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11.xml" ContentType="application/vnd.openxmlformats-officedocument.drawing+xml"/>
  <Override PartName="/xl/ctrlProps/ctrlProp7.xml" ContentType="application/vnd.ms-excel.controlproperties+xml"/>
  <Override PartName="/xl/drawings/drawing12.xml" ContentType="application/vnd.openxmlformats-officedocument.drawing+xml"/>
  <Override PartName="/xl/ctrlProps/ctrlProp8.xml" ContentType="application/vnd.ms-excel.controlpropertie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90EB36D0-62C6-47B7-BFDD-FB1BA553CD23}" xr6:coauthVersionLast="47" xr6:coauthVersionMax="47" xr10:uidLastSave="{00000000-0000-0000-0000-000000000000}"/>
  <bookViews>
    <workbookView xWindow="29160" yWindow="1485" windowWidth="28800" windowHeight="12150" tabRatio="857" firstSheet="4" activeTab="10" xr2:uid="{EAE16046-CBDD-FF47-BD5A-93D2786FDCCF}"/>
  </bookViews>
  <sheets>
    <sheet name="Inicio" sheetId="24" state="hidden" r:id="rId1"/>
    <sheet name="Base Carteiras" sheetId="19" state="hidden" r:id="rId2"/>
    <sheet name="Asset Allocation Estrutural" sheetId="60" r:id="rId3"/>
    <sheet name="Asset Allocation" sheetId="44" r:id="rId4"/>
    <sheet name="Fund Guide" sheetId="52" r:id="rId5"/>
    <sheet name="RF &amp; RV Guide" sheetId="59" r:id="rId6"/>
    <sheet name="Taxas Diárias" sheetId="70" r:id="rId7"/>
    <sheet name="Produtos Selecionados" sheetId="55" r:id="rId8"/>
    <sheet name="Portfólios Modelo MFO" sheetId="45" r:id="rId9"/>
    <sheet name="Portfólios Modelo AAI" sheetId="62" r:id="rId10"/>
    <sheet name="Portfólio Sugerido" sheetId="57" r:id="rId11"/>
    <sheet name="OUTPUT_MFO" sheetId="65" r:id="rId12"/>
    <sheet name="OUTPUT_AAI" sheetId="69" r:id="rId13"/>
    <sheet name="Disclaimer" sheetId="68" r:id="rId14"/>
    <sheet name="Classificação" sheetId="54" state="hidden" r:id="rId15"/>
  </sheets>
  <functionGroups builtInGroupCount="19"/>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s>
  <definedNames>
    <definedName name="_xlnm._FilterDatabase" localSheetId="1" hidden="1">'Base Carteiras'!$D$5:$E$42</definedName>
    <definedName name="_xlnm._FilterDatabase" localSheetId="4" hidden="1">'Fund Guide'!$B$4:$AT$1170</definedName>
    <definedName name="_IND1">#REF!</definedName>
    <definedName name="a">[1]Instrumentos!$A$5:$A$2932</definedName>
    <definedName name="Add_Linha_em">"RF Pós,RF Pré,RF Inflação - Debêntures/Infra/Tesouro,RF Inflação - CP,MM Low Vol,MM High Vol,MM Long &amp; Short,Ações Long Bias,Ações Long Only,Ações Internacionais,Imobiliário,Cambial,Outros"</definedName>
    <definedName name="adicionado_ant">#REF!</definedName>
    <definedName name="adicionados">#REF!</definedName>
    <definedName name="Alternativos">OFFSET(Classificação!$AA$27,1,,COUNTA(Classificação!$AA:$AA)-COUNTA(Classificação!$AA$1:$AA$27))</definedName>
    <definedName name="Arbitragem">OFFSET(Classificação!$X$27,1,,COUNTA(Classificação!$X:$X)-COUNTA(Classificação!$X$1:$X$27))</definedName>
    <definedName name="area">#REF!</definedName>
    <definedName name="AreaResult">#REF!</definedName>
    <definedName name="as">#REF!</definedName>
    <definedName name="asdasd">#REF!</definedName>
    <definedName name="ASK">#REF!</definedName>
    <definedName name="Ativo">#REF!</definedName>
    <definedName name="Ativos_IPCA">#REF!</definedName>
    <definedName name="base">#REF!</definedName>
    <definedName name="base_assessores">OFFSET(#REF!,0, ,COUNTA(#REF!)-1)</definedName>
    <definedName name="base_carteiras">OFFSET(#REF!,0,0,COUNTA(#REF!)-2)</definedName>
    <definedName name="base_fundos">OFFSET(#REF!,, ,COUNTA(#REF!)-1)</definedName>
    <definedName name="base_posicao">OFFSET(#REF!,, ,COUNTA(#REF!)-1)</definedName>
    <definedName name="BID">#REF!</definedName>
    <definedName name="boletas_consolidadas">#REF!</definedName>
    <definedName name="BoletasCalc">[2]Boletas!#REF!</definedName>
    <definedName name="CDIE_100">[3]TAXAS!$M$2:$M$10000</definedName>
    <definedName name="CDIE_spot">[3]TAXAS!$D$2:$D$2503</definedName>
    <definedName name="CDIP_100">[3]TAXAS!$N$2:$N$10000</definedName>
    <definedName name="CDIP_spot">[3]TAXAS!$E$2:$E$2503</definedName>
    <definedName name="celual1_boletas_consolida">#REF!</definedName>
    <definedName name="celula1_adicionados">#REF!</definedName>
    <definedName name="celula1_anexos">[2]Principal!#REF!</definedName>
    <definedName name="celula1_boletas_anexo_resu">[2]Anexos!#REF!</definedName>
    <definedName name="celula1_BoletasCalc">[2]Boletas!#REF!</definedName>
    <definedName name="celula1_consolidado">#REF!</definedName>
    <definedName name="celula1_consolidado_ant">#REF!</definedName>
    <definedName name="celula1_net_dia">#REF!</definedName>
    <definedName name="celula1_ple">#REF!</definedName>
    <definedName name="celula1_pre_fixados">#REF!</definedName>
    <definedName name="celula1_realizadas">#REF!</definedName>
    <definedName name="celula1_salesrf">#REF!</definedName>
    <definedName name="celula1_taxas">#REF!</definedName>
    <definedName name="celula1_taxas_ant">#REF!</definedName>
    <definedName name="celula1_taxas_pre">[2]Principal!#REF!</definedName>
    <definedName name="celula1_taxas_pre_ant">[2]Principal!#REF!</definedName>
    <definedName name="CheckFuturo">"Check Box 6"</definedName>
    <definedName name="CheckOpção">"Check Box 7"</definedName>
    <definedName name="China">OFFSET(Classificação!$AB$27,1,,COUNTA(Classificação!$AB:$AB)-COUNTA(Classificação!$AB$1:$AB$27))</definedName>
    <definedName name="ClienteFim">#REF!</definedName>
    <definedName name="ClienteInicio">#REF!</definedName>
    <definedName name="ComercV">[3]TAXAS!$H$2:$H$2503</definedName>
    <definedName name="consolida_boletas">#REF!</definedName>
    <definedName name="consolidado">#REF!</definedName>
    <definedName name="consolidado_ant">#REF!</definedName>
    <definedName name="consolidado_imp">#REF!</definedName>
    <definedName name="cris">[4]CRI!$17:$27</definedName>
    <definedName name="Cupom">#REF!</definedName>
    <definedName name="cxzcz\">#REF!</definedName>
    <definedName name="d">[1]Instrumentos!$A$5:$A$2844</definedName>
    <definedName name="D_0">OFFSET('[5]Ref Pré+Pós'!$X$3, COUNTA('[5]Ref Pré+Pós'!$W:$W)-COUNTA('[5]Ref Pré+Pós'!$W$1:$W$3),,,6)</definedName>
    <definedName name="Dados">#REF!</definedName>
    <definedName name="dasds">[1]Instrumentos!$A$5:$A$3004</definedName>
    <definedName name="DAT">#REF!</definedName>
    <definedName name="Data">[3]TAXAS!$A$2:$A$10000</definedName>
    <definedName name="data_calculo">[2]Boletas!#REF!</definedName>
    <definedName name="data_dm1">#REF!</definedName>
    <definedName name="Data_Fim">[3]RESERVA!$F$5</definedName>
    <definedName name="Data_Ini">[3]RESERVA!$F$4</definedName>
    <definedName name="Data_Posição">[6]Principal!$C$3</definedName>
    <definedName name="data_posição_ant">#REF!</definedName>
    <definedName name="data2">#REF!</definedName>
    <definedName name="datas">OFFSET('[7]FCx Portfolio'!$U$8,,,,SUM(IF(OFFSET('[7]FCx Portfolio'!$U$43, , , ,COUNTA('[7]FCx Portfolio'!$43:$43)-COUNTA('[7]FCx Portfolio'!$A$43:$T$43))&gt;1, 1, 0)))</definedName>
    <definedName name="DATAS_FERIADOS">#REF!</definedName>
    <definedName name="DC">#REF!</definedName>
    <definedName name="Desp">#REF!</definedName>
    <definedName name="dffff">[1]Instrumentos!$A$5:$A$2838</definedName>
    <definedName name="DI">#REF!</definedName>
    <definedName name="DI_MERC">'[8]Mercado DI'!$B$7:$AD$30</definedName>
    <definedName name="di_ref">#REF!</definedName>
    <definedName name="DIA">#REF!</definedName>
    <definedName name="dia_total">#REF!</definedName>
    <definedName name="dieese">[9]infl8!$A$1:$E$201</definedName>
    <definedName name="DOL">#REF!</definedName>
    <definedName name="DU">#REF!</definedName>
    <definedName name="DU_Ant">[3]TAXAS!$B$2:$B$2503</definedName>
    <definedName name="DU_Pos">[3]TAXAS!$C$2:$C$2503</definedName>
    <definedName name="DUUSD">#REF!</definedName>
    <definedName name="dwdf">[1]Instrumentos!$A$5:$A$3004</definedName>
    <definedName name="edfe">[1]Instrumentos!$A$5:$A$2938</definedName>
    <definedName name="EM">OFFSET(Classificação!$AF$27,1,,COUNTA(Classificação!$AF:$AF)-COUNTA(Classificação!$AF$1:$AF$27))</definedName>
    <definedName name="emb_ant">#REF!</definedName>
    <definedName name="EUA">OFFSET(Classificação!$AC$27,1,,COUNTA(Classificação!$AC:$AC)-COUNTA(Classificação!$AC$1:$AC$27))</definedName>
    <definedName name="Europa">OFFSET(Classificação!$AD$27,1,,COUNTA(Classificação!$AD:$AD)-COUNTA(Classificação!$AD$1:$AD$27))</definedName>
    <definedName name="ewwer">#REF!</definedName>
    <definedName name="Exp_Lin">#REF!</definedName>
    <definedName name="Fator">#REF!</definedName>
    <definedName name="Feriado">#REF!</definedName>
    <definedName name="Feriado1">#REF!</definedName>
    <definedName name="Feriados">[3]RESERVA!$A$9:$A$851</definedName>
    <definedName name="fgv1_DI">[10]infl3!$A$1:$I$202</definedName>
    <definedName name="fgv2_OG_IPC">#REF!</definedName>
    <definedName name="fgv3_incc">#REF!</definedName>
    <definedName name="fgv4_igpm">[10]infl4!$A$1:$O$87</definedName>
    <definedName name="fgv5_previas">[10]infl5!$A$1:$D$87</definedName>
    <definedName name="Fiança_Chumbo_Pac">#REF!</definedName>
    <definedName name="Fiança_Conc3_Pac">#REF!</definedName>
    <definedName name="Fiança_Fundo_Pac">#REF!</definedName>
    <definedName name="Fiança_Rec3_Pac">#REF!</definedName>
    <definedName name="fipe1">[11]infl6!$A$1:$E$202</definedName>
    <definedName name="fipe2_quadr_aberto">[11]infl7!$A$1:$E$295</definedName>
    <definedName name="fipe3_quadr_aberto2">#REF!</definedName>
    <definedName name="fis">#REF!</definedName>
    <definedName name="fis_ant">#REF!</definedName>
    <definedName name="fis_emb">#REF!</definedName>
    <definedName name="fis_real">#REF!</definedName>
    <definedName name="fis_var">#REF!</definedName>
    <definedName name="Fluxo">#REF!</definedName>
    <definedName name="fluxo_antes">OFFSET('[7]FCx Portfolio'!$U$43,,,,SUM(IF(OFFSET('[7]FCx Portfolio'!$U$43, , , ,COUNTA('[7]FCx Portfolio'!$43:$43)-COUNTA('[7]FCx Portfolio'!$A$43:$T$43))&gt;1, 1, 0)))</definedName>
    <definedName name="fluxo_depois">OFFSET('[7]FCx Portfolio'!$U$85,,,,SUM(IF(OFFSET('[7]FCx Portfolio'!$U$85, , , ,COUNTA('[7]FCx Portfolio'!$85:$85)-COUNTA('[7]FCx Portfolio'!$A$85:$T$85))&gt;1, 1, 0)))</definedName>
    <definedName name="fsfsfs">[1]Instrumentos!$A$5:$A$2921</definedName>
    <definedName name="Global">OFFSET(Classificação!$AE$27,1,,COUNTA(Classificação!$AE:$AE)-COUNTA(Classificação!$AE$1:$AE$27))</definedName>
    <definedName name="HEADER">#REF!</definedName>
    <definedName name="Hoje">#REF!</definedName>
    <definedName name="Hol">[12]Plan2!$A$2:$A$156</definedName>
    <definedName name="Holidays">'[4]Feriados (2)'!$A$1:$AX$12</definedName>
    <definedName name="IGPM_Swap">[13]Indice!$C$21:$H$776</definedName>
    <definedName name="ind_tx">#REF!</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Inicio">#REF!</definedName>
    <definedName name="IPCA">[14]Indice!#REF!</definedName>
    <definedName name="IPCA_Papel">[14]Indice!$C$23:$G$1999</definedName>
    <definedName name="IPCA_Swap">[15]Indice!#REF!</definedName>
    <definedName name="ipca15_mes">'[16]IPCA MES'!$A$3:$IV$595</definedName>
    <definedName name="Juros">#REF!</definedName>
    <definedName name="Lang_Ver_CDI">[17]CDI!$P$10</definedName>
    <definedName name="Lang_Ver_IPCA">[18]Oficial!$Q$9</definedName>
    <definedName name="LINES">#REF!</definedName>
    <definedName name="LINHAS">#REF!</definedName>
    <definedName name="lista">#REF!</definedName>
    <definedName name="Lista2">[4]Graficos!$L$23:$L$41</definedName>
    <definedName name="ListaInstrumentos">[1]Instrumentos!$A$5:$A$2834</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ultiestratégia">OFFSET(Classificação!$W$27,1,,COUNTA(Classificação!$W:$W)-COUNTA(Classificação!$W$1:$W$27))</definedName>
    <definedName name="net_dia">#REF!</definedName>
    <definedName name="net_dia_imp">#REF!</definedName>
    <definedName name="net_termo">#REF!</definedName>
    <definedName name="net_termo_ant">#REF!</definedName>
    <definedName name="nivel_preco">#REF!</definedName>
    <definedName name="nnr">[2]Principal!#REF!</definedName>
    <definedName name="NOME">[19]Cobertura!#REF!</definedName>
    <definedName name="oiklj">#REF!</definedName>
    <definedName name="ok">#REF!</definedName>
    <definedName name="Outro">#REF!</definedName>
    <definedName name="papéis">#REF!</definedName>
    <definedName name="patrimonio_imp">[2]Principal!#REF!</definedName>
    <definedName name="ple">#REF!</definedName>
    <definedName name="Pós_fixado">OFFSET(Classificação!$M$27,1,,COUNTA(Classificação!$M:$M)-COUNTA(Classificação!$M$1:$M$27))</definedName>
    <definedName name="posição">#REF!</definedName>
    <definedName name="Pré_Curta">OFFSET(Classificação!$Q$27,1,,COUNTA(Classificação!$Q:$Q)-COUNTA(Classificação!$Q$1:$Q$27))</definedName>
    <definedName name="pre_fixados">#REF!</definedName>
    <definedName name="Pré_Longa">OFFSET(Classificação!$S$27,1,,COUNTA(Classificação!$S:$S)-COUNTA(Classificação!$S$1:$S$27))</definedName>
    <definedName name="Pré_Média">OFFSET(Classificação!$R$27,1,,COUNTA(Classificação!$R:$R)-COUNTA(Classificação!$R$1:$R$27))</definedName>
    <definedName name="_xlnm.Print_Titles" localSheetId="12">OUTPUT_AAI!$4:$4</definedName>
    <definedName name="_xlnm.Print_Titles" localSheetId="11">OUTPUT_MFO!$4:$4</definedName>
    <definedName name="Ptaxc">[3]TAXAS!$F$2:$F$2503</definedName>
    <definedName name="PTAXEUR">#REF!</definedName>
    <definedName name="Ptaxv">[3]TAXAS!$G$2:$G$2503</definedName>
    <definedName name="PU">#REF!</definedName>
    <definedName name="qe">#REF!</definedName>
    <definedName name="Quant" localSheetId="6">OFFSET(Classificação!$U$27,1,,COUNTA(Classificação!$U:$U)-COUNTA(Classificação!$U$1:$U$27))</definedName>
    <definedName name="Quant">OFFSET(Classificação!$U$27,1,,COUNTA(Classificação!$U:$U)-COUNTA(Classificação!$U$1:$U$27))</definedName>
    <definedName name="Range_Dolar">#REF!</definedName>
    <definedName name="Range_Ibovespa">#REF!</definedName>
    <definedName name="Range_Juros">#REF!</definedName>
    <definedName name="realizadas">#REF!</definedName>
    <definedName name="realizado_ant">#REF!</definedName>
    <definedName name="_xlnm.Recorder">#REF!</definedName>
    <definedName name="res_banco">#REF!</definedName>
    <definedName name="res_banco_ant">#REF!</definedName>
    <definedName name="rngCompraEUR">[20]Cotação_Cambio_Spot!#REF!</definedName>
    <definedName name="rngVendaEUR">[20]Cotação_Cambio_Spot!#REF!</definedName>
    <definedName name="salesrf">#REF!</definedName>
    <definedName name="sdasdsda">[2]Principal!#REF!</definedName>
    <definedName name="SELIC_100">[3]TAXAS!$O$2:$O$2503</definedName>
    <definedName name="SELIC_spot">[3]TAXAS!$I$2:$I$2503</definedName>
    <definedName name="selo_mm_E100">INDIRECT('[21]RUN PRIVATE'!$A$100)</definedName>
    <definedName name="selo_mm_E101">INDIRECT('[21]RUN PRIVATE'!$A$101)</definedName>
    <definedName name="selo_mm_E102">INDIRECT('[21]RUN PRIVATE'!$A$102)</definedName>
    <definedName name="selo_mm_E103">INDIRECT('[21]RUN PRIVATE'!$A$103)</definedName>
    <definedName name="selo_mm_E104">INDIRECT('[21]RUN PRIVATE'!$A$104)</definedName>
    <definedName name="selo_mm_E105">INDIRECT('[21]RUN PRIVATE'!$A$105)</definedName>
    <definedName name="selo_mm_E106">INDIRECT('[21]RUN PRIVATE'!$A$106)</definedName>
    <definedName name="selo_mm_E107">INDIRECT('[21]RUN PRIVATE'!$A$107)</definedName>
    <definedName name="selo_mm_E108">INDIRECT('[21]RUN PRIVATE'!$A$108)</definedName>
    <definedName name="selo_mm_E113">INDIRECT('[21]RUN PRIVATE'!$A$113)</definedName>
    <definedName name="selo_mm_E114">INDIRECT('[21]RUN PRIVATE'!$A$114)</definedName>
    <definedName name="selo_mm_E115">INDIRECT('[21]RUN PRIVATE'!$A$115)</definedName>
    <definedName name="selo_mm_E116">INDIRECT('[21]RUN PRIVATE'!$A$116)</definedName>
    <definedName name="selo_mm_E117">INDIRECT('[21]RUN PRIVATE'!$A$117)</definedName>
    <definedName name="selo_mm_E118">INDIRECT('[21]RUN PRIVATE'!$A$118)</definedName>
    <definedName name="selo_mm_E119">INDIRECT('[21]RUN PRIVATE'!$A$119)</definedName>
    <definedName name="selo_mm_E82">INDIRECT('[21]RUN PRIVATE'!$A$82)</definedName>
    <definedName name="selo_mm_E83">INDIRECT('[21]RUN PRIVATE'!$A$83)</definedName>
    <definedName name="selo_mm_E84">INDIRECT('[21]RUN PRIVATE'!$A$84)</definedName>
    <definedName name="selo_mm_E85">INDIRECT('[21]RUN PRIVATE'!$A$85)</definedName>
    <definedName name="selo_mm_E86">INDIRECT('[21]RUN PRIVATE'!$A$86)</definedName>
    <definedName name="selo_mm_E87">INDIRECT('[21]RUN PRIVATE'!$A$87)</definedName>
    <definedName name="selo_mm_E88">INDIRECT('[21]RUN PRIVATE'!$A$88)</definedName>
    <definedName name="selo_mm_E89">INDIRECT('[21]RUN PRIVATE'!$A$89)</definedName>
    <definedName name="selo_mm_E90">INDIRECT('[21]RUN PRIVATE'!$A$90)</definedName>
    <definedName name="selo_mm_E91">INDIRECT('[21]RUN PRIVATE'!$A$91)</definedName>
    <definedName name="selo_mm_E92">INDIRECT('[21]RUN PRIVATE'!$A$92)</definedName>
    <definedName name="selo_mm_E93">INDIRECT('[21]RUN PRIVATE'!$A$93)</definedName>
    <definedName name="selo_mm_E94">INDIRECT('[21]RUN PRIVATE'!$A$94)</definedName>
    <definedName name="selo_mm_E95">INDIRECT('[21]RUN PRIVATE'!$A$95)</definedName>
    <definedName name="selo_mm_E96">INDIRECT('[21]RUN PRIVATE'!$A$96)</definedName>
    <definedName name="selo_mm_E97">INDIRECT('[21]RUN PRIVATE'!$A$97)</definedName>
    <definedName name="selo_mm_E98">INDIRECT('[21]RUN PRIVATE'!$A$98)</definedName>
    <definedName name="selo_mm_E99">INDIRECT('[21]RUN PRIVATE'!$A$99)</definedName>
    <definedName name="sort">#REF!</definedName>
    <definedName name="SPOT">#REF!</definedName>
    <definedName name="SPOTEUR">#REF!</definedName>
    <definedName name="strategies">OFFSET(Classificação!$L$28,,,COUNTA(Classificação!$L:$L)-COUNTA(Classificação!$L$1:$L$27))</definedName>
    <definedName name="Swap">#REF!</definedName>
    <definedName name="sxss">#REF!</definedName>
    <definedName name="TABELACOPOM">[22]Premio!$A$15:$D$712</definedName>
    <definedName name="Table1">#REF!</definedName>
    <definedName name="Table11">#REF!</definedName>
    <definedName name="Table2">#REF!</definedName>
    <definedName name="Table3">#REF!</definedName>
    <definedName name="taxas_ant">#REF!</definedName>
    <definedName name="taxas_mercado">#REF!</definedName>
    <definedName name="taxas_pre">[2]Principal!#REF!</definedName>
    <definedName name="taxas_pre_ant">[2]Principal!#REF!</definedName>
    <definedName name="TESTE">#REF!</definedName>
    <definedName name="TextCodCliente">"Edit Box 8"</definedName>
    <definedName name="tgtg">#REF!</definedName>
    <definedName name="títulos">#REF!</definedName>
    <definedName name="totais">#REF!</definedName>
    <definedName name="totais_ant">#REF!</definedName>
    <definedName name="total_adicionado">#REF!</definedName>
    <definedName name="total_dia">#REF!</definedName>
    <definedName name="total_emb">#REF!</definedName>
    <definedName name="total_fis">#REF!</definedName>
    <definedName name="total_fis_ant">#REF!</definedName>
    <definedName name="total_net">#REF!</definedName>
    <definedName name="total_qtde">#REF!</definedName>
    <definedName name="total_real">#REF!</definedName>
    <definedName name="total_res_sem">#REF!</definedName>
    <definedName name="total_var_pos">#REF!</definedName>
    <definedName name="total_var_res">#REF!</definedName>
    <definedName name="TotalMonthlyExpenses">#REF!</definedName>
    <definedName name="TotalMonthlyIncome">#REF!</definedName>
    <definedName name="TotalMonthlySavings">#REF!</definedName>
    <definedName name="Ultimo_Util">[3]FUNÇÕES!$AF$1</definedName>
    <definedName name="VALOR">#REF!</definedName>
    <definedName name="Var._Cambial">#REF!</definedName>
    <definedName name="var_adicionado">#REF!</definedName>
    <definedName name="var_emb">#REF!</definedName>
    <definedName name="var_fis">#REF!</definedName>
    <definedName name="var_net">#REF!</definedName>
    <definedName name="var_real">#REF!</definedName>
    <definedName name="var_termo">#REF!</definedName>
    <definedName name="vbvbv">#REF!</definedName>
    <definedName name="Vencimento">[23]LFT!$M$63:$M$994</definedName>
    <definedName name="Vencimento2">[24]LFT!$M$63:$M$994</definedName>
    <definedName name="VencimentoLTN">[23]LTN!$J$66:$J$84</definedName>
    <definedName name="VencimentoLTN2">[24]LTN!$J$66:$J$84</definedName>
    <definedName name="vencto">#REF!</definedName>
    <definedName name="vfgfgsd">[1]Instrumentos!$A$5:$A$3004</definedName>
    <definedName name="we">[2]Boletas!#REF!</definedName>
    <definedName name="wewe">[2]Anexos!#REF!</definedName>
    <definedName name="wsda">[2]Boletas!#REF!</definedName>
    <definedName name="wsdsad">#REF!</definedName>
    <definedName name="wwed">#REF!</definedName>
    <definedName name="xccxc">#REF!</definedName>
    <definedName name="xd">[1]Instrumentos!$A$5:$A$2932</definedName>
    <definedName name="XP">#REF!</definedName>
    <definedName name="xzcxcz">#REF!</definedName>
    <definedName name="xzxc">[2]Principal!#REF!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Z40" i="57" l="1"/>
  <c r="Y40" i="57"/>
  <c r="X40" i="57"/>
  <c r="W40" i="57"/>
  <c r="V40" i="57"/>
  <c r="U40" i="57"/>
  <c r="T40" i="57"/>
  <c r="S40" i="57"/>
  <c r="R40" i="57"/>
  <c r="Q40" i="57"/>
  <c r="O40" i="57"/>
  <c r="M40" i="57"/>
  <c r="H40" i="57"/>
  <c r="F40" i="57"/>
  <c r="Z74" i="57"/>
  <c r="Y74" i="57"/>
  <c r="X74" i="57"/>
  <c r="W74" i="57"/>
  <c r="V74" i="57"/>
  <c r="U74" i="57"/>
  <c r="T74" i="57"/>
  <c r="S74" i="57"/>
  <c r="R74" i="57"/>
  <c r="Q74" i="57"/>
  <c r="O74" i="57"/>
  <c r="M74" i="57"/>
  <c r="K74" i="57"/>
  <c r="J74" i="57"/>
  <c r="I74" i="57"/>
  <c r="H74" i="57"/>
  <c r="G74" i="57"/>
  <c r="F74" i="57"/>
  <c r="Z65" i="57"/>
  <c r="Y65" i="57"/>
  <c r="X65" i="57"/>
  <c r="W65" i="57"/>
  <c r="V65" i="57"/>
  <c r="U65" i="57"/>
  <c r="T65" i="57"/>
  <c r="S65" i="57"/>
  <c r="R65" i="57"/>
  <c r="Q65" i="57"/>
  <c r="O65" i="57"/>
  <c r="M65" i="57"/>
  <c r="K65" i="57"/>
  <c r="J65" i="57"/>
  <c r="I65" i="57"/>
  <c r="H65" i="57"/>
  <c r="G65" i="57"/>
  <c r="F65" i="57"/>
  <c r="Z64" i="57"/>
  <c r="Y64" i="57"/>
  <c r="X64" i="57"/>
  <c r="W64" i="57"/>
  <c r="V64" i="57"/>
  <c r="U64" i="57"/>
  <c r="T64" i="57"/>
  <c r="S64" i="57"/>
  <c r="R64" i="57"/>
  <c r="Q64" i="57"/>
  <c r="O64" i="57"/>
  <c r="M64" i="57"/>
  <c r="K64" i="57"/>
  <c r="J64" i="57"/>
  <c r="I64" i="57"/>
  <c r="H64" i="57"/>
  <c r="G64" i="57"/>
  <c r="F64" i="57"/>
  <c r="Z63" i="57"/>
  <c r="Y63" i="57"/>
  <c r="X63" i="57"/>
  <c r="W63" i="57"/>
  <c r="V63" i="57"/>
  <c r="U63" i="57"/>
  <c r="T63" i="57"/>
  <c r="S63" i="57"/>
  <c r="R63" i="57"/>
  <c r="Q63" i="57"/>
  <c r="O63" i="57"/>
  <c r="M63" i="57"/>
  <c r="K63" i="57"/>
  <c r="J63" i="57"/>
  <c r="I63" i="57"/>
  <c r="H63" i="57"/>
  <c r="G63" i="57"/>
  <c r="F63" i="57"/>
  <c r="Z54" i="57"/>
  <c r="Y54" i="57"/>
  <c r="X54" i="57"/>
  <c r="W54" i="57"/>
  <c r="V54" i="57"/>
  <c r="U54" i="57"/>
  <c r="T54" i="57"/>
  <c r="S54" i="57"/>
  <c r="R54" i="57"/>
  <c r="Q54" i="57"/>
  <c r="O54" i="57"/>
  <c r="H54" i="57"/>
  <c r="G54" i="57"/>
  <c r="F54" i="57"/>
  <c r="Z50" i="57"/>
  <c r="Y50" i="57"/>
  <c r="X50" i="57"/>
  <c r="W50" i="57"/>
  <c r="V50" i="57"/>
  <c r="U50" i="57"/>
  <c r="T50" i="57"/>
  <c r="S50" i="57"/>
  <c r="R50" i="57"/>
  <c r="Q50" i="57"/>
  <c r="O50" i="57"/>
  <c r="M50" i="57"/>
  <c r="H50" i="57"/>
  <c r="G50" i="57"/>
  <c r="F50" i="57"/>
  <c r="Z44" i="57"/>
  <c r="Y44" i="57"/>
  <c r="X44" i="57"/>
  <c r="W44" i="57"/>
  <c r="V44" i="57"/>
  <c r="U44" i="57"/>
  <c r="T44" i="57"/>
  <c r="S44" i="57"/>
  <c r="R44" i="57"/>
  <c r="Q44" i="57"/>
  <c r="O44" i="57"/>
  <c r="M44" i="57"/>
  <c r="H44" i="57"/>
  <c r="G44" i="57"/>
  <c r="F44" i="57"/>
  <c r="Z39" i="57"/>
  <c r="Y39" i="57"/>
  <c r="X39" i="57"/>
  <c r="W39" i="57"/>
  <c r="V39" i="57"/>
  <c r="U39" i="57"/>
  <c r="T39" i="57"/>
  <c r="S39" i="57"/>
  <c r="R39" i="57"/>
  <c r="Q39" i="57"/>
  <c r="O39" i="57"/>
  <c r="M39" i="57"/>
  <c r="H39" i="57"/>
  <c r="F39" i="57"/>
  <c r="Z38" i="57"/>
  <c r="Y38" i="57"/>
  <c r="X38" i="57"/>
  <c r="W38" i="57"/>
  <c r="V38" i="57"/>
  <c r="U38" i="57"/>
  <c r="T38" i="57"/>
  <c r="S38" i="57"/>
  <c r="R38" i="57"/>
  <c r="Q38" i="57"/>
  <c r="O38" i="57"/>
  <c r="M38" i="57"/>
  <c r="H38" i="57"/>
  <c r="G38" i="57"/>
  <c r="F38" i="57"/>
  <c r="Z37" i="57"/>
  <c r="Y37" i="57"/>
  <c r="X37" i="57"/>
  <c r="W37" i="57"/>
  <c r="V37" i="57"/>
  <c r="U37" i="57"/>
  <c r="T37" i="57"/>
  <c r="S37" i="57"/>
  <c r="R37" i="57"/>
  <c r="Q37" i="57"/>
  <c r="O37" i="57"/>
  <c r="M37" i="57"/>
  <c r="H37" i="57"/>
  <c r="G37" i="57"/>
  <c r="F37" i="57"/>
  <c r="Z36" i="57"/>
  <c r="Y36" i="57"/>
  <c r="X36" i="57"/>
  <c r="W36" i="57"/>
  <c r="V36" i="57"/>
  <c r="U36" i="57"/>
  <c r="T36" i="57"/>
  <c r="S36" i="57"/>
  <c r="R36" i="57"/>
  <c r="Q36" i="57"/>
  <c r="O36" i="57"/>
  <c r="M36" i="57"/>
  <c r="H36" i="57"/>
  <c r="G36" i="57"/>
  <c r="F36" i="57"/>
  <c r="Z27" i="57"/>
  <c r="Y27" i="57"/>
  <c r="X27" i="57"/>
  <c r="W27" i="57"/>
  <c r="V27" i="57"/>
  <c r="U27" i="57"/>
  <c r="T27" i="57"/>
  <c r="S27" i="57"/>
  <c r="R27" i="57"/>
  <c r="Q27" i="57"/>
  <c r="O27" i="57"/>
  <c r="M27" i="57"/>
  <c r="H27" i="57"/>
  <c r="F27" i="57"/>
  <c r="Z26" i="57"/>
  <c r="Y26" i="57"/>
  <c r="X26" i="57"/>
  <c r="W26" i="57"/>
  <c r="V26" i="57"/>
  <c r="U26" i="57"/>
  <c r="T26" i="57"/>
  <c r="S26" i="57"/>
  <c r="R26" i="57"/>
  <c r="Q26" i="57"/>
  <c r="O26" i="57"/>
  <c r="M26" i="57"/>
  <c r="H26" i="57"/>
  <c r="F26" i="57"/>
  <c r="Z25" i="57"/>
  <c r="Y25" i="57"/>
  <c r="X25" i="57"/>
  <c r="W25" i="57"/>
  <c r="V25" i="57"/>
  <c r="U25" i="57"/>
  <c r="T25" i="57"/>
  <c r="S25" i="57"/>
  <c r="R25" i="57"/>
  <c r="Q25" i="57"/>
  <c r="O25" i="57"/>
  <c r="M25" i="57"/>
  <c r="K25" i="57"/>
  <c r="J25" i="57"/>
  <c r="I25" i="57"/>
  <c r="H25" i="57"/>
  <c r="G25" i="57"/>
  <c r="F25" i="57"/>
  <c r="Z24" i="57"/>
  <c r="Y24" i="57"/>
  <c r="X24" i="57"/>
  <c r="W24" i="57"/>
  <c r="V24" i="57"/>
  <c r="U24" i="57"/>
  <c r="T24" i="57"/>
  <c r="S24" i="57"/>
  <c r="R24" i="57"/>
  <c r="Q24" i="57"/>
  <c r="O24" i="57"/>
  <c r="M24" i="57"/>
  <c r="K24" i="57"/>
  <c r="J24" i="57"/>
  <c r="I24" i="57"/>
  <c r="H24" i="57"/>
  <c r="G24" i="57"/>
  <c r="F24" i="57"/>
  <c r="Z23" i="57"/>
  <c r="Y23" i="57"/>
  <c r="X23" i="57"/>
  <c r="W23" i="57"/>
  <c r="V23" i="57"/>
  <c r="U23" i="57"/>
  <c r="T23" i="57"/>
  <c r="S23" i="57"/>
  <c r="R23" i="57"/>
  <c r="Q23" i="57"/>
  <c r="O23" i="57"/>
  <c r="M23" i="57"/>
  <c r="K23" i="57"/>
  <c r="J23" i="57"/>
  <c r="I23" i="57"/>
  <c r="H23" i="57"/>
  <c r="G23" i="57"/>
  <c r="F23" i="57"/>
  <c r="Z22" i="57"/>
  <c r="Y22" i="57"/>
  <c r="X22" i="57"/>
  <c r="W22" i="57"/>
  <c r="V22" i="57"/>
  <c r="U22" i="57"/>
  <c r="T22" i="57"/>
  <c r="S22" i="57"/>
  <c r="R22" i="57"/>
  <c r="Q22" i="57"/>
  <c r="O22" i="57"/>
  <c r="M22" i="57"/>
  <c r="K22" i="57"/>
  <c r="J22" i="57"/>
  <c r="I22" i="57"/>
  <c r="H22" i="57"/>
  <c r="G22" i="57"/>
  <c r="F22" i="57"/>
  <c r="Z21" i="57"/>
  <c r="Y21" i="57"/>
  <c r="X21" i="57"/>
  <c r="W21" i="57"/>
  <c r="V21" i="57"/>
  <c r="U21" i="57"/>
  <c r="T21" i="57"/>
  <c r="S21" i="57"/>
  <c r="R21" i="57"/>
  <c r="Q21" i="57"/>
  <c r="O21" i="57"/>
  <c r="M21" i="57"/>
  <c r="K21" i="57"/>
  <c r="J21" i="57"/>
  <c r="I21" i="57"/>
  <c r="H21" i="57"/>
  <c r="G21" i="57"/>
  <c r="F21" i="57"/>
  <c r="Z20" i="57"/>
  <c r="Y20" i="57"/>
  <c r="X20" i="57"/>
  <c r="W20" i="57"/>
  <c r="V20" i="57"/>
  <c r="U20" i="57"/>
  <c r="T20" i="57"/>
  <c r="S20" i="57"/>
  <c r="R20" i="57"/>
  <c r="Q20" i="57"/>
  <c r="O20" i="57"/>
  <c r="M20" i="57"/>
  <c r="K20" i="57"/>
  <c r="J20" i="57"/>
  <c r="I20" i="57"/>
  <c r="H20" i="57"/>
  <c r="G20" i="57"/>
  <c r="F20"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H17" i="57"/>
  <c r="G17" i="57"/>
  <c r="F17" i="57"/>
  <c r="Z16" i="57"/>
  <c r="Y16" i="57"/>
  <c r="X16" i="57"/>
  <c r="W16" i="57"/>
  <c r="V16" i="57"/>
  <c r="U16" i="57"/>
  <c r="T16" i="57"/>
  <c r="S16" i="57"/>
  <c r="R16" i="57"/>
  <c r="Q16" i="57"/>
  <c r="O16" i="57"/>
  <c r="M16" i="57"/>
  <c r="H16" i="57"/>
  <c r="G16" i="57"/>
  <c r="F16" i="57"/>
  <c r="Z15" i="57"/>
  <c r="Y15" i="57"/>
  <c r="X15" i="57"/>
  <c r="W15" i="57"/>
  <c r="V15" i="57"/>
  <c r="U15" i="57"/>
  <c r="T15" i="57"/>
  <c r="S15" i="57"/>
  <c r="R15" i="57"/>
  <c r="Q15" i="57"/>
  <c r="O15" i="57"/>
  <c r="M15" i="57"/>
  <c r="H15" i="57"/>
  <c r="G15" i="57"/>
  <c r="F15" i="57"/>
  <c r="Z14" i="57"/>
  <c r="Y14" i="57"/>
  <c r="X14" i="57"/>
  <c r="W14" i="57"/>
  <c r="V14" i="57"/>
  <c r="U14" i="57"/>
  <c r="T14" i="57"/>
  <c r="S14" i="57"/>
  <c r="R14" i="57"/>
  <c r="Q14" i="57"/>
  <c r="O14" i="57"/>
  <c r="M14" i="57"/>
  <c r="H14" i="57"/>
  <c r="G14" i="57"/>
  <c r="F14" i="57"/>
  <c r="Z13" i="57"/>
  <c r="Y13" i="57"/>
  <c r="X13" i="57"/>
  <c r="W13" i="57"/>
  <c r="V13" i="57"/>
  <c r="U13" i="57"/>
  <c r="T13" i="57"/>
  <c r="S13" i="57"/>
  <c r="R13" i="57"/>
  <c r="Q13" i="57"/>
  <c r="O13" i="57"/>
  <c r="M13" i="57"/>
  <c r="H13" i="57"/>
  <c r="G13" i="57"/>
  <c r="F13" i="57"/>
  <c r="E11" i="59" l="1"/>
  <c r="K9" i="70"/>
  <c r="H35" i="59" a="1"/>
  <c r="H62" i="59" a="1"/>
  <c r="H48" i="59" a="1"/>
  <c r="H41" i="59" a="1"/>
  <c r="H27" i="59" a="1"/>
  <c r="H54" i="59" a="1"/>
  <c r="H61" i="59" a="1"/>
  <c r="H55" i="59" a="1"/>
  <c r="H47" i="59" a="1"/>
  <c r="H40" i="59" a="1"/>
  <c r="H36" i="59" a="1"/>
  <c r="H63" i="59" a="1"/>
  <c r="H49" i="59" a="1"/>
  <c r="H45" i="59" a="1"/>
  <c r="H34" i="59" a="1"/>
  <c r="H28" i="59" a="1"/>
  <c r="H46" i="59" a="1"/>
  <c r="H12" i="59" a="1"/>
  <c r="H20" i="59" a="1"/>
  <c r="H13" i="59" a="1"/>
  <c r="H19" i="59" a="1"/>
  <c r="H18" i="59" a="1"/>
  <c r="H26" i="59" a="1"/>
  <c r="H25" i="59" a="1"/>
  <c r="J62" i="59" a="1"/>
  <c r="J61" i="59" a="1"/>
  <c r="J63" i="59" a="1"/>
  <c r="J55" i="59" a="1"/>
  <c r="J54" i="59" a="1"/>
  <c r="J36" i="59" a="1"/>
  <c r="J35" i="59" a="1"/>
  <c r="J34" i="59" a="1"/>
  <c r="J46" i="59" a="1"/>
  <c r="J45" i="59" a="1"/>
  <c r="J27" i="59" a="1"/>
  <c r="J28" i="59" a="1"/>
  <c r="J26" i="59" a="1"/>
  <c r="J25" i="59" a="1"/>
  <c r="H46" i="59" l="1"/>
  <c r="E46" i="59" s="1"/>
  <c r="H28" i="59"/>
  <c r="E28" i="59" s="1"/>
  <c r="H34" i="59"/>
  <c r="E34" i="59" s="1"/>
  <c r="H45" i="59"/>
  <c r="E45" i="59" s="1"/>
  <c r="H49" i="59"/>
  <c r="E49" i="59" s="1"/>
  <c r="H63" i="59"/>
  <c r="E63" i="59" s="1"/>
  <c r="H36" i="59"/>
  <c r="E36" i="59" s="1"/>
  <c r="H40" i="59"/>
  <c r="E40" i="59" s="1"/>
  <c r="H47" i="59"/>
  <c r="E47" i="59" s="1"/>
  <c r="H55" i="59"/>
  <c r="E55" i="59" s="1"/>
  <c r="H61" i="59"/>
  <c r="E61" i="59" s="1"/>
  <c r="H54" i="59"/>
  <c r="E54" i="59" s="1"/>
  <c r="H27" i="59"/>
  <c r="E27" i="59" s="1"/>
  <c r="H41" i="59"/>
  <c r="E41" i="59" s="1"/>
  <c r="H48" i="59"/>
  <c r="E48" i="59" s="1"/>
  <c r="H62" i="59"/>
  <c r="E62" i="59" s="1"/>
  <c r="H35" i="59"/>
  <c r="E35" i="59" s="1"/>
  <c r="H18" i="59"/>
  <c r="E18" i="59" s="1"/>
  <c r="H19" i="59"/>
  <c r="E19" i="59" s="1"/>
  <c r="H13" i="59"/>
  <c r="E13" i="59" s="1"/>
  <c r="H20" i="59"/>
  <c r="E20" i="59" s="1"/>
  <c r="H12" i="59"/>
  <c r="E12" i="59" s="1"/>
  <c r="H25" i="59"/>
  <c r="E25" i="59" s="1"/>
  <c r="H26" i="59"/>
  <c r="E26" i="59" s="1"/>
  <c r="J63" i="59"/>
  <c r="J61" i="59"/>
  <c r="J62" i="59"/>
  <c r="J54" i="59"/>
  <c r="J55" i="59"/>
  <c r="J34" i="59"/>
  <c r="J35" i="59"/>
  <c r="J36" i="59"/>
  <c r="J45" i="59"/>
  <c r="J46" i="59"/>
  <c r="J26" i="59"/>
  <c r="J28" i="59"/>
  <c r="J27" i="59"/>
  <c r="J25" i="59"/>
  <c r="AX2" i="52" l="1"/>
  <c r="M12" i="57"/>
  <c r="M110" i="57"/>
  <c r="M109" i="57"/>
  <c r="M107" i="57"/>
  <c r="M106" i="57"/>
  <c r="M104" i="57"/>
  <c r="M103" i="57"/>
  <c r="M101" i="57"/>
  <c r="M100" i="57"/>
  <c r="M98" i="57"/>
  <c r="M97" i="57"/>
  <c r="M95" i="57"/>
  <c r="M93" i="57"/>
  <c r="M92" i="57"/>
  <c r="M90" i="57"/>
  <c r="M89" i="57"/>
  <c r="M87" i="57"/>
  <c r="M86" i="57"/>
  <c r="M84" i="57"/>
  <c r="M80" i="57"/>
  <c r="M79" i="57"/>
  <c r="M77" i="57"/>
  <c r="M76" i="57"/>
  <c r="M73" i="57"/>
  <c r="M72" i="57"/>
  <c r="M70" i="57"/>
  <c r="M69" i="57"/>
  <c r="M67" i="57"/>
  <c r="M62" i="57"/>
  <c r="M61" i="57"/>
  <c r="M57" i="57"/>
  <c r="M56" i="57"/>
  <c r="M52" i="57"/>
  <c r="M49" i="57"/>
  <c r="M48" i="57"/>
  <c r="M46" i="57"/>
  <c r="M43" i="57"/>
  <c r="M42" i="57"/>
  <c r="M35" i="57"/>
  <c r="M34" i="57"/>
  <c r="M32" i="57"/>
  <c r="M31" i="57"/>
  <c r="M29" i="57"/>
  <c r="M11" i="57"/>
  <c r="K110" i="57"/>
  <c r="K107" i="57"/>
  <c r="K104" i="57"/>
  <c r="K101" i="57"/>
  <c r="K98" i="57"/>
  <c r="K93" i="57"/>
  <c r="K90" i="57"/>
  <c r="K87" i="57"/>
  <c r="K80" i="57"/>
  <c r="K77" i="57"/>
  <c r="K73" i="57"/>
  <c r="K70" i="57"/>
  <c r="K62" i="57"/>
  <c r="K57" i="57"/>
  <c r="K32" i="57"/>
  <c r="F119" i="45" l="1"/>
  <c r="G119" i="45"/>
  <c r="V128" i="62" l="1"/>
  <c r="V127" i="62"/>
  <c r="V126" i="62"/>
  <c r="V125" i="62"/>
  <c r="V124" i="62"/>
  <c r="V123" i="62"/>
  <c r="V122" i="62"/>
  <c r="V121" i="62"/>
  <c r="V117" i="62"/>
  <c r="T117" i="62"/>
  <c r="R117" i="62"/>
  <c r="P117" i="62"/>
  <c r="N117" i="62"/>
  <c r="L117" i="62"/>
  <c r="J117" i="62"/>
  <c r="I117" i="62"/>
  <c r="H117" i="62"/>
  <c r="G117" i="62"/>
  <c r="F117" i="62"/>
  <c r="V114" i="62"/>
  <c r="T114" i="62"/>
  <c r="R114" i="62"/>
  <c r="P114" i="62"/>
  <c r="N114" i="62"/>
  <c r="L114" i="62"/>
  <c r="J114" i="62"/>
  <c r="I114" i="62"/>
  <c r="H114" i="62"/>
  <c r="G114" i="62"/>
  <c r="F114" i="62"/>
  <c r="V113" i="62"/>
  <c r="T113" i="62"/>
  <c r="R113" i="62"/>
  <c r="P113" i="62"/>
  <c r="N113" i="62"/>
  <c r="L113" i="62"/>
  <c r="J113" i="62"/>
  <c r="I113" i="62"/>
  <c r="H113" i="62"/>
  <c r="G113" i="62"/>
  <c r="F113" i="62"/>
  <c r="V116" i="62"/>
  <c r="T116" i="62"/>
  <c r="R116" i="62"/>
  <c r="P116" i="62"/>
  <c r="N116" i="62"/>
  <c r="L116" i="62"/>
  <c r="J116" i="62"/>
  <c r="I116" i="62"/>
  <c r="H116" i="62"/>
  <c r="G116" i="62"/>
  <c r="F116" i="62"/>
  <c r="V111" i="62"/>
  <c r="T111" i="62"/>
  <c r="R111" i="62"/>
  <c r="P111" i="62"/>
  <c r="N111" i="62"/>
  <c r="L111" i="62"/>
  <c r="J111" i="62"/>
  <c r="I111" i="62"/>
  <c r="H111" i="62"/>
  <c r="G111" i="62"/>
  <c r="F111" i="62"/>
  <c r="V112" i="62"/>
  <c r="T112" i="62"/>
  <c r="R112" i="62"/>
  <c r="P112" i="62"/>
  <c r="N112" i="62"/>
  <c r="L112" i="62"/>
  <c r="J112" i="62"/>
  <c r="I112" i="62"/>
  <c r="H112" i="62"/>
  <c r="G112" i="62"/>
  <c r="F112" i="62"/>
  <c r="V115" i="62"/>
  <c r="T115" i="62"/>
  <c r="R115" i="62"/>
  <c r="P115" i="62"/>
  <c r="N115" i="62"/>
  <c r="L115" i="62"/>
  <c r="J115" i="62"/>
  <c r="I115" i="62"/>
  <c r="H115" i="62"/>
  <c r="G115" i="62"/>
  <c r="F115" i="62"/>
  <c r="V118" i="62"/>
  <c r="T118" i="62"/>
  <c r="R118" i="62"/>
  <c r="P118" i="62"/>
  <c r="N118" i="62"/>
  <c r="L118" i="62"/>
  <c r="J118" i="62"/>
  <c r="I118" i="62"/>
  <c r="H118" i="62"/>
  <c r="G118" i="62"/>
  <c r="F118" i="62"/>
  <c r="V22" i="62" l="1"/>
  <c r="T22" i="62"/>
  <c r="R22" i="62"/>
  <c r="P22" i="62"/>
  <c r="N22" i="62"/>
  <c r="L22" i="62"/>
  <c r="J22" i="62"/>
  <c r="I22" i="62"/>
  <c r="H22" i="62"/>
  <c r="G22" i="62"/>
  <c r="F22" i="62"/>
  <c r="G135" i="45"/>
  <c r="G134" i="45"/>
  <c r="G131" i="45"/>
  <c r="G130" i="45"/>
  <c r="G127" i="45"/>
  <c r="G126" i="45"/>
  <c r="G123" i="45"/>
  <c r="G122" i="45"/>
  <c r="G118" i="45"/>
  <c r="G113" i="45"/>
  <c r="G112" i="45"/>
  <c r="G109" i="45"/>
  <c r="G108" i="45"/>
  <c r="G107" i="45"/>
  <c r="G106" i="45"/>
  <c r="G103" i="45"/>
  <c r="G102" i="45"/>
  <c r="G101" i="45"/>
  <c r="G94" i="45"/>
  <c r="G93" i="45"/>
  <c r="G90" i="45"/>
  <c r="G89" i="45"/>
  <c r="G86" i="45"/>
  <c r="G85" i="45"/>
  <c r="G82" i="45"/>
  <c r="G81" i="45"/>
  <c r="G76" i="45"/>
  <c r="G75" i="45"/>
  <c r="G74" i="45"/>
  <c r="G73" i="45"/>
  <c r="G72" i="45"/>
  <c r="G71" i="45"/>
  <c r="G70" i="45"/>
  <c r="G69" i="45"/>
  <c r="G68" i="45"/>
  <c r="G67" i="45"/>
  <c r="G66" i="45"/>
  <c r="G65" i="45"/>
  <c r="G60" i="45"/>
  <c r="G59" i="45"/>
  <c r="G36" i="45"/>
  <c r="G35" i="45"/>
  <c r="G30" i="45"/>
  <c r="G29" i="45"/>
  <c r="G28" i="45"/>
  <c r="G27" i="45"/>
  <c r="G26" i="45"/>
  <c r="G25" i="45"/>
  <c r="G24" i="45"/>
  <c r="G23" i="45"/>
  <c r="G22" i="45"/>
  <c r="G21" i="45"/>
  <c r="G20" i="45"/>
  <c r="G19" i="45"/>
  <c r="G18" i="45"/>
  <c r="G12" i="45"/>
  <c r="F135" i="45"/>
  <c r="F134" i="45"/>
  <c r="F131" i="45"/>
  <c r="F130" i="45"/>
  <c r="F127" i="45"/>
  <c r="F126" i="45"/>
  <c r="F123" i="45"/>
  <c r="F122" i="45"/>
  <c r="F118" i="45"/>
  <c r="F113" i="45"/>
  <c r="F112" i="45"/>
  <c r="F109" i="45"/>
  <c r="F108" i="45"/>
  <c r="F107" i="45"/>
  <c r="F106" i="45"/>
  <c r="F103" i="45"/>
  <c r="F102" i="45"/>
  <c r="F101" i="45"/>
  <c r="F94" i="45"/>
  <c r="F93" i="45"/>
  <c r="F90" i="45"/>
  <c r="F89" i="45"/>
  <c r="F86" i="45"/>
  <c r="F85" i="45"/>
  <c r="F82" i="45"/>
  <c r="F81" i="45"/>
  <c r="F76" i="45"/>
  <c r="F75" i="45"/>
  <c r="F74" i="45"/>
  <c r="F73" i="45"/>
  <c r="F72" i="45"/>
  <c r="F71" i="45"/>
  <c r="F70" i="45"/>
  <c r="F69" i="45"/>
  <c r="F68" i="45"/>
  <c r="F67" i="45"/>
  <c r="F66" i="45"/>
  <c r="F65" i="45"/>
  <c r="F60" i="45"/>
  <c r="F59" i="45"/>
  <c r="F36" i="45"/>
  <c r="F35" i="45"/>
  <c r="F30" i="45"/>
  <c r="F29" i="45"/>
  <c r="F28" i="45"/>
  <c r="F27" i="45"/>
  <c r="F26" i="45"/>
  <c r="F25" i="45"/>
  <c r="F24" i="45"/>
  <c r="F23" i="45"/>
  <c r="F22" i="45"/>
  <c r="F21" i="45"/>
  <c r="F20" i="45"/>
  <c r="F19" i="45"/>
  <c r="F18" i="45"/>
  <c r="F12" i="45"/>
  <c r="G128" i="45"/>
  <c r="F128" i="45"/>
  <c r="G124" i="45"/>
  <c r="F124" i="45"/>
  <c r="G120" i="45"/>
  <c r="F120" i="45"/>
  <c r="G110" i="45"/>
  <c r="F110" i="45"/>
  <c r="G104" i="45"/>
  <c r="F104" i="45"/>
  <c r="G91" i="45"/>
  <c r="F91" i="45"/>
  <c r="G87" i="45"/>
  <c r="F87" i="45"/>
  <c r="G83" i="45"/>
  <c r="F83" i="45"/>
  <c r="G57" i="45"/>
  <c r="F57" i="45"/>
  <c r="G53" i="45"/>
  <c r="F53" i="45"/>
  <c r="BV2" i="52"/>
  <c r="BU2" i="52"/>
  <c r="BT2" i="52"/>
  <c r="BR2" i="52"/>
  <c r="BQ2" i="52"/>
  <c r="BP2" i="52"/>
  <c r="BO2" i="52"/>
  <c r="BN2" i="52"/>
  <c r="BM2" i="52"/>
  <c r="BS2" i="52"/>
  <c r="G154" i="62"/>
  <c r="G153" i="62"/>
  <c r="G150" i="62"/>
  <c r="G149" i="62"/>
  <c r="G146" i="62"/>
  <c r="G145" i="62"/>
  <c r="G142" i="62"/>
  <c r="G141" i="62"/>
  <c r="G138" i="62"/>
  <c r="G137" i="62"/>
  <c r="G132" i="62"/>
  <c r="G131" i="62"/>
  <c r="G128" i="62"/>
  <c r="G127" i="62"/>
  <c r="G126" i="62"/>
  <c r="G125" i="62"/>
  <c r="G124" i="62"/>
  <c r="G123" i="62"/>
  <c r="G122" i="62"/>
  <c r="G121" i="62"/>
  <c r="G110" i="62"/>
  <c r="G109" i="62"/>
  <c r="G108" i="62"/>
  <c r="G101" i="62"/>
  <c r="G100" i="62"/>
  <c r="G97" i="62"/>
  <c r="G96" i="62"/>
  <c r="G93" i="62"/>
  <c r="G92" i="62"/>
  <c r="G91" i="62"/>
  <c r="G90" i="62"/>
  <c r="G87" i="62"/>
  <c r="G86" i="62"/>
  <c r="G85" i="62"/>
  <c r="G80" i="62"/>
  <c r="G79" i="62"/>
  <c r="G78" i="62"/>
  <c r="G77" i="62"/>
  <c r="G76" i="62"/>
  <c r="G75" i="62"/>
  <c r="G74" i="62"/>
  <c r="G73" i="62"/>
  <c r="G72" i="62"/>
  <c r="G67" i="62"/>
  <c r="G66" i="62"/>
  <c r="G48" i="62"/>
  <c r="G47" i="62"/>
  <c r="G46" i="62"/>
  <c r="G43" i="62"/>
  <c r="G40" i="62"/>
  <c r="G39" i="62"/>
  <c r="G38" i="62"/>
  <c r="G37" i="62"/>
  <c r="G32" i="62"/>
  <c r="G31" i="62"/>
  <c r="G30" i="62"/>
  <c r="G29" i="62"/>
  <c r="G28" i="62"/>
  <c r="G27" i="62"/>
  <c r="G26" i="62"/>
  <c r="G25" i="62"/>
  <c r="G24" i="62"/>
  <c r="G23" i="62"/>
  <c r="G20" i="62"/>
  <c r="G21" i="62"/>
  <c r="G19" i="62"/>
  <c r="G18" i="62"/>
  <c r="G17" i="62"/>
  <c r="G12" i="62"/>
  <c r="F154" i="62"/>
  <c r="F153" i="62"/>
  <c r="F150" i="62"/>
  <c r="F149" i="62"/>
  <c r="F146" i="62"/>
  <c r="F145" i="62"/>
  <c r="F142" i="62"/>
  <c r="F141" i="62"/>
  <c r="F138" i="62"/>
  <c r="F137" i="62"/>
  <c r="F132" i="62"/>
  <c r="F131" i="62"/>
  <c r="F128" i="62"/>
  <c r="F127" i="62"/>
  <c r="F126" i="62"/>
  <c r="F125" i="62"/>
  <c r="F124" i="62"/>
  <c r="F123" i="62"/>
  <c r="F122" i="62"/>
  <c r="F121" i="62"/>
  <c r="F110" i="62"/>
  <c r="F109" i="62"/>
  <c r="F108" i="62"/>
  <c r="F101" i="62"/>
  <c r="F100" i="62"/>
  <c r="F97" i="62"/>
  <c r="F96" i="62"/>
  <c r="F93" i="62"/>
  <c r="F92" i="62"/>
  <c r="F91" i="62"/>
  <c r="F90" i="62"/>
  <c r="F87" i="62"/>
  <c r="F86" i="62"/>
  <c r="F85" i="62"/>
  <c r="F80" i="62"/>
  <c r="F79" i="62"/>
  <c r="F78" i="62"/>
  <c r="F77" i="62"/>
  <c r="F76" i="62"/>
  <c r="F75" i="62"/>
  <c r="F74" i="62"/>
  <c r="F73" i="62"/>
  <c r="F72" i="62"/>
  <c r="F67" i="62"/>
  <c r="F66" i="62"/>
  <c r="F48" i="62"/>
  <c r="F47" i="62"/>
  <c r="F46" i="62"/>
  <c r="F43" i="62"/>
  <c r="F40" i="62"/>
  <c r="F39" i="62"/>
  <c r="F38" i="62"/>
  <c r="F37" i="62"/>
  <c r="F32" i="62"/>
  <c r="F31" i="62"/>
  <c r="F30" i="62"/>
  <c r="F29" i="62"/>
  <c r="F28" i="62"/>
  <c r="F27" i="62"/>
  <c r="F26" i="62"/>
  <c r="F25" i="62"/>
  <c r="F24" i="62"/>
  <c r="F23" i="62"/>
  <c r="F20" i="62"/>
  <c r="F21" i="62"/>
  <c r="F19" i="62"/>
  <c r="F18" i="62"/>
  <c r="F17" i="62"/>
  <c r="F12" i="62"/>
  <c r="F147" i="62"/>
  <c r="F143" i="62"/>
  <c r="F139" i="62"/>
  <c r="F129" i="62"/>
  <c r="F119" i="62"/>
  <c r="F98" i="62"/>
  <c r="F94" i="62"/>
  <c r="F88" i="62"/>
  <c r="F64" i="62"/>
  <c r="F60" i="62"/>
  <c r="G147" i="62"/>
  <c r="G143" i="62"/>
  <c r="G139" i="62"/>
  <c r="G129" i="62"/>
  <c r="G119" i="62"/>
  <c r="G98" i="62"/>
  <c r="G94" i="62"/>
  <c r="G88" i="62"/>
  <c r="G64" i="62"/>
  <c r="G60" i="62"/>
  <c r="N91" i="62" l="1"/>
  <c r="P91" i="62"/>
  <c r="R91" i="62"/>
  <c r="T91" i="62"/>
  <c r="V91" i="62"/>
  <c r="L91" i="62"/>
  <c r="J91" i="62"/>
  <c r="I91" i="62"/>
  <c r="H91" i="62"/>
  <c r="V92" i="62"/>
  <c r="T92" i="62"/>
  <c r="R92" i="62"/>
  <c r="P92" i="62"/>
  <c r="N92" i="62"/>
  <c r="L92" i="62"/>
  <c r="J92" i="62"/>
  <c r="I92" i="62"/>
  <c r="H92" i="62"/>
  <c r="V80" i="62" l="1"/>
  <c r="T80" i="62"/>
  <c r="R80" i="62"/>
  <c r="P80" i="62"/>
  <c r="N80" i="62"/>
  <c r="L80" i="62"/>
  <c r="J80" i="62"/>
  <c r="I80" i="62"/>
  <c r="H80" i="62"/>
  <c r="V27" i="62" l="1"/>
  <c r="T27" i="62"/>
  <c r="R27" i="62"/>
  <c r="J27" i="62"/>
  <c r="I27" i="62"/>
  <c r="H27" i="62"/>
  <c r="L109" i="62" l="1"/>
  <c r="N109" i="62"/>
  <c r="P109" i="62"/>
  <c r="R109" i="62"/>
  <c r="T109" i="62"/>
  <c r="V86" i="62"/>
  <c r="T86" i="62"/>
  <c r="R86" i="62"/>
  <c r="P86" i="62"/>
  <c r="N86" i="62"/>
  <c r="L86" i="62"/>
  <c r="J86" i="62"/>
  <c r="I86" i="62"/>
  <c r="H86" i="62"/>
  <c r="T123" i="62"/>
  <c r="R123" i="62"/>
  <c r="P123" i="62"/>
  <c r="N123" i="62"/>
  <c r="L123" i="62"/>
  <c r="J123" i="62"/>
  <c r="I123" i="62"/>
  <c r="H123" i="62"/>
  <c r="T127" i="62"/>
  <c r="R127" i="62"/>
  <c r="P127" i="62"/>
  <c r="N127" i="62"/>
  <c r="L127" i="62"/>
  <c r="J127" i="62"/>
  <c r="I127" i="62"/>
  <c r="H127" i="62"/>
  <c r="T128" i="62"/>
  <c r="R128" i="62"/>
  <c r="P128" i="62"/>
  <c r="N128" i="62"/>
  <c r="L128" i="62"/>
  <c r="J128" i="62"/>
  <c r="I128" i="62"/>
  <c r="H128" i="62"/>
  <c r="T124" i="62"/>
  <c r="R124" i="62"/>
  <c r="P124" i="62"/>
  <c r="N124" i="62"/>
  <c r="L124" i="62"/>
  <c r="J124" i="62"/>
  <c r="I124" i="62"/>
  <c r="H124" i="62"/>
  <c r="V48" i="62" l="1"/>
  <c r="J48" i="62"/>
  <c r="I48" i="62"/>
  <c r="H48" i="62"/>
  <c r="V47" i="62"/>
  <c r="J47" i="62"/>
  <c r="I47" i="62"/>
  <c r="H47" i="62"/>
  <c r="V46" i="62"/>
  <c r="V39" i="62"/>
  <c r="T39" i="62"/>
  <c r="R39" i="62"/>
  <c r="P39" i="62"/>
  <c r="N39" i="62"/>
  <c r="L39" i="62"/>
  <c r="J39" i="62"/>
  <c r="I39" i="62"/>
  <c r="H39" i="62"/>
  <c r="V40" i="62"/>
  <c r="T40" i="62"/>
  <c r="R40" i="62"/>
  <c r="P40" i="62"/>
  <c r="N40" i="62"/>
  <c r="L40" i="62"/>
  <c r="J40" i="62"/>
  <c r="I40" i="62"/>
  <c r="H40" i="62"/>
  <c r="V43" i="62"/>
  <c r="V20" i="62"/>
  <c r="T20" i="62"/>
  <c r="J20" i="62"/>
  <c r="I20" i="62"/>
  <c r="H20" i="62"/>
  <c r="V21" i="62"/>
  <c r="T21" i="62"/>
  <c r="J21" i="62"/>
  <c r="I21" i="62"/>
  <c r="H21" i="62"/>
  <c r="V24" i="62"/>
  <c r="J24" i="62"/>
  <c r="I24" i="62"/>
  <c r="H24" i="62"/>
  <c r="H28" i="62"/>
  <c r="I28" i="62"/>
  <c r="J28" i="62"/>
  <c r="V28" i="62"/>
  <c r="V25" i="62"/>
  <c r="J25" i="62"/>
  <c r="I25" i="62"/>
  <c r="H25" i="62"/>
  <c r="V19" i="62"/>
  <c r="J19" i="62"/>
  <c r="I19" i="62"/>
  <c r="H19" i="62"/>
  <c r="V18" i="62"/>
  <c r="J18" i="62"/>
  <c r="I18" i="62"/>
  <c r="H18" i="62"/>
  <c r="J21" i="45"/>
  <c r="I21" i="45"/>
  <c r="H21" i="45"/>
  <c r="J20" i="45"/>
  <c r="I20" i="45"/>
  <c r="H20" i="45"/>
  <c r="J19" i="45"/>
  <c r="I19" i="45"/>
  <c r="H19" i="45"/>
  <c r="I46" i="62" l="1"/>
  <c r="J46" i="62"/>
  <c r="H46" i="62"/>
  <c r="I43" i="62"/>
  <c r="J43" i="62"/>
  <c r="H43" i="62"/>
  <c r="Y2" i="52" l="1"/>
  <c r="I110" i="57" l="1"/>
  <c r="I107" i="57"/>
  <c r="I104" i="57"/>
  <c r="I101" i="57"/>
  <c r="I98" i="57"/>
  <c r="I93" i="57"/>
  <c r="I90" i="57"/>
  <c r="I87" i="57"/>
  <c r="I80" i="57"/>
  <c r="I77" i="57"/>
  <c r="I73" i="57"/>
  <c r="I70" i="57"/>
  <c r="I62" i="57"/>
  <c r="I57" i="57"/>
  <c r="D77" i="59" l="1"/>
  <c r="AW2" i="52"/>
  <c r="N9" i="57" l="1"/>
  <c r="J110" i="57" l="1"/>
  <c r="H110" i="57"/>
  <c r="G110" i="57"/>
  <c r="J107" i="57"/>
  <c r="H107" i="57"/>
  <c r="G107" i="57"/>
  <c r="J104" i="57"/>
  <c r="H104" i="57"/>
  <c r="G104" i="57"/>
  <c r="J101" i="57"/>
  <c r="H101" i="57"/>
  <c r="G101" i="57"/>
  <c r="J98" i="57"/>
  <c r="H98" i="57"/>
  <c r="G98" i="57"/>
  <c r="J93" i="57"/>
  <c r="H93" i="57"/>
  <c r="G93" i="57"/>
  <c r="J90" i="57"/>
  <c r="H90" i="57"/>
  <c r="G90" i="57"/>
  <c r="H87" i="57"/>
  <c r="J80" i="57"/>
  <c r="H80" i="57"/>
  <c r="G80" i="57"/>
  <c r="J77" i="57"/>
  <c r="H77" i="57"/>
  <c r="G77" i="57"/>
  <c r="J73" i="57"/>
  <c r="H73" i="57"/>
  <c r="G73" i="57"/>
  <c r="J70" i="57"/>
  <c r="H70" i="57"/>
  <c r="G70" i="57"/>
  <c r="J62" i="57"/>
  <c r="H62" i="57"/>
  <c r="G62" i="57"/>
  <c r="J57" i="57"/>
  <c r="H57" i="57"/>
  <c r="G57" i="57"/>
  <c r="H53" i="57"/>
  <c r="G53" i="57"/>
  <c r="H49" i="57"/>
  <c r="G49" i="57"/>
  <c r="H43" i="57"/>
  <c r="G43" i="57"/>
  <c r="H35" i="57"/>
  <c r="G35" i="57"/>
  <c r="H32" i="57"/>
  <c r="G32" i="57"/>
  <c r="G12" i="57"/>
  <c r="V154" i="62"/>
  <c r="V153" i="62"/>
  <c r="V150" i="62"/>
  <c r="V149" i="62"/>
  <c r="V146" i="62"/>
  <c r="V145" i="62"/>
  <c r="V142" i="62"/>
  <c r="V141" i="62"/>
  <c r="V138" i="62"/>
  <c r="V137" i="62"/>
  <c r="V132" i="62"/>
  <c r="V131" i="62"/>
  <c r="V110" i="62"/>
  <c r="V109" i="62"/>
  <c r="V108" i="62"/>
  <c r="V101" i="62"/>
  <c r="V100" i="62"/>
  <c r="V97" i="62"/>
  <c r="V96" i="62"/>
  <c r="V93" i="62"/>
  <c r="V90" i="62"/>
  <c r="V85" i="62"/>
  <c r="V87" i="62"/>
  <c r="V79" i="62"/>
  <c r="V78" i="62"/>
  <c r="V77" i="62"/>
  <c r="V76" i="62"/>
  <c r="V75" i="62"/>
  <c r="V74" i="62"/>
  <c r="V73" i="62"/>
  <c r="V72" i="62"/>
  <c r="V67" i="62"/>
  <c r="V66" i="62"/>
  <c r="V38" i="62"/>
  <c r="V37" i="62"/>
  <c r="V32" i="62"/>
  <c r="V31" i="62"/>
  <c r="V30" i="62"/>
  <c r="V29" i="62"/>
  <c r="V26" i="62"/>
  <c r="V23" i="62"/>
  <c r="V17" i="62"/>
  <c r="V12" i="62"/>
  <c r="BJ2" i="52"/>
  <c r="BB2" i="52"/>
  <c r="BI2" i="52"/>
  <c r="BG2" i="52"/>
  <c r="S207" i="62" l="1"/>
  <c r="Q207" i="62"/>
  <c r="O207" i="62"/>
  <c r="M207" i="62"/>
  <c r="K207" i="62"/>
  <c r="S205" i="62"/>
  <c r="Q205" i="62"/>
  <c r="O205" i="62"/>
  <c r="M205" i="62"/>
  <c r="K205" i="62"/>
  <c r="S203" i="62"/>
  <c r="Q203" i="62"/>
  <c r="O203" i="62"/>
  <c r="M203" i="62"/>
  <c r="K203" i="62"/>
  <c r="S201" i="62"/>
  <c r="Q201" i="62"/>
  <c r="O201" i="62"/>
  <c r="M201" i="62"/>
  <c r="K201" i="62"/>
  <c r="S199" i="62"/>
  <c r="Q199" i="62"/>
  <c r="O199" i="62"/>
  <c r="M199" i="62"/>
  <c r="K199" i="62"/>
  <c r="S197" i="62"/>
  <c r="Q197" i="62"/>
  <c r="O197" i="62"/>
  <c r="M197" i="62"/>
  <c r="K197" i="62"/>
  <c r="S195" i="62"/>
  <c r="Q195" i="62"/>
  <c r="O195" i="62"/>
  <c r="M195" i="62"/>
  <c r="K195" i="62"/>
  <c r="S193" i="62"/>
  <c r="Q193" i="62"/>
  <c r="O193" i="62"/>
  <c r="M193" i="62"/>
  <c r="K193" i="62"/>
  <c r="S191" i="62"/>
  <c r="Q191" i="62"/>
  <c r="O191" i="62"/>
  <c r="M191" i="62"/>
  <c r="K191" i="62"/>
  <c r="S189" i="62"/>
  <c r="Q189" i="62"/>
  <c r="O189" i="62"/>
  <c r="M189" i="62"/>
  <c r="K189" i="62"/>
  <c r="S187" i="62"/>
  <c r="Q187" i="62"/>
  <c r="O187" i="62"/>
  <c r="M187" i="62"/>
  <c r="K187" i="62"/>
  <c r="S185" i="62"/>
  <c r="Q185" i="62"/>
  <c r="O185" i="62"/>
  <c r="M185" i="62"/>
  <c r="K185" i="62"/>
  <c r="S183" i="62"/>
  <c r="Q183" i="62"/>
  <c r="O183" i="62"/>
  <c r="M183" i="62"/>
  <c r="K183" i="62"/>
  <c r="S181" i="62"/>
  <c r="Q181" i="62"/>
  <c r="O181" i="62"/>
  <c r="M181" i="62"/>
  <c r="K181" i="62"/>
  <c r="S179" i="62"/>
  <c r="Q179" i="62"/>
  <c r="O179" i="62"/>
  <c r="M179" i="62"/>
  <c r="K179" i="62"/>
  <c r="S177" i="62"/>
  <c r="Q177" i="62"/>
  <c r="O177" i="62"/>
  <c r="M177" i="62"/>
  <c r="K177" i="62"/>
  <c r="S175" i="62"/>
  <c r="Q175" i="62"/>
  <c r="O175" i="62"/>
  <c r="M175" i="62"/>
  <c r="K175" i="62"/>
  <c r="S173" i="62"/>
  <c r="Q173" i="62"/>
  <c r="O173" i="62"/>
  <c r="M173" i="62"/>
  <c r="K173" i="62"/>
  <c r="S171" i="62"/>
  <c r="Q171" i="62"/>
  <c r="O171" i="62"/>
  <c r="M171" i="62"/>
  <c r="K171" i="62"/>
  <c r="S169" i="62"/>
  <c r="Q169" i="62"/>
  <c r="O169" i="62"/>
  <c r="M169" i="62"/>
  <c r="K169" i="62"/>
  <c r="S167" i="62"/>
  <c r="Q167" i="62"/>
  <c r="O167" i="62"/>
  <c r="M167" i="62"/>
  <c r="K167" i="62"/>
  <c r="S165" i="62"/>
  <c r="Q165" i="62"/>
  <c r="O165" i="62"/>
  <c r="M165" i="62"/>
  <c r="K165" i="62"/>
  <c r="T155" i="62"/>
  <c r="R155" i="62"/>
  <c r="P155" i="62"/>
  <c r="N155" i="62"/>
  <c r="L155" i="62"/>
  <c r="T154" i="62"/>
  <c r="R154" i="62"/>
  <c r="P154" i="62"/>
  <c r="N154" i="62"/>
  <c r="L154" i="62"/>
  <c r="J154" i="62"/>
  <c r="I154" i="62"/>
  <c r="H154" i="62"/>
  <c r="T153" i="62"/>
  <c r="R153" i="62"/>
  <c r="P153" i="62"/>
  <c r="N153" i="62"/>
  <c r="L153" i="62"/>
  <c r="J153" i="62"/>
  <c r="I153" i="62"/>
  <c r="H153" i="62"/>
  <c r="T151" i="62"/>
  <c r="R151" i="62"/>
  <c r="P151" i="62"/>
  <c r="N151" i="62"/>
  <c r="L151" i="62"/>
  <c r="T150" i="62"/>
  <c r="R150" i="62"/>
  <c r="P150" i="62"/>
  <c r="N150" i="62"/>
  <c r="L150" i="62"/>
  <c r="J150" i="62"/>
  <c r="I150" i="62"/>
  <c r="H150" i="62"/>
  <c r="T149" i="62"/>
  <c r="R149" i="62"/>
  <c r="P149" i="62"/>
  <c r="N149" i="62"/>
  <c r="L149" i="62"/>
  <c r="J149" i="62"/>
  <c r="I149" i="62"/>
  <c r="H149" i="62"/>
  <c r="T147" i="62"/>
  <c r="R147" i="62"/>
  <c r="P147" i="62"/>
  <c r="N147" i="62"/>
  <c r="L147" i="62"/>
  <c r="J147" i="62"/>
  <c r="I147" i="62"/>
  <c r="H147" i="62"/>
  <c r="T146" i="62"/>
  <c r="R146" i="62"/>
  <c r="P146" i="62"/>
  <c r="N146" i="62"/>
  <c r="L146" i="62"/>
  <c r="J146" i="62"/>
  <c r="I146" i="62"/>
  <c r="H146" i="62"/>
  <c r="T145" i="62"/>
  <c r="R145" i="62"/>
  <c r="R144" i="62" s="1"/>
  <c r="P145" i="62"/>
  <c r="P144" i="62" s="1"/>
  <c r="N145" i="62"/>
  <c r="L145" i="62"/>
  <c r="L144" i="62" s="1"/>
  <c r="J145" i="62"/>
  <c r="I145" i="62"/>
  <c r="H145" i="62"/>
  <c r="T143" i="62"/>
  <c r="R143" i="62"/>
  <c r="P143" i="62"/>
  <c r="N143" i="62"/>
  <c r="L143" i="62"/>
  <c r="J143" i="62"/>
  <c r="I143" i="62"/>
  <c r="H143" i="62"/>
  <c r="T142" i="62"/>
  <c r="R142" i="62"/>
  <c r="P142" i="62"/>
  <c r="N142" i="62"/>
  <c r="L142" i="62"/>
  <c r="J142" i="62"/>
  <c r="I142" i="62"/>
  <c r="H142" i="62"/>
  <c r="T141" i="62"/>
  <c r="R141" i="62"/>
  <c r="R140" i="62" s="1"/>
  <c r="P141" i="62"/>
  <c r="P140" i="62" s="1"/>
  <c r="N141" i="62"/>
  <c r="N140" i="62" s="1"/>
  <c r="L141" i="62"/>
  <c r="J141" i="62"/>
  <c r="I141" i="62"/>
  <c r="H141" i="62"/>
  <c r="T139" i="62"/>
  <c r="R139" i="62"/>
  <c r="P139" i="62"/>
  <c r="N139" i="62"/>
  <c r="L139" i="62"/>
  <c r="J139" i="62"/>
  <c r="I139" i="62"/>
  <c r="H139" i="62"/>
  <c r="T138" i="62"/>
  <c r="R138" i="62"/>
  <c r="P138" i="62"/>
  <c r="N138" i="62"/>
  <c r="L138" i="62"/>
  <c r="J138" i="62"/>
  <c r="I138" i="62"/>
  <c r="H138" i="62"/>
  <c r="L137" i="62"/>
  <c r="J137" i="62"/>
  <c r="I137" i="62"/>
  <c r="H137" i="62"/>
  <c r="T133" i="62"/>
  <c r="R133" i="62"/>
  <c r="P133" i="62"/>
  <c r="N133" i="62"/>
  <c r="L133" i="62"/>
  <c r="T132" i="62"/>
  <c r="R132" i="62"/>
  <c r="P132" i="62"/>
  <c r="N132" i="62"/>
  <c r="L132" i="62"/>
  <c r="J132" i="62"/>
  <c r="I132" i="62"/>
  <c r="H132" i="62"/>
  <c r="T131" i="62"/>
  <c r="R131" i="62"/>
  <c r="P131" i="62"/>
  <c r="N131" i="62"/>
  <c r="L131" i="62"/>
  <c r="J131" i="62"/>
  <c r="I131" i="62"/>
  <c r="H131" i="62"/>
  <c r="T129" i="62"/>
  <c r="R129" i="62"/>
  <c r="P129" i="62"/>
  <c r="N129" i="62"/>
  <c r="L129" i="62"/>
  <c r="J129" i="62"/>
  <c r="I129" i="62"/>
  <c r="H129" i="62"/>
  <c r="T126" i="62"/>
  <c r="R126" i="62"/>
  <c r="P126" i="62"/>
  <c r="N126" i="62"/>
  <c r="L126" i="62"/>
  <c r="J126" i="62"/>
  <c r="I126" i="62"/>
  <c r="H126" i="62"/>
  <c r="T125" i="62"/>
  <c r="R125" i="62"/>
  <c r="P125" i="62"/>
  <c r="N125" i="62"/>
  <c r="L125" i="62"/>
  <c r="J125" i="62"/>
  <c r="I125" i="62"/>
  <c r="H125" i="62"/>
  <c r="T122" i="62"/>
  <c r="R122" i="62"/>
  <c r="P122" i="62"/>
  <c r="N122" i="62"/>
  <c r="L122" i="62"/>
  <c r="J122" i="62"/>
  <c r="I122" i="62"/>
  <c r="H122" i="62"/>
  <c r="T121" i="62"/>
  <c r="T120" i="62" s="1"/>
  <c r="R121" i="62"/>
  <c r="P121" i="62"/>
  <c r="N121" i="62"/>
  <c r="N120" i="62" s="1"/>
  <c r="L121" i="62"/>
  <c r="J121" i="62"/>
  <c r="I121" i="62"/>
  <c r="H121" i="62"/>
  <c r="T119" i="62"/>
  <c r="R119" i="62"/>
  <c r="P119" i="62"/>
  <c r="N119" i="62"/>
  <c r="L119" i="62"/>
  <c r="J119" i="62"/>
  <c r="I119" i="62"/>
  <c r="H119" i="62"/>
  <c r="T110" i="62"/>
  <c r="R110" i="62"/>
  <c r="P110" i="62"/>
  <c r="N110" i="62"/>
  <c r="L110" i="62"/>
  <c r="J110" i="62"/>
  <c r="I110" i="62"/>
  <c r="H110" i="62"/>
  <c r="J109" i="62"/>
  <c r="I109" i="62"/>
  <c r="H109" i="62"/>
  <c r="T108" i="62"/>
  <c r="R108" i="62"/>
  <c r="P108" i="62"/>
  <c r="N108" i="62"/>
  <c r="L108" i="62"/>
  <c r="J108" i="62"/>
  <c r="I108" i="62"/>
  <c r="H108" i="62"/>
  <c r="T102" i="62"/>
  <c r="R102" i="62"/>
  <c r="P102" i="62"/>
  <c r="N102" i="62"/>
  <c r="L102" i="62"/>
  <c r="T101" i="62"/>
  <c r="R101" i="62"/>
  <c r="P101" i="62"/>
  <c r="N101" i="62"/>
  <c r="L101" i="62"/>
  <c r="J101" i="62"/>
  <c r="I101" i="62"/>
  <c r="H101" i="62"/>
  <c r="T100" i="62"/>
  <c r="R100" i="62"/>
  <c r="P100" i="62"/>
  <c r="N100" i="62"/>
  <c r="L100" i="62"/>
  <c r="J100" i="62"/>
  <c r="I100" i="62"/>
  <c r="H100" i="62"/>
  <c r="T98" i="62"/>
  <c r="R98" i="62"/>
  <c r="P98" i="62"/>
  <c r="N98" i="62"/>
  <c r="L98" i="62"/>
  <c r="J98" i="62"/>
  <c r="I98" i="62"/>
  <c r="H98" i="62"/>
  <c r="T97" i="62"/>
  <c r="R97" i="62"/>
  <c r="P97" i="62"/>
  <c r="N97" i="62"/>
  <c r="L97" i="62"/>
  <c r="J97" i="62"/>
  <c r="I97" i="62"/>
  <c r="H97" i="62"/>
  <c r="T96" i="62"/>
  <c r="R96" i="62"/>
  <c r="R95" i="62" s="1"/>
  <c r="P96" i="62"/>
  <c r="N96" i="62"/>
  <c r="L96" i="62"/>
  <c r="J96" i="62"/>
  <c r="I96" i="62"/>
  <c r="H96" i="62"/>
  <c r="T94" i="62"/>
  <c r="R94" i="62"/>
  <c r="P94" i="62"/>
  <c r="N94" i="62"/>
  <c r="L94" i="62"/>
  <c r="J94" i="62"/>
  <c r="I94" i="62"/>
  <c r="H94" i="62"/>
  <c r="T93" i="62"/>
  <c r="R93" i="62"/>
  <c r="P93" i="62"/>
  <c r="N93" i="62"/>
  <c r="L93" i="62"/>
  <c r="J93" i="62"/>
  <c r="I93" i="62"/>
  <c r="H93" i="62"/>
  <c r="T90" i="62"/>
  <c r="R90" i="62"/>
  <c r="P90" i="62"/>
  <c r="N90" i="62"/>
  <c r="L90" i="62"/>
  <c r="J90" i="62"/>
  <c r="I90" i="62"/>
  <c r="H90" i="62"/>
  <c r="T88" i="62"/>
  <c r="R88" i="62"/>
  <c r="P88" i="62"/>
  <c r="N88" i="62"/>
  <c r="L88" i="62"/>
  <c r="J88" i="62"/>
  <c r="I88" i="62"/>
  <c r="H88" i="62"/>
  <c r="T85" i="62"/>
  <c r="R85" i="62"/>
  <c r="P85" i="62"/>
  <c r="N85" i="62"/>
  <c r="L85" i="62"/>
  <c r="J85" i="62"/>
  <c r="I85" i="62"/>
  <c r="H85" i="62"/>
  <c r="T87" i="62"/>
  <c r="T84" i="62" s="1"/>
  <c r="R87" i="62"/>
  <c r="R84" i="62" s="1"/>
  <c r="P87" i="62"/>
  <c r="N87" i="62"/>
  <c r="L87" i="62"/>
  <c r="J87" i="62"/>
  <c r="I87" i="62"/>
  <c r="H87" i="62"/>
  <c r="S82" i="62"/>
  <c r="Q82" i="62"/>
  <c r="O82" i="62"/>
  <c r="M82" i="62"/>
  <c r="K82" i="62"/>
  <c r="T81" i="62"/>
  <c r="R81" i="62"/>
  <c r="P81" i="62"/>
  <c r="N81" i="62"/>
  <c r="L81" i="62"/>
  <c r="T79" i="62"/>
  <c r="R79" i="62"/>
  <c r="P79" i="62"/>
  <c r="N79" i="62"/>
  <c r="L79" i="62"/>
  <c r="J79" i="62"/>
  <c r="I79" i="62"/>
  <c r="H79" i="62"/>
  <c r="T78" i="62"/>
  <c r="R78" i="62"/>
  <c r="P78" i="62"/>
  <c r="N78" i="62"/>
  <c r="L78" i="62"/>
  <c r="J78" i="62"/>
  <c r="I78" i="62"/>
  <c r="H78" i="62"/>
  <c r="T77" i="62"/>
  <c r="R77" i="62"/>
  <c r="P77" i="62"/>
  <c r="N77" i="62"/>
  <c r="L77" i="62"/>
  <c r="J77" i="62"/>
  <c r="I77" i="62"/>
  <c r="H77" i="62"/>
  <c r="T76" i="62"/>
  <c r="R76" i="62"/>
  <c r="P76" i="62"/>
  <c r="N76" i="62"/>
  <c r="L76" i="62"/>
  <c r="J76" i="62"/>
  <c r="I76" i="62"/>
  <c r="H76" i="62"/>
  <c r="T75" i="62"/>
  <c r="R75" i="62"/>
  <c r="P75" i="62"/>
  <c r="N75" i="62"/>
  <c r="L75" i="62"/>
  <c r="J75" i="62"/>
  <c r="I75" i="62"/>
  <c r="H75" i="62"/>
  <c r="T74" i="62"/>
  <c r="R74" i="62"/>
  <c r="P74" i="62"/>
  <c r="N74" i="62"/>
  <c r="L74" i="62"/>
  <c r="J74" i="62"/>
  <c r="I74" i="62"/>
  <c r="H74" i="62"/>
  <c r="T73" i="62"/>
  <c r="R73" i="62"/>
  <c r="P73" i="62"/>
  <c r="N73" i="62"/>
  <c r="L73" i="62"/>
  <c r="J73" i="62"/>
  <c r="I73" i="62"/>
  <c r="H73" i="62"/>
  <c r="T72" i="62"/>
  <c r="R72" i="62"/>
  <c r="P72" i="62"/>
  <c r="N72" i="62"/>
  <c r="L72" i="62"/>
  <c r="J72" i="62"/>
  <c r="I72" i="62"/>
  <c r="H72" i="62"/>
  <c r="T68" i="62"/>
  <c r="R68" i="62"/>
  <c r="P68" i="62"/>
  <c r="N68" i="62"/>
  <c r="L68" i="62"/>
  <c r="T67" i="62"/>
  <c r="R67" i="62"/>
  <c r="P67" i="62"/>
  <c r="N67" i="62"/>
  <c r="L67" i="62"/>
  <c r="J67" i="62"/>
  <c r="I67" i="62"/>
  <c r="H67" i="62"/>
  <c r="T66" i="62"/>
  <c r="R66" i="62"/>
  <c r="P66" i="62"/>
  <c r="N66" i="62"/>
  <c r="L66" i="62"/>
  <c r="J66" i="62"/>
  <c r="I66" i="62"/>
  <c r="H66" i="62"/>
  <c r="T64" i="62"/>
  <c r="R64" i="62"/>
  <c r="P64" i="62"/>
  <c r="N64" i="62"/>
  <c r="L64" i="62"/>
  <c r="J64" i="62"/>
  <c r="I64" i="62"/>
  <c r="H64" i="62"/>
  <c r="T60" i="62"/>
  <c r="R60" i="62"/>
  <c r="P60" i="62"/>
  <c r="N60" i="62"/>
  <c r="L60" i="62"/>
  <c r="J60" i="62"/>
  <c r="I60" i="62"/>
  <c r="H60" i="62"/>
  <c r="T54" i="62"/>
  <c r="R54" i="62"/>
  <c r="P54" i="62"/>
  <c r="N54" i="62"/>
  <c r="L54" i="62"/>
  <c r="T50" i="62"/>
  <c r="R50" i="62"/>
  <c r="P50" i="62"/>
  <c r="N50" i="62"/>
  <c r="L50" i="62"/>
  <c r="T41" i="62"/>
  <c r="R41" i="62"/>
  <c r="P41" i="62"/>
  <c r="N41" i="62"/>
  <c r="L41" i="62"/>
  <c r="T38" i="62"/>
  <c r="R38" i="62"/>
  <c r="P38" i="62"/>
  <c r="N38" i="62"/>
  <c r="L38" i="62"/>
  <c r="J38" i="62"/>
  <c r="I38" i="62"/>
  <c r="H38" i="62"/>
  <c r="T37" i="62"/>
  <c r="R37" i="62"/>
  <c r="P37" i="62"/>
  <c r="N37" i="62"/>
  <c r="L37" i="62"/>
  <c r="J37" i="62"/>
  <c r="I37" i="62"/>
  <c r="H37" i="62"/>
  <c r="T33" i="62"/>
  <c r="R33" i="62"/>
  <c r="P33" i="62"/>
  <c r="N33" i="62"/>
  <c r="L33" i="62"/>
  <c r="T32" i="62"/>
  <c r="R32" i="62"/>
  <c r="P32" i="62"/>
  <c r="N32" i="62"/>
  <c r="J32" i="62"/>
  <c r="I32" i="62"/>
  <c r="H32" i="62"/>
  <c r="J31" i="62"/>
  <c r="I31" i="62"/>
  <c r="H31" i="62"/>
  <c r="T30" i="62"/>
  <c r="J30" i="62"/>
  <c r="I30" i="62"/>
  <c r="H30" i="62"/>
  <c r="J29" i="62"/>
  <c r="I29" i="62"/>
  <c r="H29" i="62"/>
  <c r="J26" i="62"/>
  <c r="I26" i="62"/>
  <c r="H26" i="62"/>
  <c r="T23" i="62"/>
  <c r="R23" i="62"/>
  <c r="J23" i="62"/>
  <c r="I23" i="62"/>
  <c r="H23" i="62"/>
  <c r="J17" i="62"/>
  <c r="I17" i="62"/>
  <c r="H17" i="62"/>
  <c r="T14" i="62"/>
  <c r="R14" i="62"/>
  <c r="T13" i="62"/>
  <c r="R13" i="62"/>
  <c r="L140" i="62" l="1"/>
  <c r="N95" i="62"/>
  <c r="P95" i="62"/>
  <c r="L84" i="62"/>
  <c r="N107" i="62"/>
  <c r="P120" i="62"/>
  <c r="R120" i="62"/>
  <c r="R107" i="62"/>
  <c r="T95" i="62"/>
  <c r="P89" i="62"/>
  <c r="L95" i="62"/>
  <c r="L107" i="62"/>
  <c r="T89" i="62"/>
  <c r="L120" i="62"/>
  <c r="T140" i="62"/>
  <c r="T107" i="62"/>
  <c r="L152" i="62"/>
  <c r="T144" i="62"/>
  <c r="R89" i="62"/>
  <c r="L89" i="62"/>
  <c r="T130" i="62"/>
  <c r="N152" i="62"/>
  <c r="N84" i="62"/>
  <c r="N148" i="62"/>
  <c r="R130" i="62"/>
  <c r="T152" i="62"/>
  <c r="T71" i="62"/>
  <c r="N89" i="62"/>
  <c r="P99" i="62"/>
  <c r="P84" i="62"/>
  <c r="R99" i="62"/>
  <c r="P107" i="62"/>
  <c r="T99" i="62"/>
  <c r="L71" i="62"/>
  <c r="L65" i="62"/>
  <c r="R71" i="62"/>
  <c r="N36" i="62"/>
  <c r="T36" i="62"/>
  <c r="P71" i="62"/>
  <c r="N99" i="62"/>
  <c r="L36" i="62"/>
  <c r="R36" i="62"/>
  <c r="T65" i="62"/>
  <c r="P148" i="62"/>
  <c r="L130" i="62"/>
  <c r="L136" i="62"/>
  <c r="N130" i="62"/>
  <c r="T148" i="62"/>
  <c r="P130" i="62"/>
  <c r="N71" i="62"/>
  <c r="L99" i="62"/>
  <c r="R65" i="62"/>
  <c r="P36" i="62"/>
  <c r="P152" i="62"/>
  <c r="N65" i="62"/>
  <c r="R152" i="62"/>
  <c r="N144" i="62"/>
  <c r="P65" i="62"/>
  <c r="R148" i="62"/>
  <c r="L148" i="62"/>
  <c r="BL2" i="52"/>
  <c r="BK2" i="52"/>
  <c r="BH2" i="52"/>
  <c r="BF2" i="52"/>
  <c r="BE2" i="52"/>
  <c r="BD2" i="52"/>
  <c r="BC2" i="52"/>
  <c r="BA2" i="52"/>
  <c r="AZ2" i="52"/>
  <c r="AY2" i="52"/>
  <c r="BW2" i="52"/>
  <c r="N105" i="62" l="1"/>
  <c r="R105" i="62"/>
  <c r="T82" i="62"/>
  <c r="T69" i="62" s="1"/>
  <c r="L105" i="62"/>
  <c r="T105" i="62"/>
  <c r="R82" i="62"/>
  <c r="R69" i="62" s="1"/>
  <c r="L82" i="62"/>
  <c r="L69" i="62" s="1"/>
  <c r="N82" i="62"/>
  <c r="N69" i="62" s="1"/>
  <c r="P105" i="62"/>
  <c r="P82" i="62"/>
  <c r="P69" i="62" s="1"/>
  <c r="L134" i="62"/>
  <c r="H71" i="45"/>
  <c r="AB3" i="57"/>
  <c r="L103" i="62" l="1"/>
  <c r="D256" i="55"/>
  <c r="D248" i="55"/>
  <c r="D245" i="55"/>
  <c r="D240" i="55"/>
  <c r="D236" i="55"/>
  <c r="D231" i="55"/>
  <c r="D212" i="55"/>
  <c r="D188" i="55"/>
  <c r="D177" i="55"/>
  <c r="D173" i="55"/>
  <c r="D164" i="55"/>
  <c r="D158" i="55"/>
  <c r="D120" i="55"/>
  <c r="D113" i="55"/>
  <c r="D105" i="55"/>
  <c r="D95" i="55"/>
  <c r="D84" i="55"/>
  <c r="D72" i="55"/>
  <c r="D58" i="55"/>
  <c r="D10" i="55"/>
  <c r="H12" i="57" l="1"/>
  <c r="H112" i="57" s="1"/>
  <c r="J135" i="45" l="1"/>
  <c r="I135" i="45"/>
  <c r="H135" i="45"/>
  <c r="J134" i="45"/>
  <c r="I134" i="45"/>
  <c r="H134" i="45"/>
  <c r="J131" i="45"/>
  <c r="I131" i="45"/>
  <c r="H131" i="45"/>
  <c r="J130" i="45"/>
  <c r="I130" i="45"/>
  <c r="H130" i="45"/>
  <c r="J127" i="45"/>
  <c r="I127" i="45"/>
  <c r="H127" i="45"/>
  <c r="J126" i="45"/>
  <c r="I126" i="45"/>
  <c r="H126" i="45"/>
  <c r="J123" i="45"/>
  <c r="I123" i="45"/>
  <c r="H123" i="45"/>
  <c r="J122" i="45"/>
  <c r="I122" i="45"/>
  <c r="H122" i="45"/>
  <c r="J119" i="45"/>
  <c r="I119" i="45"/>
  <c r="H119" i="45"/>
  <c r="J118" i="45"/>
  <c r="I118" i="45"/>
  <c r="H118" i="45"/>
  <c r="J113" i="45"/>
  <c r="I113" i="45"/>
  <c r="H113" i="45"/>
  <c r="J112" i="45"/>
  <c r="I112" i="45"/>
  <c r="H112" i="45"/>
  <c r="J109" i="45"/>
  <c r="I109" i="45"/>
  <c r="H109" i="45"/>
  <c r="J108" i="45"/>
  <c r="I108" i="45"/>
  <c r="H108" i="45"/>
  <c r="J107" i="45"/>
  <c r="I107" i="45"/>
  <c r="H107" i="45"/>
  <c r="J106" i="45"/>
  <c r="I106" i="45"/>
  <c r="H106" i="45"/>
  <c r="J103" i="45"/>
  <c r="I103" i="45"/>
  <c r="H103" i="45"/>
  <c r="J102" i="45"/>
  <c r="I102" i="45"/>
  <c r="H102" i="45"/>
  <c r="J101" i="45"/>
  <c r="I101" i="45"/>
  <c r="H101" i="45"/>
  <c r="J94" i="45"/>
  <c r="I94" i="45"/>
  <c r="H94" i="45"/>
  <c r="J93" i="45"/>
  <c r="I93" i="45"/>
  <c r="H93" i="45"/>
  <c r="J90" i="45"/>
  <c r="I90" i="45"/>
  <c r="H90" i="45"/>
  <c r="J89" i="45"/>
  <c r="I89" i="45"/>
  <c r="H89" i="45"/>
  <c r="J86" i="45"/>
  <c r="I86" i="45"/>
  <c r="H86" i="45"/>
  <c r="J85" i="45"/>
  <c r="I85" i="45"/>
  <c r="H85" i="45"/>
  <c r="J82" i="45"/>
  <c r="I82" i="45"/>
  <c r="H82" i="45"/>
  <c r="J81" i="45"/>
  <c r="I81" i="45"/>
  <c r="H81" i="45"/>
  <c r="J76" i="45"/>
  <c r="I76" i="45"/>
  <c r="H76" i="45"/>
  <c r="J75" i="45"/>
  <c r="I75" i="45"/>
  <c r="H75" i="45"/>
  <c r="J74" i="45"/>
  <c r="I74" i="45"/>
  <c r="H74" i="45"/>
  <c r="J73" i="45"/>
  <c r="I73" i="45"/>
  <c r="H73" i="45"/>
  <c r="J72" i="45"/>
  <c r="I72" i="45"/>
  <c r="H72" i="45"/>
  <c r="J71" i="45"/>
  <c r="I71" i="45"/>
  <c r="J70" i="45"/>
  <c r="I70" i="45"/>
  <c r="H70" i="45"/>
  <c r="J69" i="45"/>
  <c r="I69" i="45"/>
  <c r="H69" i="45"/>
  <c r="J68" i="45"/>
  <c r="I68" i="45"/>
  <c r="H68" i="45"/>
  <c r="J67" i="45"/>
  <c r="I67" i="45"/>
  <c r="H67" i="45"/>
  <c r="J66" i="45"/>
  <c r="I66" i="45"/>
  <c r="H66" i="45"/>
  <c r="J65" i="45"/>
  <c r="I65" i="45"/>
  <c r="H65" i="45"/>
  <c r="J60" i="45"/>
  <c r="I60" i="45"/>
  <c r="H60" i="45"/>
  <c r="J59" i="45"/>
  <c r="I59" i="45"/>
  <c r="H59" i="45"/>
  <c r="J36" i="45"/>
  <c r="I36" i="45"/>
  <c r="H36" i="45"/>
  <c r="J35" i="45"/>
  <c r="I35" i="45"/>
  <c r="H35" i="45"/>
  <c r="J30" i="45"/>
  <c r="I30" i="45"/>
  <c r="H30" i="45"/>
  <c r="J29" i="45"/>
  <c r="I29" i="45"/>
  <c r="H29" i="45"/>
  <c r="J28" i="45"/>
  <c r="I28" i="45"/>
  <c r="H28" i="45"/>
  <c r="J27" i="45"/>
  <c r="I27" i="45"/>
  <c r="H27" i="45"/>
  <c r="J25" i="45"/>
  <c r="I25" i="45"/>
  <c r="H25" i="45"/>
  <c r="J23" i="45"/>
  <c r="I23" i="45"/>
  <c r="H23" i="45"/>
  <c r="J22" i="45"/>
  <c r="I22" i="45"/>
  <c r="H22" i="45"/>
  <c r="J26" i="45"/>
  <c r="I26" i="45"/>
  <c r="H26" i="45"/>
  <c r="J18" i="45"/>
  <c r="I18" i="45"/>
  <c r="H18" i="45"/>
  <c r="J12" i="45"/>
  <c r="I12" i="45"/>
  <c r="H12" i="45"/>
  <c r="H24" i="45"/>
  <c r="I24" i="45"/>
  <c r="J24" i="45"/>
  <c r="H128" i="45"/>
  <c r="H124" i="45"/>
  <c r="H120" i="45"/>
  <c r="H110" i="45"/>
  <c r="H104" i="45"/>
  <c r="H91" i="45"/>
  <c r="H87" i="45"/>
  <c r="H83" i="45"/>
  <c r="H57" i="45"/>
  <c r="H53" i="45"/>
  <c r="I128" i="45"/>
  <c r="I124" i="45"/>
  <c r="I120" i="45"/>
  <c r="I110" i="45"/>
  <c r="I104" i="45"/>
  <c r="I91" i="45"/>
  <c r="I87" i="45"/>
  <c r="I83" i="45"/>
  <c r="I57" i="45"/>
  <c r="I53" i="45"/>
  <c r="I37" i="59" l="1"/>
  <c r="H37" i="59" a="1"/>
  <c r="H37" i="59" l="1"/>
  <c r="E37" i="59"/>
  <c r="J53" i="45"/>
  <c r="J57" i="45"/>
  <c r="J83" i="45"/>
  <c r="J87" i="45"/>
  <c r="J91" i="45"/>
  <c r="J104" i="45"/>
  <c r="J110" i="45"/>
  <c r="J120" i="45"/>
  <c r="J124" i="45"/>
  <c r="J128" i="45"/>
  <c r="T70" i="45" l="1"/>
  <c r="R70" i="45"/>
  <c r="P70" i="45"/>
  <c r="N70" i="45"/>
  <c r="L70" i="45"/>
  <c r="T103" i="45"/>
  <c r="R103" i="45"/>
  <c r="P103" i="45"/>
  <c r="N103" i="45"/>
  <c r="L103" i="45"/>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O11" i="57" s="1"/>
  <c r="Z12" i="57"/>
  <c r="Y12" i="57"/>
  <c r="X12" i="57"/>
  <c r="W12" i="57"/>
  <c r="V12" i="57"/>
  <c r="U12" i="57"/>
  <c r="T12" i="57"/>
  <c r="S12" i="57"/>
  <c r="R12" i="57"/>
  <c r="Q12" i="57"/>
  <c r="F12" i="57"/>
  <c r="Z32" i="57"/>
  <c r="Y32" i="57"/>
  <c r="X32" i="57"/>
  <c r="W32" i="57"/>
  <c r="V32" i="57"/>
  <c r="U32" i="57"/>
  <c r="T32" i="57"/>
  <c r="S32" i="57"/>
  <c r="R32" i="57"/>
  <c r="Q32" i="57"/>
  <c r="O32" i="57"/>
  <c r="F32" i="57"/>
  <c r="T107" i="45"/>
  <c r="R107" i="45"/>
  <c r="P107" i="45"/>
  <c r="N107" i="45"/>
  <c r="L107" i="45"/>
  <c r="R102" i="45"/>
  <c r="P102" i="45"/>
  <c r="N102" i="45"/>
  <c r="L102" i="45"/>
  <c r="T72" i="45"/>
  <c r="R72" i="45"/>
  <c r="P72" i="45"/>
  <c r="N72" i="45"/>
  <c r="L72" i="45"/>
  <c r="T68" i="45" l="1"/>
  <c r="R68" i="45"/>
  <c r="P68" i="45"/>
  <c r="N68" i="45"/>
  <c r="L68" i="45"/>
  <c r="T76" i="45"/>
  <c r="R76" i="45"/>
  <c r="P76" i="45"/>
  <c r="N76" i="45"/>
  <c r="L76" i="45"/>
  <c r="L47" i="54"/>
  <c r="O109" i="57" l="1"/>
  <c r="O106" i="57"/>
  <c r="Z110" i="57"/>
  <c r="Y110" i="57"/>
  <c r="X110" i="57"/>
  <c r="W110" i="57"/>
  <c r="V110" i="57"/>
  <c r="U110" i="57"/>
  <c r="T110" i="57"/>
  <c r="S110" i="57"/>
  <c r="R110" i="57"/>
  <c r="Q110" i="57"/>
  <c r="O110" i="57"/>
  <c r="F110" i="57"/>
  <c r="E26" i="44"/>
  <c r="K148" i="62" s="1"/>
  <c r="G26" i="44"/>
  <c r="M148" i="62" s="1"/>
  <c r="I26" i="44"/>
  <c r="O148" i="62" s="1"/>
  <c r="K26" i="44"/>
  <c r="Q148" i="62" s="1"/>
  <c r="M26" i="44"/>
  <c r="S148" i="62" s="1"/>
  <c r="E27" i="44"/>
  <c r="K152" i="62" s="1"/>
  <c r="G27" i="44"/>
  <c r="M152" i="62" s="1"/>
  <c r="I27" i="44"/>
  <c r="O152" i="62" s="1"/>
  <c r="K27" i="44"/>
  <c r="Q152" i="62" s="1"/>
  <c r="M27" i="44"/>
  <c r="S152" i="62" s="1"/>
  <c r="T136" i="45" l="1"/>
  <c r="R136" i="45"/>
  <c r="P136" i="45"/>
  <c r="N136" i="45"/>
  <c r="L136" i="45"/>
  <c r="T135" i="45"/>
  <c r="R135" i="45"/>
  <c r="P135" i="45"/>
  <c r="N135" i="45"/>
  <c r="L135" i="45"/>
  <c r="T134" i="45"/>
  <c r="R134" i="45"/>
  <c r="P134" i="45"/>
  <c r="N134" i="45"/>
  <c r="L134" i="45"/>
  <c r="S133" i="45"/>
  <c r="Q133" i="45"/>
  <c r="O133" i="45"/>
  <c r="M133" i="45"/>
  <c r="K133" i="45"/>
  <c r="D92" i="59"/>
  <c r="L133" i="45" l="1"/>
  <c r="R133" i="45"/>
  <c r="T133" i="45"/>
  <c r="N133" i="45"/>
  <c r="P133" i="45"/>
  <c r="D89" i="59" l="1"/>
  <c r="D86" i="59"/>
  <c r="D83" i="59"/>
  <c r="D80" i="59"/>
  <c r="D73" i="59"/>
  <c r="O107" i="57" l="1"/>
  <c r="O104" i="57"/>
  <c r="O101" i="57"/>
  <c r="O100" i="57" s="1"/>
  <c r="O98" i="57"/>
  <c r="O97" i="57" s="1"/>
  <c r="O93" i="57"/>
  <c r="O90" i="57"/>
  <c r="O89" i="57" s="1"/>
  <c r="O87" i="57"/>
  <c r="O86" i="57" s="1"/>
  <c r="O80" i="57"/>
  <c r="O77" i="57"/>
  <c r="O73" i="57"/>
  <c r="O72" i="57" s="1"/>
  <c r="O70" i="57"/>
  <c r="O69" i="57" s="1"/>
  <c r="O62" i="57"/>
  <c r="O61" i="57" s="1"/>
  <c r="O57" i="57"/>
  <c r="O53" i="57"/>
  <c r="O49" i="57"/>
  <c r="O43" i="57"/>
  <c r="O35" i="57"/>
  <c r="O103" i="57"/>
  <c r="O92" i="57"/>
  <c r="O79" i="57"/>
  <c r="O76" i="57"/>
  <c r="O56" i="57"/>
  <c r="O31" i="57"/>
  <c r="N59" i="57"/>
  <c r="O95" i="57" l="1"/>
  <c r="O84" i="57"/>
  <c r="O67" i="57"/>
  <c r="O42" i="57"/>
  <c r="O52" i="57"/>
  <c r="O48" i="57"/>
  <c r="O34" i="57"/>
  <c r="L44" i="54"/>
  <c r="L40" i="54"/>
  <c r="L36" i="54"/>
  <c r="L32" i="54"/>
  <c r="L29" i="54"/>
  <c r="Z49" i="57"/>
  <c r="Y49" i="57"/>
  <c r="X49" i="57"/>
  <c r="W49" i="57"/>
  <c r="V49" i="57"/>
  <c r="U49" i="57"/>
  <c r="T49" i="57"/>
  <c r="S49" i="57"/>
  <c r="R49" i="57"/>
  <c r="Q49" i="57"/>
  <c r="F49" i="57"/>
  <c r="Z98" i="57"/>
  <c r="Y98" i="57"/>
  <c r="X98" i="57"/>
  <c r="W98" i="57"/>
  <c r="V98" i="57"/>
  <c r="U98" i="57"/>
  <c r="T98" i="57"/>
  <c r="S98" i="57"/>
  <c r="R98" i="57"/>
  <c r="Q98" i="57"/>
  <c r="F98" i="57"/>
  <c r="Z87" i="57"/>
  <c r="Y87" i="57"/>
  <c r="X87" i="57"/>
  <c r="W87" i="57"/>
  <c r="V87" i="57"/>
  <c r="U87" i="57"/>
  <c r="T87" i="57"/>
  <c r="S87" i="57"/>
  <c r="R87" i="57"/>
  <c r="Q87" i="57"/>
  <c r="F87" i="57"/>
  <c r="Z70" i="57"/>
  <c r="Y70" i="57"/>
  <c r="X70" i="57"/>
  <c r="W70" i="57"/>
  <c r="V70" i="57"/>
  <c r="U70" i="57"/>
  <c r="T70" i="57"/>
  <c r="S70" i="57"/>
  <c r="R70" i="57"/>
  <c r="Q70" i="57"/>
  <c r="F70" i="57"/>
  <c r="T75" i="45"/>
  <c r="R75" i="45"/>
  <c r="P75" i="45"/>
  <c r="N75" i="45"/>
  <c r="L75" i="45"/>
  <c r="T74" i="45"/>
  <c r="R74" i="45"/>
  <c r="P74" i="45"/>
  <c r="N74" i="45"/>
  <c r="L74" i="45"/>
  <c r="T73" i="45"/>
  <c r="R73" i="45"/>
  <c r="P73" i="45"/>
  <c r="N73" i="45"/>
  <c r="L73" i="45"/>
  <c r="T69" i="45"/>
  <c r="R69" i="45"/>
  <c r="P69" i="45"/>
  <c r="N69" i="45"/>
  <c r="L69" i="45"/>
  <c r="T67" i="45"/>
  <c r="R67" i="45"/>
  <c r="P67" i="45"/>
  <c r="N67" i="45"/>
  <c r="L67" i="45"/>
  <c r="T71" i="45"/>
  <c r="R71" i="45"/>
  <c r="P71" i="45"/>
  <c r="N71" i="45"/>
  <c r="L71" i="45"/>
  <c r="T66" i="45"/>
  <c r="R66" i="45"/>
  <c r="P66" i="45"/>
  <c r="N66" i="45"/>
  <c r="L66" i="45"/>
  <c r="T65" i="45"/>
  <c r="R65" i="45"/>
  <c r="P65" i="45"/>
  <c r="N65" i="45"/>
  <c r="L65" i="45"/>
  <c r="O29" i="57" l="1"/>
  <c r="O46" i="57"/>
  <c r="L28" i="54"/>
  <c r="L30" i="54"/>
  <c r="L31" i="54"/>
  <c r="L33" i="54"/>
  <c r="L34" i="54"/>
  <c r="L35" i="54"/>
  <c r="L37" i="54"/>
  <c r="L38" i="54"/>
  <c r="L39" i="54"/>
  <c r="L41" i="54"/>
  <c r="L42" i="54"/>
  <c r="L43" i="54"/>
  <c r="L45" i="54"/>
  <c r="L46" i="54"/>
  <c r="M27" i="54" l="1" a="1"/>
  <c r="AE28" i="54" s="1" a="1"/>
  <c r="AE28" i="54" s="1"/>
  <c r="Z107" i="57"/>
  <c r="Y107" i="57"/>
  <c r="X107" i="57"/>
  <c r="W107" i="57"/>
  <c r="V107" i="57"/>
  <c r="U107" i="57"/>
  <c r="T107" i="57"/>
  <c r="S107" i="57"/>
  <c r="R107" i="57"/>
  <c r="Q107" i="57"/>
  <c r="F107" i="57"/>
  <c r="Z104" i="57"/>
  <c r="Y104" i="57"/>
  <c r="X104" i="57"/>
  <c r="W104" i="57"/>
  <c r="V104" i="57"/>
  <c r="U104" i="57"/>
  <c r="T104" i="57"/>
  <c r="S104" i="57"/>
  <c r="R104" i="57"/>
  <c r="Q104" i="57"/>
  <c r="F104" i="57"/>
  <c r="Z101" i="57"/>
  <c r="Y101" i="57"/>
  <c r="X101" i="57"/>
  <c r="W101" i="57"/>
  <c r="V101" i="57"/>
  <c r="U101" i="57"/>
  <c r="T101" i="57"/>
  <c r="S101" i="57"/>
  <c r="R101" i="57"/>
  <c r="Q101" i="57"/>
  <c r="F101" i="57"/>
  <c r="Z93" i="57"/>
  <c r="Y93" i="57"/>
  <c r="X93" i="57"/>
  <c r="W93" i="57"/>
  <c r="V93" i="57"/>
  <c r="U93" i="57"/>
  <c r="T93" i="57"/>
  <c r="S93" i="57"/>
  <c r="R93" i="57"/>
  <c r="Q93" i="57"/>
  <c r="F93" i="57"/>
  <c r="Z90" i="57"/>
  <c r="Y90" i="57"/>
  <c r="X90" i="57"/>
  <c r="W90" i="57"/>
  <c r="V90" i="57"/>
  <c r="U90" i="57"/>
  <c r="T90" i="57"/>
  <c r="S90" i="57"/>
  <c r="R90" i="57"/>
  <c r="Q90" i="57"/>
  <c r="F90" i="57"/>
  <c r="Z80" i="57"/>
  <c r="Y80" i="57"/>
  <c r="X80" i="57"/>
  <c r="W80" i="57"/>
  <c r="V80" i="57"/>
  <c r="U80" i="57"/>
  <c r="T80" i="57"/>
  <c r="S80" i="57"/>
  <c r="R80" i="57"/>
  <c r="Q80" i="57"/>
  <c r="F80" i="57"/>
  <c r="Z77" i="57"/>
  <c r="Y77" i="57"/>
  <c r="X77" i="57"/>
  <c r="W77" i="57"/>
  <c r="V77" i="57"/>
  <c r="U77" i="57"/>
  <c r="T77" i="57"/>
  <c r="S77" i="57"/>
  <c r="R77" i="57"/>
  <c r="Q77" i="57"/>
  <c r="F77" i="57"/>
  <c r="Z73" i="57"/>
  <c r="Y73" i="57"/>
  <c r="X73" i="57"/>
  <c r="W73" i="57"/>
  <c r="V73" i="57"/>
  <c r="U73" i="57"/>
  <c r="T73" i="57"/>
  <c r="S73" i="57"/>
  <c r="R73" i="57"/>
  <c r="Q73" i="57"/>
  <c r="F73" i="57"/>
  <c r="Z57" i="57"/>
  <c r="Y57" i="57"/>
  <c r="X57" i="57"/>
  <c r="W57" i="57"/>
  <c r="V57" i="57"/>
  <c r="U57" i="57"/>
  <c r="T57" i="57"/>
  <c r="S57" i="57"/>
  <c r="R57" i="57"/>
  <c r="Q57" i="57"/>
  <c r="F57" i="57"/>
  <c r="Z53" i="57"/>
  <c r="Y53" i="57"/>
  <c r="X53" i="57"/>
  <c r="W53" i="57"/>
  <c r="V53" i="57"/>
  <c r="U53" i="57"/>
  <c r="T53" i="57"/>
  <c r="S53" i="57"/>
  <c r="R53" i="57"/>
  <c r="Q53" i="57"/>
  <c r="F53" i="57"/>
  <c r="Z43" i="57"/>
  <c r="Y43" i="57"/>
  <c r="X43" i="57"/>
  <c r="W43" i="57"/>
  <c r="V43" i="57"/>
  <c r="U43" i="57"/>
  <c r="T43" i="57"/>
  <c r="S43" i="57"/>
  <c r="R43" i="57"/>
  <c r="Q43" i="57"/>
  <c r="F43" i="57"/>
  <c r="Z62" i="57"/>
  <c r="Y62" i="57"/>
  <c r="X62" i="57"/>
  <c r="W62" i="57"/>
  <c r="V62" i="57"/>
  <c r="U62" i="57"/>
  <c r="T62" i="57"/>
  <c r="S62" i="57"/>
  <c r="R62" i="57"/>
  <c r="Q62" i="57"/>
  <c r="F62" i="57"/>
  <c r="Z35" i="57"/>
  <c r="Y35" i="57"/>
  <c r="X35" i="57"/>
  <c r="W35" i="57"/>
  <c r="V35" i="57"/>
  <c r="U35" i="57"/>
  <c r="T35" i="57"/>
  <c r="S35" i="57"/>
  <c r="R35" i="57"/>
  <c r="Q35" i="57"/>
  <c r="F35" i="57"/>
  <c r="M27" i="54" l="1"/>
  <c r="M28" i="54" s="1" a="1"/>
  <c r="M28" i="54" s="1"/>
  <c r="AH27" i="54" s="1" a="1"/>
  <c r="AH27" i="54" s="1"/>
  <c r="AF28" i="54" a="1"/>
  <c r="AF28" i="54" s="1"/>
  <c r="BA27" i="54" s="1" a="1"/>
  <c r="BA27" i="54" s="1"/>
  <c r="AZ27" i="54" a="1"/>
  <c r="AZ27" i="54" s="1"/>
  <c r="Y28" i="54" a="1"/>
  <c r="Y28" i="54" s="1"/>
  <c r="AT27" i="54" s="1" a="1"/>
  <c r="AT27" i="54" s="1"/>
  <c r="X28" i="54" a="1"/>
  <c r="X28" i="54" s="1"/>
  <c r="AS27" i="54" s="1" a="1"/>
  <c r="AS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S28" i="54" a="1"/>
  <c r="S28" i="54" s="1"/>
  <c r="AN27" i="54" s="1" a="1"/>
  <c r="AN27" i="54" s="1"/>
  <c r="P28" i="54" a="1"/>
  <c r="P28" i="54" s="1"/>
  <c r="AK27" i="54" s="1" a="1"/>
  <c r="AK27" i="54" s="1"/>
  <c r="M59" i="57" l="1"/>
  <c r="M82" i="57"/>
  <c r="M9" i="57"/>
  <c r="M112" i="57" l="1"/>
  <c r="T114" i="45"/>
  <c r="R114" i="45"/>
  <c r="P114" i="45"/>
  <c r="N114" i="45"/>
  <c r="L114" i="45"/>
  <c r="T77" i="45"/>
  <c r="R77" i="45"/>
  <c r="P77" i="45"/>
  <c r="N77" i="45"/>
  <c r="L77" i="45"/>
  <c r="T95" i="45"/>
  <c r="R95" i="45"/>
  <c r="P95" i="45"/>
  <c r="N95" i="45"/>
  <c r="L95" i="45"/>
  <c r="T61" i="45"/>
  <c r="R61" i="45"/>
  <c r="P61" i="45"/>
  <c r="N61" i="45"/>
  <c r="L61" i="45"/>
  <c r="T47" i="45"/>
  <c r="R47" i="45"/>
  <c r="P47" i="45"/>
  <c r="N47" i="45"/>
  <c r="L47" i="45"/>
  <c r="T43" i="45"/>
  <c r="R43" i="45"/>
  <c r="P43" i="45"/>
  <c r="N43" i="45"/>
  <c r="L43" i="45"/>
  <c r="T37" i="45"/>
  <c r="R37" i="45"/>
  <c r="P37" i="45"/>
  <c r="N37" i="45"/>
  <c r="L37" i="45"/>
  <c r="J12" i="62" l="1"/>
  <c r="H12" i="62"/>
  <c r="I12" i="62"/>
  <c r="E13" i="45"/>
  <c r="T13" i="59"/>
  <c r="T12" i="59"/>
  <c r="O82" i="57"/>
  <c r="O9" i="57"/>
  <c r="G13" i="45" l="1"/>
  <c r="F13" i="45"/>
  <c r="J13" i="45"/>
  <c r="H13" i="45"/>
  <c r="I13" i="45"/>
  <c r="D10" i="59"/>
  <c r="D24" i="59"/>
  <c r="D33" i="59"/>
  <c r="D44" i="59"/>
  <c r="D53" i="59"/>
  <c r="D60" i="59"/>
  <c r="D68" i="59"/>
  <c r="I66" i="59" l="1"/>
  <c r="I65" i="59"/>
  <c r="I64" i="59"/>
  <c r="I56" i="59"/>
  <c r="I57" i="59"/>
  <c r="I58" i="59"/>
  <c r="I38" i="59"/>
  <c r="I39" i="59"/>
  <c r="I31" i="59"/>
  <c r="I30" i="59"/>
  <c r="I29" i="59"/>
  <c r="I17" i="59"/>
  <c r="I16" i="59"/>
  <c r="I15" i="59"/>
  <c r="I14" i="59"/>
  <c r="H29" i="59" a="1"/>
  <c r="H58" i="59" a="1"/>
  <c r="H38" i="59" a="1"/>
  <c r="H15" i="59" a="1"/>
  <c r="H66" i="59" a="1"/>
  <c r="H39" i="59" a="1"/>
  <c r="H31" i="59" a="1"/>
  <c r="H17" i="59" a="1"/>
  <c r="H14" i="59" a="1"/>
  <c r="H57" i="59" a="1"/>
  <c r="H65" i="59" a="1"/>
  <c r="H16" i="59" a="1"/>
  <c r="H30" i="59" a="1"/>
  <c r="H56" i="59" a="1"/>
  <c r="H64" i="59" a="1"/>
  <c r="H15" i="59" l="1"/>
  <c r="E15" i="59" s="1"/>
  <c r="H29" i="59"/>
  <c r="E29" i="59" s="1"/>
  <c r="H38" i="59"/>
  <c r="E38" i="59" s="1"/>
  <c r="H58" i="59"/>
  <c r="E58" i="59" s="1"/>
  <c r="H57" i="59"/>
  <c r="E57" i="59" s="1"/>
  <c r="H64" i="59"/>
  <c r="E64" i="59" s="1"/>
  <c r="H56" i="59"/>
  <c r="E56" i="59" s="1"/>
  <c r="H30" i="59"/>
  <c r="E30" i="59" s="1"/>
  <c r="H65" i="59"/>
  <c r="E65" i="59" s="1"/>
  <c r="H39" i="59"/>
  <c r="E39" i="59" s="1"/>
  <c r="H31" i="59"/>
  <c r="E31" i="59" s="1"/>
  <c r="H66" i="59"/>
  <c r="E66" i="59" s="1"/>
  <c r="H14" i="59"/>
  <c r="E14" i="59" s="1"/>
  <c r="H16" i="59"/>
  <c r="E16" i="59" s="1"/>
  <c r="H17" i="59"/>
  <c r="E17" i="59" s="1"/>
  <c r="G40" i="57" l="1"/>
  <c r="K40" i="57"/>
  <c r="J40" i="57"/>
  <c r="I40" i="57"/>
  <c r="K54" i="57"/>
  <c r="J54" i="57"/>
  <c r="K50" i="57"/>
  <c r="J50" i="57"/>
  <c r="K44" i="57"/>
  <c r="J44" i="57"/>
  <c r="I44" i="57"/>
  <c r="G39" i="57"/>
  <c r="K39" i="57"/>
  <c r="J39" i="57"/>
  <c r="I39" i="57"/>
  <c r="K38" i="57"/>
  <c r="J38" i="57"/>
  <c r="I38" i="57"/>
  <c r="K37" i="57"/>
  <c r="J37" i="57"/>
  <c r="I37" i="57"/>
  <c r="K36" i="57"/>
  <c r="J36" i="57"/>
  <c r="G27" i="57"/>
  <c r="K27" i="57"/>
  <c r="J27" i="57"/>
  <c r="I27" i="57"/>
  <c r="G26" i="57"/>
  <c r="K26" i="57"/>
  <c r="J26" i="57"/>
  <c r="I26" i="57"/>
  <c r="I17" i="57"/>
  <c r="K17" i="57"/>
  <c r="J17" i="57"/>
  <c r="K16" i="57"/>
  <c r="J16" i="57"/>
  <c r="I16" i="57"/>
  <c r="K15" i="57"/>
  <c r="J15" i="57"/>
  <c r="K14" i="57"/>
  <c r="J14" i="57"/>
  <c r="K13" i="57"/>
  <c r="J13" i="57"/>
  <c r="K53" i="57"/>
  <c r="K49" i="57"/>
  <c r="K43" i="57"/>
  <c r="K35" i="57"/>
  <c r="K12" i="57"/>
  <c r="I12" i="57"/>
  <c r="J12" i="57"/>
  <c r="O59" i="57"/>
  <c r="AE3" i="57" l="1" a="1"/>
  <c r="AE3" i="57" s="1"/>
  <c r="N82" i="57"/>
  <c r="N112" i="57" s="1"/>
  <c r="AE2" i="57" s="1"/>
  <c r="E17" i="44"/>
  <c r="K61" i="62" s="1"/>
  <c r="L62" i="62" l="1"/>
  <c r="L63" i="62"/>
  <c r="L61" i="62" l="1"/>
  <c r="T87" i="45"/>
  <c r="T86" i="45"/>
  <c r="T85" i="45"/>
  <c r="R87" i="45"/>
  <c r="R86" i="45"/>
  <c r="R85" i="45"/>
  <c r="L87" i="45"/>
  <c r="L86" i="45"/>
  <c r="L85" i="45"/>
  <c r="N87" i="45"/>
  <c r="N86" i="45"/>
  <c r="N85" i="45"/>
  <c r="P87" i="45"/>
  <c r="P86" i="45"/>
  <c r="P85" i="45"/>
  <c r="S78" i="45"/>
  <c r="Q78" i="45"/>
  <c r="O78" i="45"/>
  <c r="M78" i="45"/>
  <c r="K78" i="45"/>
  <c r="T84" i="45" l="1"/>
  <c r="R84" i="45"/>
  <c r="N84" i="45"/>
  <c r="L84" i="45"/>
  <c r="P84" i="45"/>
  <c r="T102" i="45" l="1"/>
  <c r="T119" i="45"/>
  <c r="R119" i="45"/>
  <c r="P119" i="45"/>
  <c r="L119" i="45"/>
  <c r="T109" i="45"/>
  <c r="R109" i="45"/>
  <c r="P109" i="45"/>
  <c r="N109" i="45"/>
  <c r="L109" i="45"/>
  <c r="T108" i="45"/>
  <c r="R108" i="45"/>
  <c r="P108" i="45"/>
  <c r="N108" i="45"/>
  <c r="L108" i="45"/>
  <c r="L94" i="45"/>
  <c r="N94" i="45"/>
  <c r="P94" i="45"/>
  <c r="R94" i="45"/>
  <c r="T94" i="45"/>
  <c r="S129" i="45"/>
  <c r="Q129" i="45"/>
  <c r="O129" i="45"/>
  <c r="M25" i="44"/>
  <c r="K25" i="44"/>
  <c r="I25" i="44"/>
  <c r="G25" i="44"/>
  <c r="E25" i="44"/>
  <c r="M24" i="44"/>
  <c r="K24" i="44"/>
  <c r="I24" i="44"/>
  <c r="G24" i="44"/>
  <c r="E24" i="44"/>
  <c r="M23" i="44"/>
  <c r="K23" i="44"/>
  <c r="I23" i="44"/>
  <c r="G23" i="44"/>
  <c r="E23" i="44"/>
  <c r="M129" i="45"/>
  <c r="K129" i="45"/>
  <c r="K125" i="45" l="1"/>
  <c r="K144" i="62"/>
  <c r="M121" i="45"/>
  <c r="M140" i="62"/>
  <c r="S125" i="45"/>
  <c r="S144" i="62"/>
  <c r="Q121" i="45"/>
  <c r="Q140" i="62"/>
  <c r="O117" i="45"/>
  <c r="P118" i="45" s="1"/>
  <c r="O136" i="62"/>
  <c r="P137" i="62" s="1"/>
  <c r="P136" i="62" s="1"/>
  <c r="P134" i="62" s="1"/>
  <c r="P103" i="62" s="1"/>
  <c r="Q117" i="45"/>
  <c r="R118" i="45" s="1"/>
  <c r="Q136" i="62"/>
  <c r="R137" i="62" s="1"/>
  <c r="R136" i="62" s="1"/>
  <c r="R134" i="62" s="1"/>
  <c r="R103" i="62" s="1"/>
  <c r="M125" i="45"/>
  <c r="M144" i="62"/>
  <c r="O121" i="45"/>
  <c r="O140" i="62"/>
  <c r="K117" i="45"/>
  <c r="K136" i="62"/>
  <c r="M117" i="45"/>
  <c r="N119" i="45" s="1"/>
  <c r="M136" i="62"/>
  <c r="N137" i="62" s="1"/>
  <c r="N136" i="62" s="1"/>
  <c r="N134" i="62" s="1"/>
  <c r="N103" i="62" s="1"/>
  <c r="S117" i="45"/>
  <c r="T118" i="45" s="1"/>
  <c r="S136" i="62"/>
  <c r="T137" i="62" s="1"/>
  <c r="T136" i="62" s="1"/>
  <c r="T134" i="62" s="1"/>
  <c r="T103" i="62" s="1"/>
  <c r="O125" i="45"/>
  <c r="O144" i="62"/>
  <c r="S121" i="45"/>
  <c r="S140" i="62"/>
  <c r="K121" i="45"/>
  <c r="K140" i="62"/>
  <c r="Q125" i="45"/>
  <c r="Q144" i="62"/>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L22" i="44"/>
  <c r="K22" i="44"/>
  <c r="J22" i="44"/>
  <c r="I22" i="44"/>
  <c r="H22" i="44"/>
  <c r="G22" i="44"/>
  <c r="F22" i="44"/>
  <c r="E22" i="44"/>
  <c r="K134" i="62" s="1"/>
  <c r="D22" i="44"/>
  <c r="M21" i="44"/>
  <c r="L21" i="44"/>
  <c r="K21" i="44"/>
  <c r="J21" i="44"/>
  <c r="I21" i="44"/>
  <c r="H21" i="44"/>
  <c r="G21" i="44"/>
  <c r="F21" i="44"/>
  <c r="E21" i="44"/>
  <c r="K105" i="62" s="1"/>
  <c r="D21" i="44"/>
  <c r="M20" i="44"/>
  <c r="L20" i="44"/>
  <c r="K20" i="44"/>
  <c r="J20" i="44"/>
  <c r="I20" i="44"/>
  <c r="H20" i="44"/>
  <c r="G20" i="44"/>
  <c r="F20" i="44"/>
  <c r="E20" i="44"/>
  <c r="K103" i="62" s="1"/>
  <c r="D20" i="44"/>
  <c r="M19" i="44"/>
  <c r="L19" i="44"/>
  <c r="K19" i="44"/>
  <c r="J19" i="44"/>
  <c r="I19" i="44"/>
  <c r="H19" i="44"/>
  <c r="G19" i="44"/>
  <c r="F19" i="44"/>
  <c r="E19" i="44"/>
  <c r="K69" i="62" s="1"/>
  <c r="D19" i="44"/>
  <c r="M18" i="44"/>
  <c r="L18" i="44"/>
  <c r="K18" i="44"/>
  <c r="J18" i="44"/>
  <c r="I18" i="44"/>
  <c r="H18" i="44"/>
  <c r="G18" i="44"/>
  <c r="F18" i="44"/>
  <c r="E18" i="44"/>
  <c r="D18" i="44"/>
  <c r="M17" i="44"/>
  <c r="L17" i="44"/>
  <c r="K17" i="44"/>
  <c r="J17" i="44"/>
  <c r="I17" i="44"/>
  <c r="H17" i="44"/>
  <c r="G17" i="44"/>
  <c r="F17" i="44"/>
  <c r="K54" i="45"/>
  <c r="D17" i="44"/>
  <c r="M16" i="44"/>
  <c r="L16" i="44"/>
  <c r="K16" i="44"/>
  <c r="J16" i="44"/>
  <c r="I16" i="44"/>
  <c r="H16" i="44"/>
  <c r="G16" i="44"/>
  <c r="F16" i="44"/>
  <c r="E16" i="44"/>
  <c r="D16" i="44"/>
  <c r="M15" i="44"/>
  <c r="L15" i="44"/>
  <c r="K15" i="44"/>
  <c r="J15" i="44"/>
  <c r="I15" i="44"/>
  <c r="H15" i="44"/>
  <c r="G15" i="44"/>
  <c r="F15" i="44"/>
  <c r="E15" i="44"/>
  <c r="D15" i="44"/>
  <c r="M14" i="44"/>
  <c r="L14" i="44"/>
  <c r="K14" i="44"/>
  <c r="J14" i="44"/>
  <c r="I14" i="44"/>
  <c r="H14" i="44"/>
  <c r="G14" i="44"/>
  <c r="F14" i="44"/>
  <c r="E14" i="44"/>
  <c r="D14" i="44"/>
  <c r="M13" i="44"/>
  <c r="L13" i="44"/>
  <c r="K13" i="44"/>
  <c r="J13" i="44"/>
  <c r="I13" i="44"/>
  <c r="H13" i="44"/>
  <c r="G13" i="44"/>
  <c r="F13" i="44"/>
  <c r="E13" i="44"/>
  <c r="D13" i="44"/>
  <c r="M12" i="44"/>
  <c r="L12" i="44"/>
  <c r="K12" i="44"/>
  <c r="J12" i="44"/>
  <c r="I12" i="44"/>
  <c r="H12" i="44"/>
  <c r="G12" i="44"/>
  <c r="F12" i="44"/>
  <c r="E12" i="44"/>
  <c r="D12" i="44"/>
  <c r="M11" i="44"/>
  <c r="L11" i="44"/>
  <c r="K11" i="44"/>
  <c r="J11" i="44"/>
  <c r="I11" i="44"/>
  <c r="H11" i="44"/>
  <c r="G11" i="44"/>
  <c r="F11" i="44"/>
  <c r="E11" i="44"/>
  <c r="K34" i="62" s="1"/>
  <c r="D11" i="44"/>
  <c r="M10" i="44"/>
  <c r="L10" i="44"/>
  <c r="K10" i="44"/>
  <c r="J10" i="44"/>
  <c r="I10" i="44"/>
  <c r="H10" i="44"/>
  <c r="G10" i="44"/>
  <c r="F10" i="44"/>
  <c r="E10" i="44"/>
  <c r="D10" i="44"/>
  <c r="M9" i="44"/>
  <c r="L9" i="44"/>
  <c r="K9" i="44"/>
  <c r="J9" i="44"/>
  <c r="I9" i="44"/>
  <c r="H9" i="44"/>
  <c r="G9" i="44"/>
  <c r="F9" i="44"/>
  <c r="E9" i="44"/>
  <c r="K9" i="62" s="1"/>
  <c r="D9" i="44"/>
  <c r="K157" i="62" l="1"/>
  <c r="K34" i="45"/>
  <c r="K36" i="62"/>
  <c r="Q9" i="45"/>
  <c r="Q9" i="62"/>
  <c r="O44" i="45"/>
  <c r="P46" i="45" s="1"/>
  <c r="O51" i="62"/>
  <c r="Q11" i="45"/>
  <c r="Q11" i="62"/>
  <c r="R20" i="62" s="1"/>
  <c r="M34" i="45"/>
  <c r="M36" i="62"/>
  <c r="S38" i="45"/>
  <c r="T40" i="45" s="1"/>
  <c r="S42" i="62"/>
  <c r="Q44" i="45"/>
  <c r="R46" i="45" s="1"/>
  <c r="Q51" i="62"/>
  <c r="M50" i="45"/>
  <c r="N52" i="45" s="1"/>
  <c r="M57" i="62"/>
  <c r="Q58" i="45"/>
  <c r="Q65" i="62"/>
  <c r="M96" i="45"/>
  <c r="M103" i="62"/>
  <c r="Q115" i="45"/>
  <c r="Q134" i="62"/>
  <c r="Q32" i="45"/>
  <c r="Q34" i="62"/>
  <c r="K44" i="45"/>
  <c r="L46" i="45" s="1"/>
  <c r="K51" i="62"/>
  <c r="O50" i="45"/>
  <c r="P52" i="45" s="1"/>
  <c r="O57" i="62"/>
  <c r="K58" i="45"/>
  <c r="K65" i="62"/>
  <c r="S58" i="45"/>
  <c r="S65" i="62"/>
  <c r="O96" i="45"/>
  <c r="O103" i="62"/>
  <c r="M98" i="45"/>
  <c r="M105" i="62"/>
  <c r="S115" i="45"/>
  <c r="S134" i="62"/>
  <c r="S34" i="45"/>
  <c r="S36" i="62"/>
  <c r="K50" i="45"/>
  <c r="L52" i="45" s="1"/>
  <c r="K57" i="62"/>
  <c r="Q54" i="45"/>
  <c r="R56" i="45" s="1"/>
  <c r="Q61" i="62"/>
  <c r="S96" i="45"/>
  <c r="S103" i="62"/>
  <c r="M9" i="45"/>
  <c r="M9" i="62"/>
  <c r="S11" i="45"/>
  <c r="S11" i="62"/>
  <c r="M38" i="45"/>
  <c r="N40" i="45" s="1"/>
  <c r="M42" i="62"/>
  <c r="S44" i="45"/>
  <c r="T46" i="45" s="1"/>
  <c r="S51" i="62"/>
  <c r="M54" i="45"/>
  <c r="N56" i="45" s="1"/>
  <c r="M61" i="62"/>
  <c r="Q62" i="45"/>
  <c r="Q69" i="62"/>
  <c r="O11" i="45"/>
  <c r="O11" i="62"/>
  <c r="P27" i="62" s="1"/>
  <c r="M48" i="45"/>
  <c r="M55" i="62"/>
  <c r="M62" i="45"/>
  <c r="M69" i="62"/>
  <c r="S54" i="45"/>
  <c r="T56" i="45" s="1"/>
  <c r="S61" i="62"/>
  <c r="O62" i="45"/>
  <c r="O69" i="62"/>
  <c r="S98" i="45"/>
  <c r="S105" i="62"/>
  <c r="S32" i="45"/>
  <c r="S34" i="62"/>
  <c r="O38" i="45"/>
  <c r="P40" i="45" s="1"/>
  <c r="O42" i="62"/>
  <c r="M44" i="45"/>
  <c r="N46" i="45" s="1"/>
  <c r="M51" i="62"/>
  <c r="K48" i="45"/>
  <c r="K55" i="62"/>
  <c r="S48" i="45"/>
  <c r="S55" i="62"/>
  <c r="Q50" i="45"/>
  <c r="R52" i="45" s="1"/>
  <c r="Q57" i="62"/>
  <c r="O54" i="45"/>
  <c r="P56" i="45" s="1"/>
  <c r="O61" i="62"/>
  <c r="M58" i="45"/>
  <c r="M65" i="62"/>
  <c r="S62" i="45"/>
  <c r="S69" i="62"/>
  <c r="Q96" i="45"/>
  <c r="Q103" i="62"/>
  <c r="O98" i="45"/>
  <c r="O105" i="62"/>
  <c r="M115" i="45"/>
  <c r="M134" i="62"/>
  <c r="M32" i="45"/>
  <c r="M34" i="62"/>
  <c r="Q38" i="45"/>
  <c r="R40" i="45" s="1"/>
  <c r="Q42" i="62"/>
  <c r="S50" i="45"/>
  <c r="T52" i="45" s="1"/>
  <c r="S57" i="62"/>
  <c r="O58" i="45"/>
  <c r="O65" i="62"/>
  <c r="Q98" i="45"/>
  <c r="Q105" i="62"/>
  <c r="O115" i="45"/>
  <c r="O134" i="62"/>
  <c r="S9" i="45"/>
  <c r="S9" i="62"/>
  <c r="O32" i="45"/>
  <c r="O34" i="62"/>
  <c r="K38" i="45"/>
  <c r="L40" i="45" s="1"/>
  <c r="K42" i="62"/>
  <c r="O48" i="45"/>
  <c r="O55" i="62"/>
  <c r="K11" i="45"/>
  <c r="K11" i="62"/>
  <c r="L27" i="62" s="1"/>
  <c r="O34" i="45"/>
  <c r="O36" i="62"/>
  <c r="Q48" i="45"/>
  <c r="Q55" i="62"/>
  <c r="O9" i="45"/>
  <c r="O9" i="62"/>
  <c r="M11" i="45"/>
  <c r="M11" i="62"/>
  <c r="N27" i="62" s="1"/>
  <c r="Q34" i="45"/>
  <c r="Q36" i="62"/>
  <c r="T28" i="45"/>
  <c r="R28" i="45"/>
  <c r="T15" i="45"/>
  <c r="T16" i="45"/>
  <c r="R15" i="45"/>
  <c r="R16" i="45"/>
  <c r="N30" i="45"/>
  <c r="P30" i="45"/>
  <c r="R23" i="45"/>
  <c r="R30" i="45"/>
  <c r="R22" i="45"/>
  <c r="T23" i="45"/>
  <c r="T29" i="45"/>
  <c r="T30" i="45"/>
  <c r="T22" i="45"/>
  <c r="K9" i="45"/>
  <c r="K98" i="45"/>
  <c r="K115" i="45"/>
  <c r="K32" i="45"/>
  <c r="K62" i="45"/>
  <c r="K96" i="45"/>
  <c r="T132" i="45"/>
  <c r="T131" i="45"/>
  <c r="T130" i="45"/>
  <c r="R132" i="45"/>
  <c r="R131" i="45"/>
  <c r="R130" i="45"/>
  <c r="P132" i="45"/>
  <c r="P131" i="45"/>
  <c r="P130" i="45"/>
  <c r="N132" i="45"/>
  <c r="N131" i="45"/>
  <c r="N130" i="45"/>
  <c r="L132" i="45"/>
  <c r="L131" i="45"/>
  <c r="L130" i="45"/>
  <c r="L128" i="45"/>
  <c r="L127" i="45"/>
  <c r="L126" i="45"/>
  <c r="N128" i="45"/>
  <c r="N127" i="45"/>
  <c r="N126" i="45"/>
  <c r="P128" i="45"/>
  <c r="P127" i="45"/>
  <c r="P126" i="45"/>
  <c r="R128" i="45"/>
  <c r="R127" i="45"/>
  <c r="R126" i="45"/>
  <c r="T128" i="45"/>
  <c r="T127" i="45"/>
  <c r="T126" i="45"/>
  <c r="T124" i="45"/>
  <c r="T123" i="45"/>
  <c r="R124" i="45"/>
  <c r="R123" i="45"/>
  <c r="P124" i="45"/>
  <c r="P123" i="45"/>
  <c r="N124" i="45"/>
  <c r="N123" i="45"/>
  <c r="N122" i="45"/>
  <c r="L124" i="45"/>
  <c r="L123" i="45"/>
  <c r="L122" i="45"/>
  <c r="L120" i="45"/>
  <c r="L118" i="45"/>
  <c r="N120" i="45"/>
  <c r="N118" i="45"/>
  <c r="P120" i="45"/>
  <c r="R120" i="45"/>
  <c r="T120" i="45"/>
  <c r="T113" i="45"/>
  <c r="T112" i="45"/>
  <c r="R113" i="45"/>
  <c r="R112" i="45"/>
  <c r="P113" i="45"/>
  <c r="P112" i="45"/>
  <c r="N113" i="45"/>
  <c r="N112" i="45"/>
  <c r="L113" i="45"/>
  <c r="L112" i="45"/>
  <c r="L110" i="45"/>
  <c r="L106" i="45"/>
  <c r="N110" i="45"/>
  <c r="N106" i="45"/>
  <c r="P110" i="45"/>
  <c r="P106" i="45"/>
  <c r="R110" i="45"/>
  <c r="R106" i="45"/>
  <c r="T110" i="45"/>
  <c r="T106" i="45"/>
  <c r="T104" i="45"/>
  <c r="T101" i="45"/>
  <c r="R104" i="45"/>
  <c r="R101" i="45"/>
  <c r="P104" i="45"/>
  <c r="P101" i="45"/>
  <c r="N104" i="45"/>
  <c r="N101" i="45"/>
  <c r="L104" i="45"/>
  <c r="L101" i="45"/>
  <c r="T93" i="45"/>
  <c r="R93" i="45"/>
  <c r="P93" i="45"/>
  <c r="N93" i="45"/>
  <c r="L93" i="45"/>
  <c r="T91" i="45"/>
  <c r="T90" i="45"/>
  <c r="T89" i="45"/>
  <c r="R91" i="45"/>
  <c r="R90" i="45"/>
  <c r="R89" i="45"/>
  <c r="P91" i="45"/>
  <c r="P90" i="45"/>
  <c r="P89" i="45"/>
  <c r="N91" i="45"/>
  <c r="N90" i="45"/>
  <c r="N89" i="45"/>
  <c r="L91" i="45"/>
  <c r="L90" i="45"/>
  <c r="L89" i="45"/>
  <c r="T83" i="45"/>
  <c r="T82" i="45"/>
  <c r="T81" i="45"/>
  <c r="R83" i="45"/>
  <c r="R82" i="45"/>
  <c r="R81" i="45"/>
  <c r="P83" i="45"/>
  <c r="P82" i="45"/>
  <c r="P81" i="45"/>
  <c r="N83" i="45"/>
  <c r="N82" i="45"/>
  <c r="N81" i="45"/>
  <c r="L83" i="45"/>
  <c r="L82" i="45"/>
  <c r="L81" i="45"/>
  <c r="T60" i="45"/>
  <c r="R60" i="45"/>
  <c r="P60" i="45"/>
  <c r="N60" i="45"/>
  <c r="L60" i="45"/>
  <c r="T57" i="45"/>
  <c r="R57" i="45"/>
  <c r="P57" i="45"/>
  <c r="N57" i="45"/>
  <c r="L57" i="45"/>
  <c r="L56" i="45"/>
  <c r="T53" i="45"/>
  <c r="R53" i="45"/>
  <c r="P53" i="45"/>
  <c r="N53" i="45"/>
  <c r="L53" i="45"/>
  <c r="T36" i="45"/>
  <c r="R36" i="45"/>
  <c r="P36" i="45"/>
  <c r="N36" i="45"/>
  <c r="T31" i="45"/>
  <c r="R31" i="45"/>
  <c r="P31" i="45"/>
  <c r="N31" i="45"/>
  <c r="L36" i="45"/>
  <c r="N47" i="62" l="1"/>
  <c r="N48" i="62"/>
  <c r="T47" i="62"/>
  <c r="T48" i="62"/>
  <c r="R47" i="62"/>
  <c r="R48" i="62"/>
  <c r="P47" i="62"/>
  <c r="P48" i="62"/>
  <c r="L47" i="62"/>
  <c r="L48" i="62"/>
  <c r="N43" i="62"/>
  <c r="N46" i="62"/>
  <c r="T43" i="62"/>
  <c r="T46" i="62"/>
  <c r="R43" i="62"/>
  <c r="R46" i="62"/>
  <c r="P43" i="62"/>
  <c r="P46" i="62"/>
  <c r="L43" i="62"/>
  <c r="L46" i="62"/>
  <c r="N21" i="62"/>
  <c r="N20" i="62"/>
  <c r="L21" i="62"/>
  <c r="L20" i="62"/>
  <c r="P21" i="62"/>
  <c r="P20" i="62"/>
  <c r="R24" i="62"/>
  <c r="R21" i="62"/>
  <c r="L28" i="62"/>
  <c r="L24" i="62"/>
  <c r="N28" i="62"/>
  <c r="N24" i="62"/>
  <c r="P28" i="62"/>
  <c r="P24" i="62"/>
  <c r="T28" i="62"/>
  <c r="T24" i="62"/>
  <c r="R30" i="62"/>
  <c r="R28" i="62"/>
  <c r="T31" i="62"/>
  <c r="T16" i="62"/>
  <c r="T15" i="62"/>
  <c r="R15" i="62"/>
  <c r="R16" i="62"/>
  <c r="N25" i="62"/>
  <c r="L25" i="62"/>
  <c r="P25" i="62"/>
  <c r="T25" i="62"/>
  <c r="R25" i="62"/>
  <c r="N18" i="62"/>
  <c r="N19" i="62"/>
  <c r="L18" i="62"/>
  <c r="L19" i="62"/>
  <c r="P18" i="62"/>
  <c r="P19" i="62"/>
  <c r="T18" i="62"/>
  <c r="T19" i="62"/>
  <c r="R18" i="62"/>
  <c r="R19" i="62"/>
  <c r="R20" i="45"/>
  <c r="R21" i="45"/>
  <c r="N20" i="45"/>
  <c r="N21" i="45"/>
  <c r="L20" i="45"/>
  <c r="L21" i="45"/>
  <c r="P20" i="45"/>
  <c r="P21" i="45"/>
  <c r="T20" i="45"/>
  <c r="T21" i="45"/>
  <c r="R13" i="45"/>
  <c r="R19" i="45"/>
  <c r="N13" i="45"/>
  <c r="N19" i="45"/>
  <c r="L28" i="45"/>
  <c r="L19" i="45"/>
  <c r="P25" i="45"/>
  <c r="P19" i="45"/>
  <c r="T13" i="45"/>
  <c r="T19" i="45"/>
  <c r="T27" i="45"/>
  <c r="T26" i="45"/>
  <c r="P28" i="45"/>
  <c r="P26" i="45"/>
  <c r="P23" i="45"/>
  <c r="P27" i="45"/>
  <c r="P16" i="45"/>
  <c r="P29" i="45"/>
  <c r="P13" i="45"/>
  <c r="M138" i="45"/>
  <c r="P22" i="45"/>
  <c r="P18" i="45"/>
  <c r="P24" i="45"/>
  <c r="P15" i="45"/>
  <c r="O138" i="45"/>
  <c r="Q138" i="45"/>
  <c r="L18" i="45"/>
  <c r="N23" i="45"/>
  <c r="L16" i="45"/>
  <c r="L27" i="45"/>
  <c r="N15" i="45"/>
  <c r="T25" i="45"/>
  <c r="T24" i="45"/>
  <c r="T18" i="45"/>
  <c r="Q157" i="62"/>
  <c r="L13" i="45"/>
  <c r="N29" i="45"/>
  <c r="L15" i="45"/>
  <c r="N24" i="45"/>
  <c r="N27" i="45"/>
  <c r="R25" i="45"/>
  <c r="R29" i="45"/>
  <c r="R27" i="45"/>
  <c r="N22" i="45"/>
  <c r="S138" i="45"/>
  <c r="R24" i="45"/>
  <c r="R18" i="45"/>
  <c r="R26" i="45"/>
  <c r="N59" i="62"/>
  <c r="N58" i="62"/>
  <c r="R26" i="62"/>
  <c r="R29" i="62"/>
  <c r="R31" i="62"/>
  <c r="R12" i="62"/>
  <c r="R17" i="62"/>
  <c r="S157" i="62"/>
  <c r="P52" i="62"/>
  <c r="P53" i="62"/>
  <c r="R53" i="62"/>
  <c r="R52" i="62"/>
  <c r="N26" i="45"/>
  <c r="N16" i="45"/>
  <c r="N28" i="45"/>
  <c r="N14" i="62"/>
  <c r="N12" i="62"/>
  <c r="N23" i="62"/>
  <c r="N29" i="62"/>
  <c r="N26" i="62"/>
  <c r="N13" i="62"/>
  <c r="N31" i="62"/>
  <c r="N15" i="62"/>
  <c r="N16" i="62"/>
  <c r="N30" i="62"/>
  <c r="N17" i="62"/>
  <c r="L26" i="62"/>
  <c r="L31" i="62"/>
  <c r="L16" i="62"/>
  <c r="L23" i="62"/>
  <c r="L15" i="62"/>
  <c r="L17" i="62"/>
  <c r="L32" i="62"/>
  <c r="L30" i="62"/>
  <c r="L14" i="62"/>
  <c r="L12" i="62"/>
  <c r="L13" i="62"/>
  <c r="L29" i="62"/>
  <c r="T58" i="62"/>
  <c r="T59" i="62"/>
  <c r="P62" i="62"/>
  <c r="P63" i="62"/>
  <c r="N52" i="62"/>
  <c r="N53" i="62"/>
  <c r="P31" i="62"/>
  <c r="P23" i="62"/>
  <c r="P29" i="62"/>
  <c r="P17" i="62"/>
  <c r="P26" i="62"/>
  <c r="P13" i="62"/>
  <c r="P14" i="62"/>
  <c r="P12" i="62"/>
  <c r="P15" i="62"/>
  <c r="P16" i="62"/>
  <c r="P30" i="62"/>
  <c r="N44" i="62"/>
  <c r="N49" i="62"/>
  <c r="N45" i="62"/>
  <c r="R62" i="62"/>
  <c r="R63" i="62"/>
  <c r="P59" i="62"/>
  <c r="P58" i="62"/>
  <c r="M157" i="62"/>
  <c r="T44" i="62"/>
  <c r="T49" i="62"/>
  <c r="T45" i="62"/>
  <c r="L45" i="62"/>
  <c r="L44" i="62"/>
  <c r="L49" i="62"/>
  <c r="N62" i="62"/>
  <c r="N63" i="62"/>
  <c r="N18" i="45"/>
  <c r="R49" i="62"/>
  <c r="R45" i="62"/>
  <c r="R44" i="62"/>
  <c r="R59" i="62"/>
  <c r="R58" i="62"/>
  <c r="P49" i="62"/>
  <c r="P44" i="62"/>
  <c r="P45" i="62"/>
  <c r="T62" i="62"/>
  <c r="T63" i="62"/>
  <c r="T26" i="62"/>
  <c r="T29" i="62"/>
  <c r="T12" i="62"/>
  <c r="T17" i="62"/>
  <c r="L58" i="62"/>
  <c r="L59" i="62"/>
  <c r="O157" i="62"/>
  <c r="L52" i="62"/>
  <c r="L53" i="62"/>
  <c r="T53" i="62"/>
  <c r="T52" i="62"/>
  <c r="N25" i="45"/>
  <c r="K138" i="45"/>
  <c r="P64" i="45"/>
  <c r="R64" i="45"/>
  <c r="L64" i="45"/>
  <c r="T64" i="45"/>
  <c r="N64" i="45"/>
  <c r="N12" i="45"/>
  <c r="P59" i="45"/>
  <c r="N59" i="45"/>
  <c r="T55" i="45"/>
  <c r="R55" i="45"/>
  <c r="P55" i="45"/>
  <c r="N55" i="45"/>
  <c r="T51" i="45"/>
  <c r="R51" i="45"/>
  <c r="P51" i="45"/>
  <c r="P100" i="45"/>
  <c r="R100" i="45"/>
  <c r="T122" i="45"/>
  <c r="R122" i="45"/>
  <c r="P122" i="45"/>
  <c r="L125" i="45"/>
  <c r="L121" i="45"/>
  <c r="L105" i="45"/>
  <c r="L51" i="62" l="1"/>
  <c r="N57" i="62"/>
  <c r="R57" i="62"/>
  <c r="P61" i="62"/>
  <c r="P51" i="62"/>
  <c r="T51" i="62"/>
  <c r="R61" i="62"/>
  <c r="N42" i="62"/>
  <c r="T61" i="62"/>
  <c r="R42" i="62"/>
  <c r="L42" i="62"/>
  <c r="P57" i="62"/>
  <c r="L57" i="62"/>
  <c r="L55" i="62" s="1"/>
  <c r="T11" i="62"/>
  <c r="N51" i="62"/>
  <c r="R51" i="62"/>
  <c r="R11" i="62"/>
  <c r="P11" i="62"/>
  <c r="N11" i="62"/>
  <c r="T57" i="62"/>
  <c r="T42" i="62"/>
  <c r="L11" i="62"/>
  <c r="P42" i="62"/>
  <c r="N61" i="62"/>
  <c r="L24" i="45"/>
  <c r="L22" i="45"/>
  <c r="L26" i="45"/>
  <c r="L23" i="45"/>
  <c r="L29" i="45"/>
  <c r="L30" i="45"/>
  <c r="L25" i="45"/>
  <c r="L31" i="45"/>
  <c r="R117" i="45"/>
  <c r="N117" i="45"/>
  <c r="T80" i="45"/>
  <c r="P105" i="45"/>
  <c r="R125" i="45"/>
  <c r="T125" i="45"/>
  <c r="P117" i="45"/>
  <c r="P121" i="45"/>
  <c r="N51" i="45"/>
  <c r="N50" i="45" s="1"/>
  <c r="T42" i="45"/>
  <c r="T41" i="45"/>
  <c r="R42" i="45"/>
  <c r="R41" i="45"/>
  <c r="P42" i="45"/>
  <c r="P41" i="45"/>
  <c r="N42" i="45"/>
  <c r="N41" i="45"/>
  <c r="L42" i="45"/>
  <c r="L41" i="45"/>
  <c r="T17" i="45"/>
  <c r="T14" i="45"/>
  <c r="T12" i="45"/>
  <c r="R17" i="45"/>
  <c r="R14" i="45"/>
  <c r="R12" i="45"/>
  <c r="P17" i="45"/>
  <c r="P14" i="45"/>
  <c r="P12" i="45"/>
  <c r="N17" i="45"/>
  <c r="N14" i="45"/>
  <c r="L12" i="45"/>
  <c r="L17" i="45"/>
  <c r="L14" i="45"/>
  <c r="N80" i="45"/>
  <c r="P88" i="45"/>
  <c r="N121" i="45"/>
  <c r="N58" i="45"/>
  <c r="P92" i="45"/>
  <c r="N54" i="45"/>
  <c r="T129" i="45"/>
  <c r="P129" i="45"/>
  <c r="L111" i="45"/>
  <c r="L88" i="45"/>
  <c r="N92" i="45"/>
  <c r="N125" i="45"/>
  <c r="L80" i="45"/>
  <c r="R80" i="45"/>
  <c r="N88" i="45"/>
  <c r="T88" i="45"/>
  <c r="R111" i="45"/>
  <c r="P58" i="45"/>
  <c r="T121" i="45"/>
  <c r="N129" i="45"/>
  <c r="R129" i="45"/>
  <c r="P80" i="45"/>
  <c r="R88" i="45"/>
  <c r="P54" i="45"/>
  <c r="P50" i="45"/>
  <c r="R54" i="45"/>
  <c r="P125" i="45"/>
  <c r="N111" i="45"/>
  <c r="T92" i="45"/>
  <c r="R50" i="45"/>
  <c r="T54" i="45"/>
  <c r="L129" i="45"/>
  <c r="T111" i="45"/>
  <c r="L92" i="45"/>
  <c r="R92" i="45"/>
  <c r="P111" i="45"/>
  <c r="T50" i="45"/>
  <c r="T105" i="45"/>
  <c r="T100" i="45"/>
  <c r="R105" i="45"/>
  <c r="R121" i="45"/>
  <c r="L117" i="45"/>
  <c r="N105" i="45"/>
  <c r="N100" i="45"/>
  <c r="L100" i="45"/>
  <c r="P55" i="62" l="1"/>
  <c r="R55" i="62"/>
  <c r="N55" i="62"/>
  <c r="P34" i="62"/>
  <c r="L34" i="62"/>
  <c r="L9" i="62" s="1"/>
  <c r="L157" i="62" s="1"/>
  <c r="T34" i="62"/>
  <c r="N34" i="62"/>
  <c r="R34" i="62"/>
  <c r="T55" i="62"/>
  <c r="N78" i="45"/>
  <c r="N62" i="45" s="1"/>
  <c r="R78" i="45"/>
  <c r="R62" i="45" s="1"/>
  <c r="T78" i="45"/>
  <c r="T62" i="45" s="1"/>
  <c r="L78" i="45"/>
  <c r="L62" i="45" s="1"/>
  <c r="P78" i="45"/>
  <c r="P62" i="45" s="1"/>
  <c r="T117" i="45"/>
  <c r="P98" i="45"/>
  <c r="R98" i="45"/>
  <c r="P11" i="45"/>
  <c r="N11" i="45"/>
  <c r="L98" i="45"/>
  <c r="T11" i="45"/>
  <c r="R11" i="45"/>
  <c r="T98" i="45"/>
  <c r="N98" i="45"/>
  <c r="R9" i="62" l="1"/>
  <c r="R157" i="62" s="1"/>
  <c r="P9" i="62"/>
  <c r="P157" i="62" s="1"/>
  <c r="N9" i="62"/>
  <c r="N157" i="62" s="1"/>
  <c r="T9" i="62"/>
  <c r="T157" i="62" s="1"/>
  <c r="L11" i="45"/>
  <c r="D31" i="44" l="1"/>
  <c r="L31" i="44"/>
  <c r="I31" i="44"/>
  <c r="P45" i="45"/>
  <c r="P44" i="45" s="1"/>
  <c r="P39" i="45"/>
  <c r="P38" i="45" s="1"/>
  <c r="P35" i="45"/>
  <c r="P34" i="45" s="1"/>
  <c r="N45" i="45"/>
  <c r="N44" i="45" s="1"/>
  <c r="N39" i="45"/>
  <c r="N38" i="45" s="1"/>
  <c r="N35" i="45"/>
  <c r="N34" i="45" s="1"/>
  <c r="L39" i="45"/>
  <c r="L38" i="45" s="1"/>
  <c r="T35" i="45" l="1"/>
  <c r="T34" i="45" s="1"/>
  <c r="R35" i="45"/>
  <c r="R34" i="45" s="1"/>
  <c r="L45" i="45"/>
  <c r="L44" i="45" s="1"/>
  <c r="T39" i="45"/>
  <c r="T38" i="45" s="1"/>
  <c r="R39" i="45"/>
  <c r="R38" i="45" s="1"/>
  <c r="T45" i="45"/>
  <c r="T44" i="45" s="1"/>
  <c r="R45" i="45"/>
  <c r="R44" i="45" s="1"/>
  <c r="T59" i="45"/>
  <c r="T58" i="45" s="1"/>
  <c r="R59" i="45"/>
  <c r="R58" i="45" s="1"/>
  <c r="R48" i="45" s="1"/>
  <c r="H31" i="44"/>
  <c r="K31" i="44"/>
  <c r="L35" i="45"/>
  <c r="L34" i="45" s="1"/>
  <c r="R115" i="45"/>
  <c r="R96" i="45" s="1"/>
  <c r="L115" i="45"/>
  <c r="L96" i="45" s="1"/>
  <c r="N115" i="45"/>
  <c r="N96" i="45" s="1"/>
  <c r="P115" i="45"/>
  <c r="P96" i="45" s="1"/>
  <c r="T115" i="45"/>
  <c r="T96" i="45" s="1"/>
  <c r="F31" i="44"/>
  <c r="J31" i="44"/>
  <c r="S188" i="45"/>
  <c r="Q188" i="45"/>
  <c r="O188" i="45"/>
  <c r="M188" i="45"/>
  <c r="K188" i="45"/>
  <c r="S186" i="45"/>
  <c r="Q186" i="45"/>
  <c r="O186" i="45"/>
  <c r="M186" i="45"/>
  <c r="K186" i="45"/>
  <c r="S184" i="45"/>
  <c r="Q184" i="45"/>
  <c r="O184" i="45"/>
  <c r="M184" i="45"/>
  <c r="K184" i="45"/>
  <c r="S182" i="45"/>
  <c r="Q182" i="45"/>
  <c r="O182" i="45"/>
  <c r="M182" i="45"/>
  <c r="K182" i="45"/>
  <c r="S180" i="45"/>
  <c r="Q180" i="45"/>
  <c r="O180" i="45"/>
  <c r="M180" i="45"/>
  <c r="K180" i="45"/>
  <c r="S178" i="45"/>
  <c r="Q178" i="45"/>
  <c r="O178" i="45"/>
  <c r="M178" i="45"/>
  <c r="K178" i="45"/>
  <c r="S176" i="45"/>
  <c r="Q176" i="45"/>
  <c r="O176" i="45"/>
  <c r="M176" i="45"/>
  <c r="K176" i="45"/>
  <c r="S174" i="45"/>
  <c r="Q174" i="45"/>
  <c r="O174" i="45"/>
  <c r="M174" i="45"/>
  <c r="K174" i="45"/>
  <c r="S172" i="45"/>
  <c r="Q172" i="45"/>
  <c r="O172" i="45"/>
  <c r="M172" i="45"/>
  <c r="K172" i="45"/>
  <c r="S170" i="45"/>
  <c r="Q170" i="45"/>
  <c r="O170" i="45"/>
  <c r="M170" i="45"/>
  <c r="K170" i="45"/>
  <c r="S168" i="45"/>
  <c r="Q168" i="45"/>
  <c r="O168" i="45"/>
  <c r="M168" i="45"/>
  <c r="K168" i="45"/>
  <c r="S166" i="45"/>
  <c r="Q166" i="45"/>
  <c r="O166" i="45"/>
  <c r="M166" i="45"/>
  <c r="K166" i="45"/>
  <c r="S164" i="45"/>
  <c r="Q164" i="45"/>
  <c r="O164" i="45"/>
  <c r="M164" i="45"/>
  <c r="K164" i="45"/>
  <c r="S162" i="45"/>
  <c r="Q162" i="45"/>
  <c r="O162" i="45"/>
  <c r="M162" i="45"/>
  <c r="K162" i="45"/>
  <c r="S160" i="45"/>
  <c r="Q160" i="45"/>
  <c r="O160" i="45"/>
  <c r="M160" i="45"/>
  <c r="K160" i="45"/>
  <c r="S158" i="45"/>
  <c r="Q158" i="45"/>
  <c r="O158" i="45"/>
  <c r="M158" i="45"/>
  <c r="K158" i="45"/>
  <c r="S156" i="45"/>
  <c r="Q156" i="45"/>
  <c r="O156" i="45"/>
  <c r="M156" i="45"/>
  <c r="K156" i="45"/>
  <c r="S154" i="45"/>
  <c r="Q154" i="45"/>
  <c r="O154" i="45"/>
  <c r="M154" i="45"/>
  <c r="K154" i="45"/>
  <c r="S152" i="45"/>
  <c r="Q152" i="45"/>
  <c r="O152" i="45"/>
  <c r="M152" i="45"/>
  <c r="K152" i="45"/>
  <c r="S150" i="45"/>
  <c r="Q150" i="45"/>
  <c r="O150" i="45"/>
  <c r="M150" i="45"/>
  <c r="K150" i="45"/>
  <c r="S148" i="45"/>
  <c r="Q148" i="45"/>
  <c r="O148" i="45"/>
  <c r="M148" i="45"/>
  <c r="K148" i="45"/>
  <c r="S146" i="45"/>
  <c r="Q146" i="45"/>
  <c r="O146" i="45"/>
  <c r="M146" i="45"/>
  <c r="K146" i="45"/>
  <c r="R32" i="45" l="1"/>
  <c r="L32" i="45"/>
  <c r="M31" i="44"/>
  <c r="N32" i="45" l="1"/>
  <c r="P32" i="45"/>
  <c r="T32" i="45" l="1"/>
  <c r="R9" i="45" l="1"/>
  <c r="R138" i="45" s="1"/>
  <c r="L59" i="45" l="1"/>
  <c r="L58" i="45" s="1"/>
  <c r="L51" i="45"/>
  <c r="L50" i="45" s="1"/>
  <c r="L55" i="45"/>
  <c r="L54" i="45" s="1"/>
  <c r="T48" i="45" l="1"/>
  <c r="T9" i="45" l="1"/>
  <c r="T138" i="45" s="1"/>
  <c r="L48" i="45"/>
  <c r="P48" i="45" l="1"/>
  <c r="N48" i="45"/>
  <c r="P9" i="45" l="1"/>
  <c r="P138" i="45" s="1"/>
  <c r="E31" i="44" l="1"/>
  <c r="L9" i="45" l="1"/>
  <c r="L138" i="45" s="1"/>
  <c r="G31" i="44" l="1"/>
  <c r="N9" i="45"/>
  <c r="N138" i="45" s="1"/>
  <c r="M8" i="44" l="1"/>
  <c r="K8" i="44"/>
  <c r="I8" i="44"/>
  <c r="G8" i="44"/>
  <c r="E8" i="44"/>
  <c r="I32" i="57" l="1"/>
  <c r="J32" i="57"/>
  <c r="G87" i="57"/>
  <c r="J87" i="57"/>
  <c r="J49" i="57"/>
  <c r="J53" i="57"/>
  <c r="J43" i="57"/>
  <c r="J35" i="57"/>
  <c r="R34" i="59" l="1"/>
  <c r="T34" i="59"/>
  <c r="R62" i="59"/>
  <c r="T62" i="59"/>
  <c r="R55" i="59"/>
  <c r="T55" i="59"/>
  <c r="T36" i="59"/>
  <c r="E44" i="62"/>
  <c r="R36" i="59"/>
  <c r="E40" i="45"/>
  <c r="T26" i="59"/>
  <c r="R26" i="59"/>
  <c r="T28" i="59"/>
  <c r="R28" i="59"/>
  <c r="T46" i="59"/>
  <c r="R46" i="59"/>
  <c r="T61" i="59"/>
  <c r="R61" i="59"/>
  <c r="R63" i="59"/>
  <c r="T63" i="59"/>
  <c r="H42" i="59"/>
  <c r="E49" i="62" s="1"/>
  <c r="R27" i="59"/>
  <c r="T27" i="59"/>
  <c r="R54" i="59"/>
  <c r="T54" i="59"/>
  <c r="T25" i="59"/>
  <c r="R25" i="59"/>
  <c r="R45" i="59"/>
  <c r="T45" i="59"/>
  <c r="F49" i="62" l="1"/>
  <c r="I49" i="62"/>
  <c r="G49" i="62"/>
  <c r="V49" i="62"/>
  <c r="J49" i="62"/>
  <c r="H49" i="62"/>
  <c r="J44" i="62"/>
  <c r="G44" i="62"/>
  <c r="F44" i="62"/>
  <c r="H44" i="62"/>
  <c r="V44" i="62"/>
  <c r="I44" i="62"/>
  <c r="E39" i="45"/>
  <c r="R35" i="59"/>
  <c r="T35" i="59"/>
  <c r="J40" i="45"/>
  <c r="H40" i="45"/>
  <c r="I40" i="45"/>
  <c r="F40" i="45"/>
  <c r="G40" i="45"/>
  <c r="I39" i="45" l="1"/>
  <c r="F39" i="45"/>
  <c r="H39" i="45"/>
  <c r="J39" i="45"/>
  <c r="G39" i="45"/>
  <c r="R57" i="59" l="1"/>
  <c r="T30" i="59" l="1"/>
  <c r="R56" i="59"/>
  <c r="T57" i="59"/>
  <c r="R17" i="59"/>
  <c r="E58" i="62"/>
  <c r="E51" i="45"/>
  <c r="F51" i="45" s="1"/>
  <c r="E59" i="62"/>
  <c r="R14" i="59"/>
  <c r="E52" i="45"/>
  <c r="H52" i="45" s="1"/>
  <c r="E16" i="45"/>
  <c r="E15" i="62"/>
  <c r="R18" i="59"/>
  <c r="T18" i="59"/>
  <c r="I49" i="57" l="1"/>
  <c r="G51" i="45"/>
  <c r="R58" i="59"/>
  <c r="T58" i="59"/>
  <c r="I50" i="57" s="1"/>
  <c r="R30" i="59"/>
  <c r="F59" i="62"/>
  <c r="I59" i="62"/>
  <c r="H59" i="62"/>
  <c r="J59" i="62"/>
  <c r="G59" i="62"/>
  <c r="V59" i="62"/>
  <c r="T17" i="59"/>
  <c r="T14" i="59"/>
  <c r="J58" i="62"/>
  <c r="V58" i="62"/>
  <c r="H58" i="62"/>
  <c r="G58" i="62"/>
  <c r="R31" i="59"/>
  <c r="T56" i="59"/>
  <c r="R29" i="59"/>
  <c r="T16" i="59"/>
  <c r="I15" i="57" s="1"/>
  <c r="F58" i="62"/>
  <c r="T15" i="59"/>
  <c r="I58" i="62"/>
  <c r="I51" i="45"/>
  <c r="J51" i="45"/>
  <c r="H51" i="45"/>
  <c r="I52" i="45"/>
  <c r="R16" i="59"/>
  <c r="E14" i="62"/>
  <c r="F14" i="62" s="1"/>
  <c r="G52" i="45"/>
  <c r="F52" i="45"/>
  <c r="J52" i="45"/>
  <c r="T29" i="59"/>
  <c r="E16" i="62"/>
  <c r="E17" i="45"/>
  <c r="R19" i="59"/>
  <c r="T19" i="59"/>
  <c r="V15" i="62"/>
  <c r="I15" i="62"/>
  <c r="F15" i="62"/>
  <c r="G15" i="62"/>
  <c r="H15" i="62"/>
  <c r="J15" i="62"/>
  <c r="I16" i="45"/>
  <c r="F16" i="45"/>
  <c r="J16" i="45"/>
  <c r="H16" i="45"/>
  <c r="G16" i="45"/>
  <c r="I13" i="57" l="1"/>
  <c r="I14" i="57"/>
  <c r="E13" i="62"/>
  <c r="H13" i="62" s="1"/>
  <c r="T31" i="59"/>
  <c r="R64" i="59"/>
  <c r="R15" i="59"/>
  <c r="E14" i="45"/>
  <c r="E15" i="45"/>
  <c r="F15" i="45" s="1"/>
  <c r="J14" i="62"/>
  <c r="G14" i="62"/>
  <c r="V14" i="62"/>
  <c r="H14" i="62"/>
  <c r="I14" i="62"/>
  <c r="G17" i="45"/>
  <c r="J17" i="45"/>
  <c r="I17" i="45"/>
  <c r="H17" i="45"/>
  <c r="F17" i="45"/>
  <c r="H16" i="62"/>
  <c r="J16" i="62"/>
  <c r="F16" i="62"/>
  <c r="G16" i="62"/>
  <c r="V16" i="62"/>
  <c r="I16" i="62"/>
  <c r="F13" i="62" l="1"/>
  <c r="G13" i="62"/>
  <c r="I15" i="45"/>
  <c r="V13" i="62"/>
  <c r="J13" i="62"/>
  <c r="I13" i="62"/>
  <c r="R37" i="59"/>
  <c r="T64" i="59"/>
  <c r="J15" i="45"/>
  <c r="E55" i="45"/>
  <c r="I55" i="45" s="1"/>
  <c r="H15" i="45"/>
  <c r="G15" i="45"/>
  <c r="I14" i="45"/>
  <c r="H14" i="45"/>
  <c r="F14" i="45"/>
  <c r="J14" i="45"/>
  <c r="G14" i="45"/>
  <c r="E62" i="62"/>
  <c r="H62" i="62" s="1"/>
  <c r="T37" i="59"/>
  <c r="T39" i="59"/>
  <c r="R39" i="59"/>
  <c r="T20" i="59"/>
  <c r="R20" i="59"/>
  <c r="I53" i="57" l="1"/>
  <c r="F55" i="45"/>
  <c r="G55" i="45"/>
  <c r="I62" i="62"/>
  <c r="J62" i="62"/>
  <c r="F62" i="62"/>
  <c r="G62" i="62"/>
  <c r="R65" i="59"/>
  <c r="V62" i="62"/>
  <c r="J55" i="45"/>
  <c r="H55" i="45"/>
  <c r="T65" i="59" l="1"/>
  <c r="I54" i="57" s="1"/>
  <c r="R40" i="59"/>
  <c r="R38" i="59"/>
  <c r="E63" i="62"/>
  <c r="V63" i="62" s="1"/>
  <c r="E56" i="45"/>
  <c r="H56" i="45" s="1"/>
  <c r="F63" i="62" l="1"/>
  <c r="G63" i="62"/>
  <c r="H63" i="62"/>
  <c r="I63" i="62"/>
  <c r="J63" i="62"/>
  <c r="G56" i="45"/>
  <c r="F56" i="45"/>
  <c r="I56" i="45"/>
  <c r="J56" i="45"/>
  <c r="T40" i="59"/>
  <c r="E45" i="62"/>
  <c r="F45" i="62" s="1"/>
  <c r="E41" i="45"/>
  <c r="T66" i="59"/>
  <c r="T38" i="59"/>
  <c r="I36" i="57" s="1"/>
  <c r="I35" i="57" l="1"/>
  <c r="H45" i="62"/>
  <c r="G45" i="62"/>
  <c r="I45" i="62"/>
  <c r="V45" i="62"/>
  <c r="R66" i="59"/>
  <c r="J45" i="62"/>
  <c r="F41" i="45"/>
  <c r="J41" i="45"/>
  <c r="G41" i="45"/>
  <c r="I41" i="45"/>
  <c r="H41" i="45"/>
  <c r="E42" i="45"/>
  <c r="R41" i="59"/>
  <c r="T41" i="59"/>
  <c r="F42" i="45" l="1"/>
  <c r="G42" i="45"/>
  <c r="J42" i="45"/>
  <c r="I42" i="45"/>
  <c r="H42" i="45"/>
  <c r="T47" i="59" l="1"/>
  <c r="I43" i="57" s="1"/>
  <c r="E52" i="62"/>
  <c r="R47" i="59"/>
  <c r="E45" i="45"/>
  <c r="G45" i="45" l="1"/>
  <c r="H45" i="45"/>
  <c r="I45" i="45"/>
  <c r="F45" i="45"/>
  <c r="J45" i="45"/>
  <c r="J52" i="62"/>
  <c r="H52" i="62"/>
  <c r="I52" i="62"/>
  <c r="G52" i="62"/>
  <c r="F52" i="62"/>
  <c r="V52" i="62"/>
  <c r="E53" i="62" l="1"/>
  <c r="T48" i="59"/>
  <c r="I112" i="57" s="1"/>
  <c r="E46" i="45"/>
  <c r="R48" i="59"/>
  <c r="J46" i="45" l="1"/>
  <c r="F46" i="45"/>
  <c r="H46" i="45"/>
  <c r="I46" i="45"/>
  <c r="G46" i="45"/>
  <c r="H53" i="62"/>
  <c r="I53" i="62"/>
  <c r="F53" i="62"/>
  <c r="V53" i="62"/>
  <c r="G53" i="62"/>
  <c r="J53" i="62"/>
  <c r="P161" i="62" l="1" a="1"/>
  <c r="P161" i="62" s="1"/>
  <c r="L161" i="62" a="1"/>
  <c r="L161" i="62" s="1"/>
  <c r="R161" i="62" a="1"/>
  <c r="R161" i="62" s="1"/>
  <c r="N161" i="62" a="1"/>
  <c r="N161" i="62" s="1"/>
  <c r="T161" i="62" a="1"/>
  <c r="T161" i="62" s="1"/>
  <c r="T159" i="62"/>
  <c r="N159" i="62"/>
  <c r="R159" i="62"/>
  <c r="L159" i="62"/>
  <c r="P159" i="62"/>
  <c r="T49" i="59"/>
  <c r="R49" i="59"/>
  <c r="T142" i="45" a="1"/>
  <c r="T142" i="45" s="1"/>
  <c r="P142" i="45" a="1"/>
  <c r="P142" i="45" s="1"/>
  <c r="R142" i="45" a="1"/>
  <c r="R142" i="45" s="1"/>
  <c r="N142" i="45" a="1"/>
  <c r="N142" i="45" s="1"/>
  <c r="L142" i="45" a="1"/>
  <c r="L142" i="45" s="1"/>
  <c r="P140" i="45"/>
  <c r="N140" i="45"/>
  <c r="R140" i="45"/>
  <c r="T140" i="45"/>
  <c r="L140" i="4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<sst xmlns="http://schemas.openxmlformats.org/spreadsheetml/2006/main" count="29642" uniqueCount="1939">
  <si>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</si>
  <si>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</si>
  <si>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</si>
  <si>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</si>
  <si>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</si>
  <si>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</si>
  <si>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</si>
  <si>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</si>
  <si>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WESTERN ASSET FIA BDR NÍVEL I</t>
  </si>
  <si>
    <t>B.Side</t>
  </si>
  <si>
    <t>Sofisticado</t>
  </si>
  <si>
    <t>Essence (N1)</t>
  </si>
  <si>
    <t>Essence (N2)</t>
  </si>
  <si>
    <t>Essence (N3)</t>
  </si>
  <si>
    <t>RF Pós - Longo Prazo</t>
  </si>
  <si>
    <t>Moeda</t>
  </si>
  <si>
    <t>% Total</t>
  </si>
  <si>
    <t>R$</t>
  </si>
  <si>
    <t>Renda Fixa</t>
  </si>
  <si>
    <t>x</t>
  </si>
  <si>
    <t>RF Pós - Curto Prazo</t>
  </si>
  <si>
    <t>RF Pré</t>
  </si>
  <si>
    <t>RF Inflação</t>
  </si>
  <si>
    <t>RF CP Livre</t>
  </si>
  <si>
    <t>Multimercado</t>
  </si>
  <si>
    <t>MM Low Vol</t>
  </si>
  <si>
    <t>MM High Vol</t>
  </si>
  <si>
    <t>Renda Variável</t>
  </si>
  <si>
    <t>Ações Long Bias</t>
  </si>
  <si>
    <t>Ações Long Only</t>
  </si>
  <si>
    <t>Ações Internacionais</t>
  </si>
  <si>
    <t>Alternativos</t>
  </si>
  <si>
    <t>Imobiliário</t>
  </si>
  <si>
    <t>Cambial</t>
  </si>
  <si>
    <t>Outros</t>
  </si>
  <si>
    <t>Base Clientes - Carteira Sugerida</t>
  </si>
  <si>
    <t>Lista de Carteiras</t>
  </si>
  <si>
    <t>Conservador</t>
  </si>
  <si>
    <t>Moderado</t>
  </si>
  <si>
    <t>Agressivo</t>
  </si>
  <si>
    <t>SF2 TRÓPICO CASH FIM</t>
  </si>
  <si>
    <t>EVEREST HIGH YIELD FIC FIM - CP E1</t>
  </si>
  <si>
    <t>IBIUNA CREDIT FIC FIM CP</t>
  </si>
  <si>
    <t>BTG PACTUAL CRED CORP PLUS FI RF CP</t>
  </si>
  <si>
    <t>GÁVEA MACRO FIC FIM</t>
  </si>
  <si>
    <t>VINLAND MACRO ACCESS FIC FIM</t>
  </si>
  <si>
    <t>SPX NIMITZ ACCESS D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</si>
  <si>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</si>
  <si>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</si>
  <si>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</si>
  <si>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</si>
  <si>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</si>
  <si>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</si>
  <si>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</si>
  <si>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</si>
  <si>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</si>
  <si>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REAL INVESTOR FIA BDR NÍVEL I</t>
  </si>
  <si>
    <t>SCHRODER SUSTENTABILIDADE AÇÕES GLOBAIS FIC FIA IE</t>
  </si>
  <si>
    <t>GARÍN CÍCLICO LONG BIASED FIM</t>
  </si>
  <si>
    <t>CNPJ</t>
  </si>
  <si>
    <t>Status</t>
  </si>
  <si>
    <t>Liquidez (D+)</t>
  </si>
  <si>
    <t>-</t>
  </si>
  <si>
    <t>BTG PACTUAL CDB PLUS FI RF CP</t>
  </si>
  <si>
    <t>CAPTALYS PANORAMA FIC FIM CP</t>
  </si>
  <si>
    <t>LESTE CP BRASIL FIC FIM CP</t>
  </si>
  <si>
    <t>VINCI VALOREM FIM</t>
  </si>
  <si>
    <t>WESTERN ASSET IMA-B5 ATIVO FI RF</t>
  </si>
  <si>
    <t>GENOA CAPITAL RADAR ACCESS FIC FIM</t>
  </si>
  <si>
    <t>NEO PROVECTUS I FIC FIM</t>
  </si>
  <si>
    <t>VERDE FIC FIM ACCESS</t>
  </si>
  <si>
    <t>IBIUNA HEDGE STH FIC FIM</t>
  </si>
  <si>
    <t>DAHLIA GLOBAL ALLOCATION FIC FIM</t>
  </si>
  <si>
    <t>SHARP LONG BIASED FEEDER FIC FIA</t>
  </si>
  <si>
    <t>DAHLIA TOTAL RETURN FIC FIM</t>
  </si>
  <si>
    <t xml:space="preserve">KINEA GAMA FIC FIA </t>
  </si>
  <si>
    <t>SHARP EQUITY VALUE FEEDER FIC FIA</t>
  </si>
  <si>
    <t>CARTEIRA DE AÇÕES (CLIENTE)</t>
  </si>
  <si>
    <t>ABSOLUTO PARTNERS II ACCESS FIC FIA</t>
  </si>
  <si>
    <t>COMPASS NINETY ONE GLOBAL FRANCHISE IE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</si>
  <si>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</si>
  <si>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</si>
  <si>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</si>
  <si>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</si>
  <si>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</si>
  <si>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</si>
  <si>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</si>
  <si>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</si>
  <si>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</si>
  <si>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</si>
  <si>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</si>
  <si>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Taxa de Performance</t>
  </si>
  <si>
    <t>Movimentação Mínima</t>
  </si>
  <si>
    <t>Saldo Mínimo</t>
  </si>
  <si>
    <t>3R RE FIA</t>
  </si>
  <si>
    <t>3R Investimentos</t>
  </si>
  <si>
    <t>Itaú Unibanco</t>
  </si>
  <si>
    <t>IBOV</t>
  </si>
  <si>
    <t>4UM MARLIM DIVIDENDOS FIA</t>
  </si>
  <si>
    <t>4UM Investimentos</t>
  </si>
  <si>
    <t>4UM SMALL CAPS FIA</t>
  </si>
  <si>
    <t>A1 HEDGE FIC FIM</t>
  </si>
  <si>
    <t>Asset1 Investimentos</t>
  </si>
  <si>
    <t>CDI</t>
  </si>
  <si>
    <t>Absolute Investimentos</t>
  </si>
  <si>
    <t>ABSOLUTE ALPHA GLOBAL FIC FIM</t>
  </si>
  <si>
    <t>ABSOLUTE ALPHA MARB FIC FIM</t>
  </si>
  <si>
    <t>BTG Pactual WM Gestão de Recursos</t>
  </si>
  <si>
    <t>ABSOLUTE VERTEX II FIC FIM</t>
  </si>
  <si>
    <t>AC2 ALL EQUITIES FIA</t>
  </si>
  <si>
    <t>AC2 Investimentos</t>
  </si>
  <si>
    <t>AC2 ALL INVESTORS FIM</t>
  </si>
  <si>
    <t>AC2 ALL MARKETS FIC FIM</t>
  </si>
  <si>
    <t>Gama Investimentos</t>
  </si>
  <si>
    <t>Mongeral Aegon Investimentos</t>
  </si>
  <si>
    <t>ACCESS APEX EQUITY HEDGE FIC FIM</t>
  </si>
  <si>
    <t>BNP Paribas Asset Management</t>
  </si>
  <si>
    <t>ACE CAPITAL FIC FIM</t>
  </si>
  <si>
    <t>Ace Capital</t>
  </si>
  <si>
    <t>ADAM ADVANCED ACCESS IE FIC FIM CP</t>
  </si>
  <si>
    <t>Adam Capital</t>
  </si>
  <si>
    <t>ADAM MACRO STRATEGY II D60 FIC FIM</t>
  </si>
  <si>
    <t>ADAM MACRO STRATEGY II FIC FIM</t>
  </si>
  <si>
    <t>AF Invest</t>
  </si>
  <si>
    <t>AF INVEST GERAES 30 FI RF CP</t>
  </si>
  <si>
    <t>Áfira Investimentos</t>
  </si>
  <si>
    <t>Plural</t>
  </si>
  <si>
    <t>Alaska Asset Management</t>
  </si>
  <si>
    <t>ALASKA BLACK INSTITUCIONAL FIA</t>
  </si>
  <si>
    <t>Banco Alfa de Investimento</t>
  </si>
  <si>
    <t>ALFA AÇÕES PREMIUM FIA</t>
  </si>
  <si>
    <t>ALFA POLARIS FI RF CP</t>
  </si>
  <si>
    <t>ALFA SIRIUS FI RF CP</t>
  </si>
  <si>
    <t>ALGARVE ARROBA 3 FIM</t>
  </si>
  <si>
    <t>Algarve Investimentos</t>
  </si>
  <si>
    <t>Alpha Key Capital</t>
  </si>
  <si>
    <t>Âmago Capital</t>
  </si>
  <si>
    <t>Angá Asset Management</t>
  </si>
  <si>
    <t>ANGÁ PORTFOLIO FIM</t>
  </si>
  <si>
    <t>ANGÁ TOTAL RETURN FIM CP</t>
  </si>
  <si>
    <t>APEX AÇÕES 30 FIC FIA</t>
  </si>
  <si>
    <t>Apex Capital</t>
  </si>
  <si>
    <t>APEX EQUITY HEDGE FIM</t>
  </si>
  <si>
    <t>APEX INFINITY 8 LONG-BIASED FIC FIA</t>
  </si>
  <si>
    <t>APEX LONG BIASED 30 FIC FIM</t>
  </si>
  <si>
    <t>Arbor Capital</t>
  </si>
  <si>
    <t>ARBOR GLOBAL EQUITIES USD FIA IE</t>
  </si>
  <si>
    <t>Tera Investimentos</t>
  </si>
  <si>
    <t>ARG HIKE FIC FIM</t>
  </si>
  <si>
    <t>Argumento Gestão de Investimentos</t>
  </si>
  <si>
    <t>NEO Investimentos</t>
  </si>
  <si>
    <t>Armor Capital</t>
  </si>
  <si>
    <t>ARTESANAL ACTUS FIC FIM CP</t>
  </si>
  <si>
    <t>Artesanal Investimentos</t>
  </si>
  <si>
    <t>ARTESANAL FI RF</t>
  </si>
  <si>
    <t>ARTESANAL FIC FIM</t>
  </si>
  <si>
    <t>ARX Investimentos</t>
  </si>
  <si>
    <t>ARX EXTRA FIC FIM</t>
  </si>
  <si>
    <t>ARX INCOME FIC FIA</t>
  </si>
  <si>
    <t>ARX LONG TERM FIC FIA</t>
  </si>
  <si>
    <t>ASA Investments</t>
  </si>
  <si>
    <t>Atena Capital</t>
  </si>
  <si>
    <t>ATALAYA ABSOLUTO FIC FIM</t>
  </si>
  <si>
    <t>Atalaya Capital</t>
  </si>
  <si>
    <t>Athena Capital</t>
  </si>
  <si>
    <t>ATHENA TOTAL RETURN FIC FIA</t>
  </si>
  <si>
    <t>ATHENA TOTAL RETURN II FIC FIA</t>
  </si>
  <si>
    <t>ATLAS ONE FIC FIA</t>
  </si>
  <si>
    <t>ATLAS ONE LONG BIAS FIC FIM</t>
  </si>
  <si>
    <t>Atmosphere Capital</t>
  </si>
  <si>
    <t>AUGME 180 FIC FIM CP</t>
  </si>
  <si>
    <t>Augme Capital</t>
  </si>
  <si>
    <t>AUGME 90 FIC FIM CP</t>
  </si>
  <si>
    <t>AUGME PRO FIM CP</t>
  </si>
  <si>
    <t>AVANTGARDE MULTIFATORES FIA</t>
  </si>
  <si>
    <t>Avantgarde Asset Management</t>
  </si>
  <si>
    <t>AZ Quest Investimentos</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</si>
  <si>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</si>
  <si>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</si>
  <si>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</si>
  <si>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</si>
  <si>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</si>
  <si>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</si>
  <si>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</si>
  <si>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</si>
  <si>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</si>
  <si>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</si>
  <si>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</si>
  <si>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Fronteira Invest</t>
  </si>
  <si>
    <t>BAHIA AM FIC FIM</t>
  </si>
  <si>
    <t>Bahia Asset Management</t>
  </si>
  <si>
    <t>BAHIA AM LONG BIASED FIC FIM</t>
  </si>
  <si>
    <t>BAHIA AM LONG BIASED II FIC FIM</t>
  </si>
  <si>
    <t>IPCA</t>
  </si>
  <si>
    <t>BAHIA AM SMID CAPS VALOR FIC FIA</t>
  </si>
  <si>
    <t>BAHIA AM VALUATION FIC FIA</t>
  </si>
  <si>
    <t>BAYES LONG BIASED SISTEMATICO FIM</t>
  </si>
  <si>
    <t>Bayes Capital Management</t>
  </si>
  <si>
    <t>BDR AVARGA FIM</t>
  </si>
  <si>
    <t>BDR Asset Management</t>
  </si>
  <si>
    <t>M8 Partners</t>
  </si>
  <si>
    <t>BEST IDEAS FIA</t>
  </si>
  <si>
    <t>BLP AÇÕES I FIC FIA</t>
  </si>
  <si>
    <t>BLP LSH2 FIC FIM</t>
  </si>
  <si>
    <t>BlueLine Asset Management</t>
  </si>
  <si>
    <t>BNP PARIBAS ACTION FIC FIA</t>
  </si>
  <si>
    <t>BNP PARIBAS PREMIUM EQUITIES FIC FIA</t>
  </si>
  <si>
    <t>BNP PARIBAS PREMIUM FIC FIM</t>
  </si>
  <si>
    <t>BNP PARIBAS SMALL CAPS FIA</t>
  </si>
  <si>
    <t>Bogari Capital</t>
  </si>
  <si>
    <t>BOGARI VALUE D FIC FIA</t>
  </si>
  <si>
    <t>BOGARI VALUE FIC FIA</t>
  </si>
  <si>
    <t>BOGARI VALUE Q FIC FIA</t>
  </si>
  <si>
    <t>BRACCO FIM</t>
  </si>
  <si>
    <t>Galapagos Capital</t>
  </si>
  <si>
    <t>Bradesco Asset Management</t>
  </si>
  <si>
    <t>BRADESCO FIC FIA ESG GLOBAL BDR NIVEL I</t>
  </si>
  <si>
    <t>BRADESCO MULTIGESTORES GLOBAL FIXED INCOME ESG USD FIM IE</t>
  </si>
  <si>
    <t>Exclusivo</t>
  </si>
  <si>
    <t>Brasil Capital</t>
  </si>
  <si>
    <t>BRASIL CAPITAL B 30 FIC FIA</t>
  </si>
  <si>
    <t>BRASIL CAPITAL FIC FIA</t>
  </si>
  <si>
    <t>Genial Investimentos</t>
  </si>
  <si>
    <t>BRASIL PLURAL HIGH YIELD FI RF CP</t>
  </si>
  <si>
    <t>BRAVE I FIC FIM CP</t>
  </si>
  <si>
    <t>Brave Asset Management</t>
  </si>
  <si>
    <t>BRDR Asset Management</t>
  </si>
  <si>
    <t>BRESSER AÇÕES FIC FIA</t>
  </si>
  <si>
    <t>Bresser Asset Management</t>
  </si>
  <si>
    <t>BRESSER HEDGE FIM</t>
  </si>
  <si>
    <t>BRESSER HEDGE PLUS FIM</t>
  </si>
  <si>
    <t>BRZ HIGH GRADE FI RF CP</t>
  </si>
  <si>
    <t>BRZ Investimentos</t>
  </si>
  <si>
    <t>BTG AUTOINVEST MODERADO FIC FIM</t>
  </si>
  <si>
    <t>BTG AUTOINVEST SOFISTICADO FIC FIM</t>
  </si>
  <si>
    <t>BTG Pactual Gestora de Recursos</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</si>
  <si>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</si>
  <si>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</si>
  <si>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</si>
  <si>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</si>
  <si>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</si>
  <si>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</si>
  <si>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</si>
  <si>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</si>
  <si>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</si>
  <si>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</si>
  <si>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Investimentos</t>
  </si>
  <si>
    <t>BUTIÁ EXCELLENCE FIC FIM</t>
  </si>
  <si>
    <t>BUTIÁ FUNDAMENTAL FIC FIA</t>
  </si>
  <si>
    <t>CA INDOSUEZ AGILITÉ FI RF CP</t>
  </si>
  <si>
    <t>CA Indosuez Wealth Management</t>
  </si>
  <si>
    <t>CA INDOSUEZ ALLOCATION ACTION FIC FIA</t>
  </si>
  <si>
    <t>CA INDOSUEZ GRAND VITESSE FI RF CP</t>
  </si>
  <si>
    <t>CA INDOSUEZ VITESSE FI RF CP</t>
  </si>
  <si>
    <t>Canvas Capital</t>
  </si>
  <si>
    <t>CANVAS DAKAR LONG BIAS FIC FIM</t>
  </si>
  <si>
    <t>CANVAS HIGH YIELD FIC FIM CP</t>
  </si>
  <si>
    <t>CANVAS VECTOR FIC FIM</t>
  </si>
  <si>
    <t>CAPSTONE MACRO FIC FIM</t>
  </si>
  <si>
    <t>Capstone Partners</t>
  </si>
  <si>
    <t>Captalys</t>
  </si>
  <si>
    <t>CARDINAL PARTNERS FIA</t>
  </si>
  <si>
    <t>Cardinal Partners</t>
  </si>
  <si>
    <t>CHESS ALPHA FIC FIM</t>
  </si>
  <si>
    <t>Chess Capital</t>
  </si>
  <si>
    <t>CL4 CAPITAL FIA</t>
  </si>
  <si>
    <t>CL4 Capital</t>
  </si>
  <si>
    <t>Claritas Investimentos</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</si>
  <si>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</si>
  <si>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</si>
  <si>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</si>
  <si>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</si>
  <si>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</si>
  <si>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</si>
  <si>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</si>
  <si>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</si>
  <si>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Group Asset Management</t>
  </si>
  <si>
    <t>COMPASS LONG BIASED FIC FIM</t>
  </si>
  <si>
    <t>COMPASS NINETY ONE GLOBAL FRANCHISE BRL FIC FIA IE</t>
  </si>
  <si>
    <t>Constância Investimentos</t>
  </si>
  <si>
    <t>Constellation Asset Management</t>
  </si>
  <si>
    <t>CONSTELLATION INSTITUCIONAL FIC FIA</t>
  </si>
  <si>
    <t>Verde Asset Management</t>
  </si>
  <si>
    <t>CTM ESTRATÉGIA FIA</t>
  </si>
  <si>
    <t>CTM Investimentos</t>
  </si>
  <si>
    <t>DAEMON NOUS GLOBAL FIC FIM</t>
  </si>
  <si>
    <t>Daemon Investimentos</t>
  </si>
  <si>
    <t>DAHLIA AÇÕES FIC FIA</t>
  </si>
  <si>
    <t>Dahlia Capital</t>
  </si>
  <si>
    <t>DAO MULTIFACTOR FIM</t>
  </si>
  <si>
    <t>DAO Capital</t>
  </si>
  <si>
    <t>DAYCOVAL CLASSIC FI RF CP</t>
  </si>
  <si>
    <t>Daycoval Asset Management</t>
  </si>
  <si>
    <t>DAYCOVAL IBOVESPA ATIVO FIA</t>
  </si>
  <si>
    <t>DAYCOVAL MULTIESTRATÉGIA FIM</t>
  </si>
  <si>
    <t>DEX FIC FIA</t>
  </si>
  <si>
    <t>DEX Capital</t>
  </si>
  <si>
    <t>Inter Asset</t>
  </si>
  <si>
    <t>E2M ARB FIM</t>
  </si>
  <si>
    <t>E2M Investimentos</t>
  </si>
  <si>
    <t>E2M ESTRATÉGIA FIM</t>
  </si>
  <si>
    <t>Empírica Investimentos</t>
  </si>
  <si>
    <t>ENTERCAPITAL TURING FIC FIM</t>
  </si>
  <si>
    <t>EnterCapital</t>
  </si>
  <si>
    <t>EOS Investimentos</t>
  </si>
  <si>
    <t>EOS TURMALINA FIA</t>
  </si>
  <si>
    <t>EQI FIC FIA</t>
  </si>
  <si>
    <t>EQI Asset</t>
  </si>
  <si>
    <t>EQI LIQUIDEZ FI RF</t>
  </si>
  <si>
    <t>EQI LONG BIAS FIC FIM</t>
  </si>
  <si>
    <t>EQI MACRO FIC FIM</t>
  </si>
  <si>
    <t>Equitas Investimentos</t>
  </si>
  <si>
    <t>EQUITAS SELECTION INSTITUCIONAL FIC FIA</t>
  </si>
  <si>
    <t>EQUITAS SELECTION MÃO AMIGA FIC FIA</t>
  </si>
  <si>
    <t>Iguana Investimentos</t>
  </si>
  <si>
    <t>EXES FIC FIM CP</t>
  </si>
  <si>
    <t>Exploritas</t>
  </si>
  <si>
    <t>FACT TOTAL RETURN FIC FIM</t>
  </si>
  <si>
    <t>Fact Investments</t>
  </si>
  <si>
    <t>FAMA FIC FIA</t>
  </si>
  <si>
    <t>Fama Investimentos</t>
  </si>
  <si>
    <t>FATOR ACOES FIC FIA</t>
  </si>
  <si>
    <t>Fator Administração de Recursos</t>
  </si>
  <si>
    <t>FCL OPPORTUNITIES FIA IE</t>
  </si>
  <si>
    <t>FCL Capital</t>
  </si>
  <si>
    <t>FINACAP MAURITSSTAD FIA</t>
  </si>
  <si>
    <t>FORPUS AÇÕES FIC FIA</t>
  </si>
  <si>
    <t>Forpus Capital</t>
  </si>
  <si>
    <t>Franklin Templeton Investimentos</t>
  </si>
  <si>
    <t>FRANKLIN INNOVATION FIC FIA IE</t>
  </si>
  <si>
    <t>FRONTIER LONG BIAS FIC FIA</t>
  </si>
  <si>
    <t>Frontier Capital</t>
  </si>
  <si>
    <t>GAP ABSOLUTO FIC FIM</t>
  </si>
  <si>
    <t>GAP Asset Management</t>
  </si>
  <si>
    <t>Garde Asset Management</t>
  </si>
  <si>
    <t>Garín Investimentos</t>
  </si>
  <si>
    <t>Gauss Capital</t>
  </si>
  <si>
    <t>Gávea Investimentos</t>
  </si>
  <si>
    <t>GCB SMART CAPITAL FIM</t>
  </si>
  <si>
    <t>Genoa Capital</t>
  </si>
  <si>
    <t>GEO Capital</t>
  </si>
  <si>
    <t>GIANT AXIS FIC FIM</t>
  </si>
  <si>
    <t>Giant Steps Capital</t>
  </si>
  <si>
    <t>GIANT DARIUS FIC FIM</t>
  </si>
  <si>
    <t>GIANT SIGMA FIC FIM</t>
  </si>
  <si>
    <t>GIANT ZARATHUSTRA FIC FIM</t>
  </si>
  <si>
    <t>JP Morgan Asset Management</t>
  </si>
  <si>
    <t>GOLD CAPITAL FIA</t>
  </si>
  <si>
    <t>Trígono Capital</t>
  </si>
  <si>
    <t>GREENBAY CONVEX FIC FIM</t>
  </si>
  <si>
    <t>Greenbay Investimentos</t>
  </si>
  <si>
    <t>GROU ABSOLUTO FIC FIM</t>
  </si>
  <si>
    <t>GTI DIMONA BRASIL FIA</t>
  </si>
  <si>
    <t>GTI Administração de Recursos</t>
  </si>
  <si>
    <t>GTI NIMROD FIA</t>
  </si>
  <si>
    <t>GUEPARDO ALLOCATION FIC FIA</t>
  </si>
  <si>
    <t>Guepardo Investimentos</t>
  </si>
  <si>
    <t>GUEPARDO C FIC FIA</t>
  </si>
  <si>
    <t>GUEPARDO FIM LP</t>
  </si>
  <si>
    <t>GUEPARDO INSTITUCIONAL FIC FIA</t>
  </si>
  <si>
    <t>Hashdex</t>
  </si>
  <si>
    <t>HASHDEX OURO BITCOIN RISK PARITY FIC FIM</t>
  </si>
  <si>
    <t>HECTARE REAL ESTATE FIC FIM CP</t>
  </si>
  <si>
    <t>Hectare Capital</t>
  </si>
  <si>
    <t>HGI CRÉDITO PRIVADO FIC FIM</t>
  </si>
  <si>
    <t>HGI Capital</t>
  </si>
  <si>
    <t>Hix Capital</t>
  </si>
  <si>
    <t>HOGAN ABSOLUTO FIM</t>
  </si>
  <si>
    <t>Hogan Investimentos</t>
  </si>
  <si>
    <t>HOGAN HORIZONTE FIA</t>
  </si>
  <si>
    <t>I-TRACK FIM</t>
  </si>
  <si>
    <t>Ibiuna Investimentos</t>
  </si>
  <si>
    <t>IBIUNA EQUITIES 30 FIC FIA</t>
  </si>
  <si>
    <t>IBIUNA EQUITIES FIC FIA</t>
  </si>
  <si>
    <t>IBIUNA HEDGE FIC FIM</t>
  </si>
  <si>
    <t>IBIUNA LONG BIASED FIC FIM</t>
  </si>
  <si>
    <t>IBIUNA LONG SHORT STLS FIC FIM</t>
  </si>
  <si>
    <t>ICATU VANGUARDA CREDIT PLUS FIC RF CP</t>
  </si>
  <si>
    <t>Icatu Vanguarda</t>
  </si>
  <si>
    <t>ICATU VANGUARDA DIVIDENDOS FIA</t>
  </si>
  <si>
    <t>Impacto Investimentos</t>
  </si>
  <si>
    <t>INDIE FIC FIA</t>
  </si>
  <si>
    <t>Indie Capital</t>
  </si>
  <si>
    <t>INDIE PIPE I FIA</t>
  </si>
  <si>
    <t>INDIE PIPE II FIA</t>
  </si>
  <si>
    <t>INDIE PIPE III FIA</t>
  </si>
  <si>
    <t>Integral Investimentos</t>
  </si>
  <si>
    <t>IP Capital Partners</t>
  </si>
  <si>
    <t>IP PARTICIPAÇÕES FIC FIA BDR NÍVEL I</t>
  </si>
  <si>
    <t>IRIDIUM APOLLO FI RF CP LP</t>
  </si>
  <si>
    <t>Iridium Gestão de Recursos</t>
  </si>
  <si>
    <t>ITAÚ OPTIMUS TITAN DISTRIB FIC FIM</t>
  </si>
  <si>
    <t>Itaverá Investimentos</t>
  </si>
  <si>
    <t>JANUS HENDERSON GL TECH FIC FIA IE</t>
  </si>
  <si>
    <t>JBI FOCUS FIC FIA</t>
  </si>
  <si>
    <t>Jardim Botânico Investimentos</t>
  </si>
  <si>
    <t>JGP</t>
  </si>
  <si>
    <t>JGP CORPORATE PLUS FIC FIM CP</t>
  </si>
  <si>
    <t>JGP EQUITY FIC FIM</t>
  </si>
  <si>
    <t>JGP ESG FIC FIA</t>
  </si>
  <si>
    <t>JGP HEDGE FIC FIM</t>
  </si>
  <si>
    <t>JGP LONG ONLY FIC FIA</t>
  </si>
  <si>
    <t>JGP MAX PLATAFORMAS FIC FIM</t>
  </si>
  <si>
    <t>JGP SELECT FIC FIM CP</t>
  </si>
  <si>
    <t>JGP STRATEGY FIC FIM</t>
  </si>
  <si>
    <t>Joule Asset Management</t>
  </si>
  <si>
    <t>Journey Capital</t>
  </si>
  <si>
    <t>KADIMA EQUITIES FIC FIA</t>
  </si>
  <si>
    <t>Kadima Asset Management</t>
  </si>
  <si>
    <t>KADIMA II FIC FIM</t>
  </si>
  <si>
    <t>KADIMA LT FIM</t>
  </si>
  <si>
    <t>KAPITALO ALPHA GLOBAL FIC FIM</t>
  </si>
  <si>
    <t>Kapitalo Investimentos</t>
  </si>
  <si>
    <t>KAPITALO GAIA FIC FIM</t>
  </si>
  <si>
    <t>KAPITALO K10 FIC FIM</t>
  </si>
  <si>
    <t>KAPITALO KAPPA FIN FIC FIM</t>
  </si>
  <si>
    <t>KAPITALO ZETA FIC FIM</t>
  </si>
  <si>
    <t>Kinea Investimentos</t>
  </si>
  <si>
    <t>KINEA ATLAS II FIM</t>
  </si>
  <si>
    <t>Kiron Capital</t>
  </si>
  <si>
    <t>KINEA OPORTUNIDADE FIRF CP</t>
  </si>
  <si>
    <t>KIRON FIC FIA</t>
  </si>
  <si>
    <t>KIRON II FIC FIA</t>
  </si>
  <si>
    <t>KIRON INSTITUCIONAL FIA</t>
  </si>
  <si>
    <t>KONDOR MACRO FIC FIM</t>
  </si>
  <si>
    <t>Kondor Invest</t>
  </si>
  <si>
    <t>KP CP 35 FIC FIM</t>
  </si>
  <si>
    <t>KP Wealth</t>
  </si>
  <si>
    <t>KPR DIAGRAMA MACRO FIC FIM</t>
  </si>
  <si>
    <t>KPR Investimentos</t>
  </si>
  <si>
    <t>L2 ALPHA GLOBAL FIM CP</t>
  </si>
  <si>
    <t>L2 Capital Partners</t>
  </si>
  <si>
    <t>Skopos Investimentos</t>
  </si>
  <si>
    <t>LARUS FIC FIA</t>
  </si>
  <si>
    <t>Larus Gestora de Recursos</t>
  </si>
  <si>
    <t>LASP FUND FIA IE</t>
  </si>
  <si>
    <t>LEBLON AÇÕES FIC FIA</t>
  </si>
  <si>
    <t>Leblon Equities</t>
  </si>
  <si>
    <t>LEGACY CAPITAL FIC FIM</t>
  </si>
  <si>
    <t>Legacy Capital</t>
  </si>
  <si>
    <t>LEGACY CAPITAL II FIC FIM</t>
  </si>
  <si>
    <t>LEGACY CAPITAL P FIC FIM</t>
  </si>
  <si>
    <t>Western Asset</t>
  </si>
  <si>
    <t>Leste</t>
  </si>
  <si>
    <t>LESTE CREDIT IE FIM CP</t>
  </si>
  <si>
    <t>Lifetime Asset Management</t>
  </si>
  <si>
    <t>LIS VALUE FIA</t>
  </si>
  <si>
    <t>LIS Capital</t>
  </si>
  <si>
    <t>LOGOS LONG BIASED FIC FIM</t>
  </si>
  <si>
    <t>Logos Capital</t>
  </si>
  <si>
    <t>LOGOS TOTAL RETURN FIC FIM</t>
  </si>
  <si>
    <t>LUX FIA</t>
  </si>
  <si>
    <t>Luxor Investimentos</t>
  </si>
  <si>
    <t>M CA FIC FIM CP</t>
  </si>
  <si>
    <t>More Invest</t>
  </si>
  <si>
    <t>M CA II FIC FIM CP</t>
  </si>
  <si>
    <t>M Square</t>
  </si>
  <si>
    <t>M8 CREDIT OPPORTUNITIES FIC FIM CP</t>
  </si>
  <si>
    <t>M8 CREDIT STRATEGY PLUS FIC FIM CP</t>
  </si>
  <si>
    <t>MACRO CAPITAL ONE FIC FIM</t>
  </si>
  <si>
    <t>Macro Capital</t>
  </si>
  <si>
    <t>Exclusivo previdenciário</t>
  </si>
  <si>
    <t>Safra Asset Management</t>
  </si>
  <si>
    <t>MAPFRE Investimentos</t>
  </si>
  <si>
    <t>MAPFRE FIA</t>
  </si>
  <si>
    <t>MAPFRE INVERSION FIM</t>
  </si>
  <si>
    <t>MAR ABSOLUTO FIC FIM</t>
  </si>
  <si>
    <t>MAR Asset Management</t>
  </si>
  <si>
    <t>MAXWELL FIC FIM CP</t>
  </si>
  <si>
    <t>Meraki Capital</t>
  </si>
  <si>
    <t>Meta Asset Management</t>
  </si>
  <si>
    <t>MHX MULTIPLICA FIC FIM CP</t>
  </si>
  <si>
    <t>Miles Capital</t>
  </si>
  <si>
    <t>MILES ACER LONG BIAS I FIC FIM</t>
  </si>
  <si>
    <t>MILES VIRTUS B FIC FIA</t>
  </si>
  <si>
    <t>MILES VIRTUS I FIC FIA</t>
  </si>
  <si>
    <t>Mint Capital</t>
  </si>
  <si>
    <t>MINT PARTNERSHIP FIA BDR NÍVEL I</t>
  </si>
  <si>
    <t>MOAT CAPITAL EQUITY HEDGE FIC FIM</t>
  </si>
  <si>
    <t>Moat Capital</t>
  </si>
  <si>
    <t>MOAT CAPITAL FIC FIA</t>
  </si>
  <si>
    <t>MOAT CAPITAL LONG BIAS FIC FIM</t>
  </si>
  <si>
    <t>Módulo Capital</t>
  </si>
  <si>
    <t>MOGNO AMAZÔNIA FIC FIA</t>
  </si>
  <si>
    <t>Mogno Capital</t>
  </si>
  <si>
    <t>MOGNO PANTANAL FIM CP</t>
  </si>
  <si>
    <t>MONGERAL AEGON FIA</t>
  </si>
  <si>
    <t>MORE BALANCEADO FIC FIM CP</t>
  </si>
  <si>
    <t>MORE CRÉDITO FIC FIM CP</t>
  </si>
  <si>
    <t>MOS Capital</t>
  </si>
  <si>
    <t>MOS FIA</t>
  </si>
  <si>
    <t>MURANO FIC FIM</t>
  </si>
  <si>
    <t>Murano Investimentos</t>
  </si>
  <si>
    <t>NAVI CRUISE FIC FIA</t>
  </si>
  <si>
    <t>Navi Capital</t>
  </si>
  <si>
    <t>NAVI INSTITUCIONAL FIC FIA</t>
  </si>
  <si>
    <t>NAVI LONG BIASED FIC FIM</t>
  </si>
  <si>
    <t>NAVI LONG SHORT FIC FIM</t>
  </si>
  <si>
    <t>NCH MARACANÃ FIA</t>
  </si>
  <si>
    <t>NCH Capital Brasil</t>
  </si>
  <si>
    <t>NEO FUTURE II FIC FIA</t>
  </si>
  <si>
    <t>NEO NAVITAS B FIC FIA</t>
  </si>
  <si>
    <t>NEO NAVITAS FIC FIA</t>
  </si>
  <si>
    <t>NEON SEGURANÇA FI RF</t>
  </si>
  <si>
    <t>Neon Investimentos</t>
  </si>
  <si>
    <t>NEON TURBO MAX FIM</t>
  </si>
  <si>
    <t>Nest Asset Management</t>
  </si>
  <si>
    <t>NEST FIA</t>
  </si>
  <si>
    <t xml:space="preserve">NORTE LONG BIAS FIC FIM </t>
  </si>
  <si>
    <t>Novus Capital</t>
  </si>
  <si>
    <t>NOVUS RETORNO ABSOLUTO FIC FIM</t>
  </si>
  <si>
    <t>NW3 Capital</t>
  </si>
  <si>
    <t>NW3 EVENT DRIVEN PLUS FIC FIM</t>
  </si>
  <si>
    <t>O3 Capital</t>
  </si>
  <si>
    <t>OAKTREE GLOBAL CREDIT USD FIC FIM IE</t>
  </si>
  <si>
    <t>OCCAM EQUITY HEDGE FIC FIM</t>
  </si>
  <si>
    <t>Occam Brasil</t>
  </si>
  <si>
    <t>OCCAM FIC FIA</t>
  </si>
  <si>
    <t>OCEANA LONG BIASED ACCESS FIC FIA</t>
  </si>
  <si>
    <t>OCEANA SELECTION ACCESS FIC FIA</t>
  </si>
  <si>
    <t>Oceana Investimentos</t>
  </si>
  <si>
    <t>Set Investimentos</t>
  </si>
  <si>
    <t>Opportunity</t>
  </si>
  <si>
    <t>OPPORTUNITY MARKET FIC FIM</t>
  </si>
  <si>
    <t>OPPORTUNITY MIDI FIC FIM</t>
  </si>
  <si>
    <t>OPPORTUNITY SELECTION FIC FIA</t>
  </si>
  <si>
    <t>OPPORTUNITY TOTAL FIC FIM</t>
  </si>
  <si>
    <t>Órama</t>
  </si>
  <si>
    <t>ORGANON FIC FIA</t>
  </si>
  <si>
    <t>Organon Capital</t>
  </si>
  <si>
    <t>OURO PRETO AÇÕES FIA</t>
  </si>
  <si>
    <t>Ouro Preto Investimentos</t>
  </si>
  <si>
    <t>OURO PRETO REAL FIC FIRF LP</t>
  </si>
  <si>
    <t>PACIFICO MACRO FIC FIM</t>
  </si>
  <si>
    <t>PANAMBY INNO FIC FIM</t>
  </si>
  <si>
    <t>Panamby Capital</t>
  </si>
  <si>
    <t>PANDHORA ESSENCIAL FIC FIM</t>
  </si>
  <si>
    <t>Pandhora Investimentos</t>
  </si>
  <si>
    <t>PANDHORA FEEDER I FIC FIM</t>
  </si>
  <si>
    <t>PANDHORA LONG BIAS FIC FIM</t>
  </si>
  <si>
    <t>PAVA FIA</t>
  </si>
  <si>
    <t>Rafter Investimentos</t>
  </si>
  <si>
    <t>PERFIN EQUITY HEDGE FIC FIM</t>
  </si>
  <si>
    <t>Perfin Investimentos</t>
  </si>
  <si>
    <t>PERFIN FORESIGHT FIC FIA</t>
  </si>
  <si>
    <t>PERFIN FORESIGHT INSTITUCIONAL FIC FIA</t>
  </si>
  <si>
    <t>PERSEVERA COMPASS FIC FIM</t>
  </si>
  <si>
    <t>Persevera Asset Management</t>
  </si>
  <si>
    <t>PICINGUABA FIM CP</t>
  </si>
  <si>
    <t>PICTET GLOBAL MT SEL DOLAR FIC FIM IE</t>
  </si>
  <si>
    <t xml:space="preserve">PIMCO GLOBAL FINANCIALS CREDIT IE  FIC FIM </t>
  </si>
  <si>
    <t>PIMCO</t>
  </si>
  <si>
    <t>PIMCO INCOME IE FIC FIM</t>
  </si>
  <si>
    <t>PLURAL SMALL CAPS FIA</t>
  </si>
  <si>
    <t>Polo Capital Management</t>
  </si>
  <si>
    <t>Porto Seguro Investimentos</t>
  </si>
  <si>
    <t>PORTO SEGURO FIC FIA</t>
  </si>
  <si>
    <t>PORTO SEGURO IMA-B5 FIC FIRF LP</t>
  </si>
  <si>
    <t>PORTO SEGURO MACRO FIC FIM</t>
  </si>
  <si>
    <t>PORTO SEGURO SELECTA FIC FIA</t>
  </si>
  <si>
    <t>Prumo Capital</t>
  </si>
  <si>
    <t>QUANTAMENTAL GEMS SMALL MID CAPS FIA</t>
  </si>
  <si>
    <t>QUANTAMENTAL HEDGE FIC FIM</t>
  </si>
  <si>
    <t>Quantitas Asset Management</t>
  </si>
  <si>
    <t>QUASAR ADVANTAGE FI RF CP LP</t>
  </si>
  <si>
    <t>Quasar Asset Management</t>
  </si>
  <si>
    <t>QUASAR ADVANTAGE PLUS FI RF CP LP</t>
  </si>
  <si>
    <t>R&amp;C HEDGE FIM</t>
  </si>
  <si>
    <t>RC Gestão de Recursos</t>
  </si>
  <si>
    <t>RB Capital Asset Management</t>
  </si>
  <si>
    <t>RBR REITS US DOLAR FIC FIA BDR NÍVEL I</t>
  </si>
  <si>
    <t>RBR Asset Management</t>
  </si>
  <si>
    <t>REACH FIA</t>
  </si>
  <si>
    <t>Reach Capital</t>
  </si>
  <si>
    <t>REACH TOTAL RETURN FIC FIA</t>
  </si>
  <si>
    <t>Real Investor</t>
  </si>
  <si>
    <t>RIO ABSOLUTO FIM</t>
  </si>
  <si>
    <t>Rio Gestão de Recursos</t>
  </si>
  <si>
    <t>RIO ARBITRAGEM FIM</t>
  </si>
  <si>
    <t>Rio Bravo Investimentos</t>
  </si>
  <si>
    <t>RIO MACRO FIC FIM</t>
  </si>
  <si>
    <t>RIO VERDE SMALL CAPS FIA</t>
  </si>
  <si>
    <t>Rio Verde Investimentos</t>
  </si>
  <si>
    <t>RIO VERDE VALOR PLUS FIA</t>
  </si>
  <si>
    <t>RIZA DAIKON FIC FIM CP</t>
  </si>
  <si>
    <t>RPS Capital</t>
  </si>
  <si>
    <t>RPS EQUITY HEDGE DIGITAL FIC FIM</t>
  </si>
  <si>
    <t>RPS LONG BIAS ACCESS FIC FIA</t>
  </si>
  <si>
    <t>RYO LONG BIASED FIC FIM</t>
  </si>
  <si>
    <t>Ryo Asset</t>
  </si>
  <si>
    <t>RYO SELECTION FIC FIA</t>
  </si>
  <si>
    <t>Safari Capital</t>
  </si>
  <si>
    <t>SAFRA FERMAT FIC FIM</t>
  </si>
  <si>
    <t>SAFRA GALILEO FIC FIM</t>
  </si>
  <si>
    <t>SAFRA MAXWELL MACRO FIC FIM</t>
  </si>
  <si>
    <t>SAKS CBI HEDGE FIM</t>
  </si>
  <si>
    <t>SANTA FÉ AQUARIUS FIM</t>
  </si>
  <si>
    <t>Santa Fé Investimentos</t>
  </si>
  <si>
    <t>SCHRODER CORE PLUS FIC FIA</t>
  </si>
  <si>
    <t>Schroder Investment Management Brasil</t>
  </si>
  <si>
    <t>SEIVAL FGS AGRESSIVO FIC FIM</t>
  </si>
  <si>
    <t>Seival Investimentos</t>
  </si>
  <si>
    <t>SET FIA</t>
  </si>
  <si>
    <t>Trópico Latin America Investments</t>
  </si>
  <si>
    <t>SFA Investimentos</t>
  </si>
  <si>
    <t>Sharp Capital</t>
  </si>
  <si>
    <t>SHARP EQUITY VALUE INSTITUCIONAL FIA</t>
  </si>
  <si>
    <t>SHARP LONG BIASED FIC FIA ACCESS</t>
  </si>
  <si>
    <t>SHARP LONG SHORT FIM</t>
  </si>
  <si>
    <t>Simétrica Investimentos</t>
  </si>
  <si>
    <t>SKOPOS BLUE BIRDS FIA</t>
  </si>
  <si>
    <t>SMART FUND DEEP BLUE FIM</t>
  </si>
  <si>
    <t>Titan Capital</t>
  </si>
  <si>
    <t>Solana Capital</t>
  </si>
  <si>
    <t>SOLANA EQUITY HEDGE FIC FIM</t>
  </si>
  <si>
    <t>SOLIS ARGUS FIC FIA</t>
  </si>
  <si>
    <t>Solis Investimentos</t>
  </si>
  <si>
    <t>SOMMA FUNDAMENTAL FIA</t>
  </si>
  <si>
    <t>Somma Investimentos</t>
  </si>
  <si>
    <t>SOMMA SELECTION FIC FIA</t>
  </si>
  <si>
    <t>SPARTA CÍCLICO FIM</t>
  </si>
  <si>
    <t>Sparta Fundos de Investimento</t>
  </si>
  <si>
    <t>SPARTA DEB INC INFLA FIC FIRF INFRA</t>
  </si>
  <si>
    <t>SPARTA TOP FIC RF CP LP</t>
  </si>
  <si>
    <t>SPX FALCON FIC FIA</t>
  </si>
  <si>
    <t>SPX Capital</t>
  </si>
  <si>
    <t>SPX SEAHAWK ACCESS FIC RF CP LP</t>
  </si>
  <si>
    <t>SQUADRA LB ACCESS FIC FIA</t>
  </si>
  <si>
    <t>STK LONG BIASED FIC FIA</t>
  </si>
  <si>
    <t>STK Capital</t>
  </si>
  <si>
    <t>STK LONG ONLY FIA</t>
  </si>
  <si>
    <t>STOXOS FIA</t>
  </si>
  <si>
    <t>STUDIO 15 FIC FIA</t>
  </si>
  <si>
    <t>Studio Investimentos</t>
  </si>
  <si>
    <t>STUDIO 30 FIC FIA</t>
  </si>
  <si>
    <t>STUDIO FIC FIA</t>
  </si>
  <si>
    <t>SulAmérica Investimentos</t>
  </si>
  <si>
    <t>SUL AMERICA EQUITIES FIA</t>
  </si>
  <si>
    <t>SULAMERICA CREDITO ESG FIRF CP LP</t>
  </si>
  <si>
    <t>SULAMERICA SAUDE E BIOTECNOLOGIA FIA</t>
  </si>
  <si>
    <t>TAGUS ABSOLUTO FIM</t>
  </si>
  <si>
    <t>Tagus Investimentos</t>
  </si>
  <si>
    <t>TAGUS FUNDAMENTAL FIA</t>
  </si>
  <si>
    <t>Tarpon Investimentos</t>
  </si>
  <si>
    <t>TARPON GT FIC FIA</t>
  </si>
  <si>
    <t>TARPON WAHOO FIA</t>
  </si>
  <si>
    <t>Taruá Capital</t>
  </si>
  <si>
    <t>TAVOLA ABSOLUTO FIC FIA</t>
  </si>
  <si>
    <t>Távola Capital</t>
  </si>
  <si>
    <t>TAVOLA EQUITY HEDGE FIM</t>
  </si>
  <si>
    <t>TG LIQUIDEZ I FI RF</t>
  </si>
  <si>
    <t>TG Core Asset</t>
  </si>
  <si>
    <t>TORK 60 ACCESS FIC FIA</t>
  </si>
  <si>
    <t>TORK 60 FIC FIA</t>
  </si>
  <si>
    <t>Tork Capital</t>
  </si>
  <si>
    <t>TORK ACCESS FIC FIA</t>
  </si>
  <si>
    <t>TORK FIC FIA</t>
  </si>
  <si>
    <t>TORK LONG ONLY INSTITUCIONAL FIC FIA</t>
  </si>
  <si>
    <t>TRACK BOLSA AMERICANA FI MM</t>
  </si>
  <si>
    <t>Trafalgar Investimentos</t>
  </si>
  <si>
    <t>TRAFALGAR VICTORY FIC FIM</t>
  </si>
  <si>
    <t>TRILHA FIC FIA</t>
  </si>
  <si>
    <t>Trilha Investimentos</t>
  </si>
  <si>
    <t>TRIUS MACRO ADVANCED FIM</t>
  </si>
  <si>
    <t>Trius Capital</t>
  </si>
  <si>
    <t>TRIUS STAR FIA</t>
  </si>
  <si>
    <t>TRUXT I LONG BIAS FIC FIM</t>
  </si>
  <si>
    <t>Truxt Investimentos</t>
  </si>
  <si>
    <t>TRUXT I LONG SHORT FIC FIM</t>
  </si>
  <si>
    <t>TRUXT I MACRO FIC FIM</t>
  </si>
  <si>
    <t>UJAY Capital</t>
  </si>
  <si>
    <t>UJAY HEDGE FIC FIM</t>
  </si>
  <si>
    <t>V2 ALLOCATION FIC FIM CP</t>
  </si>
  <si>
    <t>V2 Investimentos</t>
  </si>
  <si>
    <t>V8 Capital</t>
  </si>
  <si>
    <t>V8 CASH FI RF CP</t>
  </si>
  <si>
    <t>V8 VANQUISH TERMO FI RF</t>
  </si>
  <si>
    <t>Valora Investimentos</t>
  </si>
  <si>
    <t>VALORA GUARDIAN FIC FIM CP</t>
  </si>
  <si>
    <t>VALORA GUARDIAN II FIC FIM CP</t>
  </si>
  <si>
    <t>VALORA OCEAN FIM CP IE</t>
  </si>
  <si>
    <t>VANQUISH RF ATIVO FI RF</t>
  </si>
  <si>
    <t>Vanquish Asset Management</t>
  </si>
  <si>
    <t>VELT Partners</t>
  </si>
  <si>
    <t>Vêneto Investimentos</t>
  </si>
  <si>
    <t>VENTOR AÇÕES FIA</t>
  </si>
  <si>
    <t>Ventor Investimentos</t>
  </si>
  <si>
    <t>VENTOR DÓLAR HEDGE FIC FIM</t>
  </si>
  <si>
    <t>VENTOR HEDGE FIC FIM</t>
  </si>
  <si>
    <t>VENTOR IMA-B HEDGE FIM</t>
  </si>
  <si>
    <t>VENTURE VALUE FIA</t>
  </si>
  <si>
    <t>VERDE AM LONG BIAS FIC FIA</t>
  </si>
  <si>
    <t>Versa Asset Management</t>
  </si>
  <si>
    <t>VERSA FIT LONG BIASED FIM</t>
  </si>
  <si>
    <t>VERSA TRACKER FIM</t>
  </si>
  <si>
    <t>VINCI ATLAS FIC FIM</t>
  </si>
  <si>
    <t>Vinci Partners</t>
  </si>
  <si>
    <t>VINCI MOSAICO FIA</t>
  </si>
  <si>
    <t>VINCI MULTIESTRATÉGIA FIM</t>
  </si>
  <si>
    <t>Vinland Capital</t>
  </si>
  <si>
    <t>VINLAND LONG ONLY FIC FIA</t>
  </si>
  <si>
    <t>VINLAND MACRO PLUS FIC FIM</t>
  </si>
  <si>
    <t>Vista Capital</t>
  </si>
  <si>
    <t>VITIS CAPITAL LONG BIASED FIC FIM</t>
  </si>
  <si>
    <t>Vitis Capital</t>
  </si>
  <si>
    <t>VOKIN GBV ACONCÁGUA FIC FIA</t>
  </si>
  <si>
    <t>VOKIN K2 LONG BIASED FIA</t>
  </si>
  <si>
    <t>VRB FIM</t>
  </si>
  <si>
    <t>WESTERN ASSET US INDEX 500 FIM</t>
  </si>
  <si>
    <t>WESTERN ASSET VALUATION FIA</t>
  </si>
  <si>
    <t>WMR Capital</t>
  </si>
  <si>
    <t>Zamboni Asset</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</si>
  <si>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</si>
  <si>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</si>
  <si>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</si>
  <si>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</si>
  <si>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</si>
  <si>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</si>
  <si>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</si>
  <si>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</si>
  <si>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</si>
  <si>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</si>
  <si>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</si>
  <si>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</si>
  <si>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</si>
  <si>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</si>
  <si>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</si>
  <si>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</si>
  <si>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</si>
  <si>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</si>
  <si>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</si>
  <si>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</si>
  <si>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</si>
  <si>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</si>
  <si>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051 Capital</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</si>
  <si>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</si>
  <si>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</si>
  <si>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</si>
  <si>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</si>
  <si>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</si>
  <si>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</si>
  <si>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</si>
  <si>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</si>
  <si>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</si>
  <si>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</si>
  <si>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</si>
  <si>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</si>
  <si>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</si>
  <si>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</si>
  <si>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</si>
  <si>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</si>
  <si>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</si>
  <si>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</si>
  <si>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</si>
  <si>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</si>
  <si>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</si>
  <si>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</si>
  <si>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</si>
  <si>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</si>
  <si>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</si>
  <si>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Multiplica Capital</t>
  </si>
  <si>
    <t>HOD SPECIAL SITUATION FIM CP</t>
  </si>
  <si>
    <t>SELECT LIGHT FIRF CP LP</t>
  </si>
  <si>
    <t>Quatá Investimentos</t>
  </si>
  <si>
    <t>SOLIS CAPITAL ANTARES LIGHT FIC FIM CP</t>
  </si>
  <si>
    <t>SPX SEAHAWK FIC FIRF CP LP</t>
  </si>
  <si>
    <t>SPX SEAHAWK GLOBAL FIC FIM CP</t>
  </si>
  <si>
    <t>UJAY HIGH YIELD FIC FIM CP</t>
  </si>
  <si>
    <t>INTERNACIONAL BONDS HY FIM IE CP LP</t>
  </si>
  <si>
    <t>3J Capital Partners</t>
  </si>
  <si>
    <t>OAKTREE GLOBAL CREDIT BRL FIC DE FIM IE</t>
  </si>
  <si>
    <t>BLACKROCK DYNAMIC HIGH INCOME FIC FIM</t>
  </si>
  <si>
    <t>BlackRock</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</si>
  <si>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</si>
  <si>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</si>
  <si>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</si>
  <si>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</si>
  <si>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</si>
  <si>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</si>
  <si>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</si>
  <si>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</si>
  <si>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</si>
  <si>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</si>
  <si>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</si>
  <si>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</si>
  <si>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</si>
  <si>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</si>
  <si>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</si>
  <si>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</si>
  <si>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</si>
  <si>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</si>
  <si>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</si>
  <si>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</si>
  <si>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</si>
  <si>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Grimper Capital</t>
  </si>
  <si>
    <t>HOD 120 FIC FIM CP</t>
  </si>
  <si>
    <t>K2 FIC FIM CP</t>
  </si>
  <si>
    <t>Everest Asset Management</t>
  </si>
  <si>
    <t>KINEA APOLO FIC FIM</t>
  </si>
  <si>
    <t>NEST INTEGRAL FIC FIM CP</t>
  </si>
  <si>
    <t>NEST LEVEL FIM</t>
  </si>
  <si>
    <t>PORTO SEGURO ALOCACAO FIC FIM</t>
  </si>
  <si>
    <t>ASA QUANT FIC FIM</t>
  </si>
  <si>
    <t>NCH SYSTEMATIC LONG SHORT FIA</t>
  </si>
  <si>
    <t>SAFRA KEPLER ADVANCED FIC FIM</t>
  </si>
  <si>
    <t>CITRINO GLOBAL FIM</t>
  </si>
  <si>
    <t>Citrino Gestão de Recursos</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</si>
  <si>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</si>
  <si>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</si>
  <si>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</si>
  <si>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</si>
  <si>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</si>
  <si>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</si>
  <si>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</si>
  <si>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</si>
  <si>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</si>
  <si>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Kínitro Capital</t>
  </si>
  <si>
    <t>RAPIER T FIM</t>
  </si>
  <si>
    <t>Rapier Investimentos</t>
  </si>
  <si>
    <t>SPX NIMITZ FEEDER FIC DE FIM</t>
  </si>
  <si>
    <t>STERNA TOTAL RETURN FIC DE FIM</t>
  </si>
  <si>
    <t>Sterna Capital</t>
  </si>
  <si>
    <t>T3 FIC FIM CP LONG BIASED</t>
  </si>
  <si>
    <t>Tower Three</t>
  </si>
  <si>
    <t>UJAY FIC FIM CP 60</t>
  </si>
  <si>
    <t>UJAY VAULT FIM</t>
  </si>
  <si>
    <t>VERDE FIC FIM</t>
  </si>
  <si>
    <t>VITREO CARTEIRA UNIVERSA FIM</t>
  </si>
  <si>
    <t>VITREO FOF MELHORES FUNDOS FIC FIM CP</t>
  </si>
  <si>
    <t>WISE SELECTION FIC FIM CP</t>
  </si>
  <si>
    <t>RPS TOTAL RETURN RV DIGITAL D30 FIC FIM</t>
  </si>
  <si>
    <t>CLAVE CORTEX FIC FIM</t>
  </si>
  <si>
    <t>Clave Capital</t>
  </si>
  <si>
    <t>CAPITANIA REIT FIC FIM CP</t>
  </si>
  <si>
    <t>MAPFRE FI CAMBIAL</t>
  </si>
  <si>
    <t>SUL AMÉRICA FV FIA</t>
  </si>
  <si>
    <t>CHARLES RIVER FIA</t>
  </si>
  <si>
    <t>Charles River</t>
  </si>
  <si>
    <t>CONSTELLATION P II FIC FIA</t>
  </si>
  <si>
    <t>ESH PROSPERA FIA</t>
  </si>
  <si>
    <t>Esh Capital</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</si>
  <si>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</si>
  <si>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</si>
  <si>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</si>
  <si>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</si>
  <si>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</si>
  <si>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</si>
  <si>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</si>
  <si>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</si>
  <si>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</si>
  <si>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</si>
  <si>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</si>
  <si>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</si>
  <si>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</si>
  <si>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</si>
  <si>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Newfoundland Capital Management</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</si>
  <si>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</si>
  <si>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</si>
  <si>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</si>
  <si>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</si>
  <si>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</si>
  <si>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</si>
  <si>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</si>
  <si>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</si>
  <si>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</si>
  <si>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</si>
  <si>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</si>
  <si>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</si>
  <si>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</si>
  <si>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</si>
  <si>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</si>
  <si>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Catarina Capital</t>
  </si>
  <si>
    <t>NEXTEP GLOBAL EQUITIES FIA IE</t>
  </si>
  <si>
    <t>Nextep Investimentos</t>
  </si>
  <si>
    <t>RBR REITS US EM REAIS FIC FIA BDR NIVEL I</t>
  </si>
  <si>
    <t>VITREO TECH ASIA FIA BDR NIVEL I</t>
  </si>
  <si>
    <t>VITREO TECH SELECT FIA BDR NIVEL I</t>
  </si>
  <si>
    <t>PLURAL FIA BDR NIVEL I</t>
  </si>
  <si>
    <t>PROPRIO CAPITAL FIA</t>
  </si>
  <si>
    <t>Próprio Capital</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</si>
  <si>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</si>
  <si>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</si>
  <si>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</si>
  <si>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</si>
  <si>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</si>
  <si>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</si>
  <si>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</si>
  <si>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</si>
  <si>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</si>
  <si>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</si>
  <si>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</si>
  <si>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</si>
  <si>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</si>
  <si>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</si>
  <si>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ETHE11</t>
  </si>
  <si>
    <t>VITREO CRIPTO NFT FIC FIM IE</t>
  </si>
  <si>
    <t>Sharpe 12M</t>
  </si>
  <si>
    <t>CDB/CRA/LCA Pós</t>
  </si>
  <si>
    <t>CDB/LCA/LCI Pré</t>
  </si>
  <si>
    <t>CRA/CRI/Debênture IPCA+</t>
  </si>
  <si>
    <t>CARTEIRA RECOMENDADA FII (BTG)</t>
  </si>
  <si>
    <t>IBIUNA TOTAL CREDIT FIC FIM CP</t>
  </si>
  <si>
    <t>CDB BTG Pactual - Liquidez Diária 103% CDI</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</si>
  <si>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</si>
  <si>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</si>
  <si>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</si>
  <si>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</si>
  <si>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</si>
  <si>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</si>
  <si>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</si>
  <si>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</si>
  <si>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</si>
  <si>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</si>
  <si>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</si>
  <si>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</si>
  <si>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</si>
  <si>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</si>
  <si>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</si>
  <si>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</si>
  <si>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</si>
  <si>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</si>
  <si>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</si>
  <si>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</si>
  <si>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</si>
  <si>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</si>
  <si>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</si>
  <si>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</si>
  <si>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</si>
  <si>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</si>
  <si>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</si>
  <si>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</si>
  <si>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</si>
  <si>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</si>
  <si>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</si>
  <si>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</si>
  <si>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</si>
  <si>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</si>
  <si>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</si>
  <si>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</si>
  <si>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</si>
  <si>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</si>
  <si>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</si>
  <si>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</si>
  <si>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</si>
  <si>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</si>
  <si>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</si>
  <si>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</si>
  <si>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SPX NIMITZ FIC FIM ACCESS D</t>
  </si>
  <si>
    <t>VINLAND MACRO ACCESS FIC MM</t>
  </si>
  <si>
    <t>BOVA11</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</si>
  <si>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</si>
  <si>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</si>
  <si>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</si>
  <si>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</si>
  <si>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</si>
  <si>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</si>
  <si>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</si>
  <si>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</si>
  <si>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</si>
  <si>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</si>
  <si>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</si>
  <si>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</si>
  <si>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</si>
  <si>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</si>
  <si>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</si>
  <si>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</si>
  <si>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</si>
  <si>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</si>
  <si>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</si>
  <si>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</si>
  <si>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</si>
  <si>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</si>
  <si>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</si>
  <si>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</si>
  <si>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</si>
  <si>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</si>
  <si>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</si>
  <si>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</si>
  <si>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</si>
  <si>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</si>
  <si>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</si>
  <si>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</si>
  <si>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</si>
  <si>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</si>
  <si>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</si>
  <si>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</si>
  <si>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</si>
  <si>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</si>
  <si>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</si>
  <si>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</si>
  <si>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</si>
  <si>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</si>
  <si>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</si>
  <si>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</si>
  <si>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</si>
  <si>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</si>
  <si>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</si>
  <si>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</si>
  <si>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</si>
  <si>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</si>
  <si>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</si>
  <si>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</si>
  <si>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</si>
  <si>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</si>
  <si>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</si>
  <si>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Gestão</t>
  </si>
  <si>
    <t>Público Alvo</t>
  </si>
  <si>
    <t>Classificação CVM</t>
  </si>
  <si>
    <t>Classificação Anbima</t>
  </si>
  <si>
    <t>Aplicação Mínima</t>
  </si>
  <si>
    <t>PL</t>
  </si>
  <si>
    <t>Retorno YTD</t>
  </si>
  <si>
    <t>Retorno %CDI YTD</t>
  </si>
  <si>
    <t>Retorno 12M</t>
  </si>
  <si>
    <t>Retorno %CDI 12M</t>
  </si>
  <si>
    <t>Retorno 24M</t>
  </si>
  <si>
    <t>Retorno %CDI 36M</t>
  </si>
  <si>
    <t>Volatilidade 12M</t>
  </si>
  <si>
    <t>BTG Pactual Serviços Financeiros</t>
  </si>
  <si>
    <t>Investidores qualificados</t>
  </si>
  <si>
    <t>Ativo</t>
  </si>
  <si>
    <t>Ações</t>
  </si>
  <si>
    <t>051 ALOCAÇÃO MODERADO FIC FIM CP</t>
  </si>
  <si>
    <t>Intrag DTVM</t>
  </si>
  <si>
    <t>Investidores em geral</t>
  </si>
  <si>
    <t>3R RADIX FIA</t>
  </si>
  <si>
    <t>BEM DTVM</t>
  </si>
  <si>
    <t>Banco Bradesco</t>
  </si>
  <si>
    <t>BNY Mellon Serviços Financeiros</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</si>
  <si>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</si>
  <si>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</si>
  <si>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</si>
  <si>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</si>
  <si>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</si>
  <si>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</si>
  <si>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</si>
  <si>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</si>
  <si>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</si>
  <si>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</si>
  <si>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</si>
  <si>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</si>
  <si>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</si>
  <si>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</si>
  <si>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</si>
  <si>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</si>
  <si>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</si>
  <si>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Renda Fixa Investimento no Exterior</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</si>
  <si>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</si>
  <si>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</si>
  <si>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</si>
  <si>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</si>
  <si>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</si>
  <si>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</si>
  <si>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</si>
  <si>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</si>
  <si>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</si>
  <si>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</si>
  <si>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</si>
  <si>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</si>
  <si>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Alphatree Capital</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</si>
  <si>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</si>
  <si>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</si>
  <si>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</si>
  <si>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</si>
  <si>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</si>
  <si>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</si>
  <si>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</si>
  <si>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</si>
  <si>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</si>
  <si>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</si>
  <si>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</si>
  <si>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</si>
  <si>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</si>
  <si>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</si>
  <si>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</si>
  <si>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</si>
  <si>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</si>
  <si>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</si>
  <si>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</si>
  <si>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</si>
  <si>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</si>
  <si>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Ártica Investimentos</t>
  </si>
  <si>
    <t>ARX DENALI FIRF CP</t>
  </si>
  <si>
    <t>ARX ELBRUS FIC FI INFRAESTRUTURA RF</t>
  </si>
  <si>
    <t>ARX ELBRUS PRO FI INFRAESTRUTURA RF</t>
  </si>
  <si>
    <t>ARX EVEREST FIC FIRF CP</t>
  </si>
  <si>
    <t>Não definido</t>
  </si>
  <si>
    <t>ARX MACRO FIC FIM</t>
  </si>
  <si>
    <t>ARX VINSON FIC FI RF CP</t>
  </si>
  <si>
    <t>ASA  HEDGE FIC FIM</t>
  </si>
  <si>
    <t>ASTER FIC FIA</t>
  </si>
  <si>
    <t>Aster Capital</t>
  </si>
  <si>
    <t>ASTER FIC FIA BDR NIVEL I</t>
  </si>
  <si>
    <t>ATENA AÇÕES LONG BIAS FIC FIA</t>
  </si>
  <si>
    <t>ATENA HIGH YIELD FIC RF CP</t>
  </si>
  <si>
    <t>ATENA TAPYR FIC FIRF CP</t>
  </si>
  <si>
    <t>Atlas One</t>
  </si>
  <si>
    <t>IBX</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</si>
  <si>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</si>
  <si>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</si>
  <si>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</si>
  <si>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</si>
  <si>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</si>
  <si>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</si>
  <si>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</si>
  <si>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Álamos Gestão de Recursos</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</si>
  <si>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</si>
  <si>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</si>
  <si>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</si>
  <si>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</si>
  <si>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</si>
  <si>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</si>
  <si>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</si>
  <si>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</si>
  <si>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</si>
  <si>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</si>
  <si>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</si>
  <si>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</si>
  <si>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</si>
  <si>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</si>
  <si>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</si>
  <si>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</si>
  <si>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</si>
  <si>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</si>
  <si>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</si>
  <si>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</si>
  <si>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</si>
  <si>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</si>
  <si>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</si>
  <si>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</si>
  <si>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</si>
  <si>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</si>
  <si>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</si>
  <si>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</si>
  <si>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</si>
  <si>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</si>
  <si>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</si>
  <si>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</si>
  <si>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</si>
  <si>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</si>
  <si>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</si>
  <si>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</si>
  <si>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</si>
  <si>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</si>
  <si>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IGP-M</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</si>
  <si>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</si>
  <si>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</si>
  <si>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</si>
  <si>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</si>
  <si>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</si>
  <si>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</si>
  <si>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</si>
  <si>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</si>
  <si>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</si>
  <si>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</si>
  <si>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</si>
  <si>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</si>
  <si>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</si>
  <si>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</si>
  <si>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</si>
  <si>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</si>
  <si>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</si>
  <si>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</si>
  <si>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</si>
  <si>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</si>
  <si>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</si>
  <si>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</si>
  <si>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</si>
  <si>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</si>
  <si>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</si>
  <si>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</si>
  <si>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</si>
  <si>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</si>
  <si>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</si>
  <si>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</si>
  <si>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</si>
  <si>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</si>
  <si>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</si>
  <si>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</si>
  <si>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</si>
  <si>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</si>
  <si>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</si>
  <si>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</si>
  <si>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</si>
  <si>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</si>
  <si>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</si>
  <si>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</si>
  <si>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</si>
  <si>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</si>
  <si>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</si>
  <si>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</si>
  <si>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</si>
  <si>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</si>
  <si>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</si>
  <si>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</si>
  <si>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</si>
  <si>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</si>
  <si>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</si>
  <si>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</si>
  <si>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</si>
  <si>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</si>
  <si>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</si>
  <si>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Dólar</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</si>
  <si>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</si>
  <si>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</si>
  <si>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</si>
  <si>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</si>
  <si>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</si>
  <si>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</si>
  <si>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</si>
  <si>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</si>
  <si>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</si>
  <si>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</si>
  <si>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</si>
  <si>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t>
  </si>
  <si>
    <t>CANUMA CAPITAL USA REITS EM REAIS FIA BDR NIVEL I</t>
  </si>
  <si>
    <t>CANVAS ENDURO FIC FIM</t>
  </si>
  <si>
    <t>CAPITANIA ACCESS FUNDO DE INVESTIMENTO MULTIMERCADO CP LP</t>
  </si>
  <si>
    <t>Capitânia Investimentos</t>
  </si>
  <si>
    <t>CAPITÂNIA GOVERNANCE CP FIRF</t>
  </si>
  <si>
    <t>CAPITÂNIA INFRA 90 FIC DE FI INFRAESTRUTURA  RF CP</t>
  </si>
  <si>
    <t>Renda Fixa Duração Alta Crédito Livre</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</si>
  <si>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</si>
  <si>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</si>
  <si>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</si>
  <si>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</si>
  <si>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</si>
  <si>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</si>
  <si>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</si>
  <si>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</si>
  <si>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</si>
  <si>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</si>
  <si>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</si>
  <si>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</si>
  <si>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</si>
  <si>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</si>
  <si>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</si>
  <si>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</si>
  <si>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Cox Capital Management</t>
  </si>
  <si>
    <t>DAYCOVAL DEBENTURES INCENTIVADAS CP FIM</t>
  </si>
  <si>
    <t>DAYCOVAL FIA BDR NIVEL I</t>
  </si>
  <si>
    <t>DAYCOVAL FUNDO DE INVESTIMENTO RENDA FIXA IRFM 1</t>
  </si>
  <si>
    <t>DAYCOVAL MULTIFUNDS FIC FIM</t>
  </si>
  <si>
    <t>Nova Futura Investimentos</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</si>
  <si>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</si>
  <si>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</si>
  <si>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</si>
  <si>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</si>
  <si>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</si>
  <si>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</si>
  <si>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</si>
  <si>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</si>
  <si>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</si>
  <si>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</si>
  <si>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Exes Gestora de Recursos</t>
  </si>
  <si>
    <t>EXPLORITAS ALPHA AMÉRICA LATINA ACCESS FIC MM</t>
  </si>
  <si>
    <t>EXPLORITAS ALPHA AMERICA LATINA FIC FIM</t>
  </si>
  <si>
    <t>FABULA 87 FIC FIA</t>
  </si>
  <si>
    <t>Fabula Capital</t>
  </si>
  <si>
    <t>FATOR DEBENTURES INCENTIVADAS FIM CP</t>
  </si>
  <si>
    <t>FI ACOES ADVANCED NI</t>
  </si>
  <si>
    <t>FIC FIM CP TITAN TI</t>
  </si>
  <si>
    <t>FIC FIM TOP GESTOR EQUITY HEDGE</t>
  </si>
  <si>
    <t>FIC FIM TOP GESTOR MACRO</t>
  </si>
  <si>
    <t>FINACAP FIM MULTIESTRATÉGIA CP</t>
  </si>
  <si>
    <t>Finacap Investimentos</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</si>
  <si>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</si>
  <si>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</si>
  <si>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</si>
  <si>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</si>
  <si>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</si>
  <si>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</si>
  <si>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</si>
  <si>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</si>
  <si>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</si>
  <si>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</si>
  <si>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</si>
  <si>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</si>
  <si>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</si>
  <si>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</si>
  <si>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</si>
  <si>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</si>
  <si>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</si>
  <si>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</si>
  <si>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</si>
  <si>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</si>
  <si>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</si>
  <si>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GCB Capital</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</si>
  <si>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</si>
  <si>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</si>
  <si>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</si>
  <si>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</si>
  <si>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</si>
  <si>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</si>
  <si>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</si>
  <si>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</si>
  <si>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Dauer Capital</t>
  </si>
  <si>
    <t>HALFELD PROATIVO DAUERCAPITAL FIC FIM</t>
  </si>
  <si>
    <t>HASHDEX 100 NASDAQ CRYPTO INDEX FIM</t>
  </si>
  <si>
    <t>HASHDEX 20 NASDAQ CRYPTO INDEX FIC FIM</t>
  </si>
  <si>
    <t>HASHDEX 40 NASDAQ CRYPTO INDEX FIC FIM</t>
  </si>
  <si>
    <t>HASHDEX BITCOIN FIC FIM</t>
  </si>
  <si>
    <t>Vórtx</t>
  </si>
  <si>
    <t>Helius Capital</t>
  </si>
  <si>
    <t>HIX CAPITAL FIA</t>
  </si>
  <si>
    <t>HIX CAPITAL INSTITUCIONAL FIA</t>
  </si>
  <si>
    <t>CM Capital</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</si>
  <si>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</si>
  <si>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</si>
  <si>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</si>
  <si>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</si>
  <si>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</si>
  <si>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</si>
  <si>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</si>
  <si>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</si>
  <si>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</si>
  <si>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</si>
  <si>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</si>
  <si>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</si>
  <si>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</si>
  <si>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</si>
  <si>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Invexa Capital</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</si>
  <si>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</si>
  <si>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</si>
  <si>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</si>
  <si>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</si>
  <si>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</si>
  <si>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</si>
  <si>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</si>
  <si>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</si>
  <si>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</si>
  <si>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Asset Management</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</si>
  <si>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</si>
  <si>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</si>
  <si>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</si>
  <si>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</si>
  <si>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</si>
  <si>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</si>
  <si>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</si>
  <si>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</si>
  <si>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</si>
  <si>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</si>
  <si>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</si>
  <si>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</si>
  <si>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</si>
  <si>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</si>
  <si>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</si>
  <si>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</si>
  <si>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Investidores institucionais</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</si>
  <si>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</si>
  <si>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</si>
  <si>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</si>
  <si>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</si>
  <si>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</si>
  <si>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</si>
  <si>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</si>
  <si>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</si>
  <si>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</si>
  <si>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</si>
  <si>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</si>
  <si>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</si>
  <si>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</si>
  <si>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</si>
  <si>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</si>
  <si>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</si>
  <si>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</si>
  <si>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</si>
  <si>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</si>
  <si>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</si>
  <si>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</si>
  <si>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</si>
  <si>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</si>
  <si>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Quartz</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</si>
  <si>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</si>
  <si>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</si>
  <si>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</si>
  <si>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</si>
  <si>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</si>
  <si>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</si>
  <si>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</si>
  <si>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</si>
  <si>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</si>
  <si>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</si>
  <si>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</si>
  <si>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</si>
  <si>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</si>
  <si>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</si>
  <si>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</si>
  <si>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</si>
  <si>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</si>
  <si>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</si>
  <si>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</si>
  <si>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</si>
  <si>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</si>
  <si>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</si>
  <si>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</si>
  <si>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</si>
  <si>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</si>
  <si>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</si>
  <si>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</si>
  <si>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</si>
  <si>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</si>
  <si>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</si>
  <si>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</si>
  <si>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</si>
  <si>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</si>
  <si>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</si>
  <si>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</si>
  <si>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</si>
  <si>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</si>
  <si>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</si>
  <si>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</si>
  <si>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</si>
  <si>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</si>
  <si>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</si>
  <si>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Mercury Wealth Management</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</si>
  <si>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</si>
  <si>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</si>
  <si>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</si>
  <si>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</si>
  <si>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</si>
  <si>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</si>
  <si>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</si>
  <si>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Nebraska Capital</t>
  </si>
  <si>
    <t>NEO ARGO LONG AND SHORT FIC DE FIM</t>
  </si>
  <si>
    <t>NEO FUTURE FIC FIA</t>
  </si>
  <si>
    <t>NEO MULTI ESTRATEGIA 30 FEEDER FIC FIM</t>
  </si>
  <si>
    <t>NEST ABSOLUTE EQUITY HEDGE FIM</t>
  </si>
  <si>
    <t>NEXTEP GLOBAL EQUITIES PG FIC FIA BDR NIVEL I</t>
  </si>
  <si>
    <t>NORTE INSTITUCIONAL FIC FIA</t>
  </si>
  <si>
    <t>Norte Asset Management</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</si>
  <si>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</si>
  <si>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</si>
  <si>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</si>
  <si>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</si>
  <si>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</si>
  <si>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</si>
  <si>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</si>
  <si>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</si>
  <si>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</si>
  <si>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</si>
  <si>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</si>
  <si>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Oikos</t>
  </si>
  <si>
    <t>OPEN VISTA CIÊNCIAS MÉDICAS FIA IE</t>
  </si>
  <si>
    <t>Somma Multi-Family Office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</si>
  <si>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</si>
  <si>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</si>
  <si>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</si>
  <si>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</si>
  <si>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</si>
  <si>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</si>
  <si>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</si>
  <si>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</si>
  <si>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</si>
  <si>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t>
  </si>
  <si>
    <t>ORI CAPITAL II  FIC FIA</t>
  </si>
  <si>
    <t>OURO PRETO FIC FIM CP</t>
  </si>
  <si>
    <t>PACIFICO ACOES FIC FIA</t>
  </si>
  <si>
    <t>PACIFICO LB ACCESS FIC MM</t>
  </si>
  <si>
    <t>PACÍFICO LB FIC FIM</t>
  </si>
  <si>
    <t>PACIFICO MACRO ACCESS FIC MM</t>
  </si>
  <si>
    <t>PARAGON FIC FIM CP</t>
  </si>
  <si>
    <t>Milenio Capital</t>
  </si>
  <si>
    <t>PARCITAS HEDGE FIC FIM</t>
  </si>
  <si>
    <t>Parcitas Investimentos</t>
  </si>
  <si>
    <t>PATRIA PIPE FEEDER FIC FIA</t>
  </si>
  <si>
    <t>Pátria Investimentos</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</si>
  <si>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</si>
  <si>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</si>
  <si>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</si>
  <si>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</si>
  <si>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</si>
  <si>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</si>
  <si>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</si>
  <si>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</si>
  <si>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</si>
  <si>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</si>
  <si>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</si>
  <si>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</si>
  <si>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</si>
  <si>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</si>
  <si>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</si>
  <si>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</si>
  <si>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</si>
  <si>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</si>
  <si>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</si>
  <si>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</si>
  <si>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</si>
  <si>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</si>
  <si>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</si>
  <si>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</si>
  <si>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</si>
  <si>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</si>
  <si>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</si>
  <si>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</si>
  <si>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</si>
  <si>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</si>
  <si>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</si>
  <si>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</si>
  <si>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</si>
  <si>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</si>
  <si>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</si>
  <si>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</si>
  <si>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Asset Management</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</si>
  <si>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</si>
  <si>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</si>
  <si>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</si>
  <si>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</si>
  <si>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</si>
  <si>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</si>
  <si>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</si>
  <si>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</si>
  <si>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</si>
  <si>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</si>
  <si>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</si>
  <si>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Investidores private</t>
  </si>
  <si>
    <t>SAFRA CAPITAL MARKET SPECIAL FIC FIRF REF DI CP</t>
  </si>
  <si>
    <t>SAFRA CONSUMO AMERICANO FIA BDR-NÍVEL I PB</t>
  </si>
  <si>
    <t>SAFRA CONSUMO AMERICANO FIC FIA BDR - NIVEL I</t>
  </si>
  <si>
    <t>SAFRA GALILEO DISTRIBUIDORES FIC FIM</t>
  </si>
  <si>
    <t>SAFRA KEPLER EQUITY HEDGE FIM</t>
  </si>
  <si>
    <t>Saks Asset Management</t>
  </si>
  <si>
    <t>SANTA FÉ SCORPIUS FIA</t>
  </si>
  <si>
    <t>SCHRODER BEST IDEAS ESG FIA</t>
  </si>
  <si>
    <t>SCHRODER SUSTENTABILIDADE AÇÕES GLOBAIS</t>
  </si>
  <si>
    <t>SCHRODER TECH EQUITY LS IE FIC FIM</t>
  </si>
  <si>
    <t>Warren</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</si>
  <si>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</si>
  <si>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</si>
  <si>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</si>
  <si>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</si>
  <si>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</si>
  <si>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</si>
  <si>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</si>
  <si>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</si>
  <si>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</si>
  <si>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</si>
  <si>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</si>
  <si>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</si>
  <si>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</si>
  <si>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</si>
  <si>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</si>
  <si>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</si>
  <si>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</si>
  <si>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</si>
  <si>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</si>
  <si>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</si>
  <si>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</si>
  <si>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</si>
  <si>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</si>
  <si>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</si>
  <si>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Focus Invest</t>
  </si>
  <si>
    <t>SUL AMERICA INFLATIE FI RF CP</t>
  </si>
  <si>
    <t>SUL AMERICA RF ATIVO FI LP</t>
  </si>
  <si>
    <t>SUL AMÉRICA TOTAL ESG FIA</t>
  </si>
  <si>
    <t>SULAMÉRICA INFRA FUNDO INCENTIVADO DE INVESTIMENTO EM INFRA RF</t>
  </si>
  <si>
    <t>SUNO ACOES FIC FIA</t>
  </si>
  <si>
    <t>Suno Asset</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</si>
  <si>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</si>
  <si>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</si>
  <si>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</si>
  <si>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</si>
  <si>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</si>
  <si>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</si>
  <si>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</si>
  <si>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</si>
  <si>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</si>
  <si>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</si>
  <si>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</si>
  <si>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</si>
  <si>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</si>
  <si>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Capital</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</si>
  <si>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</si>
  <si>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</si>
  <si>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</si>
  <si>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</si>
  <si>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</si>
  <si>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</si>
  <si>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</si>
  <si>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</si>
  <si>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</si>
  <si>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</si>
  <si>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</si>
  <si>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</si>
  <si>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</si>
  <si>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</si>
  <si>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</si>
  <si>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</si>
  <si>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</si>
  <si>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</si>
  <si>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</si>
  <si>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</si>
  <si>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</si>
  <si>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</si>
  <si>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</si>
  <si>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</si>
  <si>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</si>
  <si>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</si>
  <si>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Biguá Capital</t>
  </si>
  <si>
    <t>VERDE AM GLOBAL ALPHA FIC FIM CP IE</t>
  </si>
  <si>
    <t>VERDE AM MUNDI AÇÕES GLOBAIS BRL FIC FIA IE</t>
  </si>
  <si>
    <t>VERDE AM MUNDI ACOES GLOBAIS FIC FIA IE</t>
  </si>
  <si>
    <t>VERITAS CRATOS IBOVESPA INSTITUCIONAL FIA</t>
  </si>
  <si>
    <t>Veritas Capital Management</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</si>
  <si>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</si>
  <si>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</si>
  <si>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</si>
  <si>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</si>
  <si>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</si>
  <si>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</si>
  <si>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</si>
  <si>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</si>
  <si>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</si>
  <si>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</si>
  <si>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</si>
  <si>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</si>
  <si>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</si>
  <si>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</si>
  <si>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</si>
  <si>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</si>
  <si>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</si>
  <si>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</si>
  <si>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</si>
  <si>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</si>
  <si>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Vokin Investimentos</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</si>
  <si>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</si>
  <si>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</si>
  <si>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</si>
  <si>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</si>
  <si>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</si>
  <si>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</si>
  <si>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</si>
  <si>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</si>
  <si>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</si>
  <si>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</si>
  <si>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</si>
  <si>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</si>
  <si>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</si>
  <si>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</si>
  <si>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</si>
  <si>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</si>
  <si>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</si>
  <si>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</si>
  <si>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</si>
  <si>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</si>
  <si>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</si>
  <si>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</si>
  <si>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</si>
  <si>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</si>
  <si>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</si>
  <si>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</si>
  <si>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</si>
  <si>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</si>
  <si>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</si>
  <si>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</si>
  <si>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</si>
  <si>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</si>
  <si>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</si>
  <si>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</si>
  <si>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</si>
  <si>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</si>
  <si>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</si>
  <si>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</si>
  <si>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</si>
  <si>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</si>
  <si>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</si>
  <si>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</si>
  <si>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</si>
  <si>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</si>
  <si>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</si>
  <si>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</si>
  <si>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</si>
  <si>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</si>
  <si>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</si>
  <si>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</si>
  <si>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</si>
  <si>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</si>
  <si>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</si>
  <si>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</si>
  <si>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</si>
  <si>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</si>
  <si>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</si>
  <si>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</si>
  <si>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</si>
  <si>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</si>
  <si>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</si>
  <si>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Repasse Taxa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</si>
  <si>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</si>
  <si>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</si>
  <si>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</si>
  <si>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</si>
  <si>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</si>
  <si>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</si>
  <si>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</si>
  <si>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</si>
  <si>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</si>
  <si>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</si>
  <si>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</si>
  <si>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</si>
  <si>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</si>
  <si>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</si>
  <si>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</si>
  <si>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</si>
  <si>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</si>
  <si>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</si>
  <si>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</si>
  <si>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</si>
  <si>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</si>
  <si>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</si>
  <si>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</si>
  <si>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</si>
  <si>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</si>
  <si>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</si>
  <si>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</si>
  <si>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</si>
  <si>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</si>
  <si>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</si>
  <si>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</si>
  <si>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</si>
  <si>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</si>
  <si>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</si>
  <si>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</si>
  <si>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</si>
  <si>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</si>
  <si>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</si>
  <si>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</si>
  <si>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</si>
  <si>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</si>
  <si>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</si>
  <si>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PL Média 12M</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</si>
  <si>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</si>
  <si>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</si>
  <si>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</si>
  <si>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</si>
  <si>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</si>
  <si>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</si>
  <si>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</si>
  <si>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</si>
  <si>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</si>
  <si>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</si>
  <si>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</si>
  <si>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</si>
  <si>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</si>
  <si>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</si>
  <si>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</si>
  <si>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</si>
  <si>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</si>
  <si>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</si>
  <si>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</si>
  <si>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</si>
  <si>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</si>
  <si>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</si>
  <si>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</si>
  <si>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</si>
  <si>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</si>
  <si>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</si>
  <si>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</si>
  <si>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</si>
  <si>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</si>
  <si>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</si>
  <si>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</si>
  <si>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</si>
  <si>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</si>
  <si>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</si>
  <si>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FIQ FIDC VIA MULTICREDITO - SENIOR</t>
  </si>
  <si>
    <t>ACS TB FIC FIA BDR NIVEL I</t>
  </si>
  <si>
    <t>ITAU PRECISION CP DISTRIBUIDORES FIC FIM</t>
  </si>
  <si>
    <t>TOTAL</t>
  </si>
  <si>
    <t>Repasse Adm.</t>
  </si>
  <si>
    <t>Liquidez</t>
  </si>
  <si>
    <t>Repasse Adm</t>
  </si>
  <si>
    <t>Exposição USD</t>
  </si>
  <si>
    <t>Início:</t>
  </si>
  <si>
    <t>Fim:</t>
  </si>
  <si>
    <t>Foco</t>
  </si>
  <si>
    <t>MFO</t>
  </si>
  <si>
    <t>Captação</t>
  </si>
  <si>
    <t>Comentário</t>
  </si>
  <si>
    <t>AAI</t>
  </si>
  <si>
    <t>Código Anbima</t>
  </si>
  <si>
    <t>Fundo Master</t>
  </si>
  <si>
    <t/>
  </si>
  <si>
    <t>Aplicação Mín.</t>
  </si>
  <si>
    <t>Data Ref.:</t>
  </si>
  <si>
    <t>Tipo de Investidor</t>
  </si>
  <si>
    <t>IG</t>
  </si>
  <si>
    <t>IQ</t>
  </si>
  <si>
    <t>IP</t>
  </si>
  <si>
    <t xml:space="preserve">Cliente: </t>
  </si>
  <si>
    <t>Perfil:</t>
  </si>
  <si>
    <t xml:space="preserve">em:  </t>
  </si>
  <si>
    <t>Portfólio Sugerido</t>
  </si>
  <si>
    <t>Nome Sobrenome Cliente</t>
  </si>
  <si>
    <t>Total</t>
  </si>
  <si>
    <t>Custodiante</t>
  </si>
  <si>
    <t>Repasse Taxa Adm. AAI</t>
  </si>
  <si>
    <t>Repasse Taxa Adm. Gestor</t>
  </si>
  <si>
    <t>Não informado</t>
  </si>
  <si>
    <t>Não Informado</t>
  </si>
  <si>
    <t>BTG Pactual Asset Management</t>
  </si>
  <si>
    <t>BB Asset Management</t>
  </si>
  <si>
    <t>Lato Capital</t>
  </si>
  <si>
    <t>Avin Asset</t>
  </si>
  <si>
    <t>Root Capital</t>
  </si>
  <si>
    <t>Empiricus Investimentos</t>
  </si>
  <si>
    <t>Encore Asset Management</t>
  </si>
  <si>
    <t>IMA Geral</t>
  </si>
  <si>
    <t>Índice de preços</t>
  </si>
  <si>
    <t>Ouro</t>
  </si>
  <si>
    <t>P8 Investimentos</t>
  </si>
  <si>
    <t>Trivèlla Investimentos</t>
  </si>
  <si>
    <t>Skade Capital</t>
  </si>
  <si>
    <t>Modal DTVM</t>
  </si>
  <si>
    <t>SPX RAPTOR FEEDER IE FIC FIM CP</t>
  </si>
  <si>
    <t>Wealth High Governance</t>
  </si>
  <si>
    <t>Títulos Bancários - 1 ano (118.0% CDI)</t>
  </si>
  <si>
    <t>Títulos Bancários - 2 anos (119.0% CDI)</t>
  </si>
  <si>
    <t>Títulos Bancários - 6 meses (120.0% CDI)</t>
  </si>
  <si>
    <t>Títulos Corporativos - 2 anos (CDI+1.85%)</t>
  </si>
  <si>
    <t>Títulos Corporativos - 3 anos (CDI+1.90%)</t>
  </si>
  <si>
    <t>NTN-B 2026 (IPCA+5.65%)</t>
  </si>
  <si>
    <t>NTN-B 2028 (IPCA+5.60%)</t>
  </si>
  <si>
    <t>NTN-B 2030 (IPCA+5.55%)</t>
  </si>
  <si>
    <t>Títulos Bancários - 5 anos (IPCA+8.05%)</t>
  </si>
  <si>
    <t>Títulos Bancários - 2 anos (13.70%)</t>
  </si>
  <si>
    <t>Títulos Bancários - 3 anos (13.65%)</t>
  </si>
  <si>
    <t>Títulos Corporativos - 7 anos (IPCA+8.50%)</t>
  </si>
  <si>
    <t>Títulos Corporativos - 8 anos (IPCA+8.60%)</t>
  </si>
  <si>
    <t>Títulos Corporativos - 9 anos (IPCA+8.70%)</t>
  </si>
  <si>
    <t>Fulano da Silva</t>
  </si>
  <si>
    <t>Carteira de Ações B.Side</t>
  </si>
  <si>
    <t>Carteira de FII B.Side</t>
  </si>
  <si>
    <t>Ativo e Neutro</t>
  </si>
  <si>
    <t>Títulos Bancários - 3 anos (116.0% CDI)</t>
  </si>
  <si>
    <t>BDIF11 (IMA-B+2.20%)</t>
  </si>
  <si>
    <t>Banco BTG Pactual</t>
  </si>
  <si>
    <t>BNY Mellon Banco</t>
  </si>
  <si>
    <t>Banco B3</t>
  </si>
  <si>
    <t>Banco do Brasil</t>
  </si>
  <si>
    <t>Banco Safra</t>
  </si>
  <si>
    <t>Mongeral Aegon Renda Variável</t>
  </si>
  <si>
    <t>LFT 2025 - Liquidez Diária (Selic+0.09%)</t>
  </si>
  <si>
    <t>NTN-B 2024 (IPCA+6.50%)</t>
  </si>
  <si>
    <t>Títulos Corporativos - 4 anos (IPCA+8.25%)</t>
  </si>
  <si>
    <t>Títulos Corporativos - 5 anos (IPCA+8.35%)</t>
  </si>
  <si>
    <t>Títulos Corporativos - 6 anos (IPCA+8.45%)</t>
  </si>
  <si>
    <t>Aberto?</t>
  </si>
  <si>
    <t>Aberto p/ Captação?</t>
  </si>
  <si>
    <t>Títulos Corporativos - 2 anos (CDI+1.30%)</t>
  </si>
  <si>
    <t>Títulos Corporativos - 3 anos (CDI+1.40%)</t>
  </si>
  <si>
    <t>Títulos Bancários - 5 anos (IPCA+7.60%)</t>
  </si>
  <si>
    <t>Títulos Corporativos - 8 anos (IPCA+8.15%)</t>
  </si>
  <si>
    <t>Títulos Corporativos - 9 anos (IPCA+8.20%)</t>
  </si>
  <si>
    <t>Títulos Bancários - 2 anos (12.95%)</t>
  </si>
  <si>
    <t>Títulos Bancários - 3 anos (12.95%)</t>
  </si>
  <si>
    <t>Títulos Bancários - 4 anos (13.25%)</t>
  </si>
  <si>
    <t>Títulos Bancários - 5 anos (13.60%)</t>
  </si>
  <si>
    <t>Títulos Corporativos - 4 anos (CDI+1.65%)</t>
  </si>
  <si>
    <t>NTN-B 2023 (IPCA+8.05%)</t>
  </si>
  <si>
    <t>NTN-B 2024 (IPCA+6.00%)</t>
  </si>
  <si>
    <t>NTN-B 2025 (IPCA+5.35%)</t>
  </si>
  <si>
    <t>NTN-B 2026 (IPCA+5.15%)</t>
  </si>
  <si>
    <t>Títulos Bancários - 1 ano (IPCA+9.30%)</t>
  </si>
  <si>
    <t>Títulos Bancários - 2 anos (IPCA+7.70%)</t>
  </si>
  <si>
    <t>Títulos Bancários - 3 anos (IPCA+7.30%)</t>
  </si>
  <si>
    <t>NTN-B 2027 (IPCA+5.15%)</t>
  </si>
  <si>
    <t>NTN-B 2028 (IPCA+5.10%)</t>
  </si>
  <si>
    <t>NTN-B 2030 (IPCA+5.05%)</t>
  </si>
  <si>
    <t>Títulos Bancários - 4 anos (IPCA+7.50%)</t>
  </si>
  <si>
    <t>Títulos Corporativos - 4 anos (IPCA+7.75%)</t>
  </si>
  <si>
    <t>Títulos Corporativos - 5 anos (IPCA+7.85%)</t>
  </si>
  <si>
    <t>Títulos Corporativos - 6 anos (IPCA+7.95%)</t>
  </si>
  <si>
    <t>NTN-B 2032 (IPCA+5.15%)</t>
  </si>
  <si>
    <t>NTN-B 2035 (IPCA+5.15%)</t>
  </si>
  <si>
    <t>Títulos Corporativos - 10 anos (IPCA+8.25%)</t>
  </si>
  <si>
    <t>NTN-F 2023 (13.00%)</t>
  </si>
  <si>
    <t>NTN-F 2025 (11.25%)</t>
  </si>
  <si>
    <t>Títulos Bancários - 1 ano (14.65%)</t>
  </si>
  <si>
    <t>NTN-F 2027 (11.25%)</t>
  </si>
  <si>
    <t>NTN-F 2029 (11.45%)</t>
  </si>
  <si>
    <t>NTN-F 2031 (11.50%)</t>
  </si>
  <si>
    <t>Títulos Bancários - 6 anos (13.75%)</t>
  </si>
  <si>
    <r>
      <rPr>
        <b/>
        <sz val="11"/>
        <color theme="1" tint="0.499984740745262"/>
        <rFont val="Calibri"/>
        <family val="2"/>
        <scheme val="minor"/>
      </rPr>
      <t xml:space="preserve">Disclaimer: </t>
    </r>
    <r>
      <rPr>
        <sz val="11"/>
        <color theme="1" tint="0.499984740745262"/>
        <rFont val="Calibri"/>
        <family val="2"/>
        <scheme val="minor"/>
      </rPr>
      <t xml:space="preserve">a liquidez de ativos de renda fixa não especificados acima (D+"-") não refletem a real liquidez dos eventuais ativos que virem a compor o portfolio do cliente, sendo apenas uma </t>
    </r>
    <r>
      <rPr>
        <i/>
        <sz val="11"/>
        <color theme="1" tint="0.499984740745262"/>
        <rFont val="Calibri"/>
        <family val="2"/>
        <scheme val="minor"/>
      </rPr>
      <t xml:space="preserve">proxy </t>
    </r>
    <r>
      <rPr>
        <sz val="11"/>
        <color theme="1" tint="0.499984740745262"/>
        <rFont val="Calibri"/>
        <family val="2"/>
        <scheme val="minor"/>
      </rPr>
      <t>do prazo até o vencimento do ativo. As taxas dos ativos de renda fixa descritos acima são meramente ilustrativos, referentes às taxas brutas de imposto de renda ou com "</t>
    </r>
    <r>
      <rPr>
        <i/>
        <sz val="11"/>
        <color theme="1" tint="0.499984740745262"/>
        <rFont val="Calibri"/>
        <family val="2"/>
        <scheme val="minor"/>
      </rPr>
      <t xml:space="preserve">gross up" </t>
    </r>
    <r>
      <rPr>
        <sz val="11"/>
        <color theme="1" tint="0.499984740745262"/>
        <rFont val="Calibri"/>
        <family val="2"/>
        <scheme val="minor"/>
      </rPr>
      <t>e não representam nenhuma garantia de alocação em taxa igual ou superior. O portfolio acima, não represanta qualquer recomendação de investimento por parte da B.Side Investimentos ("B.Side") ou do BTG Pactual (“BTG”). O portfolio acima é uma mera simulação de alocação, não configurando a abertura ou compromisso de início de relacionamento com o BTG ou com a B.Side e tampouco oferta de qualquer produto e/ou serviço. Além disso, os dados de performance histórica não representam garantia de performance futura.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 Esse material não deve ser reproduzido ou ter suas cópias circuladas sem sua prévia autorização. Apesar do presente material refletir as condições econômicas da época em que foi elaborada, não há segurança de que uma transação possa, de fato, ser contratada nos níveis aqui especificados, estando sujeitas às condições de fechamento da data de aplicação.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t>
    </r>
  </si>
  <si>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</si>
  <si>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</si>
  <si>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</si>
  <si>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</si>
  <si>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</si>
  <si>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</si>
  <si>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</si>
  <si>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</si>
  <si>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</si>
  <si>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</si>
  <si>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</si>
  <si>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</si>
  <si>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</si>
  <si>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</si>
  <si>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</si>
  <si>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</si>
  <si>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</si>
  <si>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</si>
  <si>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</si>
  <si>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</si>
  <si>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</si>
  <si>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</si>
  <si>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</si>
  <si>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</si>
  <si>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</si>
  <si>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</si>
  <si>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</si>
  <si>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</si>
  <si>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</si>
  <si>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</si>
  <si>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</si>
  <si>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</si>
  <si>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</si>
  <si>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</si>
  <si>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</si>
  <si>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</si>
  <si>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</si>
  <si>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</si>
  <si>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</si>
  <si>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</si>
  <si>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</si>
  <si>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</si>
  <si>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</si>
  <si>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</si>
  <si>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</si>
  <si>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</si>
  <si>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</si>
  <si>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Títulos Corporativos - 2 anos (CDI+1.60%)</t>
  </si>
  <si>
    <t>Títulos Corporativos - 3 anos (CDI+1.70%)</t>
  </si>
  <si>
    <t>Títulos Bancários - 5 anos (IPCA+7.75%)</t>
  </si>
  <si>
    <t>Títulos Corporativos - 8 anos (IPCA+8.30%)</t>
  </si>
  <si>
    <t>Títulos Corporativos - 9 anos (IPCA+8.35%)</t>
  </si>
  <si>
    <t>Títulos Bancários - 2 anos (13.05%)</t>
  </si>
  <si>
    <t>Títulos Bancários - 3 anos (13.05%)</t>
  </si>
  <si>
    <t>Títulos Bancários - 4 anos (13.35%)</t>
  </si>
  <si>
    <t>Títulos Bancários - 5 anos (13.65%)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</si>
</sst>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0.0%"/>
    <numFmt numFmtId="165" formatCode="_-[$R$-416]\ * #,##0_-;\-[$R$-416]\ * #,##0_-;_-[$R$-416]\ * &quot;-&quot;_-;_-@_-"/>
    <numFmt numFmtId="166" formatCode="0.000%"/>
    <numFmt numFmtId="167" formatCode="0.00000000000000%"/>
    <numFmt numFmtId="168" formatCode="0.0000%"/>
    <numFmt numFmtId="169" formatCode="_-&quot;R$&quot;\ * #,##0.00_-;\-&quot;R$&quot;\ * #,##0.00_-;_-&quot;R$&quot;\ * &quot;-&quot;??_-;_-@_-"/>
    <numFmt numFmtId="170" formatCode="&quot; &quot;00&quot;.&quot;000&quot;.&quot;000&quot;/&quot;0000\-00"/>
    <numFmt numFmtId="171" formatCode="dd/mm/yyyy;@"/>
    <numFmt numFmtId="172" formatCode="dd/mm/yy"/>
    <numFmt numFmtId="173" formatCode="dd/mm/yy\ hh:mm;@"/>
    <numFmt numFmtId="174" formatCode="m/d/yyyy\ &quot;, &quot;h:mm"/>
    <numFmt numFmtId="175" formatCode="dd/mm/yyyy"/>
    <numFmt numFmtId="176" formatCode="_-&quot;R$&quot;\ * #,##0_-;\-&quot;R$&quot;\ * #,##0_-;_-&quot;R$&quot;\ * &quot;-&quot;??_-;_-@_-"/>
    <numFmt numFmtId="177" formatCode="0.0"/>
    <numFmt numFmtId="178" formatCode="yyyy"/>
    <numFmt numFmtId="179" formatCode="&quot;D+&quot;0"/>
  </numFmts>
  <fonts count="125">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b/>
      <sz val="22"/>
      <color rgb="FF343A51"/>
      <name val="Archia Regular"/>
    </font>
    <font>
      <sz val="14"/>
      <color theme="0"/>
      <name val="Sarabun Regular"/>
    </font>
    <font>
      <sz val="11"/>
      <color theme="0"/>
      <name val="Archia Regular"/>
    </font>
    <font>
      <sz val="9"/>
      <color theme="0" tint="-0.14999847407452621"/>
      <name val="Sarabun Regular"/>
    </font>
    <font>
      <b/>
      <sz val="11"/>
      <color theme="2" tint="-9.9978637043366805E-2"/>
      <name val="Archia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1"/>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4"/>
      <color rgb="FFD9D9D9"/>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b/>
      <sz val="9"/>
      <color rgb="FF343A50"/>
      <name val="Calibri"/>
      <family val="2"/>
      <scheme val="minor"/>
    </font>
    <font>
      <sz val="8"/>
      <color theme="0"/>
      <name val="Calibri"/>
      <family val="2"/>
      <scheme val="minor"/>
    </font>
    <font>
      <b/>
      <sz val="9"/>
      <color rgb="FFFFFFFF"/>
      <name val="Calibri"/>
      <family val="2"/>
      <scheme val="minor"/>
    </font>
    <font>
      <sz val="14"/>
      <color rgb="FF000000"/>
      <name val="Calibri"/>
      <family val="2"/>
    </font>
    <font>
      <b/>
      <sz val="14"/>
      <color rgb="FF000000"/>
      <name val="Calibri"/>
      <family val="2"/>
    </font>
    <font>
      <sz val="11"/>
      <color theme="1" tint="0.499984740745262"/>
      <name val="Calibri"/>
      <family val="2"/>
      <scheme val="minor"/>
    </font>
    <font>
      <b/>
      <sz val="11"/>
      <color theme="1" tint="0.499984740745262"/>
      <name val="Calibri"/>
      <family val="2"/>
      <scheme val="minor"/>
    </font>
    <font>
      <sz val="10"/>
      <color rgb="FF000000"/>
      <name val="Calibri"/>
      <family val="2"/>
    </font>
    <font>
      <i/>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s>
  <fills count="21">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s>
  <borders count="80">
    <border>
      <left/>
      <right/>
      <top/>
      <bottom/>
      <diagonal/>
    </border>
    <border>
      <left/>
      <right/>
      <top/>
      <bottom style="medium">
        <color theme="0"/>
      </bottom>
      <diagonal/>
    </border>
    <border>
      <left/>
      <right style="medium">
        <color theme="2" tint="-9.9948118533890809E-2"/>
      </right>
      <top/>
      <bottom/>
      <diagonal/>
    </border>
    <border>
      <left/>
      <right/>
      <top style="thin">
        <color theme="2" tint="-0.24994659260841701"/>
      </top>
      <bottom/>
      <diagonal/>
    </border>
    <border>
      <left/>
      <right/>
      <top/>
      <bottom style="medium">
        <color auto="1"/>
      </bottom>
      <diagonal/>
    </border>
    <border>
      <left style="medium">
        <color theme="2" tint="-9.9948118533890809E-2"/>
      </left>
      <right style="medium">
        <color theme="2" tint="-9.9948118533890809E-2"/>
      </right>
      <top/>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s>
  <cellStyleXfs count="11">
    <xf numFmtId="0" fontId="0" fillId="0" borderId="0"/>
    <xf numFmtId="43" fontId="18" fillId="0" borderId="0" applyFont="0" applyFill="0" applyBorder="0" applyAlignment="0" applyProtection="0"/>
    <xf numFmtId="9" fontId="18" fillId="0" borderId="0" applyFont="0" applyFill="0" applyBorder="0" applyAlignment="0" applyProtection="0"/>
    <xf numFmtId="0" fontId="101" fillId="5" borderId="0">
      <alignment vertical="center"/>
      <protection locked="0"/>
    </xf>
    <xf numFmtId="9" fontId="102" fillId="0" borderId="13">
      <alignment horizontal="center" vertical="center"/>
      <protection locked="0"/>
    </xf>
    <xf numFmtId="164" fontId="102" fillId="0" borderId="13">
      <alignment horizontal="center" vertical="center"/>
      <protection locked="0"/>
    </xf>
    <xf numFmtId="39" fontId="102" fillId="0" borderId="13">
      <alignment horizontal="center" vertical="center"/>
      <protection locked="0"/>
    </xf>
    <xf numFmtId="179" fontId="102" fillId="0" borderId="13">
      <alignment horizontal="center" vertical="center"/>
      <protection locked="0"/>
    </xf>
    <xf numFmtId="0" fontId="102" fillId="0" borderId="13">
      <alignment horizontal="left" vertical="center"/>
      <protection locked="0"/>
    </xf>
    <xf numFmtId="0" fontId="101" fillId="3" borderId="0">
      <alignment horizontal="left" vertical="center"/>
      <protection locked="0"/>
    </xf>
    <xf numFmtId="0" fontId="100" fillId="17" borderId="0">
      <alignment vertical="center"/>
      <protection locked="0"/>
    </xf>
  </cellStyleXfs>
  <cellXfs count="786">
    <xf numFmtId="0" fontId="0" fillId="0" borderId="0" xfId="0"/>
    <xf numFmtId="0" fontId="0" fillId="0" borderId="0" xfId="0" applyAlignment="1">
      <alignment horizontal="center"/>
    </xf>
    <xf numFmtId="0" fontId="20" fillId="0" borderId="0" xfId="0" applyFont="1"/>
    <xf numFmtId="0" fontId="22" fillId="0" borderId="0" xfId="0" applyFont="1"/>
    <xf numFmtId="0" fontId="24" fillId="2" borderId="0" xfId="0" applyFont="1" applyFill="1" applyAlignment="1">
      <alignment horizontal="left" vertical="center"/>
    </xf>
    <xf numFmtId="0" fontId="24" fillId="2" borderId="2" xfId="0" applyFont="1" applyFill="1" applyBorder="1" applyAlignment="1">
      <alignment horizontal="center" vertical="center"/>
    </xf>
    <xf numFmtId="0" fontId="25" fillId="0" borderId="0" xfId="0" quotePrefix="1" applyFont="1"/>
    <xf numFmtId="0" fontId="25" fillId="0" borderId="0" xfId="0" applyFont="1"/>
    <xf numFmtId="0" fontId="26" fillId="0" borderId="0" xfId="0" applyFont="1" applyAlignment="1">
      <alignment horizontal="right"/>
    </xf>
    <xf numFmtId="0" fontId="27" fillId="0" borderId="0" xfId="0" applyFont="1" applyAlignment="1">
      <alignment horizontal="center" vertical="center"/>
    </xf>
    <xf numFmtId="0" fontId="0" fillId="0" borderId="3" xfId="0" applyBorder="1"/>
    <xf numFmtId="43" fontId="0" fillId="0" borderId="0" xfId="1" applyFont="1"/>
    <xf numFmtId="0" fontId="0" fillId="0" borderId="6" xfId="0" applyBorder="1"/>
    <xf numFmtId="0" fontId="28" fillId="0" borderId="0" xfId="0" applyFont="1" applyAlignment="1">
      <alignment horizontal="center" vertical="center"/>
    </xf>
    <xf numFmtId="10" fontId="25" fillId="0" borderId="0" xfId="0" applyNumberFormat="1" applyFont="1"/>
    <xf numFmtId="0" fontId="31" fillId="0" borderId="0" xfId="0" applyFont="1"/>
    <xf numFmtId="0" fontId="32" fillId="0" borderId="0" xfId="0" applyFont="1"/>
    <xf numFmtId="0" fontId="32" fillId="0" borderId="2" xfId="0" applyFont="1" applyBorder="1"/>
    <xf numFmtId="0" fontId="33" fillId="0" borderId="5" xfId="0" applyFont="1" applyBorder="1"/>
    <xf numFmtId="0" fontId="34" fillId="4" borderId="0" xfId="0" applyFont="1" applyFill="1"/>
    <xf numFmtId="164" fontId="34" fillId="4" borderId="2" xfId="2" applyNumberFormat="1" applyFont="1" applyFill="1" applyBorder="1" applyAlignment="1" applyProtection="1">
      <alignment horizontal="center"/>
    </xf>
    <xf numFmtId="0" fontId="34" fillId="0" borderId="0" xfId="0" applyFont="1"/>
    <xf numFmtId="0" fontId="34" fillId="0" borderId="2" xfId="0" applyFont="1" applyBorder="1"/>
    <xf numFmtId="0" fontId="35" fillId="3" borderId="0" xfId="0" applyFont="1" applyFill="1"/>
    <xf numFmtId="164" fontId="35" fillId="3" borderId="2" xfId="2" applyNumberFormat="1" applyFont="1" applyFill="1" applyBorder="1" applyAlignment="1" applyProtection="1">
      <alignment horizontal="center"/>
    </xf>
    <xf numFmtId="9" fontId="32" fillId="0" borderId="2" xfId="2" applyFont="1" applyBorder="1" applyAlignment="1" applyProtection="1">
      <alignment horizontal="center"/>
    </xf>
    <xf numFmtId="0" fontId="34" fillId="0" borderId="2" xfId="0" applyFont="1" applyBorder="1" applyAlignment="1">
      <alignment horizontal="center"/>
    </xf>
    <xf numFmtId="10" fontId="34" fillId="0" borderId="2" xfId="0" applyNumberFormat="1" applyFont="1" applyBorder="1" applyAlignment="1">
      <alignment horizontal="center"/>
    </xf>
    <xf numFmtId="9" fontId="32" fillId="0" borderId="2" xfId="2" applyFont="1" applyFill="1" applyBorder="1" applyAlignment="1" applyProtection="1">
      <alignment horizontal="center"/>
    </xf>
    <xf numFmtId="164" fontId="34" fillId="0" borderId="2" xfId="2" applyNumberFormat="1" applyFont="1" applyFill="1" applyBorder="1" applyAlignment="1" applyProtection="1">
      <alignment horizontal="center"/>
    </xf>
    <xf numFmtId="167" fontId="33" fillId="0" borderId="5" xfId="0" applyNumberFormat="1" applyFont="1" applyBorder="1"/>
    <xf numFmtId="164" fontId="33" fillId="0" borderId="5" xfId="0" applyNumberFormat="1" applyFont="1" applyBorder="1"/>
    <xf numFmtId="10" fontId="33" fillId="0" borderId="5" xfId="0" applyNumberFormat="1" applyFont="1" applyBorder="1"/>
    <xf numFmtId="166" fontId="33" fillId="0" borderId="5" xfId="0" applyNumberFormat="1" applyFont="1" applyBorder="1"/>
    <xf numFmtId="0" fontId="35" fillId="0" borderId="0" xfId="0" applyFont="1"/>
    <xf numFmtId="164" fontId="35" fillId="0" borderId="2" xfId="2" applyNumberFormat="1" applyFont="1" applyFill="1" applyBorder="1" applyAlignment="1" applyProtection="1">
      <alignment horizontal="center"/>
    </xf>
    <xf numFmtId="168" fontId="33" fillId="0" borderId="5" xfId="0" applyNumberFormat="1" applyFont="1" applyBorder="1"/>
    <xf numFmtId="0" fontId="47" fillId="3" borderId="4" xfId="0" applyFont="1" applyFill="1" applyBorder="1" applyAlignment="1">
      <alignment horizontal="center"/>
    </xf>
    <xf numFmtId="0" fontId="50" fillId="0" borderId="0" xfId="0" applyFont="1" applyAlignment="1">
      <alignment horizontal="center"/>
    </xf>
    <xf numFmtId="0" fontId="20" fillId="0" borderId="0" xfId="0" applyFont="1" applyProtection="1">
      <protection locked="0"/>
    </xf>
    <xf numFmtId="0" fontId="21" fillId="0" borderId="0" xfId="0" applyFont="1" applyProtection="1">
      <protection locked="0"/>
    </xf>
    <xf numFmtId="1" fontId="31" fillId="0" borderId="0" xfId="1" applyNumberFormat="1" applyFont="1" applyProtection="1">
      <protection locked="0"/>
    </xf>
    <xf numFmtId="0" fontId="30" fillId="0" borderId="0" xfId="0" applyFont="1" applyProtection="1">
      <protection locked="0"/>
    </xf>
    <xf numFmtId="0" fontId="31" fillId="0" borderId="0" xfId="0" applyFont="1" applyProtection="1">
      <protection locked="0"/>
    </xf>
    <xf numFmtId="0" fontId="38" fillId="0" borderId="0" xfId="0" applyFont="1" applyAlignment="1" applyProtection="1">
      <alignment horizontal="center"/>
      <protection locked="0"/>
    </xf>
    <xf numFmtId="0" fontId="39" fillId="0" borderId="0" xfId="0" applyFont="1" applyAlignment="1" applyProtection="1">
      <alignment horizontal="center"/>
      <protection locked="0"/>
    </xf>
    <xf numFmtId="164" fontId="19" fillId="4" borderId="31" xfId="2" applyNumberFormat="1" applyFont="1" applyFill="1" applyBorder="1" applyAlignment="1" applyProtection="1">
      <alignment horizontal="center" vertical="center"/>
    </xf>
    <xf numFmtId="164" fontId="36" fillId="5" borderId="31" xfId="2" applyNumberFormat="1" applyFont="1" applyFill="1" applyBorder="1" applyAlignment="1" applyProtection="1">
      <alignment horizontal="center" vertical="center"/>
    </xf>
    <xf numFmtId="164" fontId="18" fillId="3" borderId="23" xfId="2" applyNumberFormat="1" applyFont="1" applyFill="1" applyBorder="1" applyAlignment="1" applyProtection="1">
      <alignment horizontal="center" vertical="center"/>
    </xf>
    <xf numFmtId="164" fontId="18" fillId="3" borderId="25" xfId="2" applyNumberFormat="1" applyFont="1" applyFill="1" applyBorder="1" applyAlignment="1" applyProtection="1">
      <alignment horizontal="center" vertical="center"/>
    </xf>
    <xf numFmtId="164" fontId="18" fillId="3" borderId="27" xfId="2" applyNumberFormat="1" applyFont="1" applyFill="1" applyBorder="1" applyAlignment="1" applyProtection="1">
      <alignment horizontal="center" vertical="center"/>
    </xf>
    <xf numFmtId="164" fontId="18" fillId="3" borderId="38" xfId="2" applyNumberFormat="1" applyFont="1" applyFill="1" applyBorder="1" applyAlignment="1" applyProtection="1">
      <alignment horizontal="center" vertical="center"/>
    </xf>
    <xf numFmtId="164" fontId="36" fillId="3" borderId="30" xfId="2" applyNumberFormat="1" applyFont="1" applyFill="1" applyBorder="1" applyAlignment="1" applyProtection="1">
      <alignment horizontal="center" vertical="center"/>
    </xf>
    <xf numFmtId="164" fontId="36" fillId="3" borderId="31" xfId="2" applyNumberFormat="1" applyFont="1" applyFill="1" applyBorder="1" applyAlignment="1" applyProtection="1">
      <alignment horizontal="center" vertical="center"/>
    </xf>
    <xf numFmtId="0" fontId="36" fillId="0" borderId="17" xfId="0" applyFont="1" applyBorder="1" applyAlignment="1">
      <alignment horizontal="center" vertical="center"/>
    </xf>
    <xf numFmtId="0" fontId="36" fillId="0" borderId="0" xfId="0" applyFont="1" applyAlignment="1">
      <alignment horizontal="center" vertical="center"/>
    </xf>
    <xf numFmtId="0" fontId="19" fillId="0" borderId="17" xfId="0" applyFont="1" applyBorder="1" applyAlignment="1">
      <alignment horizontal="center" vertical="center"/>
    </xf>
    <xf numFmtId="0" fontId="20" fillId="0" borderId="0" xfId="0" applyFont="1" applyAlignment="1" applyProtection="1">
      <alignment horizontal="center"/>
      <protection locked="0"/>
    </xf>
    <xf numFmtId="0" fontId="37" fillId="0" borderId="0" xfId="0" applyFont="1" applyAlignment="1" applyProtection="1">
      <alignment vertical="center"/>
      <protection locked="0"/>
    </xf>
    <xf numFmtId="0" fontId="36" fillId="0" borderId="0" xfId="0" applyFont="1" applyAlignment="1" applyProtection="1">
      <alignment horizontal="center" vertical="center"/>
      <protection locked="0"/>
    </xf>
    <xf numFmtId="164" fontId="19" fillId="4" borderId="30" xfId="2" applyNumberFormat="1" applyFont="1" applyFill="1" applyBorder="1" applyAlignment="1" applyProtection="1">
      <alignment horizontal="center" vertical="center"/>
    </xf>
    <xf numFmtId="164" fontId="36" fillId="5" borderId="30" xfId="2" applyNumberFormat="1" applyFont="1" applyFill="1" applyBorder="1" applyAlignment="1" applyProtection="1">
      <alignment horizontal="center" vertical="center"/>
    </xf>
    <xf numFmtId="164" fontId="18" fillId="3" borderId="1" xfId="2" applyNumberFormat="1" applyFont="1" applyFill="1" applyBorder="1" applyAlignment="1" applyProtection="1">
      <alignment horizontal="center" vertical="center"/>
    </xf>
    <xf numFmtId="1" fontId="20" fillId="0" borderId="0" xfId="1" applyNumberFormat="1" applyFont="1" applyProtection="1"/>
    <xf numFmtId="0" fontId="21" fillId="0" borderId="0" xfId="0" applyFont="1"/>
    <xf numFmtId="0" fontId="18" fillId="0" borderId="0" xfId="0" applyFont="1"/>
    <xf numFmtId="1" fontId="31" fillId="0" borderId="0" xfId="1" applyNumberFormat="1" applyFont="1" applyProtection="1"/>
    <xf numFmtId="0" fontId="55" fillId="0" borderId="0" xfId="0" applyFont="1"/>
    <xf numFmtId="0" fontId="48" fillId="0" borderId="0" xfId="0" applyFont="1"/>
    <xf numFmtId="0" fontId="30" fillId="0" borderId="0" xfId="0" applyFont="1"/>
    <xf numFmtId="0" fontId="38" fillId="0" borderId="0" xfId="0" applyFont="1" applyAlignment="1">
      <alignment horizontal="center"/>
    </xf>
    <xf numFmtId="0" fontId="39" fillId="0" borderId="0" xfId="0" applyFont="1" applyAlignment="1">
      <alignment horizontal="center"/>
    </xf>
    <xf numFmtId="1" fontId="31" fillId="0" borderId="0" xfId="1" applyNumberFormat="1" applyFont="1" applyAlignment="1" applyProtection="1">
      <alignment vertical="center"/>
    </xf>
    <xf numFmtId="0" fontId="31" fillId="0" borderId="0" xfId="0" applyFont="1" applyAlignment="1">
      <alignment vertical="center"/>
    </xf>
    <xf numFmtId="0" fontId="18" fillId="0" borderId="0" xfId="0" applyFont="1" applyAlignment="1">
      <alignment vertical="center"/>
    </xf>
    <xf numFmtId="1" fontId="0" fillId="0" borderId="0" xfId="1" applyNumberFormat="1" applyFont="1" applyAlignment="1" applyProtection="1">
      <alignment vertical="center"/>
    </xf>
    <xf numFmtId="0" fontId="40" fillId="0" borderId="17" xfId="0" applyFont="1" applyBorder="1" applyAlignment="1">
      <alignment horizontal="center" vertical="center"/>
    </xf>
    <xf numFmtId="0" fontId="37" fillId="0" borderId="18" xfId="0" applyFont="1" applyBorder="1" applyAlignment="1">
      <alignment horizontal="center" vertical="center"/>
    </xf>
    <xf numFmtId="0" fontId="40" fillId="0" borderId="0" xfId="0" applyFont="1" applyAlignment="1">
      <alignment horizontal="center" vertical="center"/>
    </xf>
    <xf numFmtId="0" fontId="37" fillId="0" borderId="0" xfId="0" applyFont="1" applyAlignment="1">
      <alignment horizontal="center" vertical="center"/>
    </xf>
    <xf numFmtId="1" fontId="41" fillId="0" borderId="0" xfId="1" applyNumberFormat="1" applyFont="1" applyFill="1" applyAlignment="1" applyProtection="1">
      <alignment horizontal="center" vertical="center"/>
    </xf>
    <xf numFmtId="164" fontId="19" fillId="2" borderId="16" xfId="2" applyNumberFormat="1" applyFont="1" applyFill="1" applyBorder="1" applyAlignment="1" applyProtection="1">
      <alignment horizontal="center" vertical="center" wrapText="1"/>
    </xf>
    <xf numFmtId="164" fontId="19" fillId="2" borderId="19" xfId="2" applyNumberFormat="1" applyFont="1" applyFill="1" applyBorder="1" applyAlignment="1" applyProtection="1">
      <alignment horizontal="center" vertical="center" wrapText="1"/>
    </xf>
    <xf numFmtId="164" fontId="19" fillId="2" borderId="20" xfId="2" applyNumberFormat="1" applyFont="1" applyFill="1" applyBorder="1" applyAlignment="1" applyProtection="1">
      <alignment horizontal="center" vertical="center" wrapText="1"/>
    </xf>
    <xf numFmtId="0" fontId="18" fillId="0" borderId="0" xfId="0" applyFont="1" applyAlignment="1">
      <alignment horizontal="center" vertical="center"/>
    </xf>
    <xf numFmtId="43" fontId="40" fillId="0" borderId="22" xfId="1" applyFont="1" applyFill="1" applyBorder="1" applyAlignment="1" applyProtection="1">
      <alignment horizontal="center" vertical="center" wrapText="1"/>
    </xf>
    <xf numFmtId="43" fontId="40" fillId="0" borderId="21" xfId="1" applyFont="1" applyFill="1" applyBorder="1" applyAlignment="1" applyProtection="1">
      <alignment horizontal="center" vertical="center" wrapText="1"/>
    </xf>
    <xf numFmtId="43" fontId="40" fillId="0" borderId="35" xfId="1" applyFont="1" applyFill="1" applyBorder="1" applyAlignment="1" applyProtection="1">
      <alignment horizontal="center" vertical="center" wrapText="1"/>
    </xf>
    <xf numFmtId="1" fontId="36" fillId="0" borderId="0" xfId="1" applyNumberFormat="1" applyFont="1" applyAlignment="1" applyProtection="1">
      <alignment vertical="center"/>
    </xf>
    <xf numFmtId="0" fontId="41" fillId="2" borderId="30" xfId="0" applyFont="1" applyFill="1" applyBorder="1" applyAlignment="1">
      <alignment vertical="center"/>
    </xf>
    <xf numFmtId="0" fontId="36" fillId="0" borderId="0" xfId="0" applyFont="1" applyAlignment="1">
      <alignment vertical="center"/>
    </xf>
    <xf numFmtId="1" fontId="42" fillId="0" borderId="0" xfId="1" applyNumberFormat="1" applyFont="1" applyAlignment="1" applyProtection="1">
      <alignment horizontal="center" vertical="center"/>
    </xf>
    <xf numFmtId="0" fontId="36" fillId="5" borderId="30" xfId="0" applyFont="1" applyFill="1" applyBorder="1" applyAlignment="1">
      <alignment vertical="center"/>
    </xf>
    <xf numFmtId="0" fontId="45" fillId="5" borderId="30" xfId="0" applyFont="1" applyFill="1" applyBorder="1" applyAlignment="1">
      <alignment horizontal="center" vertical="center"/>
    </xf>
    <xf numFmtId="1" fontId="52" fillId="0" borderId="0" xfId="1" applyNumberFormat="1" applyFont="1" applyAlignment="1" applyProtection="1">
      <alignment horizontal="center" vertical="center"/>
    </xf>
    <xf numFmtId="0" fontId="36" fillId="3" borderId="1" xfId="0" applyFont="1" applyFill="1" applyBorder="1" applyAlignment="1">
      <alignment horizontal="left" vertical="center" indent="1"/>
    </xf>
    <xf numFmtId="0" fontId="45" fillId="3" borderId="1" xfId="0" applyFont="1" applyFill="1" applyBorder="1" applyAlignment="1">
      <alignment horizontal="center" vertical="center"/>
    </xf>
    <xf numFmtId="0" fontId="36" fillId="3" borderId="24" xfId="0" applyFont="1" applyFill="1" applyBorder="1" applyAlignment="1">
      <alignment horizontal="left" vertical="center" indent="1"/>
    </xf>
    <xf numFmtId="0" fontId="45" fillId="3" borderId="24" xfId="0" applyFont="1" applyFill="1" applyBorder="1" applyAlignment="1">
      <alignment horizontal="center" vertical="center"/>
    </xf>
    <xf numFmtId="0" fontId="36" fillId="3" borderId="26" xfId="0" applyFont="1" applyFill="1" applyBorder="1" applyAlignment="1">
      <alignment horizontal="left" vertical="center" indent="1"/>
    </xf>
    <xf numFmtId="0" fontId="45" fillId="3" borderId="26" xfId="0" applyFont="1" applyFill="1" applyBorder="1" applyAlignment="1">
      <alignment horizontal="center" vertical="center"/>
    </xf>
    <xf numFmtId="0" fontId="53" fillId="2" borderId="30" xfId="0" applyFont="1" applyFill="1" applyBorder="1" applyAlignment="1">
      <alignment horizontal="center" vertical="center"/>
    </xf>
    <xf numFmtId="0" fontId="36" fillId="3" borderId="30" xfId="0" applyFont="1" applyFill="1" applyBorder="1" applyAlignment="1">
      <alignment vertical="center"/>
    </xf>
    <xf numFmtId="0" fontId="0" fillId="0" borderId="0" xfId="0" applyAlignment="1">
      <alignment vertical="center"/>
    </xf>
    <xf numFmtId="164" fontId="36" fillId="0" borderId="17" xfId="2" applyNumberFormat="1" applyFont="1" applyBorder="1" applyAlignment="1" applyProtection="1">
      <alignment vertical="center"/>
    </xf>
    <xf numFmtId="164" fontId="0" fillId="0" borderId="18" xfId="2" applyNumberFormat="1" applyFont="1" applyBorder="1" applyAlignment="1" applyProtection="1">
      <alignment vertical="center"/>
    </xf>
    <xf numFmtId="164" fontId="36" fillId="0" borderId="0" xfId="2" applyNumberFormat="1" applyFont="1" applyAlignment="1" applyProtection="1">
      <alignment vertical="center"/>
    </xf>
    <xf numFmtId="164" fontId="0" fillId="0" borderId="0" xfId="2" applyNumberFormat="1" applyFont="1" applyAlignment="1" applyProtection="1">
      <alignment vertical="center"/>
    </xf>
    <xf numFmtId="0" fontId="36" fillId="0" borderId="17" xfId="0" applyFont="1" applyBorder="1" applyAlignment="1">
      <alignment vertical="center"/>
    </xf>
    <xf numFmtId="0" fontId="36" fillId="0" borderId="18"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19" fillId="9" borderId="28" xfId="0" applyFont="1" applyFill="1" applyBorder="1" applyAlignment="1">
      <alignment vertical="center"/>
    </xf>
    <xf numFmtId="0" fontId="19" fillId="9" borderId="36" xfId="0" applyFont="1" applyFill="1" applyBorder="1" applyAlignment="1">
      <alignment vertical="center"/>
    </xf>
    <xf numFmtId="0" fontId="19" fillId="9" borderId="30" xfId="0" applyFont="1" applyFill="1" applyBorder="1" applyAlignment="1">
      <alignment vertical="center"/>
    </xf>
    <xf numFmtId="0" fontId="19" fillId="9" borderId="34" xfId="0" applyFont="1" applyFill="1" applyBorder="1" applyAlignment="1">
      <alignment vertical="center"/>
    </xf>
    <xf numFmtId="0" fontId="19" fillId="9" borderId="32" xfId="0" applyFont="1" applyFill="1" applyBorder="1" applyAlignment="1">
      <alignment vertical="center"/>
    </xf>
    <xf numFmtId="0" fontId="19" fillId="9" borderId="37" xfId="0" applyFont="1" applyFill="1" applyBorder="1" applyAlignment="1">
      <alignment vertical="center"/>
    </xf>
    <xf numFmtId="1" fontId="18" fillId="0" borderId="0" xfId="1" applyNumberFormat="1" applyFont="1" applyProtection="1"/>
    <xf numFmtId="0" fontId="36" fillId="0" borderId="0" xfId="0" applyFont="1" applyAlignment="1">
      <alignment horizontal="center"/>
    </xf>
    <xf numFmtId="0" fontId="43" fillId="0" borderId="0" xfId="0" applyFont="1" applyAlignment="1">
      <alignment horizontal="center"/>
    </xf>
    <xf numFmtId="0" fontId="18" fillId="0" borderId="0" xfId="0" applyFont="1" applyAlignment="1">
      <alignment horizontal="center"/>
    </xf>
    <xf numFmtId="0" fontId="36" fillId="0" borderId="0" xfId="0" applyFont="1"/>
    <xf numFmtId="2" fontId="43" fillId="0" borderId="0" xfId="0" applyNumberFormat="1" applyFont="1" applyAlignment="1">
      <alignment horizontal="center"/>
    </xf>
    <xf numFmtId="0" fontId="44" fillId="10" borderId="0" xfId="0" applyFont="1" applyFill="1" applyAlignment="1">
      <alignment horizontal="center" vertical="center" wrapText="1"/>
    </xf>
    <xf numFmtId="0" fontId="33" fillId="0" borderId="0" xfId="0" applyFont="1" applyAlignment="1">
      <alignment horizontal="center" vertical="center" wrapText="1"/>
    </xf>
    <xf numFmtId="169" fontId="50"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0" fillId="0" borderId="0" xfId="0" applyFont="1" applyAlignment="1">
      <alignment horizontal="left"/>
    </xf>
    <xf numFmtId="165" fontId="50" fillId="0" borderId="0" xfId="0" applyNumberFormat="1" applyFont="1" applyAlignment="1">
      <alignment horizontal="left"/>
    </xf>
    <xf numFmtId="10" fontId="50" fillId="0" borderId="0" xfId="2" applyNumberFormat="1" applyFont="1" applyBorder="1" applyAlignment="1">
      <alignment horizontal="center"/>
    </xf>
    <xf numFmtId="174" fontId="57" fillId="0" borderId="0" xfId="0" applyNumberFormat="1" applyFont="1" applyAlignment="1">
      <alignment horizontal="center"/>
    </xf>
    <xf numFmtId="173" fontId="46" fillId="0" borderId="0" xfId="0" applyNumberFormat="1" applyFont="1" applyAlignment="1">
      <alignment horizontal="center"/>
    </xf>
    <xf numFmtId="0" fontId="58" fillId="0" borderId="39" xfId="0" applyFont="1" applyBorder="1"/>
    <xf numFmtId="0" fontId="58" fillId="0" borderId="40" xfId="0" applyFont="1" applyBorder="1"/>
    <xf numFmtId="0" fontId="58" fillId="0" borderId="40" xfId="0" applyFont="1" applyBorder="1" applyAlignment="1">
      <alignment horizontal="center"/>
    </xf>
    <xf numFmtId="0" fontId="58" fillId="0" borderId="41" xfId="0" applyFont="1" applyBorder="1"/>
    <xf numFmtId="0" fontId="58" fillId="0" borderId="9" xfId="0" applyFont="1" applyBorder="1"/>
    <xf numFmtId="0" fontId="58" fillId="0" borderId="9" xfId="0" applyFont="1" applyBorder="1" applyAlignment="1">
      <alignment horizontal="center"/>
    </xf>
    <xf numFmtId="0" fontId="33" fillId="0" borderId="42" xfId="0" applyFont="1" applyBorder="1"/>
    <xf numFmtId="0" fontId="33" fillId="0" borderId="0" xfId="0" applyFont="1"/>
    <xf numFmtId="0" fontId="58" fillId="0" borderId="0" xfId="0" applyFont="1" applyAlignment="1" applyProtection="1">
      <alignment vertical="center"/>
      <protection locked="0"/>
    </xf>
    <xf numFmtId="0" fontId="33" fillId="0" borderId="0" xfId="0" applyFont="1" applyProtection="1">
      <protection locked="0"/>
    </xf>
    <xf numFmtId="0" fontId="36" fillId="3" borderId="1" xfId="0" applyFont="1" applyFill="1" applyBorder="1" applyAlignment="1" applyProtection="1">
      <alignment horizontal="left" vertical="center" indent="1"/>
      <protection locked="0"/>
    </xf>
    <xf numFmtId="0" fontId="36" fillId="3" borderId="24" xfId="0" applyFont="1" applyFill="1" applyBorder="1" applyAlignment="1" applyProtection="1">
      <alignment horizontal="left" vertical="center" indent="1"/>
      <protection locked="0"/>
    </xf>
    <xf numFmtId="0" fontId="36" fillId="3" borderId="26" xfId="0" applyFont="1" applyFill="1" applyBorder="1" applyAlignment="1" applyProtection="1">
      <alignment horizontal="left" vertical="center" indent="1"/>
      <protection locked="0"/>
    </xf>
    <xf numFmtId="0" fontId="36" fillId="5" borderId="30" xfId="0" applyFont="1" applyFill="1" applyBorder="1" applyAlignment="1" applyProtection="1">
      <alignment vertical="center"/>
      <protection locked="0"/>
    </xf>
    <xf numFmtId="0" fontId="44"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4" fillId="11" borderId="0" xfId="0" applyFont="1" applyFill="1" applyAlignment="1">
      <alignment horizontal="center" vertical="center" wrapText="1"/>
    </xf>
    <xf numFmtId="0" fontId="33" fillId="0" borderId="43" xfId="0" applyFont="1" applyBorder="1"/>
    <xf numFmtId="0" fontId="60" fillId="0" borderId="44" xfId="0" applyFont="1" applyBorder="1"/>
    <xf numFmtId="0" fontId="58" fillId="0" borderId="45" xfId="0" applyFont="1" applyBorder="1"/>
    <xf numFmtId="0" fontId="33" fillId="0" borderId="45" xfId="0" applyFont="1" applyBorder="1"/>
    <xf numFmtId="0" fontId="60" fillId="0" borderId="45" xfId="0" applyFont="1" applyBorder="1"/>
    <xf numFmtId="0" fontId="33" fillId="0" borderId="46" xfId="0" applyFont="1" applyBorder="1"/>
    <xf numFmtId="0" fontId="60" fillId="0" borderId="7" xfId="0" applyFont="1" applyBorder="1"/>
    <xf numFmtId="0" fontId="58" fillId="0" borderId="0" xfId="0" applyFont="1"/>
    <xf numFmtId="0" fontId="60" fillId="0" borderId="0" xfId="0" applyFont="1"/>
    <xf numFmtId="0" fontId="33" fillId="0" borderId="47" xfId="0" applyFont="1" applyBorder="1"/>
    <xf numFmtId="0" fontId="61" fillId="0" borderId="7" xfId="0" applyFont="1" applyBorder="1"/>
    <xf numFmtId="0" fontId="62" fillId="0" borderId="0" xfId="0" applyFont="1"/>
    <xf numFmtId="0" fontId="61" fillId="0" borderId="0" xfId="0" applyFont="1"/>
    <xf numFmtId="0" fontId="61" fillId="0" borderId="8" xfId="0" applyFont="1" applyBorder="1"/>
    <xf numFmtId="0" fontId="33" fillId="0" borderId="9" xfId="0" applyFont="1" applyBorder="1"/>
    <xf numFmtId="0" fontId="62" fillId="0" borderId="9" xfId="0" applyFont="1" applyBorder="1"/>
    <xf numFmtId="0" fontId="61" fillId="0" borderId="9" xfId="0" applyFont="1" applyBorder="1"/>
    <xf numFmtId="0" fontId="33" fillId="0" borderId="48" xfId="0" applyFont="1" applyBorder="1"/>
    <xf numFmtId="0" fontId="63" fillId="0" borderId="45" xfId="0" applyFont="1" applyBorder="1"/>
    <xf numFmtId="0" fontId="63" fillId="0" borderId="0" xfId="0" applyFont="1"/>
    <xf numFmtId="0" fontId="60" fillId="0" borderId="8" xfId="0" applyFont="1" applyBorder="1"/>
    <xf numFmtId="0" fontId="60" fillId="0" borderId="9" xfId="0" applyFont="1" applyBorder="1"/>
    <xf numFmtId="0" fontId="63" fillId="0" borderId="9" xfId="0" applyFont="1" applyBorder="1"/>
    <xf numFmtId="0" fontId="62" fillId="0" borderId="45" xfId="0" applyFont="1" applyBorder="1"/>
    <xf numFmtId="0" fontId="33" fillId="0" borderId="49" xfId="0" applyFont="1" applyBorder="1"/>
    <xf numFmtId="0" fontId="33" fillId="0" borderId="4" xfId="0" applyFont="1" applyBorder="1"/>
    <xf numFmtId="0" fontId="33" fillId="0" borderId="50" xfId="0" applyFont="1" applyBorder="1"/>
    <xf numFmtId="0" fontId="33" fillId="0" borderId="8" xfId="0" applyFont="1" applyBorder="1"/>
    <xf numFmtId="0" fontId="0" fillId="0" borderId="0" xfId="0" applyAlignment="1" applyProtection="1">
      <alignment vertical="center"/>
      <protection locked="0"/>
    </xf>
    <xf numFmtId="0" fontId="35" fillId="0" borderId="0" xfId="0" applyFont="1" applyAlignment="1" applyProtection="1">
      <alignment horizontal="left" vertical="center" indent="1"/>
      <protection locked="0"/>
    </xf>
    <xf numFmtId="0" fontId="35" fillId="0" borderId="0" xfId="0" applyFont="1" applyAlignment="1" applyProtection="1">
      <alignment vertical="center"/>
      <protection locked="0"/>
    </xf>
    <xf numFmtId="1" fontId="35" fillId="0" borderId="0" xfId="1" applyNumberFormat="1" applyFont="1" applyAlignment="1" applyProtection="1">
      <alignment horizontal="center" vertical="center"/>
      <protection locked="0"/>
    </xf>
    <xf numFmtId="0" fontId="35" fillId="5" borderId="0" xfId="0" applyFont="1" applyFill="1" applyAlignment="1" applyProtection="1">
      <alignment vertical="center"/>
      <protection locked="0"/>
    </xf>
    <xf numFmtId="0" fontId="35" fillId="5" borderId="0" xfId="0" applyFont="1" applyFill="1" applyAlignment="1" applyProtection="1">
      <alignment horizontal="center" vertical="center"/>
      <protection locked="0"/>
    </xf>
    <xf numFmtId="1" fontId="64" fillId="0" borderId="0" xfId="1" applyNumberFormat="1" applyFont="1" applyAlignment="1" applyProtection="1">
      <alignment horizontal="center" vertical="center"/>
      <protection locked="0"/>
    </xf>
    <xf numFmtId="0" fontId="35" fillId="3" borderId="0" xfId="0" applyFont="1" applyFill="1" applyAlignment="1" applyProtection="1">
      <alignment horizontal="left" vertical="center" indent="1"/>
      <protection locked="0"/>
    </xf>
    <xf numFmtId="0" fontId="35" fillId="3" borderId="0" xfId="0" applyFont="1" applyFill="1" applyAlignment="1" applyProtection="1">
      <alignment horizontal="center" vertical="center"/>
      <protection locked="0"/>
    </xf>
    <xf numFmtId="0" fontId="17" fillId="0" borderId="14" xfId="0" applyFont="1" applyBorder="1" applyAlignment="1" applyProtection="1">
      <alignment horizontal="left" indent="2"/>
      <protection locked="0"/>
    </xf>
    <xf numFmtId="0" fontId="17" fillId="0" borderId="14" xfId="0" applyFont="1" applyBorder="1" applyAlignment="1">
      <alignment horizontal="center"/>
    </xf>
    <xf numFmtId="170" fontId="17" fillId="0" borderId="14" xfId="0" applyNumberFormat="1" applyFont="1" applyBorder="1" applyAlignment="1">
      <alignment horizontal="center"/>
    </xf>
    <xf numFmtId="10" fontId="17" fillId="0" borderId="14" xfId="2" applyNumberFormat="1" applyFont="1" applyBorder="1" applyAlignment="1">
      <alignment horizontal="center"/>
    </xf>
    <xf numFmtId="0" fontId="17" fillId="0" borderId="0" xfId="0" applyFont="1" applyProtection="1">
      <protection locked="0"/>
    </xf>
    <xf numFmtId="0" fontId="65" fillId="0" borderId="15" xfId="0" applyFont="1" applyBorder="1" applyProtection="1">
      <protection locked="0"/>
    </xf>
    <xf numFmtId="0" fontId="17" fillId="0" borderId="0" xfId="0" applyFont="1" applyAlignment="1" applyProtection="1">
      <alignment horizontal="center"/>
      <protection locked="0"/>
    </xf>
    <xf numFmtId="0" fontId="17" fillId="0" borderId="0" xfId="0" applyFont="1" applyAlignment="1" applyProtection="1">
      <alignment vertical="center"/>
      <protection locked="0"/>
    </xf>
    <xf numFmtId="0" fontId="35" fillId="0" borderId="12" xfId="0" applyFont="1" applyBorder="1" applyProtection="1">
      <protection locked="0"/>
    </xf>
    <xf numFmtId="0" fontId="34" fillId="8" borderId="7" xfId="0" applyFont="1" applyFill="1" applyBorder="1" applyProtection="1">
      <protection locked="0"/>
    </xf>
    <xf numFmtId="0" fontId="34" fillId="6" borderId="7" xfId="0" applyFont="1" applyFill="1" applyBorder="1" applyProtection="1">
      <protection locked="0"/>
    </xf>
    <xf numFmtId="0" fontId="34" fillId="6" borderId="11" xfId="0" applyFont="1" applyFill="1" applyBorder="1" applyProtection="1">
      <protection locked="0"/>
    </xf>
    <xf numFmtId="0" fontId="34" fillId="7" borderId="7" xfId="0" applyFont="1" applyFill="1" applyBorder="1" applyProtection="1">
      <protection locked="0"/>
    </xf>
    <xf numFmtId="0" fontId="34" fillId="7" borderId="8" xfId="0" applyFont="1" applyFill="1" applyBorder="1" applyProtection="1">
      <protection locked="0"/>
    </xf>
    <xf numFmtId="0" fontId="35" fillId="0" borderId="0" xfId="0" applyFont="1" applyProtection="1">
      <protection locked="0"/>
    </xf>
    <xf numFmtId="0" fontId="34" fillId="8" borderId="11" xfId="0" applyFont="1" applyFill="1" applyBorder="1" applyProtection="1">
      <protection locked="0"/>
    </xf>
    <xf numFmtId="0" fontId="66" fillId="0" borderId="0" xfId="0" applyFont="1" applyAlignment="1" applyProtection="1">
      <alignment horizontal="left" vertical="center" indent="1"/>
      <protection locked="0"/>
    </xf>
    <xf numFmtId="176" fontId="35" fillId="5" borderId="0" xfId="0" applyNumberFormat="1" applyFont="1" applyFill="1" applyAlignment="1" applyProtection="1">
      <alignment vertical="center"/>
      <protection locked="0"/>
    </xf>
    <xf numFmtId="176" fontId="35"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67" fillId="0" borderId="0" xfId="0" applyFont="1" applyAlignment="1" applyProtection="1">
      <alignment vertical="center"/>
      <protection locked="0"/>
    </xf>
    <xf numFmtId="0" fontId="68" fillId="6" borderId="0" xfId="0" applyFont="1" applyFill="1" applyAlignment="1" applyProtection="1">
      <alignment vertical="center"/>
      <protection locked="0"/>
    </xf>
    <xf numFmtId="0" fontId="68" fillId="6" borderId="0" xfId="0" applyFont="1" applyFill="1" applyAlignment="1" applyProtection="1">
      <alignment horizontal="center" vertical="center"/>
      <protection locked="0"/>
    </xf>
    <xf numFmtId="0" fontId="17" fillId="0" borderId="0" xfId="0" applyFont="1" applyAlignment="1">
      <alignment horizontal="center"/>
    </xf>
    <xf numFmtId="170" fontId="17" fillId="0" borderId="0" xfId="0" applyNumberFormat="1" applyFont="1" applyAlignment="1">
      <alignment horizontal="center"/>
    </xf>
    <xf numFmtId="10" fontId="17" fillId="0" borderId="0" xfId="2" applyNumberFormat="1" applyFont="1" applyBorder="1" applyAlignment="1">
      <alignment horizontal="center"/>
    </xf>
    <xf numFmtId="169" fontId="17" fillId="0" borderId="0" xfId="2" applyNumberFormat="1" applyFont="1" applyBorder="1" applyAlignment="1">
      <alignment horizontal="center"/>
    </xf>
    <xf numFmtId="4" fontId="17" fillId="0" borderId="0" xfId="2" applyNumberFormat="1" applyFont="1" applyBorder="1" applyAlignment="1">
      <alignment horizontal="center"/>
    </xf>
    <xf numFmtId="39" fontId="17" fillId="0" borderId="0" xfId="2" applyNumberFormat="1" applyFont="1" applyBorder="1" applyAlignment="1">
      <alignment horizontal="center"/>
    </xf>
    <xf numFmtId="0" fontId="35" fillId="0" borderId="0" xfId="0" applyFont="1" applyAlignment="1" applyProtection="1">
      <alignment horizontal="center" vertical="center"/>
      <protection locked="0"/>
    </xf>
    <xf numFmtId="0" fontId="44" fillId="12" borderId="0" xfId="0" applyFont="1" applyFill="1" applyAlignment="1" applyProtection="1">
      <alignment horizontal="center" vertical="center"/>
      <protection locked="0"/>
    </xf>
    <xf numFmtId="0" fontId="35" fillId="0" borderId="0" xfId="0" applyFont="1" applyAlignment="1" applyProtection="1">
      <alignment horizontal="center"/>
      <protection locked="0"/>
    </xf>
    <xf numFmtId="0" fontId="36" fillId="0" borderId="0" xfId="0" applyFont="1" applyAlignment="1" applyProtection="1">
      <alignment horizontal="center"/>
      <protection locked="0"/>
    </xf>
    <xf numFmtId="0" fontId="58" fillId="0" borderId="0" xfId="0" applyFont="1" applyAlignment="1" applyProtection="1">
      <alignment horizontal="center"/>
      <protection locked="0"/>
    </xf>
    <xf numFmtId="0" fontId="69" fillId="0" borderId="0" xfId="0" applyFont="1" applyAlignment="1" applyProtection="1">
      <alignment horizontal="center" vertical="center"/>
      <protection locked="0"/>
    </xf>
    <xf numFmtId="0" fontId="44" fillId="13" borderId="0" xfId="0" applyFont="1" applyFill="1" applyAlignment="1" applyProtection="1">
      <alignment horizontal="center" vertical="center"/>
      <protection locked="0"/>
    </xf>
    <xf numFmtId="0" fontId="44" fillId="13" borderId="0" xfId="0" applyFont="1" applyFill="1" applyAlignment="1">
      <alignment horizontal="center" vertical="center" wrapText="1"/>
    </xf>
    <xf numFmtId="0" fontId="17" fillId="0" borderId="0" xfId="0" applyFont="1" applyAlignment="1" applyProtection="1">
      <alignment horizontal="left"/>
      <protection locked="0"/>
    </xf>
    <xf numFmtId="176" fontId="17" fillId="0" borderId="0" xfId="2" applyNumberFormat="1" applyFont="1" applyBorder="1" applyAlignment="1">
      <alignment horizontal="center"/>
    </xf>
    <xf numFmtId="0" fontId="70" fillId="0" borderId="0" xfId="0" applyFont="1" applyAlignment="1" applyProtection="1">
      <alignment horizontal="center" vertical="center"/>
      <protection locked="0"/>
    </xf>
    <xf numFmtId="0" fontId="71" fillId="0" borderId="0" xfId="0" applyFont="1" applyAlignment="1">
      <alignment horizontal="center"/>
    </xf>
    <xf numFmtId="10" fontId="71" fillId="0" borderId="0" xfId="2" applyNumberFormat="1" applyFont="1" applyAlignment="1">
      <alignment horizontal="center"/>
    </xf>
    <xf numFmtId="2" fontId="71" fillId="0" borderId="0" xfId="0" applyNumberFormat="1" applyFont="1" applyAlignment="1">
      <alignment horizontal="center"/>
    </xf>
    <xf numFmtId="175" fontId="35" fillId="5" borderId="0" xfId="0" applyNumberFormat="1" applyFont="1" applyFill="1" applyAlignment="1" applyProtection="1">
      <alignment vertical="center"/>
      <protection locked="0"/>
    </xf>
    <xf numFmtId="175" fontId="35" fillId="3" borderId="0" xfId="0" applyNumberFormat="1" applyFont="1" applyFill="1" applyAlignment="1" applyProtection="1">
      <alignment horizontal="left" vertical="center" indent="1"/>
      <protection locked="0"/>
    </xf>
    <xf numFmtId="0" fontId="16" fillId="0" borderId="14" xfId="0" applyFont="1" applyBorder="1" applyAlignment="1">
      <alignment horizontal="center"/>
    </xf>
    <xf numFmtId="0" fontId="16" fillId="0" borderId="14" xfId="0" applyFont="1" applyBorder="1" applyAlignment="1" applyProtection="1">
      <alignment horizontal="left" indent="2"/>
      <protection locked="0"/>
    </xf>
    <xf numFmtId="10" fontId="16" fillId="0" borderId="14" xfId="2" applyNumberFormat="1" applyFont="1" applyBorder="1" applyAlignment="1">
      <alignment horizontal="center"/>
    </xf>
    <xf numFmtId="10" fontId="17" fillId="0" borderId="0" xfId="2" applyNumberFormat="1" applyFont="1" applyAlignment="1" applyProtection="1">
      <alignment horizontal="center"/>
      <protection locked="0"/>
    </xf>
    <xf numFmtId="10" fontId="35" fillId="3" borderId="0" xfId="2" applyNumberFormat="1" applyFont="1" applyFill="1" applyBorder="1" applyAlignment="1" applyProtection="1">
      <alignment horizontal="center" vertical="center"/>
      <protection locked="0"/>
    </xf>
    <xf numFmtId="10" fontId="35" fillId="0" borderId="0" xfId="2" applyNumberFormat="1" applyFont="1" applyAlignment="1" applyProtection="1">
      <alignment horizontal="center" vertical="center"/>
      <protection locked="0"/>
    </xf>
    <xf numFmtId="10" fontId="35" fillId="5" borderId="0" xfId="2" applyNumberFormat="1" applyFont="1" applyFill="1" applyAlignment="1" applyProtection="1">
      <alignment horizontal="center" vertical="center"/>
      <protection locked="0"/>
    </xf>
    <xf numFmtId="10" fontId="64" fillId="0" borderId="0" xfId="2" applyNumberFormat="1" applyFont="1" applyAlignment="1" applyProtection="1">
      <alignment horizontal="center" vertical="center"/>
      <protection locked="0"/>
    </xf>
    <xf numFmtId="1" fontId="17" fillId="0" borderId="0" xfId="0" applyNumberFormat="1" applyFont="1" applyAlignment="1" applyProtection="1">
      <alignment horizontal="center"/>
      <protection locked="0"/>
    </xf>
    <xf numFmtId="1" fontId="35" fillId="3" borderId="0" xfId="0" applyNumberFormat="1" applyFont="1" applyFill="1" applyAlignment="1" applyProtection="1">
      <alignment horizontal="center" vertical="center"/>
      <protection locked="0"/>
    </xf>
    <xf numFmtId="1" fontId="35" fillId="5" borderId="0" xfId="0" applyNumberFormat="1" applyFont="1" applyFill="1" applyAlignment="1" applyProtection="1">
      <alignment horizontal="center" vertical="center"/>
      <protection locked="0"/>
    </xf>
    <xf numFmtId="0" fontId="15" fillId="0" borderId="14" xfId="0" applyFont="1" applyBorder="1" applyAlignment="1">
      <alignment horizontal="center"/>
    </xf>
    <xf numFmtId="178" fontId="17" fillId="0" borderId="14" xfId="0" applyNumberFormat="1" applyFont="1" applyBorder="1" applyAlignment="1">
      <alignment horizontal="center"/>
    </xf>
    <xf numFmtId="178" fontId="15" fillId="0" borderId="14" xfId="0" applyNumberFormat="1" applyFont="1" applyBorder="1" applyAlignment="1">
      <alignment horizontal="center"/>
    </xf>
    <xf numFmtId="10" fontId="15" fillId="0" borderId="14" xfId="2" applyNumberFormat="1" applyFont="1" applyBorder="1" applyAlignment="1">
      <alignment horizontal="center"/>
    </xf>
    <xf numFmtId="175" fontId="50" fillId="0" borderId="0" xfId="0" applyNumberFormat="1" applyFont="1" applyAlignment="1">
      <alignment horizontal="center"/>
    </xf>
    <xf numFmtId="0" fontId="14" fillId="0" borderId="14" xfId="0" applyFont="1" applyBorder="1" applyAlignment="1">
      <alignment horizontal="center"/>
    </xf>
    <xf numFmtId="0" fontId="33" fillId="0" borderId="0" xfId="0" applyFont="1" applyAlignment="1" applyProtection="1">
      <alignment vertical="center"/>
      <protection locked="0"/>
    </xf>
    <xf numFmtId="0" fontId="73" fillId="0" borderId="0" xfId="0" applyFont="1" applyAlignment="1" applyProtection="1">
      <alignment horizontal="center" vertical="center"/>
      <protection locked="0"/>
    </xf>
    <xf numFmtId="1" fontId="33" fillId="0" borderId="0" xfId="1" applyNumberFormat="1" applyFont="1" applyAlignment="1" applyProtection="1">
      <alignment vertical="center"/>
      <protection locked="0"/>
    </xf>
    <xf numFmtId="0" fontId="76" fillId="0" borderId="0" xfId="0" applyFont="1" applyAlignment="1" applyProtection="1">
      <alignment horizontal="center" vertical="center"/>
      <protection locked="0"/>
    </xf>
    <xf numFmtId="0" fontId="33" fillId="0" borderId="17" xfId="0" applyFont="1" applyBorder="1" applyAlignment="1" applyProtection="1">
      <alignment vertical="center"/>
      <protection locked="0"/>
    </xf>
    <xf numFmtId="0" fontId="33" fillId="0" borderId="18" xfId="0" applyFont="1" applyBorder="1" applyAlignment="1" applyProtection="1">
      <alignment vertical="center"/>
      <protection locked="0"/>
    </xf>
    <xf numFmtId="0" fontId="73" fillId="0" borderId="0" xfId="0" applyFont="1" applyAlignment="1" applyProtection="1">
      <alignment vertical="center"/>
      <protection locked="0"/>
    </xf>
    <xf numFmtId="0" fontId="82" fillId="0" borderId="0" xfId="0" applyFont="1" applyProtection="1">
      <protection locked="0"/>
    </xf>
    <xf numFmtId="0" fontId="83" fillId="0" borderId="0" xfId="0" applyFont="1" applyProtection="1">
      <protection locked="0"/>
    </xf>
    <xf numFmtId="0" fontId="87" fillId="0" borderId="0" xfId="0" applyFont="1" applyAlignment="1" applyProtection="1">
      <alignment vertical="center"/>
      <protection locked="0"/>
    </xf>
    <xf numFmtId="0" fontId="90" fillId="0" borderId="0" xfId="0" applyFont="1" applyProtection="1">
      <protection locked="0"/>
    </xf>
    <xf numFmtId="10" fontId="65" fillId="0" borderId="13" xfId="2" applyNumberFormat="1" applyFont="1" applyBorder="1" applyAlignment="1" applyProtection="1">
      <alignment horizontal="center"/>
      <protection locked="0"/>
    </xf>
    <xf numFmtId="9" fontId="65" fillId="0" borderId="13" xfId="2" applyFont="1" applyBorder="1" applyAlignment="1" applyProtection="1">
      <alignment horizontal="center"/>
      <protection locked="0"/>
    </xf>
    <xf numFmtId="0" fontId="92" fillId="0" borderId="0" xfId="0" applyFont="1" applyAlignment="1" applyProtection="1">
      <alignment vertical="center"/>
      <protection locked="0"/>
    </xf>
    <xf numFmtId="164" fontId="35" fillId="3" borderId="17" xfId="2" applyNumberFormat="1" applyFont="1" applyFill="1" applyBorder="1" applyAlignment="1" applyProtection="1">
      <alignment horizontal="center" vertical="center"/>
      <protection locked="0"/>
    </xf>
    <xf numFmtId="164" fontId="35" fillId="5" borderId="17" xfId="2" applyNumberFormat="1" applyFont="1" applyFill="1" applyBorder="1" applyAlignment="1" applyProtection="1">
      <alignment horizontal="center" vertical="center"/>
      <protection locked="0"/>
    </xf>
    <xf numFmtId="0" fontId="65" fillId="0" borderId="13" xfId="0" applyFont="1" applyBorder="1" applyAlignment="1" applyProtection="1">
      <alignment horizontal="left" indent="2"/>
      <protection locked="0"/>
    </xf>
    <xf numFmtId="164" fontId="66" fillId="3" borderId="17" xfId="2" applyNumberFormat="1" applyFont="1" applyFill="1" applyBorder="1" applyAlignment="1" applyProtection="1">
      <alignment horizontal="center" vertical="center"/>
      <protection locked="0"/>
    </xf>
    <xf numFmtId="0" fontId="90" fillId="0" borderId="0" xfId="0" applyFont="1" applyAlignment="1" applyProtection="1">
      <alignment vertical="center"/>
      <protection locked="0"/>
    </xf>
    <xf numFmtId="0" fontId="89" fillId="0" borderId="0" xfId="0" applyFont="1" applyAlignment="1">
      <alignment horizontal="center" vertical="center" wrapText="1"/>
    </xf>
    <xf numFmtId="0" fontId="58" fillId="0" borderId="0" xfId="0" applyFont="1" applyAlignment="1">
      <alignment horizontal="center" vertical="center" wrapText="1"/>
    </xf>
    <xf numFmtId="164" fontId="80" fillId="0" borderId="17" xfId="2" applyNumberFormat="1" applyFont="1" applyBorder="1" applyAlignment="1" applyProtection="1">
      <alignment horizontal="center" vertical="center"/>
      <protection locked="0"/>
    </xf>
    <xf numFmtId="10" fontId="80" fillId="0" borderId="0" xfId="2" applyNumberFormat="1" applyFont="1" applyBorder="1" applyAlignment="1" applyProtection="1">
      <alignment horizontal="center" vertical="center"/>
      <protection locked="0"/>
    </xf>
    <xf numFmtId="1" fontId="35" fillId="0" borderId="0" xfId="1" applyNumberFormat="1" applyFont="1" applyAlignment="1" applyProtection="1">
      <alignment vertical="center"/>
      <protection locked="0"/>
    </xf>
    <xf numFmtId="10" fontId="35" fillId="5" borderId="18" xfId="2" applyNumberFormat="1" applyFont="1" applyFill="1" applyBorder="1" applyAlignment="1" applyProtection="1">
      <alignment horizontal="center" vertical="center"/>
      <protection locked="0"/>
    </xf>
    <xf numFmtId="10" fontId="35" fillId="5" borderId="0" xfId="2" applyNumberFormat="1" applyFont="1" applyFill="1" applyBorder="1" applyAlignment="1" applyProtection="1">
      <alignment horizontal="center" vertical="center"/>
      <protection locked="0"/>
    </xf>
    <xf numFmtId="10" fontId="12" fillId="0" borderId="13" xfId="2" applyNumberFormat="1" applyFont="1" applyBorder="1" applyAlignment="1" applyProtection="1">
      <alignment horizontal="center"/>
      <protection locked="0"/>
    </xf>
    <xf numFmtId="0" fontId="12" fillId="0" borderId="0" xfId="0" applyFont="1" applyProtection="1">
      <protection locked="0"/>
    </xf>
    <xf numFmtId="9" fontId="12" fillId="0" borderId="15" xfId="2" applyFont="1" applyBorder="1" applyAlignment="1" applyProtection="1">
      <alignment horizontal="center"/>
      <protection locked="0"/>
    </xf>
    <xf numFmtId="10" fontId="12" fillId="0" borderId="15" xfId="2" applyNumberFormat="1" applyFont="1" applyBorder="1" applyAlignment="1" applyProtection="1">
      <alignment horizontal="center"/>
      <protection locked="0"/>
    </xf>
    <xf numFmtId="0" fontId="12" fillId="0" borderId="0" xfId="0" applyFont="1" applyAlignment="1" applyProtection="1">
      <alignment vertical="center"/>
      <protection locked="0"/>
    </xf>
    <xf numFmtId="164" fontId="35" fillId="0" borderId="17" xfId="2" applyNumberFormat="1" applyFont="1" applyBorder="1" applyAlignment="1" applyProtection="1">
      <alignment vertical="center"/>
      <protection locked="0"/>
    </xf>
    <xf numFmtId="164" fontId="12" fillId="0" borderId="18" xfId="2" applyNumberFormat="1" applyFont="1" applyBorder="1" applyAlignment="1" applyProtection="1">
      <alignment vertical="center"/>
      <protection locked="0"/>
    </xf>
    <xf numFmtId="164" fontId="35" fillId="0" borderId="0" xfId="2" applyNumberFormat="1" applyFont="1" applyAlignment="1" applyProtection="1">
      <alignment vertical="center"/>
      <protection locked="0"/>
    </xf>
    <xf numFmtId="164" fontId="12" fillId="0" borderId="0" xfId="2" applyNumberFormat="1" applyFont="1" applyAlignment="1" applyProtection="1">
      <alignment vertical="center"/>
      <protection locked="0"/>
    </xf>
    <xf numFmtId="0" fontId="35" fillId="0" borderId="17" xfId="0" applyFont="1" applyBorder="1" applyAlignment="1" applyProtection="1">
      <alignment vertical="center"/>
      <protection locked="0"/>
    </xf>
    <xf numFmtId="1" fontId="12" fillId="0" borderId="0" xfId="1" applyNumberFormat="1" applyFont="1" applyAlignment="1" applyProtection="1">
      <alignment vertical="center"/>
      <protection locked="0"/>
    </xf>
    <xf numFmtId="0" fontId="12" fillId="0" borderId="18" xfId="0" applyFont="1" applyBorder="1" applyAlignment="1" applyProtection="1">
      <alignment vertical="center"/>
      <protection locked="0"/>
    </xf>
    <xf numFmtId="0" fontId="80" fillId="0" borderId="17" xfId="0" applyFont="1" applyBorder="1" applyAlignment="1" applyProtection="1">
      <alignment horizontal="center" vertical="center"/>
      <protection locked="0"/>
    </xf>
    <xf numFmtId="0" fontId="80" fillId="0" borderId="18" xfId="0" applyFont="1" applyBorder="1" applyAlignment="1" applyProtection="1">
      <alignment horizontal="center" vertical="center"/>
      <protection locked="0"/>
    </xf>
    <xf numFmtId="0" fontId="80" fillId="0" borderId="0" xfId="0" applyFont="1" applyAlignment="1" applyProtection="1">
      <alignment horizontal="center" vertical="center"/>
      <protection locked="0"/>
    </xf>
    <xf numFmtId="1" fontId="12" fillId="0" borderId="0" xfId="1" applyNumberFormat="1" applyFont="1" applyProtection="1">
      <protection locked="0"/>
    </xf>
    <xf numFmtId="10" fontId="93" fillId="6" borderId="17" xfId="2" applyNumberFormat="1" applyFont="1" applyFill="1" applyBorder="1" applyAlignment="1" applyProtection="1">
      <alignment horizontal="center" vertical="center"/>
      <protection locked="0"/>
    </xf>
    <xf numFmtId="10" fontId="93" fillId="6" borderId="18" xfId="2" applyNumberFormat="1" applyFont="1" applyFill="1" applyBorder="1" applyAlignment="1" applyProtection="1">
      <alignment horizontal="center" vertical="center"/>
      <protection locked="0"/>
    </xf>
    <xf numFmtId="10" fontId="93" fillId="6" borderId="0" xfId="2" applyNumberFormat="1" applyFont="1" applyFill="1" applyBorder="1" applyAlignment="1" applyProtection="1">
      <alignment horizontal="center" vertical="center"/>
      <protection locked="0"/>
    </xf>
    <xf numFmtId="0" fontId="12" fillId="0" borderId="10" xfId="0" applyFont="1" applyBorder="1" applyProtection="1">
      <protection locked="0"/>
    </xf>
    <xf numFmtId="0" fontId="12" fillId="0" borderId="7" xfId="0" applyFont="1" applyBorder="1" applyProtection="1">
      <protection locked="0"/>
    </xf>
    <xf numFmtId="0" fontId="12" fillId="0" borderId="11" xfId="0" applyFont="1" applyBorder="1" applyProtection="1">
      <protection locked="0"/>
    </xf>
    <xf numFmtId="0" fontId="94" fillId="0" borderId="0" xfId="0" applyFont="1" applyProtection="1">
      <protection locked="0"/>
    </xf>
    <xf numFmtId="0" fontId="95" fillId="0" borderId="0" xfId="0" applyFont="1" applyProtection="1">
      <protection locked="0"/>
    </xf>
    <xf numFmtId="0" fontId="96" fillId="0" borderId="0" xfId="0" applyFont="1" applyProtection="1">
      <protection locked="0"/>
    </xf>
    <xf numFmtId="0" fontId="95" fillId="0" borderId="0" xfId="0" applyFont="1" applyAlignment="1" applyProtection="1">
      <alignment horizontal="center"/>
      <protection locked="0"/>
    </xf>
    <xf numFmtId="164" fontId="80" fillId="0" borderId="17" xfId="2" applyNumberFormat="1" applyFont="1" applyFill="1" applyBorder="1" applyAlignment="1" applyProtection="1">
      <alignment horizontal="center" vertical="center"/>
      <protection locked="0"/>
    </xf>
    <xf numFmtId="10" fontId="80" fillId="0" borderId="0" xfId="2" applyNumberFormat="1" applyFont="1" applyFill="1" applyBorder="1" applyAlignment="1" applyProtection="1">
      <alignment horizontal="center" vertical="center"/>
      <protection locked="0"/>
    </xf>
    <xf numFmtId="1" fontId="64" fillId="0" borderId="0" xfId="1" applyNumberFormat="1" applyFont="1" applyFill="1" applyAlignment="1" applyProtection="1">
      <alignment horizontal="center" vertical="center"/>
      <protection locked="0"/>
    </xf>
    <xf numFmtId="164" fontId="66" fillId="5" borderId="17" xfId="2" applyNumberFormat="1" applyFont="1" applyFill="1" applyBorder="1" applyAlignment="1" applyProtection="1">
      <alignment horizontal="center" vertical="center"/>
      <protection locked="0"/>
    </xf>
    <xf numFmtId="9" fontId="80" fillId="0" borderId="17" xfId="2" applyFont="1" applyBorder="1" applyAlignment="1" applyProtection="1">
      <alignment horizontal="center" vertical="center"/>
      <protection locked="0"/>
    </xf>
    <xf numFmtId="10" fontId="12" fillId="0" borderId="13" xfId="2" applyNumberFormat="1" applyFont="1" applyBorder="1" applyAlignment="1" applyProtection="1">
      <alignment horizontal="center"/>
    </xf>
    <xf numFmtId="0" fontId="76" fillId="0" borderId="17" xfId="0" applyFont="1" applyBorder="1" applyAlignment="1" applyProtection="1">
      <alignment horizontal="center" vertical="center"/>
      <protection locked="0"/>
    </xf>
    <xf numFmtId="0" fontId="73" fillId="0" borderId="18" xfId="0" applyFont="1" applyBorder="1" applyAlignment="1" applyProtection="1">
      <alignment horizontal="center" vertical="center"/>
      <protection locked="0"/>
    </xf>
    <xf numFmtId="0" fontId="87" fillId="0" borderId="0" xfId="0" applyFont="1" applyAlignment="1" applyProtection="1">
      <alignment horizontal="center" vertical="center"/>
      <protection locked="0"/>
    </xf>
    <xf numFmtId="164" fontId="75" fillId="2" borderId="17" xfId="2" applyNumberFormat="1" applyFont="1" applyFill="1" applyBorder="1" applyAlignment="1" applyProtection="1">
      <alignment horizontal="center" vertical="center"/>
      <protection locked="0"/>
    </xf>
    <xf numFmtId="164" fontId="75" fillId="2" borderId="18" xfId="2" applyNumberFormat="1" applyFont="1" applyFill="1" applyBorder="1" applyAlignment="1" applyProtection="1">
      <alignment horizontal="center" vertical="center" wrapText="1"/>
      <protection locked="0"/>
    </xf>
    <xf numFmtId="164" fontId="75" fillId="2" borderId="0" xfId="2" applyNumberFormat="1" applyFont="1" applyFill="1" applyBorder="1" applyAlignment="1" applyProtection="1">
      <alignment horizontal="center" vertical="center" wrapText="1"/>
      <protection locked="0"/>
    </xf>
    <xf numFmtId="0" fontId="44" fillId="0" borderId="0" xfId="0" applyFont="1" applyAlignment="1" applyProtection="1">
      <alignment horizontal="center" vertical="center"/>
      <protection locked="0"/>
    </xf>
    <xf numFmtId="1" fontId="44" fillId="0" borderId="0" xfId="1" applyNumberFormat="1" applyFont="1" applyFill="1" applyAlignment="1" applyProtection="1">
      <alignment horizontal="center" vertical="center"/>
      <protection locked="0"/>
    </xf>
    <xf numFmtId="0" fontId="97" fillId="0" borderId="0" xfId="0" applyFont="1" applyAlignment="1" applyProtection="1">
      <alignment vertical="center"/>
      <protection locked="0"/>
    </xf>
    <xf numFmtId="10" fontId="75" fillId="2" borderId="0" xfId="2" applyNumberFormat="1" applyFont="1" applyFill="1" applyBorder="1" applyAlignment="1" applyProtection="1">
      <alignment horizontal="center" vertical="center"/>
      <protection locked="0"/>
    </xf>
    <xf numFmtId="1" fontId="58" fillId="0" borderId="0" xfId="1" applyNumberFormat="1" applyFont="1" applyAlignment="1" applyProtection="1">
      <alignment vertical="center"/>
      <protection locked="0"/>
    </xf>
    <xf numFmtId="0" fontId="66" fillId="0" borderId="15" xfId="0" applyFont="1" applyBorder="1" applyAlignment="1" applyProtection="1">
      <alignment horizontal="left" vertical="center" indent="1"/>
      <protection locked="0"/>
    </xf>
    <xf numFmtId="9" fontId="65" fillId="0" borderId="15" xfId="2" applyFont="1" applyBorder="1" applyAlignment="1" applyProtection="1">
      <alignment horizontal="center"/>
      <protection locked="0"/>
    </xf>
    <xf numFmtId="9" fontId="65" fillId="0" borderId="0" xfId="2" applyFont="1" applyBorder="1" applyAlignment="1" applyProtection="1">
      <alignment horizontal="center"/>
      <protection locked="0"/>
    </xf>
    <xf numFmtId="0" fontId="11" fillId="0" borderId="14" xfId="0" applyFont="1" applyBorder="1" applyAlignment="1" applyProtection="1">
      <alignment horizontal="left" indent="2"/>
      <protection locked="0"/>
    </xf>
    <xf numFmtId="0" fontId="11" fillId="0" borderId="14" xfId="0" applyFont="1" applyBorder="1" applyAlignment="1">
      <alignment horizontal="center"/>
    </xf>
    <xf numFmtId="10" fontId="11" fillId="0" borderId="14" xfId="2" applyNumberFormat="1" applyFont="1" applyBorder="1" applyAlignment="1">
      <alignment horizontal="center"/>
    </xf>
    <xf numFmtId="176" fontId="11" fillId="0" borderId="14" xfId="2" applyNumberFormat="1" applyFont="1" applyBorder="1" applyAlignment="1">
      <alignment horizontal="center"/>
    </xf>
    <xf numFmtId="175" fontId="11" fillId="0" borderId="14" xfId="0" applyNumberFormat="1" applyFont="1" applyBorder="1" applyAlignment="1">
      <alignment horizontal="center"/>
    </xf>
    <xf numFmtId="0" fontId="11" fillId="0" borderId="0" xfId="0" applyFont="1" applyProtection="1">
      <protection locked="0"/>
    </xf>
    <xf numFmtId="1" fontId="20" fillId="0" borderId="0" xfId="1" applyNumberFormat="1" applyFont="1"/>
    <xf numFmtId="1" fontId="31" fillId="0" borderId="0" xfId="1" applyNumberFormat="1" applyFont="1"/>
    <xf numFmtId="1" fontId="31" fillId="0" borderId="0" xfId="1" applyNumberFormat="1" applyFont="1" applyAlignment="1">
      <alignment vertical="center"/>
    </xf>
    <xf numFmtId="1" fontId="0" fillId="0" borderId="0" xfId="1" applyNumberFormat="1" applyFont="1" applyAlignment="1">
      <alignment vertical="center"/>
    </xf>
    <xf numFmtId="1" fontId="41" fillId="0" borderId="0" xfId="1" applyNumberFormat="1" applyFont="1" applyFill="1" applyAlignment="1">
      <alignment horizontal="center" vertical="center"/>
    </xf>
    <xf numFmtId="164" fontId="19" fillId="2" borderId="17" xfId="2" quotePrefix="1" applyNumberFormat="1" applyFont="1" applyFill="1" applyBorder="1" applyAlignment="1">
      <alignment horizontal="center" vertical="center"/>
    </xf>
    <xf numFmtId="164" fontId="19" fillId="2" borderId="0" xfId="2" applyNumberFormat="1" applyFont="1" applyFill="1" applyBorder="1" applyAlignment="1">
      <alignment horizontal="center" vertical="center"/>
    </xf>
    <xf numFmtId="164" fontId="19" fillId="2" borderId="59" xfId="2" applyNumberFormat="1" applyFont="1" applyFill="1" applyBorder="1" applyAlignment="1">
      <alignment horizontal="center" vertical="center" wrapText="1"/>
    </xf>
    <xf numFmtId="164" fontId="19" fillId="2" borderId="60" xfId="2" quotePrefix="1" applyNumberFormat="1" applyFont="1" applyFill="1" applyBorder="1" applyAlignment="1">
      <alignment horizontal="center" vertical="center" wrapText="1"/>
    </xf>
    <xf numFmtId="164" fontId="19" fillId="2" borderId="59" xfId="2" quotePrefix="1" applyNumberFormat="1" applyFont="1" applyFill="1" applyBorder="1" applyAlignment="1">
      <alignment horizontal="center" vertical="center" wrapText="1"/>
    </xf>
    <xf numFmtId="0" fontId="41" fillId="0" borderId="0" xfId="0" applyFont="1" applyAlignment="1">
      <alignment horizontal="center" vertical="center"/>
    </xf>
    <xf numFmtId="1" fontId="36" fillId="0" borderId="0" xfId="1" applyNumberFormat="1" applyFont="1" applyAlignment="1">
      <alignment vertical="center"/>
    </xf>
    <xf numFmtId="164" fontId="19" fillId="4" borderId="31" xfId="2" applyNumberFormat="1" applyFont="1" applyFill="1" applyBorder="1" applyAlignment="1">
      <alignment horizontal="center" vertical="center"/>
    </xf>
    <xf numFmtId="164" fontId="19" fillId="4" borderId="30" xfId="2" applyNumberFormat="1" applyFont="1" applyFill="1" applyBorder="1" applyAlignment="1">
      <alignment horizontal="center" vertical="center"/>
    </xf>
    <xf numFmtId="164" fontId="19" fillId="2" borderId="30" xfId="2" applyNumberFormat="1" applyFont="1" applyFill="1" applyBorder="1" applyAlignment="1">
      <alignment horizontal="center" vertical="center"/>
    </xf>
    <xf numFmtId="1" fontId="42" fillId="0" borderId="0" xfId="1" applyNumberFormat="1" applyFont="1" applyAlignment="1">
      <alignment horizontal="center" vertical="center"/>
    </xf>
    <xf numFmtId="164" fontId="36" fillId="5" borderId="31" xfId="2" applyNumberFormat="1" applyFont="1" applyFill="1" applyBorder="1" applyAlignment="1">
      <alignment horizontal="center" vertical="center"/>
    </xf>
    <xf numFmtId="164" fontId="36" fillId="5" borderId="30" xfId="2" applyNumberFormat="1" applyFont="1" applyFill="1" applyBorder="1" applyAlignment="1">
      <alignment horizontal="center" vertical="center"/>
    </xf>
    <xf numFmtId="164" fontId="36" fillId="13" borderId="30" xfId="2" applyNumberFormat="1" applyFont="1" applyFill="1" applyBorder="1" applyAlignment="1">
      <alignment horizontal="center" vertical="center"/>
    </xf>
    <xf numFmtId="164" fontId="36" fillId="5" borderId="34" xfId="2" applyNumberFormat="1" applyFont="1" applyFill="1" applyBorder="1" applyAlignment="1">
      <alignment horizontal="center" vertical="center"/>
    </xf>
    <xf numFmtId="0" fontId="19" fillId="0" borderId="0" xfId="0" applyFont="1" applyAlignment="1">
      <alignment horizontal="center" vertical="center"/>
    </xf>
    <xf numFmtId="164" fontId="36" fillId="3" borderId="31" xfId="2" applyNumberFormat="1" applyFont="1" applyFill="1" applyBorder="1" applyAlignment="1">
      <alignment horizontal="center" vertical="center"/>
    </xf>
    <xf numFmtId="164" fontId="36" fillId="3" borderId="30" xfId="2" applyNumberFormat="1" applyFont="1" applyFill="1" applyBorder="1" applyAlignment="1">
      <alignment horizontal="center" vertical="center"/>
    </xf>
    <xf numFmtId="164" fontId="36" fillId="0" borderId="17" xfId="2" applyNumberFormat="1" applyFont="1" applyBorder="1" applyAlignment="1">
      <alignment vertical="center"/>
    </xf>
    <xf numFmtId="164" fontId="36"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8" xfId="2" applyNumberFormat="1" applyFont="1" applyBorder="1" applyAlignment="1">
      <alignment vertical="center"/>
    </xf>
    <xf numFmtId="164" fontId="36"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98" fillId="0" borderId="61" xfId="0" applyFont="1" applyBorder="1"/>
    <xf numFmtId="0" fontId="19" fillId="0" borderId="18" xfId="0" applyFont="1" applyBorder="1" applyAlignment="1">
      <alignment horizontal="center" vertical="center"/>
    </xf>
    <xf numFmtId="0" fontId="41" fillId="8" borderId="7" xfId="0" applyFont="1" applyFill="1" applyBorder="1"/>
    <xf numFmtId="10" fontId="40" fillId="6" borderId="17" xfId="2" applyNumberFormat="1" applyFont="1" applyFill="1" applyBorder="1" applyAlignment="1">
      <alignment horizontal="center" vertical="center"/>
    </xf>
    <xf numFmtId="10" fontId="40" fillId="6" borderId="0" xfId="2" applyNumberFormat="1" applyFont="1" applyFill="1" applyBorder="1" applyAlignment="1">
      <alignment horizontal="center" vertical="center"/>
    </xf>
    <xf numFmtId="10" fontId="40" fillId="6" borderId="18" xfId="2" applyNumberFormat="1" applyFont="1" applyFill="1" applyBorder="1" applyAlignment="1">
      <alignment horizontal="center" vertical="center"/>
    </xf>
    <xf numFmtId="0" fontId="0" fillId="0" borderId="10" xfId="0" applyBorder="1"/>
    <xf numFmtId="0" fontId="0" fillId="0" borderId="7" xfId="0" applyBorder="1"/>
    <xf numFmtId="0" fontId="0" fillId="0" borderId="11" xfId="0" applyBorder="1"/>
    <xf numFmtId="0" fontId="41" fillId="6" borderId="7" xfId="0" applyFont="1" applyFill="1" applyBorder="1"/>
    <xf numFmtId="0" fontId="41" fillId="6" borderId="11" xfId="0" applyFont="1" applyFill="1" applyBorder="1"/>
    <xf numFmtId="0" fontId="41" fillId="7" borderId="7" xfId="0" applyFont="1" applyFill="1" applyBorder="1"/>
    <xf numFmtId="0" fontId="41" fillId="7" borderId="8" xfId="0" applyFont="1" applyFill="1" applyBorder="1"/>
    <xf numFmtId="0" fontId="98" fillId="0" borderId="12" xfId="0" applyFont="1" applyBorder="1"/>
    <xf numFmtId="0" fontId="41" fillId="8" borderId="11" xfId="0" applyFont="1" applyFill="1" applyBorder="1"/>
    <xf numFmtId="1" fontId="18" fillId="0" borderId="0" xfId="1" applyNumberFormat="1" applyFont="1"/>
    <xf numFmtId="2" fontId="36" fillId="0" borderId="0" xfId="0" applyNumberFormat="1" applyFont="1" applyAlignment="1">
      <alignment horizontal="center"/>
    </xf>
    <xf numFmtId="0" fontId="10" fillId="0" borderId="14" xfId="0" applyFont="1" applyBorder="1" applyAlignment="1">
      <alignment horizontal="center"/>
    </xf>
    <xf numFmtId="10" fontId="10" fillId="0" borderId="14" xfId="2" applyNumberFormat="1" applyFont="1" applyBorder="1" applyAlignment="1">
      <alignment horizontal="center"/>
    </xf>
    <xf numFmtId="1" fontId="10" fillId="0" borderId="14" xfId="0" applyNumberFormat="1" applyFont="1" applyBorder="1" applyAlignment="1">
      <alignment horizontal="center"/>
    </xf>
    <xf numFmtId="177" fontId="10" fillId="0" borderId="14" xfId="0" applyNumberFormat="1" applyFont="1" applyBorder="1" applyAlignment="1">
      <alignment horizontal="center"/>
    </xf>
    <xf numFmtId="164" fontId="75" fillId="2" borderId="18" xfId="2" applyNumberFormat="1" applyFont="1" applyFill="1" applyBorder="1" applyAlignment="1" applyProtection="1">
      <alignment horizontal="center" vertical="center"/>
      <protection locked="0"/>
    </xf>
    <xf numFmtId="0" fontId="48" fillId="0" borderId="0" xfId="0" applyFont="1" applyProtection="1">
      <protection locked="0"/>
    </xf>
    <xf numFmtId="0" fontId="76" fillId="6" borderId="0" xfId="0" applyFont="1" applyFill="1" applyAlignment="1" applyProtection="1">
      <alignment vertical="center"/>
      <protection locked="0"/>
    </xf>
    <xf numFmtId="0" fontId="44" fillId="2" borderId="0" xfId="0" applyFont="1" applyFill="1" applyAlignment="1" applyProtection="1">
      <alignment vertical="center"/>
      <protection locked="0"/>
    </xf>
    <xf numFmtId="0" fontId="31" fillId="0" borderId="0" xfId="0" applyFont="1" applyAlignment="1" applyProtection="1">
      <alignment horizontal="center"/>
      <protection locked="0"/>
    </xf>
    <xf numFmtId="0" fontId="33" fillId="0" borderId="0" xfId="0" applyFont="1" applyAlignment="1" applyProtection="1">
      <alignment horizontal="center" vertical="center"/>
      <protection locked="0"/>
    </xf>
    <xf numFmtId="164" fontId="75" fillId="12" borderId="17" xfId="2" applyNumberFormat="1" applyFont="1" applyFill="1" applyBorder="1" applyAlignment="1" applyProtection="1">
      <alignment horizontal="center" vertical="center"/>
      <protection locked="0"/>
    </xf>
    <xf numFmtId="10" fontId="75" fillId="12" borderId="0" xfId="2" applyNumberFormat="1" applyFont="1" applyFill="1" applyBorder="1" applyAlignment="1" applyProtection="1">
      <alignment horizontal="center" vertical="center"/>
      <protection locked="0"/>
    </xf>
    <xf numFmtId="0" fontId="75" fillId="12" borderId="0" xfId="0" applyFont="1" applyFill="1" applyAlignment="1" applyProtection="1">
      <alignment vertical="center"/>
      <protection locked="0"/>
    </xf>
    <xf numFmtId="164" fontId="75" fillId="2" borderId="0" xfId="2" applyNumberFormat="1" applyFont="1" applyFill="1" applyBorder="1" applyAlignment="1" applyProtection="1">
      <alignment horizontal="center" vertical="center"/>
      <protection locked="0"/>
    </xf>
    <xf numFmtId="0" fontId="8" fillId="0" borderId="14" xfId="0" applyFont="1" applyBorder="1" applyAlignment="1">
      <alignment horizontal="center"/>
    </xf>
    <xf numFmtId="0" fontId="44" fillId="14" borderId="0" xfId="0" applyFont="1" applyFill="1" applyAlignment="1">
      <alignment horizontal="center" vertical="center" wrapText="1"/>
    </xf>
    <xf numFmtId="0" fontId="44" fillId="14" borderId="62" xfId="0" applyFont="1" applyFill="1" applyBorder="1" applyAlignment="1">
      <alignment horizontal="center" vertical="center" wrapText="1"/>
    </xf>
    <xf numFmtId="0" fontId="44" fillId="15" borderId="0" xfId="0" applyFont="1" applyFill="1" applyAlignment="1">
      <alignment horizontal="center" vertical="center" wrapText="1"/>
    </xf>
    <xf numFmtId="0" fontId="50" fillId="0" borderId="63" xfId="0" applyFont="1" applyBorder="1"/>
    <xf numFmtId="170" fontId="50" fillId="0" borderId="64" xfId="0" applyNumberFormat="1" applyFont="1" applyBorder="1" applyAlignment="1">
      <alignment horizontal="center"/>
    </xf>
    <xf numFmtId="0" fontId="50" fillId="0" borderId="64" xfId="0" applyFont="1" applyBorder="1"/>
    <xf numFmtId="0" fontId="50" fillId="0" borderId="64" xfId="0" applyFont="1" applyBorder="1" applyAlignment="1">
      <alignment horizontal="center"/>
    </xf>
    <xf numFmtId="0" fontId="50" fillId="0" borderId="63" xfId="0" applyFont="1" applyBorder="1" applyAlignment="1">
      <alignment horizontal="center"/>
    </xf>
    <xf numFmtId="171" fontId="50" fillId="16" borderId="63" xfId="0" applyNumberFormat="1" applyFont="1" applyFill="1" applyBorder="1" applyAlignment="1">
      <alignment horizontal="center"/>
    </xf>
    <xf numFmtId="10" fontId="50" fillId="0" borderId="63" xfId="2" applyNumberFormat="1" applyFont="1" applyBorder="1" applyAlignment="1">
      <alignment horizontal="center"/>
    </xf>
    <xf numFmtId="0" fontId="50" fillId="0" borderId="63" xfId="0" applyFont="1" applyBorder="1" applyAlignment="1">
      <alignment horizontal="left"/>
    </xf>
    <xf numFmtId="171" fontId="50" fillId="0" borderId="63" xfId="0" applyNumberFormat="1" applyFont="1" applyBorder="1" applyAlignment="1">
      <alignment horizontal="center"/>
    </xf>
    <xf numFmtId="169" fontId="50" fillId="0" borderId="63" xfId="2" applyNumberFormat="1" applyFont="1" applyBorder="1" applyAlignment="1">
      <alignment horizontal="center"/>
    </xf>
    <xf numFmtId="4" fontId="50" fillId="0" borderId="63" xfId="2" applyNumberFormat="1" applyFont="1" applyBorder="1" applyAlignment="1">
      <alignment horizontal="center"/>
    </xf>
    <xf numFmtId="165" fontId="50" fillId="0" borderId="63" xfId="0" applyNumberFormat="1" applyFont="1" applyBorder="1" applyAlignment="1">
      <alignment horizontal="left"/>
    </xf>
    <xf numFmtId="0" fontId="44" fillId="15" borderId="65" xfId="0" applyFont="1" applyFill="1" applyBorder="1" applyAlignment="1">
      <alignment horizontal="center" vertical="center" wrapText="1"/>
    </xf>
    <xf numFmtId="10" fontId="50" fillId="0" borderId="63" xfId="2" applyNumberFormat="1" applyFont="1" applyBorder="1" applyAlignment="1">
      <alignment horizontal="left"/>
    </xf>
    <xf numFmtId="176" fontId="7" fillId="0" borderId="14" xfId="2" applyNumberFormat="1" applyFont="1" applyBorder="1" applyAlignment="1">
      <alignment horizontal="center"/>
    </xf>
    <xf numFmtId="0" fontId="23" fillId="0" borderId="0" xfId="0" applyFont="1" applyProtection="1">
      <protection locked="0"/>
    </xf>
    <xf numFmtId="0" fontId="39" fillId="0" borderId="0" xfId="0" applyFont="1" applyProtection="1">
      <protection locked="0"/>
    </xf>
    <xf numFmtId="0" fontId="44" fillId="0" borderId="0" xfId="0" applyFont="1" applyAlignment="1" applyProtection="1">
      <alignment vertical="center"/>
      <protection locked="0"/>
    </xf>
    <xf numFmtId="0" fontId="75" fillId="0" borderId="0" xfId="0" applyFont="1" applyAlignment="1" applyProtection="1">
      <alignment vertical="center"/>
      <protection locked="0"/>
    </xf>
    <xf numFmtId="0" fontId="80" fillId="0" borderId="0" xfId="0" applyFont="1" applyAlignment="1" applyProtection="1">
      <alignment vertical="center"/>
      <protection locked="0"/>
    </xf>
    <xf numFmtId="0" fontId="34" fillId="0" borderId="0" xfId="0" applyFont="1" applyAlignment="1" applyProtection="1">
      <alignment horizontal="center"/>
      <protection locked="0"/>
    </xf>
    <xf numFmtId="0" fontId="34" fillId="0" borderId="0" xfId="0" applyFont="1" applyProtection="1">
      <protection locked="0"/>
    </xf>
    <xf numFmtId="0" fontId="34" fillId="0" borderId="0" xfId="0" applyFont="1" applyAlignment="1" applyProtection="1">
      <alignment vertical="center"/>
      <protection locked="0"/>
    </xf>
    <xf numFmtId="0" fontId="99" fillId="0" borderId="0" xfId="0" applyFont="1" applyProtection="1">
      <protection locked="0"/>
    </xf>
    <xf numFmtId="0" fontId="51" fillId="0" borderId="0" xfId="0" applyFont="1" applyAlignment="1" applyProtection="1">
      <alignment horizontal="center" vertical="center" wrapText="1"/>
      <protection locked="0"/>
    </xf>
    <xf numFmtId="0" fontId="102" fillId="0" borderId="0" xfId="0" applyFont="1" applyAlignment="1" applyProtection="1">
      <alignment vertical="center"/>
      <protection locked="0"/>
    </xf>
    <xf numFmtId="0" fontId="104" fillId="0" borderId="0" xfId="0" applyFont="1" applyAlignment="1" applyProtection="1">
      <alignment horizontal="center" vertical="center"/>
      <protection locked="0"/>
    </xf>
    <xf numFmtId="0" fontId="65" fillId="0" borderId="13" xfId="0" applyFont="1" applyBorder="1" applyAlignment="1" applyProtection="1">
      <alignment horizontal="left" indent="1"/>
      <protection locked="0"/>
    </xf>
    <xf numFmtId="0" fontId="102" fillId="0" borderId="0" xfId="0" applyFont="1" applyAlignment="1" applyProtection="1">
      <alignment horizontal="center" vertical="center"/>
      <protection locked="0"/>
    </xf>
    <xf numFmtId="0" fontId="103" fillId="0" borderId="0" xfId="0" applyFont="1" applyAlignment="1" applyProtection="1">
      <alignment horizontal="center" vertical="center"/>
      <protection locked="0"/>
    </xf>
    <xf numFmtId="0" fontId="66" fillId="3" borderId="67" xfId="0" applyFont="1" applyFill="1" applyBorder="1" applyAlignment="1" applyProtection="1">
      <alignment horizontal="center" vertical="center"/>
      <protection locked="0"/>
    </xf>
    <xf numFmtId="169" fontId="66" fillId="3" borderId="68" xfId="0" applyNumberFormat="1" applyFont="1" applyFill="1" applyBorder="1" applyAlignment="1" applyProtection="1">
      <alignment horizontal="center" vertical="center"/>
      <protection locked="0"/>
    </xf>
    <xf numFmtId="0" fontId="66" fillId="3" borderId="69" xfId="0" applyFont="1" applyFill="1" applyBorder="1" applyAlignment="1" applyProtection="1">
      <alignment horizontal="center" vertical="center"/>
      <protection locked="0"/>
    </xf>
    <xf numFmtId="175" fontId="107" fillId="3" borderId="71" xfId="1" applyNumberFormat="1" applyFont="1" applyFill="1" applyBorder="1" applyAlignment="1" applyProtection="1">
      <alignment horizontal="center" vertical="center"/>
      <protection locked="0"/>
    </xf>
    <xf numFmtId="175" fontId="107" fillId="3" borderId="73" xfId="1" applyNumberFormat="1" applyFont="1" applyFill="1" applyBorder="1" applyAlignment="1" applyProtection="1">
      <alignment horizontal="center" vertical="center"/>
      <protection locked="0"/>
    </xf>
    <xf numFmtId="0" fontId="108" fillId="0" borderId="0" xfId="0" applyFont="1" applyAlignment="1" applyProtection="1">
      <alignment horizontal="left" indent="1"/>
      <protection locked="0"/>
    </xf>
    <xf numFmtId="0" fontId="110" fillId="6" borderId="0" xfId="0" applyFont="1" applyFill="1" applyAlignment="1" applyProtection="1">
      <alignment vertical="center"/>
      <protection locked="0"/>
    </xf>
    <xf numFmtId="10" fontId="110" fillId="6" borderId="0" xfId="0" applyNumberFormat="1" applyFont="1" applyFill="1" applyAlignment="1" applyProtection="1">
      <alignment horizontal="center" vertical="center"/>
      <protection locked="0"/>
    </xf>
    <xf numFmtId="0" fontId="110" fillId="6" borderId="0" xfId="0" applyFont="1" applyFill="1" applyAlignment="1" applyProtection="1">
      <alignment horizontal="center" vertical="center"/>
      <protection locked="0"/>
    </xf>
    <xf numFmtId="0" fontId="110" fillId="6" borderId="76" xfId="0" applyFont="1" applyFill="1" applyBorder="1" applyAlignment="1" applyProtection="1">
      <alignment horizontal="center" vertical="center"/>
      <protection locked="0"/>
    </xf>
    <xf numFmtId="0" fontId="101" fillId="19" borderId="0" xfId="0" applyFont="1" applyFill="1" applyAlignment="1" applyProtection="1">
      <alignment vertical="center"/>
      <protection locked="0"/>
    </xf>
    <xf numFmtId="10" fontId="101" fillId="19" borderId="0" xfId="0" applyNumberFormat="1" applyFont="1" applyFill="1" applyAlignment="1" applyProtection="1">
      <alignment horizontal="center" vertical="center"/>
      <protection locked="0"/>
    </xf>
    <xf numFmtId="0" fontId="101" fillId="19" borderId="0" xfId="0" applyFont="1" applyFill="1" applyAlignment="1" applyProtection="1">
      <alignment horizontal="center" vertical="center"/>
      <protection locked="0"/>
    </xf>
    <xf numFmtId="0" fontId="101" fillId="19" borderId="76" xfId="0" applyFont="1" applyFill="1" applyBorder="1" applyAlignment="1" applyProtection="1">
      <alignment horizontal="center" vertical="center"/>
      <protection locked="0"/>
    </xf>
    <xf numFmtId="0" fontId="102" fillId="0" borderId="78" xfId="0" applyFont="1" applyBorder="1" applyAlignment="1" applyProtection="1">
      <alignment vertical="center"/>
      <protection locked="0"/>
    </xf>
    <xf numFmtId="176" fontId="102" fillId="0" borderId="78" xfId="0" applyNumberFormat="1" applyFont="1" applyBorder="1" applyAlignment="1" applyProtection="1">
      <alignment vertical="center"/>
      <protection locked="0"/>
    </xf>
    <xf numFmtId="10" fontId="102" fillId="0" borderId="78" xfId="0" applyNumberFormat="1" applyFont="1" applyBorder="1" applyAlignment="1" applyProtection="1">
      <alignment horizontal="center" vertical="center"/>
      <protection locked="0"/>
    </xf>
    <xf numFmtId="9" fontId="102" fillId="0" borderId="78" xfId="0" applyNumberFormat="1" applyFont="1" applyBorder="1" applyAlignment="1" applyProtection="1">
      <alignment horizontal="center" vertical="center"/>
      <protection locked="0"/>
    </xf>
    <xf numFmtId="164" fontId="102" fillId="0" borderId="78" xfId="0" applyNumberFormat="1" applyFont="1" applyBorder="1" applyAlignment="1" applyProtection="1">
      <alignment horizontal="center" vertical="center"/>
      <protection locked="0"/>
    </xf>
    <xf numFmtId="2" fontId="102" fillId="0" borderId="78" xfId="0" applyNumberFormat="1" applyFont="1" applyBorder="1" applyAlignment="1" applyProtection="1">
      <alignment horizontal="center" vertical="center"/>
      <protection locked="0"/>
    </xf>
    <xf numFmtId="179" fontId="102" fillId="0" borderId="78" xfId="0" applyNumberFormat="1" applyFont="1" applyBorder="1" applyAlignment="1" applyProtection="1">
      <alignment horizontal="center" vertical="center"/>
      <protection locked="0"/>
    </xf>
    <xf numFmtId="0" fontId="102" fillId="0" borderId="77" xfId="0" applyFont="1" applyBorder="1" applyAlignment="1" applyProtection="1">
      <alignment vertical="center"/>
      <protection locked="0"/>
    </xf>
    <xf numFmtId="176" fontId="102" fillId="0" borderId="77" xfId="0" applyNumberFormat="1" applyFont="1" applyBorder="1" applyAlignment="1" applyProtection="1">
      <alignment vertical="center"/>
      <protection locked="0"/>
    </xf>
    <xf numFmtId="10" fontId="102" fillId="0" borderId="77" xfId="0" applyNumberFormat="1" applyFont="1" applyBorder="1" applyAlignment="1" applyProtection="1">
      <alignment horizontal="center" vertical="center"/>
      <protection locked="0"/>
    </xf>
    <xf numFmtId="9" fontId="102" fillId="0" borderId="77" xfId="0" applyNumberFormat="1" applyFont="1" applyBorder="1" applyAlignment="1" applyProtection="1">
      <alignment horizontal="center" vertical="center"/>
      <protection locked="0"/>
    </xf>
    <xf numFmtId="164" fontId="102" fillId="0" borderId="77" xfId="0" applyNumberFormat="1" applyFont="1" applyBorder="1" applyAlignment="1" applyProtection="1">
      <alignment horizontal="center" vertical="center"/>
      <protection locked="0"/>
    </xf>
    <xf numFmtId="2" fontId="102" fillId="0" borderId="77" xfId="0" applyNumberFormat="1" applyFont="1" applyBorder="1" applyAlignment="1" applyProtection="1">
      <alignment horizontal="center" vertical="center"/>
      <protection locked="0"/>
    </xf>
    <xf numFmtId="179" fontId="102" fillId="0" borderId="77" xfId="0" applyNumberFormat="1" applyFont="1" applyBorder="1" applyAlignment="1" applyProtection="1">
      <alignment horizontal="center" vertical="center"/>
      <protection locked="0"/>
    </xf>
    <xf numFmtId="176" fontId="110" fillId="6" borderId="0" xfId="0" applyNumberFormat="1" applyFont="1" applyFill="1" applyAlignment="1" applyProtection="1">
      <alignment vertical="center"/>
      <protection locked="0"/>
    </xf>
    <xf numFmtId="176" fontId="101" fillId="19" borderId="0" xfId="0" applyNumberFormat="1" applyFont="1" applyFill="1" applyAlignment="1" applyProtection="1">
      <alignment vertical="center"/>
      <protection locked="0"/>
    </xf>
    <xf numFmtId="0" fontId="102" fillId="0" borderId="79" xfId="0" applyFont="1" applyBorder="1" applyAlignment="1" applyProtection="1">
      <alignment vertical="center"/>
      <protection locked="0"/>
    </xf>
    <xf numFmtId="176" fontId="102" fillId="0" borderId="79" xfId="0" applyNumberFormat="1" applyFont="1" applyBorder="1" applyAlignment="1" applyProtection="1">
      <alignment vertical="center"/>
      <protection locked="0"/>
    </xf>
    <xf numFmtId="10" fontId="102" fillId="0" borderId="79" xfId="0" applyNumberFormat="1" applyFont="1" applyBorder="1" applyAlignment="1" applyProtection="1">
      <alignment horizontal="center" vertical="center"/>
      <protection locked="0"/>
    </xf>
    <xf numFmtId="9" fontId="102" fillId="0" borderId="79" xfId="0" applyNumberFormat="1" applyFont="1" applyBorder="1" applyAlignment="1" applyProtection="1">
      <alignment horizontal="center" vertical="center"/>
      <protection locked="0"/>
    </xf>
    <xf numFmtId="164" fontId="102" fillId="0" borderId="79" xfId="0" applyNumberFormat="1" applyFont="1" applyBorder="1" applyAlignment="1" applyProtection="1">
      <alignment horizontal="center" vertical="center"/>
      <protection locked="0"/>
    </xf>
    <xf numFmtId="2" fontId="102" fillId="0" borderId="79" xfId="0" applyNumberFormat="1" applyFont="1" applyBorder="1" applyAlignment="1" applyProtection="1">
      <alignment horizontal="center" vertical="center"/>
      <protection locked="0"/>
    </xf>
    <xf numFmtId="179" fontId="102" fillId="0" borderId="79" xfId="0" applyNumberFormat="1" applyFont="1" applyBorder="1" applyAlignment="1" applyProtection="1">
      <alignment horizontal="center" vertical="center"/>
      <protection locked="0"/>
    </xf>
    <xf numFmtId="0" fontId="101" fillId="20" borderId="0" xfId="0" applyFont="1" applyFill="1" applyAlignment="1" applyProtection="1">
      <alignment vertical="center"/>
      <protection locked="0"/>
    </xf>
    <xf numFmtId="0" fontId="101" fillId="20" borderId="0" xfId="0" applyFont="1" applyFill="1" applyAlignment="1" applyProtection="1">
      <alignment horizontal="center" vertical="center"/>
      <protection locked="0"/>
    </xf>
    <xf numFmtId="0" fontId="101" fillId="20" borderId="76" xfId="0" applyFont="1" applyFill="1" applyBorder="1" applyAlignment="1" applyProtection="1">
      <alignment horizontal="center" vertical="center"/>
      <protection locked="0"/>
    </xf>
    <xf numFmtId="176" fontId="101" fillId="20" borderId="0" xfId="0" applyNumberFormat="1" applyFont="1" applyFill="1" applyAlignment="1" applyProtection="1">
      <alignment vertical="center"/>
      <protection locked="0"/>
    </xf>
    <xf numFmtId="10" fontId="101" fillId="20" borderId="0" xfId="0" applyNumberFormat="1" applyFont="1" applyFill="1" applyAlignment="1" applyProtection="1">
      <alignment horizontal="center" vertical="center"/>
      <protection locked="0"/>
    </xf>
    <xf numFmtId="0" fontId="112" fillId="2" borderId="0" xfId="0" applyFont="1" applyFill="1" applyAlignment="1" applyProtection="1">
      <alignment vertical="center"/>
      <protection locked="0"/>
    </xf>
    <xf numFmtId="176" fontId="112" fillId="2" borderId="0" xfId="0" applyNumberFormat="1" applyFont="1" applyFill="1" applyAlignment="1" applyProtection="1">
      <alignment vertical="center"/>
      <protection locked="0"/>
    </xf>
    <xf numFmtId="10" fontId="112" fillId="2" borderId="0" xfId="0" applyNumberFormat="1" applyFont="1" applyFill="1" applyAlignment="1" applyProtection="1">
      <alignment horizontal="center" vertical="center"/>
      <protection locked="0"/>
    </xf>
    <xf numFmtId="0" fontId="112" fillId="2" borderId="0" xfId="0" applyFont="1" applyFill="1" applyAlignment="1" applyProtection="1">
      <alignment horizontal="center" vertical="center"/>
      <protection locked="0"/>
    </xf>
    <xf numFmtId="0" fontId="112" fillId="2" borderId="76" xfId="0" applyFont="1" applyFill="1" applyBorder="1" applyAlignment="1" applyProtection="1">
      <alignment horizontal="center" vertical="center"/>
      <protection locked="0"/>
    </xf>
    <xf numFmtId="0" fontId="106" fillId="0" borderId="0" xfId="0" applyFont="1" applyProtection="1">
      <protection locked="0"/>
    </xf>
    <xf numFmtId="176" fontId="102" fillId="0" borderId="0" xfId="0" applyNumberFormat="1" applyFont="1" applyAlignment="1" applyProtection="1">
      <alignment vertical="center"/>
      <protection locked="0"/>
    </xf>
    <xf numFmtId="10" fontId="102" fillId="0" borderId="0" xfId="0" applyNumberFormat="1" applyFont="1" applyAlignment="1" applyProtection="1">
      <alignment horizontal="center" vertical="center"/>
      <protection locked="0"/>
    </xf>
    <xf numFmtId="9" fontId="102" fillId="0" borderId="0" xfId="0" applyNumberFormat="1" applyFont="1" applyAlignment="1" applyProtection="1">
      <alignment horizontal="center" vertical="center"/>
      <protection locked="0"/>
    </xf>
    <xf numFmtId="164" fontId="102" fillId="0" borderId="0" xfId="0" applyNumberFormat="1" applyFont="1" applyAlignment="1" applyProtection="1">
      <alignment horizontal="center" vertical="center"/>
      <protection locked="0"/>
    </xf>
    <xf numFmtId="2" fontId="102" fillId="0" borderId="0" xfId="0" applyNumberFormat="1" applyFont="1" applyAlignment="1" applyProtection="1">
      <alignment horizontal="center" vertical="center"/>
      <protection locked="0"/>
    </xf>
    <xf numFmtId="179" fontId="102" fillId="0" borderId="0" xfId="0" applyNumberFormat="1" applyFont="1" applyAlignment="1" applyProtection="1">
      <alignment horizontal="center" vertical="center"/>
      <protection locked="0"/>
    </xf>
    <xf numFmtId="0" fontId="103" fillId="0" borderId="0" xfId="0" applyFont="1" applyAlignment="1" applyProtection="1">
      <alignment vertical="center"/>
      <protection locked="0"/>
    </xf>
    <xf numFmtId="0" fontId="110" fillId="0" borderId="0" xfId="0" applyFont="1" applyAlignment="1" applyProtection="1">
      <alignment vertical="center"/>
      <protection locked="0"/>
    </xf>
    <xf numFmtId="0" fontId="101" fillId="0" borderId="0" xfId="0" applyFont="1" applyAlignment="1" applyProtection="1">
      <alignment vertical="center"/>
      <protection locked="0"/>
    </xf>
    <xf numFmtId="0" fontId="112" fillId="0" borderId="0" xfId="0" applyFont="1" applyAlignment="1" applyProtection="1">
      <alignment vertical="center"/>
      <protection locked="0"/>
    </xf>
    <xf numFmtId="10" fontId="102" fillId="0" borderId="0" xfId="0" applyNumberFormat="1" applyFont="1" applyAlignment="1" applyProtection="1">
      <alignment vertical="center"/>
      <protection locked="0"/>
    </xf>
    <xf numFmtId="10" fontId="102" fillId="0" borderId="78" xfId="0" applyNumberFormat="1" applyFont="1" applyBorder="1" applyAlignment="1" applyProtection="1">
      <alignment vertical="center"/>
      <protection locked="0"/>
    </xf>
    <xf numFmtId="10" fontId="102" fillId="0" borderId="77" xfId="0" applyNumberFormat="1" applyFont="1" applyBorder="1" applyAlignment="1" applyProtection="1">
      <alignment vertical="center"/>
      <protection locked="0"/>
    </xf>
    <xf numFmtId="10" fontId="102" fillId="0" borderId="79" xfId="0" applyNumberFormat="1" applyFont="1" applyBorder="1" applyAlignment="1" applyProtection="1">
      <alignment vertical="center"/>
      <protection locked="0"/>
    </xf>
    <xf numFmtId="0" fontId="110" fillId="0" borderId="0" xfId="0" applyFont="1" applyAlignment="1" applyProtection="1">
      <alignment horizontal="center" vertical="center"/>
      <protection locked="0"/>
    </xf>
    <xf numFmtId="0" fontId="101" fillId="0" borderId="0" xfId="0" applyFont="1" applyAlignment="1" applyProtection="1">
      <alignment horizontal="center" vertical="center"/>
      <protection locked="0"/>
    </xf>
    <xf numFmtId="0" fontId="102" fillId="0" borderId="78" xfId="0" applyFont="1" applyBorder="1" applyAlignment="1" applyProtection="1">
      <alignment horizontal="center" vertical="center"/>
      <protection locked="0"/>
    </xf>
    <xf numFmtId="0" fontId="102" fillId="0" borderId="77" xfId="0" applyFont="1" applyBorder="1" applyAlignment="1" applyProtection="1">
      <alignment horizontal="center" vertical="center"/>
      <protection locked="0"/>
    </xf>
    <xf numFmtId="0" fontId="102" fillId="0" borderId="79" xfId="0" applyFont="1" applyBorder="1" applyAlignment="1" applyProtection="1">
      <alignment horizontal="center" vertical="center"/>
      <protection locked="0"/>
    </xf>
    <xf numFmtId="0" fontId="112" fillId="0" borderId="0" xfId="0" applyFont="1" applyAlignment="1" applyProtection="1">
      <alignment horizontal="center" vertical="center"/>
      <protection locked="0"/>
    </xf>
    <xf numFmtId="0" fontId="115" fillId="0" borderId="0" xfId="0" applyFont="1" applyAlignment="1">
      <alignment vertical="top" wrapText="1"/>
    </xf>
    <xf numFmtId="0" fontId="5" fillId="0" borderId="14" xfId="0" applyFont="1" applyBorder="1" applyAlignment="1" applyProtection="1">
      <alignment horizontal="left" indent="2"/>
      <protection locked="0"/>
    </xf>
    <xf numFmtId="0" fontId="5" fillId="0" borderId="14" xfId="0" applyFont="1" applyBorder="1" applyAlignment="1">
      <alignment horizontal="center"/>
    </xf>
    <xf numFmtId="175" fontId="5" fillId="0" borderId="14" xfId="0" applyNumberFormat="1" applyFont="1" applyBorder="1" applyAlignment="1">
      <alignment horizontal="center"/>
    </xf>
    <xf numFmtId="176" fontId="5" fillId="0" borderId="14" xfId="2" applyNumberFormat="1" applyFont="1" applyBorder="1" applyAlignment="1">
      <alignment horizontal="center"/>
    </xf>
    <xf numFmtId="10" fontId="5" fillId="0" borderId="14" xfId="2" applyNumberFormat="1" applyFont="1" applyBorder="1" applyAlignment="1">
      <alignment horizontal="center"/>
    </xf>
    <xf numFmtId="10" fontId="91" fillId="0" borderId="14" xfId="2" applyNumberFormat="1" applyFont="1" applyBorder="1" applyAlignment="1">
      <alignment horizontal="center"/>
    </xf>
    <xf numFmtId="10" fontId="4" fillId="0" borderId="14" xfId="2" applyNumberFormat="1" applyFont="1" applyBorder="1" applyAlignment="1">
      <alignment horizontal="center"/>
    </xf>
    <xf numFmtId="164" fontId="18" fillId="0" borderId="0" xfId="2" applyNumberFormat="1" applyFont="1" applyAlignment="1">
      <alignment vertical="center"/>
    </xf>
    <xf numFmtId="164" fontId="36" fillId="0" borderId="0" xfId="0" applyNumberFormat="1" applyFont="1" applyAlignment="1">
      <alignment vertical="center"/>
    </xf>
    <xf numFmtId="10" fontId="18" fillId="0" borderId="0" xfId="2" applyNumberFormat="1" applyFont="1" applyAlignment="1">
      <alignment vertical="center"/>
    </xf>
    <xf numFmtId="10" fontId="36" fillId="0" borderId="0" xfId="0" applyNumberFormat="1" applyFont="1" applyAlignment="1">
      <alignment vertical="center"/>
    </xf>
    <xf numFmtId="0" fontId="88" fillId="0" borderId="0" xfId="0" applyFont="1"/>
    <xf numFmtId="0" fontId="72" fillId="0" borderId="18" xfId="0" applyFont="1" applyBorder="1"/>
    <xf numFmtId="0" fontId="72" fillId="0" borderId="56" xfId="0" applyFont="1" applyBorder="1"/>
    <xf numFmtId="0" fontId="72" fillId="0" borderId="0" xfId="0" applyFont="1"/>
    <xf numFmtId="0" fontId="81" fillId="0" borderId="0" xfId="0" applyFont="1"/>
    <xf numFmtId="0" fontId="87" fillId="0" borderId="0" xfId="0" applyFont="1"/>
    <xf numFmtId="0" fontId="74" fillId="0" borderId="56" xfId="0" applyFont="1" applyBorder="1" applyAlignment="1">
      <alignment horizontal="left" vertical="center"/>
    </xf>
    <xf numFmtId="0" fontId="79" fillId="18" borderId="0" xfId="0" applyFont="1" applyFill="1" applyAlignment="1">
      <alignment horizontal="center" vertical="top"/>
    </xf>
    <xf numFmtId="0" fontId="79" fillId="0" borderId="0" xfId="0" applyFont="1" applyAlignment="1">
      <alignment horizontal="center" vertical="top"/>
    </xf>
    <xf numFmtId="0" fontId="33" fillId="0" borderId="70" xfId="0" applyFont="1" applyBorder="1" applyAlignment="1">
      <alignment horizontal="center" vertical="center"/>
    </xf>
    <xf numFmtId="0" fontId="33" fillId="0" borderId="74" xfId="0" applyFont="1" applyBorder="1"/>
    <xf numFmtId="0" fontId="33" fillId="0" borderId="17" xfId="0" applyFont="1" applyBorder="1"/>
    <xf numFmtId="169" fontId="66" fillId="3" borderId="67" xfId="0" applyNumberFormat="1" applyFont="1" applyFill="1" applyBorder="1" applyAlignment="1">
      <alignment horizontal="center" vertical="center"/>
    </xf>
    <xf numFmtId="169" fontId="66" fillId="0" borderId="0" xfId="0" applyNumberFormat="1" applyFont="1" applyAlignment="1">
      <alignment vertical="center"/>
    </xf>
    <xf numFmtId="0" fontId="33" fillId="0" borderId="0" xfId="0" applyFont="1" applyAlignment="1">
      <alignment horizontal="right" vertical="center"/>
    </xf>
    <xf numFmtId="0" fontId="33" fillId="0" borderId="72" xfId="0" applyFont="1" applyBorder="1" applyAlignment="1">
      <alignment horizontal="center" vertical="center"/>
    </xf>
    <xf numFmtId="0" fontId="33" fillId="0" borderId="75" xfId="0" applyFont="1" applyBorder="1"/>
    <xf numFmtId="0" fontId="75" fillId="0" borderId="0" xfId="0" applyFont="1" applyAlignment="1">
      <alignment horizontal="center" vertical="center"/>
    </xf>
    <xf numFmtId="1" fontId="33" fillId="0" borderId="0" xfId="1" applyNumberFormat="1" applyFont="1" applyFill="1" applyBorder="1" applyProtection="1"/>
    <xf numFmtId="1" fontId="33" fillId="0" borderId="0" xfId="1" applyNumberFormat="1" applyFont="1" applyProtection="1"/>
    <xf numFmtId="0" fontId="84" fillId="0" borderId="0" xfId="0" applyFont="1" applyAlignment="1">
      <alignment horizontal="center" vertical="center" wrapText="1"/>
    </xf>
    <xf numFmtId="0" fontId="40" fillId="6" borderId="0" xfId="0" applyFont="1" applyFill="1" applyAlignment="1">
      <alignment horizontal="center" vertical="center" wrapText="1"/>
    </xf>
    <xf numFmtId="0" fontId="0" fillId="0" borderId="0" xfId="0" applyAlignment="1">
      <alignment horizontal="center" vertical="center" wrapText="1"/>
    </xf>
    <xf numFmtId="0" fontId="87" fillId="0" borderId="0" xfId="0" applyFont="1" applyAlignment="1">
      <alignment vertical="center"/>
    </xf>
    <xf numFmtId="0" fontId="73" fillId="0" borderId="0" xfId="0" applyFont="1" applyAlignment="1">
      <alignment vertical="center"/>
    </xf>
    <xf numFmtId="0" fontId="33" fillId="0" borderId="0" xfId="0" applyFont="1" applyAlignment="1">
      <alignment vertical="center"/>
    </xf>
    <xf numFmtId="0" fontId="76" fillId="0" borderId="0" xfId="0" applyFont="1" applyAlignment="1">
      <alignment horizontal="center" vertical="center"/>
    </xf>
    <xf numFmtId="0" fontId="73" fillId="0" borderId="0" xfId="0" applyFont="1" applyAlignment="1">
      <alignment horizontal="center" vertical="center"/>
    </xf>
    <xf numFmtId="1" fontId="33" fillId="0" borderId="0" xfId="1" applyNumberFormat="1" applyFont="1" applyAlignment="1" applyProtection="1">
      <alignment vertical="center"/>
    </xf>
    <xf numFmtId="0" fontId="87" fillId="0" borderId="0" xfId="0" applyFont="1" applyAlignment="1">
      <alignment horizontal="center" vertical="center" wrapText="1"/>
    </xf>
    <xf numFmtId="164" fontId="44" fillId="2" borderId="18" xfId="2" applyNumberFormat="1" applyFont="1" applyFill="1" applyBorder="1" applyAlignment="1" applyProtection="1">
      <alignment horizontal="center" vertical="center" wrapText="1"/>
    </xf>
    <xf numFmtId="164" fontId="44" fillId="2" borderId="17" xfId="2" applyNumberFormat="1" applyFont="1" applyFill="1" applyBorder="1" applyAlignment="1" applyProtection="1">
      <alignment horizontal="center" vertical="center" wrapText="1"/>
    </xf>
    <xf numFmtId="0" fontId="44" fillId="0" borderId="0" xfId="0" applyFont="1" applyAlignment="1">
      <alignment horizontal="center" vertical="center" wrapText="1"/>
    </xf>
    <xf numFmtId="164" fontId="44" fillId="2" borderId="0" xfId="2" applyNumberFormat="1" applyFont="1" applyFill="1" applyBorder="1" applyAlignment="1" applyProtection="1">
      <alignment horizontal="center" vertical="center" wrapText="1"/>
    </xf>
    <xf numFmtId="0" fontId="33" fillId="0" borderId="18" xfId="0" applyFont="1" applyBorder="1" applyAlignment="1">
      <alignment vertical="center"/>
    </xf>
    <xf numFmtId="0" fontId="33" fillId="0" borderId="56" xfId="0" applyFont="1" applyBorder="1" applyAlignment="1">
      <alignment vertical="center"/>
    </xf>
    <xf numFmtId="0" fontId="33" fillId="0" borderId="17" xfId="0" applyFont="1" applyBorder="1" applyAlignment="1">
      <alignment vertical="center"/>
    </xf>
    <xf numFmtId="0" fontId="92" fillId="0" borderId="0" xfId="0" applyFont="1" applyAlignment="1">
      <alignment vertical="center"/>
    </xf>
    <xf numFmtId="0" fontId="34" fillId="2" borderId="18" xfId="0" applyFont="1" applyFill="1" applyBorder="1" applyAlignment="1">
      <alignment vertical="center"/>
    </xf>
    <xf numFmtId="164" fontId="80" fillId="2" borderId="56" xfId="2" applyNumberFormat="1" applyFont="1" applyFill="1" applyBorder="1" applyAlignment="1" applyProtection="1">
      <alignment horizontal="center" vertical="center"/>
    </xf>
    <xf numFmtId="164" fontId="80" fillId="2" borderId="17" xfId="2" applyNumberFormat="1" applyFont="1" applyFill="1" applyBorder="1" applyAlignment="1" applyProtection="1">
      <alignment horizontal="center" vertical="center"/>
    </xf>
    <xf numFmtId="0" fontId="35" fillId="0" borderId="0" xfId="0" applyFont="1" applyAlignment="1">
      <alignment vertical="center"/>
    </xf>
    <xf numFmtId="176" fontId="80" fillId="2" borderId="17" xfId="2" applyNumberFormat="1" applyFont="1" applyFill="1" applyBorder="1" applyAlignment="1" applyProtection="1">
      <alignment horizontal="center" vertical="center"/>
    </xf>
    <xf numFmtId="10" fontId="80" fillId="2" borderId="0" xfId="2" applyNumberFormat="1" applyFont="1" applyFill="1" applyBorder="1" applyAlignment="1" applyProtection="1">
      <alignment horizontal="center" vertical="center"/>
    </xf>
    <xf numFmtId="164" fontId="80" fillId="2" borderId="0" xfId="2" applyNumberFormat="1" applyFont="1" applyFill="1" applyBorder="1" applyAlignment="1" applyProtection="1">
      <alignment horizontal="center" vertical="center"/>
    </xf>
    <xf numFmtId="176" fontId="33" fillId="0" borderId="17" xfId="0" applyNumberFormat="1" applyFont="1" applyBorder="1" applyAlignment="1">
      <alignment vertical="center"/>
    </xf>
    <xf numFmtId="0" fontId="35" fillId="5" borderId="18" xfId="0" applyFont="1" applyFill="1" applyBorder="1" applyAlignment="1">
      <alignment vertical="center"/>
    </xf>
    <xf numFmtId="164" fontId="35" fillId="5" borderId="56" xfId="2" applyNumberFormat="1" applyFont="1" applyFill="1" applyBorder="1" applyAlignment="1" applyProtection="1">
      <alignment horizontal="center" vertical="center"/>
    </xf>
    <xf numFmtId="164" fontId="35" fillId="5" borderId="17" xfId="2" applyNumberFormat="1" applyFont="1" applyFill="1" applyBorder="1" applyAlignment="1" applyProtection="1">
      <alignment horizontal="center" vertical="center"/>
    </xf>
    <xf numFmtId="176" fontId="35" fillId="5" borderId="17" xfId="2" applyNumberFormat="1" applyFont="1" applyFill="1" applyBorder="1" applyAlignment="1" applyProtection="1">
      <alignment horizontal="center" vertical="center"/>
    </xf>
    <xf numFmtId="164" fontId="35" fillId="5" borderId="0" xfId="2" applyNumberFormat="1" applyFont="1" applyFill="1" applyBorder="1" applyAlignment="1" applyProtection="1">
      <alignment horizontal="center" vertical="center"/>
    </xf>
    <xf numFmtId="0" fontId="90" fillId="0" borderId="0" xfId="0" applyFont="1"/>
    <xf numFmtId="170" fontId="13" fillId="0" borderId="57" xfId="2" applyNumberFormat="1" applyFont="1" applyBorder="1" applyAlignment="1" applyProtection="1">
      <alignment horizontal="center"/>
    </xf>
    <xf numFmtId="179" fontId="13" fillId="0" borderId="57" xfId="2" applyNumberFormat="1" applyFont="1" applyBorder="1" applyAlignment="1" applyProtection="1">
      <alignment horizontal="center"/>
    </xf>
    <xf numFmtId="10" fontId="13" fillId="0" borderId="57" xfId="2" applyNumberFormat="1" applyFont="1" applyBorder="1" applyAlignment="1" applyProtection="1">
      <alignment horizontal="center"/>
    </xf>
    <xf numFmtId="10" fontId="13" fillId="0" borderId="58" xfId="2" applyNumberFormat="1" applyFont="1" applyBorder="1" applyAlignment="1" applyProtection="1">
      <alignment horizontal="center"/>
    </xf>
    <xf numFmtId="175" fontId="6" fillId="0" borderId="13" xfId="2" applyNumberFormat="1" applyFont="1" applyBorder="1" applyAlignment="1" applyProtection="1">
      <alignment horizontal="center"/>
    </xf>
    <xf numFmtId="0" fontId="13" fillId="0" borderId="0" xfId="0" applyFont="1"/>
    <xf numFmtId="176" fontId="13" fillId="0" borderId="13" xfId="2" applyNumberFormat="1" applyFont="1" applyBorder="1" applyAlignment="1" applyProtection="1">
      <alignment horizontal="center"/>
    </xf>
    <xf numFmtId="164" fontId="91" fillId="0" borderId="13" xfId="2" applyNumberFormat="1" applyFont="1" applyBorder="1" applyAlignment="1" applyProtection="1">
      <alignment horizontal="center"/>
    </xf>
    <xf numFmtId="10" fontId="13" fillId="0" borderId="13" xfId="2" applyNumberFormat="1" applyFont="1" applyBorder="1" applyAlignment="1" applyProtection="1">
      <alignment horizontal="center"/>
    </xf>
    <xf numFmtId="9" fontId="13" fillId="0" borderId="13" xfId="2" applyFont="1" applyBorder="1" applyAlignment="1" applyProtection="1">
      <alignment horizontal="center"/>
    </xf>
    <xf numFmtId="164" fontId="13" fillId="0" borderId="13" xfId="2" applyNumberFormat="1" applyFont="1" applyBorder="1" applyAlignment="1" applyProtection="1">
      <alignment horizontal="center"/>
    </xf>
    <xf numFmtId="39" fontId="13" fillId="0" borderId="13" xfId="2" applyNumberFormat="1" applyFont="1" applyBorder="1" applyAlignment="1" applyProtection="1">
      <alignment horizontal="center"/>
    </xf>
    <xf numFmtId="0" fontId="33" fillId="0" borderId="18" xfId="0" applyFont="1" applyBorder="1" applyAlignment="1">
      <alignment horizontal="left" vertical="center"/>
    </xf>
    <xf numFmtId="170" fontId="33" fillId="0" borderId="56" xfId="0" applyNumberFormat="1" applyFont="1" applyBorder="1" applyAlignment="1">
      <alignment vertical="center"/>
    </xf>
    <xf numFmtId="0" fontId="90" fillId="0" borderId="0" xfId="0" applyFont="1" applyAlignment="1">
      <alignment vertical="center"/>
    </xf>
    <xf numFmtId="0" fontId="13" fillId="0" borderId="18" xfId="0" applyFont="1" applyBorder="1" applyAlignment="1">
      <alignment vertical="center"/>
    </xf>
    <xf numFmtId="0" fontId="13" fillId="0" borderId="56" xfId="0" applyFont="1" applyBorder="1" applyAlignment="1">
      <alignment vertical="center"/>
    </xf>
    <xf numFmtId="0" fontId="13" fillId="0" borderId="17" xfId="0" applyFont="1" applyBorder="1" applyAlignment="1">
      <alignment vertical="center"/>
    </xf>
    <xf numFmtId="0" fontId="13" fillId="0" borderId="0" xfId="0" applyFont="1" applyAlignment="1">
      <alignment vertical="center"/>
    </xf>
    <xf numFmtId="176" fontId="13" fillId="0" borderId="17" xfId="0" applyNumberFormat="1" applyFont="1" applyBorder="1" applyAlignment="1">
      <alignment vertical="center"/>
    </xf>
    <xf numFmtId="0" fontId="65" fillId="0" borderId="0" xfId="0" applyFont="1" applyAlignment="1">
      <alignment vertical="center"/>
    </xf>
    <xf numFmtId="0" fontId="35" fillId="3" borderId="18" xfId="0" applyFont="1" applyFill="1" applyBorder="1" applyAlignment="1">
      <alignment horizontal="left" vertical="center" indent="1"/>
    </xf>
    <xf numFmtId="164" fontId="35" fillId="3" borderId="56" xfId="2" applyNumberFormat="1" applyFont="1" applyFill="1" applyBorder="1" applyAlignment="1" applyProtection="1">
      <alignment horizontal="center" vertical="center"/>
    </xf>
    <xf numFmtId="164" fontId="35" fillId="3" borderId="17" xfId="2" applyNumberFormat="1" applyFont="1" applyFill="1" applyBorder="1" applyAlignment="1" applyProtection="1">
      <alignment horizontal="center" vertical="center"/>
    </xf>
    <xf numFmtId="176" fontId="35" fillId="3" borderId="17" xfId="2" applyNumberFormat="1" applyFont="1" applyFill="1" applyBorder="1" applyAlignment="1" applyProtection="1">
      <alignment horizontal="center" vertical="center"/>
    </xf>
    <xf numFmtId="164" fontId="35" fillId="3" borderId="0" xfId="2" applyNumberFormat="1" applyFont="1" applyFill="1" applyBorder="1" applyAlignment="1" applyProtection="1">
      <alignment horizontal="center" vertical="center"/>
    </xf>
    <xf numFmtId="9" fontId="91" fillId="0" borderId="13" xfId="2" applyFont="1" applyBorder="1" applyAlignment="1" applyProtection="1">
      <alignment horizontal="center"/>
    </xf>
    <xf numFmtId="170" fontId="13" fillId="0" borderId="56" xfId="0" applyNumberFormat="1" applyFont="1" applyBorder="1" applyAlignment="1">
      <alignment vertical="center"/>
    </xf>
    <xf numFmtId="0" fontId="9" fillId="0" borderId="0" xfId="0" applyFont="1"/>
    <xf numFmtId="0" fontId="59" fillId="0" borderId="0" xfId="0" applyFont="1" applyAlignment="1">
      <alignment vertical="center"/>
    </xf>
    <xf numFmtId="164" fontId="66" fillId="3" borderId="56" xfId="2" applyNumberFormat="1" applyFont="1" applyFill="1" applyBorder="1" applyAlignment="1" applyProtection="1">
      <alignment horizontal="center" vertical="center"/>
    </xf>
    <xf numFmtId="164" fontId="66" fillId="3" borderId="17" xfId="2" applyNumberFormat="1" applyFont="1" applyFill="1" applyBorder="1" applyAlignment="1" applyProtection="1">
      <alignment horizontal="center" vertical="center"/>
    </xf>
    <xf numFmtId="164" fontId="66" fillId="3" borderId="0" xfId="2" applyNumberFormat="1" applyFont="1" applyFill="1" applyBorder="1" applyAlignment="1" applyProtection="1">
      <alignment horizontal="center" vertical="center"/>
    </xf>
    <xf numFmtId="170" fontId="33" fillId="0" borderId="0" xfId="0" applyNumberFormat="1" applyFont="1" applyAlignment="1">
      <alignment vertical="center"/>
    </xf>
    <xf numFmtId="0" fontId="80" fillId="2" borderId="0" xfId="0" applyFont="1" applyFill="1" applyAlignment="1">
      <alignment horizontal="left" vertical="center"/>
    </xf>
    <xf numFmtId="176" fontId="80" fillId="2" borderId="0" xfId="2" applyNumberFormat="1" applyFont="1" applyFill="1" applyBorder="1" applyAlignment="1" applyProtection="1">
      <alignment horizontal="center" vertical="center"/>
    </xf>
    <xf numFmtId="0" fontId="84" fillId="0" borderId="0" xfId="0" applyFont="1" applyAlignment="1">
      <alignment vertical="center"/>
    </xf>
    <xf numFmtId="0" fontId="85" fillId="0" borderId="0" xfId="0" applyFont="1" applyAlignment="1">
      <alignment vertical="center"/>
    </xf>
    <xf numFmtId="164" fontId="36"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58" fillId="0" borderId="17" xfId="0" applyFont="1" applyBorder="1" applyAlignment="1">
      <alignment vertical="center"/>
    </xf>
    <xf numFmtId="10" fontId="58" fillId="0" borderId="0" xfId="0" applyNumberFormat="1" applyFont="1" applyAlignment="1">
      <alignment horizontal="center" vertical="center"/>
    </xf>
    <xf numFmtId="0" fontId="86" fillId="0" borderId="0" xfId="0" applyFont="1"/>
    <xf numFmtId="0" fontId="77" fillId="0" borderId="18" xfId="0" applyFont="1" applyBorder="1"/>
    <xf numFmtId="0" fontId="77" fillId="0" borderId="56" xfId="0" applyFont="1" applyBorder="1"/>
    <xf numFmtId="0" fontId="77" fillId="0" borderId="17" xfId="0" applyFont="1" applyBorder="1"/>
    <xf numFmtId="0" fontId="77" fillId="0" borderId="0" xfId="0" applyFont="1"/>
    <xf numFmtId="0" fontId="78" fillId="0" borderId="0" xfId="0" applyFont="1"/>
    <xf numFmtId="0" fontId="77" fillId="0" borderId="0" xfId="0" applyFont="1" applyAlignment="1">
      <alignment horizontal="center"/>
    </xf>
    <xf numFmtId="0" fontId="3" fillId="0" borderId="0" xfId="0" applyFont="1"/>
    <xf numFmtId="172" fontId="56" fillId="0" borderId="51" xfId="2" applyNumberFormat="1" applyFont="1" applyBorder="1" applyAlignment="1"/>
    <xf numFmtId="170" fontId="50" fillId="0" borderId="63" xfId="0" applyNumberFormat="1" applyFont="1" applyBorder="1" applyAlignment="1">
      <alignment horizontal="left"/>
    </xf>
    <xf numFmtId="10" fontId="50" fillId="0" borderId="0" xfId="2" applyNumberFormat="1" applyFont="1" applyFill="1" applyBorder="1" applyAlignment="1">
      <alignment horizontal="center"/>
    </xf>
    <xf numFmtId="0" fontId="51" fillId="0" borderId="0" xfId="0" applyFont="1" applyAlignment="1">
      <alignment horizontal="center" vertical="center" wrapText="1"/>
    </xf>
    <xf numFmtId="0" fontId="106" fillId="0" borderId="0" xfId="0" applyFont="1"/>
    <xf numFmtId="0" fontId="103" fillId="0" borderId="0" xfId="0" applyFont="1" applyAlignment="1">
      <alignment vertical="center"/>
    </xf>
    <xf numFmtId="0" fontId="102" fillId="0" borderId="0" xfId="0" applyFont="1" applyAlignment="1">
      <alignment vertical="center"/>
    </xf>
    <xf numFmtId="0" fontId="103" fillId="0" borderId="0" xfId="0" applyFont="1" applyAlignment="1">
      <alignment horizontal="center" vertical="center"/>
    </xf>
    <xf numFmtId="0" fontId="102" fillId="0" borderId="0" xfId="0" applyFont="1" applyAlignment="1">
      <alignment horizontal="center" vertical="center"/>
    </xf>
    <xf numFmtId="0" fontId="104" fillId="0" borderId="0" xfId="0" applyFont="1" applyAlignment="1">
      <alignment horizontal="center" vertical="center"/>
    </xf>
    <xf numFmtId="0" fontId="108" fillId="0" borderId="0" xfId="0" applyFont="1" applyAlignment="1">
      <alignment horizontal="left" indent="1"/>
    </xf>
    <xf numFmtId="0" fontId="106" fillId="0" borderId="0" xfId="0" applyFont="1" applyAlignment="1">
      <alignment vertical="center"/>
    </xf>
    <xf numFmtId="0" fontId="105" fillId="0" borderId="0" xfId="0" applyFont="1" applyAlignment="1">
      <alignment vertical="center"/>
    </xf>
    <xf numFmtId="0" fontId="105" fillId="0" borderId="0" xfId="0" applyFont="1" applyAlignment="1">
      <alignment horizontal="center" vertical="center"/>
    </xf>
    <xf numFmtId="0" fontId="111" fillId="0" borderId="0" xfId="0" applyFont="1" applyAlignment="1">
      <alignment horizontal="center" vertical="center" wrapText="1"/>
    </xf>
    <xf numFmtId="0" fontId="109" fillId="0" borderId="0" xfId="0" applyFont="1" applyAlignment="1">
      <alignment vertical="center"/>
    </xf>
    <xf numFmtId="0" fontId="109" fillId="0" borderId="0" xfId="0" applyFont="1" applyAlignment="1">
      <alignment horizontal="center" vertical="center"/>
    </xf>
    <xf numFmtId="164" fontId="51" fillId="2" borderId="0" xfId="2" applyNumberFormat="1" applyFont="1" applyFill="1" applyBorder="1" applyAlignment="1" applyProtection="1">
      <alignment horizontal="center" vertical="center" wrapText="1"/>
    </xf>
    <xf numFmtId="164" fontId="51" fillId="2" borderId="17" xfId="2" applyNumberFormat="1" applyFont="1" applyFill="1" applyBorder="1" applyAlignment="1" applyProtection="1">
      <alignment horizontal="center" vertical="center" wrapText="1"/>
    </xf>
    <xf numFmtId="0" fontId="17" fillId="0" borderId="0" xfId="0" applyFont="1"/>
    <xf numFmtId="0" fontId="35" fillId="0" borderId="0" xfId="0" applyFont="1" applyAlignment="1">
      <alignment horizontal="center"/>
    </xf>
    <xf numFmtId="0" fontId="58" fillId="0" borderId="0" xfId="0" applyFont="1" applyAlignment="1">
      <alignment horizontal="center"/>
    </xf>
    <xf numFmtId="0" fontId="33" fillId="0" borderId="52" xfId="0" applyFont="1" applyBorder="1" applyAlignment="1">
      <alignment horizontal="center" vertical="center"/>
    </xf>
    <xf numFmtId="14" fontId="33" fillId="0" borderId="0" xfId="0" applyNumberFormat="1" applyFont="1"/>
    <xf numFmtId="14" fontId="57" fillId="0" borderId="0" xfId="0" quotePrefix="1" applyNumberFormat="1" applyFont="1" applyAlignment="1">
      <alignment horizontal="right"/>
    </xf>
    <xf numFmtId="175" fontId="57" fillId="0" borderId="0" xfId="0" applyNumberFormat="1" applyFont="1" applyAlignment="1">
      <alignment horizontal="center"/>
    </xf>
    <xf numFmtId="1" fontId="0" fillId="0" borderId="0" xfId="1" applyNumberFormat="1" applyFont="1" applyAlignment="1" applyProtection="1">
      <alignment horizontal="center"/>
    </xf>
    <xf numFmtId="0" fontId="67" fillId="0" borderId="0" xfId="0" applyFont="1" applyAlignment="1">
      <alignment vertical="center"/>
    </xf>
    <xf numFmtId="0" fontId="69" fillId="0" borderId="0" xfId="0" applyFont="1" applyAlignment="1">
      <alignment horizontal="center" vertical="center"/>
    </xf>
    <xf numFmtId="0" fontId="68" fillId="6" borderId="0" xfId="0" applyFont="1" applyFill="1" applyAlignment="1">
      <alignment vertical="center"/>
    </xf>
    <xf numFmtId="0" fontId="68" fillId="6" borderId="0" xfId="0" applyFont="1" applyFill="1" applyAlignment="1">
      <alignment horizontal="center" vertical="center"/>
    </xf>
    <xf numFmtId="0" fontId="37" fillId="0" borderId="0" xfId="0" applyFont="1" applyAlignment="1">
      <alignment vertical="center"/>
    </xf>
    <xf numFmtId="0" fontId="58" fillId="0" borderId="0" xfId="0" applyFont="1" applyAlignment="1">
      <alignment vertical="center"/>
    </xf>
    <xf numFmtId="0" fontId="44" fillId="12" borderId="0" xfId="0" applyFont="1" applyFill="1" applyAlignment="1">
      <alignment horizontal="center" vertical="center"/>
    </xf>
    <xf numFmtId="0" fontId="44" fillId="2" borderId="0" xfId="0" applyFont="1" applyFill="1" applyAlignment="1">
      <alignment horizontal="center" vertical="center"/>
    </xf>
    <xf numFmtId="0" fontId="35" fillId="0" borderId="0" xfId="0" applyFont="1" applyAlignment="1">
      <alignment horizontal="center" vertical="center"/>
    </xf>
    <xf numFmtId="0" fontId="35" fillId="0" borderId="0" xfId="0" applyFont="1" applyAlignment="1">
      <alignment horizontal="left" vertical="center" indent="1"/>
    </xf>
    <xf numFmtId="1" fontId="35" fillId="0" borderId="0" xfId="1" applyNumberFormat="1" applyFont="1" applyAlignment="1" applyProtection="1">
      <alignment horizontal="center" vertical="center"/>
    </xf>
    <xf numFmtId="176" fontId="35" fillId="0" borderId="0" xfId="0" applyNumberFormat="1" applyFont="1" applyAlignment="1">
      <alignment vertical="center"/>
    </xf>
    <xf numFmtId="0" fontId="17" fillId="0" borderId="0" xfId="0" applyFont="1" applyAlignment="1">
      <alignment vertical="center"/>
    </xf>
    <xf numFmtId="0" fontId="35" fillId="5" borderId="0" xfId="0" applyFont="1" applyFill="1" applyAlignment="1">
      <alignment vertical="center"/>
    </xf>
    <xf numFmtId="0" fontId="35" fillId="5" borderId="0" xfId="0" applyFont="1" applyFill="1" applyAlignment="1">
      <alignment horizontal="center" vertical="center"/>
    </xf>
    <xf numFmtId="176" fontId="35" fillId="5" borderId="0" xfId="0" applyNumberFormat="1" applyFont="1" applyFill="1" applyAlignment="1">
      <alignment vertical="center"/>
    </xf>
    <xf numFmtId="175" fontId="35" fillId="5" borderId="0" xfId="0" applyNumberFormat="1" applyFont="1" applyFill="1" applyAlignment="1">
      <alignment vertical="center"/>
    </xf>
    <xf numFmtId="39" fontId="35" fillId="5" borderId="0" xfId="0" applyNumberFormat="1" applyFont="1" applyFill="1" applyAlignment="1">
      <alignment vertical="center"/>
    </xf>
    <xf numFmtId="0" fontId="17" fillId="0" borderId="14" xfId="0" applyFont="1" applyBorder="1" applyAlignment="1">
      <alignment horizontal="left" indent="2"/>
    </xf>
    <xf numFmtId="10" fontId="17" fillId="0" borderId="14" xfId="2" applyNumberFormat="1" applyFont="1" applyBorder="1" applyAlignment="1" applyProtection="1">
      <alignment horizontal="center"/>
    </xf>
    <xf numFmtId="176" fontId="17" fillId="0" borderId="14" xfId="2" applyNumberFormat="1" applyFont="1" applyBorder="1" applyAlignment="1" applyProtection="1">
      <alignment horizontal="center"/>
    </xf>
    <xf numFmtId="175" fontId="17" fillId="0" borderId="14" xfId="0" applyNumberFormat="1" applyFont="1" applyBorder="1" applyAlignment="1">
      <alignment horizontal="center"/>
    </xf>
    <xf numFmtId="10" fontId="50" fillId="0" borderId="14" xfId="2" applyNumberFormat="1" applyFont="1" applyBorder="1" applyAlignment="1" applyProtection="1">
      <alignment horizontal="center"/>
    </xf>
    <xf numFmtId="9" fontId="50" fillId="0" borderId="14" xfId="2" applyFont="1" applyBorder="1" applyAlignment="1" applyProtection="1">
      <alignment horizontal="center"/>
    </xf>
    <xf numFmtId="4" fontId="50" fillId="0" borderId="14" xfId="2" applyNumberFormat="1" applyFont="1" applyBorder="1" applyAlignment="1" applyProtection="1">
      <alignment horizontal="center"/>
    </xf>
    <xf numFmtId="0" fontId="65" fillId="0" borderId="15" xfId="0" applyFont="1" applyBorder="1"/>
    <xf numFmtId="175" fontId="35" fillId="0" borderId="0" xfId="0" applyNumberFormat="1" applyFont="1" applyAlignment="1">
      <alignment vertical="center"/>
    </xf>
    <xf numFmtId="0" fontId="70" fillId="0" borderId="0" xfId="0" applyFont="1" applyAlignment="1">
      <alignment horizontal="center" vertical="center"/>
    </xf>
    <xf numFmtId="1" fontId="64" fillId="0" borderId="0" xfId="1" applyNumberFormat="1" applyFont="1" applyAlignment="1" applyProtection="1">
      <alignment horizontal="center" vertical="center"/>
    </xf>
    <xf numFmtId="39" fontId="35" fillId="0" borderId="0" xfId="0" applyNumberFormat="1" applyFont="1" applyAlignment="1">
      <alignment vertical="center"/>
    </xf>
    <xf numFmtId="0" fontId="35" fillId="3" borderId="0" xfId="0" applyFont="1" applyFill="1" applyAlignment="1">
      <alignment horizontal="left" vertical="center" indent="1"/>
    </xf>
    <xf numFmtId="0" fontId="35" fillId="3" borderId="0" xfId="0" applyFont="1" applyFill="1" applyAlignment="1">
      <alignment horizontal="center" vertical="center"/>
    </xf>
    <xf numFmtId="176" fontId="35" fillId="3" borderId="0" xfId="0" applyNumberFormat="1" applyFont="1" applyFill="1" applyAlignment="1">
      <alignment horizontal="left" vertical="center" indent="1"/>
    </xf>
    <xf numFmtId="175" fontId="35" fillId="3" borderId="0" xfId="0" applyNumberFormat="1" applyFont="1" applyFill="1" applyAlignment="1">
      <alignment horizontal="left" vertical="center" indent="1"/>
    </xf>
    <xf numFmtId="39" fontId="35" fillId="3" borderId="0" xfId="0" applyNumberFormat="1" applyFont="1" applyFill="1" applyAlignment="1">
      <alignment horizontal="left" vertical="center" indent="1"/>
    </xf>
    <xf numFmtId="176" fontId="17" fillId="0" borderId="0" xfId="0" applyNumberFormat="1" applyFont="1"/>
    <xf numFmtId="175" fontId="17" fillId="0" borderId="0" xfId="0" applyNumberFormat="1" applyFont="1"/>
    <xf numFmtId="39" fontId="17" fillId="0" borderId="0" xfId="0" applyNumberFormat="1" applyFont="1"/>
    <xf numFmtId="176" fontId="68" fillId="6" borderId="0" xfId="0" applyNumberFormat="1" applyFont="1" applyFill="1" applyAlignment="1">
      <alignment vertical="center"/>
    </xf>
    <xf numFmtId="175" fontId="68" fillId="6" borderId="0" xfId="0" applyNumberFormat="1" applyFont="1" applyFill="1" applyAlignment="1">
      <alignment vertical="center"/>
    </xf>
    <xf numFmtId="1" fontId="42" fillId="0" borderId="0" xfId="1" applyNumberFormat="1" applyFont="1" applyFill="1" applyAlignment="1" applyProtection="1">
      <alignment horizontal="center" vertical="center"/>
    </xf>
    <xf numFmtId="176" fontId="36" fillId="0" borderId="0" xfId="0" applyNumberFormat="1" applyFont="1" applyAlignment="1">
      <alignment vertical="center"/>
    </xf>
    <xf numFmtId="0" fontId="58" fillId="0" borderId="0" xfId="0" applyFont="1" applyAlignment="1">
      <alignment horizontal="center" vertical="center"/>
    </xf>
    <xf numFmtId="0" fontId="16" fillId="0" borderId="0" xfId="0" applyFont="1" applyAlignment="1">
      <alignment vertical="center"/>
    </xf>
    <xf numFmtId="1" fontId="36" fillId="0" borderId="0" xfId="1" applyNumberFormat="1" applyFont="1" applyAlignment="1" applyProtection="1">
      <alignment horizontal="center" vertical="center"/>
    </xf>
    <xf numFmtId="1" fontId="17" fillId="0" borderId="0" xfId="1" applyNumberFormat="1" applyFont="1" applyAlignment="1" applyProtection="1">
      <alignment horizontal="center" vertical="center"/>
    </xf>
    <xf numFmtId="176" fontId="17" fillId="0" borderId="0" xfId="0" applyNumberFormat="1" applyFont="1" applyAlignment="1">
      <alignment vertical="center"/>
    </xf>
    <xf numFmtId="175" fontId="17" fillId="0" borderId="0" xfId="0" applyNumberFormat="1" applyFont="1" applyAlignment="1">
      <alignment vertical="center"/>
    </xf>
    <xf numFmtId="39" fontId="17" fillId="0" borderId="0" xfId="0" applyNumberFormat="1" applyFont="1" applyAlignment="1">
      <alignment vertical="center"/>
    </xf>
    <xf numFmtId="0" fontId="35" fillId="0" borderId="12" xfId="0" applyFont="1" applyBorder="1"/>
    <xf numFmtId="1" fontId="17" fillId="0" borderId="0" xfId="1" applyNumberFormat="1" applyFont="1" applyAlignment="1" applyProtection="1">
      <alignment horizontal="center"/>
    </xf>
    <xf numFmtId="0" fontId="34" fillId="8" borderId="7" xfId="0" applyFont="1" applyFill="1" applyBorder="1"/>
    <xf numFmtId="0" fontId="17" fillId="0" borderId="10" xfId="0" applyFont="1" applyBorder="1"/>
    <xf numFmtId="0" fontId="17" fillId="0" borderId="7" xfId="0" applyFont="1" applyBorder="1"/>
    <xf numFmtId="0" fontId="17" fillId="0" borderId="11" xfId="0" applyFont="1" applyBorder="1"/>
    <xf numFmtId="0" fontId="34" fillId="6" borderId="7" xfId="0" applyFont="1" applyFill="1" applyBorder="1"/>
    <xf numFmtId="0" fontId="34" fillId="6" borderId="11" xfId="0" applyFont="1" applyFill="1" applyBorder="1"/>
    <xf numFmtId="0" fontId="34" fillId="7" borderId="7" xfId="0" applyFont="1" applyFill="1" applyBorder="1"/>
    <xf numFmtId="0" fontId="34" fillId="7" borderId="8" xfId="0" applyFont="1" applyFill="1" applyBorder="1"/>
    <xf numFmtId="0" fontId="34" fillId="8" borderId="11" xfId="0" applyFont="1" applyFill="1" applyBorder="1"/>
    <xf numFmtId="0" fontId="33" fillId="2" borderId="0" xfId="0" applyFont="1" applyFill="1" applyAlignment="1" applyProtection="1">
      <alignment horizontal="center" vertical="center"/>
      <protection locked="0"/>
    </xf>
    <xf numFmtId="10" fontId="3" fillId="0" borderId="13" xfId="2" applyNumberFormat="1" applyFont="1" applyBorder="1" applyAlignment="1" applyProtection="1">
      <alignment horizontal="center"/>
      <protection locked="0"/>
    </xf>
    <xf numFmtId="0" fontId="3" fillId="0" borderId="13" xfId="0" applyFont="1" applyBorder="1" applyAlignment="1" applyProtection="1">
      <alignment horizontal="center"/>
      <protection locked="0"/>
    </xf>
    <xf numFmtId="0" fontId="3" fillId="0" borderId="15" xfId="0" applyFont="1" applyBorder="1" applyAlignment="1" applyProtection="1">
      <alignment horizontal="center"/>
      <protection locked="0"/>
    </xf>
    <xf numFmtId="0" fontId="35" fillId="0" borderId="15" xfId="0" applyFont="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33" fillId="12" borderId="0" xfId="0" applyFont="1" applyFill="1" applyAlignment="1" applyProtection="1">
      <alignment horizontal="center" vertical="center"/>
      <protection locked="0"/>
    </xf>
    <xf numFmtId="0" fontId="3" fillId="8" borderId="0" xfId="0" applyFont="1" applyFill="1" applyAlignment="1" applyProtection="1">
      <alignment horizontal="center"/>
      <protection locked="0"/>
    </xf>
    <xf numFmtId="0" fontId="3" fillId="0" borderId="0" xfId="0" applyFont="1" applyAlignment="1" applyProtection="1">
      <alignment horizontal="center"/>
      <protection locked="0"/>
    </xf>
    <xf numFmtId="0" fontId="3" fillId="6" borderId="0" xfId="0" applyFont="1" applyFill="1" applyAlignment="1" applyProtection="1">
      <alignment horizontal="center"/>
      <protection locked="0"/>
    </xf>
    <xf numFmtId="0" fontId="3" fillId="7" borderId="0" xfId="0" applyFont="1" applyFill="1" applyAlignment="1" applyProtection="1">
      <alignment horizontal="center"/>
      <protection locked="0"/>
    </xf>
    <xf numFmtId="0" fontId="119" fillId="0" borderId="0" xfId="0" applyFont="1" applyAlignment="1" applyProtection="1">
      <alignment horizontal="center"/>
      <protection locked="0"/>
    </xf>
    <xf numFmtId="0" fontId="58" fillId="6" borderId="0" xfId="0" applyFont="1" applyFill="1" applyAlignment="1" applyProtection="1">
      <alignment horizontal="center" vertical="center"/>
      <protection locked="0"/>
    </xf>
    <xf numFmtId="164" fontId="44" fillId="2" borderId="17" xfId="2" applyNumberFormat="1" applyFont="1" applyFill="1" applyBorder="1" applyAlignment="1" applyProtection="1">
      <alignment horizontal="center" wrapText="1"/>
    </xf>
    <xf numFmtId="10" fontId="2" fillId="0" borderId="13" xfId="2" applyNumberFormat="1" applyFont="1" applyBorder="1" applyAlignment="1" applyProtection="1">
      <alignment horizontal="center"/>
      <protection locked="0"/>
    </xf>
    <xf numFmtId="0" fontId="2" fillId="0" borderId="13" xfId="0" applyFont="1" applyBorder="1" applyAlignment="1" applyProtection="1">
      <alignment horizontal="center"/>
      <protection locked="0"/>
    </xf>
    <xf numFmtId="0" fontId="2" fillId="0" borderId="15" xfId="0" applyFont="1" applyBorder="1" applyAlignment="1" applyProtection="1">
      <alignment horizontal="center"/>
      <protection locked="0"/>
    </xf>
    <xf numFmtId="0" fontId="2" fillId="0" borderId="0" xfId="0" applyFont="1" applyAlignment="1" applyProtection="1">
      <alignment horizontal="center" vertical="center"/>
      <protection locked="0"/>
    </xf>
    <xf numFmtId="0" fontId="2" fillId="8" borderId="0" xfId="0" applyFont="1" applyFill="1" applyAlignment="1" applyProtection="1">
      <alignment horizontal="center"/>
      <protection locked="0"/>
    </xf>
    <xf numFmtId="0" fontId="2" fillId="0" borderId="0" xfId="0" applyFont="1" applyAlignment="1" applyProtection="1">
      <alignment horizontal="center"/>
      <protection locked="0"/>
    </xf>
    <xf numFmtId="0" fontId="2" fillId="6" borderId="0" xfId="0" applyFont="1" applyFill="1" applyAlignment="1" applyProtection="1">
      <alignment horizontal="center"/>
      <protection locked="0"/>
    </xf>
    <xf numFmtId="0" fontId="2" fillId="7" borderId="0" xfId="0" applyFont="1" applyFill="1" applyAlignment="1" applyProtection="1">
      <alignment horizontal="center"/>
      <protection locked="0"/>
    </xf>
    <xf numFmtId="0" fontId="2" fillId="0" borderId="14" xfId="0" applyFont="1" applyBorder="1" applyAlignment="1">
      <alignment horizontal="center"/>
    </xf>
    <xf numFmtId="10" fontId="66" fillId="5" borderId="0" xfId="2" applyNumberFormat="1" applyFont="1" applyFill="1" applyBorder="1" applyAlignment="1" applyProtection="1">
      <alignment horizontal="center" vertical="center"/>
      <protection locked="0"/>
    </xf>
    <xf numFmtId="10" fontId="66" fillId="3" borderId="0" xfId="2" applyNumberFormat="1" applyFont="1" applyFill="1" applyBorder="1" applyAlignment="1" applyProtection="1">
      <alignment horizontal="center" vertical="center"/>
      <protection locked="0"/>
    </xf>
    <xf numFmtId="0" fontId="1" fillId="0" borderId="0" xfId="0" applyFont="1" applyProtection="1">
      <protection locked="0"/>
    </xf>
    <xf numFmtId="0" fontId="91" fillId="0" borderId="0" xfId="0" applyFont="1" applyProtection="1">
      <protection locked="0"/>
    </xf>
    <xf numFmtId="0" fontId="91" fillId="0" borderId="0" xfId="0" applyFont="1" applyAlignment="1" applyProtection="1">
      <alignment horizontal="center"/>
      <protection locked="0"/>
    </xf>
    <xf numFmtId="0" fontId="120" fillId="0" borderId="0" xfId="0" applyFont="1" applyAlignment="1" applyProtection="1">
      <alignment horizontal="center"/>
      <protection locked="0"/>
    </xf>
    <xf numFmtId="0" fontId="120" fillId="0" borderId="0" xfId="0" applyFont="1" applyProtection="1">
      <protection locked="0"/>
    </xf>
    <xf numFmtId="0" fontId="120" fillId="0" borderId="0" xfId="0" applyFont="1" applyAlignment="1" applyProtection="1">
      <alignment vertical="center"/>
      <protection locked="0"/>
    </xf>
    <xf numFmtId="1" fontId="120" fillId="0" borderId="0" xfId="1" applyNumberFormat="1" applyFont="1" applyAlignment="1" applyProtection="1">
      <alignment horizontal="center" vertical="center"/>
      <protection locked="0"/>
    </xf>
    <xf numFmtId="0" fontId="121" fillId="6" borderId="0" xfId="0" applyFont="1" applyFill="1" applyAlignment="1" applyProtection="1">
      <alignment vertical="center"/>
      <protection locked="0"/>
    </xf>
    <xf numFmtId="0" fontId="121" fillId="6" borderId="0" xfId="0" applyFont="1" applyFill="1" applyAlignment="1" applyProtection="1">
      <alignment horizontal="center" vertical="center"/>
      <protection locked="0"/>
    </xf>
    <xf numFmtId="0" fontId="122" fillId="0" borderId="0" xfId="0" applyFont="1" applyAlignment="1" applyProtection="1">
      <alignment vertical="center"/>
      <protection locked="0"/>
    </xf>
    <xf numFmtId="0" fontId="1" fillId="0" borderId="14" xfId="0" applyFont="1" applyBorder="1" applyAlignment="1" applyProtection="1">
      <alignment horizontal="left" indent="2"/>
      <protection locked="0"/>
    </xf>
    <xf numFmtId="164" fontId="91" fillId="0" borderId="14" xfId="2" applyNumberFormat="1" applyFont="1" applyBorder="1" applyAlignment="1">
      <alignment horizontal="center"/>
    </xf>
    <xf numFmtId="1" fontId="122" fillId="0" borderId="0" xfId="1" applyNumberFormat="1" applyFont="1" applyAlignment="1" applyProtection="1">
      <alignment horizontal="center" vertical="center"/>
      <protection locked="0"/>
    </xf>
    <xf numFmtId="177" fontId="91" fillId="0" borderId="14" xfId="0" applyNumberFormat="1" applyFont="1" applyBorder="1" applyAlignment="1">
      <alignment horizontal="center"/>
    </xf>
    <xf numFmtId="0" fontId="1" fillId="0" borderId="14" xfId="0" applyFont="1" applyBorder="1" applyAlignment="1">
      <alignment horizontal="center"/>
    </xf>
    <xf numFmtId="0" fontId="91" fillId="0" borderId="14" xfId="0" applyFont="1" applyBorder="1" applyAlignment="1">
      <alignment horizontal="center"/>
    </xf>
    <xf numFmtId="178" fontId="91" fillId="0" borderId="14" xfId="0" applyNumberFormat="1" applyFont="1" applyBorder="1" applyAlignment="1">
      <alignment horizontal="center"/>
    </xf>
    <xf numFmtId="1" fontId="91" fillId="0" borderId="14" xfId="0" applyNumberFormat="1" applyFont="1" applyBorder="1" applyAlignment="1">
      <alignment horizontal="center"/>
    </xf>
    <xf numFmtId="10" fontId="91" fillId="0" borderId="14" xfId="2" quotePrefix="1" applyNumberFormat="1" applyFont="1" applyBorder="1" applyAlignment="1">
      <alignment horizontal="center"/>
    </xf>
    <xf numFmtId="175" fontId="91" fillId="0" borderId="14" xfId="2" applyNumberFormat="1" applyFont="1" applyBorder="1" applyAlignment="1">
      <alignment horizontal="center"/>
    </xf>
    <xf numFmtId="1" fontId="124" fillId="0" borderId="14" xfId="0" applyNumberFormat="1" applyFont="1" applyBorder="1" applyAlignment="1">
      <alignment horizontal="center"/>
    </xf>
    <xf numFmtId="0" fontId="124" fillId="0" borderId="14" xfId="0" applyFont="1" applyBorder="1" applyAlignment="1">
      <alignment horizontal="center"/>
    </xf>
    <xf numFmtId="10" fontId="124" fillId="0" borderId="14" xfId="2" applyNumberFormat="1" applyFont="1" applyBorder="1" applyAlignment="1">
      <alignment horizontal="center"/>
    </xf>
    <xf numFmtId="0" fontId="49" fillId="0" borderId="0" xfId="0" applyFont="1" applyAlignment="1">
      <alignment horizontal="left" vertical="center"/>
    </xf>
    <xf numFmtId="164" fontId="19" fillId="9" borderId="31" xfId="2" applyNumberFormat="1" applyFont="1" applyFill="1" applyBorder="1" applyAlignment="1">
      <alignment horizontal="center" vertical="center"/>
    </xf>
    <xf numFmtId="164" fontId="19" fillId="9" borderId="30" xfId="2" applyNumberFormat="1" applyFont="1" applyFill="1" applyBorder="1" applyAlignment="1">
      <alignment horizontal="center" vertical="center"/>
    </xf>
    <xf numFmtId="164" fontId="19" fillId="9" borderId="34" xfId="2" applyNumberFormat="1" applyFont="1" applyFill="1" applyBorder="1" applyAlignment="1">
      <alignment horizontal="center" vertical="center"/>
    </xf>
    <xf numFmtId="164" fontId="19" fillId="9" borderId="33" xfId="2" applyNumberFormat="1" applyFont="1" applyFill="1" applyBorder="1" applyAlignment="1">
      <alignment horizontal="center" vertical="center"/>
    </xf>
    <xf numFmtId="164" fontId="19" fillId="9" borderId="32" xfId="2" applyNumberFormat="1" applyFont="1" applyFill="1" applyBorder="1" applyAlignment="1">
      <alignment horizontal="center" vertical="center"/>
    </xf>
    <xf numFmtId="164" fontId="19" fillId="9" borderId="37" xfId="2" applyNumberFormat="1" applyFont="1" applyFill="1" applyBorder="1" applyAlignment="1">
      <alignment horizontal="center" vertical="center"/>
    </xf>
    <xf numFmtId="164" fontId="19" fillId="9" borderId="29" xfId="2" applyNumberFormat="1" applyFont="1" applyFill="1" applyBorder="1" applyAlignment="1">
      <alignment horizontal="center" vertical="center"/>
    </xf>
    <xf numFmtId="164" fontId="19" fillId="9" borderId="28" xfId="2" applyNumberFormat="1" applyFont="1" applyFill="1" applyBorder="1" applyAlignment="1">
      <alignment horizontal="center" vertical="center"/>
    </xf>
    <xf numFmtId="164" fontId="19" fillId="9" borderId="36" xfId="2" applyNumberFormat="1" applyFont="1" applyFill="1" applyBorder="1" applyAlignment="1">
      <alignment horizontal="center" vertical="center"/>
    </xf>
    <xf numFmtId="0" fontId="29" fillId="6" borderId="17" xfId="0" applyFont="1" applyFill="1" applyBorder="1" applyAlignment="1">
      <alignment horizontal="center" vertical="center"/>
    </xf>
    <xf numFmtId="0" fontId="29" fillId="6" borderId="0" xfId="0" applyFont="1" applyFill="1" applyAlignment="1">
      <alignment horizontal="center" vertical="center"/>
    </xf>
    <xf numFmtId="0" fontId="54" fillId="6" borderId="0" xfId="0" applyFont="1" applyFill="1" applyAlignment="1">
      <alignment horizontal="center" vertical="center"/>
    </xf>
    <xf numFmtId="0" fontId="29" fillId="6" borderId="18" xfId="0" applyFont="1" applyFill="1" applyBorder="1" applyAlignment="1">
      <alignment horizontal="center" vertical="center"/>
    </xf>
    <xf numFmtId="164" fontId="19" fillId="9" borderId="29" xfId="2" applyNumberFormat="1" applyFont="1" applyFill="1" applyBorder="1" applyAlignment="1" applyProtection="1">
      <alignment horizontal="center" vertical="center"/>
    </xf>
    <xf numFmtId="164" fontId="19" fillId="9" borderId="36" xfId="2" applyNumberFormat="1" applyFont="1" applyFill="1" applyBorder="1" applyAlignment="1" applyProtection="1">
      <alignment horizontal="center" vertical="center"/>
    </xf>
    <xf numFmtId="164" fontId="19" fillId="2" borderId="17" xfId="2" applyNumberFormat="1" applyFont="1" applyFill="1" applyBorder="1" applyAlignment="1" applyProtection="1">
      <alignment horizontal="center" vertical="center"/>
    </xf>
    <xf numFmtId="164" fontId="19" fillId="2" borderId="29" xfId="2" applyNumberFormat="1" applyFont="1" applyFill="1" applyBorder="1" applyAlignment="1" applyProtection="1">
      <alignment horizontal="center" vertical="center"/>
    </xf>
    <xf numFmtId="164" fontId="19" fillId="9" borderId="31" xfId="2" applyNumberFormat="1" applyFont="1" applyFill="1" applyBorder="1" applyAlignment="1" applyProtection="1">
      <alignment horizontal="center" vertical="center"/>
    </xf>
    <xf numFmtId="164" fontId="19" fillId="9" borderId="34" xfId="2" applyNumberFormat="1" applyFont="1" applyFill="1" applyBorder="1" applyAlignment="1" applyProtection="1">
      <alignment horizontal="center" vertical="center"/>
    </xf>
    <xf numFmtId="164" fontId="19" fillId="9" borderId="33" xfId="2" applyNumberFormat="1" applyFont="1" applyFill="1" applyBorder="1" applyAlignment="1" applyProtection="1">
      <alignment horizontal="center" vertical="center"/>
    </xf>
    <xf numFmtId="164" fontId="19" fillId="9" borderId="37" xfId="2" applyNumberFormat="1" applyFont="1" applyFill="1" applyBorder="1" applyAlignment="1" applyProtection="1">
      <alignment horizontal="center" vertical="center"/>
    </xf>
    <xf numFmtId="164" fontId="19" fillId="9" borderId="32" xfId="2" applyNumberFormat="1" applyFont="1" applyFill="1" applyBorder="1" applyAlignment="1" applyProtection="1">
      <alignment horizontal="center" vertical="center"/>
    </xf>
    <xf numFmtId="164" fontId="19" fillId="9" borderId="30" xfId="2" applyNumberFormat="1" applyFont="1" applyFill="1" applyBorder="1" applyAlignment="1" applyProtection="1">
      <alignment horizontal="center" vertical="center"/>
    </xf>
    <xf numFmtId="0" fontId="54" fillId="6" borderId="18" xfId="0" applyFont="1" applyFill="1" applyBorder="1" applyAlignment="1">
      <alignment horizontal="center" vertical="center"/>
    </xf>
    <xf numFmtId="0" fontId="54" fillId="6" borderId="28" xfId="0" applyFont="1" applyFill="1" applyBorder="1" applyAlignment="1">
      <alignment horizontal="center" vertical="center"/>
    </xf>
    <xf numFmtId="0" fontId="54" fillId="6" borderId="36" xfId="0" applyFont="1" applyFill="1" applyBorder="1" applyAlignment="1">
      <alignment horizontal="center" vertical="center"/>
    </xf>
    <xf numFmtId="164" fontId="19" fillId="9" borderId="28" xfId="2" applyNumberFormat="1" applyFont="1" applyFill="1" applyBorder="1" applyAlignment="1" applyProtection="1">
      <alignment horizontal="center" vertical="center"/>
    </xf>
    <xf numFmtId="0" fontId="48" fillId="0" borderId="0" xfId="0" applyFont="1" applyAlignment="1" applyProtection="1">
      <alignment horizontal="left"/>
      <protection locked="0"/>
    </xf>
    <xf numFmtId="0" fontId="123" fillId="0" borderId="0" xfId="0" applyFont="1" applyAlignment="1" applyProtection="1">
      <alignment horizontal="left"/>
      <protection locked="0"/>
    </xf>
    <xf numFmtId="0" fontId="48" fillId="0" borderId="0" xfId="0" applyFont="1" applyAlignment="1">
      <alignment horizontal="left"/>
    </xf>
    <xf numFmtId="1" fontId="59" fillId="5" borderId="53" xfId="1" applyNumberFormat="1" applyFont="1" applyFill="1" applyBorder="1" applyAlignment="1" applyProtection="1">
      <alignment horizontal="center" vertical="center"/>
      <protection locked="0"/>
    </xf>
    <xf numFmtId="1" fontId="59" fillId="5" borderId="54" xfId="1" applyNumberFormat="1" applyFont="1" applyFill="1" applyBorder="1" applyAlignment="1" applyProtection="1">
      <alignment horizontal="center" vertical="center"/>
      <protection locked="0"/>
    </xf>
    <xf numFmtId="0" fontId="40" fillId="6" borderId="17" xfId="0" applyFont="1" applyFill="1" applyBorder="1" applyAlignment="1" applyProtection="1">
      <alignment horizontal="center" vertical="center"/>
      <protection locked="0"/>
    </xf>
    <xf numFmtId="0" fontId="40" fillId="6" borderId="18" xfId="0" applyFont="1" applyFill="1" applyBorder="1" applyAlignment="1" applyProtection="1">
      <alignment horizontal="center" vertical="center"/>
      <protection locked="0"/>
    </xf>
    <xf numFmtId="0" fontId="40" fillId="6" borderId="0" xfId="0" applyFont="1" applyFill="1" applyAlignment="1" applyProtection="1">
      <alignment horizontal="center" vertical="center"/>
      <protection locked="0"/>
    </xf>
    <xf numFmtId="0" fontId="79" fillId="0" borderId="0" xfId="0" applyFont="1" applyAlignment="1">
      <alignment horizontal="center" vertical="top"/>
    </xf>
    <xf numFmtId="0" fontId="40" fillId="6" borderId="17" xfId="0" applyFont="1" applyFill="1" applyBorder="1" applyAlignment="1">
      <alignment horizontal="center" vertical="center" wrapText="1"/>
    </xf>
    <xf numFmtId="0" fontId="40" fillId="6" borderId="0" xfId="0" applyFont="1" applyFill="1" applyAlignment="1">
      <alignment horizontal="center" vertical="center" wrapText="1"/>
    </xf>
    <xf numFmtId="1" fontId="59" fillId="3" borderId="66" xfId="1" applyNumberFormat="1" applyFont="1" applyFill="1" applyBorder="1" applyAlignment="1" applyProtection="1">
      <alignment horizontal="center" vertical="center"/>
    </xf>
    <xf numFmtId="1" fontId="59" fillId="3" borderId="68" xfId="1" applyNumberFormat="1" applyFont="1" applyFill="1" applyBorder="1" applyAlignment="1" applyProtection="1">
      <alignment horizontal="center" vertical="center"/>
    </xf>
    <xf numFmtId="0" fontId="48" fillId="0" borderId="0" xfId="0" applyFont="1" applyAlignment="1">
      <alignment horizontal="center" vertical="center"/>
    </xf>
    <xf numFmtId="0" fontId="40" fillId="6" borderId="55" xfId="0" applyFont="1" applyFill="1" applyBorder="1" applyAlignment="1">
      <alignment horizontal="center" vertical="center" wrapText="1"/>
    </xf>
    <xf numFmtId="176" fontId="108" fillId="0" borderId="0" xfId="0" applyNumberFormat="1" applyFont="1" applyAlignment="1" applyProtection="1">
      <alignment horizontal="center"/>
      <protection locked="0"/>
    </xf>
    <xf numFmtId="0" fontId="115" fillId="0" borderId="0" xfId="0" applyFont="1" applyAlignment="1">
      <alignment horizontal="center" vertical="top" wrapText="1"/>
    </xf>
  </cellXfs>
  <cellStyles count="11">
    <cellStyle name="ativo" xfId="8" xr:uid="{94217F84-340F-45CF-983D-35B905561FAE}"/>
    <cellStyle name="classe" xfId="10" xr:uid="{9160330A-8FCC-46BC-8D74-EF3B03C2502C}"/>
    <cellStyle name="Comma" xfId="1" builtinId="3"/>
    <cellStyle name="estrategia" xfId="3" xr:uid="{85406428-FE6B-4042-8D20-342837FBDCF4}"/>
    <cellStyle name="liquidez" xfId="7" xr:uid="{6189A372-05F0-4976-9565-7B9FAC18C6DD}"/>
    <cellStyle name="Normal" xfId="0" builtinId="0"/>
    <cellStyle name="Per cent" xfId="2" builtinId="5"/>
    <cellStyle name="retorno_%CDI" xfId="4" xr:uid="{01EB5255-2DFC-497D-B69C-3CB25C382C27}"/>
    <cellStyle name="sharpe" xfId="6" xr:uid="{AF88C02F-CD5B-4548-B286-CC9D1F87B217}"/>
    <cellStyle name="sub-estrategia" xfId="9" xr:uid="{11B09E9D-47B6-4989-A7C2-F516FA9755A5}"/>
    <cellStyle name="vol" xfId="5" xr:uid="{E657DBAD-D6D0-467F-821E-C7B669AF07C6}"/>
  </cellStyles>
  <dxfs count="660">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s>
  <tableStyles count="0" defaultTableStyle="TableStyleMedium2" defaultPivotStyle="PivotStyleLight16"/>
  <colors>
    <mruColors>
      <color rgb="FF000076"/>
      <color rgb="FF0000C0"/>
      <color rgb="FFFFC35C"/>
      <color rgb="FF343A51"/>
      <color rgb="FFFFFFCD"/>
      <color rgb="FFFAB47A"/>
      <color rgb="FF4E607B"/>
      <color rgb="FFFDD5D5"/>
      <color rgb="FFED5A6E"/>
      <color rgb="FF52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externalLink" Target="externalLinks/externalLink11.xml"/><Relationship Id="rId39" Type="http://schemas.openxmlformats.org/officeDocument/2006/relationships/externalLink" Target="externalLinks/externalLink24.xml"/><Relationship Id="rId21" Type="http://schemas.openxmlformats.org/officeDocument/2006/relationships/externalLink" Target="externalLinks/externalLink6.xml"/><Relationship Id="rId34" Type="http://schemas.openxmlformats.org/officeDocument/2006/relationships/externalLink" Target="externalLinks/externalLink19.xml"/><Relationship Id="rId42" Type="http://schemas.openxmlformats.org/officeDocument/2006/relationships/connections" Target="connections.xml"/><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1.xml"/><Relationship Id="rId29" Type="http://schemas.openxmlformats.org/officeDocument/2006/relationships/externalLink" Target="externalLinks/externalLink14.xml"/><Relationship Id="rId11" Type="http://schemas.openxmlformats.org/officeDocument/2006/relationships/worksheet" Target="worksheets/sheet11.xml"/><Relationship Id="rId24" Type="http://schemas.openxmlformats.org/officeDocument/2006/relationships/externalLink" Target="externalLinks/externalLink9.xml"/><Relationship Id="rId32" Type="http://schemas.openxmlformats.org/officeDocument/2006/relationships/externalLink" Target="externalLinks/externalLink17.xml"/><Relationship Id="rId37" Type="http://schemas.openxmlformats.org/officeDocument/2006/relationships/externalLink" Target="externalLinks/externalLink22.xml"/><Relationship Id="rId40" Type="http://schemas.openxmlformats.org/officeDocument/2006/relationships/externalLink" Target="externalLinks/externalLink25.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8.xml"/><Relationship Id="rId28" Type="http://schemas.openxmlformats.org/officeDocument/2006/relationships/externalLink" Target="externalLinks/externalLink13.xml"/><Relationship Id="rId36" Type="http://schemas.openxmlformats.org/officeDocument/2006/relationships/externalLink" Target="externalLinks/externalLink21.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4.xml"/><Relationship Id="rId31" Type="http://schemas.openxmlformats.org/officeDocument/2006/relationships/externalLink" Target="externalLinks/externalLink16.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openxmlformats.org/officeDocument/2006/relationships/externalLink" Target="externalLinks/externalLink12.xml"/><Relationship Id="rId30" Type="http://schemas.openxmlformats.org/officeDocument/2006/relationships/externalLink" Target="externalLinks/externalLink15.xml"/><Relationship Id="rId35" Type="http://schemas.openxmlformats.org/officeDocument/2006/relationships/externalLink" Target="externalLinks/externalLink20.xml"/><Relationship Id="rId43" Type="http://schemas.openxmlformats.org/officeDocument/2006/relationships/styles" Target="styles.xml"/><Relationship Id="rId48" Type="http://schemas.openxmlformats.org/officeDocument/2006/relationships/customXml" Target="../customXml/item2.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externalLink" Target="externalLinks/externalLink10.xml"/><Relationship Id="rId33" Type="http://schemas.openxmlformats.org/officeDocument/2006/relationships/externalLink" Target="externalLinks/externalLink18.xml"/><Relationship Id="rId38" Type="http://schemas.openxmlformats.org/officeDocument/2006/relationships/externalLink" Target="externalLinks/externalLink23.xml"/><Relationship Id="rId46" Type="http://schemas.openxmlformats.org/officeDocument/2006/relationships/calcChain" Target="calcChain.xml"/><Relationship Id="rId20" Type="http://schemas.openxmlformats.org/officeDocument/2006/relationships/externalLink" Target="externalLinks/externalLink5.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24</xdr:col>
      <xdr:colOff>370680</xdr:colOff>
      <xdr:row>1</xdr:row>
      <xdr:rowOff>27782</xdr:rowOff>
    </xdr:from>
    <xdr:to>
      <xdr:col>27</xdr:col>
      <xdr:colOff>4569</xdr:colOff>
      <xdr:row>2</xdr:row>
      <xdr:rowOff>339990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8506280" y="84932"/>
          <a:ext cx="1862739" cy="7027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420687</xdr:colOff>
      <xdr:row>1</xdr:row>
      <xdr:rowOff>15876</xdr:rowOff>
    </xdr:from>
    <xdr:to>
      <xdr:col>12</xdr:col>
      <xdr:colOff>554637</xdr:colOff>
      <xdr:row>2</xdr:row>
      <xdr:rowOff>328084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707437" y="75407"/>
          <a:ext cx="1848449" cy="70511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copy_fund_guide" textlink="">
      <xdr:nvSpPr>
        <xdr:cNvPr id="2" name="Rectangle: Rounded Corners 1">
          <a:extLst>
            <a:ext uri="{FF2B5EF4-FFF2-40B4-BE49-F238E27FC236}">
              <a16:creationId xmlns:a16="http://schemas.microsoft.com/office/drawing/2014/main" id="{00000000-0008-0000-0400-000002000000}"/>
            </a:ext>
          </a:extLst>
        </xdr:cNvPr>
        <xdr:cNvSpPr/>
      </xdr:nvSpPr>
      <xdr:spPr>
        <a:xfrm>
          <a:off x="296333" y="74084"/>
          <a:ext cx="2614083" cy="35983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22</xdr:col>
      <xdr:colOff>224367</xdr:colOff>
      <xdr:row>0</xdr:row>
      <xdr:rowOff>0</xdr:rowOff>
    </xdr:from>
    <xdr:to>
      <xdr:col>23</xdr:col>
      <xdr:colOff>746992</xdr:colOff>
      <xdr:row>3</xdr:row>
      <xdr:rowOff>24077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6353367" y="0"/>
          <a:ext cx="1813792" cy="70141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44824</xdr:colOff>
      <xdr:row>0</xdr:row>
      <xdr:rowOff>0</xdr:rowOff>
    </xdr:from>
    <xdr:to>
      <xdr:col>9</xdr:col>
      <xdr:colOff>988292</xdr:colOff>
      <xdr:row>3</xdr:row>
      <xdr:rowOff>24077</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5546912" y="0"/>
          <a:ext cx="1817527" cy="70763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7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726281</xdr:colOff>
      <xdr:row>1</xdr:row>
      <xdr:rowOff>71438</xdr:rowOff>
    </xdr:from>
    <xdr:to>
      <xdr:col>19</xdr:col>
      <xdr:colOff>630114</xdr:colOff>
      <xdr:row>2</xdr:row>
      <xdr:rowOff>285749</xdr:rowOff>
    </xdr:to>
    <xdr:pic>
      <xdr:nvPicPr>
        <xdr:cNvPr id="3" name="Gráfico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751469" y="130969"/>
          <a:ext cx="3809083" cy="60721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17</xdr:col>
      <xdr:colOff>384967</xdr:colOff>
      <xdr:row>0</xdr:row>
      <xdr:rowOff>27782</xdr:rowOff>
    </xdr:from>
    <xdr:to>
      <xdr:col>19</xdr:col>
      <xdr:colOff>685603</xdr:colOff>
      <xdr:row>2</xdr:row>
      <xdr:rowOff>280459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3767592" y="27782"/>
          <a:ext cx="1834161" cy="7003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A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A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A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200025</xdr:colOff>
          <xdr:row>0</xdr:row>
          <xdr:rowOff>123825</xdr:rowOff>
        </xdr:from>
        <xdr:to>
          <xdr:col>29</xdr:col>
          <xdr:colOff>752475</xdr:colOff>
          <xdr:row>1</xdr:row>
          <xdr:rowOff>200025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A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Simular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A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xdr:twoCellAnchor editAs="oneCell">
    <xdr:from>
      <xdr:col>5</xdr:col>
      <xdr:colOff>226218</xdr:colOff>
      <xdr:row>0</xdr:row>
      <xdr:rowOff>166686</xdr:rowOff>
    </xdr:from>
    <xdr:to>
      <xdr:col>7</xdr:col>
      <xdr:colOff>122042</xdr:colOff>
      <xdr:row>3</xdr:row>
      <xdr:rowOff>157426</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
        <a:stretch>
          <a:fillRect/>
        </a:stretch>
      </xdr:blipFill>
      <xdr:spPr>
        <a:xfrm>
          <a:off x="3976687" y="166686"/>
          <a:ext cx="1836543" cy="705115"/>
        </a:xfrm>
        <a:prstGeom prst="rect">
          <a:avLst/>
        </a:prstGeom>
      </xdr:spPr>
    </xdr:pic>
    <xdr:clientData/>
  </xdr:twoCellAnchor>
  <mc:AlternateContent xmlns:mc="http://schemas.openxmlformats.org/markup-compatibility/2006">
    <mc:Choice xmlns:a14="http://schemas.microsoft.com/office/drawing/2010/main" Requires="a14">
      <xdr:twoCellAnchor>
        <xdr:from>
          <xdr:col>28</xdr:col>
          <xdr:colOff>200025</xdr:colOff>
          <xdr:row>2</xdr:row>
          <xdr:rowOff>38100</xdr:rowOff>
        </xdr:from>
        <xdr:to>
          <xdr:col>29</xdr:col>
          <xdr:colOff>752475</xdr:colOff>
          <xdr:row>3</xdr:row>
          <xdr:rowOff>114300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A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11</xdr:col>
      <xdr:colOff>265823</xdr:colOff>
      <xdr:row>0</xdr:row>
      <xdr:rowOff>38100</xdr:rowOff>
    </xdr:from>
    <xdr:to>
      <xdr:col>17</xdr:col>
      <xdr:colOff>447675</xdr:colOff>
      <xdr:row>1</xdr:row>
      <xdr:rowOff>84876</xdr:rowOff>
    </xdr:to>
    <xdr:pic>
      <xdr:nvPicPr>
        <xdr:cNvPr id="2" name="Gráfico 2">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761873" y="38100"/>
          <a:ext cx="2982202" cy="475401"/>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28575</xdr:colOff>
          <xdr:row>0</xdr:row>
          <xdr:rowOff>104775</xdr:rowOff>
        </xdr:from>
        <xdr:to>
          <xdr:col>9</xdr:col>
          <xdr:colOff>466725</xdr:colOff>
          <xdr:row>0</xdr:row>
          <xdr:rowOff>390525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11</xdr:col>
      <xdr:colOff>466725</xdr:colOff>
      <xdr:row>0</xdr:row>
      <xdr:rowOff>19050</xdr:rowOff>
    </xdr:from>
    <xdr:to>
      <xdr:col>17</xdr:col>
      <xdr:colOff>409575</xdr:colOff>
      <xdr:row>1</xdr:row>
      <xdr:rowOff>133351</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9695" b="11353"/>
        <a:stretch/>
      </xdr:blipFill>
      <xdr:spPr>
        <a:xfrm>
          <a:off x="6962775" y="19050"/>
          <a:ext cx="2743200" cy="542926"/>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66675</xdr:colOff>
          <xdr:row>0</xdr:row>
          <xdr:rowOff>133350</xdr:rowOff>
        </xdr:from>
        <xdr:to>
          <xdr:col>9</xdr:col>
          <xdr:colOff>504825</xdr:colOff>
          <xdr:row>0</xdr:row>
          <xdr:rowOff>419100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C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11</xdr:col>
      <xdr:colOff>476250</xdr:colOff>
      <xdr:row>0</xdr:row>
      <xdr:rowOff>9525</xdr:rowOff>
    </xdr:from>
    <xdr:to>
      <xdr:col>17</xdr:col>
      <xdr:colOff>419100</xdr:colOff>
      <xdr:row>1</xdr:row>
      <xdr:rowOff>11397</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2300" y="9525"/>
          <a:ext cx="2743200" cy="68767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ideinvest-my.sharepoint.com/dsapc0232pfs/digital/Book%20Secundario/CETIP_Trad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bsideinvest-my.sharepoint.com/DSAPC0232PFS/digital/Gerencial/pap&#233;is%20p&#250;blico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bsideinvest-my.sharepoint.com/DSAPC0232PFS/digital/Taxa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bsideinvest-my.sharepoint.com/viseu/Institucional/Flow%20Privados/Lista%20indicativa/RUN%20_%20Deb&#234;ntures_XPI-RK2.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GESTAO/5)%20Produtos/5.0)%20Morning%20Call/Planilhas%20MC%20produtos.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bsideinvest-my.sharepoint.com/DSAPC0232PFS/digital/Gerencial/Opera&#231;&#245;es_MOPS.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bsideinvest-my.sharepoint.com/personal/eduardo_scheffer_bsideinvestimentos_com_br/Documents/0-%20Ana&#769;lise%20Produtos/1.5-%20Renda%20Fixa/Ana&#769;lise%20Secunda&#769;rio.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bsideinvest-my.sharepoint.com/DSAPC0232PFS/digital/Renda_Fixa/Renda_Fixa.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E:\BD\INFL8.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E:\BD\INFL3.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E:\BD\INFL6.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bsideinvest-my.sharepoint.com/DSAPC0232PFS/digital/WINNT/Profiles/EAAltafim/Local%20Settings/Temporary%20Internet%20Files/OLK509/PMT%20-%20Price.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bsideinvest-my.sharepoint.com/DSAPC0232PFS/digital/Open/IGPM.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bsideinvest-my.sharepoint.com/DSAPC0232PFS/digital/Open/IPCA.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bsideinvest-my.sharepoint.com/DSAPC0232PFS/digital/PLANILHAS%20C&#193;LCULOS%20RF/TITULOS_%20PUBLICOS.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Geral\ECO\Macrofiles\Inflacao\Indices\IPCA\IPCA%20e%20IPCA-152.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s://bsideinvest-my.sharepoint.com/viseu/institucional/Flow%20Privados/Call%20Debentures/Call%20Deb&#234;ntures%20-%20Bilingue.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bsideinvest-my.sharepoint.com/viseu/Institucional/Renda_Fixa_XP/Flow%20Privados/Relat&#243;rios/Relat&#243;rio%20Externo/Lista%20indicativa/PDF/Fechamento%20-%20Debentures%20-%20XP%20Investimentos%2012.01.2016.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bsideinvest-my.sharepoint.com/DSAPC0232PFS/digital/Corporate%20Desk/Carteiras%20CDesk/Carteira%20Antiga%20Cobianchi%20-%20Alterada%20em%2024-04-06.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bsideinvest-my.sharepoint.com/DSAPC0232PFS/digital/Produtos/C&#226;mbio%20+%20RF/Documentos%20-%20Operacoes%20_v5.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bsideinvest-my.sharepoint.com/dsapc0232pfs/digital/Users/russoga/AppData/Local/Microsoft/Windows/INetCache/Content.Outlook/4ILFFCKH/RUN%20Cr&#233;dito%20Privado%20-%2010.04.2018.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s://bsideinvest-my.sharepoint.com/DSAPC0232PFS/digital/Frederico%20Pompeu/premioDI-sem_link1.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bsideinvest-my.sharepoint.com/viseu/institucional/Cota&#231;&#245;es%20Renda%20Fixa%20NOVO.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s://bsideinvest-my.sharepoint.com/viseu/institucional/Cota&#231;&#245;es%20Renda%20Fixa%20NOVOO.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veis"/>
      <sheetName val="Cetip Instruções"/>
      <sheetName val="Ordens Digital - Manhã"/>
      <sheetName val="Ordens Digital"/>
      <sheetName val="Ordens"/>
      <sheetName val="Ordens Template"/>
      <sheetName val="Preco Mkt Maker"/>
      <sheetName val="Anbima"/>
      <sheetName val="Preco Run"/>
      <sheetName val="Instrumentos"/>
      <sheetName val="Ordens STN"/>
      <sheetName val="Histórico Ordens"/>
      <sheetName val="CETIP_Trade"/>
      <sheetName val="Ordens Digital - Teste"/>
      <sheetName val="Preco Mkt Maker - Teste"/>
      <sheetName val="Sheet1"/>
      <sheetName val="Ordens Digital - NãoCDI"/>
      <sheetName val="Ordens Digital - CDI"/>
      <sheetName val="Preco Corretora"/>
      <sheetName val="Sheet2"/>
    </sheetNames>
    <sheetDataSet>
      <sheetData sheetId="0"/>
      <sheetData sheetId="1"/>
      <sheetData sheetId="2"/>
      <sheetData sheetId="3"/>
      <sheetData sheetId="4">
        <row r="5">
          <cell r="D5" t="str">
            <v>EDPT11</v>
          </cell>
        </row>
      </sheetData>
      <sheetData sheetId="5"/>
      <sheetData sheetId="6">
        <row r="1">
          <cell r="A1" t="str">
            <v>Spreads Cetip</v>
          </cell>
        </row>
      </sheetData>
      <sheetData sheetId="7">
        <row r="3">
          <cell r="B3" t="str">
            <v>AALR11</v>
          </cell>
        </row>
      </sheetData>
      <sheetData sheetId="8">
        <row r="6">
          <cell r="N6" t="e">
            <v>#N/A</v>
          </cell>
        </row>
      </sheetData>
      <sheetData sheetId="9">
        <row r="5">
          <cell r="A5" t="str">
            <v>13H0098728</v>
          </cell>
        </row>
        <row r="6">
          <cell r="A6" t="str">
            <v>CRA0140000Q</v>
          </cell>
        </row>
        <row r="7">
          <cell r="A7" t="str">
            <v>CRA0140000R</v>
          </cell>
        </row>
        <row r="8">
          <cell r="A8" t="str">
            <v>11L0018659</v>
          </cell>
        </row>
        <row r="9">
          <cell r="A9" t="str">
            <v>13G0253136</v>
          </cell>
        </row>
        <row r="10">
          <cell r="A10" t="str">
            <v>13G0249947</v>
          </cell>
        </row>
        <row r="11">
          <cell r="A11" t="str">
            <v>14C0067892</v>
          </cell>
        </row>
        <row r="12">
          <cell r="A12" t="str">
            <v>08J0015454</v>
          </cell>
        </row>
        <row r="13">
          <cell r="A13" t="str">
            <v>13I0073866</v>
          </cell>
        </row>
        <row r="14">
          <cell r="A14" t="str">
            <v>CRA0150000D</v>
          </cell>
        </row>
        <row r="15">
          <cell r="A15" t="str">
            <v>14C0072810</v>
          </cell>
        </row>
        <row r="16">
          <cell r="A16" t="str">
            <v>CRA0150000C</v>
          </cell>
        </row>
        <row r="17">
          <cell r="A17" t="str">
            <v>13L0048356</v>
          </cell>
        </row>
        <row r="18">
          <cell r="A18" t="str">
            <v>0731208FDB</v>
          </cell>
        </row>
        <row r="19">
          <cell r="A19" t="str">
            <v>1785813SE2</v>
          </cell>
        </row>
        <row r="20">
          <cell r="A20" t="str">
            <v>15I0011480</v>
          </cell>
        </row>
        <row r="21">
          <cell r="A21" t="str">
            <v>13K0111771</v>
          </cell>
        </row>
        <row r="22">
          <cell r="A22" t="str">
            <v>12L0016153</v>
          </cell>
        </row>
        <row r="23">
          <cell r="A23" t="str">
            <v>CRA0150000L</v>
          </cell>
        </row>
        <row r="24">
          <cell r="A24" t="str">
            <v>13I0113208</v>
          </cell>
        </row>
        <row r="25">
          <cell r="A25" t="str">
            <v>13I0113209</v>
          </cell>
        </row>
        <row r="26">
          <cell r="A26" t="str">
            <v>12K0035326</v>
          </cell>
        </row>
        <row r="27">
          <cell r="A27" t="str">
            <v>15H0123003</v>
          </cell>
        </row>
        <row r="28">
          <cell r="A28" t="str">
            <v>CRA0150000V</v>
          </cell>
        </row>
        <row r="29">
          <cell r="A29" t="str">
            <v>15F0600219</v>
          </cell>
        </row>
        <row r="30">
          <cell r="A30" t="str">
            <v>15J0194794</v>
          </cell>
        </row>
        <row r="31">
          <cell r="A31" t="str">
            <v>0392414SN9</v>
          </cell>
        </row>
        <row r="32">
          <cell r="A32" t="str">
            <v>2221015SEN</v>
          </cell>
        </row>
        <row r="33">
          <cell r="A33" t="str">
            <v>2016415SEN</v>
          </cell>
        </row>
        <row r="34">
          <cell r="A34" t="str">
            <v>CRA01600007</v>
          </cell>
        </row>
        <row r="35">
          <cell r="A35" t="str">
            <v>2145515SNA</v>
          </cell>
        </row>
        <row r="36">
          <cell r="A36" t="str">
            <v>1890013SME</v>
          </cell>
        </row>
        <row r="37">
          <cell r="A37" t="str">
            <v>1722113MEZ</v>
          </cell>
        </row>
        <row r="38">
          <cell r="A38" t="str">
            <v>2043414SN1</v>
          </cell>
        </row>
        <row r="39">
          <cell r="A39" t="str">
            <v>2145515SNB</v>
          </cell>
        </row>
        <row r="40">
          <cell r="A40" t="str">
            <v>CRA0160000G</v>
          </cell>
        </row>
        <row r="41">
          <cell r="A41" t="str">
            <v>15J0194929</v>
          </cell>
        </row>
        <row r="42">
          <cell r="A42" t="str">
            <v>CRA0160000P</v>
          </cell>
        </row>
        <row r="43">
          <cell r="A43" t="str">
            <v>CRA0160000V</v>
          </cell>
        </row>
        <row r="44">
          <cell r="A44" t="str">
            <v>2308316ANG</v>
          </cell>
        </row>
        <row r="45">
          <cell r="A45" t="str">
            <v>16B0764930</v>
          </cell>
        </row>
        <row r="46">
          <cell r="A46" t="str">
            <v>1722113SN1</v>
          </cell>
        </row>
        <row r="47">
          <cell r="A47" t="str">
            <v>CRA01600005</v>
          </cell>
        </row>
        <row r="48">
          <cell r="A48" t="str">
            <v>CRA0160000W</v>
          </cell>
        </row>
        <row r="49">
          <cell r="A49" t="str">
            <v>CRA0160000X</v>
          </cell>
        </row>
        <row r="50">
          <cell r="A50" t="str">
            <v>CRA0160000Z</v>
          </cell>
        </row>
        <row r="51">
          <cell r="A51" t="str">
            <v>16G0000001</v>
          </cell>
        </row>
        <row r="52">
          <cell r="A52" t="str">
            <v>CRA01600002</v>
          </cell>
        </row>
        <row r="53">
          <cell r="A53" t="str">
            <v>CRA01600016</v>
          </cell>
        </row>
        <row r="54">
          <cell r="A54" t="str">
            <v>CRA01600015</v>
          </cell>
        </row>
        <row r="55">
          <cell r="A55" t="str">
            <v>16G0650890</v>
          </cell>
        </row>
        <row r="56">
          <cell r="A56" t="str">
            <v>15I0672691</v>
          </cell>
        </row>
        <row r="57">
          <cell r="A57" t="str">
            <v>16I0000002</v>
          </cell>
        </row>
        <row r="58">
          <cell r="A58" t="str">
            <v>15F1090805</v>
          </cell>
        </row>
        <row r="59">
          <cell r="A59" t="str">
            <v>1464114UNI</v>
          </cell>
        </row>
        <row r="60">
          <cell r="A60" t="str">
            <v>0392415S10</v>
          </cell>
        </row>
        <row r="61">
          <cell r="A61" t="str">
            <v>1959714SEN</v>
          </cell>
        </row>
        <row r="62">
          <cell r="A62" t="str">
            <v>16I0965520</v>
          </cell>
        </row>
        <row r="63">
          <cell r="A63" t="str">
            <v>16I0965158</v>
          </cell>
        </row>
        <row r="64">
          <cell r="A64" t="str">
            <v>16C0765992</v>
          </cell>
        </row>
        <row r="65">
          <cell r="A65" t="str">
            <v>CRA0160000I</v>
          </cell>
        </row>
        <row r="66">
          <cell r="A66" t="str">
            <v>11A0027576</v>
          </cell>
        </row>
        <row r="67">
          <cell r="A67" t="str">
            <v>11C0034561</v>
          </cell>
        </row>
        <row r="68">
          <cell r="A68" t="str">
            <v>11F0039677</v>
          </cell>
        </row>
        <row r="69">
          <cell r="A69" t="str">
            <v>11H0022430</v>
          </cell>
        </row>
        <row r="70">
          <cell r="A70" t="str">
            <v>14J0045610</v>
          </cell>
        </row>
        <row r="71">
          <cell r="A71" t="str">
            <v>CRA0160001G</v>
          </cell>
        </row>
        <row r="72">
          <cell r="A72" t="str">
            <v>CRA0160001O</v>
          </cell>
        </row>
        <row r="73">
          <cell r="A73" t="str">
            <v>2221015MEZ</v>
          </cell>
        </row>
        <row r="74">
          <cell r="A74" t="str">
            <v>CRA0160001H</v>
          </cell>
        </row>
        <row r="75">
          <cell r="A75" t="str">
            <v>CRA0160001T</v>
          </cell>
        </row>
        <row r="76">
          <cell r="A76" t="str">
            <v>CRA0160001Y</v>
          </cell>
        </row>
        <row r="77">
          <cell r="A77" t="str">
            <v>CRA01600026</v>
          </cell>
        </row>
        <row r="78">
          <cell r="A78" t="str">
            <v>CRA01600021</v>
          </cell>
        </row>
        <row r="79">
          <cell r="A79" t="str">
            <v>CRA01600020</v>
          </cell>
        </row>
        <row r="80">
          <cell r="A80" t="str">
            <v>CRA0160001V</v>
          </cell>
        </row>
        <row r="81">
          <cell r="A81" t="str">
            <v>CRA0160001S</v>
          </cell>
        </row>
        <row r="82">
          <cell r="A82" t="str">
            <v>16L0074884</v>
          </cell>
        </row>
        <row r="83">
          <cell r="A83" t="str">
            <v>16L0178106</v>
          </cell>
        </row>
        <row r="84">
          <cell r="A84" t="str">
            <v>CRA01600028</v>
          </cell>
        </row>
        <row r="85">
          <cell r="A85" t="str">
            <v>CRA01600029</v>
          </cell>
        </row>
        <row r="86">
          <cell r="A86" t="str">
            <v>2022114SEN</v>
          </cell>
        </row>
        <row r="87">
          <cell r="A87" t="str">
            <v>12E0025287</v>
          </cell>
        </row>
        <row r="88">
          <cell r="A88" t="str">
            <v>13J0119975</v>
          </cell>
        </row>
        <row r="89">
          <cell r="A89" t="str">
            <v>12E0025189</v>
          </cell>
        </row>
        <row r="90">
          <cell r="A90" t="str">
            <v>16D0062179</v>
          </cell>
        </row>
        <row r="91">
          <cell r="A91" t="str">
            <v>CRA01400012</v>
          </cell>
        </row>
        <row r="92">
          <cell r="A92" t="str">
            <v>CRA0150000O</v>
          </cell>
        </row>
        <row r="93">
          <cell r="A93" t="str">
            <v>11H0016706</v>
          </cell>
        </row>
        <row r="94">
          <cell r="A94" t="str">
            <v>16E0708207</v>
          </cell>
        </row>
        <row r="95">
          <cell r="A95" t="str">
            <v>CRA0160001X</v>
          </cell>
        </row>
        <row r="96">
          <cell r="A96" t="str">
            <v>CRA017000B5</v>
          </cell>
        </row>
        <row r="97">
          <cell r="A97" t="str">
            <v>13J0017442</v>
          </cell>
        </row>
        <row r="98">
          <cell r="A98" t="str">
            <v>12J0037879</v>
          </cell>
        </row>
        <row r="99">
          <cell r="A99" t="str">
            <v>15F1090290</v>
          </cell>
        </row>
        <row r="100">
          <cell r="A100" t="str">
            <v>16D0711168</v>
          </cell>
        </row>
        <row r="101">
          <cell r="A101" t="str">
            <v>16F0071780</v>
          </cell>
        </row>
        <row r="102">
          <cell r="A102" t="str">
            <v>16I0815552</v>
          </cell>
        </row>
        <row r="103">
          <cell r="A103" t="str">
            <v>16I0881660</v>
          </cell>
        </row>
        <row r="104">
          <cell r="A104" t="str">
            <v>10G0033154</v>
          </cell>
        </row>
        <row r="105">
          <cell r="A105" t="str">
            <v>11F0042226</v>
          </cell>
        </row>
        <row r="106">
          <cell r="A106" t="str">
            <v>16K0902815</v>
          </cell>
        </row>
        <row r="107">
          <cell r="A107" t="str">
            <v>16L0178381</v>
          </cell>
        </row>
        <row r="108">
          <cell r="A108" t="str">
            <v>16L0245118</v>
          </cell>
        </row>
        <row r="109">
          <cell r="A109" t="str">
            <v>11L0056864</v>
          </cell>
        </row>
        <row r="110">
          <cell r="A110" t="str">
            <v>12B0038688</v>
          </cell>
        </row>
        <row r="111">
          <cell r="A111" t="str">
            <v>12B0038689</v>
          </cell>
        </row>
        <row r="112">
          <cell r="A112" t="str">
            <v>15F0544486</v>
          </cell>
        </row>
        <row r="113">
          <cell r="A113" t="str">
            <v>12E0013069</v>
          </cell>
        </row>
        <row r="114">
          <cell r="A114" t="str">
            <v>12E0035783</v>
          </cell>
        </row>
        <row r="115">
          <cell r="A115" t="str">
            <v>12I0017699</v>
          </cell>
        </row>
        <row r="116">
          <cell r="A116" t="str">
            <v>13E0042787</v>
          </cell>
        </row>
        <row r="117">
          <cell r="A117" t="str">
            <v>13J0119974</v>
          </cell>
        </row>
        <row r="118">
          <cell r="A118" t="str">
            <v>CRA01600010</v>
          </cell>
        </row>
        <row r="119">
          <cell r="A119" t="str">
            <v>13B0002737</v>
          </cell>
        </row>
        <row r="120">
          <cell r="A120" t="str">
            <v>13C0026996</v>
          </cell>
        </row>
        <row r="121">
          <cell r="A121" t="str">
            <v>13A00017068</v>
          </cell>
        </row>
        <row r="122">
          <cell r="A122" t="str">
            <v>08J0012973</v>
          </cell>
        </row>
        <row r="123">
          <cell r="A123" t="str">
            <v>05D0013710</v>
          </cell>
        </row>
        <row r="124">
          <cell r="A124" t="str">
            <v>08L0002118</v>
          </cell>
        </row>
        <row r="125">
          <cell r="A125" t="str">
            <v>05J0024391</v>
          </cell>
        </row>
        <row r="126">
          <cell r="A126" t="str">
            <v>09A0008602</v>
          </cell>
        </row>
        <row r="127">
          <cell r="A127" t="str">
            <v>07F0006632</v>
          </cell>
        </row>
        <row r="128">
          <cell r="A128" t="str">
            <v>09A0010251</v>
          </cell>
        </row>
        <row r="129">
          <cell r="A129" t="str">
            <v>07F0006634</v>
          </cell>
        </row>
        <row r="130">
          <cell r="A130" t="str">
            <v>09B0002128</v>
          </cell>
        </row>
        <row r="131">
          <cell r="A131" t="str">
            <v>07F0006635</v>
          </cell>
        </row>
        <row r="132">
          <cell r="A132" t="str">
            <v>09B0004585</v>
          </cell>
        </row>
        <row r="133">
          <cell r="A133" t="str">
            <v>07F0006637</v>
          </cell>
        </row>
        <row r="134">
          <cell r="A134" t="str">
            <v>09C0005309</v>
          </cell>
        </row>
        <row r="135">
          <cell r="A135" t="str">
            <v>07I0012088</v>
          </cell>
        </row>
        <row r="136">
          <cell r="A136" t="str">
            <v>09C0009708</v>
          </cell>
        </row>
        <row r="137">
          <cell r="A137" t="str">
            <v>09D0002442</v>
          </cell>
        </row>
        <row r="138">
          <cell r="A138" t="str">
            <v>07L0006224</v>
          </cell>
        </row>
        <row r="139">
          <cell r="A139" t="str">
            <v>09D0002570</v>
          </cell>
        </row>
        <row r="140">
          <cell r="A140" t="str">
            <v>09D0007414</v>
          </cell>
        </row>
        <row r="141">
          <cell r="A141" t="str">
            <v>09D0016705</v>
          </cell>
        </row>
        <row r="142">
          <cell r="A142" t="str">
            <v>09E0019228</v>
          </cell>
        </row>
        <row r="143">
          <cell r="A143" t="str">
            <v>08A0010106</v>
          </cell>
        </row>
        <row r="144">
          <cell r="A144" t="str">
            <v>09F0014788</v>
          </cell>
        </row>
        <row r="145">
          <cell r="A145" t="str">
            <v>09F0029787</v>
          </cell>
        </row>
        <row r="146">
          <cell r="A146" t="str">
            <v>09H0003225</v>
          </cell>
        </row>
        <row r="147">
          <cell r="A147" t="str">
            <v>09H0003245</v>
          </cell>
        </row>
        <row r="148">
          <cell r="A148" t="str">
            <v>09H0007932</v>
          </cell>
        </row>
        <row r="149">
          <cell r="A149" t="str">
            <v>08D0008331</v>
          </cell>
        </row>
        <row r="150">
          <cell r="A150" t="str">
            <v>08D0008331</v>
          </cell>
        </row>
        <row r="151">
          <cell r="A151" t="str">
            <v>09J0008264</v>
          </cell>
        </row>
        <row r="152">
          <cell r="A152" t="str">
            <v>09J0010341</v>
          </cell>
        </row>
        <row r="153">
          <cell r="A153" t="str">
            <v>09J0012076</v>
          </cell>
        </row>
        <row r="154">
          <cell r="A154" t="str">
            <v>09J0012511</v>
          </cell>
        </row>
        <row r="155">
          <cell r="A155" t="str">
            <v>09J0012519</v>
          </cell>
        </row>
        <row r="156">
          <cell r="A156" t="str">
            <v>09J0016949</v>
          </cell>
        </row>
        <row r="157">
          <cell r="A157" t="str">
            <v>09J0016950</v>
          </cell>
        </row>
        <row r="158">
          <cell r="A158" t="str">
            <v>09J0016951</v>
          </cell>
        </row>
        <row r="159">
          <cell r="A159" t="str">
            <v>09K0001333</v>
          </cell>
        </row>
        <row r="160">
          <cell r="A160" t="str">
            <v>09K0006041</v>
          </cell>
        </row>
        <row r="161">
          <cell r="A161" t="str">
            <v>09L0003047</v>
          </cell>
        </row>
        <row r="162">
          <cell r="A162" t="str">
            <v>09L0003557</v>
          </cell>
        </row>
        <row r="163">
          <cell r="A163" t="str">
            <v>10A0000018</v>
          </cell>
        </row>
        <row r="164">
          <cell r="A164" t="str">
            <v>10B0002537</v>
          </cell>
        </row>
        <row r="165">
          <cell r="A165" t="str">
            <v>07L0006223</v>
          </cell>
        </row>
        <row r="166">
          <cell r="A166" t="str">
            <v>10B0009495</v>
          </cell>
        </row>
        <row r="167">
          <cell r="A167" t="str">
            <v>10B0024184</v>
          </cell>
        </row>
        <row r="168">
          <cell r="A168" t="str">
            <v>10B0025005</v>
          </cell>
        </row>
        <row r="169">
          <cell r="A169" t="str">
            <v>08C0000078</v>
          </cell>
        </row>
        <row r="170">
          <cell r="A170" t="str">
            <v>10C0003204</v>
          </cell>
        </row>
        <row r="171">
          <cell r="A171" t="str">
            <v>10C0010299</v>
          </cell>
        </row>
        <row r="172">
          <cell r="A172" t="str">
            <v>10C0015085</v>
          </cell>
        </row>
        <row r="173">
          <cell r="A173" t="str">
            <v>08C0013391</v>
          </cell>
        </row>
        <row r="174">
          <cell r="A174" t="str">
            <v>08C0014528</v>
          </cell>
        </row>
        <row r="175">
          <cell r="A175" t="str">
            <v>08C0014529</v>
          </cell>
        </row>
        <row r="176">
          <cell r="A176" t="str">
            <v>08C0014530</v>
          </cell>
        </row>
        <row r="177">
          <cell r="A177" t="str">
            <v>08C0014531</v>
          </cell>
        </row>
        <row r="178">
          <cell r="A178" t="str">
            <v>10L0054152</v>
          </cell>
        </row>
        <row r="179">
          <cell r="A179" t="str">
            <v>10L0054153</v>
          </cell>
        </row>
        <row r="180">
          <cell r="A180" t="str">
            <v>10L0057351</v>
          </cell>
        </row>
        <row r="181">
          <cell r="A181" t="str">
            <v>10L0057352</v>
          </cell>
        </row>
        <row r="182">
          <cell r="A182" t="str">
            <v>11A0011727</v>
          </cell>
        </row>
        <row r="183">
          <cell r="A183" t="str">
            <v>11A0015796</v>
          </cell>
        </row>
        <row r="184">
          <cell r="A184" t="str">
            <v>11A0018309</v>
          </cell>
        </row>
        <row r="185">
          <cell r="A185" t="str">
            <v>11A0022964</v>
          </cell>
        </row>
        <row r="186">
          <cell r="A186" t="str">
            <v>11A0022965</v>
          </cell>
        </row>
        <row r="187">
          <cell r="A187" t="str">
            <v>11A0027577</v>
          </cell>
        </row>
        <row r="188">
          <cell r="A188" t="str">
            <v>11A0030612</v>
          </cell>
        </row>
        <row r="189">
          <cell r="A189" t="str">
            <v>11B0022285</v>
          </cell>
        </row>
        <row r="190">
          <cell r="A190" t="str">
            <v>11B0022300</v>
          </cell>
        </row>
        <row r="191">
          <cell r="A191" t="str">
            <v>11B0023153</v>
          </cell>
        </row>
        <row r="192">
          <cell r="A192" t="str">
            <v>11B0025582</v>
          </cell>
        </row>
        <row r="193">
          <cell r="A193" t="str">
            <v>11B0026008</v>
          </cell>
        </row>
        <row r="194">
          <cell r="A194" t="str">
            <v>11B0030771</v>
          </cell>
        </row>
        <row r="195">
          <cell r="A195" t="str">
            <v>11B0030809</v>
          </cell>
        </row>
        <row r="196">
          <cell r="A196" t="str">
            <v>11B0030810</v>
          </cell>
        </row>
        <row r="197">
          <cell r="A197" t="str">
            <v>11B0031100</v>
          </cell>
        </row>
        <row r="198">
          <cell r="A198" t="str">
            <v>11B0031333</v>
          </cell>
        </row>
        <row r="199">
          <cell r="A199" t="str">
            <v>CRA01600011</v>
          </cell>
        </row>
        <row r="200">
          <cell r="A200" t="str">
            <v>11B0032144</v>
          </cell>
        </row>
        <row r="201">
          <cell r="A201" t="str">
            <v>11C0033867</v>
          </cell>
        </row>
        <row r="202">
          <cell r="A202" t="str">
            <v>11C0034300</v>
          </cell>
        </row>
        <row r="203">
          <cell r="A203" t="str">
            <v>11C0034567</v>
          </cell>
        </row>
        <row r="204">
          <cell r="A204" t="str">
            <v>11C0035193</v>
          </cell>
        </row>
        <row r="205">
          <cell r="A205" t="str">
            <v>11C0035214</v>
          </cell>
        </row>
        <row r="206">
          <cell r="A206" t="str">
            <v>10L0053065</v>
          </cell>
        </row>
        <row r="207">
          <cell r="A207" t="str">
            <v>10L0053062</v>
          </cell>
        </row>
        <row r="208">
          <cell r="A208" t="str">
            <v>11C0035926</v>
          </cell>
        </row>
        <row r="209">
          <cell r="A209" t="str">
            <v>11C0037320</v>
          </cell>
        </row>
        <row r="210">
          <cell r="A210" t="str">
            <v>11C0037882</v>
          </cell>
        </row>
        <row r="211">
          <cell r="A211" t="str">
            <v>11D0025379</v>
          </cell>
        </row>
        <row r="212">
          <cell r="A212" t="str">
            <v>11D0025456</v>
          </cell>
        </row>
        <row r="213">
          <cell r="A213" t="str">
            <v>11D0026607</v>
          </cell>
        </row>
        <row r="214">
          <cell r="A214" t="str">
            <v>11D0026623</v>
          </cell>
        </row>
        <row r="215">
          <cell r="A215" t="str">
            <v>11D0026633</v>
          </cell>
        </row>
        <row r="216">
          <cell r="A216" t="str">
            <v>10L0027006</v>
          </cell>
        </row>
        <row r="217">
          <cell r="A217" t="str">
            <v>11D0026636</v>
          </cell>
        </row>
        <row r="218">
          <cell r="A218" t="str">
            <v>11D0026797</v>
          </cell>
        </row>
        <row r="219">
          <cell r="A219" t="str">
            <v>11E0014083</v>
          </cell>
        </row>
        <row r="220">
          <cell r="A220" t="str">
            <v>11E0019806</v>
          </cell>
        </row>
        <row r="221">
          <cell r="A221" t="str">
            <v>11E0026004</v>
          </cell>
        </row>
        <row r="222">
          <cell r="A222" t="str">
            <v>10L0027046</v>
          </cell>
        </row>
        <row r="223">
          <cell r="A223" t="str">
            <v>11E0026005</v>
          </cell>
        </row>
        <row r="224">
          <cell r="A224" t="str">
            <v>11E0030900</v>
          </cell>
        </row>
        <row r="225">
          <cell r="A225" t="str">
            <v>10L0044223</v>
          </cell>
        </row>
        <row r="226">
          <cell r="A226" t="str">
            <v>18J0879551</v>
          </cell>
        </row>
        <row r="227">
          <cell r="A227" t="str">
            <v>15J0084922</v>
          </cell>
        </row>
        <row r="228">
          <cell r="A228" t="str">
            <v>10L0013330</v>
          </cell>
        </row>
        <row r="229">
          <cell r="A229" t="str">
            <v>10L0013119</v>
          </cell>
        </row>
        <row r="230">
          <cell r="A230" t="str">
            <v>CRA0130000G</v>
          </cell>
        </row>
        <row r="231">
          <cell r="A231" t="str">
            <v>CRA0150000M</v>
          </cell>
        </row>
        <row r="232">
          <cell r="A232" t="str">
            <v>08E0000865</v>
          </cell>
        </row>
        <row r="233">
          <cell r="A233" t="str">
            <v>08E0005789</v>
          </cell>
        </row>
        <row r="234">
          <cell r="A234" t="str">
            <v>08E0005790</v>
          </cell>
        </row>
        <row r="235">
          <cell r="A235" t="str">
            <v>16H0268853</v>
          </cell>
        </row>
        <row r="236">
          <cell r="A236" t="str">
            <v>11E0030902</v>
          </cell>
        </row>
        <row r="237">
          <cell r="A237" t="str">
            <v>10C0019685</v>
          </cell>
        </row>
        <row r="238">
          <cell r="A238" t="str">
            <v>11F0013690</v>
          </cell>
        </row>
        <row r="239">
          <cell r="A239" t="str">
            <v>10D0009430</v>
          </cell>
        </row>
        <row r="240">
          <cell r="A240" t="str">
            <v>11F0031126</v>
          </cell>
        </row>
        <row r="241">
          <cell r="A241" t="str">
            <v>10D0018445</v>
          </cell>
        </row>
        <row r="242">
          <cell r="A242" t="str">
            <v>11F0031150</v>
          </cell>
        </row>
        <row r="243">
          <cell r="A243" t="str">
            <v>11F0031174</v>
          </cell>
        </row>
        <row r="244">
          <cell r="A244" t="str">
            <v>10D0018560</v>
          </cell>
        </row>
        <row r="245">
          <cell r="A245" t="str">
            <v>11F0031919</v>
          </cell>
        </row>
        <row r="246">
          <cell r="A246" t="str">
            <v>10D0018564</v>
          </cell>
        </row>
        <row r="247">
          <cell r="A247" t="str">
            <v>11F0031931</v>
          </cell>
        </row>
        <row r="248">
          <cell r="A248" t="str">
            <v>11F0034534</v>
          </cell>
        </row>
        <row r="249">
          <cell r="A249" t="str">
            <v>11F0034536</v>
          </cell>
        </row>
        <row r="250">
          <cell r="A250" t="str">
            <v>11F0034556</v>
          </cell>
        </row>
        <row r="251">
          <cell r="A251" t="str">
            <v>11F0039678</v>
          </cell>
        </row>
        <row r="252">
          <cell r="A252" t="str">
            <v>11F0039956</v>
          </cell>
        </row>
        <row r="253">
          <cell r="A253" t="str">
            <v>11F0039975</v>
          </cell>
        </row>
        <row r="254">
          <cell r="A254" t="str">
            <v>10E0020679</v>
          </cell>
        </row>
        <row r="255">
          <cell r="A255" t="str">
            <v>11F0040500</v>
          </cell>
        </row>
        <row r="256">
          <cell r="A256" t="str">
            <v>11F0042113</v>
          </cell>
        </row>
        <row r="257">
          <cell r="A257" t="str">
            <v>11F0042160</v>
          </cell>
        </row>
        <row r="258">
          <cell r="A258" t="str">
            <v>11F0044853</v>
          </cell>
        </row>
        <row r="259">
          <cell r="A259" t="str">
            <v>10E0027441</v>
          </cell>
        </row>
        <row r="260">
          <cell r="A260" t="str">
            <v>10F0023589</v>
          </cell>
        </row>
        <row r="261">
          <cell r="A261" t="str">
            <v>10F0026396</v>
          </cell>
        </row>
        <row r="262">
          <cell r="A262" t="str">
            <v>11G0021038</v>
          </cell>
        </row>
        <row r="263">
          <cell r="A263" t="str">
            <v>10G0011059</v>
          </cell>
        </row>
        <row r="264">
          <cell r="A264" t="str">
            <v>11G0021039</v>
          </cell>
        </row>
        <row r="265">
          <cell r="A265" t="str">
            <v>11G0023510</v>
          </cell>
        </row>
        <row r="266">
          <cell r="A266" t="str">
            <v>10G0019826</v>
          </cell>
        </row>
        <row r="267">
          <cell r="A267" t="str">
            <v>10G0020942</v>
          </cell>
        </row>
        <row r="268">
          <cell r="A268" t="str">
            <v>10G0020944</v>
          </cell>
        </row>
        <row r="269">
          <cell r="A269" t="str">
            <v>10G0020945</v>
          </cell>
        </row>
        <row r="270">
          <cell r="A270" t="str">
            <v>10G0020957</v>
          </cell>
        </row>
        <row r="271">
          <cell r="A271" t="str">
            <v>08F0007514</v>
          </cell>
        </row>
        <row r="272">
          <cell r="A272" t="str">
            <v>10H0004065</v>
          </cell>
        </row>
        <row r="273">
          <cell r="A273" t="str">
            <v>08F0008356</v>
          </cell>
        </row>
        <row r="274">
          <cell r="A274" t="str">
            <v>10I0001003</v>
          </cell>
        </row>
        <row r="275">
          <cell r="A275" t="str">
            <v>10I0020235</v>
          </cell>
        </row>
        <row r="276">
          <cell r="A276" t="str">
            <v>10I0020427</v>
          </cell>
        </row>
        <row r="277">
          <cell r="A277" t="str">
            <v>08F0009163</v>
          </cell>
        </row>
        <row r="278">
          <cell r="A278" t="str">
            <v>08G0001098</v>
          </cell>
        </row>
        <row r="279">
          <cell r="A279" t="str">
            <v>10I0028499</v>
          </cell>
        </row>
        <row r="280">
          <cell r="A280" t="str">
            <v>10I0031302</v>
          </cell>
        </row>
        <row r="281">
          <cell r="A281" t="str">
            <v>11H0012972</v>
          </cell>
        </row>
        <row r="282">
          <cell r="A282" t="str">
            <v>08H0004391</v>
          </cell>
        </row>
        <row r="283">
          <cell r="A283" t="str">
            <v>10J0005693</v>
          </cell>
        </row>
        <row r="284">
          <cell r="A284" t="str">
            <v>12D0031201</v>
          </cell>
        </row>
        <row r="285">
          <cell r="A285" t="str">
            <v>18J0614269</v>
          </cell>
        </row>
        <row r="286">
          <cell r="A286" t="str">
            <v>08I0013317</v>
          </cell>
        </row>
        <row r="287">
          <cell r="A287" t="str">
            <v>10J0015923</v>
          </cell>
        </row>
        <row r="288">
          <cell r="A288" t="str">
            <v>10J0021797</v>
          </cell>
        </row>
        <row r="289">
          <cell r="A289" t="str">
            <v>10J0027297</v>
          </cell>
        </row>
        <row r="290">
          <cell r="A290" t="str">
            <v>08I0018992</v>
          </cell>
        </row>
        <row r="291">
          <cell r="A291" t="str">
            <v>11H0020284</v>
          </cell>
        </row>
        <row r="292">
          <cell r="A292" t="str">
            <v>10K0018948</v>
          </cell>
        </row>
        <row r="293">
          <cell r="A293" t="str">
            <v>10K0024718</v>
          </cell>
        </row>
        <row r="294">
          <cell r="A294" t="str">
            <v>11H0022435</v>
          </cell>
        </row>
        <row r="295">
          <cell r="A295" t="str">
            <v>11H0028641</v>
          </cell>
        </row>
        <row r="296">
          <cell r="A296" t="str">
            <v>11H0028642</v>
          </cell>
        </row>
        <row r="297">
          <cell r="A297" t="str">
            <v>11H0030378</v>
          </cell>
        </row>
        <row r="298">
          <cell r="A298" t="str">
            <v>10K0024721</v>
          </cell>
        </row>
        <row r="299">
          <cell r="A299" t="str">
            <v>11H0030379</v>
          </cell>
        </row>
        <row r="300">
          <cell r="A300" t="str">
            <v>11H0030380</v>
          </cell>
        </row>
        <row r="301">
          <cell r="A301" t="str">
            <v>11H0030381</v>
          </cell>
        </row>
        <row r="302">
          <cell r="A302" t="str">
            <v>10K0034655</v>
          </cell>
        </row>
        <row r="303">
          <cell r="A303" t="str">
            <v>11I0011471</v>
          </cell>
        </row>
        <row r="304">
          <cell r="A304" t="str">
            <v>11I0012970</v>
          </cell>
        </row>
        <row r="305">
          <cell r="A305" t="str">
            <v>11I0016821</v>
          </cell>
        </row>
        <row r="306">
          <cell r="A306" t="str">
            <v>11I0017007</v>
          </cell>
        </row>
        <row r="307">
          <cell r="A307" t="str">
            <v>11I0019326</v>
          </cell>
        </row>
        <row r="308">
          <cell r="A308" t="str">
            <v>11I0019327</v>
          </cell>
        </row>
        <row r="309">
          <cell r="A309" t="str">
            <v>11I0021439</v>
          </cell>
        </row>
        <row r="310">
          <cell r="A310" t="str">
            <v>11I0021646</v>
          </cell>
        </row>
        <row r="311">
          <cell r="A311" t="str">
            <v>14K0050601</v>
          </cell>
        </row>
        <row r="312">
          <cell r="A312" t="str">
            <v>11I0025628</v>
          </cell>
        </row>
        <row r="313">
          <cell r="A313" t="str">
            <v>11I0060780</v>
          </cell>
        </row>
        <row r="314">
          <cell r="A314" t="str">
            <v>11J0000006</v>
          </cell>
        </row>
        <row r="315">
          <cell r="A315" t="str">
            <v>11J0012950</v>
          </cell>
        </row>
        <row r="316">
          <cell r="A316" t="str">
            <v>11J0012951</v>
          </cell>
        </row>
        <row r="317">
          <cell r="A317" t="str">
            <v>16H0166973</v>
          </cell>
        </row>
        <row r="318">
          <cell r="A318" t="str">
            <v>10E0022938</v>
          </cell>
        </row>
        <row r="319">
          <cell r="A319" t="str">
            <v>10E0027437</v>
          </cell>
        </row>
        <row r="320">
          <cell r="A320" t="str">
            <v>16K0862781</v>
          </cell>
        </row>
        <row r="321">
          <cell r="A321" t="str">
            <v>16I0838012</v>
          </cell>
        </row>
        <row r="322">
          <cell r="A322" t="str">
            <v>11L0018829</v>
          </cell>
        </row>
        <row r="323">
          <cell r="A323" t="str">
            <v>11H0020280</v>
          </cell>
        </row>
        <row r="324">
          <cell r="A324" t="str">
            <v>12E0018824</v>
          </cell>
        </row>
        <row r="325">
          <cell r="A325" t="str">
            <v>12E0030193</v>
          </cell>
        </row>
        <row r="326">
          <cell r="A326" t="str">
            <v>12E0031122</v>
          </cell>
        </row>
        <row r="327">
          <cell r="A327" t="str">
            <v>12E0031967</v>
          </cell>
        </row>
        <row r="328">
          <cell r="A328" t="str">
            <v>12E0031990</v>
          </cell>
        </row>
        <row r="329">
          <cell r="A329" t="str">
            <v>12E0035545</v>
          </cell>
        </row>
        <row r="330">
          <cell r="A330" t="str">
            <v>12F0022143</v>
          </cell>
        </row>
        <row r="331">
          <cell r="A331" t="str">
            <v>12F0023442</v>
          </cell>
        </row>
        <row r="332">
          <cell r="A332" t="str">
            <v>12F0028370</v>
          </cell>
        </row>
        <row r="333">
          <cell r="A333" t="str">
            <v>12F0028545</v>
          </cell>
        </row>
        <row r="334">
          <cell r="A334" t="str">
            <v>12F0028554</v>
          </cell>
        </row>
        <row r="335">
          <cell r="A335" t="str">
            <v>12F0031004</v>
          </cell>
        </row>
        <row r="336">
          <cell r="A336" t="str">
            <v>12F0031768</v>
          </cell>
        </row>
        <row r="337">
          <cell r="A337" t="str">
            <v>11L0019380</v>
          </cell>
        </row>
        <row r="338">
          <cell r="A338" t="str">
            <v>11L0019399</v>
          </cell>
        </row>
        <row r="339">
          <cell r="A339" t="str">
            <v>11L0019402</v>
          </cell>
        </row>
        <row r="340">
          <cell r="A340" t="str">
            <v>11L0019692</v>
          </cell>
        </row>
        <row r="341">
          <cell r="A341" t="str">
            <v>11L0019693</v>
          </cell>
        </row>
        <row r="342">
          <cell r="A342" t="str">
            <v>11L0022900</v>
          </cell>
        </row>
        <row r="343">
          <cell r="A343" t="str">
            <v>11L0025261</v>
          </cell>
        </row>
        <row r="344">
          <cell r="A344" t="str">
            <v>11L0028711</v>
          </cell>
        </row>
        <row r="345">
          <cell r="A345" t="str">
            <v>11L0028804</v>
          </cell>
        </row>
        <row r="346">
          <cell r="A346" t="str">
            <v>12A0025515</v>
          </cell>
        </row>
        <row r="347">
          <cell r="A347" t="str">
            <v>12B0016437</v>
          </cell>
        </row>
        <row r="348">
          <cell r="A348" t="str">
            <v>12D0013233</v>
          </cell>
        </row>
        <row r="349">
          <cell r="A349" t="str">
            <v>12B0016460</v>
          </cell>
        </row>
        <row r="350">
          <cell r="A350" t="str">
            <v>12K0035724</v>
          </cell>
        </row>
        <row r="351">
          <cell r="A351" t="str">
            <v>12D0011907</v>
          </cell>
        </row>
        <row r="352">
          <cell r="A352" t="str">
            <v>12K0035466</v>
          </cell>
        </row>
        <row r="353">
          <cell r="A353" t="str">
            <v>12C0034755</v>
          </cell>
        </row>
        <row r="354">
          <cell r="A354" t="str">
            <v>12B0035289</v>
          </cell>
        </row>
        <row r="355">
          <cell r="A355" t="str">
            <v>12B0035313</v>
          </cell>
        </row>
        <row r="356">
          <cell r="A356" t="str">
            <v>12K0032901</v>
          </cell>
        </row>
        <row r="357">
          <cell r="A357" t="str">
            <v>12B0035480</v>
          </cell>
        </row>
        <row r="358">
          <cell r="A358" t="str">
            <v>12B0035531</v>
          </cell>
        </row>
        <row r="359">
          <cell r="A359" t="str">
            <v>12B0035534</v>
          </cell>
        </row>
        <row r="360">
          <cell r="A360" t="str">
            <v>12C0034595</v>
          </cell>
        </row>
        <row r="361">
          <cell r="A361" t="str">
            <v>12B0038617</v>
          </cell>
        </row>
        <row r="362">
          <cell r="A362" t="str">
            <v>12K0011912</v>
          </cell>
        </row>
        <row r="363">
          <cell r="A363" t="str">
            <v>12C0003010</v>
          </cell>
        </row>
        <row r="364">
          <cell r="A364" t="str">
            <v>12F0036290</v>
          </cell>
        </row>
        <row r="365">
          <cell r="A365" t="str">
            <v>12C0031703</v>
          </cell>
        </row>
        <row r="366">
          <cell r="A366" t="str">
            <v>12F0036335</v>
          </cell>
        </row>
        <row r="367">
          <cell r="A367" t="str">
            <v>12C0034589</v>
          </cell>
        </row>
        <row r="368">
          <cell r="A368" t="str">
            <v>12G0033037</v>
          </cell>
        </row>
        <row r="369">
          <cell r="A369" t="str">
            <v>12H0000804</v>
          </cell>
        </row>
        <row r="370">
          <cell r="A370" t="str">
            <v>12K0009233</v>
          </cell>
        </row>
        <row r="371">
          <cell r="A371" t="str">
            <v>12H0005394</v>
          </cell>
        </row>
        <row r="372">
          <cell r="A372" t="str">
            <v>12H0008303</v>
          </cell>
        </row>
        <row r="373">
          <cell r="A373" t="str">
            <v>11J0015075</v>
          </cell>
        </row>
        <row r="374">
          <cell r="A374" t="str">
            <v>12H0020412</v>
          </cell>
        </row>
        <row r="375">
          <cell r="A375" t="str">
            <v>12H0023441</v>
          </cell>
        </row>
        <row r="376">
          <cell r="A376" t="str">
            <v>12H0024162</v>
          </cell>
        </row>
        <row r="377">
          <cell r="A377" t="str">
            <v>12H0028368</v>
          </cell>
        </row>
        <row r="378">
          <cell r="A378" t="str">
            <v>12K0008834</v>
          </cell>
        </row>
        <row r="379">
          <cell r="A379" t="str">
            <v>12H0028369</v>
          </cell>
        </row>
        <row r="380">
          <cell r="A380" t="str">
            <v>12H0028398</v>
          </cell>
        </row>
        <row r="381">
          <cell r="A381" t="str">
            <v>12K0008830</v>
          </cell>
        </row>
        <row r="382">
          <cell r="A382" t="str">
            <v>12H0031000</v>
          </cell>
        </row>
        <row r="383">
          <cell r="A383" t="str">
            <v>11J0017659</v>
          </cell>
        </row>
        <row r="384">
          <cell r="A384" t="str">
            <v>12I0012042</v>
          </cell>
        </row>
        <row r="385">
          <cell r="A385" t="str">
            <v>12I0025479</v>
          </cell>
        </row>
        <row r="386">
          <cell r="A386" t="str">
            <v>12K0004334</v>
          </cell>
        </row>
        <row r="387">
          <cell r="A387" t="str">
            <v>11K0013083</v>
          </cell>
        </row>
        <row r="388">
          <cell r="A388" t="str">
            <v>12I0031780</v>
          </cell>
        </row>
        <row r="389">
          <cell r="A389" t="str">
            <v>11K0017202</v>
          </cell>
        </row>
        <row r="390">
          <cell r="A390" t="str">
            <v>11K0018241</v>
          </cell>
        </row>
        <row r="391">
          <cell r="A391" t="str">
            <v>12J0017777</v>
          </cell>
        </row>
        <row r="392">
          <cell r="A392" t="str">
            <v>11K0018243</v>
          </cell>
        </row>
        <row r="393">
          <cell r="A393" t="str">
            <v>12J0017781</v>
          </cell>
        </row>
        <row r="394">
          <cell r="A394" t="str">
            <v>11K0022147</v>
          </cell>
        </row>
        <row r="395">
          <cell r="A395" t="str">
            <v>11K0024972</v>
          </cell>
        </row>
        <row r="396">
          <cell r="A396" t="str">
            <v>11K0024977</v>
          </cell>
        </row>
        <row r="397">
          <cell r="A397" t="str">
            <v>12J0018024</v>
          </cell>
        </row>
        <row r="398">
          <cell r="A398" t="str">
            <v>11K0024978</v>
          </cell>
        </row>
        <row r="399">
          <cell r="A399" t="str">
            <v>11K0025322</v>
          </cell>
        </row>
        <row r="400">
          <cell r="A400" t="str">
            <v>16K0924155</v>
          </cell>
        </row>
        <row r="401">
          <cell r="A401" t="str">
            <v>11L0004764</v>
          </cell>
        </row>
        <row r="402">
          <cell r="A402" t="str">
            <v>11L0005713</v>
          </cell>
        </row>
        <row r="403">
          <cell r="A403" t="str">
            <v>11L0005889</v>
          </cell>
        </row>
        <row r="404">
          <cell r="A404" t="str">
            <v>11L0008530</v>
          </cell>
        </row>
        <row r="405">
          <cell r="A405" t="str">
            <v>11L0008551</v>
          </cell>
        </row>
        <row r="406">
          <cell r="A406" t="str">
            <v>11L0015528</v>
          </cell>
        </row>
        <row r="407">
          <cell r="A407" t="str">
            <v>11L0018734</v>
          </cell>
        </row>
        <row r="408">
          <cell r="A408" t="str">
            <v>11J0018313</v>
          </cell>
        </row>
        <row r="409">
          <cell r="A409" t="str">
            <v>11J0020179</v>
          </cell>
        </row>
        <row r="410">
          <cell r="A410" t="str">
            <v>11J0018310</v>
          </cell>
        </row>
        <row r="411">
          <cell r="A411" t="str">
            <v>11L0019395</v>
          </cell>
        </row>
        <row r="412">
          <cell r="A412" t="str">
            <v>12B0035151</v>
          </cell>
        </row>
        <row r="413">
          <cell r="A413" t="str">
            <v>12L0002440</v>
          </cell>
        </row>
        <row r="414">
          <cell r="A414" t="str">
            <v>12L0006878</v>
          </cell>
        </row>
        <row r="415">
          <cell r="A415" t="str">
            <v>12L0006882</v>
          </cell>
        </row>
        <row r="416">
          <cell r="A416" t="str">
            <v>12L0018386</v>
          </cell>
        </row>
        <row r="417">
          <cell r="A417" t="str">
            <v>12L0018717</v>
          </cell>
        </row>
        <row r="418">
          <cell r="A418" t="str">
            <v>12L0019695</v>
          </cell>
        </row>
        <row r="419">
          <cell r="A419" t="str">
            <v>12L0022128</v>
          </cell>
        </row>
        <row r="420">
          <cell r="A420" t="str">
            <v>12L0023446</v>
          </cell>
        </row>
        <row r="421">
          <cell r="A421" t="str">
            <v>12L0023493</v>
          </cell>
        </row>
        <row r="422">
          <cell r="A422" t="str">
            <v>12L0033171</v>
          </cell>
        </row>
        <row r="423">
          <cell r="A423" t="str">
            <v>12L0033177</v>
          </cell>
        </row>
        <row r="424">
          <cell r="A424" t="str">
            <v>12L0033178</v>
          </cell>
        </row>
        <row r="425">
          <cell r="A425" t="str">
            <v>13A0011010</v>
          </cell>
        </row>
        <row r="426">
          <cell r="A426" t="str">
            <v>13A0016692</v>
          </cell>
        </row>
        <row r="427">
          <cell r="A427" t="str">
            <v>13A0022351</v>
          </cell>
        </row>
        <row r="428">
          <cell r="A428" t="str">
            <v>13A0022586</v>
          </cell>
        </row>
        <row r="429">
          <cell r="A429" t="str">
            <v>13A0025879</v>
          </cell>
        </row>
        <row r="430">
          <cell r="A430" t="str">
            <v>13A0025883</v>
          </cell>
        </row>
        <row r="431">
          <cell r="A431" t="str">
            <v>13A0025891</v>
          </cell>
        </row>
        <row r="432">
          <cell r="A432" t="str">
            <v>13A0026630</v>
          </cell>
        </row>
        <row r="433">
          <cell r="A433" t="str">
            <v>13I0046352</v>
          </cell>
        </row>
        <row r="434">
          <cell r="A434" t="str">
            <v>13I0033605</v>
          </cell>
        </row>
        <row r="435">
          <cell r="A435" t="str">
            <v>13H0094586</v>
          </cell>
        </row>
        <row r="436">
          <cell r="A436" t="str">
            <v>13A0035641</v>
          </cell>
        </row>
        <row r="437">
          <cell r="A437" t="str">
            <v>13D0463615</v>
          </cell>
        </row>
        <row r="438">
          <cell r="A438" t="str">
            <v>13E0008660</v>
          </cell>
        </row>
        <row r="439">
          <cell r="A439" t="str">
            <v>13E0008670</v>
          </cell>
        </row>
        <row r="440">
          <cell r="A440" t="str">
            <v>13E0028266</v>
          </cell>
        </row>
        <row r="441">
          <cell r="A441" t="str">
            <v>13B0002738</v>
          </cell>
        </row>
        <row r="442">
          <cell r="A442" t="str">
            <v>13E0032174</v>
          </cell>
        </row>
        <row r="443">
          <cell r="A443" t="str">
            <v>13B0006454</v>
          </cell>
        </row>
        <row r="444">
          <cell r="A444" t="str">
            <v>13B0036124</v>
          </cell>
        </row>
        <row r="445">
          <cell r="A445" t="str">
            <v>13E0047022</v>
          </cell>
        </row>
        <row r="446">
          <cell r="A446" t="str">
            <v>13B0036125</v>
          </cell>
        </row>
        <row r="447">
          <cell r="A447" t="str">
            <v>13E0049688</v>
          </cell>
        </row>
        <row r="448">
          <cell r="A448" t="str">
            <v>13D0463614</v>
          </cell>
        </row>
        <row r="449">
          <cell r="A449" t="str">
            <v>13E0130693</v>
          </cell>
        </row>
        <row r="450">
          <cell r="A450" t="str">
            <v>13E0130753</v>
          </cell>
        </row>
        <row r="451">
          <cell r="A451" t="str">
            <v>13B0036712</v>
          </cell>
        </row>
        <row r="452">
          <cell r="A452" t="str">
            <v>13D0463613</v>
          </cell>
        </row>
        <row r="453">
          <cell r="A453" t="str">
            <v>13F0012758</v>
          </cell>
        </row>
        <row r="454">
          <cell r="A454" t="str">
            <v>13C0026997</v>
          </cell>
        </row>
        <row r="455">
          <cell r="A455" t="str">
            <v>13F0012759</v>
          </cell>
        </row>
        <row r="456">
          <cell r="A456" t="str">
            <v>13F0027868</v>
          </cell>
        </row>
        <row r="457">
          <cell r="A457" t="str">
            <v>13F0027876</v>
          </cell>
        </row>
        <row r="458">
          <cell r="A458" t="str">
            <v>13C0036668</v>
          </cell>
        </row>
        <row r="459">
          <cell r="A459" t="str">
            <v>13H0094515</v>
          </cell>
        </row>
        <row r="460">
          <cell r="A460" t="str">
            <v>13F0034990</v>
          </cell>
        </row>
        <row r="461">
          <cell r="A461" t="str">
            <v>13F0045984</v>
          </cell>
        </row>
        <row r="462">
          <cell r="A462" t="str">
            <v>13D0458950</v>
          </cell>
        </row>
        <row r="463">
          <cell r="A463" t="str">
            <v>13F0049109</v>
          </cell>
        </row>
        <row r="464">
          <cell r="A464" t="str">
            <v>13C0037023</v>
          </cell>
        </row>
        <row r="465">
          <cell r="A465" t="str">
            <v>13F0049110</v>
          </cell>
        </row>
        <row r="466">
          <cell r="A466" t="str">
            <v>13D0358513</v>
          </cell>
        </row>
        <row r="467">
          <cell r="A467" t="str">
            <v>13F0051911</v>
          </cell>
        </row>
        <row r="468">
          <cell r="A468" t="str">
            <v>13F0051994</v>
          </cell>
        </row>
        <row r="469">
          <cell r="A469" t="str">
            <v>13C0038451</v>
          </cell>
        </row>
        <row r="470">
          <cell r="A470" t="str">
            <v>13H0094514</v>
          </cell>
        </row>
        <row r="471">
          <cell r="A471" t="str">
            <v>13F0056986</v>
          </cell>
        </row>
        <row r="472">
          <cell r="A472" t="str">
            <v>13C0041672</v>
          </cell>
        </row>
        <row r="473">
          <cell r="A473" t="str">
            <v>13F0062455</v>
          </cell>
        </row>
        <row r="474">
          <cell r="A474" t="str">
            <v>13C0041677</v>
          </cell>
        </row>
        <row r="475">
          <cell r="A475" t="str">
            <v>13G0012201</v>
          </cell>
        </row>
        <row r="476">
          <cell r="A476" t="str">
            <v>13G0020659</v>
          </cell>
        </row>
        <row r="477">
          <cell r="A477" t="str">
            <v>13G0080240</v>
          </cell>
        </row>
        <row r="478">
          <cell r="A478" t="str">
            <v>13G0080754</v>
          </cell>
        </row>
        <row r="479">
          <cell r="A479" t="str">
            <v>13C0045461</v>
          </cell>
        </row>
        <row r="480">
          <cell r="A480" t="str">
            <v>13G0229775</v>
          </cell>
        </row>
        <row r="481">
          <cell r="A481" t="str">
            <v>13D0358495</v>
          </cell>
        </row>
        <row r="482">
          <cell r="A482" t="str">
            <v>13G0249105</v>
          </cell>
        </row>
        <row r="483">
          <cell r="A483" t="str">
            <v>13C0037949</v>
          </cell>
        </row>
        <row r="484">
          <cell r="A484" t="str">
            <v>13D0460776</v>
          </cell>
        </row>
        <row r="485">
          <cell r="A485" t="str">
            <v>13C0044012</v>
          </cell>
        </row>
        <row r="486">
          <cell r="A486" t="str">
            <v>13H0094454</v>
          </cell>
        </row>
        <row r="487">
          <cell r="A487" t="str">
            <v>13C0038450</v>
          </cell>
        </row>
        <row r="488">
          <cell r="A488" t="str">
            <v>13H0089737</v>
          </cell>
        </row>
        <row r="489">
          <cell r="A489" t="str">
            <v>13H0089736</v>
          </cell>
        </row>
        <row r="490">
          <cell r="A490" t="str">
            <v>13H0089735</v>
          </cell>
        </row>
        <row r="491">
          <cell r="A491" t="str">
            <v>13H0037877</v>
          </cell>
        </row>
        <row r="492">
          <cell r="A492" t="str">
            <v>13H0038950</v>
          </cell>
        </row>
        <row r="493">
          <cell r="A493" t="str">
            <v>13H0041115</v>
          </cell>
        </row>
        <row r="494">
          <cell r="A494" t="str">
            <v>13H0051104</v>
          </cell>
        </row>
        <row r="495">
          <cell r="A495" t="str">
            <v>13H0089726</v>
          </cell>
        </row>
        <row r="496">
          <cell r="A496" t="str">
            <v>13H0072616</v>
          </cell>
        </row>
        <row r="497">
          <cell r="A497" t="str">
            <v>13H0072617</v>
          </cell>
        </row>
        <row r="498">
          <cell r="A498" t="str">
            <v>13H0089725</v>
          </cell>
        </row>
        <row r="499">
          <cell r="A499" t="str">
            <v>13H0089717</v>
          </cell>
        </row>
        <row r="500">
          <cell r="A500" t="str">
            <v>13C0036662</v>
          </cell>
        </row>
        <row r="501">
          <cell r="A501" t="str">
            <v>13L0034539</v>
          </cell>
        </row>
        <row r="502">
          <cell r="A502" t="str">
            <v>14A0121686</v>
          </cell>
        </row>
        <row r="503">
          <cell r="A503" t="str">
            <v>14A0135702</v>
          </cell>
        </row>
        <row r="504">
          <cell r="A504" t="str">
            <v>14B0455020</v>
          </cell>
        </row>
        <row r="505">
          <cell r="A505" t="str">
            <v>14B0480693</v>
          </cell>
        </row>
        <row r="506">
          <cell r="A506" t="str">
            <v>14B0480694</v>
          </cell>
        </row>
        <row r="507">
          <cell r="A507" t="str">
            <v>14B0480838</v>
          </cell>
        </row>
        <row r="508">
          <cell r="A508" t="str">
            <v>14C0039136</v>
          </cell>
        </row>
        <row r="509">
          <cell r="A509" t="str">
            <v>14C0063392</v>
          </cell>
        </row>
        <row r="510">
          <cell r="A510" t="str">
            <v>14C0063393</v>
          </cell>
        </row>
        <row r="511">
          <cell r="A511" t="str">
            <v>14C0063799</v>
          </cell>
        </row>
        <row r="512">
          <cell r="A512" t="str">
            <v>14C0063806</v>
          </cell>
        </row>
        <row r="513">
          <cell r="A513" t="str">
            <v>14C0067901</v>
          </cell>
        </row>
        <row r="514">
          <cell r="A514" t="str">
            <v>14C0091718</v>
          </cell>
        </row>
        <row r="515">
          <cell r="A515" t="str">
            <v>14C0138075</v>
          </cell>
        </row>
        <row r="516">
          <cell r="A516" t="str">
            <v>14D0082239</v>
          </cell>
        </row>
        <row r="517">
          <cell r="A517" t="str">
            <v>14D0082240</v>
          </cell>
        </row>
        <row r="518">
          <cell r="A518" t="str">
            <v>14D0105134</v>
          </cell>
        </row>
        <row r="519">
          <cell r="A519" t="str">
            <v>14D0105341</v>
          </cell>
        </row>
        <row r="520">
          <cell r="A520" t="str">
            <v>14E0026716</v>
          </cell>
        </row>
        <row r="521">
          <cell r="A521" t="str">
            <v>14E0036554</v>
          </cell>
        </row>
        <row r="522">
          <cell r="A522" t="str">
            <v>14E0286846</v>
          </cell>
        </row>
        <row r="523">
          <cell r="A523" t="str">
            <v>14E0286922</v>
          </cell>
        </row>
        <row r="524">
          <cell r="A524" t="str">
            <v>13I0049561</v>
          </cell>
        </row>
        <row r="525">
          <cell r="A525" t="str">
            <v>14E0315919</v>
          </cell>
        </row>
        <row r="526">
          <cell r="A526" t="str">
            <v>14F0010684</v>
          </cell>
        </row>
        <row r="527">
          <cell r="A527" t="str">
            <v>13I0061118</v>
          </cell>
        </row>
        <row r="528">
          <cell r="A528" t="str">
            <v>14F0014733</v>
          </cell>
        </row>
        <row r="529">
          <cell r="A529" t="str">
            <v>13I0070394</v>
          </cell>
        </row>
        <row r="530">
          <cell r="A530" t="str">
            <v>14F0289882</v>
          </cell>
        </row>
        <row r="531">
          <cell r="A531" t="str">
            <v>13I0112712</v>
          </cell>
        </row>
        <row r="532">
          <cell r="A532" t="str">
            <v>14F0307793</v>
          </cell>
        </row>
        <row r="533">
          <cell r="A533" t="str">
            <v>14F0668466</v>
          </cell>
        </row>
        <row r="534">
          <cell r="A534" t="str">
            <v>14F0676255</v>
          </cell>
        </row>
        <row r="535">
          <cell r="A535" t="str">
            <v>14F0678271</v>
          </cell>
        </row>
        <row r="536">
          <cell r="A536" t="str">
            <v>13I0117184</v>
          </cell>
        </row>
        <row r="537">
          <cell r="A537" t="str">
            <v>13J0029896</v>
          </cell>
        </row>
        <row r="538">
          <cell r="A538" t="str">
            <v>13J0029897</v>
          </cell>
        </row>
        <row r="539">
          <cell r="A539" t="str">
            <v>13J0047298</v>
          </cell>
        </row>
        <row r="540">
          <cell r="A540" t="str">
            <v>13J0048227</v>
          </cell>
        </row>
        <row r="541">
          <cell r="A541" t="str">
            <v>13J0048617</v>
          </cell>
        </row>
        <row r="542">
          <cell r="A542" t="str">
            <v>13J0067805</v>
          </cell>
        </row>
        <row r="543">
          <cell r="A543" t="str">
            <v>13J0088293</v>
          </cell>
        </row>
        <row r="544">
          <cell r="A544" t="str">
            <v>14F0679871</v>
          </cell>
        </row>
        <row r="545">
          <cell r="A545" t="str">
            <v>14F0691837</v>
          </cell>
        </row>
        <row r="546">
          <cell r="A546" t="str">
            <v>14F0692665</v>
          </cell>
        </row>
        <row r="547">
          <cell r="A547" t="str">
            <v>14F0696836</v>
          </cell>
        </row>
        <row r="548">
          <cell r="A548" t="str">
            <v>14F0696837</v>
          </cell>
        </row>
        <row r="549">
          <cell r="A549" t="str">
            <v>14G0085364</v>
          </cell>
        </row>
        <row r="550">
          <cell r="A550" t="str">
            <v>13L0053201</v>
          </cell>
        </row>
        <row r="551">
          <cell r="A551" t="str">
            <v>14G0387196</v>
          </cell>
        </row>
        <row r="552">
          <cell r="A552" t="str">
            <v>13L0053055</v>
          </cell>
        </row>
        <row r="553">
          <cell r="A553" t="str">
            <v>13J0119962</v>
          </cell>
        </row>
        <row r="554">
          <cell r="A554" t="str">
            <v>13J0119971</v>
          </cell>
        </row>
        <row r="555">
          <cell r="A555" t="str">
            <v>13J0119972</v>
          </cell>
        </row>
        <row r="556">
          <cell r="A556" t="str">
            <v>13L0049274</v>
          </cell>
        </row>
        <row r="557">
          <cell r="A557" t="str">
            <v>13K0072448</v>
          </cell>
        </row>
        <row r="558">
          <cell r="A558" t="str">
            <v>13K0079592</v>
          </cell>
        </row>
        <row r="559">
          <cell r="A559" t="str">
            <v>13L0038206</v>
          </cell>
        </row>
        <row r="560">
          <cell r="A560" t="str">
            <v>13K0105085</v>
          </cell>
        </row>
        <row r="561">
          <cell r="A561" t="str">
            <v>13K0115297</v>
          </cell>
        </row>
        <row r="562">
          <cell r="A562" t="str">
            <v>13L0012032</v>
          </cell>
        </row>
        <row r="563">
          <cell r="A563" t="str">
            <v>13L0012111</v>
          </cell>
        </row>
        <row r="564">
          <cell r="A564" t="str">
            <v>13K0077005</v>
          </cell>
        </row>
        <row r="565">
          <cell r="A565" t="str">
            <v>13J0006684</v>
          </cell>
        </row>
        <row r="566">
          <cell r="A566" t="str">
            <v>13J0048367</v>
          </cell>
        </row>
        <row r="567">
          <cell r="A567" t="str">
            <v>13J0112829</v>
          </cell>
        </row>
        <row r="568">
          <cell r="A568" t="str">
            <v>13K0112831</v>
          </cell>
        </row>
        <row r="569">
          <cell r="A569" t="str">
            <v>14K0202977</v>
          </cell>
        </row>
        <row r="570">
          <cell r="A570" t="str">
            <v>14K0202980</v>
          </cell>
        </row>
        <row r="571">
          <cell r="A571" t="str">
            <v>14K0209085</v>
          </cell>
        </row>
        <row r="572">
          <cell r="A572" t="str">
            <v>14K0218646</v>
          </cell>
        </row>
        <row r="573">
          <cell r="A573" t="str">
            <v>14K0232913</v>
          </cell>
        </row>
        <row r="574">
          <cell r="A574" t="str">
            <v>14K0232947</v>
          </cell>
        </row>
        <row r="575">
          <cell r="A575" t="str">
            <v>14K0233294</v>
          </cell>
        </row>
        <row r="576">
          <cell r="A576" t="str">
            <v>14L0036107</v>
          </cell>
        </row>
        <row r="577">
          <cell r="A577" t="str">
            <v>14L0080279</v>
          </cell>
        </row>
        <row r="578">
          <cell r="A578" t="str">
            <v>14L0143124</v>
          </cell>
        </row>
        <row r="579">
          <cell r="A579" t="str">
            <v>14L0143171</v>
          </cell>
        </row>
        <row r="580">
          <cell r="A580" t="str">
            <v>14L0152692</v>
          </cell>
        </row>
        <row r="581">
          <cell r="A581" t="str">
            <v>14G0401387</v>
          </cell>
        </row>
        <row r="582">
          <cell r="A582" t="str">
            <v>14L0152693</v>
          </cell>
        </row>
        <row r="583">
          <cell r="A583" t="str">
            <v>14G0402598</v>
          </cell>
        </row>
        <row r="584">
          <cell r="A584" t="str">
            <v>14L0153278</v>
          </cell>
        </row>
        <row r="585">
          <cell r="A585" t="str">
            <v>14G0402725</v>
          </cell>
        </row>
        <row r="586">
          <cell r="A586" t="str">
            <v>14L0153283</v>
          </cell>
        </row>
        <row r="587">
          <cell r="A587" t="str">
            <v>14G0412441</v>
          </cell>
        </row>
        <row r="588">
          <cell r="A588" t="str">
            <v>14L0153288</v>
          </cell>
        </row>
        <row r="589">
          <cell r="A589" t="str">
            <v>14G0412569</v>
          </cell>
        </row>
        <row r="590">
          <cell r="A590" t="str">
            <v>14L0153718</v>
          </cell>
        </row>
        <row r="591">
          <cell r="A591" t="str">
            <v>14L0157828</v>
          </cell>
        </row>
        <row r="592">
          <cell r="A592" t="str">
            <v>14G0412570</v>
          </cell>
        </row>
        <row r="593">
          <cell r="A593" t="str">
            <v>14G0412584</v>
          </cell>
        </row>
        <row r="594">
          <cell r="A594" t="str">
            <v>14G0412585</v>
          </cell>
        </row>
        <row r="595">
          <cell r="A595" t="str">
            <v>14G0412631</v>
          </cell>
        </row>
        <row r="596">
          <cell r="A596" t="str">
            <v>14G0412810</v>
          </cell>
        </row>
        <row r="597">
          <cell r="A597" t="str">
            <v>14H0025069</v>
          </cell>
        </row>
        <row r="598">
          <cell r="A598" t="str">
            <v>14H0042907</v>
          </cell>
        </row>
        <row r="599">
          <cell r="A599" t="str">
            <v>14L0157830</v>
          </cell>
        </row>
        <row r="600">
          <cell r="A600" t="str">
            <v>14H0396192</v>
          </cell>
        </row>
        <row r="601">
          <cell r="A601" t="str">
            <v>14L0157829</v>
          </cell>
        </row>
        <row r="602">
          <cell r="A602" t="str">
            <v>14H0396193</v>
          </cell>
        </row>
        <row r="603">
          <cell r="A603" t="str">
            <v>14L0157831</v>
          </cell>
        </row>
        <row r="604">
          <cell r="A604" t="str">
            <v>14L0160500</v>
          </cell>
        </row>
        <row r="605">
          <cell r="A605" t="str">
            <v>14L0160501</v>
          </cell>
        </row>
        <row r="606">
          <cell r="A606" t="str">
            <v>14L0169866</v>
          </cell>
        </row>
        <row r="607">
          <cell r="A607" t="str">
            <v>14L0169869</v>
          </cell>
        </row>
        <row r="608">
          <cell r="A608" t="str">
            <v>14L0180114</v>
          </cell>
        </row>
        <row r="609">
          <cell r="A609" t="str">
            <v>14L0190456</v>
          </cell>
        </row>
        <row r="610">
          <cell r="A610" t="str">
            <v>14L0190559</v>
          </cell>
        </row>
        <row r="611">
          <cell r="A611" t="str">
            <v>14L0190564</v>
          </cell>
        </row>
        <row r="612">
          <cell r="A612" t="str">
            <v>14L0193106</v>
          </cell>
        </row>
        <row r="613">
          <cell r="A613" t="str">
            <v>14L0204953</v>
          </cell>
        </row>
        <row r="614">
          <cell r="A614" t="str">
            <v>14L0212067</v>
          </cell>
        </row>
        <row r="615">
          <cell r="A615" t="str">
            <v>14L0232185</v>
          </cell>
        </row>
        <row r="616">
          <cell r="A616" t="str">
            <v>14L0233308</v>
          </cell>
        </row>
        <row r="617">
          <cell r="A617" t="str">
            <v>15A0049279</v>
          </cell>
        </row>
        <row r="618">
          <cell r="A618" t="str">
            <v>15A0069426</v>
          </cell>
        </row>
        <row r="619">
          <cell r="A619" t="str">
            <v>15A0565059</v>
          </cell>
        </row>
        <row r="620">
          <cell r="A620" t="str">
            <v>15A0565060</v>
          </cell>
        </row>
        <row r="621">
          <cell r="A621" t="str">
            <v>15A0583972</v>
          </cell>
        </row>
        <row r="622">
          <cell r="A622" t="str">
            <v>15B0012242</v>
          </cell>
        </row>
        <row r="623">
          <cell r="A623" t="str">
            <v>15B0073185</v>
          </cell>
        </row>
        <row r="624">
          <cell r="A624" t="str">
            <v>15B0261439</v>
          </cell>
        </row>
        <row r="625">
          <cell r="A625" t="str">
            <v>15B0271901</v>
          </cell>
        </row>
        <row r="626">
          <cell r="A626" t="str">
            <v>14H0397149</v>
          </cell>
        </row>
        <row r="627">
          <cell r="A627" t="str">
            <v>14I0055087</v>
          </cell>
        </row>
        <row r="628">
          <cell r="A628" t="str">
            <v>14I0086785</v>
          </cell>
        </row>
        <row r="629">
          <cell r="A629" t="str">
            <v>14I0086803</v>
          </cell>
        </row>
        <row r="630">
          <cell r="A630" t="str">
            <v>14I0096742</v>
          </cell>
        </row>
        <row r="631">
          <cell r="A631" t="str">
            <v>14I0100951</v>
          </cell>
        </row>
        <row r="632">
          <cell r="A632" t="str">
            <v>14I0103933</v>
          </cell>
        </row>
        <row r="633">
          <cell r="A633" t="str">
            <v>14I0113144</v>
          </cell>
        </row>
        <row r="634">
          <cell r="A634" t="str">
            <v>14I0116922</v>
          </cell>
        </row>
        <row r="635">
          <cell r="A635" t="str">
            <v>14I0086804</v>
          </cell>
        </row>
        <row r="636">
          <cell r="A636" t="str">
            <v>14I0099952</v>
          </cell>
        </row>
        <row r="637">
          <cell r="A637" t="str">
            <v>14I0121166</v>
          </cell>
        </row>
        <row r="638">
          <cell r="A638" t="str">
            <v>14I0128497</v>
          </cell>
        </row>
        <row r="639">
          <cell r="A639" t="str">
            <v>14I0138240</v>
          </cell>
        </row>
        <row r="640">
          <cell r="A640" t="str">
            <v>14I0138804</v>
          </cell>
        </row>
        <row r="641">
          <cell r="A641" t="str">
            <v>14I0139153</v>
          </cell>
        </row>
        <row r="642">
          <cell r="A642" t="str">
            <v>14I0139157</v>
          </cell>
        </row>
        <row r="643">
          <cell r="A643" t="str">
            <v>14I0139224</v>
          </cell>
        </row>
        <row r="644">
          <cell r="A644" t="str">
            <v>14I0139226</v>
          </cell>
        </row>
        <row r="645">
          <cell r="A645" t="str">
            <v>2002714SPC</v>
          </cell>
        </row>
        <row r="646">
          <cell r="A646" t="str">
            <v>CRA0160002A</v>
          </cell>
        </row>
        <row r="647">
          <cell r="A647" t="str">
            <v>CRA0160001Z</v>
          </cell>
        </row>
        <row r="648">
          <cell r="A648" t="str">
            <v>CRA0130000C</v>
          </cell>
        </row>
        <row r="649">
          <cell r="A649" t="str">
            <v>CRA0130000D</v>
          </cell>
        </row>
        <row r="650">
          <cell r="A650" t="str">
            <v>CRA0140000N</v>
          </cell>
        </row>
        <row r="651">
          <cell r="A651" t="str">
            <v>16I0926229</v>
          </cell>
        </row>
        <row r="652">
          <cell r="A652" t="str">
            <v>CRA0140000O</v>
          </cell>
        </row>
        <row r="653">
          <cell r="A653" t="str">
            <v>CRA0140000S</v>
          </cell>
        </row>
        <row r="654">
          <cell r="A654" t="str">
            <v>CRA0140000T</v>
          </cell>
        </row>
        <row r="655">
          <cell r="A655" t="str">
            <v>15B0595789</v>
          </cell>
        </row>
        <row r="656">
          <cell r="A656" t="str">
            <v>15C0052157</v>
          </cell>
        </row>
        <row r="657">
          <cell r="A657" t="str">
            <v>15C0088187</v>
          </cell>
        </row>
        <row r="658">
          <cell r="A658" t="str">
            <v>15C0143526</v>
          </cell>
        </row>
        <row r="659">
          <cell r="A659" t="str">
            <v>15C0143533</v>
          </cell>
        </row>
        <row r="660">
          <cell r="A660" t="str">
            <v>CRA01500002</v>
          </cell>
        </row>
        <row r="661">
          <cell r="A661" t="str">
            <v>15C0143594</v>
          </cell>
        </row>
        <row r="662">
          <cell r="A662" t="str">
            <v>15C0143950</v>
          </cell>
        </row>
        <row r="663">
          <cell r="A663" t="str">
            <v>15C0182263</v>
          </cell>
        </row>
        <row r="664">
          <cell r="A664" t="str">
            <v>CRA01500005</v>
          </cell>
        </row>
        <row r="665">
          <cell r="A665" t="str">
            <v xml:space="preserve">15C0198226 </v>
          </cell>
        </row>
        <row r="666">
          <cell r="A666" t="str">
            <v>15C0198241</v>
          </cell>
        </row>
        <row r="667">
          <cell r="A667" t="str">
            <v>15C0198462</v>
          </cell>
        </row>
        <row r="668">
          <cell r="A668" t="str">
            <v>15D0493675</v>
          </cell>
        </row>
        <row r="669">
          <cell r="A669" t="str">
            <v>15D0516748</v>
          </cell>
        </row>
        <row r="670">
          <cell r="A670" t="str">
            <v>15D0516793</v>
          </cell>
        </row>
        <row r="671">
          <cell r="A671" t="str">
            <v>15D0523719</v>
          </cell>
        </row>
        <row r="672">
          <cell r="A672" t="str">
            <v>15D0540147</v>
          </cell>
        </row>
        <row r="673">
          <cell r="A673" t="str">
            <v>CRA0150000E</v>
          </cell>
        </row>
        <row r="674">
          <cell r="A674" t="str">
            <v>CRA0150000F</v>
          </cell>
        </row>
        <row r="675">
          <cell r="A675" t="str">
            <v>14J0045626</v>
          </cell>
        </row>
        <row r="676">
          <cell r="A676" t="str">
            <v>14J0052440</v>
          </cell>
        </row>
        <row r="677">
          <cell r="A677" t="str">
            <v>14J0059541</v>
          </cell>
        </row>
        <row r="678">
          <cell r="A678" t="str">
            <v>15D0540161</v>
          </cell>
        </row>
        <row r="679">
          <cell r="A679" t="str">
            <v>15D0565359</v>
          </cell>
        </row>
        <row r="680">
          <cell r="A680" t="str">
            <v>15E0101858</v>
          </cell>
        </row>
        <row r="681">
          <cell r="A681" t="str">
            <v>14J0105981</v>
          </cell>
        </row>
        <row r="682">
          <cell r="A682" t="str">
            <v>15E0101859</v>
          </cell>
        </row>
        <row r="683">
          <cell r="A683" t="str">
            <v>14J0107228</v>
          </cell>
        </row>
        <row r="684">
          <cell r="A684" t="str">
            <v>14J0113897</v>
          </cell>
        </row>
        <row r="685">
          <cell r="A685" t="str">
            <v>14J0113900</v>
          </cell>
        </row>
        <row r="686">
          <cell r="A686" t="str">
            <v>14K0039367</v>
          </cell>
        </row>
        <row r="687">
          <cell r="A687" t="str">
            <v>15E0101863</v>
          </cell>
        </row>
        <row r="688">
          <cell r="A688" t="str">
            <v>14K0050645</v>
          </cell>
        </row>
        <row r="689">
          <cell r="A689" t="str">
            <v>15E0101865</v>
          </cell>
        </row>
        <row r="690">
          <cell r="A690" t="str">
            <v>15E0101868</v>
          </cell>
        </row>
        <row r="691">
          <cell r="A691" t="str">
            <v>14K0056405</v>
          </cell>
        </row>
        <row r="692">
          <cell r="A692" t="str">
            <v>15E0101891</v>
          </cell>
        </row>
        <row r="693">
          <cell r="A693" t="str">
            <v>CRA0160000F</v>
          </cell>
        </row>
        <row r="694">
          <cell r="A694" t="str">
            <v>14K0076862</v>
          </cell>
        </row>
        <row r="695">
          <cell r="A695" t="str">
            <v>15E0102181</v>
          </cell>
        </row>
        <row r="696">
          <cell r="A696" t="str">
            <v>CRA01600012</v>
          </cell>
        </row>
        <row r="697">
          <cell r="A697" t="str">
            <v>15E0108998</v>
          </cell>
        </row>
        <row r="698">
          <cell r="A698" t="str">
            <v>15E0109160</v>
          </cell>
        </row>
        <row r="699">
          <cell r="A699" t="str">
            <v>15E0109467</v>
          </cell>
        </row>
        <row r="700">
          <cell r="A700" t="str">
            <v>CRA0160001F</v>
          </cell>
        </row>
        <row r="701">
          <cell r="A701" t="str">
            <v>15E0116047</v>
          </cell>
        </row>
        <row r="702">
          <cell r="A702" t="str">
            <v>CRA01800465</v>
          </cell>
        </row>
        <row r="703">
          <cell r="A703" t="str">
            <v>15E0116215</v>
          </cell>
        </row>
        <row r="704">
          <cell r="A704" t="str">
            <v>15E0116289</v>
          </cell>
        </row>
        <row r="705">
          <cell r="A705" t="str">
            <v>CRA0160001L</v>
          </cell>
        </row>
        <row r="706">
          <cell r="A706" t="str">
            <v>15E0116640</v>
          </cell>
        </row>
        <row r="707">
          <cell r="A707" t="str">
            <v>CRA0160001U</v>
          </cell>
        </row>
        <row r="708">
          <cell r="A708" t="str">
            <v>15E0116874</v>
          </cell>
        </row>
        <row r="709">
          <cell r="A709" t="str">
            <v>13A00017167</v>
          </cell>
        </row>
        <row r="710">
          <cell r="A710" t="str">
            <v>15E0125446</v>
          </cell>
        </row>
        <row r="711">
          <cell r="A711" t="str">
            <v>15E0125447</v>
          </cell>
        </row>
        <row r="712">
          <cell r="A712" t="str">
            <v>15E0125594</v>
          </cell>
        </row>
        <row r="713">
          <cell r="A713" t="str">
            <v>15E0125596</v>
          </cell>
        </row>
        <row r="714">
          <cell r="A714" t="str">
            <v>15E0125612</v>
          </cell>
        </row>
        <row r="715">
          <cell r="A715" t="str">
            <v>15E0125618</v>
          </cell>
        </row>
        <row r="716">
          <cell r="A716" t="str">
            <v>15E0125705</v>
          </cell>
        </row>
        <row r="717">
          <cell r="A717" t="str">
            <v>15E0135577</v>
          </cell>
        </row>
        <row r="718">
          <cell r="A718" t="str">
            <v>15E0135588</v>
          </cell>
        </row>
        <row r="719">
          <cell r="A719" t="str">
            <v>15E0143668</v>
          </cell>
        </row>
        <row r="720">
          <cell r="A720" t="str">
            <v>15E0185165</v>
          </cell>
        </row>
        <row r="721">
          <cell r="A721" t="str">
            <v>15E0186329</v>
          </cell>
        </row>
        <row r="722">
          <cell r="A722" t="str">
            <v>15E0186330</v>
          </cell>
        </row>
        <row r="723">
          <cell r="A723" t="str">
            <v>15E0187035</v>
          </cell>
        </row>
        <row r="724">
          <cell r="A724" t="str">
            <v>15F0599984</v>
          </cell>
        </row>
        <row r="725">
          <cell r="A725" t="str">
            <v>15F0600033</v>
          </cell>
        </row>
        <row r="726">
          <cell r="A726" t="str">
            <v>15F0617029</v>
          </cell>
        </row>
        <row r="727">
          <cell r="A727" t="str">
            <v>15F0717310</v>
          </cell>
        </row>
        <row r="728">
          <cell r="A728" t="str">
            <v>15F1090800</v>
          </cell>
        </row>
        <row r="729">
          <cell r="A729" t="str">
            <v>15G0636541</v>
          </cell>
        </row>
        <row r="730">
          <cell r="A730" t="str">
            <v>15G0675787</v>
          </cell>
        </row>
        <row r="731">
          <cell r="A731" t="str">
            <v>15H0105148</v>
          </cell>
        </row>
        <row r="732">
          <cell r="A732" t="str">
            <v>15H0105481</v>
          </cell>
        </row>
        <row r="733">
          <cell r="A733" t="str">
            <v>15H0121267</v>
          </cell>
        </row>
        <row r="734">
          <cell r="A734" t="str">
            <v>15H0121300</v>
          </cell>
        </row>
        <row r="735">
          <cell r="A735" t="str">
            <v>15H0123006</v>
          </cell>
        </row>
        <row r="736">
          <cell r="A736" t="str">
            <v>15L0648481</v>
          </cell>
        </row>
        <row r="737">
          <cell r="A737" t="str">
            <v>15I0672693</v>
          </cell>
        </row>
        <row r="738">
          <cell r="A738" t="str">
            <v>15L0676026</v>
          </cell>
        </row>
        <row r="739">
          <cell r="A739" t="str">
            <v>15H0138142</v>
          </cell>
        </row>
        <row r="740">
          <cell r="A740" t="str">
            <v>15H0146471</v>
          </cell>
        </row>
        <row r="741">
          <cell r="A741" t="str">
            <v>15H0679569</v>
          </cell>
        </row>
        <row r="742">
          <cell r="A742" t="str">
            <v>15H0692203</v>
          </cell>
        </row>
        <row r="743">
          <cell r="A743" t="str">
            <v>15H0698161</v>
          </cell>
        </row>
        <row r="744">
          <cell r="A744" t="str">
            <v>15H0698162</v>
          </cell>
        </row>
        <row r="745">
          <cell r="A745" t="str">
            <v>15H0698669</v>
          </cell>
        </row>
        <row r="746">
          <cell r="A746" t="str">
            <v>15H0698670</v>
          </cell>
        </row>
        <row r="747">
          <cell r="A747" t="str">
            <v>15H0698899</v>
          </cell>
        </row>
        <row r="748">
          <cell r="A748" t="str">
            <v>15H0699075</v>
          </cell>
        </row>
        <row r="749">
          <cell r="A749" t="str">
            <v>15H0699076</v>
          </cell>
        </row>
        <row r="750">
          <cell r="A750" t="str">
            <v>15I0067758</v>
          </cell>
        </row>
        <row r="751">
          <cell r="A751" t="str">
            <v>15I0138541</v>
          </cell>
        </row>
        <row r="752">
          <cell r="A752" t="str">
            <v>15I0152165</v>
          </cell>
        </row>
        <row r="753">
          <cell r="A753" t="str">
            <v>15I0152167</v>
          </cell>
        </row>
        <row r="754">
          <cell r="A754" t="str">
            <v>15I0187816</v>
          </cell>
        </row>
        <row r="755">
          <cell r="A755" t="str">
            <v>15I0673051</v>
          </cell>
        </row>
        <row r="756">
          <cell r="A756" t="str">
            <v>15I0673349</v>
          </cell>
        </row>
        <row r="757">
          <cell r="A757" t="str">
            <v>16D0138913</v>
          </cell>
        </row>
        <row r="758">
          <cell r="A758" t="str">
            <v>15I0673551</v>
          </cell>
        </row>
        <row r="759">
          <cell r="A759" t="str">
            <v>15I0673724</v>
          </cell>
        </row>
        <row r="760">
          <cell r="A760" t="str">
            <v>15I0673725</v>
          </cell>
        </row>
        <row r="761">
          <cell r="A761" t="str">
            <v>16D0112504</v>
          </cell>
        </row>
        <row r="762">
          <cell r="A762" t="str">
            <v>15J0056053</v>
          </cell>
        </row>
        <row r="763">
          <cell r="A763" t="str">
            <v>15J0078744</v>
          </cell>
        </row>
        <row r="764">
          <cell r="A764" t="str">
            <v>15J0084923</v>
          </cell>
        </row>
        <row r="765">
          <cell r="A765" t="str">
            <v>15J0100931</v>
          </cell>
        </row>
        <row r="766">
          <cell r="A766" t="str">
            <v>15K0592011</v>
          </cell>
        </row>
        <row r="767">
          <cell r="A767" t="str">
            <v>15K0641039</v>
          </cell>
        </row>
        <row r="768">
          <cell r="A768" t="str">
            <v>15K0653016</v>
          </cell>
        </row>
        <row r="769">
          <cell r="A769" t="str">
            <v>15K0708738</v>
          </cell>
        </row>
        <row r="770">
          <cell r="A770" t="str">
            <v>15K0708763</v>
          </cell>
        </row>
        <row r="771">
          <cell r="A771" t="str">
            <v>15K0709208</v>
          </cell>
        </row>
        <row r="772">
          <cell r="A772" t="str">
            <v>15K0709213</v>
          </cell>
        </row>
        <row r="773">
          <cell r="A773" t="str">
            <v>15K0709222</v>
          </cell>
        </row>
        <row r="774">
          <cell r="A774" t="str">
            <v>15K0709237</v>
          </cell>
        </row>
        <row r="775">
          <cell r="A775" t="str">
            <v>15L0542115</v>
          </cell>
        </row>
        <row r="776">
          <cell r="A776" t="str">
            <v>15L0542300</v>
          </cell>
        </row>
        <row r="777">
          <cell r="A777" t="str">
            <v>16F0257339</v>
          </cell>
        </row>
        <row r="778">
          <cell r="A778" t="str">
            <v>15L0542301</v>
          </cell>
        </row>
        <row r="779">
          <cell r="A779" t="str">
            <v>15J0103482</v>
          </cell>
        </row>
        <row r="780">
          <cell r="A780" t="str">
            <v>15L0542303</v>
          </cell>
        </row>
        <row r="781">
          <cell r="A781" t="str">
            <v>15J0170872</v>
          </cell>
        </row>
        <row r="782">
          <cell r="A782" t="str">
            <v>15J0170874</v>
          </cell>
        </row>
        <row r="783">
          <cell r="A783" t="str">
            <v>15K0547253</v>
          </cell>
        </row>
        <row r="784">
          <cell r="A784" t="str">
            <v>16D0030632</v>
          </cell>
        </row>
        <row r="785">
          <cell r="A785" t="str">
            <v>15L0542353</v>
          </cell>
        </row>
        <row r="786">
          <cell r="A786" t="str">
            <v>2170515ZFI</v>
          </cell>
        </row>
        <row r="787">
          <cell r="A787" t="str">
            <v>16C0208472</v>
          </cell>
        </row>
        <row r="788">
          <cell r="A788" t="str">
            <v>CRA0160002L</v>
          </cell>
        </row>
        <row r="789">
          <cell r="A789" t="str">
            <v>16C0095014</v>
          </cell>
        </row>
        <row r="790">
          <cell r="A790" t="str">
            <v>16B0742431</v>
          </cell>
        </row>
        <row r="791">
          <cell r="A791" t="str">
            <v>16B0742430</v>
          </cell>
        </row>
        <row r="792">
          <cell r="A792" t="str">
            <v>15L0652383</v>
          </cell>
        </row>
        <row r="793">
          <cell r="A793" t="str">
            <v>15L0604148</v>
          </cell>
        </row>
        <row r="794">
          <cell r="A794" t="str">
            <v>15L0660708</v>
          </cell>
        </row>
        <row r="795">
          <cell r="A795" t="str">
            <v>15L0676023</v>
          </cell>
        </row>
        <row r="796">
          <cell r="A796" t="str">
            <v>16B0742429</v>
          </cell>
        </row>
        <row r="797">
          <cell r="A797" t="str">
            <v>15L0622052</v>
          </cell>
        </row>
        <row r="798">
          <cell r="A798" t="str">
            <v>15L0622157</v>
          </cell>
        </row>
        <row r="799">
          <cell r="A799" t="str">
            <v>16B0731165</v>
          </cell>
        </row>
        <row r="800">
          <cell r="A800" t="str">
            <v>15L0648443</v>
          </cell>
        </row>
        <row r="801">
          <cell r="A801" t="str">
            <v>15L0676117</v>
          </cell>
        </row>
        <row r="802">
          <cell r="A802" t="str">
            <v>15L0676347</v>
          </cell>
        </row>
        <row r="803">
          <cell r="A803" t="str">
            <v>15L0648450</v>
          </cell>
        </row>
        <row r="804">
          <cell r="A804" t="str">
            <v>15L0676664</v>
          </cell>
        </row>
        <row r="805">
          <cell r="A805" t="str">
            <v>15L0676667</v>
          </cell>
        </row>
        <row r="806">
          <cell r="A806" t="str">
            <v>15L0676771</v>
          </cell>
        </row>
        <row r="807">
          <cell r="A807" t="str">
            <v>15L0648916</v>
          </cell>
        </row>
        <row r="808">
          <cell r="A808" t="str">
            <v>16A1243427</v>
          </cell>
        </row>
        <row r="809">
          <cell r="A809" t="str">
            <v>16A0630092</v>
          </cell>
        </row>
        <row r="810">
          <cell r="A810" t="str">
            <v>15L0736524</v>
          </cell>
        </row>
        <row r="811">
          <cell r="A811" t="str">
            <v>15J0085131</v>
          </cell>
        </row>
        <row r="812">
          <cell r="A812" t="str">
            <v>16D0144796</v>
          </cell>
        </row>
        <row r="813">
          <cell r="A813" t="str">
            <v>16D0718054</v>
          </cell>
        </row>
        <row r="814">
          <cell r="A814" t="str">
            <v>16D0718055</v>
          </cell>
        </row>
        <row r="815">
          <cell r="A815" t="str">
            <v>16D0719079</v>
          </cell>
        </row>
        <row r="816">
          <cell r="A816" t="str">
            <v>16D0719080</v>
          </cell>
        </row>
        <row r="817">
          <cell r="A817" t="str">
            <v>16D0719081</v>
          </cell>
        </row>
        <row r="818">
          <cell r="A818" t="str">
            <v>16D0719082</v>
          </cell>
        </row>
        <row r="819">
          <cell r="A819" t="str">
            <v>16E0073000</v>
          </cell>
        </row>
        <row r="820">
          <cell r="A820" t="str">
            <v>16E0124944</v>
          </cell>
        </row>
        <row r="821">
          <cell r="A821" t="str">
            <v>16E0124967</v>
          </cell>
        </row>
        <row r="822">
          <cell r="A822" t="str">
            <v>16H0248183</v>
          </cell>
        </row>
        <row r="823">
          <cell r="A823" t="str">
            <v>16H0248445</v>
          </cell>
        </row>
        <row r="824">
          <cell r="A824" t="str">
            <v>16H0268864</v>
          </cell>
        </row>
        <row r="825">
          <cell r="A825" t="str">
            <v>16H0268865</v>
          </cell>
        </row>
        <row r="826">
          <cell r="A826" t="str">
            <v>16H0268918</v>
          </cell>
        </row>
        <row r="827">
          <cell r="A827" t="str">
            <v>16H0268919</v>
          </cell>
        </row>
        <row r="828">
          <cell r="A828" t="str">
            <v>16I0926379</v>
          </cell>
        </row>
        <row r="829">
          <cell r="A829" t="str">
            <v>16I0983543</v>
          </cell>
        </row>
        <row r="830">
          <cell r="A830" t="str">
            <v>16I0993085</v>
          </cell>
        </row>
        <row r="831">
          <cell r="A831" t="str">
            <v>16I0994037</v>
          </cell>
        </row>
        <row r="832">
          <cell r="A832" t="str">
            <v>16I0999053</v>
          </cell>
        </row>
        <row r="833">
          <cell r="A833" t="str">
            <v>16E0136530</v>
          </cell>
        </row>
        <row r="834">
          <cell r="A834" t="str">
            <v>16E0136943</v>
          </cell>
        </row>
        <row r="835">
          <cell r="A835" t="str">
            <v>16E0162884</v>
          </cell>
        </row>
        <row r="836">
          <cell r="A836" t="str">
            <v>16E0162907</v>
          </cell>
        </row>
        <row r="837">
          <cell r="A837" t="str">
            <v>16E0694542</v>
          </cell>
        </row>
        <row r="838">
          <cell r="A838" t="str">
            <v>16E0694558</v>
          </cell>
        </row>
        <row r="839">
          <cell r="A839" t="str">
            <v>16E0708202</v>
          </cell>
        </row>
        <row r="840">
          <cell r="A840" t="str">
            <v>16F0078976</v>
          </cell>
        </row>
        <row r="841">
          <cell r="A841" t="str">
            <v>16J0858699</v>
          </cell>
        </row>
        <row r="842">
          <cell r="A842" t="str">
            <v>16J1000889</v>
          </cell>
        </row>
        <row r="843">
          <cell r="A843" t="str">
            <v>16J1000891</v>
          </cell>
        </row>
        <row r="844">
          <cell r="A844" t="str">
            <v>16J1000895</v>
          </cell>
        </row>
        <row r="845">
          <cell r="A845" t="str">
            <v>16J1007541</v>
          </cell>
        </row>
        <row r="846">
          <cell r="A846" t="str">
            <v>16J1007542</v>
          </cell>
        </row>
        <row r="847">
          <cell r="A847" t="str">
            <v>16J1007543</v>
          </cell>
        </row>
        <row r="848">
          <cell r="A848" t="str">
            <v>16K0812783</v>
          </cell>
        </row>
        <row r="849">
          <cell r="A849" t="str">
            <v>16K0862724</v>
          </cell>
        </row>
        <row r="850">
          <cell r="A850" t="str">
            <v>16K0929160</v>
          </cell>
        </row>
        <row r="851">
          <cell r="A851" t="str">
            <v>16L0000002</v>
          </cell>
        </row>
        <row r="852">
          <cell r="A852" t="str">
            <v>16L0017809</v>
          </cell>
        </row>
        <row r="853">
          <cell r="A853" t="str">
            <v>16L0017840</v>
          </cell>
        </row>
        <row r="854">
          <cell r="A854" t="str">
            <v>16L0022665</v>
          </cell>
        </row>
        <row r="855">
          <cell r="A855" t="str">
            <v>16L0089814</v>
          </cell>
        </row>
        <row r="856">
          <cell r="A856" t="str">
            <v>16L0113015</v>
          </cell>
        </row>
        <row r="857">
          <cell r="A857" t="str">
            <v>16L0127203</v>
          </cell>
        </row>
        <row r="858">
          <cell r="A858" t="str">
            <v>16G0695786</v>
          </cell>
        </row>
        <row r="859">
          <cell r="A859" t="str">
            <v>16F0156174</v>
          </cell>
        </row>
        <row r="860">
          <cell r="A860" t="str">
            <v>16G0695832</v>
          </cell>
        </row>
        <row r="861">
          <cell r="A861" t="str">
            <v>16F0168766</v>
          </cell>
        </row>
        <row r="862">
          <cell r="A862" t="str">
            <v>16G1478578</v>
          </cell>
        </row>
        <row r="863">
          <cell r="A863" t="str">
            <v>16F0189018</v>
          </cell>
        </row>
        <row r="864">
          <cell r="A864" t="str">
            <v>16F0189751</v>
          </cell>
        </row>
        <row r="865">
          <cell r="A865" t="str">
            <v>16G1479038</v>
          </cell>
        </row>
        <row r="866">
          <cell r="A866" t="str">
            <v>16F0242080</v>
          </cell>
        </row>
        <row r="867">
          <cell r="A867" t="str">
            <v>16F0257368</v>
          </cell>
        </row>
        <row r="868">
          <cell r="A868" t="str">
            <v>16G1479395</v>
          </cell>
        </row>
        <row r="869">
          <cell r="A869" t="str">
            <v>16G0500404</v>
          </cell>
        </row>
        <row r="870">
          <cell r="A870" t="str">
            <v>16H0155988</v>
          </cell>
        </row>
        <row r="871">
          <cell r="A871" t="str">
            <v>16G0639102</v>
          </cell>
        </row>
        <row r="872">
          <cell r="A872" t="str">
            <v>16H0156564</v>
          </cell>
        </row>
        <row r="873">
          <cell r="A873" t="str">
            <v>16G0627677</v>
          </cell>
        </row>
        <row r="874">
          <cell r="A874" t="str">
            <v>16J0872518</v>
          </cell>
        </row>
        <row r="875">
          <cell r="A875" t="str">
            <v>16H0210048</v>
          </cell>
        </row>
        <row r="876">
          <cell r="A876" t="str">
            <v>16H0210067</v>
          </cell>
        </row>
        <row r="877">
          <cell r="A877" t="str">
            <v>16H0210203</v>
          </cell>
        </row>
        <row r="878">
          <cell r="A878" t="str">
            <v>16E0707976</v>
          </cell>
        </row>
        <row r="879">
          <cell r="A879" t="str">
            <v>16J1005682</v>
          </cell>
        </row>
        <row r="880">
          <cell r="A880" t="str">
            <v>16J1007544</v>
          </cell>
        </row>
        <row r="881">
          <cell r="A881" t="str">
            <v>16K0812693</v>
          </cell>
        </row>
        <row r="882">
          <cell r="A882" t="str">
            <v>17C0000201</v>
          </cell>
        </row>
        <row r="883">
          <cell r="A883" t="str">
            <v>CRA017000RT</v>
          </cell>
        </row>
        <row r="884">
          <cell r="A884" t="str">
            <v>16L0194137</v>
          </cell>
        </row>
        <row r="885">
          <cell r="A885" t="str">
            <v>CRA017001JM</v>
          </cell>
        </row>
        <row r="886">
          <cell r="A886" t="str">
            <v>CRA017001JL</v>
          </cell>
        </row>
        <row r="887">
          <cell r="A887" t="str">
            <v>CRA017000M9</v>
          </cell>
        </row>
        <row r="888">
          <cell r="A888" t="str">
            <v>16L0194144</v>
          </cell>
        </row>
        <row r="889">
          <cell r="A889" t="str">
            <v>16L1024319</v>
          </cell>
        </row>
        <row r="890">
          <cell r="A890" t="str">
            <v>CRA017000XD</v>
          </cell>
        </row>
        <row r="891">
          <cell r="A891" t="str">
            <v>2290014AQ3</v>
          </cell>
        </row>
        <row r="892">
          <cell r="A892" t="str">
            <v>1644012SBI</v>
          </cell>
        </row>
        <row r="893">
          <cell r="A893" t="str">
            <v>1120410FIP</v>
          </cell>
        </row>
        <row r="894">
          <cell r="A894" t="str">
            <v>1120411ETB</v>
          </cell>
        </row>
        <row r="895">
          <cell r="A895" t="str">
            <v>0467403CRT</v>
          </cell>
        </row>
        <row r="896">
          <cell r="A896" t="str">
            <v>CRA017007ET</v>
          </cell>
        </row>
        <row r="897">
          <cell r="A897" t="str">
            <v>1631712FSP</v>
          </cell>
        </row>
        <row r="898">
          <cell r="A898" t="str">
            <v>1239910FIP</v>
          </cell>
        </row>
        <row r="899">
          <cell r="A899" t="str">
            <v>1117711F01</v>
          </cell>
        </row>
        <row r="900">
          <cell r="A900" t="str">
            <v>1239913IBX</v>
          </cell>
        </row>
        <row r="901">
          <cell r="A901" t="str">
            <v>1239911IB2</v>
          </cell>
        </row>
        <row r="902">
          <cell r="A902" t="str">
            <v>1168410FOP</v>
          </cell>
        </row>
        <row r="903">
          <cell r="A903" t="str">
            <v>1239913IB3</v>
          </cell>
        </row>
        <row r="904">
          <cell r="A904" t="str">
            <v>1117714F02</v>
          </cell>
        </row>
        <row r="905">
          <cell r="A905" t="str">
            <v>1845313PIU</v>
          </cell>
        </row>
        <row r="906">
          <cell r="A906" t="str">
            <v>1910514NHB</v>
          </cell>
        </row>
        <row r="907">
          <cell r="A907" t="str">
            <v>2006514AFI</v>
          </cell>
        </row>
        <row r="908">
          <cell r="A908" t="str">
            <v>1823413A95</v>
          </cell>
        </row>
        <row r="909">
          <cell r="A909" t="str">
            <v>2265116DNB</v>
          </cell>
        </row>
        <row r="910">
          <cell r="A910" t="str">
            <v>1943414GFI</v>
          </cell>
        </row>
        <row r="911">
          <cell r="A911" t="str">
            <v>2108014RV2</v>
          </cell>
        </row>
        <row r="912">
          <cell r="A912" t="str">
            <v>1863013TAH</v>
          </cell>
        </row>
        <row r="913">
          <cell r="A913" t="str">
            <v>1898913FIP</v>
          </cell>
        </row>
        <row r="914">
          <cell r="A914" t="str">
            <v>1995614LEA</v>
          </cell>
        </row>
        <row r="915">
          <cell r="A915" t="str">
            <v>1977714AVA</v>
          </cell>
        </row>
        <row r="916">
          <cell r="A916" t="str">
            <v>1612613INC</v>
          </cell>
        </row>
        <row r="917">
          <cell r="A917" t="str">
            <v>2149512FIP</v>
          </cell>
        </row>
        <row r="918">
          <cell r="A918" t="str">
            <v>1196111FIP</v>
          </cell>
        </row>
        <row r="919">
          <cell r="A919" t="str">
            <v>0234808ORD</v>
          </cell>
        </row>
        <row r="920">
          <cell r="A920" t="str">
            <v>0234805P01</v>
          </cell>
        </row>
        <row r="921">
          <cell r="A921" t="str">
            <v>1985413MAL</v>
          </cell>
        </row>
        <row r="922">
          <cell r="A922" t="str">
            <v>0234805A01</v>
          </cell>
        </row>
        <row r="923">
          <cell r="A923" t="str">
            <v>1196112SON</v>
          </cell>
        </row>
        <row r="924">
          <cell r="A924" t="str">
            <v>2108014RAV</v>
          </cell>
        </row>
        <row r="925">
          <cell r="A925" t="str">
            <v>1846813EDT</v>
          </cell>
        </row>
        <row r="926">
          <cell r="A926" t="str">
            <v>2031714AJL</v>
          </cell>
        </row>
        <row r="927">
          <cell r="A927" t="str">
            <v>1612613INA</v>
          </cell>
        </row>
        <row r="928">
          <cell r="A928" t="str">
            <v>1778011BRE</v>
          </cell>
        </row>
        <row r="929">
          <cell r="A929" t="str">
            <v>1864013KIN</v>
          </cell>
        </row>
        <row r="930">
          <cell r="A930" t="str">
            <v>1704312RAV</v>
          </cell>
        </row>
        <row r="931">
          <cell r="A931" t="str">
            <v>2458216TVB</v>
          </cell>
        </row>
        <row r="932">
          <cell r="A932" t="str">
            <v>1875915FIP</v>
          </cell>
        </row>
        <row r="933">
          <cell r="A933" t="str">
            <v>1251811UNI</v>
          </cell>
        </row>
        <row r="934">
          <cell r="A934" t="str">
            <v>1875913ELP</v>
          </cell>
        </row>
        <row r="935">
          <cell r="A935" t="str">
            <v>1803513F60</v>
          </cell>
        </row>
        <row r="936">
          <cell r="A936" t="str">
            <v>2486917SEN</v>
          </cell>
        </row>
        <row r="937">
          <cell r="A937" t="str">
            <v>2062114COM</v>
          </cell>
        </row>
        <row r="938">
          <cell r="A938" t="str">
            <v>0110605TR1</v>
          </cell>
        </row>
        <row r="939">
          <cell r="A939" t="str">
            <v>1621912AKG</v>
          </cell>
        </row>
        <row r="940">
          <cell r="A940" t="str">
            <v>1541714F37</v>
          </cell>
        </row>
        <row r="941">
          <cell r="A941" t="str">
            <v>1570412FIP</v>
          </cell>
        </row>
        <row r="942">
          <cell r="A942" t="str">
            <v>1610114PII</v>
          </cell>
        </row>
        <row r="943">
          <cell r="A943" t="str">
            <v>1646810BJP</v>
          </cell>
        </row>
        <row r="944">
          <cell r="A944" t="str">
            <v>1129915BOT</v>
          </cell>
        </row>
        <row r="945">
          <cell r="A945" t="str">
            <v>1610112FIP</v>
          </cell>
        </row>
        <row r="946">
          <cell r="A946" t="str">
            <v>1068010RUM</v>
          </cell>
        </row>
        <row r="947">
          <cell r="A947" t="str">
            <v>1610116UN7</v>
          </cell>
        </row>
        <row r="948">
          <cell r="A948" t="str">
            <v>2430116DON</v>
          </cell>
        </row>
        <row r="949">
          <cell r="A949" t="str">
            <v>0250605ISU</v>
          </cell>
        </row>
        <row r="950">
          <cell r="A950" t="str">
            <v>1610112PIP</v>
          </cell>
        </row>
        <row r="951">
          <cell r="A951" t="str">
            <v>1691213FIP</v>
          </cell>
        </row>
        <row r="952">
          <cell r="A952" t="str">
            <v>0110611TR2</v>
          </cell>
        </row>
        <row r="953">
          <cell r="A953" t="str">
            <v>1784713F54</v>
          </cell>
        </row>
        <row r="954">
          <cell r="A954" t="str">
            <v>1838713BRT</v>
          </cell>
        </row>
        <row r="955">
          <cell r="A955" t="str">
            <v>1744413UNV</v>
          </cell>
        </row>
        <row r="956">
          <cell r="A956" t="str">
            <v>1129911BOT</v>
          </cell>
        </row>
        <row r="957">
          <cell r="A957" t="str">
            <v>1944914UNI</v>
          </cell>
        </row>
        <row r="958">
          <cell r="A958" t="str">
            <v>1570414A86</v>
          </cell>
        </row>
        <row r="959">
          <cell r="A959" t="str">
            <v>2126915GIF</v>
          </cell>
        </row>
        <row r="960">
          <cell r="A960" t="str">
            <v>0250616ESP</v>
          </cell>
        </row>
        <row r="961">
          <cell r="A961" t="str">
            <v>1562412SIN</v>
          </cell>
        </row>
        <row r="962">
          <cell r="A962" t="str">
            <v>1610113POL</v>
          </cell>
        </row>
        <row r="963">
          <cell r="A963" t="str">
            <v>1646810BJR</v>
          </cell>
        </row>
        <row r="964">
          <cell r="A964" t="str">
            <v>1884514UNI</v>
          </cell>
        </row>
        <row r="965">
          <cell r="A965" t="str">
            <v>1610116FIP</v>
          </cell>
        </row>
        <row r="966">
          <cell r="A966" t="str">
            <v>1884515UNI</v>
          </cell>
        </row>
        <row r="967">
          <cell r="A967" t="str">
            <v>1903614ALK</v>
          </cell>
        </row>
        <row r="968">
          <cell r="A968" t="str">
            <v>1806814FIP</v>
          </cell>
        </row>
        <row r="969">
          <cell r="A969" t="str">
            <v>2245715FIP</v>
          </cell>
        </row>
        <row r="970">
          <cell r="A970" t="str">
            <v>1881715UNI</v>
          </cell>
        </row>
        <row r="971">
          <cell r="A971" t="str">
            <v>1546612UNI</v>
          </cell>
        </row>
        <row r="972">
          <cell r="A972" t="str">
            <v>0746408PRO</v>
          </cell>
        </row>
        <row r="973">
          <cell r="A973" t="str">
            <v>1806813FIP</v>
          </cell>
        </row>
        <row r="974">
          <cell r="A974" t="str">
            <v>1087313NOR</v>
          </cell>
        </row>
        <row r="975">
          <cell r="A975" t="str">
            <v>1985511MEL</v>
          </cell>
        </row>
        <row r="976">
          <cell r="A976" t="str">
            <v>1881714UNI</v>
          </cell>
        </row>
        <row r="977">
          <cell r="A977" t="str">
            <v>1883115FIP</v>
          </cell>
        </row>
        <row r="978">
          <cell r="A978" t="str">
            <v>1883114CAM</v>
          </cell>
        </row>
        <row r="979">
          <cell r="A979" t="str">
            <v>0294312SUB</v>
          </cell>
        </row>
        <row r="980">
          <cell r="A980" t="str">
            <v>1742613TI2</v>
          </cell>
        </row>
        <row r="981">
          <cell r="A981" t="str">
            <v>1630212SQD</v>
          </cell>
        </row>
        <row r="982">
          <cell r="A982" t="str">
            <v>1472612A63</v>
          </cell>
        </row>
        <row r="983">
          <cell r="A983" t="str">
            <v>1864713RIO</v>
          </cell>
        </row>
        <row r="984">
          <cell r="A984" t="str">
            <v>0800409RBC</v>
          </cell>
        </row>
        <row r="985">
          <cell r="A985" t="str">
            <v>2054614UN1</v>
          </cell>
        </row>
        <row r="986">
          <cell r="A986" t="str">
            <v>2185915UNI</v>
          </cell>
        </row>
        <row r="987">
          <cell r="A987" t="str">
            <v>0766809RB2</v>
          </cell>
        </row>
        <row r="988">
          <cell r="A988" t="str">
            <v>1880613FIP</v>
          </cell>
        </row>
        <row r="989">
          <cell r="A989" t="str">
            <v>1854413SBB</v>
          </cell>
        </row>
        <row r="990">
          <cell r="A990" t="str">
            <v>1750213NUT</v>
          </cell>
        </row>
        <row r="991">
          <cell r="A991" t="str">
            <v>0766811RB4</v>
          </cell>
        </row>
        <row r="992">
          <cell r="A992" t="str">
            <v>0766809RB3</v>
          </cell>
        </row>
        <row r="993">
          <cell r="A993" t="str">
            <v>1854413SEN</v>
          </cell>
        </row>
        <row r="994">
          <cell r="A994" t="str">
            <v>2037814UNI</v>
          </cell>
        </row>
        <row r="995">
          <cell r="A995" t="str">
            <v>2066015CH2</v>
          </cell>
        </row>
        <row r="996">
          <cell r="A996" t="str">
            <v>1582112KBL</v>
          </cell>
        </row>
        <row r="997">
          <cell r="A997" t="str">
            <v>2186915SUB</v>
          </cell>
        </row>
        <row r="998">
          <cell r="A998" t="str">
            <v>2372916BLX</v>
          </cell>
        </row>
        <row r="999">
          <cell r="A999" t="str">
            <v>1659012SON</v>
          </cell>
        </row>
        <row r="1000">
          <cell r="A1000" t="str">
            <v>2414216SN1</v>
          </cell>
        </row>
        <row r="1001">
          <cell r="A1001" t="str">
            <v>2066014CHA</v>
          </cell>
        </row>
        <row r="1002">
          <cell r="A1002" t="str">
            <v>0285310FSE</v>
          </cell>
        </row>
        <row r="1003">
          <cell r="A1003" t="str">
            <v>2186915SN3</v>
          </cell>
        </row>
        <row r="1004">
          <cell r="A1004" t="str">
            <v>0285305IIS</v>
          </cell>
        </row>
        <row r="1005">
          <cell r="A1005" t="str">
            <v>1571912RPE</v>
          </cell>
        </row>
        <row r="1006">
          <cell r="A1006" t="str">
            <v>1704412SIL</v>
          </cell>
        </row>
        <row r="1007">
          <cell r="A1007" t="str">
            <v>2186915SN2</v>
          </cell>
        </row>
        <row r="1008">
          <cell r="A1008" t="str">
            <v>0157906SEA</v>
          </cell>
        </row>
        <row r="1009">
          <cell r="A1009" t="str">
            <v>0090905SSA</v>
          </cell>
        </row>
        <row r="1010">
          <cell r="A1010" t="str">
            <v>1388313BSO</v>
          </cell>
        </row>
        <row r="1011">
          <cell r="A1011" t="str">
            <v>0090908PCH</v>
          </cell>
        </row>
        <row r="1012">
          <cell r="A1012" t="str">
            <v>0090910PH7</v>
          </cell>
        </row>
        <row r="1013">
          <cell r="A1013" t="str">
            <v>0090909PCH</v>
          </cell>
        </row>
        <row r="1014">
          <cell r="A1014" t="str">
            <v>0090910PH6</v>
          </cell>
        </row>
        <row r="1015">
          <cell r="A1015" t="str">
            <v>0090909PH5</v>
          </cell>
        </row>
        <row r="1016">
          <cell r="A1016" t="str">
            <v>0157906SU1</v>
          </cell>
        </row>
        <row r="1017">
          <cell r="A1017" t="str">
            <v>0157906SEB</v>
          </cell>
        </row>
        <row r="1018">
          <cell r="A1018" t="str">
            <v>2186915SN1</v>
          </cell>
        </row>
        <row r="1019">
          <cell r="A1019" t="str">
            <v>0090912PCH</v>
          </cell>
        </row>
        <row r="1020">
          <cell r="A1020" t="str">
            <v>1913314FIP</v>
          </cell>
        </row>
        <row r="1021">
          <cell r="A1021" t="str">
            <v>1429515SUM</v>
          </cell>
        </row>
        <row r="1022">
          <cell r="A1022" t="str">
            <v>1192011CYG</v>
          </cell>
        </row>
        <row r="1023">
          <cell r="A1023" t="str">
            <v>1789313FIP</v>
          </cell>
        </row>
        <row r="1024">
          <cell r="A1024" t="str">
            <v>1540012FIP</v>
          </cell>
        </row>
        <row r="1025">
          <cell r="A1025" t="str">
            <v>2245613F01</v>
          </cell>
        </row>
        <row r="1026">
          <cell r="A1026" t="str">
            <v>2083315KSM</v>
          </cell>
        </row>
        <row r="1027">
          <cell r="A1027" t="str">
            <v>1923113GBX</v>
          </cell>
        </row>
        <row r="1028">
          <cell r="A1028" t="str">
            <v>2049014NOR</v>
          </cell>
        </row>
        <row r="1029">
          <cell r="A1029" t="str">
            <v>2233715AB2</v>
          </cell>
        </row>
        <row r="1030">
          <cell r="A1030" t="str">
            <v>1819213FIP</v>
          </cell>
        </row>
        <row r="1031">
          <cell r="A1031" t="str">
            <v>2234015UNI</v>
          </cell>
        </row>
        <row r="1032">
          <cell r="A1032" t="str">
            <v>2083314KSM</v>
          </cell>
        </row>
        <row r="1033">
          <cell r="A1033" t="str">
            <v>1192012WIM</v>
          </cell>
        </row>
        <row r="1034">
          <cell r="A1034" t="str">
            <v>2245614F02</v>
          </cell>
        </row>
        <row r="1035">
          <cell r="A1035" t="str">
            <v>1429515SEN</v>
          </cell>
        </row>
        <row r="1036">
          <cell r="A1036" t="str">
            <v>1523212ALT</v>
          </cell>
        </row>
        <row r="1037">
          <cell r="A1037" t="str">
            <v>1965914TBR</v>
          </cell>
        </row>
        <row r="1038">
          <cell r="A1038" t="str">
            <v>1483514GE2</v>
          </cell>
        </row>
        <row r="1039">
          <cell r="A1039" t="str">
            <v>2153613ALC</v>
          </cell>
        </row>
        <row r="1040">
          <cell r="A1040" t="str">
            <v>1128610RGE</v>
          </cell>
        </row>
        <row r="1041">
          <cell r="A1041" t="str">
            <v>0527515MIX</v>
          </cell>
        </row>
        <row r="1042">
          <cell r="A1042" t="str">
            <v>1315011FIP</v>
          </cell>
        </row>
        <row r="1043">
          <cell r="A1043" t="str">
            <v>2256715MAR</v>
          </cell>
        </row>
        <row r="1044">
          <cell r="A1044" t="str">
            <v>0527514MIX</v>
          </cell>
        </row>
        <row r="1045">
          <cell r="A1045" t="str">
            <v>1483513GER</v>
          </cell>
        </row>
        <row r="1046">
          <cell r="A1046" t="str">
            <v>2092114UNI</v>
          </cell>
        </row>
        <row r="1047">
          <cell r="A1047" t="str">
            <v>1098010FII</v>
          </cell>
        </row>
        <row r="1048">
          <cell r="A1048" t="str">
            <v>1523214ALT</v>
          </cell>
        </row>
        <row r="1049">
          <cell r="A1049" t="str">
            <v>1715013GVN</v>
          </cell>
        </row>
        <row r="1050">
          <cell r="A1050" t="str">
            <v>1969614BRA</v>
          </cell>
        </row>
        <row r="1051">
          <cell r="A1051" t="str">
            <v>2069714EXP</v>
          </cell>
        </row>
        <row r="1052">
          <cell r="A1052" t="str">
            <v>2193615B2F</v>
          </cell>
        </row>
        <row r="1053">
          <cell r="A1053" t="str">
            <v>1953814SEN</v>
          </cell>
        </row>
        <row r="1054">
          <cell r="A1054" t="str">
            <v>2222015UN1</v>
          </cell>
        </row>
        <row r="1055">
          <cell r="A1055" t="str">
            <v>1953814SUB</v>
          </cell>
        </row>
        <row r="1056">
          <cell r="A1056" t="str">
            <v>0771608SEN</v>
          </cell>
        </row>
        <row r="1057">
          <cell r="A1057" t="str">
            <v>2006414UNI</v>
          </cell>
        </row>
        <row r="1058">
          <cell r="A1058" t="str">
            <v>1593515UNI</v>
          </cell>
        </row>
        <row r="1059">
          <cell r="A1059" t="str">
            <v>1593512UNI</v>
          </cell>
        </row>
        <row r="1060">
          <cell r="A1060" t="str">
            <v>0876413ENE</v>
          </cell>
        </row>
        <row r="1061">
          <cell r="A1061" t="str">
            <v>1780713CTE</v>
          </cell>
        </row>
        <row r="1062">
          <cell r="A1062" t="str">
            <v>1862613AIR</v>
          </cell>
        </row>
        <row r="1063">
          <cell r="A1063" t="str">
            <v>1514812FIP</v>
          </cell>
        </row>
        <row r="1064">
          <cell r="A1064" t="str">
            <v>1309011UNI</v>
          </cell>
        </row>
        <row r="1065">
          <cell r="A1065" t="str">
            <v>1473112FLF</v>
          </cell>
        </row>
        <row r="1066">
          <cell r="A1066" t="str">
            <v>1892413F01</v>
          </cell>
        </row>
        <row r="1067">
          <cell r="A1067" t="str">
            <v>1595112DLM</v>
          </cell>
        </row>
        <row r="1068">
          <cell r="A1068" t="str">
            <v>1712113BAR</v>
          </cell>
        </row>
        <row r="1069">
          <cell r="A1069" t="str">
            <v>1473113FLF</v>
          </cell>
        </row>
        <row r="1070">
          <cell r="A1070" t="str">
            <v>1324512DIN</v>
          </cell>
        </row>
        <row r="1071">
          <cell r="A1071" t="str">
            <v>1632911A09</v>
          </cell>
        </row>
        <row r="1072">
          <cell r="A1072" t="str">
            <v>1807312TOP</v>
          </cell>
        </row>
        <row r="1073">
          <cell r="A1073" t="str">
            <v>1324510DIN</v>
          </cell>
        </row>
        <row r="1074">
          <cell r="A1074" t="str">
            <v>2043414MZ1</v>
          </cell>
        </row>
        <row r="1075">
          <cell r="A1075" t="str">
            <v>1324507DIN</v>
          </cell>
        </row>
        <row r="1076">
          <cell r="A1076" t="str">
            <v>0562315V03</v>
          </cell>
        </row>
        <row r="1077">
          <cell r="A1077" t="str">
            <v>0562314CP7</v>
          </cell>
        </row>
        <row r="1078">
          <cell r="A1078" t="str">
            <v>1481511ISF</v>
          </cell>
        </row>
        <row r="1079">
          <cell r="A1079" t="str">
            <v>0562316AVI</v>
          </cell>
        </row>
        <row r="1080">
          <cell r="A1080" t="str">
            <v>1893513SUB</v>
          </cell>
        </row>
        <row r="1081">
          <cell r="A1081" t="str">
            <v>1324509DIN</v>
          </cell>
        </row>
        <row r="1082">
          <cell r="A1082" t="str">
            <v>1324510DIA</v>
          </cell>
        </row>
        <row r="1083">
          <cell r="A1083" t="str">
            <v>1324506DIN</v>
          </cell>
        </row>
        <row r="1084">
          <cell r="A1084" t="str">
            <v>0562314CP6</v>
          </cell>
        </row>
        <row r="1085">
          <cell r="A1085" t="str">
            <v>2007414CHA</v>
          </cell>
        </row>
        <row r="1086">
          <cell r="A1086" t="str">
            <v>0997016FIP</v>
          </cell>
        </row>
        <row r="1087">
          <cell r="A1087" t="str">
            <v>1871213AGR</v>
          </cell>
        </row>
        <row r="1088">
          <cell r="A1088" t="str">
            <v>2043414SUB</v>
          </cell>
        </row>
        <row r="1089">
          <cell r="A1089" t="str">
            <v>0562311CP0</v>
          </cell>
        </row>
        <row r="1090">
          <cell r="A1090" t="str">
            <v>0562315III</v>
          </cell>
        </row>
        <row r="1091">
          <cell r="A1091" t="str">
            <v>1924613REP</v>
          </cell>
        </row>
        <row r="1092">
          <cell r="A1092" t="str">
            <v>05623165II</v>
          </cell>
        </row>
        <row r="1093">
          <cell r="A1093" t="str">
            <v>0562316ANV</v>
          </cell>
        </row>
        <row r="1094">
          <cell r="A1094" t="str">
            <v>1893513SEN</v>
          </cell>
        </row>
        <row r="1095">
          <cell r="A1095" t="str">
            <v>0562316AGI</v>
          </cell>
        </row>
        <row r="1096">
          <cell r="A1096" t="str">
            <v>1324513FID</v>
          </cell>
        </row>
        <row r="1097">
          <cell r="A1097" t="str">
            <v>0562315II4</v>
          </cell>
        </row>
        <row r="1098">
          <cell r="A1098" t="str">
            <v>0562311CP3</v>
          </cell>
        </row>
        <row r="1099">
          <cell r="A1099" t="str">
            <v>0562311CP5</v>
          </cell>
        </row>
        <row r="1100">
          <cell r="A1100" t="str">
            <v>1324511DIN</v>
          </cell>
        </row>
        <row r="1101">
          <cell r="A1101" t="str">
            <v>0562316III</v>
          </cell>
        </row>
        <row r="1102">
          <cell r="A1102" t="str">
            <v>1238611TCH</v>
          </cell>
        </row>
        <row r="1103">
          <cell r="A1103" t="str">
            <v>0562314CP8</v>
          </cell>
        </row>
        <row r="1104">
          <cell r="A1104" t="str">
            <v>0562315IV3</v>
          </cell>
        </row>
        <row r="1105">
          <cell r="A1105" t="str">
            <v>0562307CP1</v>
          </cell>
        </row>
        <row r="1106">
          <cell r="A1106" t="str">
            <v>2356516FIP</v>
          </cell>
        </row>
        <row r="1107">
          <cell r="A1107" t="str">
            <v>0562314CPZ</v>
          </cell>
        </row>
        <row r="1108">
          <cell r="A1108" t="str">
            <v>0562314CP9</v>
          </cell>
        </row>
        <row r="1109">
          <cell r="A1109" t="str">
            <v>0562315I03</v>
          </cell>
        </row>
        <row r="1110">
          <cell r="A1110" t="str">
            <v>0562312CP4</v>
          </cell>
        </row>
        <row r="1111">
          <cell r="A1111" t="str">
            <v>0562311CP2</v>
          </cell>
        </row>
        <row r="1112">
          <cell r="A1112" t="str">
            <v>1324512DIA</v>
          </cell>
        </row>
        <row r="1113">
          <cell r="A1113" t="str">
            <v>0562314CPX</v>
          </cell>
        </row>
        <row r="1114">
          <cell r="A1114" t="str">
            <v>1684712VRE</v>
          </cell>
        </row>
        <row r="1115">
          <cell r="A1115" t="str">
            <v>2381216SEV</v>
          </cell>
        </row>
        <row r="1116">
          <cell r="A1116" t="str">
            <v>1878513INO</v>
          </cell>
        </row>
        <row r="1117">
          <cell r="A1117" t="str">
            <v>1474512LPP</v>
          </cell>
        </row>
        <row r="1118">
          <cell r="A1118" t="str">
            <v>1875414DGF</v>
          </cell>
        </row>
        <row r="1119">
          <cell r="A1119" t="str">
            <v>1408512BRP</v>
          </cell>
        </row>
        <row r="1120">
          <cell r="A1120" t="str">
            <v>1961014SEN</v>
          </cell>
        </row>
        <row r="1121">
          <cell r="A1121" t="str">
            <v>1925014UNI</v>
          </cell>
        </row>
        <row r="1122">
          <cell r="A1122" t="str">
            <v>1843513BP3</v>
          </cell>
        </row>
        <row r="1123">
          <cell r="A1123" t="str">
            <v>1926014SJR</v>
          </cell>
        </row>
        <row r="1124">
          <cell r="A1124" t="str">
            <v>1437012FIP</v>
          </cell>
        </row>
        <row r="1125">
          <cell r="A1125" t="str">
            <v>2087914F01</v>
          </cell>
        </row>
        <row r="1126">
          <cell r="A1126" t="str">
            <v>1867713B13</v>
          </cell>
        </row>
        <row r="1127">
          <cell r="A1127" t="str">
            <v>1444112CRP</v>
          </cell>
        </row>
        <row r="1128">
          <cell r="A1128" t="str">
            <v>1867713A13</v>
          </cell>
        </row>
        <row r="1129">
          <cell r="A1129" t="str">
            <v>2025214HAS</v>
          </cell>
        </row>
        <row r="1130">
          <cell r="A1130" t="str">
            <v>2202213UNA</v>
          </cell>
        </row>
        <row r="1131">
          <cell r="A1131" t="str">
            <v>2337516FIP</v>
          </cell>
        </row>
        <row r="1132">
          <cell r="A1132" t="str">
            <v>1881613ICT</v>
          </cell>
        </row>
        <row r="1133">
          <cell r="A1133" t="str">
            <v>1521511SUB</v>
          </cell>
        </row>
        <row r="1134">
          <cell r="A1134" t="str">
            <v>2089514A37</v>
          </cell>
        </row>
        <row r="1135">
          <cell r="A1135" t="str">
            <v>1910514NH2</v>
          </cell>
        </row>
        <row r="1136">
          <cell r="A1136" t="str">
            <v>1923714F01</v>
          </cell>
        </row>
        <row r="1137">
          <cell r="A1137" t="str">
            <v>1144710RIO</v>
          </cell>
        </row>
        <row r="1138">
          <cell r="A1138" t="str">
            <v>1144711RIO</v>
          </cell>
        </row>
        <row r="1139">
          <cell r="A1139" t="str">
            <v>1918014OAS</v>
          </cell>
        </row>
        <row r="1140">
          <cell r="A1140" t="str">
            <v>1303614PR2</v>
          </cell>
        </row>
        <row r="1141">
          <cell r="A1141" t="str">
            <v>1099910FIP</v>
          </cell>
        </row>
        <row r="1142">
          <cell r="A1142" t="str">
            <v>1910515NH3</v>
          </cell>
        </row>
        <row r="1143">
          <cell r="A1143" t="str">
            <v>1144713RIO</v>
          </cell>
        </row>
        <row r="1144">
          <cell r="A1144" t="str">
            <v>1896314I66</v>
          </cell>
        </row>
        <row r="1145">
          <cell r="A1145" t="str">
            <v>210721212G</v>
          </cell>
        </row>
        <row r="1146">
          <cell r="A1146" t="str">
            <v>1213015SR3</v>
          </cell>
        </row>
        <row r="1147">
          <cell r="A1147" t="str">
            <v>1140110A01</v>
          </cell>
        </row>
        <row r="1148">
          <cell r="A1148" t="str">
            <v>1621812TCA</v>
          </cell>
        </row>
        <row r="1149">
          <cell r="A1149" t="str">
            <v>2010814SUB</v>
          </cell>
        </row>
        <row r="1150">
          <cell r="A1150" t="str">
            <v>1140116ATI</v>
          </cell>
        </row>
        <row r="1151">
          <cell r="A1151" t="str">
            <v>1024410FIP</v>
          </cell>
        </row>
        <row r="1152">
          <cell r="A1152" t="str">
            <v>1806313ETR</v>
          </cell>
        </row>
        <row r="1153">
          <cell r="A1153" t="str">
            <v>1387111RNV</v>
          </cell>
        </row>
        <row r="1154">
          <cell r="A1154" t="str">
            <v>1806314ET2</v>
          </cell>
        </row>
        <row r="1155">
          <cell r="A1155" t="str">
            <v>0709816SUB</v>
          </cell>
        </row>
        <row r="1156">
          <cell r="A1156" t="str">
            <v>1578812RHP</v>
          </cell>
        </row>
        <row r="1157">
          <cell r="A1157" t="str">
            <v>1554813G20</v>
          </cell>
        </row>
        <row r="1158">
          <cell r="A1158" t="str">
            <v>2168215A47</v>
          </cell>
        </row>
        <row r="1159">
          <cell r="A1159" t="str">
            <v>0992710NEO</v>
          </cell>
        </row>
        <row r="1160">
          <cell r="A1160" t="str">
            <v>1554812HAN</v>
          </cell>
        </row>
        <row r="1161">
          <cell r="A1161" t="str">
            <v>1639412IRO</v>
          </cell>
        </row>
        <row r="1162">
          <cell r="A1162" t="str">
            <v>2181715GAZ</v>
          </cell>
        </row>
        <row r="1163">
          <cell r="A1163" t="str">
            <v>0709816S11</v>
          </cell>
        </row>
        <row r="1164">
          <cell r="A1164" t="str">
            <v>2490117SJR</v>
          </cell>
        </row>
        <row r="1165">
          <cell r="A1165" t="str">
            <v>1836313INO</v>
          </cell>
        </row>
        <row r="1166">
          <cell r="A1166" t="str">
            <v>2168215B47</v>
          </cell>
        </row>
        <row r="1167">
          <cell r="A1167" t="str">
            <v>1998114FIP</v>
          </cell>
        </row>
        <row r="1168">
          <cell r="A1168" t="str">
            <v>0844211SO1</v>
          </cell>
        </row>
        <row r="1169">
          <cell r="A1169" t="str">
            <v>1596912A06</v>
          </cell>
        </row>
        <row r="1170">
          <cell r="A1170" t="str">
            <v>1842315BRE</v>
          </cell>
        </row>
        <row r="1171">
          <cell r="A1171" t="str">
            <v>1405612FMI</v>
          </cell>
        </row>
        <row r="1172">
          <cell r="A1172" t="str">
            <v>0658509BRE</v>
          </cell>
        </row>
        <row r="1173">
          <cell r="A1173" t="str">
            <v>1792416MZC</v>
          </cell>
        </row>
        <row r="1174">
          <cell r="A1174" t="str">
            <v>1650914SUB</v>
          </cell>
        </row>
        <row r="1175">
          <cell r="A1175" t="str">
            <v>2404616MEZ</v>
          </cell>
        </row>
        <row r="1176">
          <cell r="A1176" t="str">
            <v>1842314FIP</v>
          </cell>
        </row>
        <row r="1177">
          <cell r="A1177" t="str">
            <v>0982709BRE</v>
          </cell>
        </row>
        <row r="1178">
          <cell r="A1178" t="str">
            <v>0833509SB1</v>
          </cell>
        </row>
        <row r="1179">
          <cell r="A1179" t="str">
            <v>1526812GAS</v>
          </cell>
        </row>
        <row r="1180">
          <cell r="A1180" t="str">
            <v>2404616SEN</v>
          </cell>
        </row>
        <row r="1181">
          <cell r="A1181" t="str">
            <v>1792416SN2</v>
          </cell>
        </row>
        <row r="1182">
          <cell r="A1182" t="str">
            <v>1474612LPP</v>
          </cell>
        </row>
        <row r="1183">
          <cell r="A1183" t="str">
            <v>1998115UNI</v>
          </cell>
        </row>
        <row r="1184">
          <cell r="A1184" t="str">
            <v>0392416SEN</v>
          </cell>
        </row>
        <row r="1185">
          <cell r="A1185" t="str">
            <v>1650912SN1</v>
          </cell>
        </row>
        <row r="1186">
          <cell r="A1186" t="str">
            <v>2041114BOZ</v>
          </cell>
        </row>
        <row r="1187">
          <cell r="A1187" t="str">
            <v>2298316COM</v>
          </cell>
        </row>
        <row r="1188">
          <cell r="A1188" t="str">
            <v>0595510SUB</v>
          </cell>
        </row>
        <row r="1189">
          <cell r="A1189" t="str">
            <v>0966909BER</v>
          </cell>
        </row>
        <row r="1190">
          <cell r="A1190" t="str">
            <v>0579117S17</v>
          </cell>
        </row>
        <row r="1191">
          <cell r="A1191" t="str">
            <v>0579117S18</v>
          </cell>
        </row>
        <row r="1192">
          <cell r="A1192" t="str">
            <v>1109314F62</v>
          </cell>
        </row>
        <row r="1193">
          <cell r="A1193" t="str">
            <v>1109314F64</v>
          </cell>
        </row>
        <row r="1194">
          <cell r="A1194" t="str">
            <v>1443811LDM</v>
          </cell>
        </row>
        <row r="1195">
          <cell r="A1195" t="str">
            <v>2137015SUB</v>
          </cell>
        </row>
        <row r="1196">
          <cell r="A1196" t="str">
            <v>1109315F70</v>
          </cell>
        </row>
        <row r="1197">
          <cell r="A1197" t="str">
            <v>0902009FLT</v>
          </cell>
        </row>
        <row r="1198">
          <cell r="A1198" t="str">
            <v>0187406SUB</v>
          </cell>
        </row>
        <row r="1199">
          <cell r="A1199" t="str">
            <v>1109314F66</v>
          </cell>
        </row>
        <row r="1200">
          <cell r="A1200" t="str">
            <v>1314515UN2</v>
          </cell>
        </row>
        <row r="1201">
          <cell r="A1201" t="str">
            <v>0579116SUB</v>
          </cell>
        </row>
        <row r="1202">
          <cell r="A1202" t="str">
            <v>1443811FIP</v>
          </cell>
        </row>
        <row r="1203">
          <cell r="A1203" t="str">
            <v>0493907SSA</v>
          </cell>
        </row>
        <row r="1204">
          <cell r="A1204" t="str">
            <v>0966909SR1</v>
          </cell>
        </row>
        <row r="1205">
          <cell r="A1205" t="str">
            <v>1109314F65</v>
          </cell>
        </row>
        <row r="1206">
          <cell r="A1206" t="str">
            <v>1585612BHG</v>
          </cell>
        </row>
        <row r="1207">
          <cell r="A1207" t="str">
            <v>1314516AR3</v>
          </cell>
        </row>
        <row r="1208">
          <cell r="A1208" t="str">
            <v>1540111VOX</v>
          </cell>
        </row>
        <row r="1209">
          <cell r="A1209" t="str">
            <v>1109314F05</v>
          </cell>
        </row>
        <row r="1210">
          <cell r="A1210" t="str">
            <v>1109314F63</v>
          </cell>
        </row>
        <row r="1211">
          <cell r="A1211" t="str">
            <v>0579115S12</v>
          </cell>
        </row>
        <row r="1212">
          <cell r="A1212" t="str">
            <v>0579116S16</v>
          </cell>
        </row>
        <row r="1213">
          <cell r="A1213" t="str">
            <v>1443813LMK</v>
          </cell>
        </row>
        <row r="1214">
          <cell r="A1214" t="str">
            <v>1720611MUT</v>
          </cell>
        </row>
        <row r="1215">
          <cell r="A1215" t="str">
            <v>1443814LND</v>
          </cell>
        </row>
        <row r="1216">
          <cell r="A1216" t="str">
            <v>1447411GAM</v>
          </cell>
        </row>
        <row r="1217">
          <cell r="A1217" t="str">
            <v>1902314SN1</v>
          </cell>
        </row>
        <row r="1218">
          <cell r="A1218" t="str">
            <v>1109314F61</v>
          </cell>
        </row>
        <row r="1219">
          <cell r="A1219" t="str">
            <v>1109316F08</v>
          </cell>
        </row>
        <row r="1220">
          <cell r="A1220" t="str">
            <v>0579116SEN</v>
          </cell>
        </row>
        <row r="1221">
          <cell r="A1221" t="str">
            <v>2088114F01</v>
          </cell>
        </row>
        <row r="1222">
          <cell r="A1222" t="str">
            <v>1790013FII</v>
          </cell>
        </row>
        <row r="1223">
          <cell r="A1223" t="str">
            <v>1563512KP2</v>
          </cell>
        </row>
        <row r="1224">
          <cell r="A1224" t="str">
            <v>2101813YAG</v>
          </cell>
        </row>
        <row r="1225">
          <cell r="A1225" t="str">
            <v>2168216B02</v>
          </cell>
        </row>
        <row r="1226">
          <cell r="A1226" t="str">
            <v>0714308PEA</v>
          </cell>
        </row>
        <row r="1227">
          <cell r="A1227" t="str">
            <v>1027910A01</v>
          </cell>
        </row>
        <row r="1228">
          <cell r="A1228" t="str">
            <v>1114910NPL</v>
          </cell>
        </row>
        <row r="1229">
          <cell r="A1229" t="str">
            <v>1524812SB1</v>
          </cell>
        </row>
        <row r="1230">
          <cell r="A1230" t="str">
            <v>2255115F01</v>
          </cell>
        </row>
        <row r="1231">
          <cell r="A1231" t="str">
            <v>1899713FIP</v>
          </cell>
        </row>
        <row r="1232">
          <cell r="A1232" t="str">
            <v>0759912MUL</v>
          </cell>
        </row>
        <row r="1233">
          <cell r="A1233" t="str">
            <v>1098016TPF</v>
          </cell>
        </row>
        <row r="1234">
          <cell r="A1234" t="str">
            <v>0759914SE3</v>
          </cell>
        </row>
        <row r="1235">
          <cell r="A1235" t="str">
            <v>1922413ANE</v>
          </cell>
        </row>
        <row r="1236">
          <cell r="A1236" t="str">
            <v>2027714PIP</v>
          </cell>
        </row>
        <row r="1237">
          <cell r="A1237" t="str">
            <v>0759916FIP</v>
          </cell>
        </row>
        <row r="1238">
          <cell r="A1238" t="str">
            <v>1984214FBI</v>
          </cell>
        </row>
        <row r="1239">
          <cell r="A1239" t="str">
            <v>0756116SN4</v>
          </cell>
        </row>
        <row r="1240">
          <cell r="A1240" t="str">
            <v>1647013PAT</v>
          </cell>
        </row>
        <row r="1241">
          <cell r="A1241" t="str">
            <v>1772913A85</v>
          </cell>
        </row>
        <row r="1242">
          <cell r="A1242" t="str">
            <v>1590513AQ3</v>
          </cell>
        </row>
        <row r="1243">
          <cell r="A1243" t="str">
            <v>1213913MEZ</v>
          </cell>
        </row>
        <row r="1244">
          <cell r="A1244" t="str">
            <v>0547908TRA</v>
          </cell>
        </row>
        <row r="1245">
          <cell r="A1245" t="str">
            <v>2429316SJR</v>
          </cell>
        </row>
        <row r="1246">
          <cell r="A1246" t="str">
            <v>1647013FII</v>
          </cell>
        </row>
        <row r="1247">
          <cell r="A1247" t="str">
            <v>0759908FIP</v>
          </cell>
        </row>
        <row r="1248">
          <cell r="A1248" t="str">
            <v>1647014PAT</v>
          </cell>
        </row>
        <row r="1249">
          <cell r="A1249" t="str">
            <v>0705210FIP</v>
          </cell>
        </row>
        <row r="1250">
          <cell r="A1250" t="str">
            <v>0844215SB2</v>
          </cell>
        </row>
        <row r="1251">
          <cell r="A1251" t="str">
            <v>1771713F49</v>
          </cell>
        </row>
        <row r="1252">
          <cell r="A1252" t="str">
            <v>1530415SN1</v>
          </cell>
        </row>
        <row r="1253">
          <cell r="A1253" t="str">
            <v>0978215MZ2</v>
          </cell>
        </row>
        <row r="1254">
          <cell r="A1254" t="str">
            <v>2156215CAI</v>
          </cell>
        </row>
        <row r="1255">
          <cell r="A1255" t="str">
            <v>2285715FDI</v>
          </cell>
        </row>
        <row r="1256">
          <cell r="A1256" t="str">
            <v>1147111FIP</v>
          </cell>
        </row>
        <row r="1257">
          <cell r="A1257" t="str">
            <v>1530414SB2</v>
          </cell>
        </row>
        <row r="1258">
          <cell r="A1258" t="str">
            <v>1630712F21</v>
          </cell>
        </row>
        <row r="1259">
          <cell r="A1259" t="str">
            <v>1872513EV1</v>
          </cell>
        </row>
        <row r="1260">
          <cell r="A1260" t="str">
            <v>1605712REA</v>
          </cell>
        </row>
        <row r="1261">
          <cell r="A1261" t="str">
            <v>1530412SB1</v>
          </cell>
        </row>
        <row r="1262">
          <cell r="A1262" t="str">
            <v>2181215CGP</v>
          </cell>
        </row>
        <row r="1263">
          <cell r="A1263" t="str">
            <v>1147112FIP</v>
          </cell>
        </row>
        <row r="1264">
          <cell r="A1264" t="str">
            <v>1630712F61</v>
          </cell>
        </row>
        <row r="1265">
          <cell r="A1265" t="str">
            <v>1958216SUB</v>
          </cell>
        </row>
        <row r="1266">
          <cell r="A1266" t="str">
            <v>1116812FIP</v>
          </cell>
        </row>
        <row r="1267">
          <cell r="A1267" t="str">
            <v>1804613ATC</v>
          </cell>
        </row>
        <row r="1268">
          <cell r="A1268" t="str">
            <v>2280703UN1</v>
          </cell>
        </row>
        <row r="1269">
          <cell r="A1269" t="str">
            <v>2142215SUB</v>
          </cell>
        </row>
        <row r="1270">
          <cell r="A1270" t="str">
            <v>0940009SOC</v>
          </cell>
        </row>
        <row r="1271">
          <cell r="A1271" t="str">
            <v>1836513SSU</v>
          </cell>
        </row>
        <row r="1272">
          <cell r="A1272" t="str">
            <v>0940010FI2</v>
          </cell>
        </row>
        <row r="1273">
          <cell r="A1273" t="str">
            <v>1931316SEN</v>
          </cell>
        </row>
        <row r="1274">
          <cell r="A1274" t="str">
            <v>2121715FIP</v>
          </cell>
        </row>
        <row r="1275">
          <cell r="A1275" t="str">
            <v>2050317SN7</v>
          </cell>
        </row>
        <row r="1276">
          <cell r="A1276" t="str">
            <v>1558312F35</v>
          </cell>
        </row>
        <row r="1277">
          <cell r="A1277" t="str">
            <v>1647113FII</v>
          </cell>
        </row>
        <row r="1278">
          <cell r="A1278" t="str">
            <v>1836513ASC</v>
          </cell>
        </row>
        <row r="1279">
          <cell r="A1279" t="str">
            <v>2142215SEN</v>
          </cell>
        </row>
        <row r="1280">
          <cell r="A1280" t="str">
            <v>2308316ORD</v>
          </cell>
        </row>
        <row r="1281">
          <cell r="A1281" t="str">
            <v>2260215SUB</v>
          </cell>
        </row>
        <row r="1282">
          <cell r="A1282" t="str">
            <v>0961111FIP</v>
          </cell>
        </row>
        <row r="1283">
          <cell r="A1283" t="str">
            <v>2073014SUB</v>
          </cell>
        </row>
        <row r="1284">
          <cell r="A1284" t="str">
            <v>1115310BTG</v>
          </cell>
        </row>
        <row r="1285">
          <cell r="A1285" t="str">
            <v>1781513GAV</v>
          </cell>
        </row>
        <row r="1286">
          <cell r="A1286" t="str">
            <v>1963414UNI</v>
          </cell>
        </row>
        <row r="1287">
          <cell r="A1287" t="str">
            <v>2206915UN2</v>
          </cell>
        </row>
        <row r="1288">
          <cell r="A1288" t="str">
            <v>2206914UNI</v>
          </cell>
        </row>
        <row r="1289">
          <cell r="A1289" t="str">
            <v>0940010FI3</v>
          </cell>
        </row>
        <row r="1290">
          <cell r="A1290" t="str">
            <v>0961110FLO</v>
          </cell>
        </row>
        <row r="1291">
          <cell r="A1291" t="str">
            <v>1931315SR2</v>
          </cell>
        </row>
        <row r="1292">
          <cell r="A1292" t="str">
            <v>2308316PRE</v>
          </cell>
        </row>
        <row r="1293">
          <cell r="A1293" t="str">
            <v>2233315UN3</v>
          </cell>
        </row>
        <row r="1294">
          <cell r="A1294" t="str">
            <v>1741413F87</v>
          </cell>
        </row>
        <row r="1295">
          <cell r="A1295" t="str">
            <v>1464312VIN</v>
          </cell>
        </row>
        <row r="1296">
          <cell r="A1296" t="str">
            <v>1689014SN2</v>
          </cell>
        </row>
        <row r="1297">
          <cell r="A1297" t="str">
            <v>1824413SEN</v>
          </cell>
        </row>
        <row r="1298">
          <cell r="A1298" t="str">
            <v>1296012FIP</v>
          </cell>
        </row>
        <row r="1299">
          <cell r="A1299" t="str">
            <v>2002714SOD</v>
          </cell>
        </row>
        <row r="1300">
          <cell r="A1300" t="str">
            <v>0794809IAA</v>
          </cell>
        </row>
        <row r="1301">
          <cell r="A1301" t="str">
            <v>1152011HCB</v>
          </cell>
        </row>
        <row r="1302">
          <cell r="A1302" t="str">
            <v>2243216VCJ</v>
          </cell>
        </row>
        <row r="1303">
          <cell r="A1303" t="str">
            <v>1824413SUB</v>
          </cell>
        </row>
        <row r="1304">
          <cell r="A1304" t="str">
            <v>2002714SPF</v>
          </cell>
        </row>
        <row r="1305">
          <cell r="A1305" t="str">
            <v>1295511FIP</v>
          </cell>
        </row>
        <row r="1306">
          <cell r="A1306" t="str">
            <v>1464512VPF</v>
          </cell>
        </row>
        <row r="1307">
          <cell r="A1307" t="str">
            <v>2405713EVE</v>
          </cell>
        </row>
        <row r="1308">
          <cell r="A1308" t="str">
            <v>1296112VPC</v>
          </cell>
        </row>
        <row r="1309">
          <cell r="A1309" t="str">
            <v>1387712LEB</v>
          </cell>
        </row>
        <row r="1310">
          <cell r="A1310" t="str">
            <v>1876713VPH</v>
          </cell>
        </row>
        <row r="1311">
          <cell r="A1311" t="str">
            <v>1715213VCP</v>
          </cell>
        </row>
        <row r="1312">
          <cell r="A1312" t="str">
            <v>1296011VIN</v>
          </cell>
        </row>
        <row r="1313">
          <cell r="A1313" t="str">
            <v>1387711LEB</v>
          </cell>
        </row>
        <row r="1314">
          <cell r="A1314" t="str">
            <v>1689015DEL</v>
          </cell>
        </row>
        <row r="1315">
          <cell r="A1315" t="str">
            <v>1294811CIB</v>
          </cell>
        </row>
        <row r="1316">
          <cell r="A1316" t="str">
            <v>1218810P2I</v>
          </cell>
        </row>
        <row r="1317">
          <cell r="A1317" t="str">
            <v>2307116CL1</v>
          </cell>
        </row>
        <row r="1318">
          <cell r="A1318" t="str">
            <v>1829413LEB</v>
          </cell>
        </row>
        <row r="1319">
          <cell r="A1319" t="str">
            <v>2214215RDB</v>
          </cell>
        </row>
        <row r="1320">
          <cell r="A1320" t="str">
            <v>1835413FIP</v>
          </cell>
        </row>
        <row r="1321">
          <cell r="A1321" t="str">
            <v>2143415SUB</v>
          </cell>
        </row>
        <row r="1322">
          <cell r="A1322" t="str">
            <v>2137215SUB</v>
          </cell>
        </row>
        <row r="1323">
          <cell r="A1323" t="str">
            <v>1937616SN2</v>
          </cell>
        </row>
        <row r="1324">
          <cell r="A1324" t="str">
            <v>1294811CIS</v>
          </cell>
        </row>
        <row r="1325">
          <cell r="A1325" t="str">
            <v>1069610FBI</v>
          </cell>
        </row>
        <row r="1326">
          <cell r="A1326" t="str">
            <v>2118015FIN</v>
          </cell>
        </row>
        <row r="1327">
          <cell r="A1327" t="str">
            <v>0527507SN1</v>
          </cell>
        </row>
        <row r="1328">
          <cell r="A1328" t="str">
            <v>2143415ORD</v>
          </cell>
        </row>
        <row r="1329">
          <cell r="A1329" t="str">
            <v>0119114388</v>
          </cell>
        </row>
        <row r="1330">
          <cell r="A1330" t="str">
            <v>2162715CJD</v>
          </cell>
        </row>
        <row r="1331">
          <cell r="A1331" t="str">
            <v>2143415SEN</v>
          </cell>
        </row>
        <row r="1332">
          <cell r="A1332" t="str">
            <v>0119115PCG</v>
          </cell>
        </row>
        <row r="1333">
          <cell r="A1333" t="str">
            <v>1550813F20</v>
          </cell>
        </row>
        <row r="1334">
          <cell r="A1334" t="str">
            <v>0966409FIN</v>
          </cell>
        </row>
        <row r="1335">
          <cell r="A1335" t="str">
            <v>192841412G</v>
          </cell>
        </row>
        <row r="1336">
          <cell r="A1336" t="str">
            <v>0895509FOC</v>
          </cell>
        </row>
        <row r="1337">
          <cell r="A1337" t="str">
            <v>1627111F30</v>
          </cell>
        </row>
        <row r="1338">
          <cell r="A1338" t="str">
            <v>2887218AUT</v>
          </cell>
        </row>
        <row r="1339">
          <cell r="A1339" t="str">
            <v>1550812P35</v>
          </cell>
        </row>
        <row r="1340">
          <cell r="A1340" t="str">
            <v>1510411EQU</v>
          </cell>
        </row>
        <row r="1341">
          <cell r="A1341" t="str">
            <v>1523611III</v>
          </cell>
        </row>
        <row r="1342">
          <cell r="A1342" t="str">
            <v>1480016SN9</v>
          </cell>
        </row>
        <row r="1343">
          <cell r="A1343" t="str">
            <v>1497412FF1</v>
          </cell>
        </row>
        <row r="1344">
          <cell r="A1344" t="str">
            <v>2180615UN1</v>
          </cell>
        </row>
        <row r="1345">
          <cell r="A1345" t="str">
            <v>1928415FII</v>
          </cell>
        </row>
        <row r="1346">
          <cell r="A1346" t="str">
            <v>1480016MEZ</v>
          </cell>
        </row>
        <row r="1347">
          <cell r="A1347" t="str">
            <v>1122615RML</v>
          </cell>
        </row>
        <row r="1348">
          <cell r="A1348" t="str">
            <v>2097214ANG</v>
          </cell>
        </row>
        <row r="1349">
          <cell r="A1349" t="str">
            <v>2236316SN1</v>
          </cell>
        </row>
        <row r="1350">
          <cell r="A1350" t="str">
            <v>2097216ANG</v>
          </cell>
        </row>
        <row r="1351">
          <cell r="A1351" t="str">
            <v>2160415SUB</v>
          </cell>
        </row>
        <row r="1352">
          <cell r="A1352" t="str">
            <v>2097215ANG</v>
          </cell>
        </row>
        <row r="1353">
          <cell r="A1353" t="str">
            <v>1122614RML</v>
          </cell>
        </row>
        <row r="1354">
          <cell r="A1354" t="str">
            <v>2168515A79</v>
          </cell>
        </row>
        <row r="1355">
          <cell r="A1355" t="str">
            <v>1486814F01</v>
          </cell>
        </row>
        <row r="1356">
          <cell r="A1356" t="str">
            <v>21685162UN</v>
          </cell>
        </row>
        <row r="1357">
          <cell r="A1357" t="str">
            <v>2217615UNI</v>
          </cell>
        </row>
        <row r="1358">
          <cell r="A1358" t="str">
            <v>2004815SEN</v>
          </cell>
        </row>
        <row r="1359">
          <cell r="A1359" t="str">
            <v>1434412RA2</v>
          </cell>
        </row>
        <row r="1360">
          <cell r="A1360" t="str">
            <v>1418512RB3</v>
          </cell>
        </row>
        <row r="1361">
          <cell r="A1361" t="str">
            <v>1434412RAI</v>
          </cell>
        </row>
        <row r="1362">
          <cell r="A1362" t="str">
            <v>1418511PRB</v>
          </cell>
        </row>
        <row r="1363">
          <cell r="A1363" t="str">
            <v>14185122RB</v>
          </cell>
        </row>
        <row r="1364">
          <cell r="A1364" t="str">
            <v>1787713F01</v>
          </cell>
        </row>
        <row r="1365">
          <cell r="A1365" t="str">
            <v>1391111CAN</v>
          </cell>
        </row>
        <row r="1366">
          <cell r="A1366" t="str">
            <v>2024214NCM</v>
          </cell>
        </row>
        <row r="1367">
          <cell r="A1367" t="str">
            <v>1685113FB1</v>
          </cell>
        </row>
        <row r="1368">
          <cell r="A1368" t="str">
            <v>1221111MAR</v>
          </cell>
        </row>
        <row r="1369">
          <cell r="A1369" t="str">
            <v>2105116SN4</v>
          </cell>
        </row>
        <row r="1370">
          <cell r="A1370" t="str">
            <v>2052814ENE</v>
          </cell>
        </row>
        <row r="1371">
          <cell r="A1371" t="str">
            <v>1890013SUB</v>
          </cell>
        </row>
        <row r="1372">
          <cell r="A1372" t="str">
            <v>1783113BRA</v>
          </cell>
        </row>
        <row r="1373">
          <cell r="A1373" t="str">
            <v>1221115PMF</v>
          </cell>
        </row>
        <row r="1374">
          <cell r="A1374" t="str">
            <v>1148211FIP</v>
          </cell>
        </row>
        <row r="1375">
          <cell r="A1375" t="str">
            <v>0949015FV3</v>
          </cell>
        </row>
        <row r="1376">
          <cell r="A1376" t="str">
            <v>1855213CLA</v>
          </cell>
        </row>
        <row r="1377">
          <cell r="A1377" t="str">
            <v>0949016FV9</v>
          </cell>
        </row>
        <row r="1378">
          <cell r="A1378" t="str">
            <v>0949015F24</v>
          </cell>
        </row>
        <row r="1379">
          <cell r="A1379" t="str">
            <v>2105115FS2</v>
          </cell>
        </row>
        <row r="1380">
          <cell r="A1380" t="str">
            <v>1792413SUB</v>
          </cell>
        </row>
        <row r="1381">
          <cell r="A1381" t="str">
            <v>1221115PMT</v>
          </cell>
        </row>
        <row r="1382">
          <cell r="A1382" t="str">
            <v>1792413MZA</v>
          </cell>
        </row>
        <row r="1383">
          <cell r="A1383" t="str">
            <v>0475114SN7</v>
          </cell>
        </row>
        <row r="1384">
          <cell r="A1384" t="str">
            <v>2105115FSN</v>
          </cell>
        </row>
        <row r="1385">
          <cell r="A1385" t="str">
            <v>0112907UN3</v>
          </cell>
        </row>
        <row r="1386">
          <cell r="A1386" t="str">
            <v>2105115FSB</v>
          </cell>
        </row>
        <row r="1387">
          <cell r="A1387" t="str">
            <v>0112907UN4</v>
          </cell>
        </row>
        <row r="1388">
          <cell r="A1388" t="str">
            <v>2105116FII</v>
          </cell>
        </row>
        <row r="1389">
          <cell r="A1389" t="str">
            <v>1855215CLA</v>
          </cell>
        </row>
        <row r="1390">
          <cell r="A1390" t="str">
            <v>2105116SN5</v>
          </cell>
        </row>
        <row r="1391">
          <cell r="A1391" t="str">
            <v>0514312ITP</v>
          </cell>
        </row>
        <row r="1392">
          <cell r="A1392" t="str">
            <v>1621112A21</v>
          </cell>
        </row>
        <row r="1393">
          <cell r="A1393" t="str">
            <v>19608141SE</v>
          </cell>
        </row>
        <row r="1394">
          <cell r="A1394" t="str">
            <v>1398110P2B</v>
          </cell>
        </row>
        <row r="1395">
          <cell r="A1395" t="str">
            <v>2096515A54</v>
          </cell>
        </row>
        <row r="1396">
          <cell r="A1396" t="str">
            <v>2281414UNI</v>
          </cell>
        </row>
        <row r="1397">
          <cell r="A1397" t="str">
            <v>1101914SN2</v>
          </cell>
        </row>
        <row r="1398">
          <cell r="A1398" t="str">
            <v>1101910SN1</v>
          </cell>
        </row>
        <row r="1399">
          <cell r="A1399" t="str">
            <v>1672313MOD</v>
          </cell>
        </row>
        <row r="1400">
          <cell r="A1400" t="str">
            <v>1883513F01</v>
          </cell>
        </row>
        <row r="1401">
          <cell r="A1401" t="str">
            <v>2200915UNI</v>
          </cell>
        </row>
        <row r="1402">
          <cell r="A1402" t="str">
            <v>1926913ALP</v>
          </cell>
        </row>
        <row r="1403">
          <cell r="A1403" t="str">
            <v>2192014SE1</v>
          </cell>
        </row>
        <row r="1404">
          <cell r="A1404" t="str">
            <v>1647613ST1</v>
          </cell>
        </row>
        <row r="1405">
          <cell r="A1405" t="str">
            <v>2337516LC2</v>
          </cell>
        </row>
        <row r="1406">
          <cell r="A1406" t="str">
            <v>2101915BTS</v>
          </cell>
        </row>
        <row r="1407">
          <cell r="A1407" t="str">
            <v>1349812CL1</v>
          </cell>
        </row>
        <row r="1408">
          <cell r="A1408" t="str">
            <v>1905414B56</v>
          </cell>
        </row>
        <row r="1409">
          <cell r="A1409" t="str">
            <v>0659408114</v>
          </cell>
        </row>
        <row r="1410">
          <cell r="A1410" t="str">
            <v>2181615SPE</v>
          </cell>
        </row>
        <row r="1411">
          <cell r="A1411" t="str">
            <v>1876114NP4</v>
          </cell>
        </row>
        <row r="1412">
          <cell r="A1412" t="str">
            <v>0843409KSU</v>
          </cell>
        </row>
        <row r="1413">
          <cell r="A1413" t="str">
            <v>1360112VIN</v>
          </cell>
        </row>
        <row r="1414">
          <cell r="A1414" t="str">
            <v>1117213SEN</v>
          </cell>
        </row>
        <row r="1415">
          <cell r="A1415" t="str">
            <v>1404411PSO</v>
          </cell>
        </row>
        <row r="1416">
          <cell r="A1416" t="str">
            <v>1550012KCP</v>
          </cell>
        </row>
        <row r="1417">
          <cell r="A1417" t="str">
            <v>1577513INS</v>
          </cell>
        </row>
        <row r="1418">
          <cell r="A1418" t="str">
            <v>1117213SUM</v>
          </cell>
        </row>
        <row r="1419">
          <cell r="A1419" t="str">
            <v>2022114SUB</v>
          </cell>
        </row>
        <row r="1420">
          <cell r="A1420" t="str">
            <v>1626812F00</v>
          </cell>
        </row>
        <row r="1421">
          <cell r="A1421" t="str">
            <v>1876113NP4</v>
          </cell>
        </row>
        <row r="1422">
          <cell r="A1422" t="str">
            <v>0600309SUB</v>
          </cell>
        </row>
        <row r="1423">
          <cell r="A1423" t="str">
            <v>0838712NPP</v>
          </cell>
        </row>
        <row r="1424">
          <cell r="A1424" t="str">
            <v>2465014UNI</v>
          </cell>
        </row>
        <row r="1425">
          <cell r="A1425" t="str">
            <v>0600309SN1</v>
          </cell>
        </row>
        <row r="1426">
          <cell r="A1426" t="str">
            <v>1470011BUR</v>
          </cell>
        </row>
        <row r="1427">
          <cell r="A1427" t="str">
            <v>2195017SN3</v>
          </cell>
        </row>
        <row r="1428">
          <cell r="A1428" t="str">
            <v>0636508TRD</v>
          </cell>
        </row>
        <row r="1429">
          <cell r="A1429" t="str">
            <v>1467112BRP</v>
          </cell>
        </row>
        <row r="1430">
          <cell r="A1430" t="str">
            <v>1404412SPE</v>
          </cell>
        </row>
        <row r="1431">
          <cell r="A1431" t="str">
            <v>1361411PLF</v>
          </cell>
        </row>
        <row r="1432">
          <cell r="A1432" t="str">
            <v>0772309SUB</v>
          </cell>
        </row>
        <row r="1433">
          <cell r="A1433" t="str">
            <v>1979114SUB</v>
          </cell>
        </row>
        <row r="1434">
          <cell r="A1434" t="str">
            <v>1514912BCC</v>
          </cell>
        </row>
        <row r="1435">
          <cell r="A1435" t="str">
            <v>1814714REB</v>
          </cell>
        </row>
        <row r="1436">
          <cell r="A1436" t="str">
            <v>2481117SEN</v>
          </cell>
        </row>
        <row r="1437">
          <cell r="A1437" t="str">
            <v>2481117MEA</v>
          </cell>
        </row>
        <row r="1438">
          <cell r="A1438" t="str">
            <v>0462310SN2</v>
          </cell>
        </row>
        <row r="1439">
          <cell r="A1439" t="str">
            <v>1519813BII</v>
          </cell>
        </row>
        <row r="1440">
          <cell r="A1440" t="str">
            <v>2381616F01</v>
          </cell>
        </row>
        <row r="1441">
          <cell r="A1441" t="str">
            <v>1193810STE</v>
          </cell>
        </row>
        <row r="1442">
          <cell r="A1442" t="str">
            <v>2221015JUN</v>
          </cell>
        </row>
        <row r="1443">
          <cell r="A1443" t="str">
            <v>1814713RED</v>
          </cell>
        </row>
        <row r="1444">
          <cell r="A1444" t="str">
            <v>1074710SU1</v>
          </cell>
        </row>
        <row r="1445">
          <cell r="A1445" t="str">
            <v>0462311SN3</v>
          </cell>
        </row>
        <row r="1446">
          <cell r="A1446" t="str">
            <v>1246511CLA</v>
          </cell>
        </row>
        <row r="1447">
          <cell r="A1447" t="str">
            <v>2232515UNI</v>
          </cell>
        </row>
        <row r="1448">
          <cell r="A1448" t="str">
            <v>1246511CLB</v>
          </cell>
        </row>
        <row r="1449">
          <cell r="A1449" t="str">
            <v>0772309SNU</v>
          </cell>
        </row>
        <row r="1450">
          <cell r="A1450" t="str">
            <v>1869013P2B</v>
          </cell>
        </row>
        <row r="1451">
          <cell r="A1451" t="str">
            <v>0834210SUC</v>
          </cell>
        </row>
        <row r="1452">
          <cell r="A1452" t="str">
            <v>1332911PT1</v>
          </cell>
        </row>
        <row r="1453">
          <cell r="A1453" t="str">
            <v>1332912PT3</v>
          </cell>
        </row>
        <row r="1454">
          <cell r="A1454" t="str">
            <v>2188414FUN</v>
          </cell>
        </row>
        <row r="1455">
          <cell r="A1455" t="str">
            <v>0506707AGR</v>
          </cell>
        </row>
        <row r="1456">
          <cell r="A1456" t="str">
            <v>2232512NPL</v>
          </cell>
        </row>
        <row r="1457">
          <cell r="A1457" t="str">
            <v>0462312SN4</v>
          </cell>
        </row>
        <row r="1458">
          <cell r="A1458" t="str">
            <v>1146712SEN</v>
          </cell>
        </row>
        <row r="1459">
          <cell r="A1459" t="str">
            <v>2130716RN1</v>
          </cell>
        </row>
        <row r="1460">
          <cell r="A1460" t="str">
            <v>0506707AGM</v>
          </cell>
        </row>
        <row r="1461">
          <cell r="A1461" t="str">
            <v>1146712SUB</v>
          </cell>
        </row>
        <row r="1462">
          <cell r="A1462" t="str">
            <v>2130716RN2</v>
          </cell>
        </row>
        <row r="1463">
          <cell r="A1463" t="str">
            <v>1332911PT2</v>
          </cell>
        </row>
        <row r="1464">
          <cell r="A1464" t="str">
            <v>2232515NPL</v>
          </cell>
        </row>
        <row r="1465">
          <cell r="A1465" t="str">
            <v>2441617RBR</v>
          </cell>
        </row>
        <row r="1466">
          <cell r="A1466" t="str">
            <v>2457316ALG</v>
          </cell>
        </row>
        <row r="1467">
          <cell r="A1467" t="str">
            <v>2386916SPI</v>
          </cell>
        </row>
        <row r="1468">
          <cell r="A1468" t="str">
            <v>2386916SM1</v>
          </cell>
        </row>
        <row r="1469">
          <cell r="A1469" t="str">
            <v>2414416ALT</v>
          </cell>
        </row>
        <row r="1470">
          <cell r="A1470" t="str">
            <v>2384616JKT</v>
          </cell>
        </row>
        <row r="1471">
          <cell r="A1471" t="str">
            <v>2373416TOP</v>
          </cell>
        </row>
        <row r="1472">
          <cell r="A1472" t="str">
            <v>2372215SN1</v>
          </cell>
        </row>
        <row r="1473">
          <cell r="A1473" t="str">
            <v>2458116SEN</v>
          </cell>
        </row>
        <row r="1474">
          <cell r="A1474" t="str">
            <v>2427412UNI</v>
          </cell>
        </row>
        <row r="1475">
          <cell r="A1475" t="str">
            <v>2342016FII</v>
          </cell>
        </row>
        <row r="1476">
          <cell r="A1476" t="str">
            <v>2384416SHO</v>
          </cell>
        </row>
        <row r="1477">
          <cell r="A1477" t="str">
            <v>2394116SPE</v>
          </cell>
        </row>
        <row r="1478">
          <cell r="A1478" t="str">
            <v>2385216MOT</v>
          </cell>
        </row>
        <row r="1479">
          <cell r="A1479" t="str">
            <v>2384416MAI</v>
          </cell>
        </row>
        <row r="1480">
          <cell r="A1480" t="str">
            <v>2376916FI2</v>
          </cell>
        </row>
        <row r="1481">
          <cell r="A1481" t="str">
            <v>2376916FII</v>
          </cell>
        </row>
        <row r="1482">
          <cell r="A1482" t="str">
            <v>2369916SAL</v>
          </cell>
        </row>
        <row r="1483">
          <cell r="A1483" t="str">
            <v>2369316TRI</v>
          </cell>
        </row>
        <row r="1484">
          <cell r="A1484" t="str">
            <v>2181716LT3</v>
          </cell>
        </row>
        <row r="1485">
          <cell r="A1485" t="str">
            <v>2383116TOW</v>
          </cell>
        </row>
        <row r="1486">
          <cell r="A1486" t="str">
            <v>2286616SEN</v>
          </cell>
        </row>
        <row r="1487">
          <cell r="A1487" t="str">
            <v>2254316BPL</v>
          </cell>
        </row>
        <row r="1488">
          <cell r="A1488" t="str">
            <v>2286616BMC</v>
          </cell>
        </row>
        <row r="1489">
          <cell r="A1489" t="str">
            <v>2286616MEZ</v>
          </cell>
        </row>
        <row r="1490">
          <cell r="A1490" t="str">
            <v>1239917IBE</v>
          </cell>
        </row>
        <row r="1491">
          <cell r="A1491" t="str">
            <v>2445716SEN</v>
          </cell>
        </row>
        <row r="1492">
          <cell r="A1492" t="str">
            <v>2304116MST</v>
          </cell>
        </row>
        <row r="1493">
          <cell r="A1493" t="str">
            <v>2445716SUB</v>
          </cell>
        </row>
        <row r="1494">
          <cell r="A1494" t="str">
            <v>2421116SAN</v>
          </cell>
        </row>
        <row r="1495">
          <cell r="A1495" t="str">
            <v>2369516GLO</v>
          </cell>
        </row>
        <row r="1496">
          <cell r="A1496" t="str">
            <v>2432316TRE</v>
          </cell>
        </row>
        <row r="1497">
          <cell r="A1497" t="str">
            <v>2366416UNI</v>
          </cell>
        </row>
        <row r="1498">
          <cell r="A1498" t="str">
            <v>2317416UN1</v>
          </cell>
        </row>
        <row r="1499">
          <cell r="A1499" t="str">
            <v>2473417SEN</v>
          </cell>
        </row>
        <row r="1500">
          <cell r="A1500" t="str">
            <v>2473417MEZ</v>
          </cell>
        </row>
        <row r="1501">
          <cell r="A1501" t="str">
            <v>2329016TRI</v>
          </cell>
        </row>
        <row r="1502">
          <cell r="A1502" t="str">
            <v>2441416MUL</v>
          </cell>
        </row>
        <row r="1503">
          <cell r="A1503" t="str">
            <v>1571916UNI</v>
          </cell>
        </row>
        <row r="1504">
          <cell r="A1504" t="str">
            <v>2403316BAR</v>
          </cell>
        </row>
        <row r="1505">
          <cell r="A1505" t="str">
            <v>2474916UN1</v>
          </cell>
        </row>
        <row r="1506">
          <cell r="A1506" t="str">
            <v>2413016MEZ</v>
          </cell>
        </row>
        <row r="1507">
          <cell r="A1507" t="str">
            <v>2366416F01</v>
          </cell>
        </row>
        <row r="1508">
          <cell r="A1508" t="str">
            <v>2413016SEN</v>
          </cell>
        </row>
        <row r="1509">
          <cell r="A1509" t="str">
            <v>2358016XII</v>
          </cell>
        </row>
        <row r="1510">
          <cell r="A1510" t="str">
            <v>2460316VEN</v>
          </cell>
        </row>
        <row r="1511">
          <cell r="A1511" t="str">
            <v>2426915VRE</v>
          </cell>
        </row>
        <row r="1512">
          <cell r="A1512" t="str">
            <v>2389715VOX</v>
          </cell>
        </row>
        <row r="1513">
          <cell r="A1513" t="str">
            <v>2359915NCF</v>
          </cell>
        </row>
        <row r="1514">
          <cell r="A1514" t="str">
            <v>1690117SEN</v>
          </cell>
        </row>
        <row r="1515">
          <cell r="A1515" t="str">
            <v>2372115SCF</v>
          </cell>
        </row>
        <row r="1516">
          <cell r="A1516" t="str">
            <v>2491217CMR</v>
          </cell>
        </row>
        <row r="1517">
          <cell r="A1517" t="str">
            <v>2299616FIN</v>
          </cell>
        </row>
        <row r="1518">
          <cell r="A1518" t="str">
            <v>2299616SN1</v>
          </cell>
        </row>
        <row r="1519">
          <cell r="A1519" t="str">
            <v>2287715MZB</v>
          </cell>
        </row>
        <row r="1520">
          <cell r="A1520" t="str">
            <v>2287716SEN</v>
          </cell>
        </row>
        <row r="1521">
          <cell r="A1521" t="str">
            <v>2287715MZA</v>
          </cell>
        </row>
        <row r="1522">
          <cell r="A1522" t="str">
            <v>2287715SUB</v>
          </cell>
        </row>
        <row r="1523">
          <cell r="A1523" t="str">
            <v>2468917SEN</v>
          </cell>
        </row>
        <row r="1524">
          <cell r="A1524" t="str">
            <v>2409916SEN</v>
          </cell>
        </row>
        <row r="1525">
          <cell r="A1525" t="str">
            <v>2409916PRF</v>
          </cell>
        </row>
        <row r="1526">
          <cell r="A1526" t="str">
            <v>2409916ORD</v>
          </cell>
        </row>
        <row r="1527">
          <cell r="A1527" t="str">
            <v>2371514SC1</v>
          </cell>
        </row>
        <row r="1528">
          <cell r="A1528" t="str">
            <v>2137017SJR</v>
          </cell>
        </row>
        <row r="1529">
          <cell r="A1529" t="str">
            <v>2340616SUB</v>
          </cell>
        </row>
        <row r="1530">
          <cell r="A1530" t="str">
            <v>2340616SEN</v>
          </cell>
        </row>
        <row r="1531">
          <cell r="A1531" t="str">
            <v>2065315UN1</v>
          </cell>
        </row>
        <row r="1532">
          <cell r="A1532" t="str">
            <v>2254416PRC</v>
          </cell>
        </row>
        <row r="1533">
          <cell r="A1533" t="str">
            <v>2316916SEN</v>
          </cell>
        </row>
        <row r="1534">
          <cell r="A1534" t="str">
            <v>2316916SUB</v>
          </cell>
        </row>
        <row r="1535">
          <cell r="A1535" t="str">
            <v>2254216PRC</v>
          </cell>
        </row>
        <row r="1536">
          <cell r="A1536" t="str">
            <v>2354616POL</v>
          </cell>
        </row>
        <row r="1537">
          <cell r="A1537" t="str">
            <v>2355116REC</v>
          </cell>
        </row>
        <row r="1538">
          <cell r="A1538" t="str">
            <v>2384216SAT</v>
          </cell>
        </row>
        <row r="1539">
          <cell r="A1539" t="str">
            <v>CRA017001P5</v>
          </cell>
        </row>
        <row r="1540">
          <cell r="A1540" t="str">
            <v>CRA017001P6</v>
          </cell>
        </row>
        <row r="1541">
          <cell r="A1541" t="str">
            <v>CRA0160002R</v>
          </cell>
        </row>
        <row r="1542">
          <cell r="A1542" t="str">
            <v>CRA01600025</v>
          </cell>
        </row>
        <row r="1543">
          <cell r="A1543" t="str">
            <v>CRA0160002S</v>
          </cell>
        </row>
        <row r="1544">
          <cell r="A1544" t="str">
            <v>CRA0170005L</v>
          </cell>
        </row>
        <row r="1545">
          <cell r="A1545" t="str">
            <v>CRA017002BE</v>
          </cell>
        </row>
        <row r="1546">
          <cell r="A1546" t="str">
            <v>CRA017002BD</v>
          </cell>
        </row>
        <row r="1547">
          <cell r="A1547" t="str">
            <v>17B0048606</v>
          </cell>
        </row>
        <row r="1548">
          <cell r="A1548" t="str">
            <v>16G1482461</v>
          </cell>
        </row>
        <row r="1549">
          <cell r="A1549" t="str">
            <v>CRA017002S1</v>
          </cell>
        </row>
        <row r="1550">
          <cell r="A1550" t="str">
            <v>1667912VIS</v>
          </cell>
        </row>
        <row r="1551">
          <cell r="A1551" t="str">
            <v>17C0987035</v>
          </cell>
        </row>
        <row r="1552">
          <cell r="A1552" t="str">
            <v>1558712BGL</v>
          </cell>
        </row>
        <row r="1553">
          <cell r="A1553" t="str">
            <v>1301511GIF</v>
          </cell>
        </row>
        <row r="1554">
          <cell r="A1554" t="str">
            <v>1301514GIF</v>
          </cell>
        </row>
        <row r="1555">
          <cell r="A1555" t="str">
            <v>1700711GIF</v>
          </cell>
        </row>
        <row r="1556">
          <cell r="A1556" t="str">
            <v>1700714FIC</v>
          </cell>
        </row>
        <row r="1557">
          <cell r="A1557" t="str">
            <v>17E0840314</v>
          </cell>
        </row>
        <row r="1558">
          <cell r="A1558" t="str">
            <v>17C0868823</v>
          </cell>
        </row>
        <row r="1559">
          <cell r="A1559" t="str">
            <v>CRA017003PD</v>
          </cell>
        </row>
        <row r="1560">
          <cell r="A1560" t="str">
            <v>17B0048622</v>
          </cell>
        </row>
        <row r="1561">
          <cell r="A1561" t="str">
            <v>CRA017001E1</v>
          </cell>
        </row>
        <row r="1562">
          <cell r="A1562" t="str">
            <v>17A0232249</v>
          </cell>
        </row>
        <row r="1563">
          <cell r="A1563" t="str">
            <v>1853910ACQ</v>
          </cell>
        </row>
        <row r="1564">
          <cell r="A1564" t="str">
            <v>17C0856982</v>
          </cell>
        </row>
        <row r="1565">
          <cell r="A1565" t="str">
            <v>CRA0170040K</v>
          </cell>
        </row>
        <row r="1566">
          <cell r="A1566" t="str">
            <v>CRA0170040J</v>
          </cell>
        </row>
        <row r="1567">
          <cell r="A1567" t="str">
            <v>17D0073654</v>
          </cell>
        </row>
        <row r="1568">
          <cell r="A1568" t="str">
            <v>17C0000202</v>
          </cell>
        </row>
        <row r="1569">
          <cell r="A1569" t="str">
            <v xml:space="preserve">2560914TUR </v>
          </cell>
        </row>
        <row r="1570">
          <cell r="A1570" t="str">
            <v>2561214TAM</v>
          </cell>
        </row>
        <row r="1571">
          <cell r="A1571" t="str">
            <v>17A0908726</v>
          </cell>
        </row>
        <row r="1572">
          <cell r="A1572" t="str">
            <v>17D0192401</v>
          </cell>
        </row>
        <row r="1573">
          <cell r="A1573" t="str">
            <v>17C2574153</v>
          </cell>
        </row>
        <row r="1574">
          <cell r="A1574" t="str">
            <v>17D0191801</v>
          </cell>
        </row>
        <row r="1575">
          <cell r="A1575" t="str">
            <v>CRA017005PN</v>
          </cell>
        </row>
        <row r="1576">
          <cell r="A1576" t="str">
            <v>CRA017002XL</v>
          </cell>
        </row>
        <row r="1577">
          <cell r="A1577" t="str">
            <v>17E0851336</v>
          </cell>
        </row>
        <row r="1578">
          <cell r="A1578" t="str">
            <v>16L0165777</v>
          </cell>
        </row>
        <row r="1579">
          <cell r="A1579" t="str">
            <v>CRA0170066B</v>
          </cell>
        </row>
        <row r="1580">
          <cell r="A1580" t="str">
            <v>2561616BJA</v>
          </cell>
        </row>
        <row r="1581">
          <cell r="A1581" t="str">
            <v>CRA0160002M</v>
          </cell>
        </row>
        <row r="1582">
          <cell r="A1582" t="str">
            <v>CRA017006BV</v>
          </cell>
        </row>
        <row r="1583">
          <cell r="A1583" t="str">
            <v>17G0000002</v>
          </cell>
        </row>
        <row r="1584">
          <cell r="A1584" t="str">
            <v>17F0023368</v>
          </cell>
        </row>
        <row r="1585">
          <cell r="A1585" t="str">
            <v>17I0000201</v>
          </cell>
        </row>
        <row r="1586">
          <cell r="A1586" t="str">
            <v>17D0192368</v>
          </cell>
        </row>
        <row r="1587">
          <cell r="A1587" t="str">
            <v>2576815GBI</v>
          </cell>
        </row>
        <row r="1588">
          <cell r="A1588" t="str">
            <v>2552117STN</v>
          </cell>
        </row>
        <row r="1589">
          <cell r="A1589" t="str">
            <v>2299617MEZ</v>
          </cell>
        </row>
        <row r="1590">
          <cell r="A1590" t="str">
            <v>CRA017006HH</v>
          </cell>
        </row>
        <row r="1591">
          <cell r="A1591" t="str">
            <v>CRA017006HI</v>
          </cell>
        </row>
        <row r="1592">
          <cell r="A1592" t="str">
            <v>CRA0170040H</v>
          </cell>
        </row>
        <row r="1593">
          <cell r="A1593" t="str">
            <v>2490017CRB</v>
          </cell>
        </row>
        <row r="1594">
          <cell r="A1594" t="str">
            <v>17E1692613</v>
          </cell>
        </row>
        <row r="1595">
          <cell r="A1595" t="str">
            <v>2050316MZA</v>
          </cell>
        </row>
        <row r="1596">
          <cell r="A1596" t="str">
            <v>0250605ISU</v>
          </cell>
        </row>
        <row r="1597">
          <cell r="A1597" t="str">
            <v>2532117MIL</v>
          </cell>
        </row>
        <row r="1598">
          <cell r="A1598" t="str">
            <v>17F0169507</v>
          </cell>
        </row>
        <row r="1599">
          <cell r="A1599" t="str">
            <v>CRA017003UX</v>
          </cell>
        </row>
        <row r="1600">
          <cell r="A1600" t="str">
            <v>CRA017006HF</v>
          </cell>
        </row>
        <row r="1601">
          <cell r="A1601" t="str">
            <v>2561610BJJ</v>
          </cell>
        </row>
        <row r="1602">
          <cell r="A1602" t="str">
            <v>17F0169802</v>
          </cell>
        </row>
        <row r="1603">
          <cell r="A1603" t="str">
            <v>17F0169604</v>
          </cell>
        </row>
        <row r="1604">
          <cell r="A1604" t="str">
            <v>17F0176999</v>
          </cell>
        </row>
        <row r="1605">
          <cell r="A1605" t="str">
            <v>2496317SUB</v>
          </cell>
        </row>
        <row r="1606">
          <cell r="A1606" t="str">
            <v>2600011WPX</v>
          </cell>
        </row>
        <row r="1607">
          <cell r="A1607" t="str">
            <v>CRA0170073N</v>
          </cell>
        </row>
        <row r="1608">
          <cell r="A1608" t="str">
            <v>17H0164854</v>
          </cell>
        </row>
        <row r="1609">
          <cell r="A1609" t="str">
            <v>17J0000001</v>
          </cell>
        </row>
        <row r="1610">
          <cell r="A1610" t="str">
            <v>1480017S10</v>
          </cell>
        </row>
        <row r="1611">
          <cell r="A1611" t="str">
            <v>17I0904388</v>
          </cell>
        </row>
        <row r="1612">
          <cell r="A1612" t="str">
            <v>17A0899147</v>
          </cell>
        </row>
        <row r="1613">
          <cell r="A1613" t="str">
            <v>17I0905011</v>
          </cell>
        </row>
        <row r="1614">
          <cell r="A1614" t="str">
            <v>2501417MZA</v>
          </cell>
        </row>
        <row r="1615">
          <cell r="A1615" t="str">
            <v>2553917SEN</v>
          </cell>
        </row>
        <row r="1616">
          <cell r="A1616" t="str">
            <v>17J0040025</v>
          </cell>
        </row>
        <row r="1617">
          <cell r="A1617" t="str">
            <v>CRA017007ER</v>
          </cell>
        </row>
        <row r="1618">
          <cell r="A1618" t="str">
            <v>CRA017007ES</v>
          </cell>
        </row>
        <row r="1619">
          <cell r="A1619" t="str">
            <v>2567417SEN</v>
          </cell>
        </row>
        <row r="1620">
          <cell r="A1620" t="str">
            <v>17G0820734</v>
          </cell>
        </row>
        <row r="1621">
          <cell r="A1621" t="str">
            <v>CRA017004XV</v>
          </cell>
        </row>
        <row r="1622">
          <cell r="A1622" t="str">
            <v>CRA0170053F</v>
          </cell>
        </row>
        <row r="1623">
          <cell r="A1623" t="str">
            <v>17G0788003</v>
          </cell>
        </row>
        <row r="1624">
          <cell r="A1624" t="str">
            <v>1720713SEI</v>
          </cell>
        </row>
        <row r="1625">
          <cell r="A1625" t="str">
            <v>2389917MEZ</v>
          </cell>
        </row>
        <row r="1626">
          <cell r="A1626" t="str">
            <v>17I0904810</v>
          </cell>
        </row>
        <row r="1627">
          <cell r="A1627" t="str">
            <v>17G1642175</v>
          </cell>
        </row>
        <row r="1628">
          <cell r="A1628" t="str">
            <v>CRA017007KB</v>
          </cell>
        </row>
        <row r="1629">
          <cell r="A1629" t="str">
            <v>2586517PRF</v>
          </cell>
        </row>
        <row r="1630">
          <cell r="A1630" t="str">
            <v>2586517SEN</v>
          </cell>
        </row>
        <row r="1631">
          <cell r="A1631" t="str">
            <v>CRA017005K3</v>
          </cell>
        </row>
        <row r="1632">
          <cell r="A1632" t="str">
            <v>2389917SEN</v>
          </cell>
        </row>
        <row r="1633">
          <cell r="A1633" t="str">
            <v>CRA017005PO</v>
          </cell>
        </row>
        <row r="1634">
          <cell r="A1634" t="str">
            <v>CRA017004MS</v>
          </cell>
        </row>
        <row r="1635">
          <cell r="A1635" t="str">
            <v>2065415SIT</v>
          </cell>
        </row>
        <row r="1636">
          <cell r="A1636" t="str">
            <v>12K0035327</v>
          </cell>
        </row>
        <row r="1637">
          <cell r="A1637" t="str">
            <v>2585714BGL</v>
          </cell>
        </row>
        <row r="1638">
          <cell r="A1638" t="str">
            <v>0325217SN5</v>
          </cell>
        </row>
        <row r="1639">
          <cell r="A1639" t="str">
            <v>17F0058253</v>
          </cell>
        </row>
        <row r="1640">
          <cell r="A1640" t="str">
            <v>17H0894273</v>
          </cell>
        </row>
        <row r="1641">
          <cell r="A1641" t="str">
            <v>2429317SEN</v>
          </cell>
        </row>
        <row r="1642">
          <cell r="A1642" t="str">
            <v>1521516SMC</v>
          </cell>
        </row>
        <row r="1643">
          <cell r="A1643" t="str">
            <v>17E0906861</v>
          </cell>
        </row>
        <row r="1644">
          <cell r="A1644" t="str">
            <v>CRA017006BX</v>
          </cell>
        </row>
        <row r="1645">
          <cell r="A1645" t="str">
            <v>CRA017008HN</v>
          </cell>
        </row>
        <row r="1646">
          <cell r="A1646" t="str">
            <v>1792414SN1</v>
          </cell>
        </row>
        <row r="1647">
          <cell r="A1647" t="str">
            <v>CRA017008SR</v>
          </cell>
        </row>
        <row r="1648">
          <cell r="A1648" t="str">
            <v>CRA017008SS</v>
          </cell>
        </row>
        <row r="1649">
          <cell r="A1649" t="str">
            <v>1931317SN4</v>
          </cell>
        </row>
        <row r="1650">
          <cell r="A1650" t="str">
            <v>2050317MZG</v>
          </cell>
        </row>
        <row r="1651">
          <cell r="A1651" t="str">
            <v>2565917SEN</v>
          </cell>
        </row>
        <row r="1652">
          <cell r="A1652" t="str">
            <v>CRA017006Y3</v>
          </cell>
        </row>
        <row r="1653">
          <cell r="A1653" t="str">
            <v>17H0909907</v>
          </cell>
        </row>
        <row r="1654">
          <cell r="A1654" t="str">
            <v>CRA017009KJ</v>
          </cell>
        </row>
        <row r="1655">
          <cell r="A1655" t="str">
            <v>17I0181659</v>
          </cell>
        </row>
        <row r="1656">
          <cell r="A1656" t="str">
            <v>17I0181214</v>
          </cell>
        </row>
        <row r="1657">
          <cell r="A1657" t="str">
            <v>16E0062367</v>
          </cell>
        </row>
        <row r="1658">
          <cell r="A1658" t="str">
            <v>1740117SN1</v>
          </cell>
        </row>
        <row r="1659">
          <cell r="A1659" t="str">
            <v>2530217LFM</v>
          </cell>
        </row>
        <row r="1660">
          <cell r="A1660" t="str">
            <v>1300111UNI</v>
          </cell>
        </row>
        <row r="1661">
          <cell r="A1661" t="str">
            <v>1300611MAL</v>
          </cell>
        </row>
        <row r="1662">
          <cell r="A1662" t="str">
            <v>1300311COR</v>
          </cell>
        </row>
        <row r="1663">
          <cell r="A1663" t="str">
            <v>1300711SAR</v>
          </cell>
        </row>
        <row r="1664">
          <cell r="A1664" t="str">
            <v>CRA017006MZ</v>
          </cell>
        </row>
        <row r="1665">
          <cell r="A1665" t="str">
            <v>17I0142661</v>
          </cell>
        </row>
        <row r="1666">
          <cell r="A1666" t="str">
            <v>17I0152208</v>
          </cell>
        </row>
        <row r="1667">
          <cell r="A1667" t="str">
            <v>1792417SN4</v>
          </cell>
        </row>
        <row r="1668">
          <cell r="A1668" t="str">
            <v>1486917SN8</v>
          </cell>
        </row>
        <row r="1669">
          <cell r="A1669" t="str">
            <v>17J0083884</v>
          </cell>
        </row>
        <row r="1670">
          <cell r="A1670" t="str">
            <v>2458117TSB</v>
          </cell>
        </row>
        <row r="1671">
          <cell r="A1671" t="str">
            <v>17C0987012</v>
          </cell>
        </row>
        <row r="1672">
          <cell r="A1672" t="str">
            <v>0902017FLT</v>
          </cell>
        </row>
        <row r="1673">
          <cell r="A1673" t="str">
            <v>1663114UNI</v>
          </cell>
        </row>
        <row r="1674">
          <cell r="A1674" t="str">
            <v>CRA017007KH</v>
          </cell>
        </row>
        <row r="1675">
          <cell r="A1675" t="str">
            <v>CRA0170086J</v>
          </cell>
        </row>
        <row r="1676">
          <cell r="A1676" t="str">
            <v>2429317AUT</v>
          </cell>
        </row>
        <row r="1677">
          <cell r="A1677" t="str">
            <v>16L0152647</v>
          </cell>
        </row>
        <row r="1678">
          <cell r="A1678" t="str">
            <v>17K0231156</v>
          </cell>
        </row>
        <row r="1679">
          <cell r="A1679" t="str">
            <v>17D0088112</v>
          </cell>
        </row>
        <row r="1680">
          <cell r="A1680" t="str">
            <v>2413018SEN</v>
          </cell>
        </row>
        <row r="1681">
          <cell r="A1681" t="str">
            <v>18C0852954</v>
          </cell>
        </row>
        <row r="1682">
          <cell r="A1682" t="str">
            <v>2637517SN1</v>
          </cell>
        </row>
        <row r="1683">
          <cell r="A1683" t="str">
            <v>2654317PB1</v>
          </cell>
        </row>
        <row r="1684">
          <cell r="A1684" t="str">
            <v>2654317PB2</v>
          </cell>
        </row>
        <row r="1685">
          <cell r="A1685" t="str">
            <v>0833517MEZ</v>
          </cell>
        </row>
        <row r="1686">
          <cell r="A1686" t="str">
            <v>17L0956424</v>
          </cell>
        </row>
        <row r="1687">
          <cell r="A1687" t="str">
            <v>2530217FLI</v>
          </cell>
        </row>
        <row r="1688">
          <cell r="A1688" t="str">
            <v>CRA017008N7</v>
          </cell>
        </row>
        <row r="1689">
          <cell r="A1689" t="str">
            <v>17H0130077</v>
          </cell>
        </row>
        <row r="1690">
          <cell r="A1690" t="str">
            <v>CRA017004MT</v>
          </cell>
        </row>
        <row r="1691">
          <cell r="A1691" t="str">
            <v>17K0187209</v>
          </cell>
        </row>
        <row r="1692">
          <cell r="A1692" t="str">
            <v>CRA017008YB</v>
          </cell>
        </row>
        <row r="1693">
          <cell r="A1693" t="str">
            <v>CRA017007VF</v>
          </cell>
        </row>
        <row r="1694">
          <cell r="A1694" t="str">
            <v>CRA0170018H</v>
          </cell>
        </row>
        <row r="1695">
          <cell r="A1695" t="str">
            <v>1690117S18</v>
          </cell>
        </row>
        <row r="1696">
          <cell r="A1696" t="str">
            <v>CRA017008YC</v>
          </cell>
        </row>
        <row r="1697">
          <cell r="A1697" t="str">
            <v>18C0682649</v>
          </cell>
        </row>
        <row r="1698">
          <cell r="A1698" t="str">
            <v>0579117S19</v>
          </cell>
        </row>
        <row r="1699">
          <cell r="A1699" t="str">
            <v>14E0026137</v>
          </cell>
        </row>
        <row r="1700">
          <cell r="A1700" t="str">
            <v>16L1034075</v>
          </cell>
        </row>
        <row r="1701">
          <cell r="A1701" t="str">
            <v>17J0098014</v>
          </cell>
        </row>
        <row r="1702">
          <cell r="A1702" t="str">
            <v>16L0245086</v>
          </cell>
        </row>
        <row r="1703">
          <cell r="A1703" t="str">
            <v>CRA017007KG</v>
          </cell>
        </row>
        <row r="1704">
          <cell r="A1704" t="str">
            <v>16L1034076</v>
          </cell>
        </row>
        <row r="1705">
          <cell r="A1705" t="str">
            <v>16L1034078</v>
          </cell>
        </row>
        <row r="1706">
          <cell r="A1706" t="str">
            <v>17I0174523</v>
          </cell>
        </row>
        <row r="1707">
          <cell r="A1707" t="str">
            <v>17G0920086</v>
          </cell>
        </row>
        <row r="1708">
          <cell r="A1708" t="str">
            <v>17G1632947</v>
          </cell>
        </row>
        <row r="1709">
          <cell r="A1709" t="str">
            <v>17K0188743</v>
          </cell>
        </row>
        <row r="1710">
          <cell r="A1710" t="str">
            <v>CRA0170099F</v>
          </cell>
        </row>
        <row r="1711">
          <cell r="A1711" t="str">
            <v>17K0161325</v>
          </cell>
        </row>
        <row r="1712">
          <cell r="A1712" t="str">
            <v>17K0162665</v>
          </cell>
        </row>
        <row r="1713">
          <cell r="A1713" t="str">
            <v>CRA0170080Z</v>
          </cell>
        </row>
        <row r="1714">
          <cell r="A1714" t="str">
            <v>2619717SEL</v>
          </cell>
        </row>
        <row r="1715">
          <cell r="A1715" t="str">
            <v>CRA018000RT</v>
          </cell>
        </row>
        <row r="1716">
          <cell r="A1716" t="str">
            <v>2691617BUL</v>
          </cell>
        </row>
        <row r="1717">
          <cell r="A1717" t="str">
            <v>CRA018000M9</v>
          </cell>
        </row>
        <row r="1718">
          <cell r="A1718" t="str">
            <v>CRA018000MA</v>
          </cell>
        </row>
        <row r="1719">
          <cell r="A1719" t="str">
            <v>2168917APD</v>
          </cell>
        </row>
        <row r="1720">
          <cell r="A1720" t="str">
            <v>CRA0170099G</v>
          </cell>
        </row>
        <row r="1721">
          <cell r="A1721" t="str">
            <v>17K0227338</v>
          </cell>
        </row>
        <row r="1722">
          <cell r="A1722" t="str">
            <v>2589717SEN</v>
          </cell>
        </row>
        <row r="1723">
          <cell r="A1723" t="str">
            <v>1740117SN3</v>
          </cell>
        </row>
        <row r="1724">
          <cell r="A1724" t="str">
            <v>17L0735098</v>
          </cell>
        </row>
        <row r="1725">
          <cell r="A1725" t="str">
            <v>2586517ORD</v>
          </cell>
        </row>
        <row r="1726">
          <cell r="A1726" t="str">
            <v>2195017MEZ</v>
          </cell>
        </row>
        <row r="1727">
          <cell r="A1727" t="str">
            <v>2654217SEN</v>
          </cell>
        </row>
        <row r="1728">
          <cell r="A1728" t="str">
            <v>CRA018001JL</v>
          </cell>
        </row>
        <row r="1729">
          <cell r="A1729" t="str">
            <v>17H0130078</v>
          </cell>
        </row>
        <row r="1730">
          <cell r="A1730" t="str">
            <v>17K0150400</v>
          </cell>
        </row>
        <row r="1731">
          <cell r="A1731" t="str">
            <v>1223817SN4</v>
          </cell>
        </row>
        <row r="1732">
          <cell r="A1732" t="str">
            <v>1223817SM1</v>
          </cell>
        </row>
        <row r="1733">
          <cell r="A1733" t="str">
            <v>2473417SN2</v>
          </cell>
        </row>
        <row r="1734">
          <cell r="A1734" t="str">
            <v>17J0869776</v>
          </cell>
        </row>
        <row r="1735">
          <cell r="A1735" t="str">
            <v>CRA0170099H</v>
          </cell>
        </row>
        <row r="1736">
          <cell r="A1736" t="str">
            <v>1410911EC1</v>
          </cell>
        </row>
        <row r="1737">
          <cell r="A1737" t="str">
            <v>2649117NU1</v>
          </cell>
        </row>
        <row r="1738">
          <cell r="A1738" t="str">
            <v>1429517MEZ</v>
          </cell>
        </row>
        <row r="1739">
          <cell r="A1739" t="str">
            <v>2556917ZBS</v>
          </cell>
        </row>
        <row r="1740">
          <cell r="A1740" t="str">
            <v>2637517SN2</v>
          </cell>
        </row>
        <row r="1741">
          <cell r="A1741" t="str">
            <v>17G0902448</v>
          </cell>
        </row>
        <row r="1742">
          <cell r="A1742" t="str">
            <v>17G1674856</v>
          </cell>
        </row>
        <row r="1743">
          <cell r="A1743" t="str">
            <v>CRA017007PV</v>
          </cell>
        </row>
        <row r="1744">
          <cell r="A1744" t="str">
            <v>2584417VAL</v>
          </cell>
        </row>
        <row r="1745">
          <cell r="A1745" t="str">
            <v>16L1019067</v>
          </cell>
        </row>
        <row r="1746">
          <cell r="A1746" t="str">
            <v/>
          </cell>
        </row>
        <row r="1747">
          <cell r="A1747" t="str">
            <v>CRA0180005M</v>
          </cell>
        </row>
        <row r="1748">
          <cell r="A1748" t="str">
            <v>17I0174506</v>
          </cell>
        </row>
        <row r="1749">
          <cell r="A1749" t="str">
            <v>17G1632944</v>
          </cell>
        </row>
        <row r="1750">
          <cell r="A1750" t="str">
            <v>17G1632945</v>
          </cell>
        </row>
        <row r="1751">
          <cell r="A1751" t="str">
            <v>CRA018000B5</v>
          </cell>
        </row>
        <row r="1752">
          <cell r="A1752" t="str">
            <v>1890013SEN</v>
          </cell>
        </row>
        <row r="1753">
          <cell r="A1753" t="str">
            <v>0833516SE7</v>
          </cell>
        </row>
        <row r="1754">
          <cell r="A1754" t="str">
            <v>CRA0180020B</v>
          </cell>
        </row>
        <row r="1755">
          <cell r="A1755" t="str">
            <v>CRA0180025T</v>
          </cell>
        </row>
        <row r="1756">
          <cell r="A1756" t="str">
            <v>2740216UNI</v>
          </cell>
        </row>
        <row r="1757">
          <cell r="A1757" t="str">
            <v>17G0839884</v>
          </cell>
        </row>
        <row r="1758">
          <cell r="A1758" t="str">
            <v>17L0959863</v>
          </cell>
        </row>
        <row r="1759">
          <cell r="A1759" t="str">
            <v>17L0957530</v>
          </cell>
        </row>
        <row r="1760">
          <cell r="A1760" t="str">
            <v>18B0802721</v>
          </cell>
        </row>
        <row r="1761">
          <cell r="A1761" t="str">
            <v>CRA0180005L</v>
          </cell>
        </row>
        <row r="1762">
          <cell r="A1762" t="str">
            <v>17L0959647</v>
          </cell>
        </row>
        <row r="1763">
          <cell r="A1763" t="str">
            <v>18E0907339</v>
          </cell>
        </row>
        <row r="1764">
          <cell r="A1764" t="str">
            <v>17J0883403</v>
          </cell>
        </row>
        <row r="1765">
          <cell r="A1765" t="str">
            <v>18C0796890</v>
          </cell>
        </row>
        <row r="1766">
          <cell r="A1766" t="str">
            <v>CRA01700001</v>
          </cell>
        </row>
        <row r="1767">
          <cell r="A1767" t="str">
            <v>18B0898872</v>
          </cell>
        </row>
        <row r="1768">
          <cell r="A1768" t="str">
            <v>17I0163199</v>
          </cell>
        </row>
        <row r="1769">
          <cell r="A1769" t="str">
            <v>18F0744615</v>
          </cell>
        </row>
        <row r="1770">
          <cell r="A1770" t="str">
            <v>17J0097577</v>
          </cell>
        </row>
        <row r="1771">
          <cell r="A1771" t="str">
            <v>CRA018000XD</v>
          </cell>
        </row>
        <row r="1772">
          <cell r="A1772" t="str">
            <v>CRA018002MH</v>
          </cell>
        </row>
        <row r="1773">
          <cell r="A1773" t="str">
            <v>17I0904811</v>
          </cell>
        </row>
        <row r="1774">
          <cell r="A1774" t="str">
            <v>2713218SR3</v>
          </cell>
        </row>
        <row r="1775">
          <cell r="A1775" t="str">
            <v>1090217MRG</v>
          </cell>
        </row>
        <row r="1776">
          <cell r="A1776" t="str">
            <v>1883118CBY</v>
          </cell>
        </row>
        <row r="1777">
          <cell r="A1777" t="str">
            <v>2094617FIP</v>
          </cell>
        </row>
        <row r="1778">
          <cell r="A1778" t="str">
            <v>17A0888507</v>
          </cell>
        </row>
        <row r="1779">
          <cell r="A1779" t="str">
            <v>17A0888508</v>
          </cell>
        </row>
        <row r="1780">
          <cell r="A1780" t="str">
            <v>CRA018002XL</v>
          </cell>
        </row>
        <row r="1781">
          <cell r="A1781" t="str">
            <v>CRA018002XN</v>
          </cell>
        </row>
        <row r="1782">
          <cell r="A1782" t="str">
            <v>CRA018002XM</v>
          </cell>
        </row>
        <row r="1783">
          <cell r="A1783" t="str">
            <v>1690118RNX</v>
          </cell>
        </row>
        <row r="1784">
          <cell r="A1784" t="str">
            <v>2713218SR1</v>
          </cell>
        </row>
        <row r="1785">
          <cell r="A1785" t="str">
            <v>CRA017004BO</v>
          </cell>
        </row>
        <row r="1786">
          <cell r="A1786" t="str">
            <v>2389917SN3</v>
          </cell>
        </row>
        <row r="1787">
          <cell r="A1787" t="str">
            <v>2490117SEN</v>
          </cell>
        </row>
        <row r="1788">
          <cell r="A1788" t="str">
            <v>CRA018001E1</v>
          </cell>
        </row>
        <row r="1789">
          <cell r="A1789" t="str">
            <v>2479117SEN</v>
          </cell>
        </row>
        <row r="1790">
          <cell r="A1790" t="str">
            <v>2054618SEN</v>
          </cell>
        </row>
        <row r="1791">
          <cell r="A1791" t="str">
            <v>CRA018001P5</v>
          </cell>
        </row>
        <row r="1792">
          <cell r="A1792" t="str">
            <v>17G0848381</v>
          </cell>
        </row>
        <row r="1793">
          <cell r="A1793" t="str">
            <v>18D0698877</v>
          </cell>
        </row>
        <row r="1794">
          <cell r="A1794" t="str">
            <v>18D0824856</v>
          </cell>
        </row>
        <row r="1795">
          <cell r="A1795" t="str">
            <v>18E0915989</v>
          </cell>
        </row>
        <row r="1796">
          <cell r="A1796" t="str">
            <v>17I0134623</v>
          </cell>
        </row>
        <row r="1797">
          <cell r="A1797" t="str">
            <v>1521516SN8</v>
          </cell>
        </row>
        <row r="1798">
          <cell r="A1798" t="str">
            <v>18C0693219</v>
          </cell>
        </row>
        <row r="1799">
          <cell r="A1799" t="str">
            <v>2429317MEZ</v>
          </cell>
        </row>
        <row r="1800">
          <cell r="A1800" t="str">
            <v>18B0898471</v>
          </cell>
        </row>
        <row r="1801">
          <cell r="A1801" t="str">
            <v>2389918MEZ</v>
          </cell>
        </row>
        <row r="1802">
          <cell r="A1802" t="str">
            <v>18A0899724</v>
          </cell>
        </row>
        <row r="1803">
          <cell r="A1803" t="str">
            <v>17J0158695</v>
          </cell>
        </row>
        <row r="1804">
          <cell r="A1804" t="str">
            <v>CRA017004SC</v>
          </cell>
        </row>
        <row r="1805">
          <cell r="A1805" t="str">
            <v>2647018SEN</v>
          </cell>
        </row>
        <row r="1806">
          <cell r="A1806" t="str">
            <v>18D0733902</v>
          </cell>
        </row>
        <row r="1807">
          <cell r="A1807" t="str">
            <v>18H0014828</v>
          </cell>
        </row>
        <row r="1808">
          <cell r="A1808" t="str">
            <v>18C0804986</v>
          </cell>
        </row>
        <row r="1809">
          <cell r="A1809" t="str">
            <v>17L0853948</v>
          </cell>
        </row>
        <row r="1810">
          <cell r="A1810" t="str">
            <v>2703318SEN</v>
          </cell>
        </row>
        <row r="1811">
          <cell r="A1811" t="str">
            <v>18D0788427</v>
          </cell>
        </row>
        <row r="1812">
          <cell r="A1812" t="str">
            <v>2634717ANG</v>
          </cell>
        </row>
        <row r="1813">
          <cell r="A1813" t="str">
            <v>2004817PLA</v>
          </cell>
        </row>
        <row r="1814">
          <cell r="A1814" t="str">
            <v>0286618S16</v>
          </cell>
        </row>
        <row r="1815">
          <cell r="A1815" t="str">
            <v>2630317SEN</v>
          </cell>
        </row>
        <row r="1816">
          <cell r="A1816" t="str">
            <v>17I0000001</v>
          </cell>
        </row>
        <row r="1817">
          <cell r="A1817" t="str">
            <v>CRA0180020A</v>
          </cell>
        </row>
        <row r="1818">
          <cell r="A1818" t="str">
            <v>2168917APR</v>
          </cell>
        </row>
        <row r="1819">
          <cell r="A1819" t="str">
            <v>CRA01800209</v>
          </cell>
        </row>
        <row r="1820">
          <cell r="A1820" t="str">
            <v>2747718SBS</v>
          </cell>
        </row>
        <row r="1821">
          <cell r="A1821" t="str">
            <v>1931318SEN</v>
          </cell>
        </row>
        <row r="1822">
          <cell r="A1822" t="str">
            <v>2746018LGH</v>
          </cell>
        </row>
        <row r="1823">
          <cell r="A1823" t="str">
            <v>2445718SN2</v>
          </cell>
        </row>
        <row r="1824">
          <cell r="A1824" t="str">
            <v>2713218SR2</v>
          </cell>
        </row>
        <row r="1825">
          <cell r="A1825" t="str">
            <v>2746018LGT</v>
          </cell>
        </row>
        <row r="1826">
          <cell r="A1826" t="str">
            <v>17L0776216</v>
          </cell>
        </row>
        <row r="1827">
          <cell r="A1827" t="str">
            <v>0579118S21</v>
          </cell>
        </row>
        <row r="1828">
          <cell r="A1828" t="str">
            <v>18E0828589</v>
          </cell>
        </row>
        <row r="1829">
          <cell r="A1829" t="str">
            <v>18E0828391</v>
          </cell>
        </row>
        <row r="1830">
          <cell r="A1830" t="str">
            <v>2767116SEN</v>
          </cell>
        </row>
        <row r="1831">
          <cell r="A1831" t="str">
            <v>2741118SEN</v>
          </cell>
        </row>
        <row r="1832">
          <cell r="A1832" t="str">
            <v>2553917SUB</v>
          </cell>
        </row>
        <row r="1833">
          <cell r="A1833" t="str">
            <v>2703318ORD</v>
          </cell>
        </row>
        <row r="1834">
          <cell r="A1834" t="str">
            <v>2748718SEN</v>
          </cell>
        </row>
        <row r="1835">
          <cell r="A1835" t="str">
            <v>2748718PRE</v>
          </cell>
        </row>
        <row r="1836">
          <cell r="A1836" t="str">
            <v>CRA0180012Z</v>
          </cell>
        </row>
        <row r="1837">
          <cell r="A1837" t="str">
            <v>2763518SEN</v>
          </cell>
        </row>
        <row r="1838">
          <cell r="A1838" t="str">
            <v>2748718ORD</v>
          </cell>
        </row>
        <row r="1839">
          <cell r="A1839" t="str">
            <v>18C0765173</v>
          </cell>
        </row>
        <row r="1840">
          <cell r="A1840" t="str">
            <v>1410911ECP</v>
          </cell>
        </row>
        <row r="1841">
          <cell r="A1841" t="str">
            <v>CRA017008ST</v>
          </cell>
        </row>
        <row r="1842">
          <cell r="A1842" t="str">
            <v>CRA018000B6</v>
          </cell>
        </row>
        <row r="1843">
          <cell r="A1843" t="str">
            <v>0709818S12</v>
          </cell>
        </row>
        <row r="1844">
          <cell r="A1844" t="str">
            <v>18C0852957</v>
          </cell>
        </row>
        <row r="1845">
          <cell r="A1845" t="str">
            <v>17J0083897</v>
          </cell>
        </row>
        <row r="1846">
          <cell r="A1846" t="str">
            <v>18C0852955</v>
          </cell>
        </row>
        <row r="1847">
          <cell r="A1847" t="str">
            <v>1480018S11</v>
          </cell>
        </row>
        <row r="1848">
          <cell r="A1848" t="str">
            <v>2685818MFI</v>
          </cell>
        </row>
        <row r="1849">
          <cell r="A1849" t="str">
            <v>17K0134472</v>
          </cell>
        </row>
        <row r="1850">
          <cell r="A1850" t="str">
            <v>17J0083906</v>
          </cell>
        </row>
        <row r="1851">
          <cell r="A1851" t="str">
            <v>18E0917389</v>
          </cell>
        </row>
        <row r="1852">
          <cell r="A1852" t="str">
            <v>2797618DON</v>
          </cell>
        </row>
        <row r="1853">
          <cell r="A1853" t="str">
            <v>18F0710341</v>
          </cell>
        </row>
        <row r="1854">
          <cell r="A1854" t="str">
            <v>2654218SUB</v>
          </cell>
        </row>
        <row r="1855">
          <cell r="A1855" t="str">
            <v>1958217CB1</v>
          </cell>
        </row>
        <row r="1856">
          <cell r="A1856" t="str">
            <v>18B0748120</v>
          </cell>
        </row>
        <row r="1857">
          <cell r="A1857" t="str">
            <v>2740018CLY</v>
          </cell>
        </row>
        <row r="1858">
          <cell r="A1858" t="str">
            <v>1792218MEZ</v>
          </cell>
        </row>
        <row r="1859">
          <cell r="A1859" t="str">
            <v>2625717SEN</v>
          </cell>
        </row>
        <row r="1860">
          <cell r="A1860" t="str">
            <v>18E0913224</v>
          </cell>
        </row>
        <row r="1861">
          <cell r="A1861" t="str">
            <v>18G0627560</v>
          </cell>
        </row>
        <row r="1862">
          <cell r="A1862" t="str">
            <v>17L0960405</v>
          </cell>
        </row>
        <row r="1863">
          <cell r="A1863" t="str">
            <v>18A0899719</v>
          </cell>
        </row>
        <row r="1864">
          <cell r="A1864" t="str">
            <v>1643817PCF</v>
          </cell>
        </row>
        <row r="1865">
          <cell r="A1865" t="str">
            <v>2774118ASP</v>
          </cell>
        </row>
        <row r="1866">
          <cell r="A1866" t="str">
            <v>17G0920088</v>
          </cell>
        </row>
        <row r="1867">
          <cell r="A1867" t="str">
            <v>17K0225740</v>
          </cell>
        </row>
        <row r="1868">
          <cell r="A1868" t="str">
            <v>17A0888501</v>
          </cell>
        </row>
        <row r="1869">
          <cell r="A1869" t="str">
            <v>17A0888503</v>
          </cell>
        </row>
        <row r="1870">
          <cell r="A1870" t="str">
            <v>17K0225741</v>
          </cell>
        </row>
        <row r="1871">
          <cell r="A1871" t="str">
            <v>17J0869817</v>
          </cell>
        </row>
        <row r="1872">
          <cell r="A1872" t="str">
            <v>17K0225738</v>
          </cell>
        </row>
        <row r="1873">
          <cell r="A1873" t="str">
            <v>17G0920096</v>
          </cell>
        </row>
        <row r="1874">
          <cell r="A1874" t="str">
            <v>1428011SEN</v>
          </cell>
        </row>
        <row r="1875">
          <cell r="A1875" t="str">
            <v>CRA01800130</v>
          </cell>
        </row>
        <row r="1876">
          <cell r="A1876" t="str">
            <v>18E0913223</v>
          </cell>
        </row>
        <row r="1877">
          <cell r="A1877" t="str">
            <v>CRA018002BD</v>
          </cell>
        </row>
        <row r="1878">
          <cell r="A1878" t="str">
            <v>18G0797009</v>
          </cell>
        </row>
        <row r="1879">
          <cell r="A1879" t="str">
            <v>1690118S23</v>
          </cell>
        </row>
        <row r="1880">
          <cell r="A1880" t="str">
            <v>2781418SEN</v>
          </cell>
        </row>
        <row r="1881">
          <cell r="A1881" t="str">
            <v>18B0899873</v>
          </cell>
        </row>
        <row r="1882">
          <cell r="A1882" t="str">
            <v>CRA017007KC</v>
          </cell>
        </row>
        <row r="1883">
          <cell r="A1883" t="str">
            <v>1740118MZB</v>
          </cell>
        </row>
        <row r="1884">
          <cell r="A1884" t="str">
            <v>CRA0180038P</v>
          </cell>
        </row>
        <row r="1885">
          <cell r="A1885" t="str">
            <v>18G0704721</v>
          </cell>
        </row>
        <row r="1886">
          <cell r="A1886" t="str">
            <v>18K0000201</v>
          </cell>
        </row>
        <row r="1887">
          <cell r="A1887" t="str">
            <v>CRA018002BE</v>
          </cell>
        </row>
        <row r="1888">
          <cell r="A1888" t="str">
            <v>2685018JCD</v>
          </cell>
        </row>
        <row r="1889">
          <cell r="A1889" t="str">
            <v>2143114CID</v>
          </cell>
        </row>
        <row r="1890">
          <cell r="A1890" t="str">
            <v>2720217FPC</v>
          </cell>
        </row>
        <row r="1891">
          <cell r="A1891" t="str">
            <v>2839312NFA</v>
          </cell>
        </row>
        <row r="1892">
          <cell r="A1892" t="str">
            <v>0579117S20</v>
          </cell>
        </row>
        <row r="1893">
          <cell r="A1893" t="str">
            <v>1700718SIV</v>
          </cell>
        </row>
        <row r="1894">
          <cell r="A1894" t="str">
            <v>18C0852958</v>
          </cell>
        </row>
        <row r="1895">
          <cell r="A1895" t="str">
            <v>2720214FPA</v>
          </cell>
        </row>
        <row r="1896">
          <cell r="A1896" t="str">
            <v>17L0716894</v>
          </cell>
        </row>
        <row r="1897">
          <cell r="A1897" t="str">
            <v>CRA018001UR</v>
          </cell>
        </row>
        <row r="1898">
          <cell r="A1898" t="str">
            <v>18F0879293</v>
          </cell>
        </row>
        <row r="1899">
          <cell r="A1899" t="str">
            <v>CRA018004SC</v>
          </cell>
        </row>
        <row r="1900">
          <cell r="A1900" t="str">
            <v>18H0095066</v>
          </cell>
        </row>
        <row r="1901">
          <cell r="A1901" t="str">
            <v>0792117OPP</v>
          </cell>
        </row>
        <row r="1902">
          <cell r="A1902" t="str">
            <v>2174615CLA</v>
          </cell>
        </row>
        <row r="1903">
          <cell r="A1903" t="str">
            <v>CRA018003PD</v>
          </cell>
        </row>
        <row r="1904">
          <cell r="A1904" t="str">
            <v>1689018SN7</v>
          </cell>
        </row>
        <row r="1905">
          <cell r="A1905" t="str">
            <v>1621918AK2</v>
          </cell>
        </row>
        <row r="1906">
          <cell r="A1906" t="str">
            <v>2647018MEZ</v>
          </cell>
        </row>
        <row r="1907">
          <cell r="A1907" t="str">
            <v>1792417EHE</v>
          </cell>
        </row>
        <row r="1908">
          <cell r="A1908" t="str">
            <v>2501418WEX</v>
          </cell>
        </row>
        <row r="1909">
          <cell r="A1909" t="str">
            <v>1792417SUB</v>
          </cell>
        </row>
        <row r="1910">
          <cell r="A1910" t="str">
            <v>CRA018003PG</v>
          </cell>
        </row>
        <row r="1911">
          <cell r="A1911" t="str">
            <v>18F0668321</v>
          </cell>
        </row>
        <row r="1912">
          <cell r="A1912" t="str">
            <v>CRA018003JT</v>
          </cell>
        </row>
        <row r="1913">
          <cell r="A1913" t="str">
            <v>1792218SEN</v>
          </cell>
        </row>
        <row r="1914">
          <cell r="A1914" t="str">
            <v>1689018DM6</v>
          </cell>
        </row>
        <row r="1915">
          <cell r="A1915" t="str">
            <v>18C0797834</v>
          </cell>
        </row>
        <row r="1916">
          <cell r="A1916" t="str">
            <v>18H0859601</v>
          </cell>
        </row>
        <row r="1917">
          <cell r="A1917" t="str">
            <v>1213018REB</v>
          </cell>
        </row>
        <row r="1918">
          <cell r="A1918" t="str">
            <v>18J0673053</v>
          </cell>
        </row>
        <row r="1919">
          <cell r="A1919" t="str">
            <v>2429317MZB</v>
          </cell>
        </row>
        <row r="1920">
          <cell r="A1920" t="str">
            <v>18H0833230</v>
          </cell>
        </row>
        <row r="1921">
          <cell r="A1921" t="str">
            <v>2404618SEN</v>
          </cell>
        </row>
        <row r="1922">
          <cell r="A1922" t="str">
            <v>2649117NU2</v>
          </cell>
        </row>
        <row r="1923">
          <cell r="A1923" t="str">
            <v>18C0852956</v>
          </cell>
        </row>
        <row r="1924">
          <cell r="A1924" t="str">
            <v>CRA0180040H</v>
          </cell>
        </row>
        <row r="1925">
          <cell r="A1925" t="str">
            <v>CRA01800590</v>
          </cell>
        </row>
        <row r="1926">
          <cell r="A1926" t="str">
            <v>CRA01800591</v>
          </cell>
        </row>
        <row r="1927">
          <cell r="A1927" t="str">
            <v>CRA0180053J</v>
          </cell>
        </row>
        <row r="1928">
          <cell r="A1928" t="str">
            <v>2778218SR2</v>
          </cell>
        </row>
        <row r="1929">
          <cell r="A1929" t="str">
            <v>2627217MEZ</v>
          </cell>
        </row>
        <row r="1930">
          <cell r="A1930" t="str">
            <v>2627217SEN</v>
          </cell>
        </row>
        <row r="1931">
          <cell r="A1931" t="str">
            <v>1521518SN9</v>
          </cell>
        </row>
        <row r="1932">
          <cell r="A1932" t="str">
            <v>18H0863006</v>
          </cell>
        </row>
        <row r="1933">
          <cell r="A1933" t="str">
            <v>17K0187227</v>
          </cell>
        </row>
        <row r="1934">
          <cell r="A1934" t="str">
            <v>2778218SR1</v>
          </cell>
        </row>
        <row r="1935">
          <cell r="A1935" t="str">
            <v>18L1085826</v>
          </cell>
        </row>
        <row r="1936">
          <cell r="A1936" t="str">
            <v>18L1085825</v>
          </cell>
        </row>
        <row r="1937">
          <cell r="A1937" t="str">
            <v>18L0541633</v>
          </cell>
        </row>
        <row r="1938">
          <cell r="A1938" t="str">
            <v>17K0167472</v>
          </cell>
        </row>
        <row r="1939">
          <cell r="A1939" t="str">
            <v>0759918ML7</v>
          </cell>
        </row>
        <row r="1940">
          <cell r="A1940" t="str">
            <v>18L1300313</v>
          </cell>
        </row>
        <row r="1941">
          <cell r="A1941" t="str">
            <v>18L1300314</v>
          </cell>
        </row>
        <row r="1942">
          <cell r="A1942" t="str">
            <v>18H0864201</v>
          </cell>
        </row>
        <row r="1943">
          <cell r="A1943" t="str">
            <v>2490118SEN</v>
          </cell>
        </row>
        <row r="1944">
          <cell r="A1944" t="str">
            <v>2490118MZB</v>
          </cell>
        </row>
        <row r="1945">
          <cell r="A1945" t="str">
            <v>2386918SEN</v>
          </cell>
        </row>
        <row r="1946">
          <cell r="A1946" t="str">
            <v>2837418DP1</v>
          </cell>
        </row>
        <row r="1947">
          <cell r="A1947" t="str">
            <v>2479117SJR</v>
          </cell>
        </row>
        <row r="1948">
          <cell r="A1948" t="str">
            <v>18H0233817</v>
          </cell>
        </row>
        <row r="1949">
          <cell r="A1949" t="str">
            <v>CRA01800464</v>
          </cell>
        </row>
        <row r="1950">
          <cell r="A1950" t="str">
            <v>17K0167474</v>
          </cell>
        </row>
        <row r="1951">
          <cell r="A1951" t="str">
            <v>CRA018004MS</v>
          </cell>
        </row>
        <row r="1952">
          <cell r="A1952" t="str">
            <v>18I0260232</v>
          </cell>
        </row>
        <row r="1953">
          <cell r="A1953" t="str">
            <v>2490117MCA</v>
          </cell>
        </row>
        <row r="1954">
          <cell r="A1954" t="str">
            <v>18G1426464</v>
          </cell>
        </row>
        <row r="1955">
          <cell r="A1955" t="str">
            <v>18C0852959</v>
          </cell>
        </row>
        <row r="1956">
          <cell r="A1956" t="str">
            <v>CRA018004H9</v>
          </cell>
        </row>
        <row r="1957">
          <cell r="A1957" t="str">
            <v>18I0295213</v>
          </cell>
        </row>
        <row r="1958">
          <cell r="A1958" t="str">
            <v>2748118SEN</v>
          </cell>
        </row>
        <row r="1959">
          <cell r="A1959" t="str">
            <v>2589718SN2</v>
          </cell>
        </row>
        <row r="1960">
          <cell r="A1960" t="str">
            <v>18H0860172</v>
          </cell>
        </row>
        <row r="1961">
          <cell r="A1961" t="str">
            <v>2950718SUB</v>
          </cell>
        </row>
        <row r="1962">
          <cell r="A1962" t="str">
            <v>2777218FTB</v>
          </cell>
        </row>
        <row r="1963">
          <cell r="A1963" t="str">
            <v>18J0698011</v>
          </cell>
        </row>
        <row r="1964">
          <cell r="A1964" t="str">
            <v>2490018SR2</v>
          </cell>
        </row>
        <row r="1965">
          <cell r="A1965" t="str">
            <v>1957014SU1</v>
          </cell>
        </row>
        <row r="1966">
          <cell r="A1966" t="str">
            <v>2429318SEN</v>
          </cell>
        </row>
        <row r="1967">
          <cell r="A1967" t="str">
            <v>18C0842585</v>
          </cell>
        </row>
        <row r="1968">
          <cell r="A1968" t="str">
            <v>18G0745619</v>
          </cell>
        </row>
        <row r="1969">
          <cell r="A1969" t="str">
            <v>2708618ALL</v>
          </cell>
        </row>
        <row r="1970">
          <cell r="A1970" t="str">
            <v>2561417UN1</v>
          </cell>
        </row>
        <row r="1971">
          <cell r="A1971" t="str">
            <v>1521518MZ5</v>
          </cell>
        </row>
        <row r="1972">
          <cell r="A1972" t="str">
            <v>2747818SBM</v>
          </cell>
        </row>
        <row r="1973">
          <cell r="A1973" t="str">
            <v>18J0812914</v>
          </cell>
        </row>
        <row r="1974">
          <cell r="A1974" t="str">
            <v>CRA018004XW</v>
          </cell>
        </row>
        <row r="1975">
          <cell r="A1975" t="str">
            <v>CRA018004XX</v>
          </cell>
        </row>
        <row r="1976">
          <cell r="A1976" t="str">
            <v>0892417SEN</v>
          </cell>
        </row>
        <row r="1977">
          <cell r="A1977" t="str">
            <v>0892417MZB</v>
          </cell>
        </row>
        <row r="1978">
          <cell r="A1978" t="str">
            <v>CRA018002S1</v>
          </cell>
        </row>
        <row r="1979">
          <cell r="A1979" t="str">
            <v>CRA018004BL</v>
          </cell>
        </row>
        <row r="1980">
          <cell r="A1980" t="str">
            <v>2947115MV9</v>
          </cell>
        </row>
        <row r="1981">
          <cell r="A1981" t="str">
            <v>2946315CJ1</v>
          </cell>
        </row>
        <row r="1982">
          <cell r="A1982" t="str">
            <v>2490018MZ1</v>
          </cell>
        </row>
        <row r="1983">
          <cell r="A1983" t="str">
            <v>1429517SEN</v>
          </cell>
        </row>
        <row r="1984">
          <cell r="A1984" t="str">
            <v>2429318MEZ</v>
          </cell>
        </row>
        <row r="1985">
          <cell r="A1985" t="str">
            <v>2699818MZA</v>
          </cell>
        </row>
        <row r="1986">
          <cell r="A1986" t="str">
            <v>18J0880154</v>
          </cell>
        </row>
        <row r="1987">
          <cell r="A1987" t="str">
            <v>18C0765059</v>
          </cell>
        </row>
        <row r="1988">
          <cell r="A1988" t="str">
            <v>18F0922803</v>
          </cell>
        </row>
        <row r="1989">
          <cell r="A1989" t="str">
            <v>18G0817265</v>
          </cell>
        </row>
        <row r="1990">
          <cell r="A1990" t="str">
            <v>CRA01500009</v>
          </cell>
        </row>
        <row r="1991">
          <cell r="A1991" t="str">
            <v>CRA017000XE</v>
          </cell>
        </row>
        <row r="1992">
          <cell r="A1992" t="str">
            <v>CRA018004H5</v>
          </cell>
        </row>
        <row r="1993">
          <cell r="A1993" t="str">
            <v>17I0905816</v>
          </cell>
        </row>
        <row r="1994">
          <cell r="A1994" t="str">
            <v>18I0222216</v>
          </cell>
        </row>
        <row r="1995">
          <cell r="A1995" t="str">
            <v>18K1336068</v>
          </cell>
        </row>
        <row r="1996">
          <cell r="A1996" t="str">
            <v>2699818SEN</v>
          </cell>
        </row>
        <row r="1997">
          <cell r="A1997" t="str">
            <v>18K0576117</v>
          </cell>
        </row>
        <row r="1998">
          <cell r="A1998" t="str">
            <v>18C0842519</v>
          </cell>
        </row>
        <row r="1999">
          <cell r="A1999" t="str">
            <v>18L1364767</v>
          </cell>
        </row>
        <row r="2000">
          <cell r="A2000" t="str">
            <v>19C0000001</v>
          </cell>
        </row>
        <row r="2001">
          <cell r="A2001" t="str">
            <v>2894918MZA</v>
          </cell>
        </row>
        <row r="2002">
          <cell r="A2002" t="str">
            <v>2894918SEN</v>
          </cell>
        </row>
        <row r="2003">
          <cell r="A2003" t="str">
            <v>CRA019000GS</v>
          </cell>
        </row>
        <row r="2004">
          <cell r="A2004" t="str">
            <v>CRA019000GT</v>
          </cell>
        </row>
        <row r="2005">
          <cell r="A2005" t="str">
            <v>18L1100749</v>
          </cell>
        </row>
        <row r="2006">
          <cell r="A2006" t="str">
            <v>18D0733956</v>
          </cell>
        </row>
        <row r="2007">
          <cell r="A2007" t="str">
            <v>18H0094762</v>
          </cell>
        </row>
        <row r="2008">
          <cell r="A2008" t="str">
            <v>CRA019000GP</v>
          </cell>
        </row>
        <row r="2009">
          <cell r="A2009" t="str">
            <v>18K1268854</v>
          </cell>
        </row>
        <row r="2010">
          <cell r="A2010" t="str">
            <v>18K1380801</v>
          </cell>
        </row>
        <row r="2011">
          <cell r="A2011" t="str">
            <v>18J0614272</v>
          </cell>
        </row>
        <row r="2012">
          <cell r="A2012" t="str">
            <v>18C0843713</v>
          </cell>
        </row>
        <row r="2013">
          <cell r="A2013" t="str">
            <v>18C0852960</v>
          </cell>
        </row>
        <row r="2014">
          <cell r="A2014" t="str">
            <v>19B0276807</v>
          </cell>
        </row>
        <row r="2015">
          <cell r="A2015" t="str">
            <v>2050318S15</v>
          </cell>
        </row>
        <row r="2016">
          <cell r="A2016" t="str">
            <v>19B0177968</v>
          </cell>
        </row>
        <row r="2017">
          <cell r="A2017" t="str">
            <v>CRA018005EK</v>
          </cell>
        </row>
        <row r="2018">
          <cell r="A2018" t="str">
            <v>18I0295355</v>
          </cell>
        </row>
        <row r="2019">
          <cell r="A2019" t="str">
            <v>18L1128176</v>
          </cell>
        </row>
        <row r="2020">
          <cell r="A2020" t="str">
            <v>CRA018003PE</v>
          </cell>
        </row>
        <row r="2021">
          <cell r="A2021" t="str">
            <v>18L1100852</v>
          </cell>
        </row>
        <row r="2022">
          <cell r="A2022" t="str">
            <v>18L1168429</v>
          </cell>
        </row>
        <row r="2023">
          <cell r="A2023" t="str">
            <v>2894918MZB</v>
          </cell>
        </row>
        <row r="2024">
          <cell r="A2024" t="str">
            <v>2590616AGR</v>
          </cell>
        </row>
        <row r="2025">
          <cell r="A2025" t="str">
            <v>CRA019000RT</v>
          </cell>
        </row>
        <row r="2026">
          <cell r="A2026" t="str">
            <v>CRA017009Q4</v>
          </cell>
        </row>
        <row r="2027">
          <cell r="A2027" t="str">
            <v>19B0268307</v>
          </cell>
        </row>
        <row r="2028">
          <cell r="A2028" t="str">
            <v>CRA018005EN</v>
          </cell>
        </row>
        <row r="2029">
          <cell r="A2029" t="str">
            <v>18F0879525</v>
          </cell>
        </row>
        <row r="2030">
          <cell r="A2030" t="str">
            <v>CRA018005PO</v>
          </cell>
        </row>
        <row r="2031">
          <cell r="A2031" t="str">
            <v>17L0959864</v>
          </cell>
        </row>
        <row r="2032">
          <cell r="A2032" t="str">
            <v>19B0802604</v>
          </cell>
        </row>
        <row r="2033">
          <cell r="A2033" t="str">
            <v>18G0728587</v>
          </cell>
        </row>
        <row r="2034">
          <cell r="A2034" t="str">
            <v>18L1299235</v>
          </cell>
        </row>
        <row r="2035">
          <cell r="A2035" t="str">
            <v>18L1301404</v>
          </cell>
        </row>
        <row r="2036">
          <cell r="A2036" t="str">
            <v>17K0167464</v>
          </cell>
        </row>
        <row r="2037">
          <cell r="A2037" t="str">
            <v>CRA018004H6</v>
          </cell>
        </row>
        <row r="2038">
          <cell r="A2038" t="str">
            <v>CRA01900132</v>
          </cell>
        </row>
        <row r="2039">
          <cell r="A2039" t="str">
            <v>CRA01900133</v>
          </cell>
        </row>
        <row r="2040">
          <cell r="A2040" t="str">
            <v>2413018MZB</v>
          </cell>
        </row>
        <row r="2041">
          <cell r="A2041" t="str">
            <v>17L0956824</v>
          </cell>
        </row>
        <row r="2042">
          <cell r="A2042" t="str">
            <v>2703318PRE</v>
          </cell>
        </row>
        <row r="2043">
          <cell r="A2043" t="str">
            <v>1937619MII</v>
          </cell>
        </row>
        <row r="2044">
          <cell r="A2044" t="str">
            <v>2973518FIP</v>
          </cell>
        </row>
        <row r="2045">
          <cell r="A2045" t="str">
            <v>18F0924515</v>
          </cell>
        </row>
        <row r="2046">
          <cell r="A2046" t="str">
            <v>18K1268856</v>
          </cell>
        </row>
        <row r="2047">
          <cell r="A2047" t="str">
            <v>CRA019001E6</v>
          </cell>
        </row>
        <row r="2048">
          <cell r="A2048" t="str">
            <v>CRA019001E7</v>
          </cell>
        </row>
        <row r="2049">
          <cell r="A2049" t="str">
            <v>19A0093844</v>
          </cell>
        </row>
        <row r="2050">
          <cell r="A2050" t="str">
            <v>BVLS15</v>
          </cell>
        </row>
        <row r="2051">
          <cell r="A2051" t="str">
            <v>CSNA15</v>
          </cell>
        </row>
        <row r="2052">
          <cell r="A2052" t="str">
            <v>LAME14</v>
          </cell>
        </row>
        <row r="2053">
          <cell r="A2053" t="str">
            <v>IACO11</v>
          </cell>
        </row>
        <row r="2054">
          <cell r="A2054" t="str">
            <v>HERS13</v>
          </cell>
        </row>
        <row r="2055">
          <cell r="A2055" t="str">
            <v>VOCI11</v>
          </cell>
        </row>
        <row r="2056">
          <cell r="A2056" t="str">
            <v>VTCM12</v>
          </cell>
        </row>
        <row r="2057">
          <cell r="A2057" t="str">
            <v>BRAM11</v>
          </cell>
        </row>
        <row r="2058">
          <cell r="A2058" t="str">
            <v>BRAM13</v>
          </cell>
        </row>
        <row r="2059">
          <cell r="A2059" t="str">
            <v>BRAM14</v>
          </cell>
        </row>
        <row r="2060">
          <cell r="A2060" t="str">
            <v>BRAM15</v>
          </cell>
        </row>
        <row r="2061">
          <cell r="A2061" t="str">
            <v>BVLS14</v>
          </cell>
        </row>
        <row r="2062">
          <cell r="A2062" t="str">
            <v>BVLS21</v>
          </cell>
        </row>
        <row r="2063">
          <cell r="A2063" t="str">
            <v>BVSA12</v>
          </cell>
        </row>
        <row r="2064">
          <cell r="A2064" t="str">
            <v>ILAMA9</v>
          </cell>
        </row>
        <row r="2065">
          <cell r="A2065" t="str">
            <v>ILAMB9</v>
          </cell>
        </row>
        <row r="2066">
          <cell r="A2066" t="str">
            <v>ILAMC9</v>
          </cell>
        </row>
        <row r="2067">
          <cell r="A2067" t="str">
            <v>ILAMD9</v>
          </cell>
        </row>
        <row r="2068">
          <cell r="A2068" t="str">
            <v>ILAME9</v>
          </cell>
        </row>
        <row r="2069">
          <cell r="A2069" t="str">
            <v>ILAMF9</v>
          </cell>
        </row>
        <row r="2070">
          <cell r="A2070" t="str">
            <v>ILAM14</v>
          </cell>
        </row>
        <row r="2071">
          <cell r="A2071" t="str">
            <v>ILAM15</v>
          </cell>
        </row>
        <row r="2072">
          <cell r="A2072" t="str">
            <v>ILAM18</v>
          </cell>
        </row>
        <row r="2073">
          <cell r="A2073" t="str">
            <v>ILAM24</v>
          </cell>
        </row>
        <row r="2074">
          <cell r="A2074" t="str">
            <v>ILAM25</v>
          </cell>
        </row>
        <row r="2075">
          <cell r="A2075" t="str">
            <v>ILAM28</v>
          </cell>
        </row>
        <row r="2076">
          <cell r="A2076" t="str">
            <v>UBLS16</v>
          </cell>
        </row>
        <row r="2077">
          <cell r="A2077" t="str">
            <v>UBLS17</v>
          </cell>
        </row>
        <row r="2078">
          <cell r="A2078" t="str">
            <v>BLAN15</v>
          </cell>
        </row>
        <row r="2079">
          <cell r="A2079" t="str">
            <v>BFBLA6</v>
          </cell>
        </row>
        <row r="2080">
          <cell r="A2080" t="str">
            <v>BFBLA7</v>
          </cell>
        </row>
        <row r="2081">
          <cell r="A2081" t="str">
            <v>BFBLA8</v>
          </cell>
        </row>
        <row r="2082">
          <cell r="A2082" t="str">
            <v>BFBLB6</v>
          </cell>
        </row>
        <row r="2083">
          <cell r="A2083" t="str">
            <v>BFBLB7</v>
          </cell>
        </row>
        <row r="2084">
          <cell r="A2084" t="str">
            <v>BFBLB8</v>
          </cell>
        </row>
        <row r="2085">
          <cell r="A2085" t="str">
            <v>BFBLC6</v>
          </cell>
        </row>
        <row r="2086">
          <cell r="A2086" t="str">
            <v>BFBLC7</v>
          </cell>
        </row>
        <row r="2087">
          <cell r="A2087" t="str">
            <v>BFBLC8</v>
          </cell>
        </row>
        <row r="2088">
          <cell r="A2088" t="str">
            <v>BFBLD7</v>
          </cell>
        </row>
        <row r="2089">
          <cell r="A2089" t="str">
            <v>BFBLD8</v>
          </cell>
        </row>
        <row r="2090">
          <cell r="A2090" t="str">
            <v>BFBLE6</v>
          </cell>
        </row>
        <row r="2091">
          <cell r="A2091" t="str">
            <v>BFBLE7</v>
          </cell>
        </row>
        <row r="2092">
          <cell r="A2092" t="str">
            <v>BFBLE8</v>
          </cell>
        </row>
        <row r="2093">
          <cell r="A2093" t="str">
            <v>BFBLF6</v>
          </cell>
        </row>
        <row r="2094">
          <cell r="A2094" t="str">
            <v>BFBLF7</v>
          </cell>
        </row>
        <row r="2095">
          <cell r="A2095" t="str">
            <v>BFBLF8</v>
          </cell>
        </row>
        <row r="2096">
          <cell r="A2096" t="str">
            <v>BFBLG6</v>
          </cell>
        </row>
        <row r="2097">
          <cell r="A2097" t="str">
            <v>BFBLG7</v>
          </cell>
        </row>
        <row r="2098">
          <cell r="A2098" t="str">
            <v>BFBLG8</v>
          </cell>
        </row>
        <row r="2099">
          <cell r="A2099" t="str">
            <v>BFBLH6</v>
          </cell>
        </row>
        <row r="2100">
          <cell r="A2100" t="str">
            <v>BFBLH7</v>
          </cell>
        </row>
        <row r="2101">
          <cell r="A2101" t="str">
            <v>BFBLH8</v>
          </cell>
        </row>
        <row r="2102">
          <cell r="A2102" t="str">
            <v>BFBLI6</v>
          </cell>
        </row>
        <row r="2103">
          <cell r="A2103" t="str">
            <v>BFBLI7</v>
          </cell>
        </row>
        <row r="2104">
          <cell r="A2104" t="str">
            <v>BFBLI8</v>
          </cell>
        </row>
        <row r="2105">
          <cell r="A2105" t="str">
            <v>BFBLK6</v>
          </cell>
        </row>
        <row r="2106">
          <cell r="A2106" t="str">
            <v>BFBLK7</v>
          </cell>
        </row>
        <row r="2107">
          <cell r="A2107" t="str">
            <v>BFBLK8</v>
          </cell>
        </row>
        <row r="2108">
          <cell r="A2108" t="str">
            <v>BFBLL6</v>
          </cell>
        </row>
        <row r="2109">
          <cell r="A2109" t="str">
            <v>BFBLL8</v>
          </cell>
        </row>
        <row r="2110">
          <cell r="A2110" t="str">
            <v>BFBLM6</v>
          </cell>
        </row>
        <row r="2111">
          <cell r="A2111" t="str">
            <v>BFBLN6</v>
          </cell>
        </row>
        <row r="2112">
          <cell r="A2112" t="str">
            <v>BFBLO6</v>
          </cell>
        </row>
        <row r="2113">
          <cell r="A2113" t="str">
            <v>BFBLP6</v>
          </cell>
        </row>
        <row r="2114">
          <cell r="A2114" t="str">
            <v>BFBLQ6</v>
          </cell>
        </row>
        <row r="2115">
          <cell r="A2115" t="str">
            <v>BFBL15</v>
          </cell>
        </row>
        <row r="2116">
          <cell r="A2116" t="str">
            <v>BFBL34</v>
          </cell>
        </row>
        <row r="2117">
          <cell r="A2117" t="str">
            <v>DIBNA8</v>
          </cell>
        </row>
        <row r="2118">
          <cell r="A2118" t="str">
            <v>DIBNB8</v>
          </cell>
        </row>
        <row r="2119">
          <cell r="A2119" t="str">
            <v>DIBNC8</v>
          </cell>
        </row>
        <row r="2120">
          <cell r="A2120" t="str">
            <v>DIBND8</v>
          </cell>
        </row>
        <row r="2121">
          <cell r="A2121" t="str">
            <v>DIBNE8</v>
          </cell>
        </row>
        <row r="2122">
          <cell r="A2122" t="str">
            <v>DIBNF8</v>
          </cell>
        </row>
        <row r="2123">
          <cell r="A2123" t="str">
            <v>DIBNG8</v>
          </cell>
        </row>
        <row r="2124">
          <cell r="A2124" t="str">
            <v>DIBNH8</v>
          </cell>
        </row>
        <row r="2125">
          <cell r="A2125" t="str">
            <v>DIBNI8</v>
          </cell>
        </row>
        <row r="2126">
          <cell r="A2126" t="str">
            <v>DIBNJ8</v>
          </cell>
        </row>
        <row r="2127">
          <cell r="A2127" t="str">
            <v>DIBNK8</v>
          </cell>
        </row>
        <row r="2128">
          <cell r="A2128" t="str">
            <v>DIBNL8</v>
          </cell>
        </row>
        <row r="2129">
          <cell r="A2129" t="str">
            <v>DIBNM8</v>
          </cell>
        </row>
        <row r="2130">
          <cell r="A2130" t="str">
            <v>DIBNN8</v>
          </cell>
        </row>
        <row r="2131">
          <cell r="A2131" t="str">
            <v>DIBNO8</v>
          </cell>
        </row>
        <row r="2132">
          <cell r="A2132" t="str">
            <v>DIBNP8</v>
          </cell>
        </row>
        <row r="2133">
          <cell r="A2133" t="str">
            <v>DIBNQ8</v>
          </cell>
        </row>
        <row r="2134">
          <cell r="A2134" t="str">
            <v>DIBNR8</v>
          </cell>
        </row>
        <row r="2135">
          <cell r="A2135" t="str">
            <v>DIBNS8</v>
          </cell>
        </row>
        <row r="2136">
          <cell r="A2136" t="str">
            <v>DIBNT8</v>
          </cell>
        </row>
        <row r="2137">
          <cell r="A2137" t="str">
            <v>DIBNU8</v>
          </cell>
        </row>
        <row r="2138">
          <cell r="A2138" t="str">
            <v>DIBN15</v>
          </cell>
        </row>
        <row r="2139">
          <cell r="A2139" t="str">
            <v>DIBN24</v>
          </cell>
        </row>
        <row r="2140">
          <cell r="A2140" t="str">
            <v>AMRO14</v>
          </cell>
        </row>
        <row r="2141">
          <cell r="A2141" t="str">
            <v>AMRO15</v>
          </cell>
        </row>
        <row r="2142">
          <cell r="A2142" t="str">
            <v>AMRO16</v>
          </cell>
        </row>
        <row r="2143">
          <cell r="A2143" t="str">
            <v>STBA11</v>
          </cell>
        </row>
        <row r="2144">
          <cell r="A2144" t="str">
            <v>STBA12</v>
          </cell>
        </row>
        <row r="2145">
          <cell r="A2145" t="str">
            <v>STBA13</v>
          </cell>
        </row>
        <row r="2146">
          <cell r="A2146" t="str">
            <v>SUDA14</v>
          </cell>
        </row>
        <row r="2147">
          <cell r="A2147" t="str">
            <v>CCCI12</v>
          </cell>
        </row>
        <row r="2148">
          <cell r="A2148" t="str">
            <v>STLMA1</v>
          </cell>
        </row>
        <row r="2149">
          <cell r="A2149" t="str">
            <v>STLMB1</v>
          </cell>
        </row>
        <row r="2150">
          <cell r="A2150" t="str">
            <v>STLMC1</v>
          </cell>
        </row>
        <row r="2151">
          <cell r="A2151" t="str">
            <v>STLMD1</v>
          </cell>
        </row>
        <row r="2152">
          <cell r="A2152" t="str">
            <v>STLME1</v>
          </cell>
        </row>
        <row r="2153">
          <cell r="A2153" t="str">
            <v>STLMF1</v>
          </cell>
        </row>
        <row r="2154">
          <cell r="A2154" t="str">
            <v>MMGP12</v>
          </cell>
        </row>
        <row r="2155">
          <cell r="A2155" t="str">
            <v>BRAMA7</v>
          </cell>
        </row>
        <row r="2156">
          <cell r="A2156" t="str">
            <v>BRAMB7</v>
          </cell>
        </row>
        <row r="2157">
          <cell r="A2157" t="str">
            <v>BRAMC7</v>
          </cell>
        </row>
        <row r="2158">
          <cell r="A2158" t="str">
            <v>BRAMD7</v>
          </cell>
        </row>
        <row r="2159">
          <cell r="A2159" t="str">
            <v>BRAME7</v>
          </cell>
        </row>
        <row r="2160">
          <cell r="A2160" t="str">
            <v>CBVP11</v>
          </cell>
        </row>
        <row r="2161">
          <cell r="A2161" t="str">
            <v>RNEV62</v>
          </cell>
        </row>
        <row r="2162">
          <cell r="A2162" t="str">
            <v>RNEV72</v>
          </cell>
        </row>
        <row r="2163">
          <cell r="A2163" t="str">
            <v>RNEV82</v>
          </cell>
        </row>
        <row r="2164">
          <cell r="A2164" t="str">
            <v>RNEV92</v>
          </cell>
        </row>
        <row r="2165">
          <cell r="A2165" t="str">
            <v>CCCI22</v>
          </cell>
        </row>
        <row r="2166">
          <cell r="A2166" t="str">
            <v>CIMA11</v>
          </cell>
        </row>
        <row r="2167">
          <cell r="A2167" t="str">
            <v>CRUM11</v>
          </cell>
        </row>
        <row r="2168">
          <cell r="A2168" t="str">
            <v>BRAMF7</v>
          </cell>
        </row>
        <row r="2169">
          <cell r="A2169" t="str">
            <v>LAME27</v>
          </cell>
        </row>
        <row r="2170">
          <cell r="A2170" t="str">
            <v>SFCI11</v>
          </cell>
        </row>
        <row r="2171">
          <cell r="A2171" t="str">
            <v>RENA11</v>
          </cell>
        </row>
        <row r="2172">
          <cell r="A2172" t="str">
            <v>CTRL11</v>
          </cell>
        </row>
        <row r="2173">
          <cell r="A2173" t="str">
            <v>CCPE15</v>
          </cell>
        </row>
        <row r="2174">
          <cell r="A2174" t="str">
            <v>CCPE25</v>
          </cell>
        </row>
        <row r="2175">
          <cell r="A2175" t="str">
            <v>ARMB11</v>
          </cell>
        </row>
        <row r="2176">
          <cell r="A2176" t="str">
            <v>CSNA17</v>
          </cell>
        </row>
        <row r="2177">
          <cell r="A2177" t="str">
            <v>ERSA12</v>
          </cell>
        </row>
        <row r="2178">
          <cell r="A2178" t="str">
            <v>BBLS13</v>
          </cell>
        </row>
        <row r="2179">
          <cell r="A2179" t="str">
            <v>AMAR23</v>
          </cell>
        </row>
        <row r="2180">
          <cell r="A2180" t="str">
            <v>CPEL15</v>
          </cell>
        </row>
        <row r="2181">
          <cell r="A2181" t="str">
            <v>ALES12</v>
          </cell>
        </row>
        <row r="2182">
          <cell r="A2182" t="str">
            <v>MILS13</v>
          </cell>
        </row>
        <row r="2183">
          <cell r="A2183" t="str">
            <v>RSCF11</v>
          </cell>
        </row>
        <row r="2184">
          <cell r="A2184" t="str">
            <v>RSCF21</v>
          </cell>
        </row>
        <row r="2185">
          <cell r="A2185" t="str">
            <v>RSCF41</v>
          </cell>
        </row>
        <row r="2186">
          <cell r="A2186" t="str">
            <v>PETR14</v>
          </cell>
        </row>
        <row r="2187">
          <cell r="A2187" t="str">
            <v>JSML18</v>
          </cell>
        </row>
        <row r="2188">
          <cell r="A2188" t="str">
            <v>JSML38</v>
          </cell>
        </row>
        <row r="2189">
          <cell r="A2189" t="str">
            <v>AEPS16</v>
          </cell>
        </row>
        <row r="2190">
          <cell r="A2190" t="str">
            <v>LAME29</v>
          </cell>
        </row>
        <row r="2191">
          <cell r="A2191" t="str">
            <v>LAME19</v>
          </cell>
        </row>
        <row r="2192">
          <cell r="A2192" t="str">
            <v>SULM13</v>
          </cell>
        </row>
        <row r="2193">
          <cell r="A2193" t="str">
            <v>ECOS11</v>
          </cell>
        </row>
        <row r="2194">
          <cell r="A2194" t="str">
            <v>EATE14</v>
          </cell>
        </row>
        <row r="2195">
          <cell r="A2195" t="str">
            <v>ENTE12</v>
          </cell>
        </row>
        <row r="2196">
          <cell r="A2196" t="str">
            <v>ETEP12</v>
          </cell>
        </row>
        <row r="2197">
          <cell r="A2197" t="str">
            <v>ETAU11</v>
          </cell>
        </row>
        <row r="2198">
          <cell r="A2198" t="str">
            <v>CECM11</v>
          </cell>
        </row>
        <row r="2199">
          <cell r="A2199" t="str">
            <v>NATU36</v>
          </cell>
        </row>
        <row r="2200">
          <cell r="A2200" t="str">
            <v>VOTR13</v>
          </cell>
        </row>
        <row r="2201">
          <cell r="A2201" t="str">
            <v>CSNA18</v>
          </cell>
        </row>
        <row r="2202">
          <cell r="A2202" t="str">
            <v>CSNA19</v>
          </cell>
        </row>
        <row r="2203">
          <cell r="A2203" t="str">
            <v>CPGT11</v>
          </cell>
        </row>
        <row r="2204">
          <cell r="A2204" t="str">
            <v>CRUM12</v>
          </cell>
        </row>
        <row r="2205">
          <cell r="A2205" t="str">
            <v>CRUM22</v>
          </cell>
        </row>
        <row r="2206">
          <cell r="A2206" t="str">
            <v>GNAN13</v>
          </cell>
        </row>
        <row r="2207">
          <cell r="A2207" t="str">
            <v>VTLA11</v>
          </cell>
        </row>
        <row r="2208">
          <cell r="A2208" t="str">
            <v>LSHB14</v>
          </cell>
        </row>
        <row r="2209">
          <cell r="A2209" t="str">
            <v>RCHL11</v>
          </cell>
        </row>
        <row r="2210">
          <cell r="A2210" t="str">
            <v>CRBZ11</v>
          </cell>
        </row>
        <row r="2211">
          <cell r="A2211" t="str">
            <v>CPGT12</v>
          </cell>
        </row>
        <row r="2212">
          <cell r="A2212" t="str">
            <v>PDGP11</v>
          </cell>
        </row>
        <row r="2213">
          <cell r="A2213" t="str">
            <v>SAPR26</v>
          </cell>
        </row>
        <row r="2214">
          <cell r="A2214" t="str">
            <v>EATE15</v>
          </cell>
        </row>
        <row r="2215">
          <cell r="A2215" t="str">
            <v>EATE25</v>
          </cell>
        </row>
        <row r="2216">
          <cell r="A2216" t="str">
            <v>ENTE13</v>
          </cell>
        </row>
        <row r="2217">
          <cell r="A2217" t="str">
            <v>NCFP13</v>
          </cell>
        </row>
        <row r="2218">
          <cell r="A2218" t="str">
            <v>CPLD12</v>
          </cell>
        </row>
        <row r="2219">
          <cell r="A2219" t="str">
            <v>CEEB19</v>
          </cell>
        </row>
        <row r="2220">
          <cell r="A2220" t="str">
            <v>ECCR13</v>
          </cell>
        </row>
        <row r="2221">
          <cell r="A2221" t="str">
            <v>LAME10</v>
          </cell>
        </row>
        <row r="2222">
          <cell r="A2222" t="str">
            <v>ENPX11</v>
          </cell>
        </row>
        <row r="2223">
          <cell r="A2223" t="str">
            <v>LORTA1</v>
          </cell>
        </row>
        <row r="2224">
          <cell r="A2224" t="str">
            <v>BVMF11</v>
          </cell>
        </row>
        <row r="2225">
          <cell r="A2225" t="str">
            <v>SULM14</v>
          </cell>
        </row>
        <row r="2226">
          <cell r="A2226" t="str">
            <v>SULM24</v>
          </cell>
        </row>
        <row r="2227">
          <cell r="A2227" t="str">
            <v>DASA17</v>
          </cell>
        </row>
        <row r="2228">
          <cell r="A2228" t="str">
            <v>CLPP14</v>
          </cell>
        </row>
        <row r="2229">
          <cell r="A2229" t="str">
            <v>CMTR17</v>
          </cell>
        </row>
        <row r="2230">
          <cell r="A2230" t="str">
            <v>ECOS12</v>
          </cell>
        </row>
        <row r="2231">
          <cell r="A2231" t="str">
            <v>VIVT15</v>
          </cell>
        </row>
        <row r="2232">
          <cell r="A2232" t="str">
            <v>CEPE17</v>
          </cell>
        </row>
        <row r="2233">
          <cell r="A2233" t="str">
            <v>LRNE17</v>
          </cell>
        </row>
        <row r="2234">
          <cell r="A2234" t="str">
            <v>RIGE28</v>
          </cell>
        </row>
        <row r="2235">
          <cell r="A2235" t="str">
            <v>CPFP28</v>
          </cell>
        </row>
        <row r="2236">
          <cell r="A2236" t="str">
            <v>EBEN17</v>
          </cell>
        </row>
        <row r="2237">
          <cell r="A2237" t="str">
            <v>ESCE15</v>
          </cell>
        </row>
        <row r="2238">
          <cell r="A2238" t="str">
            <v>RADL11</v>
          </cell>
        </row>
        <row r="2239">
          <cell r="A2239" t="str">
            <v>GNAN14</v>
          </cell>
        </row>
        <row r="2240">
          <cell r="A2240" t="str">
            <v>LAMEA1</v>
          </cell>
        </row>
        <row r="2241">
          <cell r="A2241" t="str">
            <v>TFLE13</v>
          </cell>
        </row>
        <row r="2242">
          <cell r="A2242" t="str">
            <v>LORTA2</v>
          </cell>
        </row>
        <row r="2243">
          <cell r="A2243" t="str">
            <v>RDVC11</v>
          </cell>
        </row>
        <row r="2244">
          <cell r="A2244" t="str">
            <v>ITSA12</v>
          </cell>
        </row>
        <row r="2245">
          <cell r="A2245" t="str">
            <v>ECOS13</v>
          </cell>
        </row>
        <row r="2246">
          <cell r="A2246" t="str">
            <v>STAR13</v>
          </cell>
        </row>
        <row r="2247">
          <cell r="A2247" t="str">
            <v>CLMO13</v>
          </cell>
        </row>
        <row r="2248">
          <cell r="A2248" t="str">
            <v>ECOR12</v>
          </cell>
        </row>
        <row r="2249">
          <cell r="A2249" t="str">
            <v>ERDV15</v>
          </cell>
        </row>
        <row r="2250">
          <cell r="A2250" t="str">
            <v>CPEL16</v>
          </cell>
        </row>
        <row r="2251">
          <cell r="A2251" t="str">
            <v>JSMLA1</v>
          </cell>
        </row>
        <row r="2252">
          <cell r="A2252" t="str">
            <v>CCRAA0</v>
          </cell>
        </row>
        <row r="2253">
          <cell r="A2253" t="str">
            <v>LRNE18</v>
          </cell>
        </row>
        <row r="2254">
          <cell r="A2254" t="str">
            <v>HSLZ19</v>
          </cell>
        </row>
        <row r="2255">
          <cell r="A2255" t="str">
            <v>MGLU17</v>
          </cell>
        </row>
        <row r="2256">
          <cell r="A2256" t="str">
            <v>DASA18</v>
          </cell>
        </row>
        <row r="2257">
          <cell r="A2257" t="str">
            <v>PETR35</v>
          </cell>
        </row>
        <row r="2258">
          <cell r="A2258" t="str">
            <v>IPPT16</v>
          </cell>
        </row>
        <row r="2259">
          <cell r="A2259" t="str">
            <v>DGSP12</v>
          </cell>
        </row>
        <row r="2260">
          <cell r="A2260" t="str">
            <v>ESUL18</v>
          </cell>
        </row>
        <row r="2261">
          <cell r="A2261" t="str">
            <v>EATE16</v>
          </cell>
        </row>
        <row r="2262">
          <cell r="A2262" t="str">
            <v>TOTS11</v>
          </cell>
        </row>
        <row r="2263">
          <cell r="A2263" t="str">
            <v>CNEN12</v>
          </cell>
        </row>
        <row r="2264">
          <cell r="A2264" t="str">
            <v>CNEN22</v>
          </cell>
        </row>
        <row r="2265">
          <cell r="A2265" t="str">
            <v>ECTE14</v>
          </cell>
        </row>
        <row r="2266">
          <cell r="A2266" t="str">
            <v>TRLT12</v>
          </cell>
        </row>
        <row r="2267">
          <cell r="A2267" t="str">
            <v>TRSR12</v>
          </cell>
        </row>
        <row r="2268">
          <cell r="A2268" t="str">
            <v>TRSU12</v>
          </cell>
        </row>
        <row r="2269">
          <cell r="A2269" t="str">
            <v>TAES24</v>
          </cell>
        </row>
        <row r="2270">
          <cell r="A2270" t="str">
            <v>CEMA18</v>
          </cell>
        </row>
        <row r="2271">
          <cell r="A2271" t="str">
            <v>AALR11</v>
          </cell>
        </row>
        <row r="2272">
          <cell r="A2272" t="str">
            <v>AALR21</v>
          </cell>
        </row>
        <row r="2273">
          <cell r="A2273" t="str">
            <v>BCPS15</v>
          </cell>
        </row>
        <row r="2274">
          <cell r="A2274" t="str">
            <v>PNVL12</v>
          </cell>
        </row>
        <row r="2275">
          <cell r="A2275" t="str">
            <v>RDNT16</v>
          </cell>
        </row>
        <row r="2276">
          <cell r="A2276" t="str">
            <v>SULM15</v>
          </cell>
        </row>
        <row r="2277">
          <cell r="A2277" t="str">
            <v>ENGI49</v>
          </cell>
        </row>
        <row r="2278">
          <cell r="A2278" t="str">
            <v>CPGT13</v>
          </cell>
        </row>
        <row r="2279">
          <cell r="A2279" t="str">
            <v>CVCB12</v>
          </cell>
        </row>
        <row r="2280">
          <cell r="A2280" t="str">
            <v>RANM15</v>
          </cell>
        </row>
        <row r="2281">
          <cell r="A2281" t="str">
            <v>VOES17</v>
          </cell>
        </row>
        <row r="2282">
          <cell r="A2282" t="str">
            <v>ERDV16</v>
          </cell>
        </row>
        <row r="2283">
          <cell r="A2283" t="str">
            <v>ERDV26</v>
          </cell>
        </row>
        <row r="2284">
          <cell r="A2284" t="str">
            <v>ERDV36</v>
          </cell>
        </row>
        <row r="2285">
          <cell r="A2285" t="str">
            <v>TCBC11</v>
          </cell>
        </row>
        <row r="2286">
          <cell r="A2286" t="str">
            <v>CTEE16</v>
          </cell>
        </row>
        <row r="2287">
          <cell r="A2287" t="str">
            <v>GERU16</v>
          </cell>
        </row>
        <row r="2288">
          <cell r="A2288" t="str">
            <v>LJDE12</v>
          </cell>
        </row>
        <row r="2289">
          <cell r="A2289" t="str">
            <v>LJDE22</v>
          </cell>
        </row>
        <row r="2290">
          <cell r="A2290" t="str">
            <v>ALPG31</v>
          </cell>
        </row>
        <row r="2291">
          <cell r="A2291" t="str">
            <v>AMPL19</v>
          </cell>
        </row>
        <row r="2292">
          <cell r="A2292" t="str">
            <v>LORTA3</v>
          </cell>
        </row>
        <row r="2293">
          <cell r="A2293" t="str">
            <v>LORTB3</v>
          </cell>
        </row>
        <row r="2294">
          <cell r="A2294" t="str">
            <v>MRSL28</v>
          </cell>
        </row>
        <row r="2295">
          <cell r="A2295" t="str">
            <v>MRSL38</v>
          </cell>
        </row>
        <row r="2296">
          <cell r="A2296" t="str">
            <v>CMGD15</v>
          </cell>
        </row>
        <row r="2297">
          <cell r="A2297" t="str">
            <v>CERN11</v>
          </cell>
        </row>
        <row r="2298">
          <cell r="A2298" t="str">
            <v>CERN21</v>
          </cell>
        </row>
        <row r="2299">
          <cell r="A2299" t="str">
            <v>BBLS12</v>
          </cell>
        </row>
        <row r="2300">
          <cell r="A2300" t="str">
            <v>EBEN18</v>
          </cell>
        </row>
        <row r="2301">
          <cell r="A2301" t="str">
            <v>ESCE16</v>
          </cell>
        </row>
        <row r="2302">
          <cell r="A2302" t="str">
            <v>TERP16</v>
          </cell>
        </row>
        <row r="2303">
          <cell r="A2303" t="str">
            <v>NOTR12</v>
          </cell>
        </row>
        <row r="2304">
          <cell r="A2304" t="str">
            <v>ITPB15</v>
          </cell>
        </row>
        <row r="2305">
          <cell r="A2305" t="str">
            <v>CPLE17</v>
          </cell>
        </row>
        <row r="2306">
          <cell r="A2306" t="str">
            <v>RJGT11</v>
          </cell>
        </row>
        <row r="2307">
          <cell r="A2307" t="str">
            <v>CEPE18</v>
          </cell>
        </row>
        <row r="2308">
          <cell r="A2308" t="str">
            <v>EXTE11</v>
          </cell>
        </row>
        <row r="2309">
          <cell r="A2309" t="str">
            <v>UGPA16</v>
          </cell>
        </row>
        <row r="2310">
          <cell r="A2310" t="str">
            <v>DASA19</v>
          </cell>
        </row>
        <row r="2311">
          <cell r="A2311" t="str">
            <v>ECRD11</v>
          </cell>
        </row>
        <row r="2312">
          <cell r="A2312" t="str">
            <v>CEEBB0</v>
          </cell>
        </row>
        <row r="2313">
          <cell r="A2313" t="str">
            <v>RDLA14</v>
          </cell>
        </row>
        <row r="2314">
          <cell r="A2314" t="str">
            <v>RADL62</v>
          </cell>
        </row>
        <row r="2315">
          <cell r="A2315" t="str">
            <v>RADL72</v>
          </cell>
        </row>
        <row r="2316">
          <cell r="A2316" t="str">
            <v>RADL82</v>
          </cell>
        </row>
        <row r="2317">
          <cell r="A2317" t="str">
            <v>RADL92</v>
          </cell>
        </row>
        <row r="2318">
          <cell r="A2318" t="str">
            <v>GEPA18</v>
          </cell>
        </row>
        <row r="2319">
          <cell r="A2319" t="str">
            <v>CRFB11</v>
          </cell>
        </row>
        <row r="2320">
          <cell r="A2320" t="str">
            <v>CRFB21</v>
          </cell>
        </row>
        <row r="2321">
          <cell r="A2321" t="str">
            <v>RILA11</v>
          </cell>
        </row>
        <row r="2322">
          <cell r="A2322" t="str">
            <v>LAMEA2</v>
          </cell>
        </row>
        <row r="2323">
          <cell r="A2323" t="str">
            <v>GUAR11</v>
          </cell>
        </row>
        <row r="2324">
          <cell r="A2324" t="str">
            <v>NTSD12</v>
          </cell>
        </row>
        <row r="2325">
          <cell r="A2325" t="str">
            <v>CLMO14</v>
          </cell>
        </row>
        <row r="2326">
          <cell r="A2326" t="str">
            <v>CLMO24</v>
          </cell>
        </row>
        <row r="2327">
          <cell r="A2327" t="str">
            <v>VTCT11</v>
          </cell>
        </row>
        <row r="2328">
          <cell r="A2328" t="str">
            <v>MULP16</v>
          </cell>
        </row>
        <row r="2329">
          <cell r="A2329" t="str">
            <v>CPGEA1</v>
          </cell>
        </row>
        <row r="2330">
          <cell r="A2330" t="str">
            <v>CPGEB1</v>
          </cell>
        </row>
        <row r="2331">
          <cell r="A2331" t="str">
            <v>SAPR28</v>
          </cell>
        </row>
        <row r="2332">
          <cell r="A2332" t="str">
            <v>ENJG11</v>
          </cell>
        </row>
        <row r="2333">
          <cell r="A2333" t="str">
            <v>ENMI11</v>
          </cell>
        </row>
        <row r="2334">
          <cell r="A2334" t="str">
            <v>BRAP17</v>
          </cell>
        </row>
        <row r="2335">
          <cell r="A2335" t="str">
            <v>ELEK17</v>
          </cell>
        </row>
        <row r="2336">
          <cell r="A2336" t="str">
            <v>ELEK27</v>
          </cell>
        </row>
        <row r="2337">
          <cell r="A2337" t="str">
            <v>EATE17</v>
          </cell>
        </row>
        <row r="2338">
          <cell r="A2338" t="str">
            <v>ETEP13</v>
          </cell>
        </row>
        <row r="2339">
          <cell r="A2339" t="str">
            <v>CSMGA3</v>
          </cell>
        </row>
        <row r="2340">
          <cell r="A2340" t="str">
            <v>CSMGB3</v>
          </cell>
        </row>
        <row r="2341">
          <cell r="A2341" t="str">
            <v>RDNT17</v>
          </cell>
        </row>
        <row r="2342">
          <cell r="A2342" t="str">
            <v>TFLE15</v>
          </cell>
        </row>
        <row r="2343">
          <cell r="A2343" t="str">
            <v>CECO11</v>
          </cell>
        </row>
        <row r="2344">
          <cell r="A2344" t="str">
            <v>VIAL16</v>
          </cell>
        </row>
        <row r="2345">
          <cell r="A2345" t="str">
            <v>TERP17</v>
          </cell>
        </row>
        <row r="2346">
          <cell r="A2346" t="str">
            <v>CBRDA6</v>
          </cell>
        </row>
        <row r="2347">
          <cell r="A2347" t="str">
            <v>CBRDB6</v>
          </cell>
        </row>
        <row r="2348">
          <cell r="A2348" t="str">
            <v>ELPLA3</v>
          </cell>
        </row>
        <row r="2349">
          <cell r="A2349" t="str">
            <v>ELPLB3</v>
          </cell>
        </row>
        <row r="2350">
          <cell r="A2350" t="str">
            <v>TRLT11</v>
          </cell>
        </row>
        <row r="2351">
          <cell r="A2351" t="str">
            <v>ALSCA0</v>
          </cell>
        </row>
        <row r="2352">
          <cell r="A2352" t="str">
            <v>CPXB12</v>
          </cell>
        </row>
        <row r="2353">
          <cell r="A2353" t="str">
            <v>ETAP12</v>
          </cell>
        </row>
        <row r="2354">
          <cell r="A2354" t="str">
            <v>LORTD4</v>
          </cell>
        </row>
        <row r="2355">
          <cell r="A2355" t="str">
            <v>UNDAA2</v>
          </cell>
        </row>
        <row r="2356">
          <cell r="A2356" t="str">
            <v>NATU19</v>
          </cell>
        </row>
        <row r="2357">
          <cell r="A2357" t="str">
            <v>NATU29</v>
          </cell>
        </row>
        <row r="2358">
          <cell r="A2358" t="str">
            <v>NATU39</v>
          </cell>
        </row>
        <row r="2359">
          <cell r="A2359" t="str">
            <v>CVCB13</v>
          </cell>
        </row>
        <row r="2360">
          <cell r="A2360" t="str">
            <v>IGTA17</v>
          </cell>
        </row>
        <row r="2361">
          <cell r="A2361" t="str">
            <v>IGTA37</v>
          </cell>
        </row>
        <row r="2362">
          <cell r="A2362" t="str">
            <v>XPVS11</v>
          </cell>
        </row>
        <row r="2363">
          <cell r="A2363" t="str">
            <v>STSN11</v>
          </cell>
        </row>
        <row r="2364">
          <cell r="A2364" t="str">
            <v>CRA018004MT</v>
          </cell>
        </row>
        <row r="2365">
          <cell r="A2365" t="str">
            <v>CRA018003UX</v>
          </cell>
        </row>
        <row r="2366">
          <cell r="A2366" t="str">
            <v>GGBRA5</v>
          </cell>
        </row>
        <row r="2367">
          <cell r="A2367" t="str">
            <v>DASAA0</v>
          </cell>
        </row>
        <row r="2368">
          <cell r="A2368" t="str">
            <v>DASAB0</v>
          </cell>
        </row>
        <row r="2369">
          <cell r="A2369" t="str">
            <v>DASAC0</v>
          </cell>
        </row>
        <row r="2370">
          <cell r="A2370" t="str">
            <v>TFLE16</v>
          </cell>
        </row>
        <row r="2371">
          <cell r="A2371" t="str">
            <v>ECOR14</v>
          </cell>
        </row>
        <row r="2372">
          <cell r="A2372" t="str">
            <v>PARD12</v>
          </cell>
        </row>
        <row r="2373">
          <cell r="A2373" t="str">
            <v>SUZB17</v>
          </cell>
        </row>
        <row r="2374">
          <cell r="A2374" t="str">
            <v>17E0830135</v>
          </cell>
        </row>
        <row r="2375">
          <cell r="A2375" t="str">
            <v>EBENA0</v>
          </cell>
        </row>
        <row r="2376">
          <cell r="A2376" t="str">
            <v>CBRDA5</v>
          </cell>
        </row>
        <row r="2377">
          <cell r="A2377" t="str">
            <v>GUAR12</v>
          </cell>
        </row>
        <row r="2378">
          <cell r="A2378" t="str">
            <v>BRAM26</v>
          </cell>
        </row>
        <row r="2379">
          <cell r="A2379" t="str">
            <v>CTAP11</v>
          </cell>
        </row>
        <row r="2380">
          <cell r="A2380" t="str">
            <v>EMSP14</v>
          </cell>
        </row>
        <row r="2381">
          <cell r="A2381" t="str">
            <v>LDCS11</v>
          </cell>
        </row>
        <row r="2382">
          <cell r="A2382" t="str">
            <v>LTEN12</v>
          </cell>
        </row>
        <row r="2383">
          <cell r="A2383" t="str">
            <v>PCHH11</v>
          </cell>
        </row>
        <row r="2384">
          <cell r="A2384" t="str">
            <v>RBSA11</v>
          </cell>
        </row>
        <row r="2385">
          <cell r="A2385" t="str">
            <v>RDOR13</v>
          </cell>
        </row>
        <row r="2386">
          <cell r="A2386" t="str">
            <v>CPFP19</v>
          </cell>
        </row>
        <row r="2387">
          <cell r="A2387" t="str">
            <v>BVLS24</v>
          </cell>
        </row>
        <row r="2388">
          <cell r="A2388" t="str">
            <v>ILAM16</v>
          </cell>
        </row>
        <row r="2389">
          <cell r="A2389" t="str">
            <v>PDGE11</v>
          </cell>
        </row>
        <row r="2390">
          <cell r="A2390" t="str">
            <v>RENG14</v>
          </cell>
        </row>
        <row r="2391">
          <cell r="A2391" t="str">
            <v>FNTE11</v>
          </cell>
        </row>
        <row r="2392">
          <cell r="A2392" t="str">
            <v>ERSA11</v>
          </cell>
        </row>
        <row r="2393">
          <cell r="A2393" t="str">
            <v>MRVL12</v>
          </cell>
        </row>
        <row r="2394">
          <cell r="A2394" t="str">
            <v>GFVH11</v>
          </cell>
        </row>
        <row r="2395">
          <cell r="A2395" t="str">
            <v>BRSP12</v>
          </cell>
        </row>
        <row r="2396">
          <cell r="A2396" t="str">
            <v>MTTM11</v>
          </cell>
        </row>
        <row r="2397">
          <cell r="A2397" t="str">
            <v>MWVI11</v>
          </cell>
        </row>
        <row r="2398">
          <cell r="A2398" t="str">
            <v>STTZ16</v>
          </cell>
        </row>
        <row r="2399">
          <cell r="A2399" t="str">
            <v>TSAE12</v>
          </cell>
        </row>
        <row r="2400">
          <cell r="A2400" t="str">
            <v>FLRY12</v>
          </cell>
        </row>
        <row r="2401">
          <cell r="A2401" t="str">
            <v>IGTA14</v>
          </cell>
        </row>
        <row r="2402">
          <cell r="A2402" t="str">
            <v>AEPA25</v>
          </cell>
        </row>
        <row r="2403">
          <cell r="A2403" t="str">
            <v>HBOR13</v>
          </cell>
        </row>
        <row r="2404">
          <cell r="A2404" t="str">
            <v>PMAV11</v>
          </cell>
        </row>
        <row r="2405">
          <cell r="A2405" t="str">
            <v>RDCO14</v>
          </cell>
        </row>
        <row r="2406">
          <cell r="A2406" t="str">
            <v>GASP13</v>
          </cell>
        </row>
        <row r="2407">
          <cell r="A2407" t="str">
            <v>UNPR11</v>
          </cell>
        </row>
        <row r="2408">
          <cell r="A2408" t="str">
            <v>USIM16</v>
          </cell>
        </row>
        <row r="2409">
          <cell r="A2409" t="str">
            <v>CCBN12</v>
          </cell>
        </row>
        <row r="2410">
          <cell r="A2410" t="str">
            <v>BRTS11</v>
          </cell>
        </row>
        <row r="2411">
          <cell r="A2411" t="str">
            <v>CLCD11</v>
          </cell>
        </row>
        <row r="2412">
          <cell r="A2412" t="str">
            <v>MRVL13</v>
          </cell>
        </row>
        <row r="2413">
          <cell r="A2413" t="str">
            <v>BODY12</v>
          </cell>
        </row>
        <row r="2414">
          <cell r="A2414" t="str">
            <v>CMRE12</v>
          </cell>
        </row>
        <row r="2415">
          <cell r="A2415" t="str">
            <v>LSVE19</v>
          </cell>
        </row>
        <row r="2416">
          <cell r="A2416" t="str">
            <v>JSML26</v>
          </cell>
        </row>
        <row r="2417">
          <cell r="A2417" t="str">
            <v>CPGE16</v>
          </cell>
        </row>
        <row r="2418">
          <cell r="A2418" t="str">
            <v>RAPT13</v>
          </cell>
        </row>
        <row r="2419">
          <cell r="A2419" t="str">
            <v>HOSK11</v>
          </cell>
        </row>
        <row r="2420">
          <cell r="A2420" t="str">
            <v>SBBO11</v>
          </cell>
        </row>
        <row r="2421">
          <cell r="A2421" t="str">
            <v>AEGE11</v>
          </cell>
        </row>
        <row r="2422">
          <cell r="A2422" t="str">
            <v>ODBE12</v>
          </cell>
        </row>
        <row r="2423">
          <cell r="A2423" t="str">
            <v>LCAM28</v>
          </cell>
        </row>
        <row r="2424">
          <cell r="A2424" t="str">
            <v>ALGT11</v>
          </cell>
        </row>
        <row r="2425">
          <cell r="A2425" t="str">
            <v>AUSA11</v>
          </cell>
        </row>
        <row r="2426">
          <cell r="A2426" t="str">
            <v>CIDJ11</v>
          </cell>
        </row>
        <row r="2427">
          <cell r="A2427" t="str">
            <v>JHSP15</v>
          </cell>
        </row>
        <row r="2428">
          <cell r="A2428" t="str">
            <v>PALF17</v>
          </cell>
        </row>
        <row r="2429">
          <cell r="A2429" t="str">
            <v>VILC11</v>
          </cell>
        </row>
        <row r="2430">
          <cell r="A2430" t="str">
            <v>ISOL23</v>
          </cell>
        </row>
        <row r="2431">
          <cell r="A2431" t="str">
            <v>TERP24</v>
          </cell>
        </row>
        <row r="2432">
          <cell r="A2432" t="str">
            <v>TGMA12</v>
          </cell>
        </row>
        <row r="2433">
          <cell r="A2433" t="str">
            <v>TGMA22</v>
          </cell>
        </row>
        <row r="2434">
          <cell r="A2434" t="str">
            <v>UNIP12</v>
          </cell>
        </row>
        <row r="2435">
          <cell r="A2435" t="str">
            <v>BTYS11</v>
          </cell>
        </row>
        <row r="2436">
          <cell r="A2436" t="str">
            <v>MARA11</v>
          </cell>
        </row>
        <row r="2437">
          <cell r="A2437" t="str">
            <v>ROCH11</v>
          </cell>
        </row>
        <row r="2438">
          <cell r="A2438" t="str">
            <v>MDNE14</v>
          </cell>
        </row>
        <row r="2439">
          <cell r="A2439" t="str">
            <v>RIAM11</v>
          </cell>
        </row>
        <row r="2440">
          <cell r="A2440" t="str">
            <v>SOLA11</v>
          </cell>
        </row>
        <row r="2441">
          <cell r="A2441" t="str">
            <v>CMER14</v>
          </cell>
        </row>
        <row r="2442">
          <cell r="A2442" t="str">
            <v>EBEN15</v>
          </cell>
        </row>
        <row r="2443">
          <cell r="A2443" t="str">
            <v>LSVE17</v>
          </cell>
        </row>
        <row r="2444">
          <cell r="A2444" t="str">
            <v>CEMT15</v>
          </cell>
        </row>
        <row r="2445">
          <cell r="A2445" t="str">
            <v>CEMT25</v>
          </cell>
        </row>
        <row r="2446">
          <cell r="A2446" t="str">
            <v>AGFO11</v>
          </cell>
        </row>
        <row r="2447">
          <cell r="A2447" t="str">
            <v>CADS12</v>
          </cell>
        </row>
        <row r="2448">
          <cell r="A2448" t="str">
            <v>CADS22</v>
          </cell>
        </row>
        <row r="2449">
          <cell r="A2449" t="str">
            <v>BMEP11</v>
          </cell>
        </row>
        <row r="2450">
          <cell r="A2450" t="str">
            <v>CEMT18</v>
          </cell>
        </row>
        <row r="2451">
          <cell r="A2451" t="str">
            <v>BMEP21</v>
          </cell>
        </row>
        <row r="2452">
          <cell r="A2452" t="str">
            <v>BMEP31</v>
          </cell>
        </row>
        <row r="2453">
          <cell r="A2453" t="str">
            <v>BMEP41</v>
          </cell>
        </row>
        <row r="2454">
          <cell r="A2454" t="str">
            <v>RHPY11</v>
          </cell>
        </row>
        <row r="2455">
          <cell r="A2455" t="str">
            <v>LJDE11</v>
          </cell>
        </row>
        <row r="2456">
          <cell r="A2456" t="str">
            <v>BISC12</v>
          </cell>
        </row>
        <row r="2457">
          <cell r="A2457" t="str">
            <v>GEPA15</v>
          </cell>
        </row>
        <row r="2458">
          <cell r="A2458" t="str">
            <v>MRSL16</v>
          </cell>
        </row>
        <row r="2459">
          <cell r="A2459" t="str">
            <v>BODY13</v>
          </cell>
        </row>
        <row r="2460">
          <cell r="A2460" t="str">
            <v>MAIB12</v>
          </cell>
        </row>
        <row r="2461">
          <cell r="A2461" t="str">
            <v>MULP13</v>
          </cell>
        </row>
        <row r="2462">
          <cell r="A2462" t="str">
            <v>ESTC12</v>
          </cell>
        </row>
        <row r="2463">
          <cell r="A2463" t="str">
            <v>PRSH11</v>
          </cell>
        </row>
        <row r="2464">
          <cell r="A2464" t="str">
            <v>ESCE13</v>
          </cell>
        </row>
        <row r="2465">
          <cell r="A2465" t="str">
            <v>ETAM11</v>
          </cell>
        </row>
        <row r="2466">
          <cell r="A2466" t="str">
            <v>CTAP13</v>
          </cell>
        </row>
        <row r="2467">
          <cell r="A2467" t="str">
            <v>IVIA14</v>
          </cell>
        </row>
        <row r="2468">
          <cell r="A2468" t="str">
            <v>YOUC11</v>
          </cell>
        </row>
        <row r="2469">
          <cell r="A2469" t="str">
            <v>CPQB13</v>
          </cell>
        </row>
        <row r="2470">
          <cell r="A2470" t="str">
            <v>BFLE11</v>
          </cell>
        </row>
        <row r="2471">
          <cell r="A2471" t="str">
            <v>GBEE11</v>
          </cell>
        </row>
        <row r="2472">
          <cell r="A2472" t="str">
            <v>AEGE12</v>
          </cell>
        </row>
        <row r="2473">
          <cell r="A2473" t="str">
            <v>DASA25</v>
          </cell>
        </row>
        <row r="2474">
          <cell r="A2474" t="str">
            <v>CEBD11</v>
          </cell>
        </row>
        <row r="2475">
          <cell r="A2475" t="str">
            <v>CPSC13</v>
          </cell>
        </row>
        <row r="2476">
          <cell r="A2476" t="str">
            <v>ECOR21</v>
          </cell>
        </row>
        <row r="2477">
          <cell r="A2477" t="str">
            <v>ECNT13</v>
          </cell>
        </row>
        <row r="2478">
          <cell r="A2478" t="str">
            <v>ECTE13</v>
          </cell>
        </row>
        <row r="2479">
          <cell r="A2479" t="str">
            <v>EDED32</v>
          </cell>
        </row>
        <row r="2480">
          <cell r="A2480" t="str">
            <v>TLGE11</v>
          </cell>
        </row>
        <row r="2481">
          <cell r="A2481" t="str">
            <v>BHGR13</v>
          </cell>
        </row>
        <row r="2482">
          <cell r="A2482" t="str">
            <v>CCGR12</v>
          </cell>
        </row>
        <row r="2483">
          <cell r="A2483" t="str">
            <v>MMGP15</v>
          </cell>
        </row>
        <row r="2484">
          <cell r="A2484" t="str">
            <v>RTBD11</v>
          </cell>
        </row>
        <row r="2485">
          <cell r="A2485" t="str">
            <v>RDCO15</v>
          </cell>
        </row>
        <row r="2486">
          <cell r="A2486" t="str">
            <v>ENGT22</v>
          </cell>
        </row>
        <row r="2487">
          <cell r="A2487" t="str">
            <v>CEBD12</v>
          </cell>
        </row>
        <row r="2488">
          <cell r="A2488" t="str">
            <v>BKBR16</v>
          </cell>
        </row>
        <row r="2489">
          <cell r="A2489" t="str">
            <v>HBOR24</v>
          </cell>
        </row>
        <row r="2490">
          <cell r="A2490" t="str">
            <v>HBOR14</v>
          </cell>
        </row>
        <row r="2491">
          <cell r="A2491" t="str">
            <v>UNDA27</v>
          </cell>
        </row>
        <row r="2492">
          <cell r="A2492" t="str">
            <v>INBD14</v>
          </cell>
        </row>
        <row r="2493">
          <cell r="A2493" t="str">
            <v>INBD24</v>
          </cell>
        </row>
        <row r="2494">
          <cell r="A2494" t="str">
            <v>RDCO16</v>
          </cell>
        </row>
        <row r="2495">
          <cell r="A2495" t="str">
            <v>SBIO12</v>
          </cell>
        </row>
        <row r="2496">
          <cell r="A2496" t="str">
            <v>OVTL15</v>
          </cell>
        </row>
        <row r="2497">
          <cell r="A2497" t="str">
            <v>OVTL25</v>
          </cell>
        </row>
        <row r="2498">
          <cell r="A2498" t="str">
            <v>MRVE19</v>
          </cell>
        </row>
        <row r="2499">
          <cell r="A2499" t="str">
            <v>MRVE29</v>
          </cell>
        </row>
        <row r="2500">
          <cell r="A2500" t="str">
            <v>SQOI13</v>
          </cell>
        </row>
        <row r="2501">
          <cell r="A2501" t="str">
            <v>CREM16</v>
          </cell>
        </row>
        <row r="2502">
          <cell r="A2502" t="str">
            <v>ALGA16</v>
          </cell>
        </row>
        <row r="2503">
          <cell r="A2503" t="str">
            <v>LCEH12</v>
          </cell>
        </row>
        <row r="2504">
          <cell r="A2504" t="str">
            <v>LLIS16</v>
          </cell>
        </row>
        <row r="2505">
          <cell r="A2505" t="str">
            <v>CRMG14</v>
          </cell>
        </row>
        <row r="2506">
          <cell r="A2506" t="str">
            <v>CABC11</v>
          </cell>
        </row>
        <row r="2507">
          <cell r="A2507" t="str">
            <v>SSBR12</v>
          </cell>
        </row>
        <row r="2508">
          <cell r="A2508" t="str">
            <v>MOVI11</v>
          </cell>
        </row>
        <row r="2509">
          <cell r="A2509" t="str">
            <v>MOVI21</v>
          </cell>
        </row>
        <row r="2510">
          <cell r="A2510" t="str">
            <v>LCAMB3</v>
          </cell>
        </row>
        <row r="2511">
          <cell r="A2511" t="str">
            <v>SEDU21</v>
          </cell>
        </row>
        <row r="2512">
          <cell r="A2512" t="str">
            <v>SEDU11</v>
          </cell>
        </row>
        <row r="2513">
          <cell r="A2513" t="str">
            <v>CBMG11</v>
          </cell>
        </row>
        <row r="2514">
          <cell r="A2514" t="str">
            <v>GEPA17</v>
          </cell>
        </row>
        <row r="2515">
          <cell r="A2515" t="str">
            <v>MRVEA1</v>
          </cell>
        </row>
        <row r="2516">
          <cell r="A2516" t="str">
            <v>MRVEB1</v>
          </cell>
        </row>
        <row r="2517">
          <cell r="A2517" t="str">
            <v>NATU17</v>
          </cell>
        </row>
        <row r="2518">
          <cell r="A2518" t="str">
            <v>NATU27</v>
          </cell>
        </row>
        <row r="2519">
          <cell r="A2519" t="str">
            <v>OVSA16</v>
          </cell>
        </row>
        <row r="2520">
          <cell r="A2520" t="str">
            <v>SEER12</v>
          </cell>
        </row>
        <row r="2521">
          <cell r="A2521" t="str">
            <v>SEER22</v>
          </cell>
        </row>
        <row r="2522">
          <cell r="A2522" t="str">
            <v>UNDA10</v>
          </cell>
        </row>
        <row r="2523">
          <cell r="A2523" t="str">
            <v>UNDA20</v>
          </cell>
        </row>
        <row r="2524">
          <cell r="A2524" t="str">
            <v>TFLE14</v>
          </cell>
        </row>
        <row r="2525">
          <cell r="A2525" t="str">
            <v>SBSP1B</v>
          </cell>
        </row>
        <row r="2526">
          <cell r="A2526" t="str">
            <v>SBSP2B</v>
          </cell>
        </row>
        <row r="2527">
          <cell r="A2527" t="str">
            <v>EDSC13</v>
          </cell>
        </row>
        <row r="2528">
          <cell r="A2528" t="str">
            <v>ARTR15</v>
          </cell>
        </row>
        <row r="2529">
          <cell r="A2529" t="str">
            <v>AGGU13</v>
          </cell>
        </row>
        <row r="2530">
          <cell r="A2530" t="str">
            <v>PPNV11</v>
          </cell>
        </row>
        <row r="2531">
          <cell r="A2531" t="str">
            <v>PTPN13</v>
          </cell>
        </row>
        <row r="2532">
          <cell r="A2532" t="str">
            <v>TLPP16</v>
          </cell>
        </row>
        <row r="2533">
          <cell r="A2533" t="str">
            <v>GSTS11</v>
          </cell>
        </row>
        <row r="2534">
          <cell r="A2534" t="str">
            <v>LGTE16</v>
          </cell>
        </row>
        <row r="2535">
          <cell r="A2535" t="str">
            <v>FLRY13</v>
          </cell>
        </row>
        <row r="2536">
          <cell r="A2536" t="str">
            <v>EQTL12</v>
          </cell>
        </row>
        <row r="2537">
          <cell r="A2537" t="str">
            <v>CCRDA1</v>
          </cell>
        </row>
        <row r="2538">
          <cell r="A2538" t="str">
            <v>CCRDB1</v>
          </cell>
        </row>
        <row r="2539">
          <cell r="A2539" t="str">
            <v>CCRDC1</v>
          </cell>
        </row>
        <row r="2540">
          <cell r="A2540" t="str">
            <v>LLIS17</v>
          </cell>
        </row>
        <row r="2541">
          <cell r="A2541" t="str">
            <v>AESL16</v>
          </cell>
        </row>
        <row r="2542">
          <cell r="A2542" t="str">
            <v>CEAR15</v>
          </cell>
        </row>
        <row r="2543">
          <cell r="A2543" t="str">
            <v>SMFT23</v>
          </cell>
        </row>
        <row r="2544">
          <cell r="A2544" t="str">
            <v>LOGGA2</v>
          </cell>
        </row>
        <row r="2545">
          <cell r="A2545" t="str">
            <v>SLFM11</v>
          </cell>
        </row>
        <row r="2546">
          <cell r="A2546" t="str">
            <v>SNGO14</v>
          </cell>
        </row>
        <row r="2547">
          <cell r="A2547" t="str">
            <v>SMFT13</v>
          </cell>
        </row>
        <row r="2548">
          <cell r="A2548" t="str">
            <v>RBSA15</v>
          </cell>
        </row>
        <row r="2549">
          <cell r="A2549" t="str">
            <v>COMF12</v>
          </cell>
        </row>
        <row r="2550">
          <cell r="A2550" t="str">
            <v>PALF19</v>
          </cell>
        </row>
        <row r="2551">
          <cell r="A2551" t="str">
            <v>RIGE19</v>
          </cell>
        </row>
        <row r="2552">
          <cell r="A2552" t="str">
            <v>TSCF11</v>
          </cell>
        </row>
        <row r="2553">
          <cell r="A2553" t="str">
            <v>SBSPA2</v>
          </cell>
        </row>
        <row r="2554">
          <cell r="A2554" t="str">
            <v>SBSPB2</v>
          </cell>
        </row>
        <row r="2555">
          <cell r="A2555" t="str">
            <v>NATU18</v>
          </cell>
        </row>
        <row r="2556">
          <cell r="A2556" t="str">
            <v>LCAMA5</v>
          </cell>
        </row>
        <row r="2557">
          <cell r="A2557" t="str">
            <v>LCAMB5</v>
          </cell>
        </row>
        <row r="2558">
          <cell r="A2558" t="str">
            <v>TIET27</v>
          </cell>
        </row>
        <row r="2559">
          <cell r="A2559" t="str">
            <v>HSPE14</v>
          </cell>
        </row>
        <row r="2560">
          <cell r="A2560" t="str">
            <v>ESULA0</v>
          </cell>
        </row>
        <row r="2561">
          <cell r="A2561" t="str">
            <v>SAEL14</v>
          </cell>
        </row>
        <row r="2562">
          <cell r="A2562" t="str">
            <v>LIQP15</v>
          </cell>
        </row>
        <row r="2563">
          <cell r="A2563" t="str">
            <v>LIQP16</v>
          </cell>
        </row>
        <row r="2564">
          <cell r="A2564" t="str">
            <v>LIQP25</v>
          </cell>
        </row>
        <row r="2565">
          <cell r="A2565" t="str">
            <v>LIQP35</v>
          </cell>
        </row>
        <row r="2566">
          <cell r="A2566" t="str">
            <v>LIQP45</v>
          </cell>
        </row>
        <row r="2567">
          <cell r="A2567" t="str">
            <v>OVSA17</v>
          </cell>
        </row>
        <row r="2568">
          <cell r="A2568" t="str">
            <v>IOCH18</v>
          </cell>
        </row>
        <row r="2569">
          <cell r="A2569" t="str">
            <v>SEDU12</v>
          </cell>
        </row>
        <row r="2570">
          <cell r="A2570" t="str">
            <v>UNIP14</v>
          </cell>
        </row>
        <row r="2571">
          <cell r="A2571" t="str">
            <v>UNIP24</v>
          </cell>
        </row>
        <row r="2572">
          <cell r="A2572" t="str">
            <v>IGSN13</v>
          </cell>
        </row>
        <row r="2573">
          <cell r="A2573" t="str">
            <v>ECOR13</v>
          </cell>
        </row>
        <row r="2574">
          <cell r="A2574" t="str">
            <v>ALGA17</v>
          </cell>
        </row>
        <row r="2575">
          <cell r="A2575" t="str">
            <v>FLRY14</v>
          </cell>
        </row>
        <row r="2576">
          <cell r="A2576" t="str">
            <v>FLRY24</v>
          </cell>
        </row>
        <row r="2577">
          <cell r="A2577" t="str">
            <v>CELP25</v>
          </cell>
        </row>
        <row r="2578">
          <cell r="A2578" t="str">
            <v>CELP15</v>
          </cell>
        </row>
        <row r="2579">
          <cell r="A2579" t="str">
            <v>MOVI12</v>
          </cell>
        </row>
        <row r="2580">
          <cell r="A2580" t="str">
            <v>MOVI22</v>
          </cell>
        </row>
        <row r="2581">
          <cell r="A2581" t="str">
            <v>IVIA15</v>
          </cell>
        </row>
        <row r="2582">
          <cell r="A2582" t="str">
            <v>IVIA25</v>
          </cell>
        </row>
        <row r="2583">
          <cell r="A2583" t="str">
            <v>IVIA35</v>
          </cell>
        </row>
        <row r="2584">
          <cell r="A2584" t="str">
            <v>HOSK13</v>
          </cell>
        </row>
        <row r="2585">
          <cell r="A2585" t="str">
            <v>UMMC11</v>
          </cell>
        </row>
        <row r="2586">
          <cell r="A2586" t="str">
            <v>JHSP17</v>
          </cell>
        </row>
        <row r="2587">
          <cell r="A2587" t="str">
            <v>AMAR14</v>
          </cell>
        </row>
        <row r="2588">
          <cell r="A2588" t="str">
            <v>ENGI10</v>
          </cell>
        </row>
        <row r="2589">
          <cell r="A2589" t="str">
            <v>LLIS18</v>
          </cell>
        </row>
        <row r="2590">
          <cell r="A2590" t="str">
            <v>PTBL13</v>
          </cell>
        </row>
        <row r="2591">
          <cell r="A2591" t="str">
            <v>ADMA12</v>
          </cell>
        </row>
        <row r="2592">
          <cell r="A2592" t="str">
            <v>AEGP13</v>
          </cell>
        </row>
        <row r="2593">
          <cell r="A2593" t="str">
            <v>MRVEA2</v>
          </cell>
        </row>
        <row r="2594">
          <cell r="A2594" t="str">
            <v>MRVEB2</v>
          </cell>
        </row>
        <row r="2595">
          <cell r="A2595" t="str">
            <v>MRVEC2</v>
          </cell>
        </row>
        <row r="2596">
          <cell r="A2596" t="str">
            <v>MRVED2</v>
          </cell>
        </row>
        <row r="2597">
          <cell r="A2597" t="str">
            <v>SSED11</v>
          </cell>
        </row>
        <row r="2598">
          <cell r="A2598" t="str">
            <v>SSED21</v>
          </cell>
        </row>
        <row r="2599">
          <cell r="A2599" t="str">
            <v>RDCO18</v>
          </cell>
        </row>
        <row r="2600">
          <cell r="A2600" t="str">
            <v>GERU17</v>
          </cell>
        </row>
        <row r="2601">
          <cell r="A2601" t="str">
            <v>TEND14</v>
          </cell>
        </row>
        <row r="2602">
          <cell r="A2602" t="str">
            <v>DMCC15</v>
          </cell>
        </row>
        <row r="2603">
          <cell r="A2603" t="str">
            <v>EQTL13</v>
          </cell>
        </row>
        <row r="2604">
          <cell r="A2604" t="str">
            <v>TCSA16</v>
          </cell>
        </row>
        <row r="2605">
          <cell r="A2605" t="str">
            <v>CEBD13</v>
          </cell>
        </row>
        <row r="2606">
          <cell r="A2606" t="str">
            <v>ONCO17</v>
          </cell>
        </row>
        <row r="2607">
          <cell r="A2607" t="str">
            <v>LIGHB5</v>
          </cell>
        </row>
        <row r="2608">
          <cell r="A2608" t="str">
            <v>MSRO12</v>
          </cell>
        </row>
        <row r="2609">
          <cell r="A2609" t="str">
            <v>ITGT21</v>
          </cell>
        </row>
        <row r="2610">
          <cell r="A2610" t="str">
            <v>LLIS19</v>
          </cell>
        </row>
        <row r="2611">
          <cell r="A2611" t="str">
            <v>CLCD13</v>
          </cell>
        </row>
        <row r="2612">
          <cell r="A2612" t="str">
            <v>MVLV12</v>
          </cell>
        </row>
        <row r="2613">
          <cell r="A2613" t="str">
            <v>CIPS16</v>
          </cell>
        </row>
        <row r="2614">
          <cell r="A2614" t="str">
            <v>MOBP11</v>
          </cell>
        </row>
        <row r="2615">
          <cell r="A2615" t="str">
            <v>MOBP21</v>
          </cell>
        </row>
        <row r="2616">
          <cell r="A2616" t="str">
            <v>SNGO15</v>
          </cell>
        </row>
        <row r="2617">
          <cell r="A2617" t="str">
            <v>CERO11</v>
          </cell>
        </row>
        <row r="2618">
          <cell r="A2618" t="str">
            <v>MSRO13</v>
          </cell>
        </row>
        <row r="2619">
          <cell r="A2619" t="str">
            <v>TVIV11</v>
          </cell>
        </row>
        <row r="2620">
          <cell r="A2620" t="str">
            <v>BOAV13</v>
          </cell>
        </row>
        <row r="2621">
          <cell r="A2621" t="str">
            <v>CLOR11</v>
          </cell>
        </row>
        <row r="2622">
          <cell r="A2622" t="str">
            <v>MOVI13</v>
          </cell>
        </row>
        <row r="2623">
          <cell r="A2623" t="str">
            <v>MOVI23</v>
          </cell>
        </row>
        <row r="2624">
          <cell r="A2624" t="str">
            <v>MOVI33</v>
          </cell>
        </row>
        <row r="2625">
          <cell r="A2625" t="str">
            <v>RCPS11</v>
          </cell>
        </row>
        <row r="2626">
          <cell r="A2626" t="str">
            <v>LLIS10</v>
          </cell>
        </row>
        <row r="2627">
          <cell r="A2627" t="str">
            <v>IRAC11</v>
          </cell>
        </row>
        <row r="2628">
          <cell r="A2628" t="str">
            <v>PRMN11</v>
          </cell>
        </row>
        <row r="2629">
          <cell r="A2629" t="str">
            <v>CRTE11</v>
          </cell>
        </row>
        <row r="2630">
          <cell r="A2630" t="str">
            <v>RPTL11</v>
          </cell>
        </row>
        <row r="2631">
          <cell r="A2631" t="str">
            <v>APAB11</v>
          </cell>
        </row>
        <row r="2632">
          <cell r="A2632" t="str">
            <v>ANTR11</v>
          </cell>
        </row>
        <row r="2633">
          <cell r="A2633" t="str">
            <v>VLIO11</v>
          </cell>
        </row>
        <row r="2634">
          <cell r="A2634" t="str">
            <v>CTAP21</v>
          </cell>
        </row>
        <row r="2635">
          <cell r="A2635" t="str">
            <v>HAUS12</v>
          </cell>
        </row>
        <row r="2636">
          <cell r="A2636" t="str">
            <v>NTFC11</v>
          </cell>
        </row>
        <row r="2637">
          <cell r="A2637" t="str">
            <v>NTFC12</v>
          </cell>
        </row>
        <row r="2638">
          <cell r="A2638" t="str">
            <v>NTFC21</v>
          </cell>
        </row>
        <row r="2639">
          <cell r="A2639" t="str">
            <v>NTFC22</v>
          </cell>
        </row>
        <row r="2640">
          <cell r="A2640" t="str">
            <v>NTFC31</v>
          </cell>
        </row>
        <row r="2641">
          <cell r="A2641" t="str">
            <v>NTFC32</v>
          </cell>
        </row>
        <row r="2642">
          <cell r="A2642" t="str">
            <v>NTFC41</v>
          </cell>
        </row>
        <row r="2643">
          <cell r="A2643" t="str">
            <v>NTFC42</v>
          </cell>
        </row>
        <row r="2644">
          <cell r="A2644" t="str">
            <v>NTFC51</v>
          </cell>
        </row>
        <row r="2645">
          <cell r="A2645" t="str">
            <v>NTFC52</v>
          </cell>
        </row>
        <row r="2646">
          <cell r="A2646" t="str">
            <v>NTFC61</v>
          </cell>
        </row>
        <row r="2647">
          <cell r="A2647" t="str">
            <v>NTFC62</v>
          </cell>
        </row>
        <row r="2648">
          <cell r="A2648" t="str">
            <v>NTFC71</v>
          </cell>
        </row>
        <row r="2649">
          <cell r="A2649" t="str">
            <v>NTFC72</v>
          </cell>
        </row>
        <row r="2650">
          <cell r="A2650" t="str">
            <v>NTFC81</v>
          </cell>
        </row>
        <row r="2651">
          <cell r="A2651" t="str">
            <v>NTFC82</v>
          </cell>
        </row>
        <row r="2652">
          <cell r="A2652" t="str">
            <v>NTFC91</v>
          </cell>
        </row>
        <row r="2653">
          <cell r="A2653" t="str">
            <v>NTFC92</v>
          </cell>
        </row>
        <row r="2654">
          <cell r="A2654" t="str">
            <v>SNB 11</v>
          </cell>
        </row>
        <row r="2655">
          <cell r="A2655" t="str">
            <v>CVRDA6</v>
          </cell>
        </row>
        <row r="2656">
          <cell r="A2656" t="str">
            <v>BNDP36</v>
          </cell>
        </row>
        <row r="2657">
          <cell r="A2657" t="str">
            <v>CPTE11</v>
          </cell>
        </row>
        <row r="2658">
          <cell r="A2658" t="str">
            <v>CMTR33</v>
          </cell>
        </row>
        <row r="2659">
          <cell r="A2659" t="str">
            <v>ECPT11</v>
          </cell>
        </row>
        <row r="2660">
          <cell r="A2660" t="str">
            <v>ECPT21</v>
          </cell>
        </row>
        <row r="2661">
          <cell r="A2661" t="str">
            <v>ECPT31</v>
          </cell>
        </row>
        <row r="2662">
          <cell r="A2662" t="str">
            <v>ECPT41</v>
          </cell>
        </row>
        <row r="2663">
          <cell r="A2663" t="str">
            <v>CBAN11</v>
          </cell>
        </row>
        <row r="2664">
          <cell r="A2664" t="str">
            <v>CBAN21</v>
          </cell>
        </row>
        <row r="2665">
          <cell r="A2665" t="str">
            <v>VIVO34</v>
          </cell>
        </row>
        <row r="2666">
          <cell r="A2666" t="str">
            <v>ENGI25</v>
          </cell>
        </row>
        <row r="2667">
          <cell r="A2667" t="str">
            <v>LRNE25</v>
          </cell>
        </row>
        <row r="2668">
          <cell r="A2668" t="str">
            <v>BRPR21</v>
          </cell>
        </row>
        <row r="2669">
          <cell r="A2669" t="str">
            <v>VRDN11</v>
          </cell>
        </row>
        <row r="2670">
          <cell r="A2670" t="str">
            <v>ENMA24</v>
          </cell>
        </row>
        <row r="2671">
          <cell r="A2671" t="str">
            <v>LTMC12</v>
          </cell>
        </row>
        <row r="2672">
          <cell r="A2672" t="str">
            <v>ECCR22</v>
          </cell>
        </row>
        <row r="2673">
          <cell r="A2673" t="str">
            <v>ECCR32</v>
          </cell>
        </row>
        <row r="2674">
          <cell r="A2674" t="str">
            <v>TAEE23</v>
          </cell>
        </row>
        <row r="2675">
          <cell r="A2675" t="str">
            <v>ALGA22</v>
          </cell>
        </row>
        <row r="2676">
          <cell r="A2676" t="str">
            <v>TAEE33</v>
          </cell>
        </row>
        <row r="2677">
          <cell r="A2677" t="str">
            <v>RCNE22</v>
          </cell>
        </row>
        <row r="2678">
          <cell r="A2678" t="str">
            <v>ELEK36</v>
          </cell>
        </row>
        <row r="2679">
          <cell r="A2679" t="str">
            <v>CART12</v>
          </cell>
        </row>
        <row r="2680">
          <cell r="A2680" t="str">
            <v>CART22</v>
          </cell>
        </row>
        <row r="2681">
          <cell r="A2681" t="str">
            <v>MILS22</v>
          </cell>
        </row>
        <row r="2682">
          <cell r="A2682" t="str">
            <v>TSAE22</v>
          </cell>
        </row>
        <row r="2683">
          <cell r="A2683" t="str">
            <v>SBESB7</v>
          </cell>
        </row>
        <row r="2684">
          <cell r="A2684" t="str">
            <v>CMDT23</v>
          </cell>
        </row>
        <row r="2685">
          <cell r="A2685" t="str">
            <v>CMDT33</v>
          </cell>
        </row>
        <row r="2686">
          <cell r="A2686" t="str">
            <v>IGTA24</v>
          </cell>
        </row>
        <row r="2687">
          <cell r="A2687" t="str">
            <v>SAES12</v>
          </cell>
        </row>
        <row r="2688">
          <cell r="A2688" t="str">
            <v>SBESC7</v>
          </cell>
        </row>
        <row r="2689">
          <cell r="A2689" t="str">
            <v>ELDO12</v>
          </cell>
        </row>
        <row r="2690">
          <cell r="A2690" t="str">
            <v>LGER11</v>
          </cell>
        </row>
        <row r="2691">
          <cell r="A2691" t="str">
            <v>LGER21</v>
          </cell>
        </row>
        <row r="2692">
          <cell r="A2692" t="str">
            <v>LGER31</v>
          </cell>
        </row>
        <row r="2693">
          <cell r="A2693" t="str">
            <v>LGER41</v>
          </cell>
        </row>
        <row r="2694">
          <cell r="A2694" t="str">
            <v>TVIA12</v>
          </cell>
        </row>
        <row r="2695">
          <cell r="A2695" t="str">
            <v>TVIA22</v>
          </cell>
        </row>
        <row r="2696">
          <cell r="A2696" t="str">
            <v>TVIA32</v>
          </cell>
        </row>
        <row r="2697">
          <cell r="A2697" t="str">
            <v>TVIA42</v>
          </cell>
        </row>
        <row r="2698">
          <cell r="A2698" t="str">
            <v>AGCM11</v>
          </cell>
        </row>
        <row r="2699">
          <cell r="A2699" t="str">
            <v>RDCO24</v>
          </cell>
        </row>
        <row r="2700">
          <cell r="A2700" t="str">
            <v>RDCO34</v>
          </cell>
        </row>
        <row r="2701">
          <cell r="A2701" t="str">
            <v>ECOV12</v>
          </cell>
        </row>
        <row r="2702">
          <cell r="A2702" t="str">
            <v>ECOV22</v>
          </cell>
        </row>
        <row r="2703">
          <cell r="A2703" t="str">
            <v>IEMD12</v>
          </cell>
        </row>
        <row r="2704">
          <cell r="A2704" t="str">
            <v>LSVE29</v>
          </cell>
        </row>
        <row r="2705">
          <cell r="A2705" t="str">
            <v>POWE11</v>
          </cell>
        </row>
        <row r="2706">
          <cell r="A2706" t="str">
            <v>POWE21</v>
          </cell>
        </row>
        <row r="2707">
          <cell r="A2707" t="str">
            <v>POWE31</v>
          </cell>
        </row>
        <row r="2708">
          <cell r="A2708" t="str">
            <v>POWE41</v>
          </cell>
        </row>
        <row r="2709">
          <cell r="A2709" t="str">
            <v>RDVT11</v>
          </cell>
        </row>
        <row r="2710">
          <cell r="A2710" t="str">
            <v>LAME38</v>
          </cell>
        </row>
        <row r="2711">
          <cell r="A2711" t="str">
            <v>JSML36</v>
          </cell>
        </row>
        <row r="2712">
          <cell r="A2712" t="str">
            <v>GEPA24</v>
          </cell>
        </row>
        <row r="2713">
          <cell r="A2713" t="str">
            <v>SFSA15</v>
          </cell>
        </row>
        <row r="2714">
          <cell r="A2714" t="str">
            <v>SBBO21</v>
          </cell>
        </row>
        <row r="2715">
          <cell r="A2715" t="str">
            <v>GASP33</v>
          </cell>
        </row>
        <row r="2716">
          <cell r="A2716" t="str">
            <v>NRTB11</v>
          </cell>
        </row>
        <row r="2717">
          <cell r="A2717" t="str">
            <v>NRTB21</v>
          </cell>
        </row>
        <row r="2718">
          <cell r="A2718" t="str">
            <v>RESA31</v>
          </cell>
        </row>
        <row r="2719">
          <cell r="A2719" t="str">
            <v>ODTR11</v>
          </cell>
        </row>
        <row r="2720">
          <cell r="A2720" t="str">
            <v>SAPR23</v>
          </cell>
        </row>
        <row r="2721">
          <cell r="A2721" t="str">
            <v>ISOL13</v>
          </cell>
        </row>
        <row r="2722">
          <cell r="A2722" t="str">
            <v>TERP34</v>
          </cell>
        </row>
        <row r="2723">
          <cell r="A2723" t="str">
            <v>VRCP21</v>
          </cell>
        </row>
        <row r="2724">
          <cell r="A2724" t="str">
            <v>VRCP31</v>
          </cell>
        </row>
        <row r="2725">
          <cell r="A2725" t="str">
            <v>VRCP41</v>
          </cell>
        </row>
        <row r="2726">
          <cell r="A2726" t="str">
            <v>VALE18</v>
          </cell>
        </row>
        <row r="2727">
          <cell r="A2727" t="str">
            <v>VALE28</v>
          </cell>
        </row>
        <row r="2728">
          <cell r="A2728" t="str">
            <v>VALE38</v>
          </cell>
        </row>
        <row r="2729">
          <cell r="A2729" t="str">
            <v>VALE48</v>
          </cell>
        </row>
        <row r="2730">
          <cell r="A2730" t="str">
            <v>AGRU11</v>
          </cell>
        </row>
        <row r="2731">
          <cell r="A2731" t="str">
            <v>AGRU21</v>
          </cell>
        </row>
        <row r="2732">
          <cell r="A2732" t="str">
            <v>AGRU31</v>
          </cell>
        </row>
        <row r="2733">
          <cell r="A2733" t="str">
            <v>AGRU41</v>
          </cell>
        </row>
        <row r="2734">
          <cell r="A2734" t="str">
            <v>CSMG27</v>
          </cell>
        </row>
        <row r="2735">
          <cell r="A2735" t="str">
            <v>STEN13</v>
          </cell>
        </row>
        <row r="2736">
          <cell r="A2736" t="str">
            <v>STEN23</v>
          </cell>
        </row>
        <row r="2737">
          <cell r="A2737" t="str">
            <v>CPGE18</v>
          </cell>
        </row>
        <row r="2738">
          <cell r="A2738" t="str">
            <v>JSML28</v>
          </cell>
        </row>
        <row r="2739">
          <cell r="A2739" t="str">
            <v>RBCP11</v>
          </cell>
        </row>
        <row r="2740">
          <cell r="A2740" t="str">
            <v>FGEN13</v>
          </cell>
        </row>
        <row r="2741">
          <cell r="A2741" t="str">
            <v>SULM23</v>
          </cell>
        </row>
        <row r="2742">
          <cell r="A2742" t="str">
            <v>VOES25</v>
          </cell>
        </row>
        <row r="2743">
          <cell r="A2743" t="str">
            <v>TSBE12</v>
          </cell>
        </row>
        <row r="2744">
          <cell r="A2744" t="str">
            <v>ANHB16</v>
          </cell>
        </row>
        <row r="2745">
          <cell r="A2745" t="str">
            <v>AGRU12</v>
          </cell>
        </row>
        <row r="2746">
          <cell r="A2746" t="str">
            <v>SVIT11</v>
          </cell>
        </row>
        <row r="2747">
          <cell r="A2747" t="str">
            <v>JAUR12</v>
          </cell>
        </row>
        <row r="2748">
          <cell r="A2748" t="str">
            <v>GEPA25</v>
          </cell>
        </row>
        <row r="2749">
          <cell r="A2749" t="str">
            <v>RDNT14</v>
          </cell>
        </row>
        <row r="2750">
          <cell r="A2750" t="str">
            <v>IVIA24</v>
          </cell>
        </row>
        <row r="2751">
          <cell r="A2751" t="str">
            <v>MRSL17</v>
          </cell>
        </row>
        <row r="2752">
          <cell r="A2752" t="str">
            <v>MRSL27</v>
          </cell>
        </row>
        <row r="2753">
          <cell r="A2753" t="str">
            <v>SAIP11</v>
          </cell>
        </row>
        <row r="2754">
          <cell r="A2754" t="str">
            <v>SPVI12</v>
          </cell>
        </row>
        <row r="2755">
          <cell r="A2755" t="str">
            <v>TBLE15</v>
          </cell>
        </row>
        <row r="2756">
          <cell r="A2756" t="str">
            <v>LLXA11</v>
          </cell>
        </row>
        <row r="2757">
          <cell r="A2757" t="str">
            <v>RNEP11</v>
          </cell>
        </row>
        <row r="2758">
          <cell r="A2758" t="str">
            <v>APPS12</v>
          </cell>
        </row>
        <row r="2759">
          <cell r="A2759" t="str">
            <v>APAR16</v>
          </cell>
        </row>
        <row r="2760">
          <cell r="A2760" t="str">
            <v>CMTR26</v>
          </cell>
        </row>
        <row r="2761">
          <cell r="A2761" t="str">
            <v>RVIO14</v>
          </cell>
        </row>
        <row r="2762">
          <cell r="A2762" t="str">
            <v>RDLA12</v>
          </cell>
        </row>
        <row r="2763">
          <cell r="A2763" t="str">
            <v>SNTI13</v>
          </cell>
        </row>
        <row r="2764">
          <cell r="A2764" t="str">
            <v>SNTI23</v>
          </cell>
        </row>
        <row r="2765">
          <cell r="A2765" t="str">
            <v>TOME12</v>
          </cell>
        </row>
        <row r="2766">
          <cell r="A2766" t="str">
            <v>ENBR24</v>
          </cell>
        </row>
        <row r="2767">
          <cell r="A2767" t="str">
            <v>ENBR34</v>
          </cell>
        </row>
        <row r="2768">
          <cell r="A2768" t="str">
            <v>VNTT11</v>
          </cell>
        </row>
        <row r="2769">
          <cell r="A2769" t="str">
            <v>VLIM11</v>
          </cell>
        </row>
        <row r="2770">
          <cell r="A2770" t="str">
            <v>VALE19</v>
          </cell>
        </row>
        <row r="2771">
          <cell r="A2771" t="str">
            <v>VALE29</v>
          </cell>
        </row>
        <row r="2772">
          <cell r="A2772" t="str">
            <v>MINV11</v>
          </cell>
        </row>
        <row r="2773">
          <cell r="A2773" t="str">
            <v>MINV21</v>
          </cell>
        </row>
        <row r="2774">
          <cell r="A2774" t="str">
            <v>CHPA11</v>
          </cell>
        </row>
        <row r="2775">
          <cell r="A2775" t="str">
            <v>NCEN11</v>
          </cell>
        </row>
        <row r="2776">
          <cell r="A2776" t="str">
            <v>CTEL11</v>
          </cell>
        </row>
        <row r="2777">
          <cell r="A2777" t="str">
            <v>IVPR13</v>
          </cell>
        </row>
        <row r="2778">
          <cell r="A2778" t="str">
            <v>TIET34</v>
          </cell>
        </row>
        <row r="2779">
          <cell r="A2779" t="str">
            <v>GASP14</v>
          </cell>
        </row>
        <row r="2780">
          <cell r="A2780" t="str">
            <v>GASP24</v>
          </cell>
        </row>
        <row r="2781">
          <cell r="A2781" t="str">
            <v>GASP34</v>
          </cell>
        </row>
        <row r="2782">
          <cell r="A2782" t="str">
            <v>ENBR15</v>
          </cell>
        </row>
        <row r="2783">
          <cell r="A2783" t="str">
            <v>TBLE16</v>
          </cell>
        </row>
        <row r="2784">
          <cell r="A2784" t="str">
            <v>TBLE26</v>
          </cell>
        </row>
        <row r="2785">
          <cell r="A2785" t="str">
            <v>CTEE14</v>
          </cell>
        </row>
        <row r="2786">
          <cell r="A2786" t="str">
            <v>ALGA15</v>
          </cell>
        </row>
        <row r="2787">
          <cell r="A2787" t="str">
            <v>TPNO12</v>
          </cell>
        </row>
        <row r="2788">
          <cell r="A2788" t="str">
            <v>CPGE19</v>
          </cell>
        </row>
        <row r="2789">
          <cell r="A2789" t="str">
            <v>CEMA17</v>
          </cell>
        </row>
        <row r="2790">
          <cell r="A2790" t="str">
            <v>CEMA27</v>
          </cell>
        </row>
        <row r="2791">
          <cell r="A2791" t="str">
            <v>TCPA31</v>
          </cell>
        </row>
        <row r="2792">
          <cell r="A2792" t="str">
            <v>APFD14</v>
          </cell>
        </row>
        <row r="2793">
          <cell r="A2793" t="str">
            <v>RDNT15</v>
          </cell>
        </row>
        <row r="2794">
          <cell r="A2794" t="str">
            <v>CEEB29</v>
          </cell>
        </row>
        <row r="2795">
          <cell r="A2795" t="str">
            <v>VOES16</v>
          </cell>
        </row>
        <row r="2796">
          <cell r="A2796" t="str">
            <v>EOVC11</v>
          </cell>
        </row>
        <row r="2797">
          <cell r="A2797" t="str">
            <v>EOVC21</v>
          </cell>
        </row>
        <row r="2798">
          <cell r="A2798" t="str">
            <v>TIET15</v>
          </cell>
        </row>
        <row r="2799">
          <cell r="A2799" t="str">
            <v>WDPR11</v>
          </cell>
        </row>
        <row r="2800">
          <cell r="A2800" t="str">
            <v>CLPP13</v>
          </cell>
        </row>
        <row r="2801">
          <cell r="A2801" t="str">
            <v>CLPP23</v>
          </cell>
        </row>
        <row r="2802">
          <cell r="A2802" t="str">
            <v>GASP15</v>
          </cell>
        </row>
        <row r="2803">
          <cell r="A2803" t="str">
            <v>CLNG11</v>
          </cell>
        </row>
        <row r="2804">
          <cell r="A2804" t="str">
            <v>MCRB25</v>
          </cell>
        </row>
        <row r="2805">
          <cell r="A2805" t="str">
            <v>MRHL12</v>
          </cell>
        </row>
        <row r="2806">
          <cell r="A2806" t="str">
            <v>TSLE11</v>
          </cell>
        </row>
        <row r="2807">
          <cell r="A2807" t="str">
            <v>MRVE39</v>
          </cell>
        </row>
        <row r="2808">
          <cell r="A2808" t="str">
            <v>RIGE18</v>
          </cell>
        </row>
        <row r="2809">
          <cell r="A2809" t="str">
            <v>RIOL11</v>
          </cell>
        </row>
        <row r="2810">
          <cell r="A2810" t="str">
            <v>CPFP18</v>
          </cell>
        </row>
        <row r="2811">
          <cell r="A2811" t="str">
            <v>PRTE12</v>
          </cell>
        </row>
        <row r="2812">
          <cell r="A2812" t="str">
            <v>CTEE15</v>
          </cell>
        </row>
        <row r="2813">
          <cell r="A2813" t="str">
            <v>ALGA26</v>
          </cell>
        </row>
        <row r="2814">
          <cell r="A2814" t="str">
            <v>EXTZ11</v>
          </cell>
        </row>
        <row r="2815">
          <cell r="A2815" t="str">
            <v>LAMEB1</v>
          </cell>
        </row>
        <row r="2816">
          <cell r="A2816" t="str">
            <v>VSCL11</v>
          </cell>
        </row>
        <row r="2817">
          <cell r="A2817" t="str">
            <v>TIET26</v>
          </cell>
        </row>
        <row r="2818">
          <cell r="A2818" t="str">
            <v>CEPE27</v>
          </cell>
        </row>
        <row r="2819">
          <cell r="A2819" t="str">
            <v>PTMI11</v>
          </cell>
        </row>
        <row r="2820">
          <cell r="A2820" t="str">
            <v>VSJH11</v>
          </cell>
        </row>
        <row r="2821">
          <cell r="A2821" t="str">
            <v>ITGE13</v>
          </cell>
        </row>
        <row r="2822">
          <cell r="A2822" t="str">
            <v>MAGE11</v>
          </cell>
        </row>
        <row r="2823">
          <cell r="A2823" t="str">
            <v>LIGHC2</v>
          </cell>
        </row>
        <row r="2824">
          <cell r="A2824" t="str">
            <v>VTSS11</v>
          </cell>
        </row>
        <row r="2825">
          <cell r="A2825" t="str">
            <v>ERSA17</v>
          </cell>
        </row>
        <row r="2826">
          <cell r="A2826" t="str">
            <v>ENGI18</v>
          </cell>
        </row>
        <row r="2827">
          <cell r="A2827" t="str">
            <v>ENGI28</v>
          </cell>
        </row>
        <row r="2828">
          <cell r="A2828" t="str">
            <v>CEOS41</v>
          </cell>
        </row>
        <row r="2829">
          <cell r="A2829" t="str">
            <v>SSBR22</v>
          </cell>
        </row>
        <row r="2830">
          <cell r="A2830" t="str">
            <v>ANHB18</v>
          </cell>
        </row>
        <row r="2831">
          <cell r="A2831" t="str">
            <v>CTEL12</v>
          </cell>
        </row>
        <row r="2832">
          <cell r="A2832" t="str">
            <v>PETR15</v>
          </cell>
        </row>
        <row r="2833">
          <cell r="A2833" t="str">
            <v>PETR25</v>
          </cell>
        </row>
        <row r="2834">
          <cell r="A2834" t="str">
            <v>PETR45</v>
          </cell>
        </row>
        <row r="2835">
          <cell r="A2835" t="str">
            <v>CXER12</v>
          </cell>
        </row>
        <row r="2836">
          <cell r="A2836" t="str">
            <v>NASX13</v>
          </cell>
        </row>
        <row r="2837">
          <cell r="A2837" t="str">
            <v>GEPA27</v>
          </cell>
        </row>
        <row r="2838">
          <cell r="A2838" t="str">
            <v>SAIP12</v>
          </cell>
        </row>
        <row r="2839">
          <cell r="A2839" t="str">
            <v>MRVEC1</v>
          </cell>
        </row>
        <row r="2840">
          <cell r="A2840" t="str">
            <v>LGEN11</v>
          </cell>
        </row>
        <row r="2841">
          <cell r="A2841" t="str">
            <v>TAES14</v>
          </cell>
        </row>
        <row r="2842">
          <cell r="A2842" t="str">
            <v>CSRN17</v>
          </cell>
        </row>
        <row r="2843">
          <cell r="A2843" t="str">
            <v>CSRN27</v>
          </cell>
        </row>
        <row r="2844">
          <cell r="A2844" t="str">
            <v>PALF18</v>
          </cell>
        </row>
        <row r="2845">
          <cell r="A2845" t="str">
            <v>PALF28</v>
          </cell>
        </row>
        <row r="2846">
          <cell r="A2846" t="str">
            <v>PALF38</v>
          </cell>
        </row>
        <row r="2847">
          <cell r="A2847" t="str">
            <v>RDNT26</v>
          </cell>
        </row>
        <row r="2848">
          <cell r="A2848" t="str">
            <v>ARTR35</v>
          </cell>
        </row>
        <row r="2849">
          <cell r="A2849" t="str">
            <v>ENGI19</v>
          </cell>
        </row>
        <row r="2850">
          <cell r="A2850" t="str">
            <v>ENGI29</v>
          </cell>
        </row>
        <row r="2851">
          <cell r="A2851" t="str">
            <v>ENGI39</v>
          </cell>
        </row>
        <row r="2852">
          <cell r="A2852" t="str">
            <v>LIGHA3</v>
          </cell>
        </row>
        <row r="2853">
          <cell r="A2853" t="str">
            <v>GASP16</v>
          </cell>
        </row>
        <row r="2854">
          <cell r="A2854" t="str">
            <v>OMNG12</v>
          </cell>
        </row>
        <row r="2855">
          <cell r="A2855" t="str">
            <v>BLMN12</v>
          </cell>
        </row>
        <row r="2856">
          <cell r="A2856" t="str">
            <v>EQTL22</v>
          </cell>
        </row>
        <row r="2857">
          <cell r="A2857" t="str">
            <v>EVOL11</v>
          </cell>
        </row>
        <row r="2858">
          <cell r="A2858" t="str">
            <v>CCRDD1</v>
          </cell>
        </row>
        <row r="2859">
          <cell r="A2859" t="str">
            <v>SPRZ11</v>
          </cell>
        </row>
        <row r="2860">
          <cell r="A2860" t="str">
            <v>ODYA11</v>
          </cell>
        </row>
        <row r="2861">
          <cell r="A2861" t="str">
            <v>CEAR25</v>
          </cell>
        </row>
        <row r="2862">
          <cell r="A2862" t="str">
            <v>CTRR11</v>
          </cell>
        </row>
        <row r="2863">
          <cell r="A2863" t="str">
            <v>CSMGA1</v>
          </cell>
        </row>
        <row r="2864">
          <cell r="A2864" t="str">
            <v>CSMGA2</v>
          </cell>
        </row>
        <row r="2865">
          <cell r="A2865" t="str">
            <v>SBSPC2</v>
          </cell>
        </row>
        <row r="2866">
          <cell r="A2866" t="str">
            <v>RMGG11</v>
          </cell>
        </row>
        <row r="2867">
          <cell r="A2867" t="str">
            <v>ENTV12</v>
          </cell>
        </row>
        <row r="2868">
          <cell r="A2868" t="str">
            <v>ALGA27</v>
          </cell>
        </row>
        <row r="2869">
          <cell r="A2869" t="str">
            <v>GEPA28</v>
          </cell>
        </row>
        <row r="2870">
          <cell r="A2870" t="str">
            <v>CTEE17</v>
          </cell>
        </row>
        <row r="2871">
          <cell r="A2871" t="str">
            <v>CEAD11</v>
          </cell>
        </row>
        <row r="2872">
          <cell r="A2872" t="str">
            <v>GASP17</v>
          </cell>
        </row>
        <row r="2873">
          <cell r="A2873" t="str">
            <v>TIET18</v>
          </cell>
        </row>
        <row r="2874">
          <cell r="A2874" t="str">
            <v>IVIA45</v>
          </cell>
        </row>
        <row r="2875">
          <cell r="A2875" t="str">
            <v>CEAR26</v>
          </cell>
        </row>
        <row r="2876">
          <cell r="A2876" t="str">
            <v>ENJG21</v>
          </cell>
        </row>
        <row r="2877">
          <cell r="A2877" t="str">
            <v>ENMI21</v>
          </cell>
        </row>
        <row r="2878">
          <cell r="A2878" t="str">
            <v>ELEK37</v>
          </cell>
        </row>
        <row r="2879">
          <cell r="A2879" t="str">
            <v>SSRU11</v>
          </cell>
        </row>
        <row r="2880">
          <cell r="A2880" t="str">
            <v>CSNP12</v>
          </cell>
        </row>
        <row r="2881">
          <cell r="A2881" t="str">
            <v>ERDV17</v>
          </cell>
        </row>
        <row r="2882">
          <cell r="A2882" t="str">
            <v>TAES15</v>
          </cell>
        </row>
        <row r="2883">
          <cell r="A2883" t="str">
            <v>EDPT11</v>
          </cell>
        </row>
        <row r="2884">
          <cell r="A2884" t="str">
            <v>VDEN12</v>
          </cell>
        </row>
        <row r="2885">
          <cell r="A2885" t="str">
            <v>TJMM11</v>
          </cell>
        </row>
        <row r="2886">
          <cell r="A2886" t="str">
            <v>EGIE17</v>
          </cell>
        </row>
        <row r="2887">
          <cell r="A2887" t="str">
            <v>EGIE27</v>
          </cell>
        </row>
        <row r="2888">
          <cell r="A2888" t="str">
            <v>AEGP23</v>
          </cell>
        </row>
        <row r="2889">
          <cell r="A2889" t="str">
            <v>CSMGC3</v>
          </cell>
        </row>
        <row r="2890">
          <cell r="A2890" t="str">
            <v>SRRH11</v>
          </cell>
        </row>
        <row r="2891">
          <cell r="A2891" t="str">
            <v>CHPT11</v>
          </cell>
        </row>
        <row r="2892">
          <cell r="A2892" t="str">
            <v>CHPT21</v>
          </cell>
        </row>
        <row r="2893">
          <cell r="A2893" t="str">
            <v>CHPT31</v>
          </cell>
        </row>
        <row r="2894">
          <cell r="A2894" t="str">
            <v>CHPT41</v>
          </cell>
        </row>
        <row r="2895">
          <cell r="A2895" t="str">
            <v>CHPT51</v>
          </cell>
        </row>
        <row r="2896">
          <cell r="A2896" t="str">
            <v>TRGO11</v>
          </cell>
        </row>
        <row r="2897">
          <cell r="A2897" t="str">
            <v>CPFPA0</v>
          </cell>
        </row>
        <row r="2898">
          <cell r="A2898" t="str">
            <v>AESL17</v>
          </cell>
        </row>
        <row r="2899">
          <cell r="A2899" t="str">
            <v>ESAM14</v>
          </cell>
        </row>
        <row r="2900">
          <cell r="A2900" t="str">
            <v>CGEP12</v>
          </cell>
        </row>
        <row r="2901">
          <cell r="A2901" t="str">
            <v>CPXB22</v>
          </cell>
        </row>
        <row r="2902">
          <cell r="A2902" t="str">
            <v>ETAP22</v>
          </cell>
        </row>
        <row r="2903">
          <cell r="A2903" t="str">
            <v>UNDAB2</v>
          </cell>
        </row>
        <row r="2904">
          <cell r="A2904" t="str">
            <v>CHPT61</v>
          </cell>
        </row>
        <row r="2905">
          <cell r="A2905" t="str">
            <v>CHSU11</v>
          </cell>
        </row>
        <row r="2906">
          <cell r="A2906" t="str">
            <v>CHSU21</v>
          </cell>
        </row>
        <row r="2907">
          <cell r="A2907" t="str">
            <v>CHSU31</v>
          </cell>
        </row>
        <row r="2908">
          <cell r="A2908" t="str">
            <v>CHSU41</v>
          </cell>
        </row>
        <row r="2909">
          <cell r="A2909" t="str">
            <v>CHSU51</v>
          </cell>
        </row>
        <row r="2910">
          <cell r="A2910" t="str">
            <v>CHSU61</v>
          </cell>
        </row>
        <row r="2911">
          <cell r="A2911" t="str">
            <v>SAVI13</v>
          </cell>
        </row>
        <row r="2912">
          <cell r="A2912" t="str">
            <v>CEEBA1</v>
          </cell>
        </row>
        <row r="2913">
          <cell r="A2913" t="str">
            <v>LTTE14</v>
          </cell>
        </row>
        <row r="2914">
          <cell r="A2914" t="str">
            <v>TPSU12</v>
          </cell>
        </row>
        <row r="2915">
          <cell r="A2915" t="str">
            <v>CPGT15</v>
          </cell>
        </row>
        <row r="2916">
          <cell r="A2916" t="str">
            <v>PRAS11</v>
          </cell>
        </row>
        <row r="2917">
          <cell r="A2917" t="str">
            <v>TPEN11</v>
          </cell>
        </row>
        <row r="2918">
          <cell r="A2918" t="str">
            <v>TRCC11</v>
          </cell>
        </row>
        <row r="2919">
          <cell r="A2919" t="str">
            <v>18G0687521</v>
          </cell>
        </row>
        <row r="2920">
          <cell r="A2920" t="str">
            <v>18A0899729</v>
          </cell>
        </row>
        <row r="2921">
          <cell r="A2921" t="str">
            <v>18A0899732</v>
          </cell>
        </row>
        <row r="2922">
          <cell r="A2922" t="str">
            <v>18A0899734</v>
          </cell>
        </row>
        <row r="2923">
          <cell r="A2923" t="str">
            <v>18A0899736</v>
          </cell>
        </row>
        <row r="2924">
          <cell r="A2924" t="str">
            <v>18A0899738</v>
          </cell>
        </row>
        <row r="2925">
          <cell r="A2925" t="str">
            <v>18C0851953</v>
          </cell>
        </row>
        <row r="2926">
          <cell r="A2926" t="str">
            <v>18C0851973</v>
          </cell>
        </row>
        <row r="2927">
          <cell r="A2927" t="str">
            <v>LIGHA5</v>
          </cell>
        </row>
        <row r="2928">
          <cell r="A2928" t="str">
            <v>EDPA11</v>
          </cell>
        </row>
        <row r="2929">
          <cell r="A2929" t="str">
            <v>CRA018004SD</v>
          </cell>
        </row>
        <row r="2930">
          <cell r="A2930" t="str">
            <v>ITGT11</v>
          </cell>
        </row>
        <row r="2931">
          <cell r="A2931" t="str">
            <v>CIPS26</v>
          </cell>
        </row>
        <row r="2932">
          <cell r="A2932" t="str">
            <v>CEPE19</v>
          </cell>
        </row>
        <row r="2933">
          <cell r="A2933" t="str">
            <v>EDTE12</v>
          </cell>
        </row>
        <row r="2934">
          <cell r="A2934" t="str">
            <v>ETBA12</v>
          </cell>
        </row>
        <row r="2935">
          <cell r="A2935" t="str">
            <v>ETEN11</v>
          </cell>
        </row>
        <row r="2936">
          <cell r="A2936" t="str">
            <v>ETEN21</v>
          </cell>
        </row>
        <row r="2937">
          <cell r="A2937" t="str">
            <v>ETEN31</v>
          </cell>
        </row>
        <row r="2938">
          <cell r="A2938" t="str">
            <v>CEMT19</v>
          </cell>
        </row>
        <row r="2939">
          <cell r="A2939" t="str">
            <v>EDVP14</v>
          </cell>
        </row>
        <row r="2940">
          <cell r="A2940" t="str">
            <v>ENSE16</v>
          </cell>
        </row>
        <row r="2941">
          <cell r="A2941" t="str">
            <v>ESULA1</v>
          </cell>
        </row>
        <row r="2942">
          <cell r="A2942" t="str">
            <v>FLCLA0</v>
          </cell>
        </row>
        <row r="2943">
          <cell r="A2943" t="str">
            <v>SRTI11</v>
          </cell>
        </row>
        <row r="2944">
          <cell r="A2944" t="str">
            <v>RCPS21</v>
          </cell>
        </row>
        <row r="2945">
          <cell r="A2945" t="str">
            <v>PETR16</v>
          </cell>
        </row>
        <row r="2946">
          <cell r="A2946" t="str">
            <v>PETR26</v>
          </cell>
        </row>
        <row r="2947">
          <cell r="A2947" t="str">
            <v>PETR36</v>
          </cell>
        </row>
        <row r="2948">
          <cell r="A2948" t="str">
            <v>SISE11</v>
          </cell>
        </row>
        <row r="2949">
          <cell r="A2949" t="str">
            <v>RUMOA2</v>
          </cell>
        </row>
        <row r="2950">
          <cell r="A2950" t="str">
            <v>TOYB11</v>
          </cell>
        </row>
        <row r="2951">
          <cell r="A2951" t="str">
            <v>ABEV11</v>
          </cell>
        </row>
        <row r="2952">
          <cell r="A2952" t="str">
            <v>CABA12</v>
          </cell>
        </row>
        <row r="2953">
          <cell r="A2953" t="str">
            <v>GERU26</v>
          </cell>
        </row>
        <row r="2954">
          <cell r="A2954" t="str">
            <v>GCII12</v>
          </cell>
        </row>
        <row r="2955">
          <cell r="A2955" t="str">
            <v>GERU27</v>
          </cell>
        </row>
        <row r="2956">
          <cell r="A2956" t="str">
            <v>GERU37</v>
          </cell>
        </row>
        <row r="2957">
          <cell r="A2957" t="str">
            <v>76019920200815</v>
          </cell>
        </row>
        <row r="2958">
          <cell r="A2958" t="str">
            <v>76019920220815</v>
          </cell>
        </row>
        <row r="2959">
          <cell r="A2959" t="str">
            <v>76019920240815</v>
          </cell>
        </row>
        <row r="2960">
          <cell r="A2960" t="str">
            <v>76019920190515</v>
          </cell>
        </row>
        <row r="2961">
          <cell r="A2961" t="str">
            <v>76019920230515</v>
          </cell>
        </row>
        <row r="2962">
          <cell r="A2962" t="str">
            <v>76019920210515</v>
          </cell>
        </row>
        <row r="2963">
          <cell r="A2963" t="str">
            <v>76019920260815</v>
          </cell>
        </row>
        <row r="2964">
          <cell r="A2964" t="str">
            <v>76019920280815</v>
          </cell>
        </row>
        <row r="2965">
          <cell r="A2965" t="str">
            <v>76019920300815</v>
          </cell>
        </row>
        <row r="2966">
          <cell r="A2966" t="str">
            <v>76019920350515</v>
          </cell>
        </row>
        <row r="2967">
          <cell r="A2967" t="str">
            <v>76019920400815</v>
          </cell>
        </row>
        <row r="2968">
          <cell r="A2968" t="str">
            <v>76019920450515</v>
          </cell>
        </row>
        <row r="2969">
          <cell r="A2969" t="str">
            <v>76019920500815</v>
          </cell>
        </row>
        <row r="2970">
          <cell r="A2970" t="str">
            <v>77010020210401</v>
          </cell>
        </row>
        <row r="2971">
          <cell r="A2971" t="str">
            <v>77010020310101</v>
          </cell>
        </row>
        <row r="2972">
          <cell r="A2972" t="str">
            <v>76019920550515</v>
          </cell>
        </row>
        <row r="2973">
          <cell r="A2973" t="str">
            <v>10000020190701</v>
          </cell>
        </row>
        <row r="2974">
          <cell r="A2974" t="str">
            <v>10000020220101</v>
          </cell>
        </row>
        <row r="2975">
          <cell r="A2975" t="str">
            <v>10000020200701</v>
          </cell>
        </row>
        <row r="2976">
          <cell r="A2976" t="str">
            <v>10000020190401</v>
          </cell>
        </row>
        <row r="2977">
          <cell r="A2977" t="str">
            <v>10000020191001</v>
          </cell>
        </row>
        <row r="2978">
          <cell r="A2978" t="str">
            <v>10000020210701</v>
          </cell>
        </row>
        <row r="2979">
          <cell r="A2979" t="str">
            <v>10000020200401</v>
          </cell>
        </row>
        <row r="2980">
          <cell r="A2980" t="str">
            <v>10000020201001</v>
          </cell>
        </row>
        <row r="2981">
          <cell r="A2981" t="str">
            <v>10000020220701</v>
          </cell>
        </row>
        <row r="2982">
          <cell r="A2982" t="str">
            <v>10000020200101</v>
          </cell>
        </row>
        <row r="2983">
          <cell r="A2983" t="str">
            <v>10000020210401</v>
          </cell>
        </row>
        <row r="2984">
          <cell r="A2984" t="str">
            <v>10000020230701</v>
          </cell>
        </row>
        <row r="2985">
          <cell r="A2985" t="str">
            <v>95019920210101</v>
          </cell>
        </row>
        <row r="2986">
          <cell r="A2986" t="str">
            <v>95019920230101</v>
          </cell>
        </row>
        <row r="2987">
          <cell r="A2987" t="str">
            <v>95019920250101</v>
          </cell>
        </row>
        <row r="2988">
          <cell r="A2988" t="str">
            <v>95019920270101</v>
          </cell>
        </row>
        <row r="2989">
          <cell r="A2989" t="str">
            <v>95019920290101</v>
          </cell>
        </row>
        <row r="2990">
          <cell r="A2990" t="str">
            <v>21010020190301</v>
          </cell>
        </row>
        <row r="2991">
          <cell r="A2991" t="str">
            <v>21010020200301</v>
          </cell>
        </row>
        <row r="2992">
          <cell r="A2992" t="str">
            <v>21010020200901</v>
          </cell>
        </row>
        <row r="2993">
          <cell r="A2993" t="str">
            <v>21010020210301</v>
          </cell>
        </row>
        <row r="2994">
          <cell r="A2994" t="str">
            <v>21010020210901</v>
          </cell>
        </row>
        <row r="2995">
          <cell r="A2995" t="str">
            <v>21010020220301</v>
          </cell>
        </row>
        <row r="2996">
          <cell r="A2996" t="str">
            <v>21010020220901</v>
          </cell>
        </row>
        <row r="2997">
          <cell r="A2997" t="str">
            <v>21010020230901</v>
          </cell>
        </row>
        <row r="2998">
          <cell r="A2998" t="str">
            <v>21010020230301</v>
          </cell>
        </row>
        <row r="2999">
          <cell r="A2999" t="str">
            <v>21010020240301</v>
          </cell>
        </row>
        <row r="3000">
          <cell r="A3000" t="str">
            <v>21010020240901</v>
          </cell>
        </row>
        <row r="3001">
          <cell r="A3001" t="str">
            <v>21010020250301</v>
          </cell>
        </row>
        <row r="3002">
          <cell r="A3002" t="str">
            <v>21010020250901</v>
          </cell>
        </row>
        <row r="3003">
          <cell r="A3003" t="str">
            <v>21010020250301</v>
          </cell>
        </row>
        <row r="3004">
          <cell r="A3004" t="str">
            <v>21010020250901</v>
          </cell>
        </row>
      </sheetData>
      <sheetData sheetId="10"/>
      <sheetData sheetId="11"/>
      <sheetData sheetId="12" refreshError="1"/>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Gerencial_LFT"/>
      <sheetName val="Anexos_LFT"/>
      <sheetName val="Gerencial_PRE"/>
      <sheetName val="Confere pre"/>
      <sheetName val="Termo"/>
      <sheetName val="Anexos"/>
      <sheetName val="Boletas"/>
      <sheetName val="Boletas Realizadas"/>
      <sheetName val="Gerencial_POS"/>
      <sheetName val="Histórico"/>
      <sheetName val="Imprime_Gerencial"/>
      <sheetName val="Posição_Sistema"/>
      <sheetName val="Posição_GerOpen"/>
      <sheetName val="Cupom"/>
      <sheetName val="Ajuda"/>
      <sheetName val="Rascunho"/>
    </sheetNames>
    <sheetDataSet>
      <sheetData sheetId="0"/>
      <sheetData sheetId="1" refreshError="1"/>
      <sheetData sheetId="2" refreshError="1"/>
      <sheetData sheetId="3" refreshError="1"/>
      <sheetData sheetId="4" refreshError="1"/>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 SQL"/>
      <sheetName val="COTAÇÃO"/>
      <sheetName val="TAXAS"/>
      <sheetName val="SWAPS"/>
      <sheetName val="RESERVA"/>
      <sheetName val="RESUMO"/>
      <sheetName val="FUNÇÕES"/>
      <sheetName val="Casado"/>
      <sheetName val="On-Off"/>
      <sheetName val="Cross Bmf"/>
      <sheetName val="Macros"/>
      <sheetName val="Plan1"/>
      <sheetName val="Módulo"/>
    </sheetNames>
    <sheetDataSet>
      <sheetData sheetId="0" refreshError="1"/>
      <sheetData sheetId="1" refreshError="1"/>
      <sheetData sheetId="2" refreshError="1">
        <row r="2">
          <cell r="A2">
            <v>36164</v>
          </cell>
          <cell r="B2">
            <v>36160</v>
          </cell>
          <cell r="C2">
            <v>36165</v>
          </cell>
          <cell r="D2">
            <v>3.022821</v>
          </cell>
          <cell r="E2">
            <v>3.0200459999999998</v>
          </cell>
          <cell r="F2">
            <v>1.2070000000000001</v>
          </cell>
          <cell r="G2">
            <v>1.2078</v>
          </cell>
          <cell r="H2">
            <v>1.2073</v>
          </cell>
          <cell r="I2">
            <v>29.04</v>
          </cell>
          <cell r="M2">
            <v>1</v>
          </cell>
          <cell r="N2">
            <v>1</v>
          </cell>
          <cell r="O2">
            <v>1</v>
          </cell>
        </row>
        <row r="3">
          <cell r="A3">
            <v>36165</v>
          </cell>
          <cell r="B3">
            <v>36164</v>
          </cell>
          <cell r="C3">
            <v>36166</v>
          </cell>
          <cell r="D3">
            <v>3.0218970000000001</v>
          </cell>
          <cell r="E3">
            <v>3.0246689999999998</v>
          </cell>
          <cell r="F3">
            <v>1.2077</v>
          </cell>
          <cell r="G3">
            <v>1.2084999999999999</v>
          </cell>
          <cell r="H3">
            <v>1.2081999999999999</v>
          </cell>
          <cell r="I3">
            <v>28.93</v>
          </cell>
          <cell r="M3">
            <v>1.001007607</v>
          </cell>
          <cell r="N3">
            <v>1.0010066820000001</v>
          </cell>
          <cell r="O3">
            <v>1.0010122272256918</v>
          </cell>
        </row>
        <row r="4">
          <cell r="A4">
            <v>36166</v>
          </cell>
          <cell r="B4">
            <v>36165</v>
          </cell>
          <cell r="C4">
            <v>36167</v>
          </cell>
          <cell r="D4">
            <v>3.0218970000000001</v>
          </cell>
          <cell r="E4">
            <v>3.0302159999999998</v>
          </cell>
          <cell r="F4">
            <v>1.2088000000000001</v>
          </cell>
          <cell r="G4">
            <v>1.2096</v>
          </cell>
          <cell r="H4">
            <v>1.2091000000000001</v>
          </cell>
          <cell r="I4">
            <v>28.94</v>
          </cell>
          <cell r="M4">
            <v>1.0020159209615236</v>
          </cell>
          <cell r="N4">
            <v>1.0020159199599461</v>
          </cell>
          <cell r="O4">
            <v>1.0020220880303325</v>
          </cell>
        </row>
        <row r="5">
          <cell r="A5">
            <v>36167</v>
          </cell>
          <cell r="B5">
            <v>36166</v>
          </cell>
          <cell r="C5">
            <v>36168</v>
          </cell>
          <cell r="D5">
            <v>3.0357569999999998</v>
          </cell>
          <cell r="E5">
            <v>3.0246689999999998</v>
          </cell>
          <cell r="F5">
            <v>1.2093</v>
          </cell>
          <cell r="G5">
            <v>1.2101</v>
          </cell>
          <cell r="H5">
            <v>1.21</v>
          </cell>
          <cell r="I5">
            <v>29.01</v>
          </cell>
          <cell r="M5">
            <v>1.0030252505966923</v>
          </cell>
          <cell r="N5">
            <v>1.0030280281842519</v>
          </cell>
          <cell r="O5">
            <v>1.0030332763277481</v>
          </cell>
        </row>
        <row r="6">
          <cell r="A6">
            <v>36168</v>
          </cell>
          <cell r="B6">
            <v>36167</v>
          </cell>
          <cell r="C6">
            <v>36171</v>
          </cell>
          <cell r="D6">
            <v>3.0366810000000002</v>
          </cell>
          <cell r="E6">
            <v>3.0403739999999999</v>
          </cell>
          <cell r="F6">
            <v>1.2096</v>
          </cell>
          <cell r="G6">
            <v>1.2103999999999999</v>
          </cell>
          <cell r="H6">
            <v>1.21</v>
          </cell>
          <cell r="I6">
            <v>29.13</v>
          </cell>
          <cell r="M6">
            <v>1.004040230905251</v>
          </cell>
          <cell r="N6">
            <v>1.0040393041119118</v>
          </cell>
          <cell r="O6">
            <v>1.0040476475122959</v>
          </cell>
        </row>
        <row r="7">
          <cell r="A7">
            <v>36171</v>
          </cell>
          <cell r="B7">
            <v>36168</v>
          </cell>
          <cell r="C7">
            <v>36172</v>
          </cell>
          <cell r="D7">
            <v>3.0560580000000002</v>
          </cell>
          <cell r="E7">
            <v>3.0698820000000002</v>
          </cell>
          <cell r="F7">
            <v>1.2101</v>
          </cell>
          <cell r="G7">
            <v>1.2109000000000001</v>
          </cell>
          <cell r="H7">
            <v>1.2107000000000001</v>
          </cell>
          <cell r="I7">
            <v>29.34</v>
          </cell>
          <cell r="M7">
            <v>1.0050565475360593</v>
          </cell>
          <cell r="N7">
            <v>1.0050568557769786</v>
          </cell>
          <cell r="O7">
            <v>1.0050667526178267</v>
          </cell>
        </row>
        <row r="8">
          <cell r="A8">
            <v>36172</v>
          </cell>
          <cell r="B8">
            <v>36171</v>
          </cell>
          <cell r="C8">
            <v>36173</v>
          </cell>
          <cell r="D8">
            <v>3.044991</v>
          </cell>
          <cell r="E8">
            <v>3.044991</v>
          </cell>
          <cell r="F8">
            <v>1.2105999999999999</v>
          </cell>
          <cell r="G8">
            <v>1.2114</v>
          </cell>
          <cell r="H8">
            <v>1.2110000000000001</v>
          </cell>
          <cell r="I8">
            <v>29.33</v>
          </cell>
          <cell r="M8">
            <v>1.0060803845702428</v>
          </cell>
          <cell r="N8">
            <v>1.0060853244271539</v>
          </cell>
          <cell r="O8">
            <v>1.0060933795851816</v>
          </cell>
        </row>
        <row r="9">
          <cell r="A9">
            <v>36173</v>
          </cell>
          <cell r="B9">
            <v>36172</v>
          </cell>
          <cell r="C9">
            <v>36174</v>
          </cell>
          <cell r="D9">
            <v>3.0956399999999999</v>
          </cell>
          <cell r="E9">
            <v>3.1497359999999999</v>
          </cell>
          <cell r="F9">
            <v>1.3185</v>
          </cell>
          <cell r="G9">
            <v>1.3192999999999999</v>
          </cell>
          <cell r="H9">
            <v>1.32</v>
          </cell>
          <cell r="I9">
            <v>29.81</v>
          </cell>
          <cell r="M9">
            <v>1.0071015531423404</v>
          </cell>
          <cell r="N9">
            <v>1.0071064980131914</v>
          </cell>
          <cell r="O9">
            <v>1.0071207461975782</v>
          </cell>
        </row>
        <row r="10">
          <cell r="A10">
            <v>36174</v>
          </cell>
          <cell r="B10">
            <v>36173</v>
          </cell>
          <cell r="C10">
            <v>36175</v>
          </cell>
          <cell r="D10">
            <v>3.0956399999999999</v>
          </cell>
          <cell r="E10">
            <v>3.1002329999999998</v>
          </cell>
          <cell r="F10">
            <v>1.3186</v>
          </cell>
          <cell r="G10">
            <v>1.3193999999999999</v>
          </cell>
          <cell r="H10">
            <v>1.32</v>
          </cell>
          <cell r="I10">
            <v>29.83</v>
          </cell>
          <cell r="M10">
            <v>1.0081407610929969</v>
          </cell>
          <cell r="N10">
            <v>1.0081638712107335</v>
          </cell>
          <cell r="O10">
            <v>1.0081639824632542</v>
          </cell>
        </row>
        <row r="11">
          <cell r="A11">
            <v>36175</v>
          </cell>
          <cell r="B11">
            <v>36174</v>
          </cell>
          <cell r="C11">
            <v>36178</v>
          </cell>
          <cell r="D11">
            <v>3.106662</v>
          </cell>
          <cell r="E11">
            <v>3.1002329999999998</v>
          </cell>
          <cell r="F11">
            <v>1.4651000000000001</v>
          </cell>
          <cell r="G11">
            <v>1.4659</v>
          </cell>
          <cell r="H11">
            <v>1.43</v>
          </cell>
          <cell r="I11">
            <v>30.09</v>
          </cell>
          <cell r="M11">
            <v>1.0091810413815534</v>
          </cell>
          <cell r="N11">
            <v>1.0092057188450454</v>
          </cell>
          <cell r="O11">
            <v>1.0092089163525717</v>
          </cell>
        </row>
        <row r="12">
          <cell r="A12">
            <v>36178</v>
          </cell>
          <cell r="B12">
            <v>36175</v>
          </cell>
          <cell r="C12">
            <v>36179</v>
          </cell>
          <cell r="D12">
            <v>3.094722</v>
          </cell>
          <cell r="E12">
            <v>3.1002329999999998</v>
          </cell>
          <cell r="F12">
            <v>1.5376000000000001</v>
          </cell>
          <cell r="G12">
            <v>1.5384</v>
          </cell>
          <cell r="H12">
            <v>1.58</v>
          </cell>
          <cell r="I12">
            <v>29.85</v>
          </cell>
          <cell r="M12">
            <v>1.0102261028456803</v>
          </cell>
          <cell r="N12">
            <v>1.0102486431361628</v>
          </cell>
          <cell r="O12">
            <v>1.0102629536853751</v>
          </cell>
        </row>
        <row r="13">
          <cell r="A13">
            <v>36179</v>
          </cell>
          <cell r="B13">
            <v>36178</v>
          </cell>
          <cell r="C13">
            <v>36180</v>
          </cell>
          <cell r="D13">
            <v>3.2925059999999999</v>
          </cell>
          <cell r="E13">
            <v>3.3069600000000001</v>
          </cell>
          <cell r="F13">
            <v>1.5571999999999999</v>
          </cell>
          <cell r="G13">
            <v>1.5580000000000001</v>
          </cell>
          <cell r="H13">
            <v>1.58</v>
          </cell>
          <cell r="I13">
            <v>32.03</v>
          </cell>
          <cell r="M13">
            <v>1.0112682258274972</v>
          </cell>
          <cell r="N13">
            <v>1.0112926451967148</v>
          </cell>
          <cell r="O13">
            <v>1.0113106812663266</v>
          </cell>
        </row>
        <row r="14">
          <cell r="A14">
            <v>36180</v>
          </cell>
          <cell r="B14">
            <v>36179</v>
          </cell>
          <cell r="C14">
            <v>36181</v>
          </cell>
          <cell r="D14">
            <v>3.3367200000000001</v>
          </cell>
          <cell r="E14">
            <v>3.3403200000000002</v>
          </cell>
          <cell r="F14">
            <v>1.5727</v>
          </cell>
          <cell r="G14">
            <v>1.5734999999999999</v>
          </cell>
          <cell r="H14">
            <v>1.585</v>
          </cell>
          <cell r="I14">
            <v>32.17</v>
          </cell>
          <cell r="M14">
            <v>1.0123780947278793</v>
          </cell>
          <cell r="N14">
            <v>1.012407413305368</v>
          </cell>
          <cell r="O14">
            <v>1.0124263825886883</v>
          </cell>
        </row>
        <row r="15">
          <cell r="A15">
            <v>36181</v>
          </cell>
          <cell r="B15">
            <v>36180</v>
          </cell>
          <cell r="C15">
            <v>36182</v>
          </cell>
          <cell r="D15">
            <v>3.345723</v>
          </cell>
          <cell r="E15">
            <v>3.3313139999999999</v>
          </cell>
          <cell r="F15">
            <v>1.6594</v>
          </cell>
          <cell r="G15">
            <v>1.6601999999999999</v>
          </cell>
          <cell r="H15">
            <v>1.71</v>
          </cell>
          <cell r="I15">
            <v>32.99</v>
          </cell>
          <cell r="M15">
            <v>1.0135041021399596</v>
          </cell>
          <cell r="N15">
            <v>1.0135346682156385</v>
          </cell>
          <cell r="O15">
            <v>1.0135475773134088</v>
          </cell>
        </row>
        <row r="16">
          <cell r="A16">
            <v>36182</v>
          </cell>
          <cell r="B16">
            <v>36181</v>
          </cell>
          <cell r="C16">
            <v>36185</v>
          </cell>
          <cell r="D16">
            <v>3.3340169999999998</v>
          </cell>
          <cell r="E16">
            <v>3.3403200000000002</v>
          </cell>
          <cell r="F16">
            <v>1.7040999999999999</v>
          </cell>
          <cell r="G16">
            <v>1.7049000000000001</v>
          </cell>
          <cell r="H16">
            <v>1.72</v>
          </cell>
          <cell r="I16">
            <v>32.479999999999997</v>
          </cell>
          <cell r="M16">
            <v>1.0146344034683341</v>
          </cell>
          <cell r="N16">
            <v>1.0146601356255425</v>
          </cell>
          <cell r="O16">
            <v>1.0146949175563273</v>
          </cell>
        </row>
        <row r="17">
          <cell r="A17">
            <v>36185</v>
          </cell>
          <cell r="B17">
            <v>36182</v>
          </cell>
          <cell r="C17">
            <v>36186</v>
          </cell>
          <cell r="D17">
            <v>3.332214</v>
          </cell>
          <cell r="E17">
            <v>3.3295110000000001</v>
          </cell>
          <cell r="F17">
            <v>1.7598</v>
          </cell>
          <cell r="G17">
            <v>1.7605999999999999</v>
          </cell>
          <cell r="H17">
            <v>1.79</v>
          </cell>
          <cell r="I17">
            <v>32.47</v>
          </cell>
          <cell r="M17">
            <v>1.0157620062516501</v>
          </cell>
          <cell r="N17">
            <v>1.0157898988069534</v>
          </cell>
          <cell r="O17">
            <v>1.0158280681334952</v>
          </cell>
        </row>
        <row r="18">
          <cell r="A18">
            <v>36186</v>
          </cell>
          <cell r="B18">
            <v>36185</v>
          </cell>
          <cell r="C18">
            <v>36187</v>
          </cell>
          <cell r="D18">
            <v>3.328611</v>
          </cell>
          <cell r="E18">
            <v>3.3204959999999999</v>
          </cell>
          <cell r="F18">
            <v>1.8762000000000001</v>
          </cell>
          <cell r="G18">
            <v>1.877</v>
          </cell>
          <cell r="H18">
            <v>1.84</v>
          </cell>
          <cell r="I18">
            <v>32.479999999999997</v>
          </cell>
          <cell r="M18">
            <v>1.0168902517109499</v>
          </cell>
          <cell r="N18">
            <v>1.0169172600208756</v>
          </cell>
          <cell r="O18">
            <v>1.0169621795170278</v>
          </cell>
        </row>
        <row r="19">
          <cell r="A19">
            <v>36187</v>
          </cell>
          <cell r="B19">
            <v>36186</v>
          </cell>
          <cell r="C19">
            <v>36188</v>
          </cell>
          <cell r="D19">
            <v>3.5809799999999998</v>
          </cell>
          <cell r="E19">
            <v>3.5597819999999998</v>
          </cell>
          <cell r="F19">
            <v>1.8877999999999999</v>
          </cell>
          <cell r="G19">
            <v>1.8886000000000001</v>
          </cell>
          <cell r="H19">
            <v>1.91</v>
          </cell>
          <cell r="I19">
            <v>33.86</v>
          </cell>
          <cell r="M19">
            <v>1.0180185290701627</v>
          </cell>
          <cell r="N19">
            <v>1.018042816585619</v>
          </cell>
          <cell r="O19">
            <v>1.0180978620367085</v>
          </cell>
        </row>
        <row r="20">
          <cell r="A20">
            <v>36188</v>
          </cell>
          <cell r="B20">
            <v>36187</v>
          </cell>
          <cell r="C20">
            <v>36189</v>
          </cell>
          <cell r="D20">
            <v>3.595971</v>
          </cell>
          <cell r="E20">
            <v>3.5898029999999999</v>
          </cell>
          <cell r="F20">
            <v>1.9198</v>
          </cell>
          <cell r="G20">
            <v>1.9206000000000001</v>
          </cell>
          <cell r="H20">
            <v>1.95</v>
          </cell>
          <cell r="I20">
            <v>35.479999999999997</v>
          </cell>
          <cell r="M20">
            <v>1.0192336970675726</v>
          </cell>
          <cell r="N20">
            <v>1.0192508200835226</v>
          </cell>
          <cell r="O20">
            <v>1.0192767268285072</v>
          </cell>
        </row>
        <row r="21">
          <cell r="A21">
            <v>36189</v>
          </cell>
          <cell r="B21">
            <v>36188</v>
          </cell>
          <cell r="C21">
            <v>36192</v>
          </cell>
          <cell r="D21">
            <v>3.782238</v>
          </cell>
          <cell r="E21">
            <v>3.7500900000000001</v>
          </cell>
          <cell r="F21">
            <v>1.9823999999999999</v>
          </cell>
          <cell r="G21">
            <v>1.9832000000000001</v>
          </cell>
          <cell r="H21">
            <v>2.1</v>
          </cell>
          <cell r="I21">
            <v>36.94</v>
          </cell>
          <cell r="M21">
            <v>1.0204554086731985</v>
          </cell>
          <cell r="N21">
            <v>1.0204704566340854</v>
          </cell>
          <cell r="O21">
            <v>1.020505670651555</v>
          </cell>
        </row>
        <row r="22">
          <cell r="A22">
            <v>36192</v>
          </cell>
          <cell r="B22">
            <v>36189</v>
          </cell>
          <cell r="C22">
            <v>36193</v>
          </cell>
          <cell r="D22">
            <v>3.9716279999999999</v>
          </cell>
          <cell r="E22">
            <v>3.900528</v>
          </cell>
          <cell r="F22">
            <v>1.9630000000000001</v>
          </cell>
          <cell r="G22">
            <v>1.9638</v>
          </cell>
          <cell r="H22">
            <v>1.92</v>
          </cell>
          <cell r="I22">
            <v>38.79</v>
          </cell>
          <cell r="M22">
            <v>1.0217419437478616</v>
          </cell>
          <cell r="N22">
            <v>1.0217460753189918</v>
          </cell>
          <cell r="O22">
            <v>1.0217795567879515</v>
          </cell>
        </row>
        <row r="23">
          <cell r="A23">
            <v>36193</v>
          </cell>
          <cell r="B23">
            <v>36192</v>
          </cell>
          <cell r="C23">
            <v>36194</v>
          </cell>
          <cell r="D23">
            <v>3.8661120000000002</v>
          </cell>
          <cell r="E23">
            <v>3.900528</v>
          </cell>
          <cell r="F23">
            <v>1.7971999999999999</v>
          </cell>
          <cell r="G23">
            <v>1.798</v>
          </cell>
          <cell r="H23">
            <v>1.75</v>
          </cell>
          <cell r="I23">
            <v>38.97</v>
          </cell>
          <cell r="M23">
            <v>1.0230946033853829</v>
          </cell>
          <cell r="N23">
            <v>1.0230745250442157</v>
          </cell>
          <cell r="O23">
            <v>1.0231095127438072</v>
          </cell>
        </row>
        <row r="24">
          <cell r="A24">
            <v>36194</v>
          </cell>
          <cell r="B24">
            <v>36193</v>
          </cell>
          <cell r="C24">
            <v>36195</v>
          </cell>
          <cell r="D24">
            <v>3.8592149999999998</v>
          </cell>
          <cell r="E24">
            <v>3.8600789999999998</v>
          </cell>
          <cell r="F24">
            <v>1.7701</v>
          </cell>
          <cell r="G24">
            <v>1.7708999999999999</v>
          </cell>
          <cell r="H24">
            <v>1.79</v>
          </cell>
          <cell r="I24">
            <v>38.99</v>
          </cell>
          <cell r="M24">
            <v>1.0244130694931441</v>
          </cell>
          <cell r="N24">
            <v>1.0244047019878895</v>
          </cell>
          <cell r="O24">
            <v>1.0244464686865753</v>
          </cell>
        </row>
        <row r="25">
          <cell r="A25">
            <v>36195</v>
          </cell>
          <cell r="B25">
            <v>36194</v>
          </cell>
          <cell r="C25">
            <v>36196</v>
          </cell>
          <cell r="D25">
            <v>3.8592149999999998</v>
          </cell>
          <cell r="E25">
            <v>3.8592149999999998</v>
          </cell>
          <cell r="F25">
            <v>1.8131999999999999</v>
          </cell>
          <cell r="G25">
            <v>1.8140000000000001</v>
          </cell>
          <cell r="H25">
            <v>1.8</v>
          </cell>
          <cell r="I25">
            <v>38.99</v>
          </cell>
          <cell r="M25">
            <v>1.0257308795878055</v>
          </cell>
          <cell r="N25">
            <v>1.0257227963471043</v>
          </cell>
          <cell r="O25">
            <v>1.0257857574852887</v>
          </cell>
        </row>
        <row r="26">
          <cell r="A26">
            <v>36196</v>
          </cell>
          <cell r="B26">
            <v>36195</v>
          </cell>
          <cell r="C26">
            <v>36199</v>
          </cell>
          <cell r="D26">
            <v>3.8618009999999998</v>
          </cell>
          <cell r="E26">
            <v>3.85059</v>
          </cell>
          <cell r="F26">
            <v>1.8309</v>
          </cell>
          <cell r="G26">
            <v>1.8317000000000001</v>
          </cell>
          <cell r="H26">
            <v>1.83</v>
          </cell>
          <cell r="I26">
            <v>38.29</v>
          </cell>
          <cell r="M26">
            <v>1.0270503849199617</v>
          </cell>
          <cell r="N26">
            <v>1.0270422912809394</v>
          </cell>
          <cell r="O26">
            <v>1.027126797175377</v>
          </cell>
        </row>
        <row r="27">
          <cell r="A27">
            <v>36199</v>
          </cell>
          <cell r="B27">
            <v>36196</v>
          </cell>
          <cell r="C27">
            <v>36200</v>
          </cell>
          <cell r="D27">
            <v>3.8652479999999998</v>
          </cell>
          <cell r="E27">
            <v>3.85059</v>
          </cell>
          <cell r="F27">
            <v>1.8601000000000001</v>
          </cell>
          <cell r="G27">
            <v>1.8609</v>
          </cell>
          <cell r="H27">
            <v>1.91</v>
          </cell>
          <cell r="I27">
            <v>38.99</v>
          </cell>
          <cell r="M27">
            <v>1.0283724729878063</v>
          </cell>
          <cell r="N27">
            <v>1.0283605308730672</v>
          </cell>
          <cell r="O27">
            <v>1.0284489838901651</v>
          </cell>
        </row>
        <row r="28">
          <cell r="A28">
            <v>36200</v>
          </cell>
          <cell r="B28">
            <v>36199</v>
          </cell>
          <cell r="C28">
            <v>36201</v>
          </cell>
          <cell r="D28">
            <v>3.8661120000000002</v>
          </cell>
          <cell r="E28">
            <v>3.85059</v>
          </cell>
          <cell r="F28">
            <v>1.9325000000000001</v>
          </cell>
          <cell r="G28">
            <v>1.9333</v>
          </cell>
          <cell r="H28">
            <v>1.91</v>
          </cell>
          <cell r="I28">
            <v>38.99</v>
          </cell>
          <cell r="M28">
            <v>1.0296974445359632</v>
          </cell>
          <cell r="N28">
            <v>1.0296804624652587</v>
          </cell>
          <cell r="O28">
            <v>1.0297935052939415</v>
          </cell>
        </row>
        <row r="29">
          <cell r="A29">
            <v>36201</v>
          </cell>
          <cell r="B29">
            <v>36200</v>
          </cell>
          <cell r="C29">
            <v>36202</v>
          </cell>
          <cell r="D29">
            <v>3.8686950000000002</v>
          </cell>
          <cell r="E29">
            <v>3.85059</v>
          </cell>
          <cell r="F29">
            <v>1.8945000000000001</v>
          </cell>
          <cell r="G29">
            <v>1.8953</v>
          </cell>
          <cell r="H29">
            <v>1.89</v>
          </cell>
          <cell r="I29">
            <v>38.99</v>
          </cell>
          <cell r="M29">
            <v>1.0310244197515266</v>
          </cell>
          <cell r="N29">
            <v>1.0310020882292468</v>
          </cell>
          <cell r="O29">
            <v>1.0311397844298305</v>
          </cell>
        </row>
        <row r="30">
          <cell r="A30">
            <v>36202</v>
          </cell>
          <cell r="B30">
            <v>36201</v>
          </cell>
          <cell r="C30">
            <v>36203</v>
          </cell>
          <cell r="D30">
            <v>3.8678340000000002</v>
          </cell>
          <cell r="E30">
            <v>3.85059</v>
          </cell>
          <cell r="F30">
            <v>1.8859999999999999</v>
          </cell>
          <cell r="G30">
            <v>1.8868</v>
          </cell>
          <cell r="H30">
            <v>1.91</v>
          </cell>
          <cell r="I30">
            <v>38.99</v>
          </cell>
          <cell r="M30">
            <v>1.0323539927573835</v>
          </cell>
          <cell r="N30">
            <v>1.0323254103395516</v>
          </cell>
          <cell r="O30">
            <v>1.0324878235957666</v>
          </cell>
        </row>
        <row r="31">
          <cell r="A31">
            <v>36203</v>
          </cell>
          <cell r="B31">
            <v>36202</v>
          </cell>
          <cell r="C31">
            <v>36208</v>
          </cell>
          <cell r="D31">
            <v>3.8695560000000002</v>
          </cell>
          <cell r="E31">
            <v>3.85059</v>
          </cell>
          <cell r="F31">
            <v>1.8976</v>
          </cell>
          <cell r="G31">
            <v>1.8984000000000001</v>
          </cell>
          <cell r="H31">
            <v>1.92</v>
          </cell>
          <cell r="I31">
            <v>39</v>
          </cell>
          <cell r="M31">
            <v>1.0336849840484577</v>
          </cell>
          <cell r="N31">
            <v>1.0336504309734849</v>
          </cell>
          <cell r="O31">
            <v>1.0338376250926886</v>
          </cell>
        </row>
        <row r="32">
          <cell r="A32">
            <v>36208</v>
          </cell>
          <cell r="B32">
            <v>36203</v>
          </cell>
          <cell r="C32">
            <v>36209</v>
          </cell>
          <cell r="D32">
            <v>3.8686950000000002</v>
          </cell>
          <cell r="E32">
            <v>3.85059</v>
          </cell>
          <cell r="F32">
            <v>1.9171</v>
          </cell>
          <cell r="G32">
            <v>1.9178999999999999</v>
          </cell>
          <cell r="H32">
            <v>1.91</v>
          </cell>
          <cell r="I32">
            <v>38.99</v>
          </cell>
          <cell r="M32">
            <v>1.0350182846925025</v>
          </cell>
          <cell r="N32">
            <v>1.0349771523111524</v>
          </cell>
          <cell r="O32">
            <v>1.0351894867671316</v>
          </cell>
        </row>
        <row r="33">
          <cell r="A33">
            <v>36209</v>
          </cell>
          <cell r="B33">
            <v>36208</v>
          </cell>
          <cell r="C33">
            <v>36210</v>
          </cell>
          <cell r="D33">
            <v>3.8695560000000002</v>
          </cell>
          <cell r="E33">
            <v>3.85059</v>
          </cell>
          <cell r="F33">
            <v>1.9020999999999999</v>
          </cell>
          <cell r="G33">
            <v>1.9029</v>
          </cell>
          <cell r="H33">
            <v>1.91</v>
          </cell>
          <cell r="I33">
            <v>38.99</v>
          </cell>
          <cell r="M33">
            <v>1.036353008046802</v>
          </cell>
          <cell r="N33">
            <v>1.0363055765354583</v>
          </cell>
          <cell r="O33">
            <v>1.0365428202272493</v>
          </cell>
        </row>
        <row r="34">
          <cell r="A34">
            <v>36210</v>
          </cell>
          <cell r="B34">
            <v>36209</v>
          </cell>
          <cell r="C34">
            <v>36213</v>
          </cell>
          <cell r="D34">
            <v>3.8686950000000002</v>
          </cell>
          <cell r="E34">
            <v>3.85059</v>
          </cell>
          <cell r="F34">
            <v>1.92</v>
          </cell>
          <cell r="G34">
            <v>1.9208000000000001</v>
          </cell>
          <cell r="H34">
            <v>1.93</v>
          </cell>
          <cell r="I34">
            <v>38.99</v>
          </cell>
          <cell r="M34">
            <v>1.0376897500469371</v>
          </cell>
          <cell r="N34">
            <v>1.0376357058321088</v>
          </cell>
          <cell r="O34">
            <v>1.0378979229397385</v>
          </cell>
        </row>
        <row r="35">
          <cell r="A35">
            <v>36213</v>
          </cell>
          <cell r="B35">
            <v>36210</v>
          </cell>
          <cell r="C35">
            <v>36214</v>
          </cell>
          <cell r="D35">
            <v>3.8686950000000002</v>
          </cell>
          <cell r="E35">
            <v>3.85059</v>
          </cell>
          <cell r="F35">
            <v>1.9348000000000001</v>
          </cell>
          <cell r="G35">
            <v>1.9356</v>
          </cell>
          <cell r="H35">
            <v>1.97</v>
          </cell>
          <cell r="I35">
            <v>38.93</v>
          </cell>
          <cell r="M35">
            <v>1.0390279184294564</v>
          </cell>
          <cell r="N35">
            <v>1.0389675423896156</v>
          </cell>
          <cell r="O35">
            <v>1.0392547972175943</v>
          </cell>
        </row>
        <row r="36">
          <cell r="A36">
            <v>36214</v>
          </cell>
          <cell r="B36">
            <v>36213</v>
          </cell>
          <cell r="C36">
            <v>36215</v>
          </cell>
          <cell r="D36">
            <v>3.8686950000000002</v>
          </cell>
          <cell r="E36">
            <v>3.85059</v>
          </cell>
          <cell r="F36">
            <v>2.012</v>
          </cell>
          <cell r="G36">
            <v>2.0127999999999999</v>
          </cell>
          <cell r="H36">
            <v>2.0099999999999998</v>
          </cell>
          <cell r="I36">
            <v>38.979999999999997</v>
          </cell>
          <cell r="M36">
            <v>1.0403678124670859</v>
          </cell>
          <cell r="N36">
            <v>1.0403010883992989</v>
          </cell>
          <cell r="O36">
            <v>1.0406116623824662</v>
          </cell>
        </row>
        <row r="37">
          <cell r="A37">
            <v>36215</v>
          </cell>
          <cell r="B37">
            <v>36214</v>
          </cell>
          <cell r="C37">
            <v>36216</v>
          </cell>
          <cell r="D37">
            <v>3.8678340000000002</v>
          </cell>
          <cell r="E37">
            <v>3.85059</v>
          </cell>
          <cell r="F37">
            <v>2.0024999999999999</v>
          </cell>
          <cell r="G37">
            <v>2.0032999999999999</v>
          </cell>
          <cell r="H37">
            <v>2.04</v>
          </cell>
          <cell r="I37">
            <v>39</v>
          </cell>
          <cell r="M37">
            <v>1.0417094343851701</v>
          </cell>
          <cell r="N37">
            <v>1.0416363460552922</v>
          </cell>
          <cell r="O37">
            <v>1.0419717869107827</v>
          </cell>
        </row>
        <row r="38">
          <cell r="A38">
            <v>36216</v>
          </cell>
          <cell r="B38">
            <v>36215</v>
          </cell>
          <cell r="C38">
            <v>36217</v>
          </cell>
          <cell r="D38">
            <v>3.8669730000000002</v>
          </cell>
          <cell r="E38">
            <v>3.85059</v>
          </cell>
          <cell r="F38">
            <v>2.0343</v>
          </cell>
          <cell r="G38">
            <v>2.0350999999999999</v>
          </cell>
          <cell r="H38">
            <v>2.0499999999999998</v>
          </cell>
          <cell r="I38">
            <v>38.97</v>
          </cell>
          <cell r="M38">
            <v>1.0430524874413154</v>
          </cell>
          <cell r="N38">
            <v>1.0429733175545446</v>
          </cell>
          <cell r="O38">
            <v>1.0433342849379263</v>
          </cell>
        </row>
        <row r="39">
          <cell r="A39">
            <v>36217</v>
          </cell>
          <cell r="B39">
            <v>36216</v>
          </cell>
          <cell r="C39">
            <v>36220</v>
          </cell>
          <cell r="D39">
            <v>3.8721420000000002</v>
          </cell>
          <cell r="E39">
            <v>3.85059</v>
          </cell>
          <cell r="F39">
            <v>2.0640000000000001</v>
          </cell>
          <cell r="G39">
            <v>2.0648</v>
          </cell>
          <cell r="H39">
            <v>2.04</v>
          </cell>
          <cell r="I39">
            <v>39</v>
          </cell>
          <cell r="M39">
            <v>1.044396972710155</v>
          </cell>
          <cell r="N39">
            <v>1.0443120050968253</v>
          </cell>
          <cell r="O39">
            <v>1.0446976697517383</v>
          </cell>
        </row>
        <row r="40">
          <cell r="A40">
            <v>36220</v>
          </cell>
          <cell r="B40">
            <v>36217</v>
          </cell>
          <cell r="C40">
            <v>36221</v>
          </cell>
          <cell r="D40">
            <v>3.8738640000000002</v>
          </cell>
          <cell r="E40">
            <v>3.8600789999999998</v>
          </cell>
          <cell r="F40">
            <v>2.0276000000000001</v>
          </cell>
          <cell r="G40">
            <v>2.0284</v>
          </cell>
          <cell r="H40">
            <v>2.14</v>
          </cell>
          <cell r="I40">
            <v>38.979999999999997</v>
          </cell>
          <cell r="M40">
            <v>1.0457449905043896</v>
          </cell>
          <cell r="N40">
            <v>1.0456524108847274</v>
          </cell>
          <cell r="O40">
            <v>1.046063732184406</v>
          </cell>
        </row>
        <row r="41">
          <cell r="A41">
            <v>36221</v>
          </cell>
          <cell r="B41">
            <v>36220</v>
          </cell>
          <cell r="C41">
            <v>36222</v>
          </cell>
          <cell r="D41">
            <v>3.8712810000000002</v>
          </cell>
          <cell r="E41">
            <v>3.8600789999999998</v>
          </cell>
          <cell r="F41">
            <v>2.13</v>
          </cell>
          <cell r="G41">
            <v>2.1307999999999998</v>
          </cell>
          <cell r="H41">
            <v>2.16</v>
          </cell>
          <cell r="I41">
            <v>38.979999999999997</v>
          </cell>
          <cell r="M41">
            <v>1.0470953484616881</v>
          </cell>
          <cell r="N41">
            <v>1.0469978445222459</v>
          </cell>
          <cell r="O41">
            <v>1.0474309828041704</v>
          </cell>
        </row>
        <row r="42">
          <cell r="A42">
            <v>36222</v>
          </cell>
          <cell r="B42">
            <v>36221</v>
          </cell>
          <cell r="C42">
            <v>36223</v>
          </cell>
          <cell r="D42">
            <v>3.8721420000000002</v>
          </cell>
          <cell r="E42">
            <v>3.8600789999999998</v>
          </cell>
          <cell r="F42">
            <v>2.1638999999999999</v>
          </cell>
          <cell r="G42">
            <v>2.1646999999999998</v>
          </cell>
          <cell r="H42">
            <v>2.15</v>
          </cell>
          <cell r="I42">
            <v>39</v>
          </cell>
          <cell r="M42">
            <v>1.0484465485709176</v>
          </cell>
          <cell r="N42">
            <v>1.0483450093198077</v>
          </cell>
          <cell r="O42">
            <v>1.0488000204797323</v>
          </cell>
        </row>
        <row r="43">
          <cell r="A43">
            <v>36223</v>
          </cell>
          <cell r="B43">
            <v>36222</v>
          </cell>
          <cell r="C43">
            <v>36224</v>
          </cell>
          <cell r="D43">
            <v>3.8816099999999998</v>
          </cell>
          <cell r="E43">
            <v>3.8704170000000002</v>
          </cell>
          <cell r="F43">
            <v>2.1013999999999999</v>
          </cell>
          <cell r="G43">
            <v>2.1021999999999998</v>
          </cell>
          <cell r="H43">
            <v>2.08</v>
          </cell>
          <cell r="I43">
            <v>38.97</v>
          </cell>
          <cell r="M43">
            <v>1.0497997932094099</v>
          </cell>
          <cell r="N43">
            <v>1.0496939075048843</v>
          </cell>
          <cell r="O43">
            <v>1.0501714472080974</v>
          </cell>
        </row>
        <row r="44">
          <cell r="A44">
            <v>36224</v>
          </cell>
          <cell r="B44">
            <v>36223</v>
          </cell>
          <cell r="C44">
            <v>36227</v>
          </cell>
          <cell r="D44">
            <v>4.3664639999999997</v>
          </cell>
          <cell r="E44">
            <v>4.3499249999999998</v>
          </cell>
          <cell r="F44">
            <v>1.9925999999999999</v>
          </cell>
          <cell r="G44">
            <v>1.9934000000000001</v>
          </cell>
          <cell r="H44">
            <v>1.98</v>
          </cell>
          <cell r="I44">
            <v>44.92</v>
          </cell>
          <cell r="M44">
            <v>1.0511580976678498</v>
          </cell>
          <cell r="N44">
            <v>1.0510481585530187</v>
          </cell>
          <cell r="O44">
            <v>1.0515437665344076</v>
          </cell>
        </row>
        <row r="45">
          <cell r="A45">
            <v>36227</v>
          </cell>
          <cell r="B45">
            <v>36224</v>
          </cell>
          <cell r="C45">
            <v>36228</v>
          </cell>
          <cell r="D45">
            <v>4.3681169999999998</v>
          </cell>
          <cell r="E45">
            <v>4.3598520000000001</v>
          </cell>
          <cell r="F45">
            <v>1.97</v>
          </cell>
          <cell r="G45">
            <v>1.9708000000000001</v>
          </cell>
          <cell r="H45">
            <v>1.96</v>
          </cell>
          <cell r="I45">
            <v>44.97</v>
          </cell>
          <cell r="M45">
            <v>1.0526880456651082</v>
          </cell>
          <cell r="N45">
            <v>1.0525721521067166</v>
          </cell>
          <cell r="O45">
            <v>1.0530930615828726</v>
          </cell>
        </row>
        <row r="46">
          <cell r="A46">
            <v>36228</v>
          </cell>
          <cell r="B46">
            <v>36227</v>
          </cell>
          <cell r="C46">
            <v>36229</v>
          </cell>
          <cell r="D46">
            <v>4.3581989999999999</v>
          </cell>
          <cell r="E46">
            <v>4.3598520000000001</v>
          </cell>
          <cell r="F46">
            <v>1.9048</v>
          </cell>
          <cell r="G46">
            <v>1.9056</v>
          </cell>
          <cell r="H46">
            <v>1.89</v>
          </cell>
          <cell r="I46">
            <v>44.84</v>
          </cell>
          <cell r="M46">
            <v>1.0542208005144305</v>
          </cell>
          <cell r="N46">
            <v>1.0541018383742189</v>
          </cell>
          <cell r="O46">
            <v>1.0546460829754472</v>
          </cell>
        </row>
        <row r="47">
          <cell r="A47">
            <v>36229</v>
          </cell>
          <cell r="B47">
            <v>36228</v>
          </cell>
          <cell r="C47">
            <v>36230</v>
          </cell>
          <cell r="D47">
            <v>4.3590239999999998</v>
          </cell>
          <cell r="E47">
            <v>4.3499249999999998</v>
          </cell>
          <cell r="F47">
            <v>1.8623000000000001</v>
          </cell>
          <cell r="G47">
            <v>1.8631</v>
          </cell>
          <cell r="H47">
            <v>1.875</v>
          </cell>
          <cell r="I47">
            <v>44.91</v>
          </cell>
          <cell r="M47">
            <v>1.0557523018606243</v>
          </cell>
          <cell r="N47">
            <v>1.0556337477102988</v>
          </cell>
          <cell r="O47">
            <v>1.0561976344933424</v>
          </cell>
        </row>
        <row r="48">
          <cell r="A48">
            <v>36230</v>
          </cell>
          <cell r="B48">
            <v>36229</v>
          </cell>
          <cell r="C48">
            <v>36231</v>
          </cell>
          <cell r="D48">
            <v>4.3714230000000001</v>
          </cell>
          <cell r="E48">
            <v>4.3499249999999998</v>
          </cell>
          <cell r="F48">
            <v>1.8775999999999999</v>
          </cell>
          <cell r="G48">
            <v>1.8784000000000001</v>
          </cell>
          <cell r="H48">
            <v>1.91</v>
          </cell>
          <cell r="I48">
            <v>44.97</v>
          </cell>
          <cell r="M48">
            <v>1.0572863184012462</v>
          </cell>
          <cell r="N48">
            <v>1.0571643902536352</v>
          </cell>
          <cell r="O48">
            <v>1.0577534966835436</v>
          </cell>
        </row>
        <row r="49">
          <cell r="A49">
            <v>36231</v>
          </cell>
          <cell r="B49">
            <v>36230</v>
          </cell>
          <cell r="C49">
            <v>36234</v>
          </cell>
          <cell r="D49">
            <v>4.3689419999999997</v>
          </cell>
          <cell r="E49">
            <v>4.3598520000000001</v>
          </cell>
          <cell r="F49">
            <v>1.9043000000000001</v>
          </cell>
          <cell r="G49">
            <v>1.9051</v>
          </cell>
          <cell r="H49">
            <v>1.915</v>
          </cell>
          <cell r="I49">
            <v>44.96</v>
          </cell>
          <cell r="M49">
            <v>1.0588269336445277</v>
          </cell>
          <cell r="N49">
            <v>1.0586972521903932</v>
          </cell>
          <cell r="O49">
            <v>1.0593133909306398</v>
          </cell>
        </row>
        <row r="50">
          <cell r="A50">
            <v>36234</v>
          </cell>
          <cell r="B50">
            <v>36231</v>
          </cell>
          <cell r="C50">
            <v>36235</v>
          </cell>
          <cell r="D50">
            <v>4.3664639999999997</v>
          </cell>
          <cell r="E50">
            <v>4.3598520000000001</v>
          </cell>
          <cell r="F50">
            <v>1.8816999999999999</v>
          </cell>
          <cell r="G50">
            <v>1.8825000000000001</v>
          </cell>
          <cell r="H50">
            <v>1.86</v>
          </cell>
          <cell r="I50">
            <v>44.96</v>
          </cell>
          <cell r="M50">
            <v>1.0603689181315712</v>
          </cell>
          <cell r="N50">
            <v>1.0602358399678455</v>
          </cell>
          <cell r="O50">
            <v>1.0608752951881641</v>
          </cell>
        </row>
        <row r="51">
          <cell r="A51">
            <v>36235</v>
          </cell>
          <cell r="B51">
            <v>36234</v>
          </cell>
          <cell r="C51">
            <v>36236</v>
          </cell>
          <cell r="D51">
            <v>4.3639859999999997</v>
          </cell>
          <cell r="E51">
            <v>4.3598520000000001</v>
          </cell>
          <cell r="F51">
            <v>1.8512999999999999</v>
          </cell>
          <cell r="G51">
            <v>1.8521000000000001</v>
          </cell>
          <cell r="H51">
            <v>1.87</v>
          </cell>
          <cell r="I51">
            <v>44.96</v>
          </cell>
          <cell r="M51">
            <v>1.0619122723674845</v>
          </cell>
          <cell r="N51">
            <v>1.0617766637502974</v>
          </cell>
          <cell r="O51">
            <v>1.0624395023948729</v>
          </cell>
        </row>
        <row r="52">
          <cell r="A52">
            <v>36236</v>
          </cell>
          <cell r="B52">
            <v>36235</v>
          </cell>
          <cell r="C52">
            <v>36237</v>
          </cell>
          <cell r="D52">
            <v>4.3681169999999998</v>
          </cell>
          <cell r="E52">
            <v>4.3598520000000001</v>
          </cell>
          <cell r="F52">
            <v>1.8769</v>
          </cell>
          <cell r="G52">
            <v>1.8776999999999999</v>
          </cell>
          <cell r="H52">
            <v>1.88</v>
          </cell>
          <cell r="I52">
            <v>44.96</v>
          </cell>
          <cell r="M52">
            <v>1.0634569957974311</v>
          </cell>
          <cell r="N52">
            <v>1.0633197267872994</v>
          </cell>
          <cell r="O52">
            <v>1.0640060159463487</v>
          </cell>
        </row>
        <row r="53">
          <cell r="A53">
            <v>36237</v>
          </cell>
          <cell r="B53">
            <v>36236</v>
          </cell>
          <cell r="C53">
            <v>36238</v>
          </cell>
          <cell r="D53">
            <v>4.3722479999999999</v>
          </cell>
          <cell r="E53">
            <v>4.3598520000000001</v>
          </cell>
          <cell r="F53">
            <v>1.8588</v>
          </cell>
          <cell r="G53">
            <v>1.8595999999999999</v>
          </cell>
          <cell r="H53">
            <v>1.855</v>
          </cell>
          <cell r="I53">
            <v>44.96</v>
          </cell>
          <cell r="M53">
            <v>1.0650054306581351</v>
          </cell>
          <cell r="N53">
            <v>1.0648650323331239</v>
          </cell>
          <cell r="O53">
            <v>1.0655748392431807</v>
          </cell>
        </row>
        <row r="54">
          <cell r="A54">
            <v>36238</v>
          </cell>
          <cell r="B54">
            <v>36237</v>
          </cell>
          <cell r="C54">
            <v>36241</v>
          </cell>
          <cell r="D54">
            <v>4.3656389999999998</v>
          </cell>
          <cell r="E54">
            <v>4.3598520000000001</v>
          </cell>
          <cell r="F54">
            <v>1.8499000000000001</v>
          </cell>
          <cell r="G54">
            <v>1.8507</v>
          </cell>
          <cell r="H54">
            <v>1.85</v>
          </cell>
          <cell r="I54">
            <v>44.99</v>
          </cell>
          <cell r="M54">
            <v>1.0665575866128632</v>
          </cell>
          <cell r="N54">
            <v>1.0664125836467733</v>
          </cell>
          <cell r="O54">
            <v>1.0671459756909722</v>
          </cell>
        </row>
        <row r="55">
          <cell r="A55">
            <v>36241</v>
          </cell>
          <cell r="B55">
            <v>36238</v>
          </cell>
          <cell r="C55">
            <v>36242</v>
          </cell>
          <cell r="D55">
            <v>4.3648110000000004</v>
          </cell>
          <cell r="E55">
            <v>4.3598520000000001</v>
          </cell>
          <cell r="F55">
            <v>1.8607</v>
          </cell>
          <cell r="G55">
            <v>1.8614999999999999</v>
          </cell>
          <cell r="H55">
            <v>1.85</v>
          </cell>
          <cell r="I55">
            <v>44.98</v>
          </cell>
          <cell r="M55">
            <v>1.0681096550781508</v>
          </cell>
          <cell r="N55">
            <v>1.0679623839919858</v>
          </cell>
          <cell r="O55">
            <v>1.0687203062899744</v>
          </cell>
        </row>
        <row r="56">
          <cell r="A56">
            <v>36242</v>
          </cell>
          <cell r="B56">
            <v>36241</v>
          </cell>
          <cell r="C56">
            <v>36243</v>
          </cell>
          <cell r="D56">
            <v>4.3631580000000003</v>
          </cell>
          <cell r="E56">
            <v>4.3598520000000001</v>
          </cell>
          <cell r="F56">
            <v>1.8508</v>
          </cell>
          <cell r="G56">
            <v>1.8515999999999999</v>
          </cell>
          <cell r="H56">
            <v>1.855</v>
          </cell>
          <cell r="I56">
            <v>44.95</v>
          </cell>
          <cell r="M56">
            <v>1.0696636873353813</v>
          </cell>
          <cell r="N56">
            <v>1.0695144366372433</v>
          </cell>
          <cell r="O56">
            <v>1.0702966665135496</v>
          </cell>
        </row>
        <row r="57">
          <cell r="A57">
            <v>36243</v>
          </cell>
          <cell r="B57">
            <v>36242</v>
          </cell>
          <cell r="C57">
            <v>36244</v>
          </cell>
          <cell r="D57">
            <v>4.3648110000000004</v>
          </cell>
          <cell r="E57">
            <v>4.3598520000000001</v>
          </cell>
          <cell r="F57">
            <v>1.8420000000000001</v>
          </cell>
          <cell r="G57">
            <v>1.8428</v>
          </cell>
          <cell r="H57">
            <v>1.84</v>
          </cell>
          <cell r="I57">
            <v>44.94</v>
          </cell>
          <cell r="M57">
            <v>1.0712193912269503</v>
          </cell>
          <cell r="N57">
            <v>1.0710687448557774</v>
          </cell>
          <cell r="O57">
            <v>1.0718744716240298</v>
          </cell>
        </row>
        <row r="58">
          <cell r="A58">
            <v>36244</v>
          </cell>
          <cell r="B58">
            <v>36243</v>
          </cell>
          <cell r="C58">
            <v>36245</v>
          </cell>
          <cell r="D58">
            <v>4.1210100000000001</v>
          </cell>
          <cell r="E58">
            <v>4.1311289999999996</v>
          </cell>
          <cell r="F58">
            <v>1.8091999999999999</v>
          </cell>
          <cell r="G58">
            <v>1.81</v>
          </cell>
          <cell r="H58">
            <v>1.79</v>
          </cell>
          <cell r="I58">
            <v>41.96</v>
          </cell>
          <cell r="M58">
            <v>1.072777947954364</v>
          </cell>
          <cell r="N58">
            <v>1.0726253119255764</v>
          </cell>
          <cell r="O58">
            <v>1.0734543088094883</v>
          </cell>
        </row>
        <row r="59">
          <cell r="A59">
            <v>36245</v>
          </cell>
          <cell r="B59">
            <v>36244</v>
          </cell>
          <cell r="C59">
            <v>36248</v>
          </cell>
          <cell r="D59">
            <v>4.1193239999999998</v>
          </cell>
          <cell r="E59">
            <v>4.110042</v>
          </cell>
          <cell r="F59">
            <v>1.7742</v>
          </cell>
          <cell r="G59">
            <v>1.7749999999999999</v>
          </cell>
          <cell r="H59">
            <v>1.7749999999999999</v>
          </cell>
          <cell r="I59">
            <v>42.02</v>
          </cell>
          <cell r="M59">
            <v>1.0742515908381305</v>
          </cell>
          <cell r="N59">
            <v>1.0741023631029862</v>
          </cell>
          <cell r="O59">
            <v>1.0749478536329482</v>
          </cell>
        </row>
        <row r="60">
          <cell r="A60">
            <v>36248</v>
          </cell>
          <cell r="B60">
            <v>36245</v>
          </cell>
          <cell r="C60">
            <v>36249</v>
          </cell>
          <cell r="D60">
            <v>4.1193239999999998</v>
          </cell>
          <cell r="E60">
            <v>4.110042</v>
          </cell>
          <cell r="F60">
            <v>1.7646999999999999</v>
          </cell>
          <cell r="G60">
            <v>1.7655000000000001</v>
          </cell>
          <cell r="H60">
            <v>1.7549999999999999</v>
          </cell>
          <cell r="I60">
            <v>41.99</v>
          </cell>
          <cell r="M60">
            <v>1.0757266542915229</v>
          </cell>
          <cell r="N60">
            <v>1.0755738983778704</v>
          </cell>
          <cell r="O60">
            <v>1.076445281522415</v>
          </cell>
        </row>
        <row r="61">
          <cell r="A61">
            <v>36249</v>
          </cell>
          <cell r="B61">
            <v>36248</v>
          </cell>
          <cell r="C61">
            <v>36250</v>
          </cell>
          <cell r="D61">
            <v>4.1159489999999996</v>
          </cell>
          <cell r="E61">
            <v>4.110042</v>
          </cell>
          <cell r="F61">
            <v>1.7325999999999999</v>
          </cell>
          <cell r="G61">
            <v>1.7334000000000001</v>
          </cell>
          <cell r="H61">
            <v>1.7450000000000001</v>
          </cell>
          <cell r="I61">
            <v>41.97</v>
          </cell>
          <cell r="M61">
            <v>1.0772037431663437</v>
          </cell>
          <cell r="N61">
            <v>1.0770474496766826</v>
          </cell>
          <cell r="O61">
            <v>1.0779438916871029</v>
          </cell>
        </row>
        <row r="62">
          <cell r="A62">
            <v>36250</v>
          </cell>
          <cell r="B62">
            <v>36249</v>
          </cell>
          <cell r="C62">
            <v>36255</v>
          </cell>
          <cell r="D62">
            <v>3.9451230000000002</v>
          </cell>
          <cell r="E62">
            <v>3.901386</v>
          </cell>
          <cell r="F62">
            <v>1.7212000000000001</v>
          </cell>
          <cell r="G62">
            <v>1.722</v>
          </cell>
          <cell r="H62">
            <v>1.72</v>
          </cell>
          <cell r="I62">
            <v>41.93</v>
          </cell>
          <cell r="M62">
            <v>1.0786816483895043</v>
          </cell>
          <cell r="N62">
            <v>1.078523019761404</v>
          </cell>
          <cell r="O62">
            <v>1.0794439847971327</v>
          </cell>
        </row>
        <row r="63">
          <cell r="A63">
            <v>36255</v>
          </cell>
          <cell r="B63">
            <v>36250</v>
          </cell>
          <cell r="C63">
            <v>36256</v>
          </cell>
          <cell r="D63">
            <v>3.8953709999999999</v>
          </cell>
          <cell r="E63">
            <v>3.9056820000000001</v>
          </cell>
          <cell r="F63">
            <v>1.7242999999999999</v>
          </cell>
          <cell r="G63">
            <v>1.7251000000000001</v>
          </cell>
          <cell r="H63">
            <v>1.74</v>
          </cell>
          <cell r="I63">
            <v>41.91</v>
          </cell>
          <cell r="M63">
            <v>1.0801001589830841</v>
          </cell>
          <cell r="N63">
            <v>1.0799255979647289</v>
          </cell>
          <cell r="O63">
            <v>1.0809449567474179</v>
          </cell>
        </row>
        <row r="64">
          <cell r="A64">
            <v>36256</v>
          </cell>
          <cell r="B64">
            <v>36255</v>
          </cell>
          <cell r="C64">
            <v>36257</v>
          </cell>
          <cell r="D64">
            <v>3.8824709999999998</v>
          </cell>
          <cell r="E64">
            <v>3.9056820000000001</v>
          </cell>
          <cell r="F64">
            <v>1.7305999999999999</v>
          </cell>
          <cell r="G64">
            <v>1.7314000000000001</v>
          </cell>
          <cell r="H64">
            <v>1.7350000000000001</v>
          </cell>
          <cell r="I64">
            <v>39.47</v>
          </cell>
          <cell r="M64">
            <v>1.0815026225952169</v>
          </cell>
          <cell r="N64">
            <v>1.0813315466211655</v>
          </cell>
          <cell r="O64">
            <v>1.0824474104754649</v>
          </cell>
        </row>
        <row r="65">
          <cell r="A65">
            <v>36257</v>
          </cell>
          <cell r="B65">
            <v>36256</v>
          </cell>
          <cell r="C65">
            <v>36258</v>
          </cell>
          <cell r="D65">
            <v>3.8798879999999998</v>
          </cell>
          <cell r="E65">
            <v>3.8798879999999998</v>
          </cell>
          <cell r="F65">
            <v>1.7286999999999999</v>
          </cell>
          <cell r="G65">
            <v>1.7295</v>
          </cell>
          <cell r="H65">
            <v>1.7350000000000001</v>
          </cell>
          <cell r="I65">
            <v>39.44</v>
          </cell>
          <cell r="M65">
            <v>1.0829022567847668</v>
          </cell>
          <cell r="N65">
            <v>1.0827393256737223</v>
          </cell>
          <cell r="O65">
            <v>1.0838773536988735</v>
          </cell>
        </row>
        <row r="66">
          <cell r="A66">
            <v>36258</v>
          </cell>
          <cell r="B66">
            <v>36257</v>
          </cell>
          <cell r="C66">
            <v>36259</v>
          </cell>
          <cell r="D66">
            <v>3.8833319999999998</v>
          </cell>
          <cell r="E66">
            <v>3.8712810000000002</v>
          </cell>
          <cell r="F66">
            <v>1.7198</v>
          </cell>
          <cell r="G66">
            <v>1.7205999999999999</v>
          </cell>
          <cell r="H66">
            <v>1.7150000000000001</v>
          </cell>
          <cell r="I66">
            <v>39.44</v>
          </cell>
          <cell r="M66">
            <v>1.0843027699418575</v>
          </cell>
          <cell r="N66">
            <v>1.084139628112659</v>
          </cell>
          <cell r="O66">
            <v>1.0853082594289107</v>
          </cell>
        </row>
        <row r="67">
          <cell r="A67">
            <v>36259</v>
          </cell>
          <cell r="B67">
            <v>36258</v>
          </cell>
          <cell r="C67">
            <v>36262</v>
          </cell>
          <cell r="D67">
            <v>3.8850509999999998</v>
          </cell>
          <cell r="E67">
            <v>3.8712810000000002</v>
          </cell>
          <cell r="F67">
            <v>1.7081999999999999</v>
          </cell>
          <cell r="G67">
            <v>1.7090000000000001</v>
          </cell>
          <cell r="H67">
            <v>1.7050000000000001</v>
          </cell>
          <cell r="I67">
            <v>39.42</v>
          </cell>
          <cell r="M67">
            <v>1.0857063391565922</v>
          </cell>
          <cell r="N67">
            <v>1.0855386311605455</v>
          </cell>
          <cell r="O67">
            <v>1.0867410542022067</v>
          </cell>
        </row>
        <row r="68">
          <cell r="A68">
            <v>36262</v>
          </cell>
          <cell r="B68">
            <v>36259</v>
          </cell>
          <cell r="C68">
            <v>36263</v>
          </cell>
          <cell r="D68">
            <v>3.8902139999999998</v>
          </cell>
          <cell r="E68">
            <v>3.8712810000000002</v>
          </cell>
          <cell r="F68">
            <v>1.7045999999999999</v>
          </cell>
          <cell r="G68">
            <v>1.7054</v>
          </cell>
          <cell r="H68">
            <v>1.69</v>
          </cell>
          <cell r="I68">
            <v>39.409999999999997</v>
          </cell>
          <cell r="M68">
            <v>1.0871123473228077</v>
          </cell>
          <cell r="N68">
            <v>1.086939439519738</v>
          </cell>
          <cell r="O68">
            <v>1.08817512111128</v>
          </cell>
        </row>
        <row r="69">
          <cell r="A69">
            <v>36263</v>
          </cell>
          <cell r="B69">
            <v>36262</v>
          </cell>
          <cell r="C69">
            <v>36264</v>
          </cell>
          <cell r="D69">
            <v>3.8876339999999998</v>
          </cell>
          <cell r="E69">
            <v>3.8712810000000002</v>
          </cell>
          <cell r="F69">
            <v>1.6712</v>
          </cell>
          <cell r="G69">
            <v>1.6719999999999999</v>
          </cell>
          <cell r="H69">
            <v>1.665</v>
          </cell>
          <cell r="I69">
            <v>39.4</v>
          </cell>
          <cell r="M69">
            <v>1.0885220472138504</v>
          </cell>
          <cell r="N69">
            <v>1.0883420555198593</v>
          </cell>
          <cell r="O69">
            <v>1.0896107702769646</v>
          </cell>
        </row>
        <row r="70">
          <cell r="A70">
            <v>36264</v>
          </cell>
          <cell r="B70">
            <v>36263</v>
          </cell>
          <cell r="C70">
            <v>36265</v>
          </cell>
          <cell r="D70">
            <v>3.3744839999999998</v>
          </cell>
          <cell r="E70">
            <v>3.35202</v>
          </cell>
          <cell r="F70">
            <v>1.6567000000000001</v>
          </cell>
          <cell r="G70">
            <v>1.6575</v>
          </cell>
          <cell r="H70">
            <v>1.675</v>
          </cell>
          <cell r="I70">
            <v>39.39</v>
          </cell>
          <cell r="M70">
            <v>1.0899326389873498</v>
          </cell>
          <cell r="N70">
            <v>1.0897464814935376</v>
          </cell>
          <cell r="O70">
            <v>1.0910480029466689</v>
          </cell>
        </row>
        <row r="71">
          <cell r="A71">
            <v>36265</v>
          </cell>
          <cell r="B71">
            <v>36264</v>
          </cell>
          <cell r="C71">
            <v>36266</v>
          </cell>
          <cell r="D71">
            <v>3.4291260000000001</v>
          </cell>
          <cell r="E71">
            <v>3.414819</v>
          </cell>
          <cell r="F71">
            <v>1.6679999999999999</v>
          </cell>
          <cell r="G71">
            <v>1.6688000000000001</v>
          </cell>
          <cell r="H71">
            <v>1.66</v>
          </cell>
          <cell r="I71">
            <v>33.9</v>
          </cell>
          <cell r="M71">
            <v>1.0911586257377968</v>
          </cell>
          <cell r="N71">
            <v>1.0909640988271696</v>
          </cell>
          <cell r="O71">
            <v>1.0924868203680032</v>
          </cell>
        </row>
        <row r="72">
          <cell r="A72">
            <v>36266</v>
          </cell>
          <cell r="B72">
            <v>36265</v>
          </cell>
          <cell r="C72">
            <v>36269</v>
          </cell>
          <cell r="D72">
            <v>3.4291260000000001</v>
          </cell>
          <cell r="E72">
            <v>3.414819</v>
          </cell>
          <cell r="F72">
            <v>1.6692</v>
          </cell>
          <cell r="G72">
            <v>1.67</v>
          </cell>
          <cell r="H72">
            <v>1.675</v>
          </cell>
          <cell r="I72">
            <v>33.96</v>
          </cell>
          <cell r="M72">
            <v>1.0924058658756775</v>
          </cell>
          <cell r="N72">
            <v>1.0922059138048339</v>
          </cell>
          <cell r="O72">
            <v>1.0937531175820454</v>
          </cell>
        </row>
        <row r="73">
          <cell r="A73">
            <v>36269</v>
          </cell>
          <cell r="B73">
            <v>36266</v>
          </cell>
          <cell r="C73">
            <v>36270</v>
          </cell>
          <cell r="D73">
            <v>3.4326989999999999</v>
          </cell>
          <cell r="E73">
            <v>3.423762</v>
          </cell>
          <cell r="F73">
            <v>1.6713</v>
          </cell>
          <cell r="G73">
            <v>1.6720999999999999</v>
          </cell>
          <cell r="H73">
            <v>1.6819999999999999</v>
          </cell>
          <cell r="I73">
            <v>33.94</v>
          </cell>
          <cell r="M73">
            <v>1.0936545316614197</v>
          </cell>
          <cell r="N73">
            <v>1.0934491423069583</v>
          </cell>
          <cell r="O73">
            <v>1.0950228292410409</v>
          </cell>
        </row>
        <row r="74">
          <cell r="A74">
            <v>36270</v>
          </cell>
          <cell r="B74">
            <v>36269</v>
          </cell>
          <cell r="C74">
            <v>36272</v>
          </cell>
          <cell r="D74">
            <v>3.4210799999999999</v>
          </cell>
          <cell r="E74">
            <v>3.423762</v>
          </cell>
          <cell r="F74">
            <v>1.7093</v>
          </cell>
          <cell r="G74">
            <v>1.7101</v>
          </cell>
          <cell r="H74">
            <v>1.73</v>
          </cell>
          <cell r="I74">
            <v>33.94</v>
          </cell>
          <cell r="M74">
            <v>1.0949059272671462</v>
          </cell>
          <cell r="N74">
            <v>1.0946970455144127</v>
          </cell>
          <cell r="O74">
            <v>1.0962933653261366</v>
          </cell>
        </row>
        <row r="75">
          <cell r="A75">
            <v>36272</v>
          </cell>
          <cell r="B75">
            <v>36270</v>
          </cell>
          <cell r="C75">
            <v>36273</v>
          </cell>
          <cell r="D75">
            <v>3.4013879999999999</v>
          </cell>
          <cell r="E75">
            <v>3.414819</v>
          </cell>
          <cell r="F75">
            <v>1.7005999999999999</v>
          </cell>
          <cell r="G75">
            <v>1.7014</v>
          </cell>
          <cell r="H75">
            <v>1.7</v>
          </cell>
          <cell r="I75">
            <v>33.93</v>
          </cell>
          <cell r="M75">
            <v>1.0961545141903646</v>
          </cell>
          <cell r="N75">
            <v>1.0959463728963943</v>
          </cell>
          <cell r="O75">
            <v>1.0975653755923183</v>
          </cell>
        </row>
        <row r="76">
          <cell r="A76">
            <v>36273</v>
          </cell>
          <cell r="B76">
            <v>36272</v>
          </cell>
          <cell r="C76">
            <v>36276</v>
          </cell>
          <cell r="D76">
            <v>3.3466230000000001</v>
          </cell>
          <cell r="E76">
            <v>3.3430200000000001</v>
          </cell>
          <cell r="F76">
            <v>1.6842999999999999</v>
          </cell>
          <cell r="G76">
            <v>1.6851</v>
          </cell>
          <cell r="H76">
            <v>1.69</v>
          </cell>
          <cell r="I76">
            <v>33.92</v>
          </cell>
          <cell r="M76">
            <v>1.0973973297939354</v>
          </cell>
          <cell r="N76">
            <v>1.0971938590621102</v>
          </cell>
          <cell r="O76">
            <v>1.0988385361838429</v>
          </cell>
        </row>
        <row r="77">
          <cell r="A77">
            <v>36276</v>
          </cell>
          <cell r="B77">
            <v>36273</v>
          </cell>
          <cell r="C77">
            <v>36277</v>
          </cell>
          <cell r="D77">
            <v>3.3439230000000002</v>
          </cell>
          <cell r="E77">
            <v>3.3430200000000001</v>
          </cell>
          <cell r="F77">
            <v>1.6970000000000001</v>
          </cell>
          <cell r="G77">
            <v>1.7069000000000001</v>
          </cell>
          <cell r="H77">
            <v>1.708</v>
          </cell>
          <cell r="I77">
            <v>33.89</v>
          </cell>
          <cell r="M77">
            <v>1.0986215215086113</v>
          </cell>
          <cell r="N77">
            <v>1.0984165060670175</v>
          </cell>
          <cell r="O77">
            <v>1.1001128476558675</v>
          </cell>
        </row>
        <row r="78">
          <cell r="A78">
            <v>36277</v>
          </cell>
          <cell r="B78">
            <v>36276</v>
          </cell>
          <cell r="C78">
            <v>36278</v>
          </cell>
          <cell r="D78">
            <v>3.3349169999999999</v>
          </cell>
          <cell r="E78">
            <v>3.3430200000000001</v>
          </cell>
          <cell r="F78">
            <v>1.7060999999999999</v>
          </cell>
          <cell r="G78">
            <v>1.6962999999999999</v>
          </cell>
          <cell r="H78">
            <v>1.6830000000000001</v>
          </cell>
          <cell r="I78">
            <v>33.89</v>
          </cell>
          <cell r="M78">
            <v>1.0998460900999671</v>
          </cell>
          <cell r="N78">
            <v>1.0996405155163882</v>
          </cell>
          <cell r="O78">
            <v>1.1013876577494517</v>
          </cell>
        </row>
        <row r="79">
          <cell r="A79">
            <v>36278</v>
          </cell>
          <cell r="B79">
            <v>36277</v>
          </cell>
          <cell r="C79">
            <v>36279</v>
          </cell>
          <cell r="D79">
            <v>3.314181</v>
          </cell>
          <cell r="E79">
            <v>3.3069600000000001</v>
          </cell>
          <cell r="F79">
            <v>1.6955</v>
          </cell>
          <cell r="G79">
            <v>1.6676</v>
          </cell>
          <cell r="H79">
            <v>1.67</v>
          </cell>
          <cell r="I79">
            <v>33.89</v>
          </cell>
          <cell r="M79">
            <v>1.10106872190772</v>
          </cell>
          <cell r="N79">
            <v>1.1008658889284486</v>
          </cell>
          <cell r="O79">
            <v>1.1026639450921911</v>
          </cell>
        </row>
        <row r="80">
          <cell r="A80">
            <v>36279</v>
          </cell>
          <cell r="B80">
            <v>36278</v>
          </cell>
          <cell r="C80">
            <v>36280</v>
          </cell>
          <cell r="D80">
            <v>3.2562929999999999</v>
          </cell>
          <cell r="E80">
            <v>3.2617319999999999</v>
          </cell>
          <cell r="F80">
            <v>1.6668000000000001</v>
          </cell>
          <cell r="G80">
            <v>1.6676</v>
          </cell>
          <cell r="H80">
            <v>1.67</v>
          </cell>
          <cell r="I80">
            <v>31.97</v>
          </cell>
          <cell r="M80">
            <v>1.1022851022536668</v>
          </cell>
          <cell r="N80">
            <v>1.1020793954151322</v>
          </cell>
          <cell r="O80">
            <v>1.1039417113959209</v>
          </cell>
        </row>
        <row r="81">
          <cell r="A81">
            <v>36280</v>
          </cell>
          <cell r="B81">
            <v>36279</v>
          </cell>
          <cell r="C81">
            <v>36283</v>
          </cell>
          <cell r="D81">
            <v>3.2535720000000001</v>
          </cell>
          <cell r="E81">
            <v>3.2526660000000001</v>
          </cell>
          <cell r="F81">
            <v>1.6598999999999999</v>
          </cell>
          <cell r="G81">
            <v>1.6607000000000001</v>
          </cell>
          <cell r="H81">
            <v>1.667</v>
          </cell>
          <cell r="I81">
            <v>31.93</v>
          </cell>
          <cell r="M81">
            <v>1.1034815566744911</v>
          </cell>
          <cell r="N81">
            <v>1.1032776246253211</v>
          </cell>
          <cell r="O81">
            <v>1.1051576119802342</v>
          </cell>
        </row>
        <row r="82">
          <cell r="A82">
            <v>36283</v>
          </cell>
          <cell r="B82">
            <v>36280</v>
          </cell>
          <cell r="C82">
            <v>36284</v>
          </cell>
          <cell r="D82">
            <v>3.2490359999999998</v>
          </cell>
          <cell r="E82">
            <v>3.2526660000000001</v>
          </cell>
          <cell r="F82">
            <v>1.6727000000000001</v>
          </cell>
          <cell r="G82">
            <v>1.6735</v>
          </cell>
          <cell r="H82">
            <v>1.675</v>
          </cell>
          <cell r="I82">
            <v>31.9</v>
          </cell>
          <cell r="M82">
            <v>1.104678308906262</v>
          </cell>
          <cell r="N82">
            <v>1.1044738224980477</v>
          </cell>
          <cell r="O82">
            <v>1.1063735208581438</v>
          </cell>
        </row>
        <row r="83">
          <cell r="A83">
            <v>36284</v>
          </cell>
          <cell r="B83">
            <v>36283</v>
          </cell>
          <cell r="C83">
            <v>36285</v>
          </cell>
          <cell r="D83">
            <v>3.2526660000000001</v>
          </cell>
          <cell r="E83">
            <v>3.2435939999999999</v>
          </cell>
          <cell r="F83">
            <v>1.6726000000000001</v>
          </cell>
          <cell r="G83">
            <v>1.6734</v>
          </cell>
          <cell r="H83">
            <v>1.6859999999999999</v>
          </cell>
          <cell r="I83">
            <v>31.92</v>
          </cell>
          <cell r="M83">
            <v>1.1058746887709472</v>
          </cell>
          <cell r="N83">
            <v>1.1056713173148243</v>
          </cell>
          <cell r="O83">
            <v>1.1075897679422972</v>
          </cell>
        </row>
        <row r="84">
          <cell r="A84">
            <v>36285</v>
          </cell>
          <cell r="B84">
            <v>36284</v>
          </cell>
          <cell r="C84">
            <v>36286</v>
          </cell>
          <cell r="D84">
            <v>3.2508509999999999</v>
          </cell>
          <cell r="E84">
            <v>3.2435939999999999</v>
          </cell>
          <cell r="F84">
            <v>1.6839</v>
          </cell>
          <cell r="G84">
            <v>1.6847000000000001</v>
          </cell>
          <cell r="H84">
            <v>1.6839999999999999</v>
          </cell>
          <cell r="I84">
            <v>31.9</v>
          </cell>
          <cell r="M84">
            <v>1.1070737024377559</v>
          </cell>
          <cell r="N84">
            <v>1.1068667669317624</v>
          </cell>
          <cell r="O84">
            <v>1.1088080191847505</v>
          </cell>
        </row>
        <row r="85">
          <cell r="A85">
            <v>36286</v>
          </cell>
          <cell r="B85">
            <v>36285</v>
          </cell>
          <cell r="C85">
            <v>36287</v>
          </cell>
          <cell r="D85">
            <v>3.2417760000000002</v>
          </cell>
          <cell r="E85">
            <v>3.2345130000000002</v>
          </cell>
          <cell r="F85">
            <v>1.6720999999999999</v>
          </cell>
          <cell r="G85">
            <v>1.6729000000000001</v>
          </cell>
          <cell r="H85">
            <v>1.677</v>
          </cell>
          <cell r="I85">
            <v>31.88</v>
          </cell>
          <cell r="M85">
            <v>1.1082733463219703</v>
          </cell>
          <cell r="N85">
            <v>1.1080635090664357</v>
          </cell>
          <cell r="O85">
            <v>1.1100269425363989</v>
          </cell>
        </row>
        <row r="86">
          <cell r="A86">
            <v>36287</v>
          </cell>
          <cell r="B86">
            <v>36286</v>
          </cell>
          <cell r="C86">
            <v>36290</v>
          </cell>
          <cell r="D86">
            <v>3.1433309999999999</v>
          </cell>
          <cell r="E86">
            <v>3.1433309999999999</v>
          </cell>
          <cell r="F86">
            <v>1.6704000000000001</v>
          </cell>
          <cell r="G86">
            <v>1.6712</v>
          </cell>
          <cell r="H86">
            <v>1.66</v>
          </cell>
          <cell r="I86">
            <v>31.87</v>
          </cell>
          <cell r="M86">
            <v>1.1094709376338192</v>
          </cell>
          <cell r="N86">
            <v>1.1092581910080694</v>
          </cell>
          <cell r="O86">
            <v>1.1112465371671492</v>
          </cell>
        </row>
        <row r="87">
          <cell r="A87">
            <v>36290</v>
          </cell>
          <cell r="B87">
            <v>36287</v>
          </cell>
          <cell r="C87">
            <v>36291</v>
          </cell>
          <cell r="D87">
            <v>3.0339119999999999</v>
          </cell>
          <cell r="E87">
            <v>3.05145</v>
          </cell>
          <cell r="F87">
            <v>1.651</v>
          </cell>
          <cell r="G87">
            <v>1.6517999999999999</v>
          </cell>
          <cell r="H87">
            <v>1.6479999999999999</v>
          </cell>
          <cell r="I87">
            <v>29.67</v>
          </cell>
          <cell r="M87">
            <v>1.1106334157644402</v>
          </cell>
          <cell r="N87">
            <v>1.1104204462276692</v>
          </cell>
          <cell r="O87">
            <v>1.1124671370225232</v>
          </cell>
        </row>
        <row r="88">
          <cell r="A88">
            <v>36291</v>
          </cell>
          <cell r="B88">
            <v>36290</v>
          </cell>
          <cell r="C88">
            <v>36292</v>
          </cell>
          <cell r="D88">
            <v>3.0283679999999999</v>
          </cell>
          <cell r="E88">
            <v>3.032988</v>
          </cell>
          <cell r="F88">
            <v>1.6459999999999999</v>
          </cell>
          <cell r="G88">
            <v>1.6468</v>
          </cell>
          <cell r="H88">
            <v>1.655</v>
          </cell>
          <cell r="I88">
            <v>29.46</v>
          </cell>
          <cell r="M88">
            <v>1.1117566037803364</v>
          </cell>
          <cell r="N88">
            <v>1.1115499103845496</v>
          </cell>
          <cell r="O88">
            <v>1.113614728833207</v>
          </cell>
        </row>
        <row r="89">
          <cell r="A89">
            <v>36292</v>
          </cell>
          <cell r="B89">
            <v>36291</v>
          </cell>
          <cell r="C89">
            <v>36293</v>
          </cell>
          <cell r="D89">
            <v>3.0265200000000001</v>
          </cell>
          <cell r="E89">
            <v>3.0237449999999999</v>
          </cell>
          <cell r="F89">
            <v>1.6606000000000001</v>
          </cell>
          <cell r="G89">
            <v>1.6614</v>
          </cell>
          <cell r="H89">
            <v>1.655</v>
          </cell>
          <cell r="I89">
            <v>29.45</v>
          </cell>
          <cell r="M89">
            <v>1.112878873154562</v>
          </cell>
          <cell r="N89">
            <v>1.1126736828977488</v>
          </cell>
          <cell r="O89">
            <v>1.1147563345793505</v>
          </cell>
        </row>
        <row r="90">
          <cell r="A90">
            <v>36293</v>
          </cell>
          <cell r="B90">
            <v>36292</v>
          </cell>
          <cell r="C90">
            <v>36294</v>
          </cell>
          <cell r="D90">
            <v>2.8063739999999999</v>
          </cell>
          <cell r="E90">
            <v>2.7903600000000002</v>
          </cell>
          <cell r="F90">
            <v>1.6501999999999999</v>
          </cell>
          <cell r="G90">
            <v>1.651</v>
          </cell>
          <cell r="H90">
            <v>1.655</v>
          </cell>
          <cell r="I90">
            <v>27.04</v>
          </cell>
          <cell r="M90">
            <v>1.1140015898769551</v>
          </cell>
          <cell r="N90">
            <v>1.1137951633928467</v>
          </cell>
          <cell r="O90">
            <v>1.1158987685632962</v>
          </cell>
        </row>
        <row r="91">
          <cell r="A91">
            <v>36294</v>
          </cell>
          <cell r="B91">
            <v>36293</v>
          </cell>
          <cell r="C91">
            <v>36297</v>
          </cell>
          <cell r="D91">
            <v>2.7922440000000002</v>
          </cell>
          <cell r="E91">
            <v>2.7903600000000002</v>
          </cell>
          <cell r="F91">
            <v>1.6561999999999999</v>
          </cell>
          <cell r="G91">
            <v>1.657</v>
          </cell>
          <cell r="H91">
            <v>1.6559999999999999</v>
          </cell>
          <cell r="I91">
            <v>27.03</v>
          </cell>
          <cell r="M91">
            <v>1.1150436915762183</v>
          </cell>
          <cell r="N91">
            <v>1.1148311265502218</v>
          </cell>
          <cell r="O91">
            <v>1.1169590738650943</v>
          </cell>
        </row>
        <row r="92">
          <cell r="A92">
            <v>36297</v>
          </cell>
          <cell r="B92">
            <v>36294</v>
          </cell>
          <cell r="C92">
            <v>36298</v>
          </cell>
          <cell r="D92">
            <v>2.7507000000000001</v>
          </cell>
          <cell r="E92">
            <v>2.7525930000000001</v>
          </cell>
          <cell r="F92">
            <v>1.6661999999999999</v>
          </cell>
          <cell r="G92">
            <v>1.667</v>
          </cell>
          <cell r="H92">
            <v>1.667</v>
          </cell>
          <cell r="I92">
            <v>26.94</v>
          </cell>
          <cell r="M92">
            <v>1.1160815162620654</v>
          </cell>
          <cell r="N92">
            <v>1.1158680532776486</v>
          </cell>
          <cell r="O92">
            <v>1.1180200374069622</v>
          </cell>
        </row>
        <row r="93">
          <cell r="A93">
            <v>36298</v>
          </cell>
          <cell r="B93">
            <v>36297</v>
          </cell>
          <cell r="C93">
            <v>36299</v>
          </cell>
          <cell r="D93">
            <v>2.7156539999999998</v>
          </cell>
          <cell r="E93">
            <v>2.733663</v>
          </cell>
          <cell r="F93">
            <v>1.6651</v>
          </cell>
          <cell r="G93">
            <v>1.6658999999999999</v>
          </cell>
          <cell r="H93">
            <v>1.665</v>
          </cell>
          <cell r="I93">
            <v>26.91</v>
          </cell>
          <cell r="M93">
            <v>1.117104851404326</v>
          </cell>
          <cell r="N93">
            <v>1.1168918968084405</v>
          </cell>
          <cell r="O93">
            <v>1.1190788613317981</v>
          </cell>
        </row>
        <row r="94">
          <cell r="A94">
            <v>36299</v>
          </cell>
          <cell r="B94">
            <v>36298</v>
          </cell>
          <cell r="C94">
            <v>36300</v>
          </cell>
          <cell r="D94">
            <v>2.4451079999999998</v>
          </cell>
          <cell r="E94">
            <v>2.4557760000000002</v>
          </cell>
          <cell r="F94">
            <v>1.6628000000000001</v>
          </cell>
          <cell r="G94">
            <v>1.6636</v>
          </cell>
          <cell r="H94">
            <v>1.671</v>
          </cell>
          <cell r="I94">
            <v>22.89</v>
          </cell>
          <cell r="M94">
            <v>1.1181160748237045</v>
          </cell>
          <cell r="N94">
            <v>1.1179096321595421</v>
          </cell>
          <cell r="O94">
            <v>1.1201376373999921</v>
          </cell>
        </row>
        <row r="95">
          <cell r="A95">
            <v>36300</v>
          </cell>
          <cell r="B95">
            <v>36299</v>
          </cell>
          <cell r="C95">
            <v>36301</v>
          </cell>
          <cell r="D95">
            <v>2.4557760000000002</v>
          </cell>
          <cell r="E95">
            <v>2.4460769999999998</v>
          </cell>
          <cell r="F95">
            <v>1.6826000000000001</v>
          </cell>
          <cell r="G95">
            <v>1.6834</v>
          </cell>
          <cell r="H95">
            <v>1.6850000000000001</v>
          </cell>
          <cell r="I95">
            <v>23.53</v>
          </cell>
          <cell r="M95">
            <v>1.1190273796768646</v>
          </cell>
          <cell r="N95">
            <v>1.1188247440411507</v>
          </cell>
          <cell r="O95">
            <v>1.121054211266143</v>
          </cell>
        </row>
        <row r="96">
          <cell r="A96">
            <v>36301</v>
          </cell>
          <cell r="B96">
            <v>36300</v>
          </cell>
          <cell r="C96">
            <v>36304</v>
          </cell>
          <cell r="D96">
            <v>2.4538380000000002</v>
          </cell>
          <cell r="E96">
            <v>2.4460769999999998</v>
          </cell>
          <cell r="F96">
            <v>1.6955</v>
          </cell>
          <cell r="G96">
            <v>1.6962999999999999</v>
          </cell>
          <cell r="H96">
            <v>1.7</v>
          </cell>
          <cell r="I96">
            <v>23.46</v>
          </cell>
          <cell r="M96">
            <v>1.119943406537649</v>
          </cell>
          <cell r="N96">
            <v>1.1197369878656274</v>
          </cell>
          <cell r="O96">
            <v>1.1219946622143415</v>
          </cell>
        </row>
        <row r="97">
          <cell r="A97">
            <v>36304</v>
          </cell>
          <cell r="B97">
            <v>36301</v>
          </cell>
          <cell r="C97">
            <v>36305</v>
          </cell>
          <cell r="D97">
            <v>2.4509280000000002</v>
          </cell>
          <cell r="E97">
            <v>2.4460769999999998</v>
          </cell>
          <cell r="F97">
            <v>1.6977</v>
          </cell>
          <cell r="G97">
            <v>1.6984999999999999</v>
          </cell>
          <cell r="H97">
            <v>1.7250000000000001</v>
          </cell>
          <cell r="I97">
            <v>23.43</v>
          </cell>
          <cell r="M97">
            <v>1.1208594597672528</v>
          </cell>
          <cell r="N97">
            <v>1.1206499754963164</v>
          </cell>
          <cell r="O97">
            <v>1.1229333762843769</v>
          </cell>
        </row>
        <row r="98">
          <cell r="A98">
            <v>36305</v>
          </cell>
          <cell r="B98">
            <v>36304</v>
          </cell>
          <cell r="C98">
            <v>36306</v>
          </cell>
          <cell r="D98">
            <v>2.4538380000000002</v>
          </cell>
          <cell r="E98">
            <v>2.4460769999999998</v>
          </cell>
          <cell r="F98">
            <v>1.7472000000000001</v>
          </cell>
          <cell r="G98">
            <v>1.748</v>
          </cell>
          <cell r="H98">
            <v>1.732</v>
          </cell>
          <cell r="I98">
            <v>23.42</v>
          </cell>
          <cell r="M98">
            <v>1.1217751750452556</v>
          </cell>
          <cell r="N98">
            <v>1.1215637075396871</v>
          </cell>
          <cell r="O98">
            <v>1.1238717918896783</v>
          </cell>
        </row>
        <row r="99">
          <cell r="A99">
            <v>36306</v>
          </cell>
          <cell r="B99">
            <v>36305</v>
          </cell>
          <cell r="C99">
            <v>36307</v>
          </cell>
          <cell r="D99">
            <v>2.4518970000000002</v>
          </cell>
          <cell r="E99">
            <v>2.4460769999999998</v>
          </cell>
          <cell r="F99">
            <v>1.7178</v>
          </cell>
          <cell r="G99">
            <v>1.7185999999999999</v>
          </cell>
          <cell r="H99">
            <v>1.702</v>
          </cell>
          <cell r="I99">
            <v>23.39</v>
          </cell>
          <cell r="M99">
            <v>1.122692726562583</v>
          </cell>
          <cell r="N99">
            <v>1.122478184602703</v>
          </cell>
          <cell r="O99">
            <v>1.1248106300728857</v>
          </cell>
        </row>
        <row r="100">
          <cell r="A100">
            <v>36307</v>
          </cell>
          <cell r="B100">
            <v>36306</v>
          </cell>
          <cell r="C100">
            <v>36308</v>
          </cell>
          <cell r="D100">
            <v>2.4247139999999998</v>
          </cell>
          <cell r="E100">
            <v>2.4460769999999998</v>
          </cell>
          <cell r="F100">
            <v>1.7129000000000001</v>
          </cell>
          <cell r="G100">
            <v>1.7137</v>
          </cell>
          <cell r="H100">
            <v>1.7210000000000001</v>
          </cell>
          <cell r="I100">
            <v>23.38</v>
          </cell>
          <cell r="M100">
            <v>1.1236103022053099</v>
          </cell>
          <cell r="N100">
            <v>1.1233934072928224</v>
          </cell>
          <cell r="O100">
            <v>1.1257491665245503</v>
          </cell>
        </row>
        <row r="101">
          <cell r="A101">
            <v>36308</v>
          </cell>
          <cell r="B101">
            <v>36307</v>
          </cell>
          <cell r="C101">
            <v>36311</v>
          </cell>
          <cell r="D101">
            <v>2.4120720000000002</v>
          </cell>
          <cell r="E101">
            <v>2.4169350000000001</v>
          </cell>
          <cell r="F101">
            <v>1.7302999999999999</v>
          </cell>
          <cell r="G101">
            <v>1.7311000000000001</v>
          </cell>
          <cell r="H101">
            <v>1.7210000000000001</v>
          </cell>
          <cell r="I101">
            <v>23.35</v>
          </cell>
          <cell r="M101">
            <v>1.1245184467487437</v>
          </cell>
          <cell r="N101">
            <v>1.1243093762179992</v>
          </cell>
          <cell r="O101">
            <v>1.1266881237258837</v>
          </cell>
        </row>
        <row r="102">
          <cell r="A102">
            <v>36311</v>
          </cell>
          <cell r="B102">
            <v>36308</v>
          </cell>
          <cell r="C102">
            <v>36312</v>
          </cell>
          <cell r="D102">
            <v>2.405259</v>
          </cell>
          <cell r="E102">
            <v>2.3974679999999999</v>
          </cell>
          <cell r="F102">
            <v>1.7232000000000001</v>
          </cell>
          <cell r="G102">
            <v>1.724</v>
          </cell>
          <cell r="H102">
            <v>1.7210000000000001</v>
          </cell>
          <cell r="I102">
            <v>23.34</v>
          </cell>
          <cell r="M102">
            <v>1.1254225865683725</v>
          </cell>
          <cell r="N102">
            <v>1.1252151704454023</v>
          </cell>
          <cell r="O102">
            <v>1.1276267759222769</v>
          </cell>
        </row>
        <row r="103">
          <cell r="A103">
            <v>36312</v>
          </cell>
          <cell r="B103">
            <v>36311</v>
          </cell>
          <cell r="C103">
            <v>36313</v>
          </cell>
          <cell r="D103">
            <v>2.406231</v>
          </cell>
          <cell r="E103">
            <v>2.3974679999999999</v>
          </cell>
          <cell r="F103">
            <v>1.7327999999999999</v>
          </cell>
          <cell r="G103">
            <v>1.7336</v>
          </cell>
          <cell r="H103">
            <v>1.7430000000000001</v>
          </cell>
          <cell r="I103">
            <v>23.28</v>
          </cell>
          <cell r="M103">
            <v>1.1263248975034215</v>
          </cell>
          <cell r="N103">
            <v>1.1261143929001549</v>
          </cell>
          <cell r="O103">
            <v>1.1285658470346094</v>
          </cell>
        </row>
        <row r="104">
          <cell r="A104">
            <v>36313</v>
          </cell>
          <cell r="B104">
            <v>36312</v>
          </cell>
          <cell r="C104">
            <v>36315</v>
          </cell>
          <cell r="D104">
            <v>2.4169350000000001</v>
          </cell>
          <cell r="E104">
            <v>2.3974679999999999</v>
          </cell>
          <cell r="F104">
            <v>1.7534000000000001</v>
          </cell>
          <cell r="G104">
            <v>1.7542</v>
          </cell>
          <cell r="H104">
            <v>1.738</v>
          </cell>
          <cell r="I104">
            <v>23.29</v>
          </cell>
          <cell r="M104">
            <v>1.1272282967982361</v>
          </cell>
          <cell r="N104">
            <v>1.1270143339739274</v>
          </cell>
          <cell r="O104">
            <v>1.1295035192681713</v>
          </cell>
        </row>
        <row r="105">
          <cell r="A105">
            <v>36315</v>
          </cell>
          <cell r="B105">
            <v>36313</v>
          </cell>
          <cell r="C105">
            <v>36318</v>
          </cell>
          <cell r="D105">
            <v>2.4208259999999999</v>
          </cell>
          <cell r="E105">
            <v>2.407206</v>
          </cell>
          <cell r="F105">
            <v>1.7357</v>
          </cell>
          <cell r="G105">
            <v>1.7364999999999999</v>
          </cell>
          <cell r="H105">
            <v>1.736</v>
          </cell>
          <cell r="I105">
            <v>23.28</v>
          </cell>
          <cell r="M105">
            <v>1.12813644263941</v>
          </cell>
          <cell r="N105">
            <v>1.1279149942410087</v>
          </cell>
          <cell r="O105">
            <v>1.1304423344321712</v>
          </cell>
        </row>
        <row r="106">
          <cell r="A106">
            <v>36318</v>
          </cell>
          <cell r="B106">
            <v>36315</v>
          </cell>
          <cell r="C106">
            <v>36319</v>
          </cell>
          <cell r="D106">
            <v>2.4198539999999999</v>
          </cell>
          <cell r="E106">
            <v>2.407206</v>
          </cell>
          <cell r="F106">
            <v>1.7403999999999999</v>
          </cell>
          <cell r="G106">
            <v>1.7412000000000001</v>
          </cell>
          <cell r="H106">
            <v>1.742</v>
          </cell>
          <cell r="I106">
            <v>23.28</v>
          </cell>
          <cell r="M106">
            <v>1.1290467833167064</v>
          </cell>
          <cell r="N106">
            <v>1.1288200354882176</v>
          </cell>
          <cell r="O106">
            <v>1.1313815657507735</v>
          </cell>
        </row>
        <row r="107">
          <cell r="A107">
            <v>36319</v>
          </cell>
          <cell r="B107">
            <v>36318</v>
          </cell>
          <cell r="C107">
            <v>36320</v>
          </cell>
          <cell r="D107">
            <v>2.4247139999999998</v>
          </cell>
          <cell r="E107">
            <v>2.407206</v>
          </cell>
          <cell r="F107">
            <v>1.7471000000000001</v>
          </cell>
          <cell r="G107">
            <v>1.7479</v>
          </cell>
          <cell r="H107">
            <v>1.752</v>
          </cell>
          <cell r="I107">
            <v>23.27</v>
          </cell>
          <cell r="M107">
            <v>1.1299574927749716</v>
          </cell>
          <cell r="N107">
            <v>1.1297258029423334</v>
          </cell>
          <cell r="O107">
            <v>1.1323215774324629</v>
          </cell>
        </row>
        <row r="108">
          <cell r="A108">
            <v>36320</v>
          </cell>
          <cell r="B108">
            <v>36319</v>
          </cell>
          <cell r="C108">
            <v>36321</v>
          </cell>
          <cell r="D108">
            <v>2.3290799999999998</v>
          </cell>
          <cell r="E108">
            <v>2.309469</v>
          </cell>
          <cell r="F108">
            <v>1.7483</v>
          </cell>
          <cell r="G108">
            <v>1.7491000000000001</v>
          </cell>
          <cell r="H108">
            <v>1.75</v>
          </cell>
          <cell r="I108">
            <v>21.99</v>
          </cell>
          <cell r="M108">
            <v>1.130870767359017</v>
          </cell>
          <cell r="N108">
            <v>1.1306322971860658</v>
          </cell>
          <cell r="O108">
            <v>1.1332620053255922</v>
          </cell>
        </row>
        <row r="109">
          <cell r="A109">
            <v>36321</v>
          </cell>
          <cell r="B109">
            <v>36320</v>
          </cell>
          <cell r="C109">
            <v>36322</v>
          </cell>
          <cell r="D109">
            <v>2.33202</v>
          </cell>
          <cell r="E109">
            <v>2.309469</v>
          </cell>
          <cell r="F109">
            <v>1.7588999999999999</v>
          </cell>
          <cell r="G109">
            <v>1.7597</v>
          </cell>
          <cell r="H109">
            <v>1.7629999999999999</v>
          </cell>
          <cell r="I109">
            <v>21.98</v>
          </cell>
          <cell r="M109">
            <v>1.1317487301879638</v>
          </cell>
          <cell r="N109">
            <v>1.1315026839329825</v>
          </cell>
          <cell r="O109">
            <v>1.1341562358403783</v>
          </cell>
        </row>
        <row r="110">
          <cell r="A110">
            <v>36322</v>
          </cell>
          <cell r="B110">
            <v>36321</v>
          </cell>
          <cell r="C110">
            <v>36325</v>
          </cell>
          <cell r="D110">
            <v>2.3329979999999999</v>
          </cell>
          <cell r="E110">
            <v>2.3192789999999999</v>
          </cell>
          <cell r="F110">
            <v>1.7722</v>
          </cell>
          <cell r="G110">
            <v>1.7729999999999999</v>
          </cell>
          <cell r="H110">
            <v>1.78</v>
          </cell>
          <cell r="I110">
            <v>21.97</v>
          </cell>
          <cell r="M110">
            <v>1.1326284837458882</v>
          </cell>
          <cell r="N110">
            <v>1.1323737407236358</v>
          </cell>
          <cell r="O110">
            <v>1.1350508027318178</v>
          </cell>
        </row>
        <row r="111">
          <cell r="A111">
            <v>36325</v>
          </cell>
          <cell r="B111">
            <v>36322</v>
          </cell>
          <cell r="C111">
            <v>36326</v>
          </cell>
          <cell r="D111">
            <v>2.3329979999999999</v>
          </cell>
          <cell r="E111">
            <v>2.3192789999999999</v>
          </cell>
          <cell r="F111">
            <v>1.7775000000000001</v>
          </cell>
          <cell r="G111">
            <v>1.7783</v>
          </cell>
          <cell r="H111">
            <v>1.788</v>
          </cell>
          <cell r="I111">
            <v>21.95</v>
          </cell>
          <cell r="M111">
            <v>1.133509290408329</v>
          </cell>
          <cell r="N111">
            <v>1.1332491709359731</v>
          </cell>
          <cell r="O111">
            <v>1.1359457056526858</v>
          </cell>
        </row>
        <row r="112">
          <cell r="A112">
            <v>36326</v>
          </cell>
          <cell r="B112">
            <v>36325</v>
          </cell>
          <cell r="C112">
            <v>36327</v>
          </cell>
          <cell r="D112">
            <v>2.3378939999999999</v>
          </cell>
          <cell r="E112">
            <v>2.3290799999999998</v>
          </cell>
          <cell r="F112">
            <v>1.7884</v>
          </cell>
          <cell r="G112">
            <v>1.7891999999999999</v>
          </cell>
          <cell r="H112">
            <v>1.7789999999999999</v>
          </cell>
          <cell r="I112">
            <v>21.92</v>
          </cell>
          <cell r="M112">
            <v>1.1343907820441639</v>
          </cell>
          <cell r="N112">
            <v>1.1341252779372797</v>
          </cell>
          <cell r="O112">
            <v>1.1368405743421719</v>
          </cell>
        </row>
        <row r="113">
          <cell r="A113">
            <v>36327</v>
          </cell>
          <cell r="B113">
            <v>36326</v>
          </cell>
          <cell r="C113">
            <v>36328</v>
          </cell>
          <cell r="D113">
            <v>2.3310390000000001</v>
          </cell>
          <cell r="E113">
            <v>2.3290799999999998</v>
          </cell>
          <cell r="F113">
            <v>1.7666999999999999</v>
          </cell>
          <cell r="G113">
            <v>1.7675000000000001</v>
          </cell>
          <cell r="H113">
            <v>1.7649999999999999</v>
          </cell>
          <cell r="I113">
            <v>21.92</v>
          </cell>
          <cell r="M113">
            <v>1.1352748105118295</v>
          </cell>
          <cell r="N113">
            <v>1.1350057674380589</v>
          </cell>
          <cell r="O113">
            <v>1.1377350371917092</v>
          </cell>
        </row>
        <row r="114">
          <cell r="A114">
            <v>36328</v>
          </cell>
          <cell r="B114">
            <v>36327</v>
          </cell>
          <cell r="C114">
            <v>36329</v>
          </cell>
          <cell r="D114">
            <v>2.322219</v>
          </cell>
          <cell r="E114">
            <v>2.3290799999999998</v>
          </cell>
          <cell r="F114">
            <v>1.7597</v>
          </cell>
          <cell r="G114">
            <v>1.7605</v>
          </cell>
          <cell r="H114">
            <v>1.748</v>
          </cell>
          <cell r="I114">
            <v>21.9</v>
          </cell>
          <cell r="M114">
            <v>1.1361569337981698</v>
          </cell>
          <cell r="N114">
            <v>1.1358869405156671</v>
          </cell>
          <cell r="O114">
            <v>1.1386302038020089</v>
          </cell>
        </row>
        <row r="115">
          <cell r="A115">
            <v>36329</v>
          </cell>
          <cell r="B115">
            <v>36328</v>
          </cell>
          <cell r="C115">
            <v>36332</v>
          </cell>
          <cell r="D115">
            <v>2.318298</v>
          </cell>
          <cell r="E115">
            <v>2.3192789999999999</v>
          </cell>
          <cell r="F115">
            <v>1.7477</v>
          </cell>
          <cell r="G115">
            <v>1.7484999999999999</v>
          </cell>
          <cell r="H115">
            <v>1.7589999999999999</v>
          </cell>
          <cell r="I115">
            <v>21.89</v>
          </cell>
          <cell r="M115">
            <v>1.137036402204386</v>
          </cell>
          <cell r="N115">
            <v>1.1367687977008056</v>
          </cell>
          <cell r="O115">
            <v>1.1395253328799488</v>
          </cell>
        </row>
        <row r="116">
          <cell r="A116">
            <v>36332</v>
          </cell>
          <cell r="B116">
            <v>36329</v>
          </cell>
          <cell r="C116">
            <v>36333</v>
          </cell>
          <cell r="D116">
            <v>2.3202569999999998</v>
          </cell>
          <cell r="E116">
            <v>2.309469</v>
          </cell>
          <cell r="F116">
            <v>1.7627999999999999</v>
          </cell>
          <cell r="G116">
            <v>1.7636000000000001</v>
          </cell>
          <cell r="H116">
            <v>1.7609999999999999</v>
          </cell>
          <cell r="I116">
            <v>21.88</v>
          </cell>
          <cell r="M116">
            <v>1.137915065276772</v>
          </cell>
          <cell r="N116">
            <v>1.1376476257009267</v>
          </cell>
          <cell r="O116">
            <v>1.1404207943991203</v>
          </cell>
        </row>
        <row r="117">
          <cell r="A117">
            <v>36333</v>
          </cell>
          <cell r="B117">
            <v>36332</v>
          </cell>
          <cell r="C117">
            <v>36334</v>
          </cell>
          <cell r="D117">
            <v>2.3173170000000001</v>
          </cell>
          <cell r="E117">
            <v>2.309469</v>
          </cell>
          <cell r="F117">
            <v>1.768</v>
          </cell>
          <cell r="G117">
            <v>1.7687999999999999</v>
          </cell>
          <cell r="H117">
            <v>1.7749999999999999</v>
          </cell>
          <cell r="I117">
            <v>21.87</v>
          </cell>
          <cell r="M117">
            <v>1.1387951504086433</v>
          </cell>
          <cell r="N117">
            <v>1.1385234130090867</v>
          </cell>
          <cell r="O117">
            <v>1.14131658800702</v>
          </cell>
        </row>
        <row r="118">
          <cell r="A118">
            <v>36334</v>
          </cell>
          <cell r="B118">
            <v>36333</v>
          </cell>
          <cell r="C118">
            <v>36335</v>
          </cell>
          <cell r="D118">
            <v>2.1573720000000001</v>
          </cell>
          <cell r="E118">
            <v>2.151408</v>
          </cell>
          <cell r="F118">
            <v>1.784</v>
          </cell>
          <cell r="G118">
            <v>1.7847999999999999</v>
          </cell>
          <cell r="H118">
            <v>1.788</v>
          </cell>
          <cell r="I118">
            <v>21.84</v>
          </cell>
          <cell r="M118">
            <v>1.1396748001958297</v>
          </cell>
          <cell r="N118">
            <v>1.1393998745184595</v>
          </cell>
          <cell r="O118">
            <v>1.1422127133504658</v>
          </cell>
        </row>
        <row r="119">
          <cell r="A119">
            <v>36335</v>
          </cell>
          <cell r="B119">
            <v>36334</v>
          </cell>
          <cell r="C119">
            <v>36336</v>
          </cell>
          <cell r="D119">
            <v>2.2306979999999998</v>
          </cell>
          <cell r="E119">
            <v>2.2306979999999998</v>
          </cell>
          <cell r="F119">
            <v>1.7995000000000001</v>
          </cell>
          <cell r="G119">
            <v>1.8003</v>
          </cell>
          <cell r="H119">
            <v>1.7949999999999999</v>
          </cell>
          <cell r="I119">
            <v>20.98</v>
          </cell>
          <cell r="M119">
            <v>1.1404943676968458</v>
          </cell>
          <cell r="N119">
            <v>1.1402169791868721</v>
          </cell>
          <cell r="O119">
            <v>1.1431084255296757</v>
          </cell>
        </row>
        <row r="120">
          <cell r="A120">
            <v>36336</v>
          </cell>
          <cell r="B120">
            <v>36335</v>
          </cell>
          <cell r="C120">
            <v>36339</v>
          </cell>
          <cell r="D120">
            <v>2.2346490000000001</v>
          </cell>
          <cell r="E120">
            <v>2.2306979999999998</v>
          </cell>
          <cell r="F120">
            <v>1.7896000000000001</v>
          </cell>
          <cell r="G120">
            <v>1.7904</v>
          </cell>
          <cell r="H120">
            <v>1.7949999999999999</v>
          </cell>
          <cell r="I120">
            <v>20.97</v>
          </cell>
          <cell r="M120">
            <v>1.1413424005318564</v>
          </cell>
          <cell r="N120">
            <v>1.1410648057652182</v>
          </cell>
          <cell r="O120">
            <v>1.1439726837471156</v>
          </cell>
        </row>
        <row r="121">
          <cell r="A121">
            <v>36339</v>
          </cell>
          <cell r="B121">
            <v>36336</v>
          </cell>
          <cell r="C121">
            <v>36340</v>
          </cell>
          <cell r="D121">
            <v>2.229711</v>
          </cell>
          <cell r="E121">
            <v>2.2306979999999998</v>
          </cell>
          <cell r="F121">
            <v>1.7891999999999999</v>
          </cell>
          <cell r="G121">
            <v>1.79</v>
          </cell>
          <cell r="H121">
            <v>1.7749999999999999</v>
          </cell>
          <cell r="I121">
            <v>20.97</v>
          </cell>
          <cell r="M121">
            <v>1.1421925670831918</v>
          </cell>
          <cell r="N121">
            <v>1.1419132627585817</v>
          </cell>
          <cell r="O121">
            <v>1.1448372198627708</v>
          </cell>
        </row>
        <row r="122">
          <cell r="A122">
            <v>36340</v>
          </cell>
          <cell r="B122">
            <v>36339</v>
          </cell>
          <cell r="C122">
            <v>36341</v>
          </cell>
          <cell r="D122">
            <v>2.2287240000000001</v>
          </cell>
          <cell r="E122">
            <v>2.2208160000000001</v>
          </cell>
          <cell r="F122">
            <v>1.7664</v>
          </cell>
          <cell r="G122">
            <v>1.7672000000000001</v>
          </cell>
          <cell r="H122">
            <v>1.7689999999999999</v>
          </cell>
          <cell r="I122">
            <v>20.96</v>
          </cell>
          <cell r="M122">
            <v>1.143041486860173</v>
          </cell>
          <cell r="N122">
            <v>1.1427623506357181</v>
          </cell>
          <cell r="O122">
            <v>1.1457024093355435</v>
          </cell>
        </row>
        <row r="123">
          <cell r="A123">
            <v>36341</v>
          </cell>
          <cell r="B123">
            <v>36340</v>
          </cell>
          <cell r="C123">
            <v>36342</v>
          </cell>
          <cell r="D123">
            <v>2.2218059999999999</v>
          </cell>
          <cell r="E123">
            <v>2.2208160000000001</v>
          </cell>
          <cell r="F123">
            <v>1.7686999999999999</v>
          </cell>
          <cell r="G123">
            <v>1.7695000000000001</v>
          </cell>
          <cell r="H123">
            <v>1.754</v>
          </cell>
          <cell r="I123">
            <v>20.96</v>
          </cell>
          <cell r="M123">
            <v>1.1438906615250934</v>
          </cell>
          <cell r="N123">
            <v>1.143608305606548</v>
          </cell>
          <cell r="O123">
            <v>1.1465678765278133</v>
          </cell>
        </row>
        <row r="124">
          <cell r="A124">
            <v>36342</v>
          </cell>
          <cell r="B124">
            <v>36341</v>
          </cell>
          <cell r="C124">
            <v>36343</v>
          </cell>
          <cell r="D124">
            <v>2.2129050000000001</v>
          </cell>
          <cell r="E124">
            <v>2.2208160000000001</v>
          </cell>
          <cell r="F124">
            <v>1.7566999999999999</v>
          </cell>
          <cell r="G124">
            <v>1.7575000000000001</v>
          </cell>
          <cell r="H124">
            <v>1.7709999999999999</v>
          </cell>
          <cell r="I124">
            <v>20.94</v>
          </cell>
          <cell r="M124">
            <v>1.1447378292368002</v>
          </cell>
          <cell r="N124">
            <v>1.144454886814156</v>
          </cell>
          <cell r="O124">
            <v>1.1474339974967138</v>
          </cell>
        </row>
        <row r="125">
          <cell r="A125">
            <v>36343</v>
          </cell>
          <cell r="B125">
            <v>36342</v>
          </cell>
          <cell r="C125">
            <v>36346</v>
          </cell>
          <cell r="D125">
            <v>2.2129050000000001</v>
          </cell>
          <cell r="E125">
            <v>2.210925</v>
          </cell>
          <cell r="F125">
            <v>1.7698</v>
          </cell>
          <cell r="G125">
            <v>1.7706</v>
          </cell>
          <cell r="H125">
            <v>1.76</v>
          </cell>
          <cell r="I125">
            <v>20.93</v>
          </cell>
          <cell r="M125">
            <v>1.1455822279254693</v>
          </cell>
          <cell r="N125">
            <v>1.1453020947221277</v>
          </cell>
          <cell r="O125">
            <v>1.1483000192433255</v>
          </cell>
        </row>
        <row r="126">
          <cell r="A126">
            <v>36346</v>
          </cell>
          <cell r="B126">
            <v>36343</v>
          </cell>
          <cell r="C126">
            <v>36347</v>
          </cell>
          <cell r="D126">
            <v>2.2049880000000002</v>
          </cell>
          <cell r="E126">
            <v>2.201028</v>
          </cell>
          <cell r="F126">
            <v>1.7655000000000001</v>
          </cell>
          <cell r="G126">
            <v>1.7663</v>
          </cell>
          <cell r="H126">
            <v>1.7669999999999999</v>
          </cell>
          <cell r="I126">
            <v>21.05</v>
          </cell>
          <cell r="M126">
            <v>1.146427249472165</v>
          </cell>
          <cell r="N126">
            <v>1.1461461537333855</v>
          </cell>
          <cell r="O126">
            <v>1.1491663175394653</v>
          </cell>
        </row>
        <row r="127">
          <cell r="A127">
            <v>36347</v>
          </cell>
          <cell r="B127">
            <v>36346</v>
          </cell>
          <cell r="C127">
            <v>36348</v>
          </cell>
          <cell r="D127">
            <v>2.205978</v>
          </cell>
          <cell r="E127">
            <v>2.201028</v>
          </cell>
          <cell r="F127">
            <v>1.7746</v>
          </cell>
          <cell r="G127">
            <v>1.7754000000000001</v>
          </cell>
          <cell r="H127">
            <v>1.78</v>
          </cell>
          <cell r="I127">
            <v>20.93</v>
          </cell>
          <cell r="M127">
            <v>1.1472698689148182</v>
          </cell>
          <cell r="N127">
            <v>1.146987053658872</v>
          </cell>
          <cell r="O127">
            <v>1.1500377956782373</v>
          </cell>
        </row>
        <row r="128">
          <cell r="A128">
            <v>36348</v>
          </cell>
          <cell r="B128">
            <v>36347</v>
          </cell>
          <cell r="C128">
            <v>36349</v>
          </cell>
          <cell r="D128">
            <v>2.2020179999999998</v>
          </cell>
          <cell r="E128">
            <v>2.201028</v>
          </cell>
          <cell r="F128">
            <v>1.7806999999999999</v>
          </cell>
          <cell r="G128">
            <v>1.7815000000000001</v>
          </cell>
          <cell r="H128">
            <v>1.778</v>
          </cell>
          <cell r="I128">
            <v>20.9</v>
          </cell>
          <cell r="M128">
            <v>1.1481134862784479</v>
          </cell>
          <cell r="N128">
            <v>1.1478285705324522</v>
          </cell>
          <cell r="O128">
            <v>1.1509054049843392</v>
          </cell>
        </row>
        <row r="129">
          <cell r="A129">
            <v>36349</v>
          </cell>
          <cell r="B129">
            <v>36348</v>
          </cell>
          <cell r="C129">
            <v>36350</v>
          </cell>
          <cell r="D129">
            <v>2.191119</v>
          </cell>
          <cell r="E129">
            <v>2.201028</v>
          </cell>
          <cell r="F129">
            <v>1.7903</v>
          </cell>
          <cell r="G129">
            <v>1.7910999999999999</v>
          </cell>
          <cell r="H129">
            <v>1.8009999999999999</v>
          </cell>
          <cell r="I129">
            <v>20.9</v>
          </cell>
          <cell r="M129">
            <v>1.1489562084660572</v>
          </cell>
          <cell r="N129">
            <v>1.1486707048067664</v>
          </cell>
          <cell r="O129">
            <v>1.1517725348451757</v>
          </cell>
        </row>
        <row r="130">
          <cell r="A130">
            <v>36350</v>
          </cell>
          <cell r="B130">
            <v>36349</v>
          </cell>
          <cell r="C130">
            <v>36353</v>
          </cell>
          <cell r="D130">
            <v>2.189136</v>
          </cell>
          <cell r="E130">
            <v>2.191119</v>
          </cell>
          <cell r="F130">
            <v>1.8036000000000001</v>
          </cell>
          <cell r="G130">
            <v>1.8044</v>
          </cell>
          <cell r="H130">
            <v>1.8009999999999999</v>
          </cell>
          <cell r="I130">
            <v>20.88</v>
          </cell>
          <cell r="M130">
            <v>1.1497953750589029</v>
          </cell>
          <cell r="N130">
            <v>1.1495134569347862</v>
          </cell>
          <cell r="O130">
            <v>1.1526403180300755</v>
          </cell>
        </row>
        <row r="131">
          <cell r="A131">
            <v>36353</v>
          </cell>
          <cell r="B131">
            <v>36350</v>
          </cell>
          <cell r="C131">
            <v>36354</v>
          </cell>
          <cell r="D131">
            <v>2.196075</v>
          </cell>
          <cell r="E131">
            <v>2.191119</v>
          </cell>
          <cell r="F131">
            <v>1.8182</v>
          </cell>
          <cell r="G131">
            <v>1.819</v>
          </cell>
          <cell r="H131">
            <v>1.8340000000000001</v>
          </cell>
          <cell r="I131">
            <v>20.89</v>
          </cell>
          <cell r="M131">
            <v>1.150634394541628</v>
          </cell>
          <cell r="N131">
            <v>1.1503530305268679</v>
          </cell>
          <cell r="O131">
            <v>1.1535079977454439</v>
          </cell>
        </row>
        <row r="132">
          <cell r="A132">
            <v>36354</v>
          </cell>
          <cell r="B132">
            <v>36353</v>
          </cell>
          <cell r="C132">
            <v>36355</v>
          </cell>
          <cell r="D132">
            <v>2.2079580000000001</v>
          </cell>
          <cell r="E132">
            <v>2.191119</v>
          </cell>
          <cell r="F132">
            <v>1.8384</v>
          </cell>
          <cell r="G132">
            <v>1.8391999999999999</v>
          </cell>
          <cell r="H132">
            <v>1.8260000000000001</v>
          </cell>
          <cell r="I132">
            <v>20.87</v>
          </cell>
          <cell r="M132">
            <v>1.1514766876842923</v>
          </cell>
          <cell r="N132">
            <v>1.1511932173208328</v>
          </cell>
          <cell r="O132">
            <v>1.154376709572646</v>
          </cell>
        </row>
        <row r="133">
          <cell r="A133">
            <v>36355</v>
          </cell>
          <cell r="B133">
            <v>36354</v>
          </cell>
          <cell r="C133">
            <v>36356</v>
          </cell>
          <cell r="D133">
            <v>2.2079580000000001</v>
          </cell>
          <cell r="E133">
            <v>2.201028</v>
          </cell>
          <cell r="F133">
            <v>1.8101</v>
          </cell>
          <cell r="G133">
            <v>1.8109</v>
          </cell>
          <cell r="H133">
            <v>1.8220000000000001</v>
          </cell>
          <cell r="I133">
            <v>20.86</v>
          </cell>
          <cell r="M133">
            <v>1.1523241584057544</v>
          </cell>
          <cell r="N133">
            <v>1.1520340177645469</v>
          </cell>
          <cell r="O133">
            <v>1.1552453171413215</v>
          </cell>
        </row>
        <row r="134">
          <cell r="A134">
            <v>36356</v>
          </cell>
          <cell r="B134">
            <v>36355</v>
          </cell>
          <cell r="C134">
            <v>36357</v>
          </cell>
          <cell r="D134">
            <v>2.2079580000000001</v>
          </cell>
          <cell r="E134">
            <v>2.210925</v>
          </cell>
          <cell r="F134">
            <v>1.8272999999999999</v>
          </cell>
          <cell r="G134">
            <v>1.8281000000000001</v>
          </cell>
          <cell r="H134">
            <v>1.8080000000000001</v>
          </cell>
          <cell r="I134">
            <v>20.86</v>
          </cell>
          <cell r="M134">
            <v>1.1531722528538029</v>
          </cell>
          <cell r="N134">
            <v>1.1528792374745644</v>
          </cell>
          <cell r="O134">
            <v>1.1561141987145216</v>
          </cell>
        </row>
        <row r="135">
          <cell r="A135">
            <v>36357</v>
          </cell>
          <cell r="B135">
            <v>36356</v>
          </cell>
          <cell r="C135">
            <v>36360</v>
          </cell>
          <cell r="D135">
            <v>2.2079580000000001</v>
          </cell>
          <cell r="E135">
            <v>2.201028</v>
          </cell>
          <cell r="F135">
            <v>1.8099000000000001</v>
          </cell>
          <cell r="G135">
            <v>1.8107</v>
          </cell>
          <cell r="H135">
            <v>1.7969999999999999</v>
          </cell>
          <cell r="I135">
            <v>20.84</v>
          </cell>
          <cell r="M135">
            <v>1.1540209714874918</v>
          </cell>
          <cell r="N135">
            <v>1.1537288806506021</v>
          </cell>
          <cell r="O135">
            <v>1.1569837337897761</v>
          </cell>
        </row>
        <row r="136">
          <cell r="A136">
            <v>36360</v>
          </cell>
          <cell r="B136">
            <v>36357</v>
          </cell>
          <cell r="C136">
            <v>36361</v>
          </cell>
          <cell r="D136">
            <v>2.2099350000000002</v>
          </cell>
          <cell r="E136">
            <v>2.201028</v>
          </cell>
          <cell r="F136">
            <v>1.7921</v>
          </cell>
          <cell r="G136">
            <v>1.7928999999999999</v>
          </cell>
          <cell r="H136">
            <v>1.7889999999999999</v>
          </cell>
          <cell r="I136">
            <v>20.83</v>
          </cell>
          <cell r="M136">
            <v>1.1548703147662132</v>
          </cell>
          <cell r="N136">
            <v>1.1545753438408424</v>
          </cell>
          <cell r="O136">
            <v>1.1578531624685384</v>
          </cell>
        </row>
        <row r="137">
          <cell r="A137">
            <v>36361</v>
          </cell>
          <cell r="B137">
            <v>36360</v>
          </cell>
          <cell r="C137">
            <v>36362</v>
          </cell>
          <cell r="D137">
            <v>2.2138949999999999</v>
          </cell>
          <cell r="E137">
            <v>2.201028</v>
          </cell>
          <cell r="F137">
            <v>1.7974000000000001</v>
          </cell>
          <cell r="G137">
            <v>1.7982</v>
          </cell>
          <cell r="H137">
            <v>1.8120000000000001</v>
          </cell>
          <cell r="I137">
            <v>20.82</v>
          </cell>
          <cell r="M137">
            <v>1.155721044209234</v>
          </cell>
          <cell r="N137">
            <v>1.1554224280608103</v>
          </cell>
          <cell r="O137">
            <v>1.1587228639616651</v>
          </cell>
        </row>
        <row r="138">
          <cell r="A138">
            <v>36362</v>
          </cell>
          <cell r="B138">
            <v>36361</v>
          </cell>
          <cell r="C138">
            <v>36363</v>
          </cell>
          <cell r="D138">
            <v>2.2099350000000002</v>
          </cell>
          <cell r="E138">
            <v>2.201028</v>
          </cell>
          <cell r="F138">
            <v>1.8163</v>
          </cell>
          <cell r="G138">
            <v>1.8170999999999999</v>
          </cell>
          <cell r="H138">
            <v>1.8129999999999999</v>
          </cell>
          <cell r="I138">
            <v>20.81</v>
          </cell>
          <cell r="M138">
            <v>1.1565739258896237</v>
          </cell>
          <cell r="N138">
            <v>1.1562701337661403</v>
          </cell>
          <cell r="O138">
            <v>1.1595928378711198</v>
          </cell>
        </row>
        <row r="139">
          <cell r="A139">
            <v>36363</v>
          </cell>
          <cell r="B139">
            <v>36362</v>
          </cell>
          <cell r="C139">
            <v>36364</v>
          </cell>
          <cell r="D139">
            <v>2.2158720000000001</v>
          </cell>
          <cell r="E139">
            <v>2.210925</v>
          </cell>
          <cell r="F139">
            <v>1.8163</v>
          </cell>
          <cell r="G139">
            <v>1.8170999999999999</v>
          </cell>
          <cell r="H139">
            <v>1.8149999999999999</v>
          </cell>
          <cell r="I139">
            <v>20.79</v>
          </cell>
          <cell r="M139">
            <v>1.1574259102892606</v>
          </cell>
          <cell r="N139">
            <v>1.1571184614128014</v>
          </cell>
          <cell r="O139">
            <v>1.1604630837982215</v>
          </cell>
        </row>
        <row r="140">
          <cell r="A140">
            <v>36364</v>
          </cell>
          <cell r="B140">
            <v>36363</v>
          </cell>
          <cell r="C140">
            <v>36367</v>
          </cell>
          <cell r="D140">
            <v>2.2089449999999999</v>
          </cell>
          <cell r="E140">
            <v>2.210925</v>
          </cell>
          <cell r="F140">
            <v>1.8139000000000001</v>
          </cell>
          <cell r="G140">
            <v>1.8147</v>
          </cell>
          <cell r="H140">
            <v>1.82</v>
          </cell>
          <cell r="I140">
            <v>20.79</v>
          </cell>
          <cell r="M140">
            <v>1.1582808128448221</v>
          </cell>
          <cell r="N140">
            <v>1.157971228790901</v>
          </cell>
          <cell r="O140">
            <v>1.1613332198323321</v>
          </cell>
        </row>
        <row r="141">
          <cell r="A141">
            <v>36367</v>
          </cell>
          <cell r="B141">
            <v>36364</v>
          </cell>
          <cell r="C141">
            <v>36368</v>
          </cell>
          <cell r="D141">
            <v>2.2119149999999999</v>
          </cell>
          <cell r="E141">
            <v>2.201028</v>
          </cell>
          <cell r="F141">
            <v>1.8194999999999999</v>
          </cell>
          <cell r="G141">
            <v>1.8203</v>
          </cell>
          <cell r="H141">
            <v>1.8240000000000001</v>
          </cell>
          <cell r="I141">
            <v>20.78</v>
          </cell>
          <cell r="M141">
            <v>1.1591336723815318</v>
          </cell>
          <cell r="N141">
            <v>1.1588246246372391</v>
          </cell>
          <cell r="O141">
            <v>1.1622040083100478</v>
          </cell>
        </row>
        <row r="142">
          <cell r="A142">
            <v>36368</v>
          </cell>
          <cell r="B142">
            <v>36367</v>
          </cell>
          <cell r="C142">
            <v>36369</v>
          </cell>
          <cell r="D142">
            <v>2.2119149999999999</v>
          </cell>
          <cell r="E142">
            <v>2.201028</v>
          </cell>
          <cell r="F142">
            <v>1.8165</v>
          </cell>
          <cell r="G142">
            <v>1.8172999999999999</v>
          </cell>
          <cell r="H142">
            <v>1.8120000000000001</v>
          </cell>
          <cell r="I142">
            <v>20.77</v>
          </cell>
          <cell r="M142">
            <v>1.1599883074338468</v>
          </cell>
          <cell r="N142">
            <v>1.1596748264525445</v>
          </cell>
          <cell r="O142">
            <v>1.1630750676054178</v>
          </cell>
        </row>
        <row r="143">
          <cell r="A143">
            <v>36369</v>
          </cell>
          <cell r="B143">
            <v>36368</v>
          </cell>
          <cell r="C143">
            <v>36370</v>
          </cell>
          <cell r="D143">
            <v>2.1782279999999998</v>
          </cell>
          <cell r="E143">
            <v>2.1812040000000001</v>
          </cell>
          <cell r="F143">
            <v>1.7907</v>
          </cell>
          <cell r="G143">
            <v>1.7915000000000001</v>
          </cell>
          <cell r="H143">
            <v>1.7909999999999999</v>
          </cell>
          <cell r="I143">
            <v>20.76</v>
          </cell>
          <cell r="M143">
            <v>1.1608435726128592</v>
          </cell>
          <cell r="N143">
            <v>1.1605256520405169</v>
          </cell>
          <cell r="O143">
            <v>1.1639463973171873</v>
          </cell>
        </row>
        <row r="144">
          <cell r="A144">
            <v>36370</v>
          </cell>
          <cell r="B144">
            <v>36369</v>
          </cell>
          <cell r="C144">
            <v>36371</v>
          </cell>
          <cell r="D144">
            <v>2.097588</v>
          </cell>
          <cell r="E144">
            <v>2.1015839999999999</v>
          </cell>
          <cell r="F144">
            <v>1.7930999999999999</v>
          </cell>
          <cell r="G144">
            <v>1.7939000000000001</v>
          </cell>
          <cell r="H144">
            <v>1.7909999999999999</v>
          </cell>
          <cell r="I144">
            <v>19.52</v>
          </cell>
          <cell r="M144">
            <v>1.1616864332706878</v>
          </cell>
          <cell r="N144">
            <v>1.1613694331052948</v>
          </cell>
          <cell r="O144">
            <v>1.1648179970434576</v>
          </cell>
        </row>
        <row r="145">
          <cell r="A145">
            <v>36371</v>
          </cell>
          <cell r="B145">
            <v>36370</v>
          </cell>
          <cell r="C145">
            <v>36374</v>
          </cell>
          <cell r="D145">
            <v>2.099586</v>
          </cell>
          <cell r="E145">
            <v>2.0915940000000002</v>
          </cell>
          <cell r="F145">
            <v>1.7884</v>
          </cell>
          <cell r="G145">
            <v>1.7891999999999999</v>
          </cell>
          <cell r="H145">
            <v>1.8009999999999999</v>
          </cell>
          <cell r="I145">
            <v>19.510000000000002</v>
          </cell>
          <cell r="M145">
            <v>1.162498679778085</v>
          </cell>
          <cell r="N145">
            <v>1.1621830049115294</v>
          </cell>
          <cell r="O145">
            <v>1.1656425062381071</v>
          </cell>
        </row>
        <row r="146">
          <cell r="A146">
            <v>36374</v>
          </cell>
          <cell r="B146">
            <v>36371</v>
          </cell>
          <cell r="C146">
            <v>36375</v>
          </cell>
          <cell r="D146">
            <v>2.0985870000000002</v>
          </cell>
          <cell r="E146">
            <v>2.0915940000000002</v>
          </cell>
          <cell r="F146">
            <v>1.8107</v>
          </cell>
          <cell r="G146">
            <v>1.8115000000000001</v>
          </cell>
          <cell r="H146">
            <v>1.827</v>
          </cell>
          <cell r="I146">
            <v>19.510000000000002</v>
          </cell>
          <cell r="M146">
            <v>1.163312268429112</v>
          </cell>
          <cell r="N146">
            <v>1.1629932765781876</v>
          </cell>
          <cell r="O146">
            <v>1.1664672117545547</v>
          </cell>
        </row>
        <row r="147">
          <cell r="A147">
            <v>36375</v>
          </cell>
          <cell r="B147">
            <v>36374</v>
          </cell>
          <cell r="C147">
            <v>36376</v>
          </cell>
          <cell r="D147">
            <v>2.0965889999999998</v>
          </cell>
          <cell r="E147">
            <v>2.0965889999999998</v>
          </cell>
          <cell r="F147">
            <v>1.827</v>
          </cell>
          <cell r="G147">
            <v>1.8278000000000001</v>
          </cell>
          <cell r="H147">
            <v>1.82</v>
          </cell>
          <cell r="I147">
            <v>19.510000000000002</v>
          </cell>
          <cell r="M147">
            <v>1.1641260390969339</v>
          </cell>
          <cell r="N147">
            <v>1.1638041131646313</v>
          </cell>
          <cell r="O147">
            <v>1.1672925007596664</v>
          </cell>
        </row>
        <row r="148">
          <cell r="A148">
            <v>36376</v>
          </cell>
          <cell r="B148">
            <v>36375</v>
          </cell>
          <cell r="C148">
            <v>36377</v>
          </cell>
          <cell r="D148">
            <v>2.0955900000000001</v>
          </cell>
          <cell r="E148">
            <v>2.0915940000000002</v>
          </cell>
          <cell r="F148">
            <v>1.8209</v>
          </cell>
          <cell r="G148">
            <v>1.8217000000000001</v>
          </cell>
          <cell r="H148">
            <v>1.831</v>
          </cell>
          <cell r="I148">
            <v>19.510000000000002</v>
          </cell>
          <cell r="M148">
            <v>1.1649396037129953</v>
          </cell>
          <cell r="N148">
            <v>1.1646174527985698</v>
          </cell>
          <cell r="O148">
            <v>1.1681183736662673</v>
          </cell>
        </row>
        <row r="149">
          <cell r="A149">
            <v>36377</v>
          </cell>
          <cell r="B149">
            <v>36376</v>
          </cell>
          <cell r="C149">
            <v>36378</v>
          </cell>
          <cell r="D149">
            <v>2.0955900000000001</v>
          </cell>
          <cell r="E149">
            <v>2.0915940000000002</v>
          </cell>
          <cell r="F149">
            <v>1.8468</v>
          </cell>
          <cell r="G149">
            <v>1.8475999999999999</v>
          </cell>
          <cell r="H149">
            <v>1.849</v>
          </cell>
          <cell r="I149">
            <v>19.510000000000002</v>
          </cell>
          <cell r="M149">
            <v>1.165753348974377</v>
          </cell>
          <cell r="N149">
            <v>1.1654294217574259</v>
          </cell>
          <cell r="O149">
            <v>1.1689448308874741</v>
          </cell>
        </row>
        <row r="150">
          <cell r="A150">
            <v>36378</v>
          </cell>
          <cell r="B150">
            <v>36377</v>
          </cell>
          <cell r="C150">
            <v>36381</v>
          </cell>
          <cell r="D150">
            <v>2.0935920000000001</v>
          </cell>
          <cell r="E150">
            <v>2.0915940000000002</v>
          </cell>
          <cell r="F150">
            <v>1.8485</v>
          </cell>
          <cell r="G150">
            <v>1.8492999999999999</v>
          </cell>
          <cell r="H150">
            <v>1.8460000000000001</v>
          </cell>
          <cell r="I150">
            <v>19.510000000000002</v>
          </cell>
          <cell r="M150">
            <v>1.166567662661236</v>
          </cell>
          <cell r="N150">
            <v>1.1662419568194162</v>
          </cell>
          <cell r="O150">
            <v>1.1697718728366966</v>
          </cell>
        </row>
        <row r="151">
          <cell r="A151">
            <v>36381</v>
          </cell>
          <cell r="B151">
            <v>36378</v>
          </cell>
          <cell r="C151">
            <v>36382</v>
          </cell>
          <cell r="D151">
            <v>2.0925929999999999</v>
          </cell>
          <cell r="E151">
            <v>2.0915940000000002</v>
          </cell>
          <cell r="F151">
            <v>1.8446</v>
          </cell>
          <cell r="G151">
            <v>1.8453999999999999</v>
          </cell>
          <cell r="H151">
            <v>1.8620000000000001</v>
          </cell>
          <cell r="I151">
            <v>19.510000000000002</v>
          </cell>
          <cell r="M151">
            <v>1.1673817682365715</v>
          </cell>
          <cell r="N151">
            <v>1.1670550583792267</v>
          </cell>
          <cell r="O151">
            <v>1.1705994999276363</v>
          </cell>
        </row>
        <row r="152">
          <cell r="A152">
            <v>36382</v>
          </cell>
          <cell r="B152">
            <v>36381</v>
          </cell>
          <cell r="C152">
            <v>36383</v>
          </cell>
          <cell r="D152">
            <v>2.0945909999999999</v>
          </cell>
          <cell r="E152">
            <v>2.0915940000000002</v>
          </cell>
          <cell r="F152">
            <v>1.8721000000000001</v>
          </cell>
          <cell r="G152">
            <v>1.8729</v>
          </cell>
          <cell r="H152">
            <v>1.865</v>
          </cell>
          <cell r="I152">
            <v>19.510000000000002</v>
          </cell>
          <cell r="M152">
            <v>1.1681960532087512</v>
          </cell>
          <cell r="N152">
            <v>1.1678687268318184</v>
          </cell>
          <cell r="O152">
            <v>1.171427712574288</v>
          </cell>
        </row>
        <row r="153">
          <cell r="A153">
            <v>36383</v>
          </cell>
          <cell r="B153">
            <v>36382</v>
          </cell>
          <cell r="C153">
            <v>36384</v>
          </cell>
          <cell r="D153">
            <v>2.0955900000000001</v>
          </cell>
          <cell r="E153">
            <v>2.0915940000000002</v>
          </cell>
          <cell r="F153">
            <v>1.8622000000000001</v>
          </cell>
          <cell r="G153">
            <v>1.863</v>
          </cell>
          <cell r="H153">
            <v>1.855</v>
          </cell>
          <cell r="I153">
            <v>19.510000000000002</v>
          </cell>
          <cell r="M153">
            <v>1.1690116841885134</v>
          </cell>
          <cell r="N153">
            <v>1.168682962572428</v>
          </cell>
          <cell r="O153">
            <v>1.1722565111909389</v>
          </cell>
        </row>
        <row r="154">
          <cell r="A154">
            <v>36384</v>
          </cell>
          <cell r="B154">
            <v>36383</v>
          </cell>
          <cell r="C154">
            <v>36385</v>
          </cell>
          <cell r="D154">
            <v>2.0945909999999999</v>
          </cell>
          <cell r="E154">
            <v>2.0915940000000002</v>
          </cell>
          <cell r="F154">
            <v>1.8503000000000001</v>
          </cell>
          <cell r="G154">
            <v>1.8511</v>
          </cell>
          <cell r="H154">
            <v>1.871</v>
          </cell>
          <cell r="I154">
            <v>19.510000000000002</v>
          </cell>
          <cell r="M154">
            <v>1.1698282739202697</v>
          </cell>
          <cell r="N154">
            <v>1.1694977659965675</v>
          </cell>
          <cell r="O154">
            <v>1.1730858961921695</v>
          </cell>
        </row>
        <row r="155">
          <cell r="A155">
            <v>36385</v>
          </cell>
          <cell r="B155">
            <v>36384</v>
          </cell>
          <cell r="C155">
            <v>36388</v>
          </cell>
          <cell r="D155">
            <v>2.0955900000000001</v>
          </cell>
          <cell r="E155">
            <v>2.0915940000000002</v>
          </cell>
          <cell r="F155">
            <v>1.8703000000000001</v>
          </cell>
          <cell r="G155">
            <v>1.8711</v>
          </cell>
          <cell r="H155">
            <v>1.875</v>
          </cell>
          <cell r="I155">
            <v>19.510000000000002</v>
          </cell>
          <cell r="M155">
            <v>1.1706450445116359</v>
          </cell>
          <cell r="N155">
            <v>1.1703131375000246</v>
          </cell>
          <cell r="O155">
            <v>1.1739158679928536</v>
          </cell>
        </row>
        <row r="156">
          <cell r="A156">
            <v>36388</v>
          </cell>
          <cell r="B156">
            <v>36385</v>
          </cell>
          <cell r="C156">
            <v>36389</v>
          </cell>
          <cell r="D156">
            <v>2.0945909999999999</v>
          </cell>
          <cell r="E156">
            <v>2.0915940000000002</v>
          </cell>
          <cell r="F156">
            <v>1.8759999999999999</v>
          </cell>
          <cell r="G156">
            <v>1.8768</v>
          </cell>
          <cell r="H156">
            <v>1.8819999999999999</v>
          </cell>
          <cell r="I156">
            <v>19.52</v>
          </cell>
          <cell r="M156">
            <v>1.1714627751945785</v>
          </cell>
          <cell r="N156">
            <v>1.1711290774788632</v>
          </cell>
          <cell r="O156">
            <v>1.1747464270081589</v>
          </cell>
        </row>
        <row r="157">
          <cell r="A157">
            <v>36389</v>
          </cell>
          <cell r="B157">
            <v>36388</v>
          </cell>
          <cell r="C157">
            <v>36390</v>
          </cell>
          <cell r="D157">
            <v>2.0925929999999999</v>
          </cell>
          <cell r="E157">
            <v>2.0915940000000002</v>
          </cell>
          <cell r="F157">
            <v>1.8812</v>
          </cell>
          <cell r="G157">
            <v>1.8819999999999999</v>
          </cell>
          <cell r="H157">
            <v>1.8779999999999999</v>
          </cell>
          <cell r="I157">
            <v>19.52</v>
          </cell>
          <cell r="M157">
            <v>1.172280686989831</v>
          </cell>
          <cell r="N157">
            <v>1.1719455863294233</v>
          </cell>
          <cell r="O157">
            <v>1.1755779639803798</v>
          </cell>
        </row>
        <row r="158">
          <cell r="A158">
            <v>36390</v>
          </cell>
          <cell r="B158">
            <v>36389</v>
          </cell>
          <cell r="C158">
            <v>36391</v>
          </cell>
          <cell r="D158">
            <v>2.0925929999999999</v>
          </cell>
          <cell r="E158">
            <v>2.0915940000000002</v>
          </cell>
          <cell r="F158">
            <v>1.8918999999999999</v>
          </cell>
          <cell r="G158">
            <v>1.8927</v>
          </cell>
          <cell r="H158">
            <v>1.9039999999999999</v>
          </cell>
          <cell r="I158">
            <v>19.52</v>
          </cell>
          <cell r="M158">
            <v>1.1730983891097075</v>
          </cell>
          <cell r="N158">
            <v>1.1727626644483209</v>
          </cell>
          <cell r="O158">
            <v>1.1764100895508891</v>
          </cell>
        </row>
        <row r="159">
          <cell r="A159">
            <v>36391</v>
          </cell>
          <cell r="B159">
            <v>36390</v>
          </cell>
          <cell r="C159">
            <v>36392</v>
          </cell>
          <cell r="D159">
            <v>2.0935920000000001</v>
          </cell>
          <cell r="E159">
            <v>2.0915940000000002</v>
          </cell>
          <cell r="F159">
            <v>1.9162999999999999</v>
          </cell>
          <cell r="G159">
            <v>1.9171</v>
          </cell>
          <cell r="H159">
            <v>1.9359999999999999</v>
          </cell>
          <cell r="I159">
            <v>19.52</v>
          </cell>
          <cell r="M159">
            <v>1.1739166616021615</v>
          </cell>
          <cell r="N159">
            <v>1.1735803122324489</v>
          </cell>
          <cell r="O159">
            <v>1.1772428041363223</v>
          </cell>
        </row>
        <row r="160">
          <cell r="A160">
            <v>36392</v>
          </cell>
          <cell r="B160">
            <v>36391</v>
          </cell>
          <cell r="C160">
            <v>36395</v>
          </cell>
          <cell r="D160">
            <v>2.090592</v>
          </cell>
          <cell r="E160">
            <v>2.0915940000000002</v>
          </cell>
          <cell r="F160">
            <v>1.9489000000000001</v>
          </cell>
          <cell r="G160">
            <v>1.9497</v>
          </cell>
          <cell r="H160">
            <v>1.91</v>
          </cell>
          <cell r="I160">
            <v>19.52</v>
          </cell>
          <cell r="M160">
            <v>1.1747358957792937</v>
          </cell>
          <cell r="N160">
            <v>1.1743985300789765</v>
          </cell>
          <cell r="O160">
            <v>1.17807610815361</v>
          </cell>
        </row>
        <row r="161">
          <cell r="A161">
            <v>36395</v>
          </cell>
          <cell r="B161">
            <v>36392</v>
          </cell>
          <cell r="C161">
            <v>36396</v>
          </cell>
          <cell r="D161">
            <v>2.0895929999999998</v>
          </cell>
          <cell r="E161">
            <v>2.0915940000000002</v>
          </cell>
          <cell r="F161">
            <v>1.8697999999999999</v>
          </cell>
          <cell r="G161">
            <v>1.8706</v>
          </cell>
          <cell r="H161">
            <v>1.87</v>
          </cell>
          <cell r="I161">
            <v>19.52</v>
          </cell>
          <cell r="M161">
            <v>1.1755545269345702</v>
          </cell>
          <cell r="N161">
            <v>1.1752173183853505</v>
          </cell>
          <cell r="O161">
            <v>1.1789100020199779</v>
          </cell>
        </row>
        <row r="162">
          <cell r="A162">
            <v>36396</v>
          </cell>
          <cell r="B162">
            <v>36395</v>
          </cell>
          <cell r="C162">
            <v>36397</v>
          </cell>
          <cell r="D162">
            <v>2.0895929999999998</v>
          </cell>
          <cell r="E162">
            <v>2.0865960000000001</v>
          </cell>
          <cell r="F162">
            <v>1.9017999999999999</v>
          </cell>
          <cell r="G162">
            <v>1.9026000000000001</v>
          </cell>
          <cell r="H162">
            <v>1.9159999999999999</v>
          </cell>
          <cell r="I162">
            <v>19.52</v>
          </cell>
          <cell r="M162">
            <v>1.1763733371047704</v>
          </cell>
          <cell r="N162">
            <v>1.1760366775492941</v>
          </cell>
          <cell r="O162">
            <v>1.1797444861529471</v>
          </cell>
        </row>
        <row r="163">
          <cell r="A163">
            <v>36397</v>
          </cell>
          <cell r="B163">
            <v>36396</v>
          </cell>
          <cell r="C163">
            <v>36398</v>
          </cell>
          <cell r="D163">
            <v>2.0875949999999999</v>
          </cell>
          <cell r="E163">
            <v>2.0865960000000001</v>
          </cell>
          <cell r="F163">
            <v>1.9302999999999999</v>
          </cell>
          <cell r="G163">
            <v>1.9311</v>
          </cell>
          <cell r="H163">
            <v>1.903</v>
          </cell>
          <cell r="I163">
            <v>19.52</v>
          </cell>
          <cell r="M163">
            <v>1.1771927176016375</v>
          </cell>
          <cell r="N163">
            <v>1.1768546486917033</v>
          </cell>
          <cell r="O163">
            <v>1.1805795609703342</v>
          </cell>
        </row>
        <row r="164">
          <cell r="A164">
            <v>36398</v>
          </cell>
          <cell r="B164">
            <v>36397</v>
          </cell>
          <cell r="C164">
            <v>36399</v>
          </cell>
          <cell r="D164">
            <v>2.0945909999999999</v>
          </cell>
          <cell r="E164">
            <v>2.0865960000000001</v>
          </cell>
          <cell r="F164">
            <v>1.9078999999999999</v>
          </cell>
          <cell r="G164">
            <v>1.9087000000000001</v>
          </cell>
          <cell r="H164">
            <v>1.9139999999999999</v>
          </cell>
          <cell r="I164">
            <v>19.52</v>
          </cell>
          <cell r="M164">
            <v>1.1780118848120713</v>
          </cell>
          <cell r="N164">
            <v>1.1776731887592171</v>
          </cell>
          <cell r="O164">
            <v>1.1814152268902514</v>
          </cell>
        </row>
        <row r="165">
          <cell r="A165">
            <v>36399</v>
          </cell>
          <cell r="B165">
            <v>36398</v>
          </cell>
          <cell r="C165">
            <v>36402</v>
          </cell>
          <cell r="D165">
            <v>2.0895929999999998</v>
          </cell>
          <cell r="E165">
            <v>2.0865960000000001</v>
          </cell>
          <cell r="F165">
            <v>1.9235</v>
          </cell>
          <cell r="G165">
            <v>1.9242999999999999</v>
          </cell>
          <cell r="H165">
            <v>1.94</v>
          </cell>
          <cell r="I165">
            <v>19.510000000000002</v>
          </cell>
          <cell r="M165">
            <v>1.1788343691760115</v>
          </cell>
          <cell r="N165">
            <v>1.1784922981475412</v>
          </cell>
          <cell r="O165">
            <v>1.1822514843311067</v>
          </cell>
        </row>
        <row r="166">
          <cell r="A166">
            <v>36402</v>
          </cell>
          <cell r="B166">
            <v>36399</v>
          </cell>
          <cell r="C166">
            <v>36403</v>
          </cell>
          <cell r="D166">
            <v>2.0925929999999999</v>
          </cell>
          <cell r="E166">
            <v>2.0865960000000001</v>
          </cell>
          <cell r="F166">
            <v>1.9428000000000001</v>
          </cell>
          <cell r="G166">
            <v>1.9436</v>
          </cell>
          <cell r="H166">
            <v>1.93</v>
          </cell>
          <cell r="I166">
            <v>19.510000000000002</v>
          </cell>
          <cell r="M166">
            <v>1.1796554638580079</v>
          </cell>
          <cell r="N166">
            <v>1.1793119772526564</v>
          </cell>
          <cell r="O166">
            <v>1.1830879408911055</v>
          </cell>
        </row>
        <row r="167">
          <cell r="A167">
            <v>36403</v>
          </cell>
          <cell r="B167">
            <v>36402</v>
          </cell>
          <cell r="C167">
            <v>36404</v>
          </cell>
          <cell r="D167">
            <v>2.0925929999999999</v>
          </cell>
          <cell r="E167">
            <v>2.0865960000000001</v>
          </cell>
          <cell r="F167">
            <v>1.9151</v>
          </cell>
          <cell r="G167">
            <v>1.9158999999999999</v>
          </cell>
          <cell r="H167">
            <v>1.919</v>
          </cell>
          <cell r="I167">
            <v>19.52</v>
          </cell>
          <cell r="M167">
            <v>1.1804783101133682</v>
          </cell>
          <cell r="N167">
            <v>1.1801322264708187</v>
          </cell>
          <cell r="O167">
            <v>1.1839249892537671</v>
          </cell>
        </row>
        <row r="168">
          <cell r="A168">
            <v>36404</v>
          </cell>
          <cell r="B168">
            <v>36403</v>
          </cell>
          <cell r="C168">
            <v>36405</v>
          </cell>
          <cell r="D168">
            <v>2.068584</v>
          </cell>
          <cell r="E168">
            <v>2.0615730000000001</v>
          </cell>
          <cell r="F168">
            <v>1.9209000000000001</v>
          </cell>
          <cell r="G168">
            <v>1.9217</v>
          </cell>
          <cell r="H168">
            <v>1.929</v>
          </cell>
          <cell r="I168">
            <v>19.510000000000002</v>
          </cell>
          <cell r="M168">
            <v>1.1813017303294999</v>
          </cell>
          <cell r="N168">
            <v>1.1809530461985605</v>
          </cell>
          <cell r="O168">
            <v>1.1847630232143453</v>
          </cell>
        </row>
        <row r="169">
          <cell r="A169">
            <v>36405</v>
          </cell>
          <cell r="B169">
            <v>36404</v>
          </cell>
          <cell r="C169">
            <v>36406</v>
          </cell>
          <cell r="D169">
            <v>2.0945909999999999</v>
          </cell>
          <cell r="E169">
            <v>2.0815950000000001</v>
          </cell>
          <cell r="F169">
            <v>1.9236</v>
          </cell>
          <cell r="G169">
            <v>1.9244000000000001</v>
          </cell>
          <cell r="H169">
            <v>1.915</v>
          </cell>
          <cell r="I169">
            <v>19.52</v>
          </cell>
          <cell r="M169">
            <v>1.1821162709490107</v>
          </cell>
          <cell r="N169">
            <v>1.1817645865033306</v>
          </cell>
          <cell r="O169">
            <v>1.1856012567170693</v>
          </cell>
        </row>
        <row r="170">
          <cell r="A170">
            <v>36406</v>
          </cell>
          <cell r="B170">
            <v>36405</v>
          </cell>
          <cell r="C170">
            <v>36409</v>
          </cell>
          <cell r="D170">
            <v>2.0925929999999999</v>
          </cell>
          <cell r="E170">
            <v>2.0815950000000001</v>
          </cell>
          <cell r="F170">
            <v>1.9032</v>
          </cell>
          <cell r="G170">
            <v>1.9039999999999999</v>
          </cell>
          <cell r="H170">
            <v>1.9119999999999999</v>
          </cell>
          <cell r="I170">
            <v>19.53</v>
          </cell>
          <cell r="M170">
            <v>1.1829416209830386</v>
          </cell>
          <cell r="N170">
            <v>1.1825845715881447</v>
          </cell>
          <cell r="O170">
            <v>1.1864404772131747</v>
          </cell>
        </row>
        <row r="171">
          <cell r="A171">
            <v>36409</v>
          </cell>
          <cell r="B171">
            <v>36406</v>
          </cell>
          <cell r="C171">
            <v>36411</v>
          </cell>
          <cell r="D171">
            <v>2.0865960000000001</v>
          </cell>
          <cell r="E171">
            <v>2.0865960000000001</v>
          </cell>
          <cell r="F171">
            <v>1.9051</v>
          </cell>
          <cell r="G171">
            <v>1.9058999999999999</v>
          </cell>
          <cell r="H171">
            <v>1.903</v>
          </cell>
          <cell r="I171">
            <v>19.53</v>
          </cell>
          <cell r="M171">
            <v>1.1837667594348644</v>
          </cell>
          <cell r="N171">
            <v>1.1834051256319096</v>
          </cell>
          <cell r="O171">
            <v>1.1872806859258063</v>
          </cell>
        </row>
        <row r="172">
          <cell r="A172">
            <v>36411</v>
          </cell>
          <cell r="B172">
            <v>36409</v>
          </cell>
          <cell r="C172">
            <v>36412</v>
          </cell>
          <cell r="D172">
            <v>2.090592</v>
          </cell>
          <cell r="E172">
            <v>2.0865960000000001</v>
          </cell>
          <cell r="F172">
            <v>1.8975</v>
          </cell>
          <cell r="G172">
            <v>1.8983000000000001</v>
          </cell>
          <cell r="H172">
            <v>1.883</v>
          </cell>
          <cell r="I172">
            <v>19.52</v>
          </cell>
          <cell r="M172">
            <v>1.1845901070965876</v>
          </cell>
          <cell r="N172">
            <v>1.1842282217657505</v>
          </cell>
          <cell r="O172">
            <v>1.1881214896541124</v>
          </cell>
        </row>
        <row r="173">
          <cell r="A173">
            <v>36412</v>
          </cell>
          <cell r="B173">
            <v>36411</v>
          </cell>
          <cell r="C173">
            <v>36413</v>
          </cell>
          <cell r="D173">
            <v>2.090592</v>
          </cell>
          <cell r="E173">
            <v>2.0865960000000001</v>
          </cell>
          <cell r="F173">
            <v>1.8727</v>
          </cell>
          <cell r="G173">
            <v>1.8734999999999999</v>
          </cell>
          <cell r="H173">
            <v>1.873</v>
          </cell>
          <cell r="I173">
            <v>19.52</v>
          </cell>
          <cell r="M173">
            <v>1.1854156052969793</v>
          </cell>
          <cell r="N173">
            <v>1.1850518903892917</v>
          </cell>
          <cell r="O173">
            <v>1.1889624940814709</v>
          </cell>
        </row>
        <row r="174">
          <cell r="A174">
            <v>36413</v>
          </cell>
          <cell r="B174">
            <v>36412</v>
          </cell>
          <cell r="C174">
            <v>36416</v>
          </cell>
          <cell r="D174">
            <v>2.1075719999999998</v>
          </cell>
          <cell r="E174">
            <v>2.0865960000000001</v>
          </cell>
          <cell r="F174">
            <v>1.8613</v>
          </cell>
          <cell r="G174">
            <v>1.8621000000000001</v>
          </cell>
          <cell r="H174">
            <v>1.875</v>
          </cell>
          <cell r="I174">
            <v>19.52</v>
          </cell>
          <cell r="M174">
            <v>1.1862416787573491</v>
          </cell>
          <cell r="N174">
            <v>1.1858761319007178</v>
          </cell>
          <cell r="O174">
            <v>1.1898040938085972</v>
          </cell>
        </row>
        <row r="175">
          <cell r="A175">
            <v>36416</v>
          </cell>
          <cell r="B175">
            <v>36413</v>
          </cell>
          <cell r="C175">
            <v>36417</v>
          </cell>
          <cell r="D175">
            <v>2.1095700000000002</v>
          </cell>
          <cell r="E175">
            <v>2.0865960000000001</v>
          </cell>
          <cell r="F175">
            <v>1.8814</v>
          </cell>
          <cell r="G175">
            <v>1.8822000000000001</v>
          </cell>
          <cell r="H175">
            <v>1.89</v>
          </cell>
          <cell r="I175">
            <v>19.52</v>
          </cell>
          <cell r="M175">
            <v>1.1870750420064764</v>
          </cell>
          <cell r="N175">
            <v>1.186700946698491</v>
          </cell>
          <cell r="O175">
            <v>1.1906462892568705</v>
          </cell>
        </row>
        <row r="176">
          <cell r="A176">
            <v>36417</v>
          </cell>
          <cell r="B176">
            <v>36416</v>
          </cell>
          <cell r="C176">
            <v>36418</v>
          </cell>
          <cell r="D176">
            <v>2.097588</v>
          </cell>
          <cell r="E176">
            <v>2.0915940000000002</v>
          </cell>
          <cell r="F176">
            <v>1.8915</v>
          </cell>
          <cell r="G176">
            <v>1.8923000000000001</v>
          </cell>
          <cell r="H176">
            <v>1.8779999999999999</v>
          </cell>
          <cell r="I176">
            <v>19.52</v>
          </cell>
          <cell r="M176">
            <v>1.187909781305265</v>
          </cell>
          <cell r="N176">
            <v>1.1875263351813501</v>
          </cell>
          <cell r="O176">
            <v>1.1914890808479683</v>
          </cell>
        </row>
        <row r="177">
          <cell r="A177">
            <v>36418</v>
          </cell>
          <cell r="B177">
            <v>36417</v>
          </cell>
          <cell r="C177">
            <v>36419</v>
          </cell>
          <cell r="D177">
            <v>2.0875949999999999</v>
          </cell>
          <cell r="E177">
            <v>2.0915940000000002</v>
          </cell>
          <cell r="F177">
            <v>1.8771</v>
          </cell>
          <cell r="G177">
            <v>1.8778999999999999</v>
          </cell>
          <cell r="H177">
            <v>1.879</v>
          </cell>
          <cell r="I177">
            <v>19.52</v>
          </cell>
          <cell r="M177">
            <v>1.1887403630727145</v>
          </cell>
          <cell r="N177">
            <v>1.1883542761671857</v>
          </cell>
          <cell r="O177">
            <v>1.1923324690038666</v>
          </cell>
        </row>
        <row r="178">
          <cell r="A178">
            <v>36419</v>
          </cell>
          <cell r="B178">
            <v>36418</v>
          </cell>
          <cell r="C178">
            <v>36420</v>
          </cell>
          <cell r="D178">
            <v>2.090592</v>
          </cell>
          <cell r="E178">
            <v>2.0865960000000001</v>
          </cell>
          <cell r="F178">
            <v>1.8786</v>
          </cell>
          <cell r="G178">
            <v>1.8794</v>
          </cell>
          <cell r="H178">
            <v>1.8819999999999999</v>
          </cell>
          <cell r="I178">
            <v>19.53</v>
          </cell>
          <cell r="M178">
            <v>1.1895675658854641</v>
          </cell>
          <cell r="N178">
            <v>1.1891827943918207</v>
          </cell>
          <cell r="O178">
            <v>1.1931764541468401</v>
          </cell>
        </row>
        <row r="179">
          <cell r="A179">
            <v>36420</v>
          </cell>
          <cell r="B179">
            <v>36419</v>
          </cell>
          <cell r="C179">
            <v>36423</v>
          </cell>
          <cell r="D179">
            <v>2.0925929999999999</v>
          </cell>
          <cell r="E179">
            <v>2.0865960000000001</v>
          </cell>
          <cell r="F179">
            <v>1.8853</v>
          </cell>
          <cell r="G179">
            <v>1.8861000000000001</v>
          </cell>
          <cell r="H179">
            <v>1.877</v>
          </cell>
          <cell r="I179">
            <v>19.52</v>
          </cell>
          <cell r="M179">
            <v>1.1903965326976973</v>
          </cell>
          <cell r="N179">
            <v>1.1900099090791696</v>
          </cell>
          <cell r="O179">
            <v>1.194021433116907</v>
          </cell>
        </row>
        <row r="180">
          <cell r="A180">
            <v>36423</v>
          </cell>
          <cell r="B180">
            <v>36420</v>
          </cell>
          <cell r="C180">
            <v>36424</v>
          </cell>
          <cell r="D180">
            <v>2.0945909999999999</v>
          </cell>
          <cell r="E180">
            <v>2.0865960000000001</v>
          </cell>
          <cell r="F180">
            <v>1.8736999999999999</v>
          </cell>
          <cell r="G180">
            <v>1.8745000000000001</v>
          </cell>
          <cell r="H180">
            <v>1.871</v>
          </cell>
          <cell r="I180">
            <v>19.52</v>
          </cell>
          <cell r="M180">
            <v>1.1912268711815464</v>
          </cell>
          <cell r="N180">
            <v>1.1908375990512512</v>
          </cell>
          <cell r="O180">
            <v>1.1948666137826525</v>
          </cell>
        </row>
        <row r="181">
          <cell r="A181">
            <v>36424</v>
          </cell>
          <cell r="B181">
            <v>36423</v>
          </cell>
          <cell r="C181">
            <v>36425</v>
          </cell>
          <cell r="D181">
            <v>2.0985870000000002</v>
          </cell>
          <cell r="E181">
            <v>2.0865960000000001</v>
          </cell>
          <cell r="F181">
            <v>1.8783000000000001</v>
          </cell>
          <cell r="G181">
            <v>1.8791</v>
          </cell>
          <cell r="H181">
            <v>1.885</v>
          </cell>
          <cell r="I181">
            <v>19.510000000000002</v>
          </cell>
          <cell r="M181">
            <v>1.1920585822093246</v>
          </cell>
          <cell r="N181">
            <v>1.1916658647081944</v>
          </cell>
          <cell r="O181">
            <v>1.1957123927042901</v>
          </cell>
        </row>
        <row r="182">
          <cell r="A182">
            <v>36425</v>
          </cell>
          <cell r="B182">
            <v>36424</v>
          </cell>
          <cell r="C182">
            <v>36426</v>
          </cell>
          <cell r="D182">
            <v>2.063577</v>
          </cell>
          <cell r="E182">
            <v>2.0615730000000001</v>
          </cell>
          <cell r="F182">
            <v>1.8897999999999999</v>
          </cell>
          <cell r="G182">
            <v>1.8906000000000001</v>
          </cell>
          <cell r="H182">
            <v>1.89</v>
          </cell>
          <cell r="I182">
            <v>19.5</v>
          </cell>
          <cell r="M182">
            <v>1.1928924617572789</v>
          </cell>
          <cell r="N182">
            <v>1.1924947064504066</v>
          </cell>
          <cell r="O182">
            <v>1.1965583730122067</v>
          </cell>
        </row>
        <row r="183">
          <cell r="A183">
            <v>36426</v>
          </cell>
          <cell r="B183">
            <v>36425</v>
          </cell>
          <cell r="C183">
            <v>36427</v>
          </cell>
          <cell r="D183">
            <v>2.0615730000000001</v>
          </cell>
          <cell r="E183">
            <v>2.0364990000000001</v>
          </cell>
          <cell r="F183">
            <v>1.8906000000000001</v>
          </cell>
          <cell r="G183">
            <v>1.8914</v>
          </cell>
          <cell r="H183">
            <v>1.903</v>
          </cell>
          <cell r="I183">
            <v>19.11</v>
          </cell>
          <cell r="M183">
            <v>1.1937130035731307</v>
          </cell>
          <cell r="N183">
            <v>1.1933141780802268</v>
          </cell>
          <cell r="O183">
            <v>1.1974045542536373</v>
          </cell>
        </row>
        <row r="184">
          <cell r="A184">
            <v>36427</v>
          </cell>
          <cell r="B184">
            <v>36426</v>
          </cell>
          <cell r="C184">
            <v>36430</v>
          </cell>
          <cell r="D184">
            <v>2.0615730000000001</v>
          </cell>
          <cell r="E184">
            <v>2.0515500000000002</v>
          </cell>
          <cell r="F184">
            <v>1.9136</v>
          </cell>
          <cell r="G184">
            <v>1.9144000000000001</v>
          </cell>
          <cell r="H184">
            <v>1.909</v>
          </cell>
          <cell r="I184">
            <v>19.02</v>
          </cell>
          <cell r="M184">
            <v>1.1945333124057691</v>
          </cell>
          <cell r="N184">
            <v>1.1941242391236755</v>
          </cell>
          <cell r="O184">
            <v>1.1982357903219061</v>
          </cell>
        </row>
        <row r="185">
          <cell r="A185">
            <v>36430</v>
          </cell>
          <cell r="B185">
            <v>36427</v>
          </cell>
          <cell r="C185">
            <v>36431</v>
          </cell>
          <cell r="D185">
            <v>2.0615730000000001</v>
          </cell>
          <cell r="E185">
            <v>2.0515500000000002</v>
          </cell>
          <cell r="F185">
            <v>1.9166000000000001</v>
          </cell>
          <cell r="G185">
            <v>1.9174</v>
          </cell>
          <cell r="H185">
            <v>1.9219999999999999</v>
          </cell>
          <cell r="I185">
            <v>19.04</v>
          </cell>
          <cell r="M185">
            <v>1.1953541849472544</v>
          </cell>
          <cell r="N185">
            <v>1.1949408409846001</v>
          </cell>
          <cell r="O185">
            <v>1.1990640067602722</v>
          </cell>
        </row>
        <row r="186">
          <cell r="A186">
            <v>36431</v>
          </cell>
          <cell r="B186">
            <v>36430</v>
          </cell>
          <cell r="C186">
            <v>36432</v>
          </cell>
          <cell r="D186">
            <v>2.0605709999999999</v>
          </cell>
          <cell r="E186">
            <v>2.0515500000000002</v>
          </cell>
          <cell r="F186">
            <v>1.9384999999999999</v>
          </cell>
          <cell r="G186">
            <v>1.9393</v>
          </cell>
          <cell r="H186">
            <v>1.9279999999999999</v>
          </cell>
          <cell r="I186">
            <v>19.02</v>
          </cell>
          <cell r="M186">
            <v>1.1961756215849624</v>
          </cell>
          <cell r="N186">
            <v>1.1957580012787072</v>
          </cell>
          <cell r="O186">
            <v>1.1998935957061851</v>
          </cell>
        </row>
        <row r="187">
          <cell r="A187">
            <v>36432</v>
          </cell>
          <cell r="B187">
            <v>36431</v>
          </cell>
          <cell r="C187">
            <v>36433</v>
          </cell>
          <cell r="D187">
            <v>2.0595690000000002</v>
          </cell>
          <cell r="E187">
            <v>2.0515500000000002</v>
          </cell>
          <cell r="F187">
            <v>1.9216</v>
          </cell>
          <cell r="G187">
            <v>1.9224000000000001</v>
          </cell>
          <cell r="H187">
            <v>1.9219999999999999</v>
          </cell>
          <cell r="I187">
            <v>19.010000000000002</v>
          </cell>
          <cell r="M187">
            <v>1.1969972231838775</v>
          </cell>
          <cell r="N187">
            <v>1.1965757203878815</v>
          </cell>
          <cell r="O187">
            <v>1.2007229580139052</v>
          </cell>
        </row>
        <row r="188">
          <cell r="A188">
            <v>36433</v>
          </cell>
          <cell r="B188">
            <v>36432</v>
          </cell>
          <cell r="C188">
            <v>36434</v>
          </cell>
          <cell r="D188">
            <v>2.0575649999999999</v>
          </cell>
          <cell r="E188">
            <v>2.0515500000000002</v>
          </cell>
          <cell r="F188">
            <v>1.9215</v>
          </cell>
          <cell r="G188">
            <v>1.9222999999999999</v>
          </cell>
          <cell r="H188">
            <v>1.9410000000000001</v>
          </cell>
          <cell r="I188">
            <v>19</v>
          </cell>
          <cell r="M188">
            <v>1.1978189893085294</v>
          </cell>
          <cell r="N188">
            <v>1.1973939986942688</v>
          </cell>
          <cell r="O188">
            <v>1.2015524929466503</v>
          </cell>
        </row>
        <row r="189">
          <cell r="A189">
            <v>36434</v>
          </cell>
          <cell r="B189">
            <v>36433</v>
          </cell>
          <cell r="C189">
            <v>36437</v>
          </cell>
          <cell r="D189">
            <v>2.0615730000000001</v>
          </cell>
          <cell r="E189">
            <v>2.0515500000000002</v>
          </cell>
          <cell r="F189">
            <v>1.9557</v>
          </cell>
          <cell r="G189">
            <v>1.9564999999999999</v>
          </cell>
          <cell r="H189">
            <v>1.9359999999999999</v>
          </cell>
          <cell r="I189">
            <v>19</v>
          </cell>
          <cell r="M189">
            <v>1.1986405194514416</v>
          </cell>
          <cell r="N189">
            <v>1.1982128365802758</v>
          </cell>
          <cell r="O189">
            <v>1.2023822000366271</v>
          </cell>
        </row>
        <row r="190">
          <cell r="A190">
            <v>36437</v>
          </cell>
          <cell r="B190">
            <v>36434</v>
          </cell>
          <cell r="C190">
            <v>36438</v>
          </cell>
          <cell r="D190">
            <v>2.058567</v>
          </cell>
          <cell r="E190">
            <v>2.0515500000000002</v>
          </cell>
          <cell r="F190">
            <v>1.9379999999999999</v>
          </cell>
          <cell r="G190">
            <v>1.9388000000000001</v>
          </cell>
          <cell r="H190">
            <v>1.9410000000000001</v>
          </cell>
          <cell r="I190">
            <v>18.989999999999998</v>
          </cell>
          <cell r="M190">
            <v>1.1994642144286438</v>
          </cell>
          <cell r="N190">
            <v>1.1990322344285711</v>
          </cell>
          <cell r="O190">
            <v>1.2032124800635826</v>
          </cell>
        </row>
        <row r="191">
          <cell r="A191">
            <v>36438</v>
          </cell>
          <cell r="B191">
            <v>36437</v>
          </cell>
          <cell r="C191">
            <v>36439</v>
          </cell>
          <cell r="D191">
            <v>2.0575649999999999</v>
          </cell>
          <cell r="E191">
            <v>2.0515500000000002</v>
          </cell>
          <cell r="F191">
            <v>1.9517</v>
          </cell>
          <cell r="G191">
            <v>1.9524999999999999</v>
          </cell>
          <cell r="H191">
            <v>1.9530000000000001</v>
          </cell>
          <cell r="I191">
            <v>18.97</v>
          </cell>
          <cell r="M191">
            <v>1.2002872735784784</v>
          </cell>
          <cell r="N191">
            <v>1.1998521926220851</v>
          </cell>
          <cell r="O191">
            <v>1.2040429318979613</v>
          </cell>
        </row>
        <row r="192">
          <cell r="A192">
            <v>36439</v>
          </cell>
          <cell r="B192">
            <v>36438</v>
          </cell>
          <cell r="C192">
            <v>36440</v>
          </cell>
          <cell r="D192">
            <v>2.0425200000000001</v>
          </cell>
          <cell r="E192">
            <v>2.0314770000000002</v>
          </cell>
          <cell r="F192">
            <v>1.9592000000000001</v>
          </cell>
          <cell r="G192">
            <v>1.96</v>
          </cell>
          <cell r="H192">
            <v>1.952</v>
          </cell>
          <cell r="I192">
            <v>18.96</v>
          </cell>
          <cell r="M192">
            <v>1.2011104966064985</v>
          </cell>
          <cell r="N192">
            <v>1.2006727115440097</v>
          </cell>
          <cell r="O192">
            <v>1.2048731532009123</v>
          </cell>
        </row>
        <row r="193">
          <cell r="A193">
            <v>36440</v>
          </cell>
          <cell r="B193">
            <v>36439</v>
          </cell>
          <cell r="C193">
            <v>36441</v>
          </cell>
          <cell r="D193">
            <v>2.0545559999999998</v>
          </cell>
          <cell r="E193">
            <v>2.0415179999999999</v>
          </cell>
          <cell r="F193">
            <v>1.9331</v>
          </cell>
          <cell r="G193">
            <v>1.9339</v>
          </cell>
          <cell r="H193">
            <v>1.9350000000000001</v>
          </cell>
          <cell r="I193">
            <v>18.96</v>
          </cell>
          <cell r="M193">
            <v>1.2019282606770081</v>
          </cell>
          <cell r="N193">
            <v>1.2014857578766862</v>
          </cell>
          <cell r="O193">
            <v>1.2057035447843276</v>
          </cell>
        </row>
        <row r="194">
          <cell r="A194">
            <v>36441</v>
          </cell>
          <cell r="B194">
            <v>36440</v>
          </cell>
          <cell r="C194">
            <v>36444</v>
          </cell>
          <cell r="D194">
            <v>2.0535540000000001</v>
          </cell>
          <cell r="E194">
            <v>2.0415179999999999</v>
          </cell>
          <cell r="F194">
            <v>1.9421999999999999</v>
          </cell>
          <cell r="G194">
            <v>1.9430000000000001</v>
          </cell>
          <cell r="H194">
            <v>1.956</v>
          </cell>
          <cell r="I194">
            <v>18.95</v>
          </cell>
          <cell r="M194">
            <v>1.2027514036501892</v>
          </cell>
          <cell r="N194">
            <v>1.2023033761438358</v>
          </cell>
          <cell r="O194">
            <v>1.2065345086688022</v>
          </cell>
        </row>
        <row r="195">
          <cell r="A195">
            <v>36444</v>
          </cell>
          <cell r="B195">
            <v>36441</v>
          </cell>
          <cell r="C195">
            <v>36446</v>
          </cell>
          <cell r="D195">
            <v>2.0485410000000002</v>
          </cell>
          <cell r="E195">
            <v>2.0415179999999999</v>
          </cell>
          <cell r="F195">
            <v>1.9541999999999999</v>
          </cell>
          <cell r="G195">
            <v>1.9550000000000001</v>
          </cell>
          <cell r="H195">
            <v>1.9470000000000001</v>
          </cell>
          <cell r="I195">
            <v>18.940000000000001</v>
          </cell>
          <cell r="M195">
            <v>1.2035747086355129</v>
          </cell>
          <cell r="N195">
            <v>1.2031215508051218</v>
          </cell>
          <cell r="O195">
            <v>1.2073656424801271</v>
          </cell>
        </row>
        <row r="196">
          <cell r="A196">
            <v>36446</v>
          </cell>
          <cell r="B196">
            <v>36444</v>
          </cell>
          <cell r="C196">
            <v>36447</v>
          </cell>
          <cell r="D196">
            <v>2.0495429999999999</v>
          </cell>
          <cell r="E196">
            <v>2.0415179999999999</v>
          </cell>
          <cell r="F196">
            <v>1.9579</v>
          </cell>
          <cell r="G196">
            <v>1.9587000000000001</v>
          </cell>
          <cell r="H196">
            <v>1.9590000000000001</v>
          </cell>
          <cell r="I196">
            <v>18.93</v>
          </cell>
          <cell r="M196">
            <v>1.2043965660145806</v>
          </cell>
          <cell r="N196">
            <v>1.2039402822391738</v>
          </cell>
          <cell r="O196">
            <v>1.2081969457467616</v>
          </cell>
        </row>
        <row r="197">
          <cell r="A197">
            <v>36447</v>
          </cell>
          <cell r="B197">
            <v>36446</v>
          </cell>
          <cell r="C197">
            <v>36448</v>
          </cell>
          <cell r="D197">
            <v>2.0495429999999999</v>
          </cell>
          <cell r="E197">
            <v>2.0415179999999999</v>
          </cell>
          <cell r="F197">
            <v>1.964</v>
          </cell>
          <cell r="G197">
            <v>1.9648000000000001</v>
          </cell>
          <cell r="H197">
            <v>1.966</v>
          </cell>
          <cell r="I197">
            <v>18.91</v>
          </cell>
          <cell r="M197">
            <v>1.205219386864947</v>
          </cell>
          <cell r="N197">
            <v>1.2047595708248793</v>
          </cell>
          <cell r="O197">
            <v>1.2090284179965947</v>
          </cell>
        </row>
        <row r="198">
          <cell r="A198">
            <v>36448</v>
          </cell>
          <cell r="B198">
            <v>36447</v>
          </cell>
          <cell r="C198">
            <v>36451</v>
          </cell>
          <cell r="D198">
            <v>2.0485410000000002</v>
          </cell>
          <cell r="E198">
            <v>2.0415179999999999</v>
          </cell>
          <cell r="F198">
            <v>1.9785999999999999</v>
          </cell>
          <cell r="G198">
            <v>1.9794</v>
          </cell>
          <cell r="H198">
            <v>1.9770000000000001</v>
          </cell>
          <cell r="I198">
            <v>18.91</v>
          </cell>
          <cell r="M198">
            <v>1.2060427698508849</v>
          </cell>
          <cell r="N198">
            <v>1.2055794169413829</v>
          </cell>
          <cell r="O198">
            <v>1.2098596550205645</v>
          </cell>
        </row>
        <row r="199">
          <cell r="A199">
            <v>36451</v>
          </cell>
          <cell r="B199">
            <v>36448</v>
          </cell>
          <cell r="C199">
            <v>36452</v>
          </cell>
          <cell r="D199">
            <v>2.0485410000000002</v>
          </cell>
          <cell r="E199">
            <v>2.0415179999999999</v>
          </cell>
          <cell r="F199">
            <v>1.9821</v>
          </cell>
          <cell r="G199">
            <v>1.9829000000000001</v>
          </cell>
          <cell r="H199">
            <v>1.9970000000000001</v>
          </cell>
          <cell r="I199">
            <v>18.899999999999999</v>
          </cell>
          <cell r="M199">
            <v>1.2068663125381491</v>
          </cell>
          <cell r="N199">
            <v>1.206399820968088</v>
          </cell>
          <cell r="O199">
            <v>1.2106914635406048</v>
          </cell>
        </row>
        <row r="200">
          <cell r="A200">
            <v>36452</v>
          </cell>
          <cell r="B200">
            <v>36451</v>
          </cell>
          <cell r="C200">
            <v>36453</v>
          </cell>
          <cell r="D200">
            <v>2.0495429999999999</v>
          </cell>
          <cell r="E200">
            <v>2.0415179999999999</v>
          </cell>
          <cell r="F200">
            <v>1.9924999999999999</v>
          </cell>
          <cell r="G200">
            <v>1.9933000000000001</v>
          </cell>
          <cell r="H200">
            <v>2.0009999999999999</v>
          </cell>
          <cell r="I200">
            <v>18.89</v>
          </cell>
          <cell r="M200">
            <v>1.2076904175790668</v>
          </cell>
          <cell r="N200">
            <v>1.2072207832846555</v>
          </cell>
          <cell r="O200">
            <v>1.2115234396240371</v>
          </cell>
        </row>
        <row r="201">
          <cell r="A201">
            <v>36453</v>
          </cell>
          <cell r="B201">
            <v>36452</v>
          </cell>
          <cell r="C201">
            <v>36454</v>
          </cell>
          <cell r="D201">
            <v>2.0485410000000002</v>
          </cell>
          <cell r="E201">
            <v>2.0415179999999999</v>
          </cell>
          <cell r="F201">
            <v>2.0017</v>
          </cell>
          <cell r="G201">
            <v>2.0024999999999999</v>
          </cell>
          <cell r="H201">
            <v>1.9890000000000001</v>
          </cell>
          <cell r="I201">
            <v>18.88</v>
          </cell>
          <cell r="M201">
            <v>1.208515488726239</v>
          </cell>
          <cell r="N201">
            <v>1.2080423042710053</v>
          </cell>
          <cell r="O201">
            <v>1.2123555827964723</v>
          </cell>
        </row>
        <row r="202">
          <cell r="A202">
            <v>36454</v>
          </cell>
          <cell r="B202">
            <v>36453</v>
          </cell>
          <cell r="C202">
            <v>36455</v>
          </cell>
          <cell r="D202">
            <v>2.0465339999999999</v>
          </cell>
          <cell r="E202">
            <v>2.0415179999999999</v>
          </cell>
          <cell r="F202">
            <v>1.9927999999999999</v>
          </cell>
          <cell r="G202">
            <v>1.9936</v>
          </cell>
          <cell r="H202">
            <v>1.9910000000000001</v>
          </cell>
          <cell r="I202">
            <v>18.88</v>
          </cell>
          <cell r="M202">
            <v>1.2093407199021693</v>
          </cell>
          <cell r="N202">
            <v>1.2088643843073155</v>
          </cell>
          <cell r="O202">
            <v>1.2131878925829527</v>
          </cell>
        </row>
        <row r="203">
          <cell r="A203">
            <v>36455</v>
          </cell>
          <cell r="B203">
            <v>36454</v>
          </cell>
          <cell r="C203">
            <v>36458</v>
          </cell>
          <cell r="D203">
            <v>2.044527</v>
          </cell>
          <cell r="E203">
            <v>2.0415179999999999</v>
          </cell>
          <cell r="F203">
            <v>1.9825999999999999</v>
          </cell>
          <cell r="G203">
            <v>1.9834000000000001</v>
          </cell>
          <cell r="H203">
            <v>1.9730000000000001</v>
          </cell>
          <cell r="I203">
            <v>18.87</v>
          </cell>
          <cell r="M203">
            <v>1.2101657055357906</v>
          </cell>
          <cell r="N203">
            <v>1.2096870237740227</v>
          </cell>
          <cell r="O203">
            <v>1.2140207737691036</v>
          </cell>
        </row>
        <row r="204">
          <cell r="A204">
            <v>36458</v>
          </cell>
          <cell r="B204">
            <v>36455</v>
          </cell>
          <cell r="C204">
            <v>36459</v>
          </cell>
          <cell r="D204">
            <v>2.0405129999999998</v>
          </cell>
          <cell r="E204">
            <v>2.0415179999999999</v>
          </cell>
          <cell r="F204">
            <v>1.9769000000000001</v>
          </cell>
          <cell r="G204">
            <v>1.9777</v>
          </cell>
          <cell r="H204">
            <v>1.9850000000000001</v>
          </cell>
          <cell r="I204">
            <v>18.86</v>
          </cell>
          <cell r="M204">
            <v>1.2109904443556048</v>
          </cell>
          <cell r="N204">
            <v>1.210510223051823</v>
          </cell>
          <cell r="O204">
            <v>1.2148538212078304</v>
          </cell>
        </row>
        <row r="205">
          <cell r="A205">
            <v>36459</v>
          </cell>
          <cell r="B205">
            <v>36458</v>
          </cell>
          <cell r="C205">
            <v>36460</v>
          </cell>
          <cell r="D205">
            <v>2.0415179999999999</v>
          </cell>
          <cell r="E205">
            <v>2.0364990000000001</v>
          </cell>
          <cell r="F205">
            <v>1.9861</v>
          </cell>
          <cell r="G205">
            <v>1.9869000000000001</v>
          </cell>
          <cell r="H205">
            <v>1.9950000000000001</v>
          </cell>
          <cell r="I205">
            <v>18.850000000000001</v>
          </cell>
          <cell r="M205">
            <v>1.2118141249371326</v>
          </cell>
          <cell r="N205">
            <v>1.2113339825216709</v>
          </cell>
          <cell r="O205">
            <v>1.2156870344227106</v>
          </cell>
        </row>
        <row r="206">
          <cell r="A206">
            <v>36460</v>
          </cell>
          <cell r="B206">
            <v>36459</v>
          </cell>
          <cell r="C206">
            <v>36461</v>
          </cell>
          <cell r="D206">
            <v>2.0405129999999998</v>
          </cell>
          <cell r="E206">
            <v>2.0364990000000001</v>
          </cell>
          <cell r="F206">
            <v>1.9945999999999999</v>
          </cell>
          <cell r="G206">
            <v>1.9954000000000001</v>
          </cell>
          <cell r="H206">
            <v>1.986</v>
          </cell>
          <cell r="I206">
            <v>18.84</v>
          </cell>
          <cell r="M206">
            <v>1.2126387717200369</v>
          </cell>
          <cell r="N206">
            <v>1.212156276003028</v>
          </cell>
          <cell r="O206">
            <v>1.2165204129367528</v>
          </cell>
        </row>
        <row r="207">
          <cell r="A207">
            <v>36461</v>
          </cell>
          <cell r="B207">
            <v>36460</v>
          </cell>
          <cell r="C207">
            <v>36462</v>
          </cell>
          <cell r="D207">
            <v>2.0405129999999998</v>
          </cell>
          <cell r="E207">
            <v>2.0364990000000001</v>
          </cell>
          <cell r="F207">
            <v>1.9781</v>
          </cell>
          <cell r="G207">
            <v>1.9789000000000001</v>
          </cell>
          <cell r="H207">
            <v>1.9730000000000001</v>
          </cell>
          <cell r="I207">
            <v>18.829999999999998</v>
          </cell>
          <cell r="M207">
            <v>1.2134635734460364</v>
          </cell>
          <cell r="N207">
            <v>1.212979127684336</v>
          </cell>
          <cell r="O207">
            <v>1.2173539562723967</v>
          </cell>
        </row>
        <row r="208">
          <cell r="A208">
            <v>36462</v>
          </cell>
          <cell r="B208">
            <v>36461</v>
          </cell>
          <cell r="C208">
            <v>36465</v>
          </cell>
          <cell r="D208">
            <v>2.0415179999999999</v>
          </cell>
          <cell r="E208">
            <v>2.0364990000000001</v>
          </cell>
          <cell r="F208">
            <v>1.9521999999999999</v>
          </cell>
          <cell r="G208">
            <v>1.9530000000000001</v>
          </cell>
          <cell r="H208">
            <v>1.95</v>
          </cell>
          <cell r="I208">
            <v>18.829999999999998</v>
          </cell>
          <cell r="M208">
            <v>1.2142889361782507</v>
          </cell>
          <cell r="N208">
            <v>1.2138025379445194</v>
          </cell>
          <cell r="O208">
            <v>1.2181876639515139</v>
          </cell>
        </row>
        <row r="209">
          <cell r="A209">
            <v>36465</v>
          </cell>
          <cell r="B209">
            <v>36462</v>
          </cell>
          <cell r="C209">
            <v>36467</v>
          </cell>
          <cell r="D209">
            <v>2.0425200000000001</v>
          </cell>
          <cell r="E209">
            <v>2.0364990000000001</v>
          </cell>
          <cell r="F209">
            <v>1.9422999999999999</v>
          </cell>
          <cell r="G209">
            <v>1.9431</v>
          </cell>
          <cell r="H209">
            <v>1.9419999999999999</v>
          </cell>
          <cell r="I209">
            <v>18.82</v>
          </cell>
          <cell r="M209">
            <v>1.2151152670850536</v>
          </cell>
          <cell r="N209">
            <v>1.21462650716276</v>
          </cell>
          <cell r="O209">
            <v>1.2190219425972677</v>
          </cell>
        </row>
        <row r="210">
          <cell r="A210">
            <v>36467</v>
          </cell>
          <cell r="B210">
            <v>36465</v>
          </cell>
          <cell r="C210">
            <v>36468</v>
          </cell>
          <cell r="D210">
            <v>2.0415179999999999</v>
          </cell>
          <cell r="E210">
            <v>2.0364990000000001</v>
          </cell>
          <cell r="F210">
            <v>1.9406000000000001</v>
          </cell>
          <cell r="G210">
            <v>1.9414</v>
          </cell>
          <cell r="H210">
            <v>1.9410000000000001</v>
          </cell>
          <cell r="I210">
            <v>18.809999999999999</v>
          </cell>
          <cell r="M210">
            <v>1.2159425661634957</v>
          </cell>
          <cell r="N210">
            <v>1.2154510357184969</v>
          </cell>
          <cell r="O210">
            <v>1.2198563852200215</v>
          </cell>
        </row>
        <row r="211">
          <cell r="A211">
            <v>36468</v>
          </cell>
          <cell r="B211">
            <v>36467</v>
          </cell>
          <cell r="C211">
            <v>36469</v>
          </cell>
          <cell r="D211">
            <v>2.0415179999999999</v>
          </cell>
          <cell r="E211">
            <v>2.0364990000000001</v>
          </cell>
          <cell r="F211">
            <v>1.9287000000000001</v>
          </cell>
          <cell r="G211">
            <v>1.9295</v>
          </cell>
          <cell r="H211">
            <v>1.921</v>
          </cell>
          <cell r="I211">
            <v>18.809999999999999</v>
          </cell>
          <cell r="M211">
            <v>1.2167700223754252</v>
          </cell>
          <cell r="N211">
            <v>1.2162761239914268</v>
          </cell>
          <cell r="O211">
            <v>1.2206909913401813</v>
          </cell>
        </row>
        <row r="212">
          <cell r="A212">
            <v>36469</v>
          </cell>
          <cell r="B212">
            <v>36468</v>
          </cell>
          <cell r="C212">
            <v>36472</v>
          </cell>
          <cell r="D212">
            <v>2.0405129999999998</v>
          </cell>
          <cell r="E212">
            <v>2.0364990000000001</v>
          </cell>
          <cell r="F212">
            <v>1.9147000000000001</v>
          </cell>
          <cell r="G212">
            <v>1.9155</v>
          </cell>
          <cell r="H212">
            <v>1.921</v>
          </cell>
          <cell r="I212">
            <v>18.809999999999999</v>
          </cell>
          <cell r="M212">
            <v>1.2175980416762717</v>
          </cell>
          <cell r="N212">
            <v>1.2171017723615043</v>
          </cell>
          <cell r="O212">
            <v>1.2215261684844259</v>
          </cell>
        </row>
        <row r="213">
          <cell r="A213">
            <v>36472</v>
          </cell>
          <cell r="B213">
            <v>36469</v>
          </cell>
          <cell r="C213">
            <v>36473</v>
          </cell>
          <cell r="D213">
            <v>2.0405129999999998</v>
          </cell>
          <cell r="E213">
            <v>2.0364990000000001</v>
          </cell>
          <cell r="F213">
            <v>1.9258</v>
          </cell>
          <cell r="G213">
            <v>1.9266000000000001</v>
          </cell>
          <cell r="H213">
            <v>1.925</v>
          </cell>
          <cell r="I213">
            <v>18.809999999999999</v>
          </cell>
          <cell r="M213">
            <v>1.2184262165538766</v>
          </cell>
          <cell r="N213">
            <v>1.2179279812089419</v>
          </cell>
          <cell r="O213">
            <v>1.2223619170434405</v>
          </cell>
        </row>
        <row r="214">
          <cell r="A214">
            <v>36473</v>
          </cell>
          <cell r="B214">
            <v>36472</v>
          </cell>
          <cell r="C214">
            <v>36474</v>
          </cell>
          <cell r="D214">
            <v>2.0395110000000001</v>
          </cell>
          <cell r="E214">
            <v>2.0364990000000001</v>
          </cell>
          <cell r="F214">
            <v>1.9233</v>
          </cell>
          <cell r="G214">
            <v>1.9240999999999999</v>
          </cell>
          <cell r="H214">
            <v>1.9330000000000001</v>
          </cell>
          <cell r="I214">
            <v>18.809999999999999</v>
          </cell>
          <cell r="M214">
            <v>1.2192549547320162</v>
          </cell>
          <cell r="N214">
            <v>1.2187547509142098</v>
          </cell>
          <cell r="O214">
            <v>1.2231982374081782</v>
          </cell>
        </row>
        <row r="215">
          <cell r="A215">
            <v>36474</v>
          </cell>
          <cell r="B215">
            <v>36473</v>
          </cell>
          <cell r="C215">
            <v>36475</v>
          </cell>
          <cell r="D215">
            <v>2.017407</v>
          </cell>
          <cell r="E215">
            <v>2.0264519999999999</v>
          </cell>
          <cell r="F215">
            <v>1.9339999999999999</v>
          </cell>
          <cell r="G215">
            <v>1.9348000000000001</v>
          </cell>
          <cell r="H215">
            <v>1.9279999999999999</v>
          </cell>
          <cell r="I215">
            <v>18.809999999999999</v>
          </cell>
          <cell r="M215">
            <v>1.2200838493626764</v>
          </cell>
          <cell r="N215">
            <v>1.2195820818580372</v>
          </cell>
          <cell r="O215">
            <v>1.2240351299698593</v>
          </cell>
        </row>
        <row r="216">
          <cell r="A216">
            <v>36475</v>
          </cell>
          <cell r="B216">
            <v>36474</v>
          </cell>
          <cell r="C216">
            <v>36476</v>
          </cell>
          <cell r="D216">
            <v>2.0455320000000001</v>
          </cell>
          <cell r="E216">
            <v>2.0465339999999999</v>
          </cell>
          <cell r="F216">
            <v>1.9279999999999999</v>
          </cell>
          <cell r="G216">
            <v>1.9288000000000001</v>
          </cell>
          <cell r="H216">
            <v>1.931</v>
          </cell>
          <cell r="I216">
            <v>18.989999999999998</v>
          </cell>
          <cell r="M216">
            <v>1.2209043179287735</v>
          </cell>
          <cell r="N216">
            <v>1.2204058900410191</v>
          </cell>
          <cell r="O216">
            <v>1.2248725951199715</v>
          </cell>
        </row>
        <row r="217">
          <cell r="A217">
            <v>36476</v>
          </cell>
          <cell r="B217">
            <v>36475</v>
          </cell>
          <cell r="C217">
            <v>36480</v>
          </cell>
          <cell r="D217">
            <v>2.047536</v>
          </cell>
          <cell r="E217">
            <v>2.0415179999999999</v>
          </cell>
          <cell r="F217">
            <v>1.9322999999999999</v>
          </cell>
          <cell r="G217">
            <v>1.9331</v>
          </cell>
          <cell r="H217">
            <v>1.9339999999999999</v>
          </cell>
          <cell r="I217">
            <v>19.010000000000002</v>
          </cell>
          <cell r="M217">
            <v>1.2217367842125273</v>
          </cell>
          <cell r="N217">
            <v>1.2212384240902754</v>
          </cell>
          <cell r="O217">
            <v>1.2257179966682032</v>
          </cell>
        </row>
        <row r="218">
          <cell r="A218">
            <v>36480</v>
          </cell>
          <cell r="B218">
            <v>36476</v>
          </cell>
          <cell r="C218">
            <v>36481</v>
          </cell>
          <cell r="D218">
            <v>2.0485410000000002</v>
          </cell>
          <cell r="E218">
            <v>2.0415179999999999</v>
          </cell>
          <cell r="F218">
            <v>1.9322999999999999</v>
          </cell>
          <cell r="G218">
            <v>1.9331</v>
          </cell>
          <cell r="H218">
            <v>1.9319999999999999</v>
          </cell>
          <cell r="I218">
            <v>19.010000000000002</v>
          </cell>
          <cell r="M218">
            <v>1.2225706342285938</v>
          </cell>
          <cell r="N218">
            <v>1.2220694841652993</v>
          </cell>
          <cell r="O218">
            <v>1.2265647997455864</v>
          </cell>
        </row>
        <row r="219">
          <cell r="A219">
            <v>36481</v>
          </cell>
          <cell r="B219">
            <v>36480</v>
          </cell>
          <cell r="C219">
            <v>36482</v>
          </cell>
          <cell r="D219">
            <v>2.0485410000000002</v>
          </cell>
          <cell r="E219">
            <v>2.0415179999999999</v>
          </cell>
          <cell r="F219">
            <v>1.9319</v>
          </cell>
          <cell r="G219">
            <v>1.9327000000000001</v>
          </cell>
          <cell r="H219">
            <v>1.929</v>
          </cell>
          <cell r="I219">
            <v>19.010000000000002</v>
          </cell>
          <cell r="M219">
            <v>1.223405462918465</v>
          </cell>
          <cell r="N219">
            <v>1.2229011097816906</v>
          </cell>
          <cell r="O219">
            <v>1.2274121878477908</v>
          </cell>
        </row>
        <row r="220">
          <cell r="A220">
            <v>36482</v>
          </cell>
          <cell r="B220">
            <v>36481</v>
          </cell>
          <cell r="C220">
            <v>36483</v>
          </cell>
          <cell r="D220">
            <v>2.0505450000000001</v>
          </cell>
          <cell r="E220">
            <v>2.0415179999999999</v>
          </cell>
          <cell r="F220">
            <v>1.9281999999999999</v>
          </cell>
          <cell r="G220">
            <v>1.929</v>
          </cell>
          <cell r="H220">
            <v>1.93</v>
          </cell>
          <cell r="I220">
            <v>19.010000000000002</v>
          </cell>
          <cell r="M220">
            <v>1.2242408616686025</v>
          </cell>
          <cell r="N220">
            <v>1.2237333013243037</v>
          </cell>
          <cell r="O220">
            <v>1.2282601613789883</v>
          </cell>
        </row>
        <row r="221">
          <cell r="A221">
            <v>36483</v>
          </cell>
          <cell r="B221">
            <v>36482</v>
          </cell>
          <cell r="C221">
            <v>36486</v>
          </cell>
          <cell r="D221">
            <v>2.0515500000000002</v>
          </cell>
          <cell r="E221">
            <v>2.0415179999999999</v>
          </cell>
          <cell r="F221">
            <v>1.9305000000000001</v>
          </cell>
          <cell r="G221">
            <v>1.9313</v>
          </cell>
          <cell r="H221">
            <v>1.9330000000000001</v>
          </cell>
          <cell r="I221">
            <v>19.02</v>
          </cell>
          <cell r="M221">
            <v>1.2250776486611659</v>
          </cell>
          <cell r="N221">
            <v>1.2245660591782546</v>
          </cell>
          <cell r="O221">
            <v>1.2291087207436302</v>
          </cell>
        </row>
        <row r="222">
          <cell r="A222">
            <v>36486</v>
          </cell>
          <cell r="B222">
            <v>36483</v>
          </cell>
          <cell r="C222">
            <v>36487</v>
          </cell>
          <cell r="D222">
            <v>2.0505450000000001</v>
          </cell>
          <cell r="E222">
            <v>2.0415179999999999</v>
          </cell>
          <cell r="F222">
            <v>1.9314</v>
          </cell>
          <cell r="G222">
            <v>1.9321999999999999</v>
          </cell>
          <cell r="H222">
            <v>1.9330000000000001</v>
          </cell>
          <cell r="I222">
            <v>19.02</v>
          </cell>
          <cell r="M222">
            <v>1.2259154180112026</v>
          </cell>
          <cell r="N222">
            <v>1.2253993837289217</v>
          </cell>
          <cell r="O222">
            <v>1.2299582764448378</v>
          </cell>
        </row>
        <row r="223">
          <cell r="A223">
            <v>36487</v>
          </cell>
          <cell r="B223">
            <v>36486</v>
          </cell>
          <cell r="C223">
            <v>36488</v>
          </cell>
          <cell r="D223">
            <v>2.0495429999999999</v>
          </cell>
          <cell r="E223">
            <v>2.0415179999999999</v>
          </cell>
          <cell r="F223">
            <v>1.9319999999999999</v>
          </cell>
          <cell r="G223">
            <v>1.9328000000000001</v>
          </cell>
          <cell r="H223">
            <v>1.9319999999999999</v>
          </cell>
          <cell r="I223">
            <v>19.02</v>
          </cell>
          <cell r="M223">
            <v>1.2267533495881444</v>
          </cell>
          <cell r="N223">
            <v>1.2262332753619454</v>
          </cell>
          <cell r="O223">
            <v>1.2308084193560109</v>
          </cell>
        </row>
        <row r="224">
          <cell r="A224">
            <v>36488</v>
          </cell>
          <cell r="B224">
            <v>36487</v>
          </cell>
          <cell r="C224">
            <v>36489</v>
          </cell>
          <cell r="D224">
            <v>2.0495429999999999</v>
          </cell>
          <cell r="E224">
            <v>2.0415179999999999</v>
          </cell>
          <cell r="F224">
            <v>1.9287000000000001</v>
          </cell>
          <cell r="G224">
            <v>1.9295</v>
          </cell>
          <cell r="H224">
            <v>1.93</v>
          </cell>
          <cell r="I224">
            <v>19.02</v>
          </cell>
          <cell r="M224">
            <v>1.2275914441682696</v>
          </cell>
          <cell r="N224">
            <v>1.2270677344632288</v>
          </cell>
          <cell r="O224">
            <v>1.2316591498830272</v>
          </cell>
        </row>
        <row r="225">
          <cell r="A225">
            <v>36489</v>
          </cell>
          <cell r="B225">
            <v>36488</v>
          </cell>
          <cell r="C225">
            <v>36490</v>
          </cell>
          <cell r="D225">
            <v>2.0495429999999999</v>
          </cell>
          <cell r="E225">
            <v>2.0415179999999999</v>
          </cell>
          <cell r="F225">
            <v>1.9292</v>
          </cell>
          <cell r="G225">
            <v>1.93</v>
          </cell>
          <cell r="H225">
            <v>1.927</v>
          </cell>
          <cell r="I225">
            <v>19.03</v>
          </cell>
          <cell r="M225">
            <v>1.228430111318688</v>
          </cell>
          <cell r="N225">
            <v>1.2279027614189373</v>
          </cell>
          <cell r="O225">
            <v>1.2325104684320443</v>
          </cell>
        </row>
        <row r="226">
          <cell r="A226">
            <v>36490</v>
          </cell>
          <cell r="B226">
            <v>36489</v>
          </cell>
          <cell r="C226">
            <v>36493</v>
          </cell>
          <cell r="D226">
            <v>2.0515500000000002</v>
          </cell>
          <cell r="E226">
            <v>2.0415179999999999</v>
          </cell>
          <cell r="F226">
            <v>1.9255</v>
          </cell>
          <cell r="G226">
            <v>1.9262999999999999</v>
          </cell>
          <cell r="H226">
            <v>1.923</v>
          </cell>
          <cell r="I226">
            <v>19.03</v>
          </cell>
          <cell r="M226">
            <v>1.2292693514305688</v>
          </cell>
          <cell r="N226">
            <v>1.2287383566154992</v>
          </cell>
          <cell r="O226">
            <v>1.2333627866084895</v>
          </cell>
        </row>
        <row r="227">
          <cell r="A227">
            <v>36493</v>
          </cell>
          <cell r="B227">
            <v>36490</v>
          </cell>
          <cell r="C227">
            <v>36494</v>
          </cell>
          <cell r="D227">
            <v>2.0495429999999999</v>
          </cell>
          <cell r="E227">
            <v>2.0415179999999999</v>
          </cell>
          <cell r="F227">
            <v>1.9205000000000001</v>
          </cell>
          <cell r="G227">
            <v>1.9213</v>
          </cell>
          <cell r="H227">
            <v>1.921</v>
          </cell>
          <cell r="I227">
            <v>19.04</v>
          </cell>
          <cell r="M227">
            <v>1.2301099872765444</v>
          </cell>
          <cell r="N227">
            <v>1.229574520439606</v>
          </cell>
          <cell r="O227">
            <v>1.2342156941886702</v>
          </cell>
        </row>
        <row r="228">
          <cell r="A228">
            <v>36494</v>
          </cell>
          <cell r="B228">
            <v>36493</v>
          </cell>
          <cell r="C228">
            <v>36495</v>
          </cell>
          <cell r="D228">
            <v>2.0525519999999999</v>
          </cell>
          <cell r="E228">
            <v>2.0415179999999999</v>
          </cell>
          <cell r="F228">
            <v>1.9218999999999999</v>
          </cell>
          <cell r="G228">
            <v>1.9227000000000001</v>
          </cell>
          <cell r="H228">
            <v>1.923</v>
          </cell>
          <cell r="I228">
            <v>19.03</v>
          </cell>
          <cell r="M228">
            <v>1.2309503750477622</v>
          </cell>
          <cell r="N228">
            <v>1.2304112532782121</v>
          </cell>
          <cell r="O228">
            <v>1.2350696033136197</v>
          </cell>
        </row>
        <row r="229">
          <cell r="A229">
            <v>36495</v>
          </cell>
          <cell r="B229">
            <v>36494</v>
          </cell>
          <cell r="C229">
            <v>36496</v>
          </cell>
          <cell r="D229">
            <v>2.0525519999999999</v>
          </cell>
          <cell r="E229">
            <v>2.0415179999999999</v>
          </cell>
          <cell r="F229">
            <v>1.9213</v>
          </cell>
          <cell r="G229">
            <v>1.9220999999999999</v>
          </cell>
          <cell r="H229">
            <v>1.91</v>
          </cell>
          <cell r="I229">
            <v>19.02</v>
          </cell>
          <cell r="M229">
            <v>1.2317925715991638</v>
          </cell>
          <cell r="N229">
            <v>1.2312485555185353</v>
          </cell>
          <cell r="O229">
            <v>1.2359236912090503</v>
          </cell>
        </row>
        <row r="230">
          <cell r="A230">
            <v>36496</v>
          </cell>
          <cell r="B230">
            <v>36495</v>
          </cell>
          <cell r="C230">
            <v>36497</v>
          </cell>
          <cell r="D230">
            <v>2.0515500000000002</v>
          </cell>
          <cell r="E230">
            <v>2.0415179999999999</v>
          </cell>
          <cell r="F230">
            <v>1.8942000000000001</v>
          </cell>
          <cell r="G230">
            <v>1.895</v>
          </cell>
          <cell r="H230">
            <v>1.8859999999999999</v>
          </cell>
          <cell r="I230">
            <v>18.98</v>
          </cell>
          <cell r="M230">
            <v>1.2326353443679707</v>
          </cell>
          <cell r="N230">
            <v>1.232086427548057</v>
          </cell>
          <cell r="O230">
            <v>1.2367779573942981</v>
          </cell>
        </row>
        <row r="231">
          <cell r="A231">
            <v>36497</v>
          </cell>
          <cell r="B231">
            <v>36496</v>
          </cell>
          <cell r="C231">
            <v>36500</v>
          </cell>
          <cell r="D231">
            <v>2.0525519999999999</v>
          </cell>
          <cell r="E231">
            <v>2.0415179999999999</v>
          </cell>
          <cell r="F231">
            <v>1.8766</v>
          </cell>
          <cell r="G231">
            <v>1.8774</v>
          </cell>
          <cell r="H231">
            <v>1.88</v>
          </cell>
          <cell r="I231">
            <v>18.97</v>
          </cell>
          <cell r="M231">
            <v>1.2334782820482166</v>
          </cell>
          <cell r="N231">
            <v>1.2329248697545219</v>
          </cell>
          <cell r="O231">
            <v>1.2376311632090466</v>
          </cell>
        </row>
        <row r="232">
          <cell r="A232">
            <v>36500</v>
          </cell>
          <cell r="B232">
            <v>36497</v>
          </cell>
          <cell r="C232">
            <v>36501</v>
          </cell>
          <cell r="D232">
            <v>2.0535540000000001</v>
          </cell>
          <cell r="E232">
            <v>2.0415179999999999</v>
          </cell>
          <cell r="F232">
            <v>1.8661000000000001</v>
          </cell>
          <cell r="G232">
            <v>1.8669</v>
          </cell>
          <cell r="H232">
            <v>1.869</v>
          </cell>
          <cell r="I232">
            <v>18.97</v>
          </cell>
          <cell r="M232">
            <v>1.2343222081531415</v>
          </cell>
          <cell r="N232">
            <v>1.2337638825259389</v>
          </cell>
          <cell r="O232">
            <v>1.238484544537628</v>
          </cell>
        </row>
        <row r="233">
          <cell r="A233">
            <v>36501</v>
          </cell>
          <cell r="B233">
            <v>36500</v>
          </cell>
          <cell r="C233">
            <v>36502</v>
          </cell>
          <cell r="D233">
            <v>2.0495429999999999</v>
          </cell>
          <cell r="E233">
            <v>2.0415179999999999</v>
          </cell>
          <cell r="F233">
            <v>1.8586</v>
          </cell>
          <cell r="G233">
            <v>1.8593999999999999</v>
          </cell>
          <cell r="H233">
            <v>1.86</v>
          </cell>
          <cell r="I233">
            <v>18.96</v>
          </cell>
          <cell r="M233">
            <v>1.235167123922422</v>
          </cell>
          <cell r="N233">
            <v>1.2346034662505809</v>
          </cell>
          <cell r="O233">
            <v>1.2393385142965216</v>
          </cell>
        </row>
        <row r="234">
          <cell r="A234">
            <v>36502</v>
          </cell>
          <cell r="B234">
            <v>36501</v>
          </cell>
          <cell r="C234">
            <v>36503</v>
          </cell>
          <cell r="D234">
            <v>2.0465339999999999</v>
          </cell>
          <cell r="E234">
            <v>2.0415179999999999</v>
          </cell>
          <cell r="F234">
            <v>1.8619000000000001</v>
          </cell>
          <cell r="G234">
            <v>1.8627</v>
          </cell>
          <cell r="H234">
            <v>1.865</v>
          </cell>
          <cell r="I234">
            <v>18.95</v>
          </cell>
          <cell r="M234">
            <v>1.2360109666333106</v>
          </cell>
          <cell r="N234">
            <v>1.235443621316985</v>
          </cell>
          <cell r="O234">
            <v>1.2401926592067476</v>
          </cell>
        </row>
        <row r="235">
          <cell r="A235">
            <v>36503</v>
          </cell>
          <cell r="B235">
            <v>36502</v>
          </cell>
          <cell r="C235">
            <v>36504</v>
          </cell>
          <cell r="D235">
            <v>2.0465339999999999</v>
          </cell>
          <cell r="E235">
            <v>2.0415179999999999</v>
          </cell>
          <cell r="F235">
            <v>1.8660000000000001</v>
          </cell>
          <cell r="G235">
            <v>1.8668</v>
          </cell>
          <cell r="H235">
            <v>1.871</v>
          </cell>
          <cell r="I235">
            <v>18.95</v>
          </cell>
          <cell r="M235">
            <v>1.2368541461225064</v>
          </cell>
          <cell r="N235">
            <v>1.2362843481139529</v>
          </cell>
          <cell r="O235">
            <v>1.2410469787841969</v>
          </cell>
        </row>
        <row r="236">
          <cell r="A236">
            <v>36504</v>
          </cell>
          <cell r="B236">
            <v>36503</v>
          </cell>
          <cell r="C236">
            <v>36507</v>
          </cell>
          <cell r="D236">
            <v>2.0455320000000001</v>
          </cell>
          <cell r="E236">
            <v>2.0415179999999999</v>
          </cell>
          <cell r="F236">
            <v>1.8658999999999999</v>
          </cell>
          <cell r="G236">
            <v>1.8667</v>
          </cell>
          <cell r="H236">
            <v>1.863</v>
          </cell>
          <cell r="I236">
            <v>18.95</v>
          </cell>
          <cell r="M236">
            <v>1.2376979008101998</v>
          </cell>
          <cell r="N236">
            <v>1.2371256470305505</v>
          </cell>
          <cell r="O236">
            <v>1.2419018868685487</v>
          </cell>
        </row>
        <row r="237">
          <cell r="A237">
            <v>36507</v>
          </cell>
          <cell r="B237">
            <v>36504</v>
          </cell>
          <cell r="C237">
            <v>36508</v>
          </cell>
          <cell r="D237">
            <v>2.0455320000000001</v>
          </cell>
          <cell r="E237">
            <v>2.0415179999999999</v>
          </cell>
          <cell r="F237">
            <v>1.8555999999999999</v>
          </cell>
          <cell r="G237">
            <v>1.8564000000000001</v>
          </cell>
          <cell r="H237">
            <v>1.8520000000000001</v>
          </cell>
          <cell r="I237">
            <v>18.95</v>
          </cell>
          <cell r="M237">
            <v>1.2385418176976799</v>
          </cell>
          <cell r="N237">
            <v>1.2379675184561085</v>
          </cell>
          <cell r="O237">
            <v>1.2427573838652022</v>
          </cell>
        </row>
        <row r="238">
          <cell r="A238">
            <v>36508</v>
          </cell>
          <cell r="B238">
            <v>36507</v>
          </cell>
          <cell r="C238">
            <v>36509</v>
          </cell>
          <cell r="D238">
            <v>2.0455320000000001</v>
          </cell>
          <cell r="E238">
            <v>2.0415179999999999</v>
          </cell>
          <cell r="F238">
            <v>1.8454999999999999</v>
          </cell>
          <cell r="G238">
            <v>1.8463000000000001</v>
          </cell>
          <cell r="H238">
            <v>1.8520000000000001</v>
          </cell>
          <cell r="I238">
            <v>18.95</v>
          </cell>
          <cell r="M238">
            <v>1.2393863100048261</v>
          </cell>
          <cell r="N238">
            <v>1.2388099627802229</v>
          </cell>
          <cell r="O238">
            <v>1.2436134701798356</v>
          </cell>
        </row>
        <row r="239">
          <cell r="A239">
            <v>36509</v>
          </cell>
          <cell r="B239">
            <v>36508</v>
          </cell>
          <cell r="C239">
            <v>36510</v>
          </cell>
          <cell r="D239">
            <v>2.0455320000000001</v>
          </cell>
          <cell r="E239">
            <v>2.0415179999999999</v>
          </cell>
          <cell r="F239">
            <v>1.8492999999999999</v>
          </cell>
          <cell r="G239">
            <v>1.8501000000000001</v>
          </cell>
          <cell r="H239">
            <v>1.849</v>
          </cell>
          <cell r="I239">
            <v>18.95</v>
          </cell>
          <cell r="M239">
            <v>1.2402313781239851</v>
          </cell>
          <cell r="N239">
            <v>1.2396529803927545</v>
          </cell>
          <cell r="O239">
            <v>1.2444701462184067</v>
          </cell>
        </row>
        <row r="240">
          <cell r="A240">
            <v>36510</v>
          </cell>
          <cell r="B240">
            <v>36509</v>
          </cell>
          <cell r="C240">
            <v>36511</v>
          </cell>
          <cell r="D240">
            <v>2.047536</v>
          </cell>
          <cell r="E240">
            <v>2.0415179999999999</v>
          </cell>
          <cell r="F240">
            <v>1.8399000000000001</v>
          </cell>
          <cell r="G240">
            <v>1.8407</v>
          </cell>
          <cell r="H240">
            <v>1.8360000000000001</v>
          </cell>
          <cell r="I240">
            <v>18.98</v>
          </cell>
          <cell r="M240">
            <v>1.2410770224477707</v>
          </cell>
          <cell r="N240">
            <v>1.2404965716838297</v>
          </cell>
          <cell r="O240">
            <v>1.2453274123871529</v>
          </cell>
        </row>
        <row r="241">
          <cell r="A241">
            <v>36511</v>
          </cell>
          <cell r="B241">
            <v>36510</v>
          </cell>
          <cell r="C241">
            <v>36514</v>
          </cell>
          <cell r="D241">
            <v>2.0465339999999999</v>
          </cell>
          <cell r="E241">
            <v>2.0415179999999999</v>
          </cell>
          <cell r="F241">
            <v>1.8169999999999999</v>
          </cell>
          <cell r="G241">
            <v>1.8178000000000001</v>
          </cell>
          <cell r="H241">
            <v>1.8089999999999999</v>
          </cell>
          <cell r="I241">
            <v>18.989999999999998</v>
          </cell>
          <cell r="M241">
            <v>1.2419240724085157</v>
          </cell>
          <cell r="N241">
            <v>1.2413407370438398</v>
          </cell>
          <cell r="O241">
            <v>1.2461865161439445</v>
          </cell>
        </row>
        <row r="242">
          <cell r="A242">
            <v>36514</v>
          </cell>
          <cell r="B242">
            <v>36511</v>
          </cell>
          <cell r="C242">
            <v>36515</v>
          </cell>
          <cell r="D242">
            <v>2.0485410000000002</v>
          </cell>
          <cell r="E242">
            <v>2.0415179999999999</v>
          </cell>
          <cell r="F242">
            <v>1.804</v>
          </cell>
          <cell r="G242">
            <v>1.8048</v>
          </cell>
          <cell r="H242">
            <v>1.8120000000000001</v>
          </cell>
          <cell r="I242">
            <v>18.989999999999998</v>
          </cell>
          <cell r="M242">
            <v>1.242771285688383</v>
          </cell>
          <cell r="N242">
            <v>1.2421854768634426</v>
          </cell>
          <cell r="O242">
            <v>1.2470466284644675</v>
          </cell>
        </row>
        <row r="243">
          <cell r="A243">
            <v>36515</v>
          </cell>
          <cell r="B243">
            <v>36514</v>
          </cell>
          <cell r="C243">
            <v>36516</v>
          </cell>
          <cell r="D243">
            <v>2.0495429999999999</v>
          </cell>
          <cell r="E243">
            <v>2.0415179999999999</v>
          </cell>
          <cell r="F243">
            <v>1.8226</v>
          </cell>
          <cell r="G243">
            <v>1.8233999999999999</v>
          </cell>
          <cell r="H243">
            <v>1.8260000000000001</v>
          </cell>
          <cell r="I243">
            <v>19.03</v>
          </cell>
          <cell r="M243">
            <v>1.2436199083325015</v>
          </cell>
          <cell r="N243">
            <v>1.243030791533561</v>
          </cell>
          <cell r="O243">
            <v>1.2479073344306399</v>
          </cell>
        </row>
        <row r="244">
          <cell r="A244">
            <v>36516</v>
          </cell>
          <cell r="B244">
            <v>36515</v>
          </cell>
          <cell r="C244">
            <v>36517</v>
          </cell>
          <cell r="D244">
            <v>2.0485410000000002</v>
          </cell>
          <cell r="E244">
            <v>2.0415179999999999</v>
          </cell>
          <cell r="F244">
            <v>1.8196000000000001</v>
          </cell>
          <cell r="G244">
            <v>1.8204</v>
          </cell>
          <cell r="H244">
            <v>1.8220000000000001</v>
          </cell>
          <cell r="I244">
            <v>18.97</v>
          </cell>
          <cell r="M244">
            <v>1.2444695258250962</v>
          </cell>
          <cell r="N244">
            <v>1.2438766814453843</v>
          </cell>
          <cell r="O244">
            <v>1.2487703000044803</v>
          </cell>
        </row>
        <row r="245">
          <cell r="A245">
            <v>36517</v>
          </cell>
          <cell r="B245">
            <v>36516</v>
          </cell>
          <cell r="C245">
            <v>36518</v>
          </cell>
          <cell r="D245">
            <v>2.0495429999999999</v>
          </cell>
          <cell r="E245">
            <v>2.0415179999999999</v>
          </cell>
          <cell r="F245">
            <v>1.8278000000000001</v>
          </cell>
          <cell r="G245">
            <v>1.8286</v>
          </cell>
          <cell r="H245">
            <v>1.831</v>
          </cell>
          <cell r="I245">
            <v>19.02</v>
          </cell>
          <cell r="M245">
            <v>1.2453193081073972</v>
          </cell>
          <cell r="N245">
            <v>1.2447231469903679</v>
          </cell>
          <cell r="O245">
            <v>1.2496313620796689</v>
          </cell>
        </row>
        <row r="246">
          <cell r="A246">
            <v>36518</v>
          </cell>
          <cell r="B246">
            <v>36517</v>
          </cell>
          <cell r="C246">
            <v>36521</v>
          </cell>
          <cell r="D246">
            <v>2.0495429999999999</v>
          </cell>
          <cell r="E246">
            <v>2.0415179999999999</v>
          </cell>
          <cell r="F246">
            <v>1.8281000000000001</v>
          </cell>
          <cell r="G246">
            <v>1.8289</v>
          </cell>
          <cell r="H246">
            <v>1.831</v>
          </cell>
          <cell r="I246">
            <v>19.02</v>
          </cell>
          <cell r="M246">
            <v>1.2461700865976295</v>
          </cell>
          <cell r="N246">
            <v>1.2455701885602337</v>
          </cell>
          <cell r="O246">
            <v>1.2504951029596623</v>
          </cell>
        </row>
        <row r="247">
          <cell r="A247">
            <v>36521</v>
          </cell>
          <cell r="B247">
            <v>36518</v>
          </cell>
          <cell r="C247">
            <v>36522</v>
          </cell>
          <cell r="D247">
            <v>2.0455320000000001</v>
          </cell>
          <cell r="E247">
            <v>2.0415179999999999</v>
          </cell>
          <cell r="F247">
            <v>1.8259000000000001</v>
          </cell>
          <cell r="G247">
            <v>1.8267</v>
          </cell>
          <cell r="H247">
            <v>1.831</v>
          </cell>
          <cell r="I247">
            <v>19.05</v>
          </cell>
          <cell r="M247">
            <v>1.2470214463235614</v>
          </cell>
          <cell r="N247">
            <v>1.24641780654697</v>
          </cell>
          <cell r="O247">
            <v>1.2513594408543678</v>
          </cell>
        </row>
        <row r="248">
          <cell r="A248">
            <v>36522</v>
          </cell>
          <cell r="B248">
            <v>36521</v>
          </cell>
          <cell r="C248">
            <v>36523</v>
          </cell>
          <cell r="D248">
            <v>2.0455320000000001</v>
          </cell>
          <cell r="E248">
            <v>2.0415179999999999</v>
          </cell>
          <cell r="F248">
            <v>1.8281000000000001</v>
          </cell>
          <cell r="G248">
            <v>1.8289</v>
          </cell>
          <cell r="H248">
            <v>1.8280000000000001</v>
          </cell>
          <cell r="I248">
            <v>19.04</v>
          </cell>
          <cell r="M248">
            <v>1.2478717204146084</v>
          </cell>
          <cell r="N248">
            <v>1.2472660013428318</v>
          </cell>
          <cell r="O248">
            <v>1.2522256285341988</v>
          </cell>
        </row>
        <row r="249">
          <cell r="A249">
            <v>36523</v>
          </cell>
          <cell r="B249">
            <v>36522</v>
          </cell>
          <cell r="C249">
            <v>36524</v>
          </cell>
          <cell r="D249">
            <v>2.044527</v>
          </cell>
          <cell r="E249">
            <v>2.0415179999999999</v>
          </cell>
          <cell r="F249">
            <v>1.8162</v>
          </cell>
          <cell r="G249">
            <v>1.8169999999999999</v>
          </cell>
          <cell r="H249">
            <v>1.8089999999999999</v>
          </cell>
          <cell r="I249">
            <v>19.02</v>
          </cell>
          <cell r="M249">
            <v>1.2487225742599428</v>
          </cell>
          <cell r="N249">
            <v>1.2481147733403415</v>
          </cell>
          <cell r="O249">
            <v>1.253091998080248</v>
          </cell>
        </row>
        <row r="250">
          <cell r="A250">
            <v>36524</v>
          </cell>
          <cell r="B250">
            <v>36523</v>
          </cell>
          <cell r="C250">
            <v>36525</v>
          </cell>
          <cell r="D250">
            <v>2.0545559999999998</v>
          </cell>
          <cell r="E250">
            <v>2.0415179999999999</v>
          </cell>
          <cell r="F250">
            <v>1.7882</v>
          </cell>
          <cell r="G250">
            <v>1.7889999999999999</v>
          </cell>
          <cell r="H250">
            <v>1.806</v>
          </cell>
          <cell r="I250">
            <v>19.04</v>
          </cell>
          <cell r="M250">
            <v>1.2495735899328042</v>
          </cell>
          <cell r="N250">
            <v>1.2489641229322881</v>
          </cell>
          <cell r="O250">
            <v>1.2539581309398886</v>
          </cell>
        </row>
        <row r="251">
          <cell r="A251">
            <v>36525</v>
          </cell>
          <cell r="B251">
            <v>36524</v>
          </cell>
          <cell r="C251">
            <v>36528</v>
          </cell>
          <cell r="D251">
            <v>2.0545559999999998</v>
          </cell>
          <cell r="E251">
            <v>2.0415179999999999</v>
          </cell>
          <cell r="F251">
            <v>1.7882</v>
          </cell>
          <cell r="G251">
            <v>1.7889999999999999</v>
          </cell>
          <cell r="H251">
            <v>1.806</v>
          </cell>
          <cell r="I251">
            <v>19.04</v>
          </cell>
          <cell r="M251">
            <v>1.2504293629050169</v>
          </cell>
          <cell r="N251">
            <v>1.2498140505117281</v>
          </cell>
          <cell r="O251">
            <v>1.2548256991415863</v>
          </cell>
        </row>
        <row r="252">
          <cell r="A252">
            <v>36528</v>
          </cell>
          <cell r="B252">
            <v>36525</v>
          </cell>
          <cell r="C252">
            <v>36529</v>
          </cell>
          <cell r="D252">
            <v>2.0495429999999999</v>
          </cell>
          <cell r="E252">
            <v>2.0415179999999999</v>
          </cell>
          <cell r="F252">
            <v>1.8003</v>
          </cell>
          <cell r="G252">
            <v>1.8010999999999999</v>
          </cell>
          <cell r="H252">
            <v>1.82</v>
          </cell>
          <cell r="I252">
            <v>19.04</v>
          </cell>
          <cell r="M252">
            <v>1.2512857219550613</v>
          </cell>
          <cell r="N252">
            <v>1.2506645564719856</v>
          </cell>
          <cell r="O252">
            <v>1.255693867582292</v>
          </cell>
        </row>
        <row r="253">
          <cell r="A253">
            <v>36529</v>
          </cell>
          <cell r="B253">
            <v>36528</v>
          </cell>
          <cell r="C253">
            <v>36530</v>
          </cell>
          <cell r="D253">
            <v>2.0465339999999999</v>
          </cell>
          <cell r="E253">
            <v>2.0415179999999999</v>
          </cell>
          <cell r="F253">
            <v>1.8329</v>
          </cell>
          <cell r="G253">
            <v>1.8337000000000001</v>
          </cell>
          <cell r="H253">
            <v>1.855</v>
          </cell>
          <cell r="I253">
            <v>19.04</v>
          </cell>
          <cell r="M253">
            <v>1.2521405765858724</v>
          </cell>
          <cell r="N253">
            <v>1.2515156412066519</v>
          </cell>
          <cell r="O253">
            <v>1.2565626366772893</v>
          </cell>
        </row>
        <row r="254">
          <cell r="A254">
            <v>36530</v>
          </cell>
          <cell r="B254">
            <v>36529</v>
          </cell>
          <cell r="C254">
            <v>36531</v>
          </cell>
          <cell r="D254">
            <v>2.0455320000000001</v>
          </cell>
          <cell r="E254">
            <v>2.0415179999999999</v>
          </cell>
          <cell r="F254">
            <v>1.8535999999999999</v>
          </cell>
          <cell r="G254">
            <v>1.8544</v>
          </cell>
          <cell r="H254">
            <v>1.837</v>
          </cell>
          <cell r="I254">
            <v>19.05</v>
          </cell>
          <cell r="M254">
            <v>1.2529947593401265</v>
          </cell>
          <cell r="N254">
            <v>1.2523673051095867</v>
          </cell>
          <cell r="O254">
            <v>1.2574320068421492</v>
          </cell>
        </row>
        <row r="255">
          <cell r="A255">
            <v>36531</v>
          </cell>
          <cell r="B255">
            <v>36530</v>
          </cell>
          <cell r="C255">
            <v>36532</v>
          </cell>
          <cell r="D255">
            <v>2.0465339999999999</v>
          </cell>
          <cell r="E255">
            <v>2.0415179999999999</v>
          </cell>
          <cell r="F255">
            <v>1.8452999999999999</v>
          </cell>
          <cell r="G255">
            <v>1.8461000000000001</v>
          </cell>
          <cell r="H255">
            <v>1.8420000000000001</v>
          </cell>
          <cell r="I255">
            <v>19.07</v>
          </cell>
          <cell r="M255">
            <v>1.253849106298814</v>
          </cell>
          <cell r="N255">
            <v>1.2532195485749176</v>
          </cell>
          <cell r="O255">
            <v>1.2583023979360208</v>
          </cell>
        </row>
        <row r="256">
          <cell r="A256">
            <v>36532</v>
          </cell>
          <cell r="B256">
            <v>36531</v>
          </cell>
          <cell r="C256">
            <v>36535</v>
          </cell>
          <cell r="D256">
            <v>2.0465339999999999</v>
          </cell>
          <cell r="E256">
            <v>2.0415179999999999</v>
          </cell>
          <cell r="F256">
            <v>1.8272999999999999</v>
          </cell>
          <cell r="G256">
            <v>1.8281000000000001</v>
          </cell>
          <cell r="H256">
            <v>1.8280000000000001</v>
          </cell>
          <cell r="I256">
            <v>19.07</v>
          </cell>
          <cell r="M256">
            <v>1.2547044545744506</v>
          </cell>
          <cell r="N256">
            <v>1.2540723719970399</v>
          </cell>
          <cell r="O256">
            <v>1.2591742308742104</v>
          </cell>
        </row>
        <row r="257">
          <cell r="A257">
            <v>36535</v>
          </cell>
          <cell r="B257">
            <v>36532</v>
          </cell>
          <cell r="C257">
            <v>36536</v>
          </cell>
          <cell r="D257">
            <v>2.0465339999999999</v>
          </cell>
          <cell r="E257">
            <v>2.0415179999999999</v>
          </cell>
          <cell r="F257">
            <v>1.8152999999999999</v>
          </cell>
          <cell r="G257">
            <v>1.8161</v>
          </cell>
          <cell r="H257">
            <v>1.8140000000000001</v>
          </cell>
          <cell r="I257">
            <v>19.02</v>
          </cell>
          <cell r="M257">
            <v>1.2555603863498632</v>
          </cell>
          <cell r="N257">
            <v>1.254925775770618</v>
          </cell>
          <cell r="O257">
            <v>1.2600466678744071</v>
          </cell>
        </row>
        <row r="258">
          <cell r="A258">
            <v>36536</v>
          </cell>
          <cell r="B258">
            <v>36535</v>
          </cell>
          <cell r="C258">
            <v>36537</v>
          </cell>
          <cell r="D258">
            <v>2.0485410000000002</v>
          </cell>
          <cell r="E258">
            <v>2.0415179999999999</v>
          </cell>
          <cell r="F258">
            <v>1.8210999999999999</v>
          </cell>
          <cell r="G258">
            <v>1.8219000000000001</v>
          </cell>
          <cell r="H258">
            <v>1.8220000000000001</v>
          </cell>
          <cell r="I258">
            <v>18.98</v>
          </cell>
          <cell r="M258">
            <v>1.2564169020231024</v>
          </cell>
          <cell r="N258">
            <v>1.2557797602905845</v>
          </cell>
          <cell r="O258">
            <v>1.2609176077777811</v>
          </cell>
        </row>
        <row r="259">
          <cell r="A259">
            <v>36537</v>
          </cell>
          <cell r="B259">
            <v>36536</v>
          </cell>
          <cell r="C259">
            <v>36538</v>
          </cell>
          <cell r="D259">
            <v>2.0455320000000001</v>
          </cell>
          <cell r="E259">
            <v>2.0415179999999999</v>
          </cell>
          <cell r="F259">
            <v>1.8306</v>
          </cell>
          <cell r="G259">
            <v>1.8313999999999999</v>
          </cell>
          <cell r="H259">
            <v>1.8280000000000001</v>
          </cell>
          <cell r="I259">
            <v>18.93</v>
          </cell>
          <cell r="M259">
            <v>1.2572748425353981</v>
          </cell>
          <cell r="N259">
            <v>1.2566343259521406</v>
          </cell>
          <cell r="O259">
            <v>1.2617874666141573</v>
          </cell>
        </row>
        <row r="260">
          <cell r="A260">
            <v>36538</v>
          </cell>
          <cell r="B260">
            <v>36537</v>
          </cell>
          <cell r="C260">
            <v>36539</v>
          </cell>
          <cell r="D260">
            <v>2.0455320000000001</v>
          </cell>
          <cell r="E260">
            <v>2.0415179999999999</v>
          </cell>
          <cell r="F260">
            <v>1.8185</v>
          </cell>
          <cell r="G260">
            <v>1.8192999999999999</v>
          </cell>
          <cell r="H260">
            <v>1.8129999999999999</v>
          </cell>
          <cell r="I260">
            <v>18.920000000000002</v>
          </cell>
          <cell r="M260">
            <v>1.2581321078431318</v>
          </cell>
          <cell r="N260">
            <v>1.2574894731507569</v>
          </cell>
          <cell r="O260">
            <v>1.262655819466207</v>
          </cell>
        </row>
        <row r="261">
          <cell r="A261">
            <v>36539</v>
          </cell>
          <cell r="B261">
            <v>36538</v>
          </cell>
          <cell r="C261">
            <v>36542</v>
          </cell>
          <cell r="D261">
            <v>2.047536</v>
          </cell>
          <cell r="E261">
            <v>2.0415179999999999</v>
          </cell>
          <cell r="F261">
            <v>1.7988999999999999</v>
          </cell>
          <cell r="G261">
            <v>1.7997000000000001</v>
          </cell>
          <cell r="H261">
            <v>1.8049999999999999</v>
          </cell>
          <cell r="I261">
            <v>18.899999999999999</v>
          </cell>
          <cell r="M261">
            <v>1.258989957672072</v>
          </cell>
          <cell r="N261">
            <v>1.2583452022821726</v>
          </cell>
          <cell r="O261">
            <v>1.2635243483031908</v>
          </cell>
        </row>
        <row r="262">
          <cell r="A262">
            <v>36542</v>
          </cell>
          <cell r="B262">
            <v>36539</v>
          </cell>
          <cell r="C262">
            <v>36543</v>
          </cell>
          <cell r="D262">
            <v>2.0455320000000001</v>
          </cell>
          <cell r="E262">
            <v>2.0415179999999999</v>
          </cell>
          <cell r="F262">
            <v>1.7948999999999999</v>
          </cell>
          <cell r="G262">
            <v>1.7957000000000001</v>
          </cell>
          <cell r="H262">
            <v>1.794</v>
          </cell>
          <cell r="I262">
            <v>18.91</v>
          </cell>
          <cell r="M262">
            <v>1.2598492334260627</v>
          </cell>
          <cell r="N262">
            <v>1.2592015137423966</v>
          </cell>
          <cell r="O262">
            <v>1.2643926306610662</v>
          </cell>
        </row>
        <row r="263">
          <cell r="A263">
            <v>36543</v>
          </cell>
          <cell r="B263">
            <v>36542</v>
          </cell>
          <cell r="C263">
            <v>36544</v>
          </cell>
          <cell r="D263">
            <v>2.044527</v>
          </cell>
          <cell r="E263">
            <v>2.0415179999999999</v>
          </cell>
          <cell r="F263">
            <v>1.7916000000000001</v>
          </cell>
          <cell r="G263">
            <v>1.7924</v>
          </cell>
          <cell r="H263">
            <v>1.7929999999999999</v>
          </cell>
          <cell r="I263">
            <v>18.89</v>
          </cell>
          <cell r="M263">
            <v>1.2607082540667789</v>
          </cell>
          <cell r="N263">
            <v>1.2600584079277073</v>
          </cell>
          <cell r="O263">
            <v>1.2652619319543985</v>
          </cell>
        </row>
        <row r="264">
          <cell r="A264">
            <v>36544</v>
          </cell>
          <cell r="B264">
            <v>36543</v>
          </cell>
          <cell r="C264">
            <v>36545</v>
          </cell>
          <cell r="D264">
            <v>2.0395110000000001</v>
          </cell>
          <cell r="E264">
            <v>2.0415179999999999</v>
          </cell>
          <cell r="F264">
            <v>1.7976000000000001</v>
          </cell>
          <cell r="G264">
            <v>1.7984</v>
          </cell>
          <cell r="H264">
            <v>1.7909999999999999</v>
          </cell>
          <cell r="I264">
            <v>18.87</v>
          </cell>
          <cell r="M264">
            <v>1.2615674380882997</v>
          </cell>
          <cell r="N264">
            <v>1.2609158852346525</v>
          </cell>
          <cell r="O264">
            <v>1.2661309857783549</v>
          </cell>
        </row>
        <row r="265">
          <cell r="A265">
            <v>36545</v>
          </cell>
          <cell r="B265">
            <v>36544</v>
          </cell>
          <cell r="C265">
            <v>36546</v>
          </cell>
          <cell r="D265">
            <v>2.0385059999999999</v>
          </cell>
          <cell r="E265">
            <v>2.0415179999999999</v>
          </cell>
          <cell r="F265">
            <v>1.7793000000000001</v>
          </cell>
          <cell r="G265">
            <v>1.7801</v>
          </cell>
          <cell r="H265">
            <v>1.7809999999999999</v>
          </cell>
          <cell r="I265">
            <v>18.87</v>
          </cell>
          <cell r="M265">
            <v>1.2624250983107075</v>
          </cell>
          <cell r="N265">
            <v>1.2617739460600499</v>
          </cell>
          <cell r="O265">
            <v>1.2669997906601038</v>
          </cell>
        </row>
        <row r="266">
          <cell r="A266">
            <v>36546</v>
          </cell>
          <cell r="B266">
            <v>36545</v>
          </cell>
          <cell r="C266">
            <v>36549</v>
          </cell>
          <cell r="D266">
            <v>2.047536</v>
          </cell>
          <cell r="E266">
            <v>2.0364990000000001</v>
          </cell>
          <cell r="F266">
            <v>1.7776000000000001</v>
          </cell>
          <cell r="G266">
            <v>1.7784</v>
          </cell>
          <cell r="H266">
            <v>1.772</v>
          </cell>
          <cell r="I266">
            <v>18.87</v>
          </cell>
          <cell r="M266">
            <v>1.26328291868986</v>
          </cell>
          <cell r="N266">
            <v>1.2626325908009872</v>
          </cell>
          <cell r="O266">
            <v>1.2678691917060183</v>
          </cell>
        </row>
        <row r="267">
          <cell r="A267">
            <v>36549</v>
          </cell>
          <cell r="B267">
            <v>36546</v>
          </cell>
          <cell r="C267">
            <v>36550</v>
          </cell>
          <cell r="D267">
            <v>2.047536</v>
          </cell>
          <cell r="E267">
            <v>2.0364990000000001</v>
          </cell>
          <cell r="F267">
            <v>1.7644</v>
          </cell>
          <cell r="G267">
            <v>1.7652000000000001</v>
          </cell>
          <cell r="H267">
            <v>1.7729999999999999</v>
          </cell>
          <cell r="I267">
            <v>18.87</v>
          </cell>
          <cell r="M267">
            <v>1.2641451244412609</v>
          </cell>
          <cell r="N267">
            <v>1.2634897074704985</v>
          </cell>
          <cell r="O267">
            <v>1.2687391893251794</v>
          </cell>
        </row>
        <row r="268">
          <cell r="A268">
            <v>36550</v>
          </cell>
          <cell r="B268">
            <v>36549</v>
          </cell>
          <cell r="C268">
            <v>36551</v>
          </cell>
          <cell r="D268">
            <v>2.0485410000000002</v>
          </cell>
          <cell r="E268">
            <v>2.0364990000000001</v>
          </cell>
          <cell r="F268">
            <v>1.7733000000000001</v>
          </cell>
          <cell r="G268">
            <v>1.7741</v>
          </cell>
          <cell r="H268">
            <v>1.7769999999999999</v>
          </cell>
          <cell r="I268">
            <v>18.87</v>
          </cell>
          <cell r="M268">
            <v>1.2650079186584335</v>
          </cell>
          <cell r="N268">
            <v>1.2643474059790898</v>
          </cell>
          <cell r="O268">
            <v>1.2696097839269491</v>
          </cell>
        </row>
        <row r="269">
          <cell r="A269">
            <v>36551</v>
          </cell>
          <cell r="B269">
            <v>36550</v>
          </cell>
          <cell r="C269">
            <v>36552</v>
          </cell>
          <cell r="D269">
            <v>2.0435249999999998</v>
          </cell>
          <cell r="E269">
            <v>2.0364990000000001</v>
          </cell>
          <cell r="F269">
            <v>1.7761</v>
          </cell>
          <cell r="G269">
            <v>1.7768999999999999</v>
          </cell>
          <cell r="H269">
            <v>1.778</v>
          </cell>
          <cell r="I269">
            <v>18.87</v>
          </cell>
          <cell r="M269">
            <v>1.2658717255206657</v>
          </cell>
          <cell r="N269">
            <v>1.2652056867217329</v>
          </cell>
          <cell r="O269">
            <v>1.2704809759209701</v>
          </cell>
        </row>
        <row r="270">
          <cell r="A270">
            <v>36552</v>
          </cell>
          <cell r="B270">
            <v>36551</v>
          </cell>
          <cell r="C270">
            <v>36553</v>
          </cell>
          <cell r="D270">
            <v>2.0405129999999998</v>
          </cell>
          <cell r="E270">
            <v>2.0364990000000001</v>
          </cell>
          <cell r="F270">
            <v>1.7745</v>
          </cell>
          <cell r="G270">
            <v>1.7753000000000001</v>
          </cell>
          <cell r="H270">
            <v>1.7789999999999999</v>
          </cell>
          <cell r="I270">
            <v>18.87</v>
          </cell>
          <cell r="M270">
            <v>1.2667340056932972</v>
          </cell>
          <cell r="N270">
            <v>1.2660645500936674</v>
          </cell>
          <cell r="O270">
            <v>1.2713527657171662</v>
          </cell>
        </row>
        <row r="271">
          <cell r="A271">
            <v>36553</v>
          </cell>
          <cell r="B271">
            <v>36552</v>
          </cell>
          <cell r="C271">
            <v>36556</v>
          </cell>
          <cell r="D271">
            <v>2.0405129999999998</v>
          </cell>
          <cell r="E271">
            <v>2.0364990000000001</v>
          </cell>
          <cell r="F271">
            <v>1.7867</v>
          </cell>
          <cell r="G271">
            <v>1.7875000000000001</v>
          </cell>
          <cell r="H271">
            <v>1.798</v>
          </cell>
          <cell r="I271">
            <v>18.88</v>
          </cell>
          <cell r="M271">
            <v>1.2675956014286835</v>
          </cell>
          <cell r="N271">
            <v>1.2669239964904011</v>
          </cell>
          <cell r="O271">
            <v>1.2722251537257425</v>
          </cell>
        </row>
        <row r="272">
          <cell r="A272">
            <v>36556</v>
          </cell>
          <cell r="B272">
            <v>36553</v>
          </cell>
          <cell r="C272">
            <v>36557</v>
          </cell>
          <cell r="D272">
            <v>2.0395110000000001</v>
          </cell>
          <cell r="E272">
            <v>2.0364990000000001</v>
          </cell>
          <cell r="F272">
            <v>1.8016000000000001</v>
          </cell>
          <cell r="G272">
            <v>1.8024</v>
          </cell>
          <cell r="H272">
            <v>1.784</v>
          </cell>
          <cell r="I272">
            <v>18.899999999999999</v>
          </cell>
          <cell r="M272">
            <v>1.2684577831965029</v>
          </cell>
          <cell r="N272">
            <v>1.2677840263077107</v>
          </cell>
          <cell r="O272">
            <v>1.2730985653395281</v>
          </cell>
        </row>
        <row r="273">
          <cell r="A273">
            <v>36557</v>
          </cell>
          <cell r="B273">
            <v>36556</v>
          </cell>
          <cell r="C273">
            <v>36558</v>
          </cell>
          <cell r="D273">
            <v>2.0425200000000001</v>
          </cell>
          <cell r="E273">
            <v>2.0364990000000001</v>
          </cell>
          <cell r="F273">
            <v>1.7924</v>
          </cell>
          <cell r="G273">
            <v>1.7931999999999999</v>
          </cell>
          <cell r="H273">
            <v>1.7889999999999999</v>
          </cell>
          <cell r="I273">
            <v>18.87</v>
          </cell>
          <cell r="M273">
            <v>1.269320127730458</v>
          </cell>
          <cell r="N273">
            <v>1.2686446399416413</v>
          </cell>
          <cell r="O273">
            <v>1.2739734270116483</v>
          </cell>
        </row>
        <row r="274">
          <cell r="A274">
            <v>36558</v>
          </cell>
          <cell r="B274">
            <v>36557</v>
          </cell>
          <cell r="C274">
            <v>36559</v>
          </cell>
          <cell r="D274">
            <v>2.0415179999999999</v>
          </cell>
          <cell r="E274">
            <v>2.0364990000000001</v>
          </cell>
          <cell r="F274">
            <v>1.7891999999999999</v>
          </cell>
          <cell r="G274">
            <v>1.79</v>
          </cell>
          <cell r="H274">
            <v>1.7849999999999999</v>
          </cell>
          <cell r="I274">
            <v>18.86</v>
          </cell>
          <cell r="M274">
            <v>1.270184331646222</v>
          </cell>
          <cell r="N274">
            <v>1.2695058377885069</v>
          </cell>
          <cell r="O274">
            <v>1.2748476132886122</v>
          </cell>
        </row>
        <row r="275">
          <cell r="A275">
            <v>36559</v>
          </cell>
          <cell r="B275">
            <v>36558</v>
          </cell>
          <cell r="C275">
            <v>36560</v>
          </cell>
          <cell r="D275">
            <v>2.0415179999999999</v>
          </cell>
          <cell r="E275">
            <v>2.0364990000000001</v>
          </cell>
          <cell r="F275">
            <v>1.7770999999999999</v>
          </cell>
          <cell r="G275">
            <v>1.7779</v>
          </cell>
          <cell r="H275">
            <v>1.784</v>
          </cell>
          <cell r="I275">
            <v>18.87</v>
          </cell>
          <cell r="M275">
            <v>1.2710486997050132</v>
          </cell>
          <cell r="N275">
            <v>1.2703676202448904</v>
          </cell>
          <cell r="O275">
            <v>1.275721973528344</v>
          </cell>
        </row>
        <row r="276">
          <cell r="A276">
            <v>36560</v>
          </cell>
          <cell r="B276">
            <v>36559</v>
          </cell>
          <cell r="C276">
            <v>36563</v>
          </cell>
          <cell r="D276">
            <v>2.0435249999999998</v>
          </cell>
          <cell r="E276">
            <v>2.0364990000000001</v>
          </cell>
          <cell r="F276">
            <v>1.7777000000000001</v>
          </cell>
          <cell r="G276">
            <v>1.7785</v>
          </cell>
          <cell r="H276">
            <v>1.768</v>
          </cell>
          <cell r="I276">
            <v>18.88</v>
          </cell>
          <cell r="M276">
            <v>1.2719136559714546</v>
          </cell>
          <cell r="N276">
            <v>1.2712299877076441</v>
          </cell>
          <cell r="O276">
            <v>1.2765973596383162</v>
          </cell>
        </row>
        <row r="277">
          <cell r="A277">
            <v>36563</v>
          </cell>
          <cell r="B277">
            <v>36560</v>
          </cell>
          <cell r="C277">
            <v>36564</v>
          </cell>
          <cell r="D277">
            <v>2.0405129999999998</v>
          </cell>
          <cell r="E277">
            <v>2.0364990000000001</v>
          </cell>
          <cell r="F277">
            <v>1.7650999999999999</v>
          </cell>
          <cell r="G277">
            <v>1.7659</v>
          </cell>
          <cell r="H277">
            <v>1.7689999999999999</v>
          </cell>
          <cell r="I277">
            <v>18.87</v>
          </cell>
          <cell r="M277">
            <v>1.2727800517560608</v>
          </cell>
          <cell r="N277">
            <v>1.2720929405738897</v>
          </cell>
          <cell r="O277">
            <v>1.2774737728712813</v>
          </cell>
        </row>
        <row r="278">
          <cell r="A278">
            <v>36564</v>
          </cell>
          <cell r="B278">
            <v>36563</v>
          </cell>
          <cell r="C278">
            <v>36565</v>
          </cell>
          <cell r="D278">
            <v>2.0435249999999998</v>
          </cell>
          <cell r="E278">
            <v>2.0364990000000001</v>
          </cell>
          <cell r="F278">
            <v>1.7645999999999999</v>
          </cell>
          <cell r="G278">
            <v>1.7654000000000001</v>
          </cell>
          <cell r="H278">
            <v>1.7649999999999999</v>
          </cell>
          <cell r="I278">
            <v>18.87</v>
          </cell>
          <cell r="M278">
            <v>1.2736457598366437</v>
          </cell>
          <cell r="N278">
            <v>1.2729564792410184</v>
          </cell>
          <cell r="O278">
            <v>1.2783503610463147</v>
          </cell>
        </row>
        <row r="279">
          <cell r="A279">
            <v>36565</v>
          </cell>
          <cell r="B279">
            <v>36564</v>
          </cell>
          <cell r="C279">
            <v>36566</v>
          </cell>
          <cell r="D279">
            <v>2.0405129999999998</v>
          </cell>
          <cell r="E279">
            <v>2.0364990000000001</v>
          </cell>
          <cell r="F279">
            <v>1.7624</v>
          </cell>
          <cell r="G279">
            <v>1.7632000000000001</v>
          </cell>
          <cell r="H279">
            <v>1.768</v>
          </cell>
          <cell r="I279">
            <v>18.87</v>
          </cell>
          <cell r="M279">
            <v>1.2745133354871006</v>
          </cell>
          <cell r="N279">
            <v>1.2738206041066911</v>
          </cell>
          <cell r="O279">
            <v>1.2792275507263222</v>
          </cell>
        </row>
        <row r="280">
          <cell r="A280">
            <v>36566</v>
          </cell>
          <cell r="B280">
            <v>36565</v>
          </cell>
          <cell r="C280">
            <v>36567</v>
          </cell>
          <cell r="D280">
            <v>2.0425200000000001</v>
          </cell>
          <cell r="E280">
            <v>2.0364990000000001</v>
          </cell>
          <cell r="F280">
            <v>1.7686999999999999</v>
          </cell>
          <cell r="G280">
            <v>1.7695000000000001</v>
          </cell>
          <cell r="H280">
            <v>1.766</v>
          </cell>
          <cell r="I280">
            <v>18.87</v>
          </cell>
          <cell r="M280">
            <v>1.2753802224970121</v>
          </cell>
          <cell r="N280">
            <v>1.2746853155688387</v>
          </cell>
          <cell r="O280">
            <v>1.2801053423240498</v>
          </cell>
        </row>
        <row r="281">
          <cell r="A281">
            <v>36567</v>
          </cell>
          <cell r="B281">
            <v>36566</v>
          </cell>
          <cell r="C281">
            <v>36570</v>
          </cell>
          <cell r="D281">
            <v>2.0415179999999999</v>
          </cell>
          <cell r="E281">
            <v>2.0364990000000001</v>
          </cell>
          <cell r="F281">
            <v>1.7639</v>
          </cell>
          <cell r="G281">
            <v>1.7646999999999999</v>
          </cell>
          <cell r="H281">
            <v>1.7689999999999999</v>
          </cell>
          <cell r="I281">
            <v>18.86</v>
          </cell>
          <cell r="M281">
            <v>1.276248552367697</v>
          </cell>
          <cell r="N281">
            <v>1.2755506140256623</v>
          </cell>
          <cell r="O281">
            <v>1.2809837362525267</v>
          </cell>
        </row>
        <row r="282">
          <cell r="A282">
            <v>36570</v>
          </cell>
          <cell r="B282">
            <v>36567</v>
          </cell>
          <cell r="C282">
            <v>36571</v>
          </cell>
          <cell r="D282">
            <v>2.0415179999999999</v>
          </cell>
          <cell r="E282">
            <v>2.0364990000000001</v>
          </cell>
          <cell r="F282">
            <v>1.7690999999999999</v>
          </cell>
          <cell r="G282">
            <v>1.7699</v>
          </cell>
          <cell r="H282">
            <v>1.7729999999999999</v>
          </cell>
          <cell r="I282">
            <v>18.87</v>
          </cell>
          <cell r="M282">
            <v>1.2771170471650743</v>
          </cell>
          <cell r="N282">
            <v>1.2764164998756333</v>
          </cell>
          <cell r="O282">
            <v>1.2818623049810929</v>
          </cell>
        </row>
        <row r="283">
          <cell r="A283">
            <v>36571</v>
          </cell>
          <cell r="B283">
            <v>36570</v>
          </cell>
          <cell r="C283">
            <v>36572</v>
          </cell>
          <cell r="D283">
            <v>2.0425200000000001</v>
          </cell>
          <cell r="E283">
            <v>2.0364990000000001</v>
          </cell>
          <cell r="F283">
            <v>1.7756000000000001</v>
          </cell>
          <cell r="G283">
            <v>1.7764</v>
          </cell>
          <cell r="H283">
            <v>1.7769999999999999</v>
          </cell>
          <cell r="I283">
            <v>18.87</v>
          </cell>
          <cell r="M283">
            <v>1.2779861329783724</v>
          </cell>
          <cell r="N283">
            <v>1.2772829735174935</v>
          </cell>
          <cell r="O283">
            <v>1.2827419045176391</v>
          </cell>
        </row>
        <row r="284">
          <cell r="A284">
            <v>36572</v>
          </cell>
          <cell r="B284">
            <v>36571</v>
          </cell>
          <cell r="C284">
            <v>36573</v>
          </cell>
          <cell r="D284">
            <v>2.044527</v>
          </cell>
          <cell r="E284">
            <v>2.0364990000000001</v>
          </cell>
          <cell r="F284">
            <v>1.7724</v>
          </cell>
          <cell r="G284">
            <v>1.7732000000000001</v>
          </cell>
          <cell r="H284">
            <v>1.774</v>
          </cell>
          <cell r="I284">
            <v>18.87</v>
          </cell>
          <cell r="M284">
            <v>1.2788562370571495</v>
          </cell>
          <cell r="N284">
            <v>1.2781500353502553</v>
          </cell>
          <cell r="O284">
            <v>1.2836221076255221</v>
          </cell>
        </row>
        <row r="285">
          <cell r="A285">
            <v>36573</v>
          </cell>
          <cell r="B285">
            <v>36572</v>
          </cell>
          <cell r="C285">
            <v>36574</v>
          </cell>
          <cell r="D285">
            <v>2.0415179999999999</v>
          </cell>
          <cell r="E285">
            <v>2.0364990000000001</v>
          </cell>
          <cell r="F285">
            <v>1.7732000000000001</v>
          </cell>
          <cell r="G285">
            <v>1.774</v>
          </cell>
          <cell r="H285">
            <v>1.772</v>
          </cell>
          <cell r="I285">
            <v>18.87</v>
          </cell>
          <cell r="M285">
            <v>1.2797277890924101</v>
          </cell>
          <cell r="N285">
            <v>1.2790176857732023</v>
          </cell>
          <cell r="O285">
            <v>1.2845029147189053</v>
          </cell>
        </row>
        <row r="286">
          <cell r="A286">
            <v>36574</v>
          </cell>
          <cell r="B286">
            <v>36573</v>
          </cell>
          <cell r="C286">
            <v>36577</v>
          </cell>
          <cell r="D286">
            <v>2.0455320000000001</v>
          </cell>
          <cell r="E286">
            <v>2.0364990000000001</v>
          </cell>
          <cell r="F286">
            <v>1.7697000000000001</v>
          </cell>
          <cell r="G286">
            <v>1.7705</v>
          </cell>
          <cell r="H286">
            <v>1.7769999999999999</v>
          </cell>
          <cell r="I286">
            <v>18.87</v>
          </cell>
          <cell r="M286">
            <v>1.2805986515312542</v>
          </cell>
          <cell r="N286">
            <v>1.2798859251858887</v>
          </cell>
          <cell r="O286">
            <v>1.2853843262122371</v>
          </cell>
        </row>
        <row r="287">
          <cell r="A287">
            <v>36577</v>
          </cell>
          <cell r="B287">
            <v>36574</v>
          </cell>
          <cell r="C287">
            <v>36578</v>
          </cell>
          <cell r="D287">
            <v>2.0495429999999999</v>
          </cell>
          <cell r="E287">
            <v>2.0364990000000001</v>
          </cell>
          <cell r="F287">
            <v>1.7776000000000001</v>
          </cell>
          <cell r="G287">
            <v>1.7784</v>
          </cell>
          <cell r="H287">
            <v>1.7789999999999999</v>
          </cell>
          <cell r="I287">
            <v>18.87</v>
          </cell>
          <cell r="M287">
            <v>1.2814718200382089</v>
          </cell>
          <cell r="N287">
            <v>1.2807547539881405</v>
          </cell>
          <cell r="O287">
            <v>1.2862663425202499</v>
          </cell>
        </row>
        <row r="288">
          <cell r="A288">
            <v>36578</v>
          </cell>
          <cell r="B288">
            <v>36577</v>
          </cell>
          <cell r="C288">
            <v>36579</v>
          </cell>
          <cell r="D288">
            <v>2.047536</v>
          </cell>
          <cell r="E288">
            <v>2.0364990000000001</v>
          </cell>
          <cell r="F288">
            <v>1.7817000000000001</v>
          </cell>
          <cell r="G288">
            <v>1.7825</v>
          </cell>
          <cell r="H288">
            <v>1.7869999999999999</v>
          </cell>
          <cell r="I288">
            <v>18.87</v>
          </cell>
          <cell r="M288">
            <v>1.2823472972376946</v>
          </cell>
          <cell r="N288">
            <v>1.2816241725800546</v>
          </cell>
          <cell r="O288">
            <v>1.2871489640579608</v>
          </cell>
        </row>
        <row r="289">
          <cell r="A289">
            <v>36579</v>
          </cell>
          <cell r="B289">
            <v>36578</v>
          </cell>
          <cell r="C289">
            <v>36580</v>
          </cell>
          <cell r="D289">
            <v>2.047536</v>
          </cell>
          <cell r="E289">
            <v>2.0364990000000001</v>
          </cell>
          <cell r="F289">
            <v>1.7878000000000001</v>
          </cell>
          <cell r="G289">
            <v>1.7886</v>
          </cell>
          <cell r="H289">
            <v>1.782</v>
          </cell>
          <cell r="I289">
            <v>18.87</v>
          </cell>
          <cell r="M289">
            <v>1.2832225146562268</v>
          </cell>
          <cell r="N289">
            <v>1.2824941813619997</v>
          </cell>
          <cell r="O289">
            <v>1.2880321912406714</v>
          </cell>
        </row>
        <row r="290">
          <cell r="A290">
            <v>36580</v>
          </cell>
          <cell r="B290">
            <v>36579</v>
          </cell>
          <cell r="C290">
            <v>36581</v>
          </cell>
          <cell r="D290">
            <v>2.0465339999999999</v>
          </cell>
          <cell r="E290">
            <v>2.0364990000000001</v>
          </cell>
          <cell r="F290">
            <v>1.7770999999999999</v>
          </cell>
          <cell r="G290">
            <v>1.7779</v>
          </cell>
          <cell r="H290">
            <v>1.7769999999999999</v>
          </cell>
          <cell r="I290">
            <v>18.87</v>
          </cell>
          <cell r="M290">
            <v>1.2840983294211499</v>
          </cell>
          <cell r="N290">
            <v>1.2833647807346162</v>
          </cell>
          <cell r="O290">
            <v>1.2889160244839686</v>
          </cell>
        </row>
        <row r="291">
          <cell r="A291">
            <v>36581</v>
          </cell>
          <cell r="B291">
            <v>36580</v>
          </cell>
          <cell r="C291">
            <v>36584</v>
          </cell>
          <cell r="D291">
            <v>2.0455320000000001</v>
          </cell>
          <cell r="E291">
            <v>2.0364990000000001</v>
          </cell>
          <cell r="F291">
            <v>1.7733000000000001</v>
          </cell>
          <cell r="G291">
            <v>1.7741</v>
          </cell>
          <cell r="H291">
            <v>1.774</v>
          </cell>
          <cell r="I291">
            <v>18.87</v>
          </cell>
          <cell r="M291">
            <v>1.2849743130513176</v>
          </cell>
          <cell r="N291">
            <v>1.2842359710988167</v>
          </cell>
          <cell r="O291">
            <v>1.2898004642037246</v>
          </cell>
        </row>
        <row r="292">
          <cell r="A292">
            <v>36584</v>
          </cell>
          <cell r="B292">
            <v>36581</v>
          </cell>
          <cell r="C292">
            <v>36585</v>
          </cell>
          <cell r="D292">
            <v>2.044527</v>
          </cell>
          <cell r="E292">
            <v>2.0364990000000001</v>
          </cell>
          <cell r="F292">
            <v>1.778</v>
          </cell>
          <cell r="G292">
            <v>1.7787999999999999</v>
          </cell>
          <cell r="H292">
            <v>1.7769999999999999</v>
          </cell>
          <cell r="I292">
            <v>18.87</v>
          </cell>
          <cell r="M292">
            <v>1.2858504650768259</v>
          </cell>
          <cell r="N292">
            <v>1.2851077528557857</v>
          </cell>
          <cell r="O292">
            <v>1.2906855108160966</v>
          </cell>
        </row>
        <row r="293">
          <cell r="A293">
            <v>36585</v>
          </cell>
          <cell r="B293">
            <v>36584</v>
          </cell>
          <cell r="C293">
            <v>36586</v>
          </cell>
          <cell r="D293">
            <v>2.047536</v>
          </cell>
          <cell r="E293">
            <v>2.0415179999999999</v>
          </cell>
          <cell r="F293">
            <v>1.7677</v>
          </cell>
          <cell r="G293">
            <v>1.7685</v>
          </cell>
          <cell r="H293">
            <v>1.7669999999999999</v>
          </cell>
          <cell r="I293">
            <v>18.87</v>
          </cell>
          <cell r="M293">
            <v>1.28672678374143</v>
          </cell>
          <cell r="N293">
            <v>1.2859801264069801</v>
          </cell>
          <cell r="O293">
            <v>1.2915711647375274</v>
          </cell>
        </row>
        <row r="294">
          <cell r="A294">
            <v>36586</v>
          </cell>
          <cell r="B294">
            <v>36585</v>
          </cell>
          <cell r="C294">
            <v>36587</v>
          </cell>
          <cell r="D294">
            <v>2.0465339999999999</v>
          </cell>
          <cell r="E294">
            <v>2.0415179999999999</v>
          </cell>
          <cell r="F294">
            <v>1.7669999999999999</v>
          </cell>
          <cell r="G294">
            <v>1.7678</v>
          </cell>
          <cell r="H294">
            <v>1.7629999999999999</v>
          </cell>
          <cell r="I294">
            <v>18.88</v>
          </cell>
          <cell r="M294">
            <v>1.287604990212055</v>
          </cell>
          <cell r="N294">
            <v>1.2868552435988807</v>
          </cell>
          <cell r="O294">
            <v>1.2924574263847459</v>
          </cell>
        </row>
        <row r="295">
          <cell r="A295">
            <v>36587</v>
          </cell>
          <cell r="B295">
            <v>36586</v>
          </cell>
          <cell r="C295">
            <v>36588</v>
          </cell>
          <cell r="D295">
            <v>2.047536</v>
          </cell>
          <cell r="E295">
            <v>2.0415179999999999</v>
          </cell>
          <cell r="F295">
            <v>1.7592000000000001</v>
          </cell>
          <cell r="G295">
            <v>1.76</v>
          </cell>
          <cell r="H295">
            <v>1.7549999999999999</v>
          </cell>
          <cell r="I295">
            <v>18.89</v>
          </cell>
          <cell r="M295">
            <v>1.2884833660090678</v>
          </cell>
          <cell r="N295">
            <v>1.287730956313281</v>
          </cell>
          <cell r="O295">
            <v>1.2933447279156285</v>
          </cell>
        </row>
        <row r="296">
          <cell r="A296">
            <v>36588</v>
          </cell>
          <cell r="B296">
            <v>36587</v>
          </cell>
          <cell r="C296">
            <v>36593</v>
          </cell>
          <cell r="D296">
            <v>2.0465339999999999</v>
          </cell>
          <cell r="E296">
            <v>2.0415179999999999</v>
          </cell>
          <cell r="F296">
            <v>1.7503</v>
          </cell>
          <cell r="G296">
            <v>1.7511000000000001</v>
          </cell>
          <cell r="H296">
            <v>1.744</v>
          </cell>
          <cell r="I296">
            <v>18.88</v>
          </cell>
          <cell r="M296">
            <v>1.2893627713681695</v>
          </cell>
          <cell r="N296">
            <v>1.2886072649554379</v>
          </cell>
          <cell r="O296">
            <v>1.2942330706003347</v>
          </cell>
        </row>
        <row r="297">
          <cell r="A297">
            <v>36593</v>
          </cell>
          <cell r="B297">
            <v>36588</v>
          </cell>
          <cell r="C297">
            <v>36594</v>
          </cell>
          <cell r="D297">
            <v>2.0465339999999999</v>
          </cell>
          <cell r="E297">
            <v>2.0415179999999999</v>
          </cell>
          <cell r="F297">
            <v>1.7490000000000001</v>
          </cell>
          <cell r="G297">
            <v>1.7498</v>
          </cell>
          <cell r="H297">
            <v>1.7410000000000001</v>
          </cell>
          <cell r="I297">
            <v>18.87</v>
          </cell>
          <cell r="M297">
            <v>1.2902423462848158</v>
          </cell>
          <cell r="N297">
            <v>1.2894841699308834</v>
          </cell>
          <cell r="O297">
            <v>1.2951215911515104</v>
          </cell>
        </row>
        <row r="298">
          <cell r="A298">
            <v>36594</v>
          </cell>
          <cell r="B298">
            <v>36593</v>
          </cell>
          <cell r="C298">
            <v>36595</v>
          </cell>
          <cell r="D298">
            <v>2.047536</v>
          </cell>
          <cell r="E298">
            <v>2.0415179999999999</v>
          </cell>
          <cell r="F298">
            <v>1.7335</v>
          </cell>
          <cell r="G298">
            <v>1.7343</v>
          </cell>
          <cell r="H298">
            <v>1.7390000000000001</v>
          </cell>
          <cell r="I298">
            <v>18.87</v>
          </cell>
          <cell r="M298">
            <v>1.2911225212281197</v>
          </cell>
          <cell r="N298">
            <v>1.2903616716454263</v>
          </cell>
          <cell r="O298">
            <v>1.2960102890615131</v>
          </cell>
        </row>
        <row r="299">
          <cell r="A299">
            <v>36595</v>
          </cell>
          <cell r="B299">
            <v>36594</v>
          </cell>
          <cell r="C299">
            <v>36598</v>
          </cell>
          <cell r="D299">
            <v>2.047536</v>
          </cell>
          <cell r="E299">
            <v>2.0415179999999999</v>
          </cell>
          <cell r="F299">
            <v>1.7378</v>
          </cell>
          <cell r="G299">
            <v>1.7385999999999999</v>
          </cell>
          <cell r="H299">
            <v>1.7450000000000001</v>
          </cell>
          <cell r="I299">
            <v>18.89</v>
          </cell>
          <cell r="M299">
            <v>1.2920037278423282</v>
          </cell>
          <cell r="N299">
            <v>1.2912397705051508</v>
          </cell>
          <cell r="O299">
            <v>1.2968995967860542</v>
          </cell>
        </row>
        <row r="300">
          <cell r="A300">
            <v>36598</v>
          </cell>
          <cell r="B300">
            <v>36595</v>
          </cell>
          <cell r="C300">
            <v>36599</v>
          </cell>
          <cell r="D300">
            <v>2.047536</v>
          </cell>
          <cell r="E300">
            <v>2.0415179999999999</v>
          </cell>
          <cell r="F300">
            <v>1.7494000000000001</v>
          </cell>
          <cell r="G300">
            <v>1.7502</v>
          </cell>
          <cell r="H300">
            <v>1.7450000000000001</v>
          </cell>
          <cell r="I300">
            <v>18.88</v>
          </cell>
          <cell r="M300">
            <v>1.2928855358906253</v>
          </cell>
          <cell r="N300">
            <v>1.2921184669164181</v>
          </cell>
          <cell r="O300">
            <v>1.2977903811567919</v>
          </cell>
        </row>
        <row r="301">
          <cell r="A301">
            <v>36599</v>
          </cell>
          <cell r="B301">
            <v>36598</v>
          </cell>
          <cell r="C301">
            <v>36600</v>
          </cell>
          <cell r="D301">
            <v>2.0495429999999999</v>
          </cell>
          <cell r="E301">
            <v>2.0415179999999999</v>
          </cell>
          <cell r="F301">
            <v>1.7363999999999999</v>
          </cell>
          <cell r="G301">
            <v>1.7372000000000001</v>
          </cell>
          <cell r="H301">
            <v>1.7370000000000001</v>
          </cell>
          <cell r="I301">
            <v>18.88</v>
          </cell>
          <cell r="M301">
            <v>1.2937679457834972</v>
          </cell>
          <cell r="N301">
            <v>1.2929977612858654</v>
          </cell>
          <cell r="O301">
            <v>1.2986813438828804</v>
          </cell>
        </row>
        <row r="302">
          <cell r="A302">
            <v>36600</v>
          </cell>
          <cell r="B302">
            <v>36599</v>
          </cell>
          <cell r="C302">
            <v>36601</v>
          </cell>
          <cell r="D302">
            <v>2.0495429999999999</v>
          </cell>
          <cell r="E302">
            <v>2.0415179999999999</v>
          </cell>
          <cell r="F302">
            <v>1.7423</v>
          </cell>
          <cell r="G302">
            <v>1.7431000000000001</v>
          </cell>
          <cell r="H302">
            <v>1.738</v>
          </cell>
          <cell r="I302">
            <v>18.88</v>
          </cell>
          <cell r="M302">
            <v>1.2946518234624655</v>
          </cell>
          <cell r="N302">
            <v>1.2938776540204069</v>
          </cell>
          <cell r="O302">
            <v>1.2995729182752216</v>
          </cell>
        </row>
        <row r="303">
          <cell r="A303">
            <v>36601</v>
          </cell>
          <cell r="B303">
            <v>36600</v>
          </cell>
          <cell r="C303">
            <v>36602</v>
          </cell>
          <cell r="D303">
            <v>2.0495429999999999</v>
          </cell>
          <cell r="E303">
            <v>2.0415179999999999</v>
          </cell>
          <cell r="F303">
            <v>1.7349000000000001</v>
          </cell>
          <cell r="G303">
            <v>1.7357</v>
          </cell>
          <cell r="H303">
            <v>1.736</v>
          </cell>
          <cell r="I303">
            <v>18.88</v>
          </cell>
          <cell r="M303">
            <v>1.2955363049898705</v>
          </cell>
          <cell r="N303">
            <v>1.2947581455272337</v>
          </cell>
          <cell r="O303">
            <v>1.3004651047537383</v>
          </cell>
        </row>
        <row r="304">
          <cell r="A304">
            <v>36602</v>
          </cell>
          <cell r="B304">
            <v>36601</v>
          </cell>
          <cell r="C304">
            <v>36605</v>
          </cell>
          <cell r="D304">
            <v>2.047536</v>
          </cell>
          <cell r="E304">
            <v>2.0465339999999999</v>
          </cell>
          <cell r="F304">
            <v>1.7399</v>
          </cell>
          <cell r="G304">
            <v>1.7406999999999999</v>
          </cell>
          <cell r="H304">
            <v>1.736</v>
          </cell>
          <cell r="I304">
            <v>18.88</v>
          </cell>
          <cell r="M304">
            <v>1.2964213907782498</v>
          </cell>
          <cell r="N304">
            <v>1.2956392362138138</v>
          </cell>
          <cell r="O304">
            <v>1.3013579037386418</v>
          </cell>
        </row>
        <row r="305">
          <cell r="A305">
            <v>36605</v>
          </cell>
          <cell r="B305">
            <v>36602</v>
          </cell>
          <cell r="C305">
            <v>36606</v>
          </cell>
          <cell r="D305">
            <v>2.047536</v>
          </cell>
          <cell r="E305">
            <v>2.0465339999999999</v>
          </cell>
          <cell r="F305">
            <v>1.738</v>
          </cell>
          <cell r="G305">
            <v>1.7387999999999999</v>
          </cell>
          <cell r="H305">
            <v>1.736</v>
          </cell>
          <cell r="I305">
            <v>18.88</v>
          </cell>
          <cell r="M305">
            <v>1.2973062139345126</v>
          </cell>
          <cell r="N305">
            <v>1.2965230927966955</v>
          </cell>
          <cell r="O305">
            <v>1.3022513156504316</v>
          </cell>
        </row>
        <row r="306">
          <cell r="A306">
            <v>36606</v>
          </cell>
          <cell r="B306">
            <v>36605</v>
          </cell>
          <cell r="C306">
            <v>36607</v>
          </cell>
          <cell r="D306">
            <v>2.0485410000000002</v>
          </cell>
          <cell r="E306">
            <v>2.0465339999999999</v>
          </cell>
          <cell r="F306">
            <v>1.7373000000000001</v>
          </cell>
          <cell r="G306">
            <v>1.7381</v>
          </cell>
          <cell r="H306">
            <v>1.736</v>
          </cell>
          <cell r="I306">
            <v>18.87</v>
          </cell>
          <cell r="M306">
            <v>1.2981916409931975</v>
          </cell>
          <cell r="N306">
            <v>1.2974075523270934</v>
          </cell>
          <cell r="O306">
            <v>1.3031453409098961</v>
          </cell>
        </row>
        <row r="307">
          <cell r="A307">
            <v>36607</v>
          </cell>
          <cell r="B307">
            <v>36606</v>
          </cell>
          <cell r="C307">
            <v>36608</v>
          </cell>
          <cell r="D307">
            <v>2.0304720000000001</v>
          </cell>
          <cell r="E307">
            <v>2.0364990000000001</v>
          </cell>
          <cell r="F307">
            <v>1.7297</v>
          </cell>
          <cell r="G307">
            <v>1.7304999999999999</v>
          </cell>
          <cell r="H307">
            <v>1.7290000000000001</v>
          </cell>
          <cell r="I307">
            <v>18.88</v>
          </cell>
          <cell r="M307">
            <v>1.2990781072606747</v>
          </cell>
          <cell r="N307">
            <v>1.2982926152163246</v>
          </cell>
          <cell r="O307">
            <v>1.3040395446269901</v>
          </cell>
        </row>
        <row r="308">
          <cell r="A308">
            <v>36608</v>
          </cell>
          <cell r="B308">
            <v>36607</v>
          </cell>
          <cell r="C308">
            <v>36609</v>
          </cell>
          <cell r="D308">
            <v>2.0425200000000001</v>
          </cell>
          <cell r="E308">
            <v>2.0364990000000001</v>
          </cell>
          <cell r="F308">
            <v>1.7234</v>
          </cell>
          <cell r="G308">
            <v>1.7242</v>
          </cell>
          <cell r="H308">
            <v>1.72</v>
          </cell>
          <cell r="I308">
            <v>18.91</v>
          </cell>
          <cell r="M308">
            <v>1.2999573545015433</v>
          </cell>
          <cell r="N308">
            <v>1.2991739390871897</v>
          </cell>
          <cell r="O308">
            <v>1.3049347975464733</v>
          </cell>
        </row>
        <row r="309">
          <cell r="A309">
            <v>36609</v>
          </cell>
          <cell r="B309">
            <v>36608</v>
          </cell>
          <cell r="C309">
            <v>36612</v>
          </cell>
          <cell r="D309">
            <v>2.0505450000000001</v>
          </cell>
          <cell r="E309">
            <v>2.0364990000000001</v>
          </cell>
          <cell r="F309">
            <v>1.7225999999999999</v>
          </cell>
          <cell r="G309">
            <v>1.7234</v>
          </cell>
          <cell r="H309">
            <v>1.7330000000000001</v>
          </cell>
          <cell r="I309">
            <v>18.940000000000001</v>
          </cell>
          <cell r="M309">
            <v>1.3008424174667821</v>
          </cell>
          <cell r="N309">
            <v>1.3000558612297821</v>
          </cell>
          <cell r="O309">
            <v>1.3058319725850756</v>
          </cell>
        </row>
        <row r="310">
          <cell r="A310">
            <v>36612</v>
          </cell>
          <cell r="B310">
            <v>36609</v>
          </cell>
          <cell r="C310">
            <v>36613</v>
          </cell>
          <cell r="D310">
            <v>2.0495429999999999</v>
          </cell>
          <cell r="E310">
            <v>2.0364990000000001</v>
          </cell>
          <cell r="F310">
            <v>1.7354000000000001</v>
          </cell>
          <cell r="G310">
            <v>1.7362</v>
          </cell>
          <cell r="H310">
            <v>1.7509999999999999</v>
          </cell>
          <cell r="I310">
            <v>19.03</v>
          </cell>
          <cell r="M310">
            <v>1.3017315627717569</v>
          </cell>
          <cell r="N310">
            <v>1.3009383820502283</v>
          </cell>
          <cell r="O310">
            <v>1.3067310725315142</v>
          </cell>
        </row>
        <row r="311">
          <cell r="A311">
            <v>36613</v>
          </cell>
          <cell r="B311">
            <v>36612</v>
          </cell>
          <cell r="C311">
            <v>36614</v>
          </cell>
          <cell r="D311">
            <v>2.047536</v>
          </cell>
          <cell r="E311">
            <v>2.0415179999999999</v>
          </cell>
          <cell r="F311">
            <v>1.7447999999999999</v>
          </cell>
          <cell r="G311">
            <v>1.7456</v>
          </cell>
          <cell r="H311">
            <v>1.742</v>
          </cell>
          <cell r="I311">
            <v>18.87</v>
          </cell>
          <cell r="M311">
            <v>1.302620881042543</v>
          </cell>
          <cell r="N311">
            <v>1.3018215019549306</v>
          </cell>
          <cell r="O311">
            <v>1.3076347164950917</v>
          </cell>
        </row>
        <row r="312">
          <cell r="A312">
            <v>36614</v>
          </cell>
          <cell r="B312">
            <v>36613</v>
          </cell>
          <cell r="C312">
            <v>36615</v>
          </cell>
          <cell r="D312">
            <v>2.0123760000000002</v>
          </cell>
          <cell r="E312">
            <v>2.0063399999999998</v>
          </cell>
          <cell r="F312">
            <v>1.7371000000000001</v>
          </cell>
          <cell r="G312">
            <v>1.7379</v>
          </cell>
          <cell r="H312">
            <v>1.744</v>
          </cell>
          <cell r="I312">
            <v>18.600000000000001</v>
          </cell>
          <cell r="M312">
            <v>1.3035099354253052</v>
          </cell>
          <cell r="N312">
            <v>1.3027073992979399</v>
          </cell>
          <cell r="O312">
            <v>1.3085320007713603</v>
          </cell>
        </row>
        <row r="313">
          <cell r="A313">
            <v>36615</v>
          </cell>
          <cell r="B313">
            <v>36614</v>
          </cell>
          <cell r="C313">
            <v>36616</v>
          </cell>
          <cell r="D313">
            <v>2.00935</v>
          </cell>
          <cell r="E313">
            <v>2.0063399999999998</v>
          </cell>
          <cell r="F313">
            <v>1.7514000000000001</v>
          </cell>
          <cell r="G313">
            <v>1.7522</v>
          </cell>
          <cell r="H313">
            <v>1.7490000000000001</v>
          </cell>
          <cell r="I313">
            <v>18.600000000000001</v>
          </cell>
          <cell r="M313">
            <v>1.3043843194619089</v>
          </cell>
          <cell r="N313">
            <v>1.3035786239524425</v>
          </cell>
          <cell r="O313">
            <v>1.3094180849046013</v>
          </cell>
        </row>
        <row r="314">
          <cell r="A314">
            <v>36616</v>
          </cell>
          <cell r="B314">
            <v>36615</v>
          </cell>
          <cell r="C314">
            <v>36619</v>
          </cell>
          <cell r="D314">
            <v>2.0083530000000001</v>
          </cell>
          <cell r="E314">
            <v>2.0063399999999998</v>
          </cell>
          <cell r="F314">
            <v>1.7464999999999999</v>
          </cell>
          <cell r="G314">
            <v>1.7473000000000001</v>
          </cell>
          <cell r="H314">
            <v>1.736</v>
          </cell>
          <cell r="I314">
            <v>18.52</v>
          </cell>
          <cell r="M314">
            <v>1.3052579743393458</v>
          </cell>
          <cell r="N314">
            <v>1.3044504312645695</v>
          </cell>
          <cell r="O314">
            <v>1.3103047690576284</v>
          </cell>
        </row>
        <row r="315">
          <cell r="A315">
            <v>36619</v>
          </cell>
          <cell r="B315">
            <v>36616</v>
          </cell>
          <cell r="C315">
            <v>36620</v>
          </cell>
          <cell r="D315">
            <v>2.0063399999999998</v>
          </cell>
          <cell r="E315">
            <v>2.0063399999999998</v>
          </cell>
          <cell r="F315">
            <v>1.7399</v>
          </cell>
          <cell r="G315">
            <v>1.7406999999999999</v>
          </cell>
          <cell r="H315">
            <v>1.742</v>
          </cell>
          <cell r="I315">
            <v>18.489999999999998</v>
          </cell>
          <cell r="M315">
            <v>1.3061317805955253</v>
          </cell>
          <cell r="N315">
            <v>1.3053228216239907</v>
          </cell>
          <cell r="O315">
            <v>1.3111885427485577</v>
          </cell>
        </row>
        <row r="316">
          <cell r="A316">
            <v>36620</v>
          </cell>
          <cell r="B316">
            <v>36619</v>
          </cell>
          <cell r="C316">
            <v>36621</v>
          </cell>
          <cell r="D316">
            <v>2.0073449999999999</v>
          </cell>
          <cell r="E316">
            <v>2.001306</v>
          </cell>
          <cell r="F316">
            <v>1.7417</v>
          </cell>
          <cell r="G316">
            <v>1.7424999999999999</v>
          </cell>
          <cell r="H316">
            <v>1.742</v>
          </cell>
          <cell r="I316">
            <v>18.53</v>
          </cell>
          <cell r="M316">
            <v>1.307005295407752</v>
          </cell>
          <cell r="N316">
            <v>1.3061957954206365</v>
          </cell>
          <cell r="O316">
            <v>1.312071594446645</v>
          </cell>
        </row>
        <row r="317">
          <cell r="A317">
            <v>36621</v>
          </cell>
          <cell r="B317">
            <v>36620</v>
          </cell>
          <cell r="C317">
            <v>36622</v>
          </cell>
          <cell r="D317">
            <v>2.011371</v>
          </cell>
          <cell r="E317">
            <v>2.001306</v>
          </cell>
          <cell r="F317">
            <v>1.7524</v>
          </cell>
          <cell r="G317">
            <v>1.7532000000000001</v>
          </cell>
          <cell r="H317">
            <v>1.7470000000000001</v>
          </cell>
          <cell r="I317">
            <v>18.649999999999999</v>
          </cell>
          <cell r="M317">
            <v>1.3078798322559888</v>
          </cell>
          <cell r="N317">
            <v>1.307067161248153</v>
          </cell>
          <cell r="O317">
            <v>1.3129569994070851</v>
          </cell>
        </row>
        <row r="318">
          <cell r="A318">
            <v>36622</v>
          </cell>
          <cell r="B318">
            <v>36621</v>
          </cell>
          <cell r="C318">
            <v>36623</v>
          </cell>
          <cell r="D318">
            <v>2.0123760000000002</v>
          </cell>
          <cell r="E318">
            <v>2.001306</v>
          </cell>
          <cell r="F318">
            <v>1.7415</v>
          </cell>
          <cell r="G318">
            <v>1.7423</v>
          </cell>
          <cell r="H318">
            <v>1.7470000000000001</v>
          </cell>
          <cell r="I318">
            <v>18.66</v>
          </cell>
          <cell r="M318">
            <v>1.3087567094446837</v>
          </cell>
          <cell r="N318">
            <v>1.307939108365556</v>
          </cell>
          <cell r="O318">
            <v>1.3138482775143008</v>
          </cell>
        </row>
        <row r="319">
          <cell r="A319">
            <v>36623</v>
          </cell>
          <cell r="B319">
            <v>36622</v>
          </cell>
          <cell r="C319">
            <v>36626</v>
          </cell>
          <cell r="D319">
            <v>2.011371</v>
          </cell>
          <cell r="E319">
            <v>2.0063399999999998</v>
          </cell>
          <cell r="F319">
            <v>1.7431000000000001</v>
          </cell>
          <cell r="G319">
            <v>1.7439</v>
          </cell>
          <cell r="H319">
            <v>1.7390000000000001</v>
          </cell>
          <cell r="I319">
            <v>18.64</v>
          </cell>
          <cell r="M319">
            <v>1.3096346129753256</v>
          </cell>
          <cell r="N319">
            <v>1.3088116371606249</v>
          </cell>
          <cell r="O319">
            <v>1.3147406003471291</v>
          </cell>
        </row>
        <row r="320">
          <cell r="A320">
            <v>36626</v>
          </cell>
          <cell r="B320">
            <v>36623</v>
          </cell>
          <cell r="C320">
            <v>36627</v>
          </cell>
          <cell r="D320">
            <v>2.0103659999999999</v>
          </cell>
          <cell r="E320">
            <v>2.0063399999999998</v>
          </cell>
          <cell r="F320">
            <v>1.7379</v>
          </cell>
          <cell r="G320">
            <v>1.7386999999999999</v>
          </cell>
          <cell r="H320">
            <v>1.7430000000000001</v>
          </cell>
          <cell r="I320">
            <v>18.59</v>
          </cell>
          <cell r="M320">
            <v>1.3105126666690372</v>
          </cell>
          <cell r="N320">
            <v>1.3096869442073251</v>
          </cell>
          <cell r="O320">
            <v>1.3156326491884558</v>
          </cell>
        </row>
        <row r="321">
          <cell r="A321">
            <v>36627</v>
          </cell>
          <cell r="B321">
            <v>36626</v>
          </cell>
          <cell r="C321">
            <v>36628</v>
          </cell>
          <cell r="D321">
            <v>2.011371</v>
          </cell>
          <cell r="E321">
            <v>2.0063399999999998</v>
          </cell>
          <cell r="F321">
            <v>1.744</v>
          </cell>
          <cell r="G321">
            <v>1.7447999999999999</v>
          </cell>
          <cell r="H321">
            <v>1.7430000000000001</v>
          </cell>
          <cell r="I321">
            <v>18.649999999999999</v>
          </cell>
          <cell r="M321">
            <v>1.3113908700382508</v>
          </cell>
          <cell r="N321">
            <v>1.3105628366418722</v>
          </cell>
          <cell r="O321">
            <v>1.3165231010732523</v>
          </cell>
        </row>
        <row r="322">
          <cell r="A322">
            <v>36628</v>
          </cell>
          <cell r="B322">
            <v>36627</v>
          </cell>
          <cell r="C322">
            <v>36629</v>
          </cell>
          <cell r="D322">
            <v>2.0123760000000002</v>
          </cell>
          <cell r="E322">
            <v>2.0063399999999998</v>
          </cell>
          <cell r="F322">
            <v>1.7463</v>
          </cell>
          <cell r="G322">
            <v>1.7471000000000001</v>
          </cell>
          <cell r="H322">
            <v>1.756</v>
          </cell>
          <cell r="I322">
            <v>18.64</v>
          </cell>
          <cell r="M322">
            <v>1.3122701012268041</v>
          </cell>
          <cell r="N322">
            <v>1.3114393148557617</v>
          </cell>
          <cell r="O322">
            <v>1.3174167999667883</v>
          </cell>
        </row>
        <row r="323">
          <cell r="A323">
            <v>36629</v>
          </cell>
          <cell r="B323">
            <v>36628</v>
          </cell>
          <cell r="C323">
            <v>36630</v>
          </cell>
          <cell r="D323">
            <v>2.0153940000000001</v>
          </cell>
          <cell r="E323">
            <v>2.0063399999999998</v>
          </cell>
          <cell r="F323">
            <v>1.7625</v>
          </cell>
          <cell r="G323">
            <v>1.7633000000000001</v>
          </cell>
          <cell r="H323">
            <v>1.782</v>
          </cell>
          <cell r="I323">
            <v>18.649999999999999</v>
          </cell>
          <cell r="M323">
            <v>1.3131503615125462</v>
          </cell>
          <cell r="N323">
            <v>1.3123163792407511</v>
          </cell>
          <cell r="O323">
            <v>1.3183106646041505</v>
          </cell>
        </row>
        <row r="324">
          <cell r="A324">
            <v>36630</v>
          </cell>
          <cell r="B324">
            <v>36629</v>
          </cell>
          <cell r="C324">
            <v>36633</v>
          </cell>
          <cell r="D324">
            <v>2.0194169999999998</v>
          </cell>
          <cell r="E324">
            <v>2.0063399999999998</v>
          </cell>
          <cell r="F324">
            <v>1.7825</v>
          </cell>
          <cell r="G324">
            <v>1.7833000000000001</v>
          </cell>
          <cell r="H324">
            <v>1.782</v>
          </cell>
          <cell r="I324">
            <v>18.64</v>
          </cell>
          <cell r="M324">
            <v>1.3140325332991094</v>
          </cell>
          <cell r="N324">
            <v>1.3131940301888598</v>
          </cell>
          <cell r="O324">
            <v>1.3192055769542133</v>
          </cell>
        </row>
        <row r="325">
          <cell r="A325">
            <v>36633</v>
          </cell>
          <cell r="B325">
            <v>36630</v>
          </cell>
          <cell r="C325">
            <v>36634</v>
          </cell>
          <cell r="D325">
            <v>2.0194169999999998</v>
          </cell>
          <cell r="E325">
            <v>2.011371</v>
          </cell>
          <cell r="F325">
            <v>1.7865</v>
          </cell>
          <cell r="G325">
            <v>1.7873000000000001</v>
          </cell>
          <cell r="H325">
            <v>1.778</v>
          </cell>
          <cell r="I325">
            <v>18.649999999999999</v>
          </cell>
          <cell r="M325">
            <v>1.3149170598445419</v>
          </cell>
          <cell r="N325">
            <v>1.3140722680923695</v>
          </cell>
          <cell r="O325">
            <v>1.3201006552731478</v>
          </cell>
        </row>
        <row r="326">
          <cell r="A326">
            <v>36634</v>
          </cell>
          <cell r="B326">
            <v>36633</v>
          </cell>
          <cell r="C326">
            <v>36635</v>
          </cell>
          <cell r="D326">
            <v>2.0194169999999998</v>
          </cell>
          <cell r="E326">
            <v>2.011371</v>
          </cell>
          <cell r="F326">
            <v>1.7687999999999999</v>
          </cell>
          <cell r="G326">
            <v>1.7696000000000001</v>
          </cell>
          <cell r="H326">
            <v>1.762</v>
          </cell>
          <cell r="I326">
            <v>18.63</v>
          </cell>
          <cell r="M326">
            <v>1.3158021817992887</v>
          </cell>
          <cell r="N326">
            <v>1.314953297043018</v>
          </cell>
          <cell r="O326">
            <v>1.3209967827273581</v>
          </cell>
        </row>
        <row r="327">
          <cell r="A327">
            <v>36635</v>
          </cell>
          <cell r="B327">
            <v>36634</v>
          </cell>
          <cell r="C327">
            <v>36636</v>
          </cell>
          <cell r="D327">
            <v>2.014389</v>
          </cell>
          <cell r="E327">
            <v>2.011371</v>
          </cell>
          <cell r="F327">
            <v>1.7654000000000001</v>
          </cell>
          <cell r="G327">
            <v>1.7662</v>
          </cell>
          <cell r="H327">
            <v>1.7749999999999999</v>
          </cell>
          <cell r="I327">
            <v>18.54</v>
          </cell>
          <cell r="M327">
            <v>1.3166878995641429</v>
          </cell>
          <cell r="N327">
            <v>1.3158349166856935</v>
          </cell>
          <cell r="O327">
            <v>1.3218926342123005</v>
          </cell>
        </row>
        <row r="328">
          <cell r="A328">
            <v>36636</v>
          </cell>
          <cell r="B328">
            <v>36635</v>
          </cell>
          <cell r="C328">
            <v>36640</v>
          </cell>
          <cell r="D328">
            <v>2.0184120000000001</v>
          </cell>
          <cell r="E328">
            <v>2.011371</v>
          </cell>
          <cell r="F328">
            <v>1.7776000000000001</v>
          </cell>
          <cell r="G328">
            <v>1.7784</v>
          </cell>
          <cell r="H328">
            <v>1.778</v>
          </cell>
          <cell r="I328">
            <v>18.649999999999999</v>
          </cell>
          <cell r="M328">
            <v>1.317572006771248</v>
          </cell>
          <cell r="N328">
            <v>1.31671712741643</v>
          </cell>
          <cell r="O328">
            <v>1.3227851093880993</v>
          </cell>
        </row>
        <row r="329">
          <cell r="A329">
            <v>36640</v>
          </cell>
          <cell r="B329">
            <v>36636</v>
          </cell>
          <cell r="C329">
            <v>36641</v>
          </cell>
          <cell r="D329">
            <v>2.0184120000000001</v>
          </cell>
          <cell r="E329">
            <v>2.011371</v>
          </cell>
          <cell r="F329">
            <v>1.7907999999999999</v>
          </cell>
          <cell r="G329">
            <v>1.7916000000000001</v>
          </cell>
          <cell r="H329">
            <v>1.7909999999999999</v>
          </cell>
          <cell r="I329">
            <v>18.62</v>
          </cell>
          <cell r="M329">
            <v>1.3184584744876915</v>
          </cell>
          <cell r="N329">
            <v>1.3175999296315262</v>
          </cell>
          <cell r="O329">
            <v>1.3236830591374673</v>
          </cell>
        </row>
        <row r="330">
          <cell r="A330">
            <v>36641</v>
          </cell>
          <cell r="B330">
            <v>36640</v>
          </cell>
          <cell r="C330">
            <v>36642</v>
          </cell>
          <cell r="D330">
            <v>2.0184120000000001</v>
          </cell>
          <cell r="E330">
            <v>2.011371</v>
          </cell>
          <cell r="F330">
            <v>1.788</v>
          </cell>
          <cell r="G330">
            <v>1.7887999999999999</v>
          </cell>
          <cell r="H330">
            <v>1.788</v>
          </cell>
          <cell r="I330">
            <v>18.61</v>
          </cell>
          <cell r="M330">
            <v>1.3193455386231605</v>
          </cell>
          <cell r="N330">
            <v>1.3184833237275471</v>
          </cell>
          <cell r="O330">
            <v>1.3245802892565361</v>
          </cell>
        </row>
        <row r="331">
          <cell r="A331">
            <v>36642</v>
          </cell>
          <cell r="B331">
            <v>36641</v>
          </cell>
          <cell r="C331">
            <v>36643</v>
          </cell>
          <cell r="D331">
            <v>2.0184120000000001</v>
          </cell>
          <cell r="E331">
            <v>2.011371</v>
          </cell>
          <cell r="F331">
            <v>1.7977000000000001</v>
          </cell>
          <cell r="G331">
            <v>1.7985</v>
          </cell>
          <cell r="H331">
            <v>1.8</v>
          </cell>
          <cell r="I331">
            <v>18.64</v>
          </cell>
          <cell r="M331">
            <v>1.3202331995789283</v>
          </cell>
          <cell r="N331">
            <v>1.3193673101013235</v>
          </cell>
          <cell r="O331">
            <v>1.3254776841063416</v>
          </cell>
        </row>
        <row r="332">
          <cell r="A332">
            <v>36643</v>
          </cell>
          <cell r="B332">
            <v>36642</v>
          </cell>
          <cell r="C332">
            <v>36644</v>
          </cell>
          <cell r="D332">
            <v>2.0184120000000001</v>
          </cell>
          <cell r="E332">
            <v>2.011371</v>
          </cell>
          <cell r="F332">
            <v>1.8075000000000001</v>
          </cell>
          <cell r="G332">
            <v>1.8083</v>
          </cell>
          <cell r="H332">
            <v>1.8049999999999999</v>
          </cell>
          <cell r="I332">
            <v>18.649999999999999</v>
          </cell>
          <cell r="M332">
            <v>1.3211214577565376</v>
          </cell>
          <cell r="N332">
            <v>1.3202518891499522</v>
          </cell>
          <cell r="O332">
            <v>1.326377018037308</v>
          </cell>
        </row>
        <row r="333">
          <cell r="A333">
            <v>36644</v>
          </cell>
          <cell r="B333">
            <v>36643</v>
          </cell>
          <cell r="C333">
            <v>36648</v>
          </cell>
          <cell r="D333">
            <v>2.0184120000000001</v>
          </cell>
          <cell r="E333">
            <v>2.011371</v>
          </cell>
          <cell r="F333">
            <v>1.8059000000000001</v>
          </cell>
          <cell r="G333">
            <v>1.8067</v>
          </cell>
          <cell r="H333">
            <v>1.8069999999999999</v>
          </cell>
          <cell r="I333">
            <v>18.62</v>
          </cell>
          <cell r="M333">
            <v>1.3220103135578019</v>
          </cell>
          <cell r="N333">
            <v>1.321137061270796</v>
          </cell>
          <cell r="O333">
            <v>1.3272774060916195</v>
          </cell>
        </row>
        <row r="334">
          <cell r="A334">
            <v>36648</v>
          </cell>
          <cell r="B334">
            <v>36644</v>
          </cell>
          <cell r="C334">
            <v>36649</v>
          </cell>
          <cell r="D334">
            <v>2.0204219999999999</v>
          </cell>
          <cell r="E334">
            <v>2.011371</v>
          </cell>
          <cell r="F334">
            <v>1.8</v>
          </cell>
          <cell r="G334">
            <v>1.8008</v>
          </cell>
          <cell r="H334">
            <v>1.802</v>
          </cell>
          <cell r="I334">
            <v>18.600000000000001</v>
          </cell>
          <cell r="M334">
            <v>1.3228997673848046</v>
          </cell>
          <cell r="N334">
            <v>1.3220228268614844</v>
          </cell>
          <cell r="O334">
            <v>1.3281770725615378</v>
          </cell>
        </row>
        <row r="335">
          <cell r="A335">
            <v>36649</v>
          </cell>
          <cell r="B335">
            <v>36648</v>
          </cell>
          <cell r="C335">
            <v>36650</v>
          </cell>
          <cell r="D335">
            <v>2.0204219999999999</v>
          </cell>
          <cell r="E335">
            <v>2.011371</v>
          </cell>
          <cell r="F335">
            <v>1.8153999999999999</v>
          </cell>
          <cell r="G335">
            <v>1.8162</v>
          </cell>
          <cell r="H335">
            <v>1.8169999999999999</v>
          </cell>
          <cell r="I335">
            <v>18.64</v>
          </cell>
          <cell r="M335">
            <v>1.3237907059827445</v>
          </cell>
          <cell r="N335">
            <v>1.3229091863199136</v>
          </cell>
          <cell r="O335">
            <v>1.3290764595306279</v>
          </cell>
        </row>
        <row r="336">
          <cell r="A336">
            <v>36650</v>
          </cell>
          <cell r="B336">
            <v>36649</v>
          </cell>
          <cell r="C336">
            <v>36651</v>
          </cell>
          <cell r="D336">
            <v>2.0224319999999998</v>
          </cell>
          <cell r="E336">
            <v>2.011371</v>
          </cell>
          <cell r="F336">
            <v>1.8136000000000001</v>
          </cell>
          <cell r="G336">
            <v>1.8144</v>
          </cell>
          <cell r="H336">
            <v>1.8109999999999999</v>
          </cell>
          <cell r="I336">
            <v>18.64</v>
          </cell>
          <cell r="M336">
            <v>1.3246822446046655</v>
          </cell>
          <cell r="N336">
            <v>1.3237961400442462</v>
          </cell>
          <cell r="O336">
            <v>1.3299782352234497</v>
          </cell>
        </row>
        <row r="337">
          <cell r="A337">
            <v>36651</v>
          </cell>
          <cell r="B337">
            <v>36650</v>
          </cell>
          <cell r="C337">
            <v>36654</v>
          </cell>
          <cell r="D337">
            <v>2.0224319999999998</v>
          </cell>
          <cell r="E337">
            <v>2.011371</v>
          </cell>
          <cell r="F337">
            <v>1.8109999999999999</v>
          </cell>
          <cell r="G337">
            <v>1.8118000000000001</v>
          </cell>
          <cell r="H337">
            <v>1.8009999999999999</v>
          </cell>
          <cell r="I337">
            <v>18.64</v>
          </cell>
          <cell r="M337">
            <v>1.3255752711917723</v>
          </cell>
          <cell r="N337">
            <v>1.3246836884329118</v>
          </cell>
          <cell r="O337">
            <v>1.3308806227692573</v>
          </cell>
        </row>
        <row r="338">
          <cell r="A338">
            <v>36654</v>
          </cell>
          <cell r="B338">
            <v>36651</v>
          </cell>
          <cell r="C338">
            <v>36655</v>
          </cell>
          <cell r="D338">
            <v>2.0194169999999998</v>
          </cell>
          <cell r="E338">
            <v>2.011371</v>
          </cell>
          <cell r="F338">
            <v>1.8049999999999999</v>
          </cell>
          <cell r="G338">
            <v>1.8058000000000001</v>
          </cell>
          <cell r="H338">
            <v>1.8080000000000001</v>
          </cell>
          <cell r="I338">
            <v>18.59</v>
          </cell>
          <cell r="M338">
            <v>1.3264688998073946</v>
          </cell>
          <cell r="N338">
            <v>1.3255718318846075</v>
          </cell>
          <cell r="O338">
            <v>1.3317836225831916</v>
          </cell>
        </row>
        <row r="339">
          <cell r="A339">
            <v>36655</v>
          </cell>
          <cell r="B339">
            <v>36654</v>
          </cell>
          <cell r="C339">
            <v>36656</v>
          </cell>
          <cell r="D339">
            <v>2.0153940000000001</v>
          </cell>
          <cell r="E339">
            <v>2.011371</v>
          </cell>
          <cell r="F339">
            <v>0</v>
          </cell>
          <cell r="G339">
            <v>1.8079000000000001</v>
          </cell>
          <cell r="H339">
            <v>1.8109999999999999</v>
          </cell>
          <cell r="I339">
            <v>18.47</v>
          </cell>
          <cell r="M339">
            <v>1.327361797756142</v>
          </cell>
          <cell r="N339">
            <v>1.3264605707982973</v>
          </cell>
          <cell r="O339">
            <v>1.3326850058360336</v>
          </cell>
        </row>
        <row r="340">
          <cell r="A340">
            <v>36656</v>
          </cell>
          <cell r="B340">
            <v>36655</v>
          </cell>
          <cell r="C340">
            <v>36657</v>
          </cell>
          <cell r="D340">
            <v>2.0153940000000001</v>
          </cell>
          <cell r="E340">
            <v>2.011371</v>
          </cell>
          <cell r="F340">
            <v>1.8161</v>
          </cell>
          <cell r="G340">
            <v>1.8169</v>
          </cell>
          <cell r="H340">
            <v>1.8169999999999999</v>
          </cell>
          <cell r="I340">
            <v>18.47</v>
          </cell>
          <cell r="M340">
            <v>1.328253516757151</v>
          </cell>
          <cell r="N340">
            <v>1.327349905573213</v>
          </cell>
          <cell r="O340">
            <v>1.3335816415340609</v>
          </cell>
        </row>
        <row r="341">
          <cell r="A341">
            <v>36657</v>
          </cell>
          <cell r="B341">
            <v>36656</v>
          </cell>
          <cell r="C341">
            <v>36658</v>
          </cell>
          <cell r="D341">
            <v>2.0153940000000001</v>
          </cell>
          <cell r="E341">
            <v>2.011371</v>
          </cell>
          <cell r="F341">
            <v>1.8153999999999999</v>
          </cell>
          <cell r="G341">
            <v>1.8162</v>
          </cell>
          <cell r="H341">
            <v>1.825</v>
          </cell>
          <cell r="I341">
            <v>18.489999999999998</v>
          </cell>
          <cell r="M341">
            <v>1.3291458348132013</v>
          </cell>
          <cell r="N341">
            <v>1.3282398366088539</v>
          </cell>
          <cell r="O341">
            <v>1.3344788804921022</v>
          </cell>
        </row>
        <row r="342">
          <cell r="A342">
            <v>36658</v>
          </cell>
          <cell r="B342">
            <v>36657</v>
          </cell>
          <cell r="C342">
            <v>36661</v>
          </cell>
          <cell r="D342">
            <v>2.0133839999999998</v>
          </cell>
          <cell r="E342">
            <v>2.011371</v>
          </cell>
          <cell r="F342">
            <v>1.8258000000000001</v>
          </cell>
          <cell r="G342">
            <v>1.8266</v>
          </cell>
          <cell r="H342">
            <v>1.8360000000000001</v>
          </cell>
          <cell r="I342">
            <v>18.46</v>
          </cell>
          <cell r="M342">
            <v>1.330038752326737</v>
          </cell>
          <cell r="N342">
            <v>1.3291303643049872</v>
          </cell>
          <cell r="O342">
            <v>1.3353776176325367</v>
          </cell>
        </row>
        <row r="343">
          <cell r="A343">
            <v>36661</v>
          </cell>
          <cell r="B343">
            <v>36658</v>
          </cell>
          <cell r="C343">
            <v>36662</v>
          </cell>
          <cell r="D343">
            <v>2.0133839999999998</v>
          </cell>
          <cell r="E343">
            <v>2.011371</v>
          </cell>
          <cell r="F343">
            <v>1.8373999999999999</v>
          </cell>
          <cell r="G343">
            <v>1.8382000000000001</v>
          </cell>
          <cell r="H343">
            <v>1.8260000000000001</v>
          </cell>
          <cell r="I343">
            <v>18.47</v>
          </cell>
          <cell r="M343">
            <v>1.3309313785745085</v>
          </cell>
          <cell r="N343">
            <v>1.330021489061648</v>
          </cell>
          <cell r="O343">
            <v>1.336275617314427</v>
          </cell>
        </row>
        <row r="344">
          <cell r="A344">
            <v>36662</v>
          </cell>
          <cell r="B344">
            <v>36661</v>
          </cell>
          <cell r="C344">
            <v>36663</v>
          </cell>
          <cell r="D344">
            <v>2.0133839999999998</v>
          </cell>
          <cell r="E344">
            <v>2.011371</v>
          </cell>
          <cell r="F344">
            <v>1.819</v>
          </cell>
          <cell r="G344">
            <v>1.8198000000000001</v>
          </cell>
          <cell r="H344">
            <v>1.82</v>
          </cell>
          <cell r="I344">
            <v>18.5</v>
          </cell>
          <cell r="M344">
            <v>1.3318246038887485</v>
          </cell>
          <cell r="N344">
            <v>1.3309132112791398</v>
          </cell>
          <cell r="O344">
            <v>1.3371746687899375</v>
          </cell>
        </row>
        <row r="345">
          <cell r="A345">
            <v>36663</v>
          </cell>
          <cell r="B345">
            <v>36662</v>
          </cell>
          <cell r="C345">
            <v>36664</v>
          </cell>
          <cell r="D345">
            <v>2.0123760000000002</v>
          </cell>
          <cell r="E345">
            <v>2.011371</v>
          </cell>
          <cell r="F345">
            <v>1.8284</v>
          </cell>
          <cell r="G345">
            <v>1.8291999999999999</v>
          </cell>
          <cell r="H345">
            <v>1.829</v>
          </cell>
          <cell r="I345">
            <v>18.489999999999998</v>
          </cell>
          <cell r="M345">
            <v>1.332718428671507</v>
          </cell>
          <cell r="N345">
            <v>1.3318055313580344</v>
          </cell>
          <cell r="O345">
            <v>1.3380756695795812</v>
          </cell>
        </row>
        <row r="346">
          <cell r="A346">
            <v>36664</v>
          </cell>
          <cell r="B346">
            <v>36663</v>
          </cell>
          <cell r="C346">
            <v>36665</v>
          </cell>
          <cell r="D346">
            <v>2.0123760000000002</v>
          </cell>
          <cell r="E346">
            <v>2.011371</v>
          </cell>
          <cell r="F346">
            <v>1.8297000000000001</v>
          </cell>
          <cell r="G346">
            <v>1.8305</v>
          </cell>
          <cell r="H346">
            <v>1.8340000000000001</v>
          </cell>
          <cell r="I346">
            <v>18.48</v>
          </cell>
          <cell r="M346">
            <v>1.3336124055317125</v>
          </cell>
          <cell r="N346">
            <v>1.3326984496991721</v>
          </cell>
          <cell r="O346">
            <v>1.3389768290647874</v>
          </cell>
        </row>
        <row r="347">
          <cell r="A347">
            <v>36665</v>
          </cell>
          <cell r="B347">
            <v>36664</v>
          </cell>
          <cell r="C347">
            <v>36668</v>
          </cell>
          <cell r="D347">
            <v>2.0123760000000002</v>
          </cell>
          <cell r="E347">
            <v>2.011371</v>
          </cell>
          <cell r="F347">
            <v>1.8446</v>
          </cell>
          <cell r="G347">
            <v>1.8453999999999999</v>
          </cell>
          <cell r="H347">
            <v>1.839</v>
          </cell>
          <cell r="I347">
            <v>18.48</v>
          </cell>
          <cell r="M347">
            <v>1.334506982064444</v>
          </cell>
          <cell r="N347">
            <v>1.333591966703662</v>
          </cell>
          <cell r="O347">
            <v>1.3398781467107848</v>
          </cell>
        </row>
        <row r="348">
          <cell r="A348">
            <v>36668</v>
          </cell>
          <cell r="B348">
            <v>36665</v>
          </cell>
          <cell r="C348">
            <v>36669</v>
          </cell>
          <cell r="D348">
            <v>2.0123760000000002</v>
          </cell>
          <cell r="E348">
            <v>2.011371</v>
          </cell>
          <cell r="F348">
            <v>1.8460000000000001</v>
          </cell>
          <cell r="G348">
            <v>1.8468</v>
          </cell>
          <cell r="H348">
            <v>1.851</v>
          </cell>
          <cell r="I348">
            <v>18.489999999999998</v>
          </cell>
          <cell r="M348">
            <v>1.3354021586719569</v>
          </cell>
          <cell r="N348">
            <v>1.3344860827728822</v>
          </cell>
          <cell r="O348">
            <v>1.3407800710689233</v>
          </cell>
        </row>
        <row r="349">
          <cell r="A349">
            <v>36669</v>
          </cell>
          <cell r="B349">
            <v>36668</v>
          </cell>
          <cell r="C349">
            <v>36670</v>
          </cell>
          <cell r="D349">
            <v>2.0123760000000002</v>
          </cell>
          <cell r="E349">
            <v>2.011371</v>
          </cell>
          <cell r="F349">
            <v>1.8529</v>
          </cell>
          <cell r="G349">
            <v>1.8536999999999999</v>
          </cell>
          <cell r="H349">
            <v>1.855</v>
          </cell>
          <cell r="I349">
            <v>18.489999999999998</v>
          </cell>
          <cell r="M349">
            <v>1.3362979357567768</v>
          </cell>
          <cell r="N349">
            <v>1.3353807983084798</v>
          </cell>
          <cell r="O349">
            <v>1.3416830518988481</v>
          </cell>
        </row>
        <row r="350">
          <cell r="A350">
            <v>36670</v>
          </cell>
          <cell r="B350">
            <v>36669</v>
          </cell>
          <cell r="C350">
            <v>36671</v>
          </cell>
          <cell r="D350">
            <v>2.0133839999999998</v>
          </cell>
          <cell r="E350">
            <v>2.011371</v>
          </cell>
          <cell r="F350">
            <v>1.8529</v>
          </cell>
          <cell r="G350">
            <v>1.8536999999999999</v>
          </cell>
          <cell r="H350">
            <v>1.841</v>
          </cell>
          <cell r="I350">
            <v>18.489999999999998</v>
          </cell>
          <cell r="M350">
            <v>1.3371943137216988</v>
          </cell>
          <cell r="N350">
            <v>1.3362761137123713</v>
          </cell>
          <cell r="O350">
            <v>1.3425866408630946</v>
          </cell>
        </row>
        <row r="351">
          <cell r="A351">
            <v>36671</v>
          </cell>
          <cell r="B351">
            <v>36670</v>
          </cell>
          <cell r="C351">
            <v>36672</v>
          </cell>
          <cell r="D351">
            <v>2.0133839999999998</v>
          </cell>
          <cell r="E351">
            <v>2.011371</v>
          </cell>
          <cell r="F351">
            <v>1.8384</v>
          </cell>
          <cell r="G351">
            <v>1.8391999999999999</v>
          </cell>
          <cell r="H351">
            <v>1.847</v>
          </cell>
          <cell r="I351">
            <v>18.5</v>
          </cell>
          <cell r="M351">
            <v>1.3380917422670784</v>
          </cell>
          <cell r="N351">
            <v>1.3371720293867426</v>
          </cell>
          <cell r="O351">
            <v>1.3434908383712258</v>
          </cell>
        </row>
        <row r="352">
          <cell r="A352">
            <v>36672</v>
          </cell>
          <cell r="B352">
            <v>36671</v>
          </cell>
          <cell r="C352">
            <v>36675</v>
          </cell>
          <cell r="D352">
            <v>2.014389</v>
          </cell>
          <cell r="E352">
            <v>2.011371</v>
          </cell>
          <cell r="F352">
            <v>1.8447</v>
          </cell>
          <cell r="G352">
            <v>1.8454999999999999</v>
          </cell>
          <cell r="H352">
            <v>1.8360000000000001</v>
          </cell>
          <cell r="I352">
            <v>18.5</v>
          </cell>
          <cell r="M352">
            <v>1.3389897731018827</v>
          </cell>
          <cell r="N352">
            <v>1.3380685457340491</v>
          </cell>
          <cell r="O352">
            <v>1.3443960950549672</v>
          </cell>
        </row>
        <row r="353">
          <cell r="A353">
            <v>36675</v>
          </cell>
          <cell r="B353">
            <v>36672</v>
          </cell>
          <cell r="C353">
            <v>36676</v>
          </cell>
          <cell r="D353">
            <v>2.0133839999999998</v>
          </cell>
          <cell r="E353">
            <v>2.011371</v>
          </cell>
          <cell r="F353">
            <v>1.8380000000000001</v>
          </cell>
          <cell r="G353">
            <v>1.8388</v>
          </cell>
          <cell r="H353">
            <v>1.837</v>
          </cell>
          <cell r="I353">
            <v>18.489999999999998</v>
          </cell>
          <cell r="M353">
            <v>1.339888855191899</v>
          </cell>
          <cell r="N353">
            <v>1.3389656631570164</v>
          </cell>
          <cell r="O353">
            <v>1.3453019617091229</v>
          </cell>
        </row>
        <row r="354">
          <cell r="A354">
            <v>36676</v>
          </cell>
          <cell r="B354">
            <v>36675</v>
          </cell>
          <cell r="C354">
            <v>36677</v>
          </cell>
          <cell r="D354">
            <v>2.011371</v>
          </cell>
          <cell r="E354">
            <v>2.011371</v>
          </cell>
          <cell r="F354">
            <v>1.8297000000000001</v>
          </cell>
          <cell r="G354">
            <v>1.8305</v>
          </cell>
          <cell r="H354">
            <v>1.83</v>
          </cell>
          <cell r="I354">
            <v>18.46</v>
          </cell>
          <cell r="M354">
            <v>1.3407880921195063</v>
          </cell>
          <cell r="N354">
            <v>1.3398633820586396</v>
          </cell>
          <cell r="O354">
            <v>1.3462079879158781</v>
          </cell>
        </row>
        <row r="355">
          <cell r="A355">
            <v>36677</v>
          </cell>
          <cell r="B355">
            <v>36676</v>
          </cell>
          <cell r="C355">
            <v>36678</v>
          </cell>
          <cell r="D355">
            <v>2.0103659999999999</v>
          </cell>
          <cell r="E355">
            <v>2.0063399999999998</v>
          </cell>
          <cell r="F355">
            <v>1.8258000000000001</v>
          </cell>
          <cell r="G355">
            <v>1.8266</v>
          </cell>
          <cell r="H355">
            <v>1.825</v>
          </cell>
          <cell r="I355">
            <v>18.440000000000001</v>
          </cell>
          <cell r="M355">
            <v>1.3416870328813846</v>
          </cell>
          <cell r="N355">
            <v>1.3407617028421845</v>
          </cell>
          <cell r="O355">
            <v>1.3471132706830475</v>
          </cell>
        </row>
        <row r="356">
          <cell r="A356">
            <v>36678</v>
          </cell>
          <cell r="B356">
            <v>36677</v>
          </cell>
          <cell r="C356">
            <v>36679</v>
          </cell>
          <cell r="D356">
            <v>2.0093580000000002</v>
          </cell>
          <cell r="E356">
            <v>2.0063399999999998</v>
          </cell>
          <cell r="F356">
            <v>1.8193999999999999</v>
          </cell>
          <cell r="G356">
            <v>1.8202</v>
          </cell>
          <cell r="H356">
            <v>1.819</v>
          </cell>
          <cell r="I356">
            <v>18.440000000000001</v>
          </cell>
          <cell r="M356">
            <v>1.3425861268792332</v>
          </cell>
          <cell r="N356">
            <v>1.3416583774538113</v>
          </cell>
          <cell r="O356">
            <v>1.3480182590112906</v>
          </cell>
        </row>
        <row r="357">
          <cell r="A357">
            <v>36679</v>
          </cell>
          <cell r="B357">
            <v>36678</v>
          </cell>
          <cell r="C357">
            <v>36682</v>
          </cell>
          <cell r="D357">
            <v>2.0083530000000001</v>
          </cell>
          <cell r="E357">
            <v>2.0063399999999998</v>
          </cell>
          <cell r="F357">
            <v>1.8096000000000001</v>
          </cell>
          <cell r="G357">
            <v>1.8104</v>
          </cell>
          <cell r="H357">
            <v>1.802</v>
          </cell>
          <cell r="I357">
            <v>18.43</v>
          </cell>
          <cell r="M357">
            <v>1.3434853722708111</v>
          </cell>
          <cell r="N357">
            <v>1.3425556517434849</v>
          </cell>
          <cell r="O357">
            <v>1.3489238553091023</v>
          </cell>
        </row>
        <row r="358">
          <cell r="A358">
            <v>36682</v>
          </cell>
          <cell r="B358">
            <v>36679</v>
          </cell>
          <cell r="C358">
            <v>36683</v>
          </cell>
          <cell r="D358">
            <v>2.0063399999999998</v>
          </cell>
          <cell r="E358">
            <v>2.0063399999999998</v>
          </cell>
          <cell r="F358">
            <v>1.7925</v>
          </cell>
          <cell r="G358">
            <v>1.7932999999999999</v>
          </cell>
          <cell r="H358">
            <v>1.7909999999999999</v>
          </cell>
          <cell r="I358">
            <v>18.41</v>
          </cell>
          <cell r="M358">
            <v>1.3443847698967633</v>
          </cell>
          <cell r="N358">
            <v>1.343453526112258</v>
          </cell>
          <cell r="O358">
            <v>1.3498296077142526</v>
          </cell>
        </row>
        <row r="359">
          <cell r="A359">
            <v>36683</v>
          </cell>
          <cell r="B359">
            <v>36682</v>
          </cell>
          <cell r="C359">
            <v>36684</v>
          </cell>
          <cell r="D359">
            <v>2.0033189999999998</v>
          </cell>
          <cell r="E359">
            <v>2.001306</v>
          </cell>
          <cell r="F359">
            <v>1.7890999999999999</v>
          </cell>
          <cell r="G359">
            <v>1.7899</v>
          </cell>
          <cell r="H359">
            <v>1.8009999999999999</v>
          </cell>
          <cell r="I359">
            <v>18.39</v>
          </cell>
          <cell r="M359">
            <v>1.3452838675431749</v>
          </cell>
          <cell r="N359">
            <v>1.3443520009614514</v>
          </cell>
          <cell r="O359">
            <v>1.3507350630357025</v>
          </cell>
        </row>
        <row r="360">
          <cell r="A360">
            <v>36684</v>
          </cell>
          <cell r="B360">
            <v>36683</v>
          </cell>
          <cell r="C360">
            <v>36685</v>
          </cell>
          <cell r="D360">
            <v>1.99929</v>
          </cell>
          <cell r="E360">
            <v>2.001306</v>
          </cell>
          <cell r="F360">
            <v>1.8028</v>
          </cell>
          <cell r="G360">
            <v>1.8036000000000001</v>
          </cell>
          <cell r="H360">
            <v>1.7949999999999999</v>
          </cell>
          <cell r="I360">
            <v>18.37</v>
          </cell>
          <cell r="M360">
            <v>1.3461822117872557</v>
          </cell>
          <cell r="N360">
            <v>1.3452488208699966</v>
          </cell>
          <cell r="O360">
            <v>1.3516402197070729</v>
          </cell>
        </row>
        <row r="361">
          <cell r="A361">
            <v>36685</v>
          </cell>
          <cell r="B361">
            <v>36684</v>
          </cell>
          <cell r="C361">
            <v>36686</v>
          </cell>
          <cell r="D361">
            <v>1.997277</v>
          </cell>
          <cell r="E361">
            <v>1.9962690000000001</v>
          </cell>
          <cell r="F361">
            <v>1.794</v>
          </cell>
          <cell r="G361">
            <v>1.7948</v>
          </cell>
          <cell r="H361">
            <v>1.8029999999999999</v>
          </cell>
          <cell r="I361">
            <v>18.350000000000001</v>
          </cell>
          <cell r="M361">
            <v>1.3470793479986571</v>
          </cell>
          <cell r="N361">
            <v>1.3461462390488965</v>
          </cell>
          <cell r="O361">
            <v>1.3525450761611766</v>
          </cell>
        </row>
        <row r="362">
          <cell r="A362">
            <v>36686</v>
          </cell>
          <cell r="B362">
            <v>36685</v>
          </cell>
          <cell r="C362">
            <v>36689</v>
          </cell>
          <cell r="D362">
            <v>1.997277</v>
          </cell>
          <cell r="E362">
            <v>1.9962690000000001</v>
          </cell>
          <cell r="F362">
            <v>1.7990999999999999</v>
          </cell>
          <cell r="G362">
            <v>1.7999000000000001</v>
          </cell>
          <cell r="H362">
            <v>1.8049999999999999</v>
          </cell>
          <cell r="I362">
            <v>18.329999999999998</v>
          </cell>
          <cell r="M362">
            <v>1.3479761781983015</v>
          </cell>
          <cell r="N362">
            <v>1.3470419957177233</v>
          </cell>
          <cell r="O362">
            <v>1.3534496308300206</v>
          </cell>
        </row>
        <row r="363">
          <cell r="A363">
            <v>36689</v>
          </cell>
          <cell r="B363">
            <v>36686</v>
          </cell>
          <cell r="C363">
            <v>36690</v>
          </cell>
          <cell r="D363">
            <v>1.9962690000000001</v>
          </cell>
          <cell r="E363">
            <v>1.9962690000000001</v>
          </cell>
          <cell r="F363">
            <v>1.8031999999999999</v>
          </cell>
          <cell r="G363">
            <v>1.804</v>
          </cell>
          <cell r="H363">
            <v>1.806</v>
          </cell>
          <cell r="I363">
            <v>18.32</v>
          </cell>
          <cell r="M363">
            <v>1.3488736054707227</v>
          </cell>
          <cell r="N363">
            <v>1.3479383484436398</v>
          </cell>
          <cell r="O363">
            <v>1.3543538821448113</v>
          </cell>
        </row>
        <row r="364">
          <cell r="A364">
            <v>36690</v>
          </cell>
          <cell r="B364">
            <v>36689</v>
          </cell>
          <cell r="C364">
            <v>36691</v>
          </cell>
          <cell r="D364">
            <v>1.995261</v>
          </cell>
          <cell r="E364">
            <v>1.9962690000000001</v>
          </cell>
          <cell r="F364">
            <v>1.8091999999999999</v>
          </cell>
          <cell r="G364">
            <v>1.81</v>
          </cell>
          <cell r="H364">
            <v>1.8080000000000001</v>
          </cell>
          <cell r="I364">
            <v>18.32</v>
          </cell>
          <cell r="M364">
            <v>1.3497711769918959</v>
          </cell>
          <cell r="N364">
            <v>1.3488352976232763</v>
          </cell>
          <cell r="O364">
            <v>1.3552582830859432</v>
          </cell>
        </row>
        <row r="365">
          <cell r="A365">
            <v>36691</v>
          </cell>
          <cell r="B365">
            <v>36690</v>
          </cell>
          <cell r="C365">
            <v>36692</v>
          </cell>
          <cell r="D365">
            <v>1.9942530000000001</v>
          </cell>
          <cell r="E365">
            <v>1.9912319999999999</v>
          </cell>
          <cell r="F365">
            <v>1.8099000000000001</v>
          </cell>
          <cell r="G365">
            <v>1.8107</v>
          </cell>
          <cell r="H365">
            <v>1.8089999999999999</v>
          </cell>
          <cell r="I365">
            <v>18.32</v>
          </cell>
          <cell r="M365">
            <v>1.3506688922546879</v>
          </cell>
          <cell r="N365">
            <v>1.3497328436535267</v>
          </cell>
          <cell r="O365">
            <v>1.3561632879615955</v>
          </cell>
        </row>
        <row r="366">
          <cell r="A366">
            <v>36692</v>
          </cell>
          <cell r="B366">
            <v>36691</v>
          </cell>
          <cell r="C366">
            <v>36693</v>
          </cell>
          <cell r="D366">
            <v>1.995261</v>
          </cell>
          <cell r="E366">
            <v>1.9912319999999999</v>
          </cell>
          <cell r="F366">
            <v>1.8070999999999999</v>
          </cell>
          <cell r="G366">
            <v>1.8079000000000001</v>
          </cell>
          <cell r="H366">
            <v>1.8109999999999999</v>
          </cell>
          <cell r="I366">
            <v>18.32</v>
          </cell>
          <cell r="M366">
            <v>1.351566750751483</v>
          </cell>
          <cell r="N366">
            <v>1.3506287207301046</v>
          </cell>
          <cell r="O366">
            <v>1.3570688971750593</v>
          </cell>
        </row>
        <row r="367">
          <cell r="A367">
            <v>36693</v>
          </cell>
          <cell r="B367">
            <v>36692</v>
          </cell>
          <cell r="C367">
            <v>36696</v>
          </cell>
          <cell r="D367">
            <v>1.9962690000000001</v>
          </cell>
          <cell r="E367">
            <v>1.9912319999999999</v>
          </cell>
          <cell r="F367">
            <v>1.8065</v>
          </cell>
          <cell r="G367">
            <v>1.8072999999999999</v>
          </cell>
          <cell r="H367">
            <v>1.8029999999999999</v>
          </cell>
          <cell r="I367">
            <v>18.329999999999998</v>
          </cell>
          <cell r="M367">
            <v>1.3524656602270402</v>
          </cell>
          <cell r="N367">
            <v>1.3515251924397169</v>
          </cell>
          <cell r="O367">
            <v>1.3579751111298952</v>
          </cell>
        </row>
        <row r="368">
          <cell r="A368">
            <v>36696</v>
          </cell>
          <cell r="B368">
            <v>36693</v>
          </cell>
          <cell r="C368">
            <v>36697</v>
          </cell>
          <cell r="D368">
            <v>1.995261</v>
          </cell>
          <cell r="E368">
            <v>1.9912319999999999</v>
          </cell>
          <cell r="F368">
            <v>1.8022</v>
          </cell>
          <cell r="G368">
            <v>1.8029999999999999</v>
          </cell>
          <cell r="H368">
            <v>1.804</v>
          </cell>
          <cell r="I368">
            <v>18.329999999999998</v>
          </cell>
          <cell r="M368">
            <v>1.3533656219840655</v>
          </cell>
          <cell r="N368">
            <v>1.3524222591770474</v>
          </cell>
          <cell r="O368">
            <v>1.3588823859569157</v>
          </cell>
        </row>
        <row r="369">
          <cell r="A369">
            <v>36697</v>
          </cell>
          <cell r="B369">
            <v>36696</v>
          </cell>
          <cell r="C369">
            <v>36698</v>
          </cell>
          <cell r="D369">
            <v>1.986192</v>
          </cell>
          <cell r="E369">
            <v>1.9761029999999999</v>
          </cell>
          <cell r="F369">
            <v>1.7983</v>
          </cell>
          <cell r="G369">
            <v>1.7990999999999999</v>
          </cell>
          <cell r="H369">
            <v>1.8009999999999999</v>
          </cell>
          <cell r="I369">
            <v>18.32</v>
          </cell>
          <cell r="M369">
            <v>1.3542657278654942</v>
          </cell>
          <cell r="N369">
            <v>1.3533199213370424</v>
          </cell>
          <cell r="O369">
            <v>1.359790266942035</v>
          </cell>
        </row>
        <row r="370">
          <cell r="A370">
            <v>36698</v>
          </cell>
          <cell r="B370">
            <v>36697</v>
          </cell>
          <cell r="C370">
            <v>36700</v>
          </cell>
          <cell r="D370">
            <v>1.913373</v>
          </cell>
          <cell r="E370">
            <v>1.910331</v>
          </cell>
          <cell r="F370">
            <v>1.8112999999999999</v>
          </cell>
          <cell r="G370">
            <v>1.8121</v>
          </cell>
          <cell r="H370">
            <v>1.8109999999999999</v>
          </cell>
          <cell r="I370">
            <v>17.510000000000002</v>
          </cell>
          <cell r="M370">
            <v>1.3551623384503475</v>
          </cell>
          <cell r="N370">
            <v>1.3542113545225472</v>
          </cell>
          <cell r="O370">
            <v>1.3606982981540965</v>
          </cell>
        </row>
        <row r="371">
          <cell r="A371">
            <v>36700</v>
          </cell>
          <cell r="B371">
            <v>36698</v>
          </cell>
          <cell r="C371">
            <v>36703</v>
          </cell>
          <cell r="D371">
            <v>1.910331</v>
          </cell>
          <cell r="E371">
            <v>1.910331</v>
          </cell>
          <cell r="F371">
            <v>1.8194999999999999</v>
          </cell>
          <cell r="G371">
            <v>1.8203</v>
          </cell>
          <cell r="H371">
            <v>1.8260000000000001</v>
          </cell>
          <cell r="I371">
            <v>17.5</v>
          </cell>
          <cell r="M371">
            <v>1.3560266487933501</v>
          </cell>
          <cell r="N371">
            <v>1.3550736851662459</v>
          </cell>
          <cell r="O371">
            <v>1.3615698195710284</v>
          </cell>
        </row>
        <row r="372">
          <cell r="A372">
            <v>36703</v>
          </cell>
          <cell r="B372">
            <v>36700</v>
          </cell>
          <cell r="C372">
            <v>36704</v>
          </cell>
          <cell r="D372">
            <v>1.9052549999999999</v>
          </cell>
          <cell r="E372">
            <v>1.9052549999999999</v>
          </cell>
          <cell r="F372">
            <v>1.8273999999999999</v>
          </cell>
          <cell r="G372">
            <v>1.8282</v>
          </cell>
          <cell r="H372">
            <v>1.8240000000000001</v>
          </cell>
          <cell r="I372">
            <v>17.46</v>
          </cell>
          <cell r="M372">
            <v>1.3568901353746887</v>
          </cell>
          <cell r="N372">
            <v>1.355936564922265</v>
          </cell>
          <cell r="O372">
            <v>1.3624414390843655</v>
          </cell>
        </row>
        <row r="373">
          <cell r="A373">
            <v>36704</v>
          </cell>
          <cell r="B373">
            <v>36703</v>
          </cell>
          <cell r="C373">
            <v>36705</v>
          </cell>
          <cell r="D373">
            <v>1.90221</v>
          </cell>
          <cell r="E373">
            <v>1.9001790000000001</v>
          </cell>
          <cell r="F373">
            <v>1.8227</v>
          </cell>
          <cell r="G373">
            <v>1.8234999999999999</v>
          </cell>
          <cell r="H373">
            <v>1.823</v>
          </cell>
          <cell r="I373">
            <v>17.399999999999999</v>
          </cell>
          <cell r="M373">
            <v>1.3577518759463132</v>
          </cell>
          <cell r="N373">
            <v>1.3567976998955988</v>
          </cell>
          <cell r="O373">
            <v>1.3633117745659047</v>
          </cell>
        </row>
        <row r="374">
          <cell r="A374">
            <v>36705</v>
          </cell>
          <cell r="B374">
            <v>36704</v>
          </cell>
          <cell r="C374">
            <v>36706</v>
          </cell>
          <cell r="D374">
            <v>1.8890039999999999</v>
          </cell>
          <cell r="E374">
            <v>1.9001790000000001</v>
          </cell>
          <cell r="F374">
            <v>1.8187</v>
          </cell>
          <cell r="G374">
            <v>1.8194999999999999</v>
          </cell>
          <cell r="H374">
            <v>1.821</v>
          </cell>
          <cell r="I374">
            <v>17.39</v>
          </cell>
          <cell r="M374">
            <v>1.3586127856782946</v>
          </cell>
          <cell r="N374">
            <v>1.3576570860611288</v>
          </cell>
          <cell r="O374">
            <v>1.364179900076486</v>
          </cell>
        </row>
        <row r="375">
          <cell r="A375">
            <v>36706</v>
          </cell>
          <cell r="B375">
            <v>36705</v>
          </cell>
          <cell r="C375">
            <v>36707</v>
          </cell>
          <cell r="D375">
            <v>1.8930689999999999</v>
          </cell>
          <cell r="E375">
            <v>1.8849359999999999</v>
          </cell>
          <cell r="F375">
            <v>1.8164</v>
          </cell>
          <cell r="G375">
            <v>1.8171999999999999</v>
          </cell>
          <cell r="H375">
            <v>1.8109999999999999</v>
          </cell>
          <cell r="I375">
            <v>17.34</v>
          </cell>
          <cell r="M375">
            <v>1.3594682606738271</v>
          </cell>
          <cell r="N375">
            <v>1.3585170165558402</v>
          </cell>
          <cell r="O375">
            <v>1.3650481169678097</v>
          </cell>
        </row>
        <row r="376">
          <cell r="A376">
            <v>36707</v>
          </cell>
          <cell r="B376">
            <v>36706</v>
          </cell>
          <cell r="C376">
            <v>36710</v>
          </cell>
          <cell r="D376">
            <v>1.891035</v>
          </cell>
          <cell r="E376">
            <v>1.8849359999999999</v>
          </cell>
          <cell r="F376">
            <v>1.7991999999999999</v>
          </cell>
          <cell r="G376">
            <v>1.8</v>
          </cell>
          <cell r="H376">
            <v>1.8069999999999999</v>
          </cell>
          <cell r="I376">
            <v>17.29</v>
          </cell>
          <cell r="M376">
            <v>1.3603261164140823</v>
          </cell>
          <cell r="N376">
            <v>1.3593705890995464</v>
          </cell>
          <cell r="O376">
            <v>1.3659145772619909</v>
          </cell>
        </row>
        <row r="377">
          <cell r="A377">
            <v>36710</v>
          </cell>
          <cell r="B377">
            <v>36707</v>
          </cell>
          <cell r="C377">
            <v>36711</v>
          </cell>
          <cell r="D377">
            <v>1.88697</v>
          </cell>
          <cell r="E377">
            <v>1.8849359999999999</v>
          </cell>
          <cell r="F377">
            <v>1.8071999999999999</v>
          </cell>
          <cell r="G377">
            <v>1.8080000000000001</v>
          </cell>
          <cell r="H377">
            <v>1.8140000000000001</v>
          </cell>
          <cell r="I377">
            <v>17.260000000000002</v>
          </cell>
          <cell r="M377">
            <v>1.3611835911799335</v>
          </cell>
          <cell r="N377">
            <v>1.3602246979531247</v>
          </cell>
          <cell r="O377">
            <v>1.366779275928705</v>
          </cell>
        </row>
        <row r="378">
          <cell r="A378">
            <v>36711</v>
          </cell>
          <cell r="B378">
            <v>36710</v>
          </cell>
          <cell r="C378">
            <v>36712</v>
          </cell>
          <cell r="D378">
            <v>1.8879870000000001</v>
          </cell>
          <cell r="E378">
            <v>1.8849359999999999</v>
          </cell>
          <cell r="F378">
            <v>1.8112999999999999</v>
          </cell>
          <cell r="G378">
            <v>1.8121</v>
          </cell>
          <cell r="H378">
            <v>1.8089999999999999</v>
          </cell>
          <cell r="I378">
            <v>17.22</v>
          </cell>
          <cell r="M378">
            <v>1.3620397620469498</v>
          </cell>
          <cell r="N378">
            <v>1.3610793434535449</v>
          </cell>
          <cell r="O378">
            <v>1.3676431336811306</v>
          </cell>
        </row>
        <row r="379">
          <cell r="A379">
            <v>36712</v>
          </cell>
          <cell r="B379">
            <v>36711</v>
          </cell>
          <cell r="C379">
            <v>36713</v>
          </cell>
          <cell r="D379">
            <v>1.890021</v>
          </cell>
          <cell r="E379">
            <v>1.8849359999999999</v>
          </cell>
          <cell r="F379">
            <v>1.8039000000000001</v>
          </cell>
          <cell r="G379">
            <v>1.8047</v>
          </cell>
          <cell r="H379">
            <v>1.8029999999999999</v>
          </cell>
          <cell r="I379">
            <v>17.23</v>
          </cell>
          <cell r="M379">
            <v>1.3628969331683589</v>
          </cell>
          <cell r="N379">
            <v>1.3619345259379887</v>
          </cell>
          <cell r="O379">
            <v>1.3685056846167678</v>
          </cell>
        </row>
        <row r="380">
          <cell r="A380">
            <v>36713</v>
          </cell>
          <cell r="B380">
            <v>36712</v>
          </cell>
          <cell r="C380">
            <v>36714</v>
          </cell>
          <cell r="D380">
            <v>1.8920520000000001</v>
          </cell>
          <cell r="E380">
            <v>1.8849359999999999</v>
          </cell>
          <cell r="F380">
            <v>1.7962</v>
          </cell>
          <cell r="G380">
            <v>1.7969999999999999</v>
          </cell>
          <cell r="H380">
            <v>1.8029999999999999</v>
          </cell>
          <cell r="I380">
            <v>17.28</v>
          </cell>
          <cell r="M380">
            <v>1.3637555677765336</v>
          </cell>
          <cell r="N380">
            <v>1.3627902457438497</v>
          </cell>
          <cell r="O380">
            <v>1.3693692431030036</v>
          </cell>
        </row>
        <row r="381">
          <cell r="A381">
            <v>36714</v>
          </cell>
          <cell r="B381">
            <v>36713</v>
          </cell>
          <cell r="C381">
            <v>36717</v>
          </cell>
          <cell r="D381">
            <v>1.8890039999999999</v>
          </cell>
          <cell r="E381">
            <v>1.8849359999999999</v>
          </cell>
          <cell r="F381">
            <v>1.7964</v>
          </cell>
          <cell r="G381">
            <v>1.7971999999999999</v>
          </cell>
          <cell r="H381">
            <v>1.8</v>
          </cell>
          <cell r="I381">
            <v>17.28</v>
          </cell>
          <cell r="M381">
            <v>1.3646156665930413</v>
          </cell>
          <cell r="N381">
            <v>1.3636465032087333</v>
          </cell>
          <cell r="O381">
            <v>1.3702356651527237</v>
          </cell>
        </row>
        <row r="382">
          <cell r="A382">
            <v>36717</v>
          </cell>
          <cell r="B382">
            <v>36714</v>
          </cell>
          <cell r="C382">
            <v>36718</v>
          </cell>
          <cell r="D382">
            <v>1.863564</v>
          </cell>
          <cell r="E382">
            <v>1.854393</v>
          </cell>
          <cell r="F382">
            <v>1.7998000000000001</v>
          </cell>
          <cell r="G382">
            <v>1.8006</v>
          </cell>
          <cell r="H382">
            <v>1.7949999999999999</v>
          </cell>
          <cell r="I382">
            <v>17.010000000000002</v>
          </cell>
          <cell r="M382">
            <v>1.3654749214105937</v>
          </cell>
          <cell r="N382">
            <v>1.3645032986704573</v>
          </cell>
          <cell r="O382">
            <v>1.3711026354016764</v>
          </cell>
        </row>
        <row r="383">
          <cell r="A383">
            <v>36718</v>
          </cell>
          <cell r="B383">
            <v>36717</v>
          </cell>
          <cell r="C383">
            <v>36719</v>
          </cell>
          <cell r="D383">
            <v>1.8594900000000001</v>
          </cell>
          <cell r="E383">
            <v>1.854393</v>
          </cell>
          <cell r="F383">
            <v>1.7964</v>
          </cell>
          <cell r="G383">
            <v>1.7971999999999999</v>
          </cell>
          <cell r="H383">
            <v>1.8049999999999999</v>
          </cell>
          <cell r="I383">
            <v>16.96</v>
          </cell>
          <cell r="M383">
            <v>1.366323138046075</v>
          </cell>
          <cell r="N383">
            <v>1.3653467404589676</v>
          </cell>
          <cell r="O383">
            <v>1.3719576059705791</v>
          </cell>
        </row>
        <row r="384">
          <cell r="A384">
            <v>36719</v>
          </cell>
          <cell r="B384">
            <v>36718</v>
          </cell>
          <cell r="C384">
            <v>36720</v>
          </cell>
          <cell r="D384">
            <v>1.8584700000000001</v>
          </cell>
          <cell r="E384">
            <v>1.854393</v>
          </cell>
          <cell r="F384">
            <v>1.8026</v>
          </cell>
          <cell r="G384">
            <v>1.8033999999999999</v>
          </cell>
          <cell r="H384">
            <v>1.8029999999999999</v>
          </cell>
          <cell r="I384">
            <v>16.98</v>
          </cell>
          <cell r="M384">
            <v>1.3671700261167301</v>
          </cell>
          <cell r="N384">
            <v>1.3661907036049943</v>
          </cell>
          <cell r="O384">
            <v>1.3728107813074237</v>
          </cell>
        </row>
        <row r="385">
          <cell r="A385">
            <v>36720</v>
          </cell>
          <cell r="B385">
            <v>36719</v>
          </cell>
          <cell r="C385">
            <v>36721</v>
          </cell>
          <cell r="D385">
            <v>1.85745</v>
          </cell>
          <cell r="E385">
            <v>1.854393</v>
          </cell>
          <cell r="F385">
            <v>1.8096000000000001</v>
          </cell>
          <cell r="G385">
            <v>1.8104</v>
          </cell>
          <cell r="H385">
            <v>1.8149999999999999</v>
          </cell>
          <cell r="I385">
            <v>16.940000000000001</v>
          </cell>
          <cell r="M385">
            <v>1.3680169742762092</v>
          </cell>
          <cell r="N385">
            <v>1.3670351884308043</v>
          </cell>
          <cell r="O385">
            <v>1.3736654192486111</v>
          </cell>
        </row>
        <row r="386">
          <cell r="A386">
            <v>36721</v>
          </cell>
          <cell r="B386">
            <v>36720</v>
          </cell>
          <cell r="C386">
            <v>36724</v>
          </cell>
          <cell r="D386">
            <v>1.8584700000000001</v>
          </cell>
          <cell r="E386">
            <v>1.854393</v>
          </cell>
          <cell r="F386">
            <v>1.8098000000000001</v>
          </cell>
          <cell r="G386">
            <v>1.8106</v>
          </cell>
          <cell r="H386">
            <v>1.8029999999999999</v>
          </cell>
          <cell r="I386">
            <v>16.95</v>
          </cell>
          <cell r="M386">
            <v>1.3688639819858321</v>
          </cell>
          <cell r="N386">
            <v>1.3678801952588642</v>
          </cell>
          <cell r="O386">
            <v>1.3745187238366514</v>
          </cell>
        </row>
        <row r="387">
          <cell r="A387">
            <v>36724</v>
          </cell>
          <cell r="B387">
            <v>36721</v>
          </cell>
          <cell r="C387">
            <v>36725</v>
          </cell>
          <cell r="D387">
            <v>1.8584700000000001</v>
          </cell>
          <cell r="E387">
            <v>1.854393</v>
          </cell>
          <cell r="F387">
            <v>1.7970999999999999</v>
          </cell>
          <cell r="G387">
            <v>1.7979000000000001</v>
          </cell>
          <cell r="H387">
            <v>1.796</v>
          </cell>
          <cell r="I387">
            <v>16.95</v>
          </cell>
          <cell r="M387">
            <v>1.3697119795340327</v>
          </cell>
          <cell r="N387">
            <v>1.3687257244118396</v>
          </cell>
          <cell r="O387">
            <v>1.375373025187794</v>
          </cell>
        </row>
        <row r="388">
          <cell r="A388">
            <v>36725</v>
          </cell>
          <cell r="B388">
            <v>36724</v>
          </cell>
          <cell r="C388">
            <v>36726</v>
          </cell>
          <cell r="D388">
            <v>1.85745</v>
          </cell>
          <cell r="E388">
            <v>1.854393</v>
          </cell>
          <cell r="F388">
            <v>1.7962</v>
          </cell>
          <cell r="G388">
            <v>1.7969999999999999</v>
          </cell>
          <cell r="H388">
            <v>1.7969999999999999</v>
          </cell>
          <cell r="I388">
            <v>16.940000000000001</v>
          </cell>
          <cell r="M388">
            <v>1.3705605024082343</v>
          </cell>
          <cell r="N388">
            <v>1.3695717762125961</v>
          </cell>
          <cell r="O388">
            <v>1.3762278575108222</v>
          </cell>
        </row>
        <row r="389">
          <cell r="A389">
            <v>36726</v>
          </cell>
          <cell r="B389">
            <v>36725</v>
          </cell>
          <cell r="C389">
            <v>36727</v>
          </cell>
          <cell r="D389">
            <v>1.8523529999999999</v>
          </cell>
          <cell r="E389">
            <v>1.854393</v>
          </cell>
          <cell r="F389">
            <v>1.8036000000000001</v>
          </cell>
          <cell r="G389">
            <v>1.8044</v>
          </cell>
          <cell r="H389">
            <v>1.8029999999999999</v>
          </cell>
          <cell r="I389">
            <v>16.91</v>
          </cell>
          <cell r="M389">
            <v>1.3714090849433003</v>
          </cell>
          <cell r="N389">
            <v>1.3704183509841981</v>
          </cell>
          <cell r="O389">
            <v>1.3770827538549737</v>
          </cell>
        </row>
        <row r="390">
          <cell r="A390">
            <v>36727</v>
          </cell>
          <cell r="B390">
            <v>36726</v>
          </cell>
          <cell r="C390">
            <v>36728</v>
          </cell>
          <cell r="D390">
            <v>1.8176369999999999</v>
          </cell>
          <cell r="E390">
            <v>1.813545</v>
          </cell>
          <cell r="F390">
            <v>1.8007</v>
          </cell>
          <cell r="G390">
            <v>1.8015000000000001</v>
          </cell>
          <cell r="H390">
            <v>1.7969999999999999</v>
          </cell>
          <cell r="I390">
            <v>16.579999999999998</v>
          </cell>
          <cell r="M390">
            <v>1.3722558628542076</v>
          </cell>
          <cell r="N390">
            <v>1.3712654490499103</v>
          </cell>
          <cell r="O390">
            <v>1.3779367782984222</v>
          </cell>
        </row>
        <row r="391">
          <cell r="A391">
            <v>36728</v>
          </cell>
          <cell r="B391">
            <v>36727</v>
          </cell>
          <cell r="C391">
            <v>36731</v>
          </cell>
          <cell r="D391">
            <v>1.815591</v>
          </cell>
          <cell r="E391">
            <v>1.80843</v>
          </cell>
          <cell r="F391">
            <v>1.7912999999999999</v>
          </cell>
          <cell r="G391">
            <v>1.7921</v>
          </cell>
          <cell r="H391">
            <v>1.796</v>
          </cell>
          <cell r="I391">
            <v>16.52</v>
          </cell>
          <cell r="M391">
            <v>1.3730872838641379</v>
          </cell>
          <cell r="N391">
            <v>1.3720943995828427</v>
          </cell>
          <cell r="O391">
            <v>1.3787758666130208</v>
          </cell>
        </row>
        <row r="392">
          <cell r="A392">
            <v>36731</v>
          </cell>
          <cell r="B392">
            <v>36728</v>
          </cell>
          <cell r="C392">
            <v>36732</v>
          </cell>
          <cell r="D392">
            <v>1.813545</v>
          </cell>
          <cell r="E392">
            <v>1.80843</v>
          </cell>
          <cell r="F392">
            <v>1.7948</v>
          </cell>
          <cell r="G392">
            <v>1.7956000000000001</v>
          </cell>
          <cell r="H392">
            <v>1.7929999999999999</v>
          </cell>
          <cell r="I392">
            <v>16.53</v>
          </cell>
          <cell r="M392">
            <v>1.3739182721690708</v>
          </cell>
          <cell r="N392">
            <v>1.3729215118078553</v>
          </cell>
          <cell r="O392">
            <v>1.3796126475293096</v>
          </cell>
        </row>
        <row r="393">
          <cell r="A393">
            <v>36732</v>
          </cell>
          <cell r="B393">
            <v>36731</v>
          </cell>
          <cell r="C393">
            <v>36733</v>
          </cell>
          <cell r="D393">
            <v>1.811499</v>
          </cell>
          <cell r="E393">
            <v>1.80843</v>
          </cell>
          <cell r="F393">
            <v>1.7889999999999999</v>
          </cell>
          <cell r="G393">
            <v>1.7898000000000001</v>
          </cell>
          <cell r="H393">
            <v>1.7909999999999999</v>
          </cell>
          <cell r="I393">
            <v>16.489999999999998</v>
          </cell>
          <cell r="M393">
            <v>1.3747488263733711</v>
          </cell>
          <cell r="N393">
            <v>1.3737491226243881</v>
          </cell>
          <cell r="O393">
            <v>1.3804504064007799</v>
          </cell>
        </row>
        <row r="394">
          <cell r="A394">
            <v>36733</v>
          </cell>
          <cell r="B394">
            <v>36732</v>
          </cell>
          <cell r="C394">
            <v>36734</v>
          </cell>
          <cell r="D394">
            <v>1.810476</v>
          </cell>
          <cell r="E394">
            <v>1.80843</v>
          </cell>
          <cell r="F394">
            <v>1.7917000000000001</v>
          </cell>
          <cell r="G394">
            <v>1.7925</v>
          </cell>
          <cell r="H394">
            <v>1.7869999999999999</v>
          </cell>
          <cell r="I394">
            <v>16.489999999999998</v>
          </cell>
          <cell r="M394">
            <v>1.3755789450814466</v>
          </cell>
          <cell r="N394">
            <v>1.3745772323329972</v>
          </cell>
          <cell r="O394">
            <v>1.3812867921646148</v>
          </cell>
        </row>
        <row r="395">
          <cell r="A395">
            <v>36734</v>
          </cell>
          <cell r="B395">
            <v>36733</v>
          </cell>
          <cell r="C395">
            <v>36735</v>
          </cell>
          <cell r="D395">
            <v>1.809453</v>
          </cell>
          <cell r="E395">
            <v>1.80843</v>
          </cell>
          <cell r="F395">
            <v>1.7839</v>
          </cell>
          <cell r="G395">
            <v>1.7847</v>
          </cell>
          <cell r="H395">
            <v>1.7809999999999999</v>
          </cell>
          <cell r="I395">
            <v>16.47</v>
          </cell>
          <cell r="M395">
            <v>1.3764090959701718</v>
          </cell>
          <cell r="N395">
            <v>1.3754058412344199</v>
          </cell>
          <cell r="O395">
            <v>1.3821236846769305</v>
          </cell>
        </row>
        <row r="396">
          <cell r="A396">
            <v>36735</v>
          </cell>
          <cell r="B396">
            <v>36734</v>
          </cell>
          <cell r="C396">
            <v>36738</v>
          </cell>
          <cell r="D396">
            <v>1.80843</v>
          </cell>
          <cell r="E396">
            <v>1.803312</v>
          </cell>
          <cell r="F396">
            <v>1.782</v>
          </cell>
          <cell r="G396">
            <v>1.7827999999999999</v>
          </cell>
          <cell r="H396">
            <v>1.786</v>
          </cell>
          <cell r="I396">
            <v>16.440000000000001</v>
          </cell>
          <cell r="M396">
            <v>1.3772392784928154</v>
          </cell>
          <cell r="N396">
            <v>1.3762349496295743</v>
          </cell>
          <cell r="O396">
            <v>1.3829601419475441</v>
          </cell>
        </row>
        <row r="397">
          <cell r="A397">
            <v>36738</v>
          </cell>
          <cell r="B397">
            <v>36735</v>
          </cell>
          <cell r="C397">
            <v>36739</v>
          </cell>
          <cell r="D397">
            <v>1.806384</v>
          </cell>
          <cell r="E397">
            <v>1.803312</v>
          </cell>
          <cell r="F397">
            <v>1.774</v>
          </cell>
          <cell r="G397">
            <v>1.7747999999999999</v>
          </cell>
          <cell r="H397">
            <v>1.7829999999999999</v>
          </cell>
          <cell r="I397">
            <v>16.39</v>
          </cell>
          <cell r="M397">
            <v>1.3780694921022836</v>
          </cell>
          <cell r="N397">
            <v>1.3770622099627365</v>
          </cell>
          <cell r="O397">
            <v>1.3837956908360434</v>
          </cell>
        </row>
        <row r="398">
          <cell r="A398">
            <v>36739</v>
          </cell>
          <cell r="B398">
            <v>36738</v>
          </cell>
          <cell r="C398">
            <v>36740</v>
          </cell>
          <cell r="D398">
            <v>1.805358</v>
          </cell>
          <cell r="E398">
            <v>1.803312</v>
          </cell>
          <cell r="F398">
            <v>1.7871999999999999</v>
          </cell>
          <cell r="G398">
            <v>1.788</v>
          </cell>
          <cell r="H398">
            <v>1.788</v>
          </cell>
          <cell r="I398">
            <v>16.399999999999999</v>
          </cell>
          <cell r="M398">
            <v>1.3788992663294239</v>
          </cell>
          <cell r="N398">
            <v>1.3778899675653939</v>
          </cell>
          <cell r="O398">
            <v>1.3846293846370819</v>
          </cell>
        </row>
        <row r="399">
          <cell r="A399">
            <v>36740</v>
          </cell>
          <cell r="B399">
            <v>36739</v>
          </cell>
          <cell r="C399">
            <v>36741</v>
          </cell>
          <cell r="D399">
            <v>1.805358</v>
          </cell>
          <cell r="E399">
            <v>1.803312</v>
          </cell>
          <cell r="F399">
            <v>1.7907999999999999</v>
          </cell>
          <cell r="G399">
            <v>1.7916000000000001</v>
          </cell>
          <cell r="H399">
            <v>1.7949999999999999</v>
          </cell>
          <cell r="I399">
            <v>16.440000000000001</v>
          </cell>
          <cell r="M399">
            <v>1.3797290686033112</v>
          </cell>
          <cell r="N399">
            <v>1.3787182227364574</v>
          </cell>
          <cell r="O399">
            <v>1.3854640530587556</v>
          </cell>
        </row>
        <row r="400">
          <cell r="A400">
            <v>36741</v>
          </cell>
          <cell r="B400">
            <v>36740</v>
          </cell>
          <cell r="C400">
            <v>36742</v>
          </cell>
          <cell r="D400">
            <v>1.805358</v>
          </cell>
          <cell r="E400">
            <v>1.803312</v>
          </cell>
          <cell r="F400">
            <v>1.8070999999999999</v>
          </cell>
          <cell r="G400">
            <v>1.8079000000000001</v>
          </cell>
          <cell r="H400">
            <v>1.792</v>
          </cell>
          <cell r="I400">
            <v>16.43</v>
          </cell>
          <cell r="M400">
            <v>1.3805593702405898</v>
          </cell>
          <cell r="N400">
            <v>1.3795469757750172</v>
          </cell>
          <cell r="O400">
            <v>1.3863011147458399</v>
          </cell>
        </row>
        <row r="401">
          <cell r="A401">
            <v>36742</v>
          </cell>
          <cell r="B401">
            <v>36741</v>
          </cell>
          <cell r="C401">
            <v>36745</v>
          </cell>
          <cell r="D401">
            <v>1.805358</v>
          </cell>
          <cell r="E401">
            <v>1.803312</v>
          </cell>
          <cell r="F401">
            <v>1.7910999999999999</v>
          </cell>
          <cell r="G401">
            <v>1.7919</v>
          </cell>
          <cell r="H401">
            <v>1.7909999999999999</v>
          </cell>
          <cell r="I401">
            <v>16.440000000000001</v>
          </cell>
          <cell r="M401">
            <v>1.3813901715417696</v>
          </cell>
          <cell r="N401">
            <v>1.3803762269803435</v>
          </cell>
          <cell r="O401">
            <v>1.3871382094094766</v>
          </cell>
        </row>
        <row r="402">
          <cell r="A402">
            <v>36745</v>
          </cell>
          <cell r="B402">
            <v>36742</v>
          </cell>
          <cell r="C402">
            <v>36746</v>
          </cell>
          <cell r="D402">
            <v>1.806384</v>
          </cell>
          <cell r="E402">
            <v>1.803312</v>
          </cell>
          <cell r="F402">
            <v>1.7952999999999999</v>
          </cell>
          <cell r="G402">
            <v>1.7961</v>
          </cell>
          <cell r="H402">
            <v>1.7949999999999999</v>
          </cell>
          <cell r="I402">
            <v>16.48</v>
          </cell>
          <cell r="M402">
            <v>1.382221472807541</v>
          </cell>
          <cell r="N402">
            <v>1.3812059766518863</v>
          </cell>
          <cell r="O402">
            <v>1.3879762825786968</v>
          </cell>
        </row>
        <row r="403">
          <cell r="A403">
            <v>36746</v>
          </cell>
          <cell r="B403">
            <v>36745</v>
          </cell>
          <cell r="C403">
            <v>36747</v>
          </cell>
          <cell r="D403">
            <v>1.807407</v>
          </cell>
          <cell r="E403">
            <v>1.803312</v>
          </cell>
          <cell r="F403">
            <v>1.7984</v>
          </cell>
          <cell r="G403">
            <v>1.7991999999999999</v>
          </cell>
          <cell r="H403">
            <v>1.792</v>
          </cell>
          <cell r="I403">
            <v>16.489999999999998</v>
          </cell>
          <cell r="M403">
            <v>1.3830537470585196</v>
          </cell>
          <cell r="N403">
            <v>1.3820362250892757</v>
          </cell>
          <cell r="O403">
            <v>1.388816754988605</v>
          </cell>
        </row>
        <row r="404">
          <cell r="A404">
            <v>36747</v>
          </cell>
          <cell r="B404">
            <v>36746</v>
          </cell>
          <cell r="C404">
            <v>36748</v>
          </cell>
          <cell r="D404">
            <v>1.806384</v>
          </cell>
          <cell r="E404">
            <v>1.803312</v>
          </cell>
          <cell r="F404">
            <v>1.7942</v>
          </cell>
          <cell r="G404">
            <v>1.7949999999999999</v>
          </cell>
          <cell r="H404">
            <v>1.7949999999999999</v>
          </cell>
          <cell r="I404">
            <v>16.54</v>
          </cell>
          <cell r="M404">
            <v>1.383886994066456</v>
          </cell>
          <cell r="N404">
            <v>1.3828669725923217</v>
          </cell>
          <cell r="O404">
            <v>1.3896582097464594</v>
          </cell>
        </row>
        <row r="405">
          <cell r="A405">
            <v>36748</v>
          </cell>
          <cell r="B405">
            <v>36747</v>
          </cell>
          <cell r="C405">
            <v>36749</v>
          </cell>
          <cell r="D405">
            <v>1.80843</v>
          </cell>
          <cell r="E405">
            <v>1.803312</v>
          </cell>
          <cell r="F405">
            <v>1.7954000000000001</v>
          </cell>
          <cell r="G405">
            <v>1.7962</v>
          </cell>
          <cell r="H405">
            <v>1.7949999999999999</v>
          </cell>
          <cell r="I405">
            <v>16.559999999999999</v>
          </cell>
          <cell r="M405">
            <v>1.3847202711744191</v>
          </cell>
          <cell r="N405">
            <v>1.3836982194610148</v>
          </cell>
          <cell r="O405">
            <v>1.3905025422004949</v>
          </cell>
        </row>
        <row r="406">
          <cell r="A406">
            <v>36749</v>
          </cell>
          <cell r="B406">
            <v>36748</v>
          </cell>
          <cell r="C406">
            <v>36752</v>
          </cell>
          <cell r="D406">
            <v>1.811499</v>
          </cell>
          <cell r="E406">
            <v>1.803312</v>
          </cell>
          <cell r="F406">
            <v>1.7950999999999999</v>
          </cell>
          <cell r="G406">
            <v>1.7959000000000001</v>
          </cell>
          <cell r="H406">
            <v>1.8</v>
          </cell>
          <cell r="I406">
            <v>16.600000000000001</v>
          </cell>
          <cell r="M406">
            <v>1.3855549944010856</v>
          </cell>
          <cell r="N406">
            <v>1.3845299659955257</v>
          </cell>
          <cell r="O406">
            <v>1.3913483350990128</v>
          </cell>
        </row>
        <row r="407">
          <cell r="A407">
            <v>36752</v>
          </cell>
          <cell r="B407">
            <v>36749</v>
          </cell>
          <cell r="C407">
            <v>36753</v>
          </cell>
          <cell r="D407">
            <v>1.813545</v>
          </cell>
          <cell r="E407">
            <v>1.803312</v>
          </cell>
          <cell r="F407">
            <v>1.8012999999999999</v>
          </cell>
          <cell r="G407">
            <v>1.8021</v>
          </cell>
          <cell r="H407">
            <v>1.804</v>
          </cell>
          <cell r="I407">
            <v>16.600000000000001</v>
          </cell>
          <cell r="M407">
            <v>1.3863916382300199</v>
          </cell>
          <cell r="N407">
            <v>1.3853622124962055</v>
          </cell>
          <cell r="O407">
            <v>1.3921965380148635</v>
          </cell>
        </row>
        <row r="408">
          <cell r="A408">
            <v>36753</v>
          </cell>
          <cell r="B408">
            <v>36752</v>
          </cell>
          <cell r="C408">
            <v>36754</v>
          </cell>
          <cell r="D408">
            <v>1.809453</v>
          </cell>
          <cell r="E408">
            <v>1.803312</v>
          </cell>
          <cell r="F408">
            <v>1.8048</v>
          </cell>
          <cell r="G408">
            <v>1.8056000000000001</v>
          </cell>
          <cell r="H408">
            <v>1.8029999999999999</v>
          </cell>
          <cell r="I408">
            <v>16.47</v>
          </cell>
          <cell r="M408">
            <v>1.3872297327712044</v>
          </cell>
          <cell r="N408">
            <v>1.3861949592635858</v>
          </cell>
          <cell r="O408">
            <v>1.3930452580177501</v>
          </cell>
        </row>
        <row r="409">
          <cell r="A409">
            <v>36754</v>
          </cell>
          <cell r="B409">
            <v>36753</v>
          </cell>
          <cell r="C409">
            <v>36755</v>
          </cell>
          <cell r="D409">
            <v>1.807407</v>
          </cell>
          <cell r="E409">
            <v>1.803312</v>
          </cell>
          <cell r="F409">
            <v>1.8062</v>
          </cell>
          <cell r="G409">
            <v>1.8069999999999999</v>
          </cell>
          <cell r="H409">
            <v>1.8120000000000001</v>
          </cell>
          <cell r="I409">
            <v>16.440000000000001</v>
          </cell>
          <cell r="M409">
            <v>1.388066441771755</v>
          </cell>
          <cell r="N409">
            <v>1.387028206598379</v>
          </cell>
          <cell r="O409">
            <v>1.3938883249930731</v>
          </cell>
        </row>
        <row r="410">
          <cell r="A410">
            <v>36755</v>
          </cell>
          <cell r="B410">
            <v>36754</v>
          </cell>
          <cell r="C410">
            <v>36756</v>
          </cell>
          <cell r="D410">
            <v>1.809453</v>
          </cell>
          <cell r="E410">
            <v>1.803312</v>
          </cell>
          <cell r="F410">
            <v>1.8088</v>
          </cell>
          <cell r="G410">
            <v>1.8096000000000001</v>
          </cell>
          <cell r="H410">
            <v>1.8089999999999999</v>
          </cell>
          <cell r="I410">
            <v>16.53</v>
          </cell>
          <cell r="M410">
            <v>1.3889027087728627</v>
          </cell>
          <cell r="N410">
            <v>1.3878619548014781</v>
          </cell>
          <cell r="O410">
            <v>1.3947304764082253</v>
          </cell>
        </row>
        <row r="411">
          <cell r="A411">
            <v>36756</v>
          </cell>
          <cell r="B411">
            <v>36755</v>
          </cell>
          <cell r="C411">
            <v>36759</v>
          </cell>
          <cell r="D411">
            <v>1.810476</v>
          </cell>
          <cell r="E411">
            <v>1.803312</v>
          </cell>
          <cell r="F411">
            <v>1.8166</v>
          </cell>
          <cell r="G411">
            <v>1.8173999999999999</v>
          </cell>
          <cell r="H411">
            <v>1.8169999999999999</v>
          </cell>
          <cell r="I411">
            <v>16.600000000000001</v>
          </cell>
          <cell r="M411">
            <v>1.3897404268305618</v>
          </cell>
          <cell r="N411">
            <v>1.3886962041739572</v>
          </cell>
          <cell r="O411">
            <v>1.395577415461744</v>
          </cell>
        </row>
        <row r="412">
          <cell r="A412">
            <v>36759</v>
          </cell>
          <cell r="B412">
            <v>36756</v>
          </cell>
          <cell r="C412">
            <v>36760</v>
          </cell>
          <cell r="D412">
            <v>1.816614</v>
          </cell>
          <cell r="E412">
            <v>1.803312</v>
          </cell>
          <cell r="F412">
            <v>1.8190999999999999</v>
          </cell>
          <cell r="G412">
            <v>1.8199000000000001</v>
          </cell>
          <cell r="H412">
            <v>1.821</v>
          </cell>
          <cell r="I412">
            <v>16.57</v>
          </cell>
          <cell r="M412">
            <v>1.3905791240602305</v>
          </cell>
          <cell r="N412">
            <v>1.3895309550170711</v>
          </cell>
          <cell r="O412">
            <v>1.3964281965373586</v>
          </cell>
        </row>
        <row r="413">
          <cell r="A413">
            <v>36760</v>
          </cell>
          <cell r="B413">
            <v>36759</v>
          </cell>
          <cell r="C413">
            <v>36761</v>
          </cell>
          <cell r="D413">
            <v>1.809453</v>
          </cell>
          <cell r="E413">
            <v>1.803312</v>
          </cell>
          <cell r="F413">
            <v>1.8161</v>
          </cell>
          <cell r="G413">
            <v>1.8169</v>
          </cell>
          <cell r="H413">
            <v>1.8149999999999999</v>
          </cell>
          <cell r="I413">
            <v>16.59</v>
          </cell>
          <cell r="M413">
            <v>1.3914211725618559</v>
          </cell>
          <cell r="N413">
            <v>1.3903662076322558</v>
          </cell>
          <cell r="O413">
            <v>1.397278069478284</v>
          </cell>
        </row>
        <row r="414">
          <cell r="A414">
            <v>36761</v>
          </cell>
          <cell r="B414">
            <v>36760</v>
          </cell>
          <cell r="C414">
            <v>36762</v>
          </cell>
          <cell r="D414">
            <v>1.7828189999999999</v>
          </cell>
          <cell r="E414">
            <v>1.7981910000000001</v>
          </cell>
          <cell r="F414">
            <v>1.8178000000000001</v>
          </cell>
          <cell r="G414">
            <v>1.8186</v>
          </cell>
          <cell r="H414">
            <v>1.8220000000000001</v>
          </cell>
          <cell r="I414">
            <v>16.559999999999999</v>
          </cell>
          <cell r="M414">
            <v>1.3922604096335078</v>
          </cell>
          <cell r="N414">
            <v>1.3912019623211285</v>
          </cell>
          <cell r="O414">
            <v>1.3981294114711682</v>
          </cell>
        </row>
        <row r="415">
          <cell r="A415">
            <v>36762</v>
          </cell>
          <cell r="B415">
            <v>36761</v>
          </cell>
          <cell r="C415">
            <v>36763</v>
          </cell>
          <cell r="D415">
            <v>1.806384</v>
          </cell>
          <cell r="E415">
            <v>1.803312</v>
          </cell>
          <cell r="F415">
            <v>1.8196000000000001</v>
          </cell>
          <cell r="G415">
            <v>1.8204</v>
          </cell>
          <cell r="H415">
            <v>1.82</v>
          </cell>
          <cell r="I415">
            <v>16.600000000000001</v>
          </cell>
          <cell r="M415">
            <v>1.3930877924039218</v>
          </cell>
          <cell r="N415">
            <v>1.392035844603738</v>
          </cell>
          <cell r="O415">
            <v>1.3989798435211234</v>
          </cell>
        </row>
        <row r="416">
          <cell r="A416">
            <v>36763</v>
          </cell>
          <cell r="B416">
            <v>36762</v>
          </cell>
          <cell r="C416">
            <v>36766</v>
          </cell>
          <cell r="D416">
            <v>1.809453</v>
          </cell>
          <cell r="E416">
            <v>1.803312</v>
          </cell>
          <cell r="F416">
            <v>1.8205</v>
          </cell>
          <cell r="G416">
            <v>1.8212999999999999</v>
          </cell>
          <cell r="H416">
            <v>1.823</v>
          </cell>
          <cell r="I416">
            <v>16.600000000000001</v>
          </cell>
          <cell r="M416">
            <v>1.3939266095701863</v>
          </cell>
          <cell r="N416">
            <v>1.3928726029180727</v>
          </cell>
          <cell r="O416">
            <v>1.399832698807292</v>
          </cell>
        </row>
        <row r="417">
          <cell r="A417">
            <v>36766</v>
          </cell>
          <cell r="B417">
            <v>36763</v>
          </cell>
          <cell r="C417">
            <v>36767</v>
          </cell>
          <cell r="D417">
            <v>1.810476</v>
          </cell>
          <cell r="E417">
            <v>1.803312</v>
          </cell>
          <cell r="F417">
            <v>1.8269</v>
          </cell>
          <cell r="G417">
            <v>1.8277000000000001</v>
          </cell>
          <cell r="H417">
            <v>1.8320000000000001</v>
          </cell>
          <cell r="I417">
            <v>16.600000000000001</v>
          </cell>
          <cell r="M417">
            <v>1.3947673577986752</v>
          </cell>
          <cell r="N417">
            <v>1.3937098642111772</v>
          </cell>
          <cell r="O417">
            <v>1.4006860740167051</v>
          </cell>
        </row>
        <row r="418">
          <cell r="A418">
            <v>36767</v>
          </cell>
          <cell r="B418">
            <v>36766</v>
          </cell>
          <cell r="C418">
            <v>36768</v>
          </cell>
          <cell r="D418">
            <v>1.811499</v>
          </cell>
          <cell r="E418">
            <v>1.803312</v>
          </cell>
          <cell r="F418">
            <v>1.8341000000000001</v>
          </cell>
          <cell r="G418">
            <v>1.8349</v>
          </cell>
          <cell r="H418">
            <v>1.8260000000000001</v>
          </cell>
          <cell r="I418">
            <v>16.600000000000001</v>
          </cell>
          <cell r="M418">
            <v>1.3956090887409678</v>
          </cell>
          <cell r="N418">
            <v>1.394547628785394</v>
          </cell>
          <cell r="O418">
            <v>1.4015399694663215</v>
          </cell>
        </row>
        <row r="419">
          <cell r="A419">
            <v>36768</v>
          </cell>
          <cell r="B419">
            <v>36767</v>
          </cell>
          <cell r="C419">
            <v>36769</v>
          </cell>
          <cell r="D419">
            <v>1.809453</v>
          </cell>
          <cell r="E419">
            <v>1.803312</v>
          </cell>
          <cell r="F419">
            <v>1.8250999999999999</v>
          </cell>
          <cell r="G419">
            <v>1.8259000000000001</v>
          </cell>
          <cell r="H419">
            <v>1.8220000000000001</v>
          </cell>
          <cell r="I419">
            <v>16.47</v>
          </cell>
          <cell r="M419">
            <v>1.3964518035638496</v>
          </cell>
          <cell r="N419">
            <v>1.3953858969432473</v>
          </cell>
          <cell r="O419">
            <v>1.4023943854732936</v>
          </cell>
        </row>
        <row r="420">
          <cell r="A420">
            <v>36769</v>
          </cell>
          <cell r="B420">
            <v>36768</v>
          </cell>
          <cell r="C420">
            <v>36770</v>
          </cell>
          <cell r="D420">
            <v>1.805358</v>
          </cell>
          <cell r="E420">
            <v>1.803312</v>
          </cell>
          <cell r="F420">
            <v>1.8226</v>
          </cell>
          <cell r="G420">
            <v>1.8233999999999999</v>
          </cell>
          <cell r="H420">
            <v>1.8240000000000001</v>
          </cell>
          <cell r="I420">
            <v>16.41</v>
          </cell>
          <cell r="M420">
            <v>1.3972940748656208</v>
          </cell>
          <cell r="N420">
            <v>1.3962246689874436</v>
          </cell>
          <cell r="O420">
            <v>1.4032431105136081</v>
          </cell>
        </row>
        <row r="421">
          <cell r="A421">
            <v>36770</v>
          </cell>
          <cell r="B421">
            <v>36769</v>
          </cell>
          <cell r="C421">
            <v>36773</v>
          </cell>
          <cell r="D421">
            <v>1.804335</v>
          </cell>
          <cell r="E421">
            <v>1.803312</v>
          </cell>
          <cell r="F421">
            <v>1.821</v>
          </cell>
          <cell r="G421">
            <v>1.8218000000000001</v>
          </cell>
          <cell r="H421">
            <v>1.825</v>
          </cell>
          <cell r="I421">
            <v>16.399999999999999</v>
          </cell>
          <cell r="M421">
            <v>1.398134946877758</v>
          </cell>
          <cell r="N421">
            <v>1.3970639452208706</v>
          </cell>
          <cell r="O421">
            <v>1.4040894781300686</v>
          </cell>
        </row>
        <row r="422">
          <cell r="A422">
            <v>36773</v>
          </cell>
          <cell r="B422">
            <v>36770</v>
          </cell>
          <cell r="C422">
            <v>36774</v>
          </cell>
          <cell r="D422">
            <v>1.807407</v>
          </cell>
          <cell r="E422">
            <v>1.803312</v>
          </cell>
          <cell r="F422">
            <v>1.8247</v>
          </cell>
          <cell r="G422">
            <v>1.8254999999999999</v>
          </cell>
          <cell r="H422">
            <v>1.8260000000000001</v>
          </cell>
          <cell r="I422">
            <v>16.399999999999999</v>
          </cell>
          <cell r="M422">
            <v>1.3989758481508829</v>
          </cell>
          <cell r="N422">
            <v>1.3979037259465987</v>
          </cell>
          <cell r="O422">
            <v>1.4049358772904523</v>
          </cell>
        </row>
        <row r="423">
          <cell r="A423">
            <v>36774</v>
          </cell>
          <cell r="B423">
            <v>36773</v>
          </cell>
          <cell r="C423">
            <v>36775</v>
          </cell>
          <cell r="D423">
            <v>1.80843</v>
          </cell>
          <cell r="E423">
            <v>1.803312</v>
          </cell>
          <cell r="F423">
            <v>1.8286</v>
          </cell>
          <cell r="G423">
            <v>1.8293999999999999</v>
          </cell>
          <cell r="H423">
            <v>1.823</v>
          </cell>
          <cell r="I423">
            <v>16.39</v>
          </cell>
          <cell r="M423">
            <v>1.3998186877311425</v>
          </cell>
          <cell r="N423">
            <v>1.3987440114678802</v>
          </cell>
          <cell r="O423">
            <v>1.4057827866687032</v>
          </cell>
        </row>
        <row r="424">
          <cell r="A424">
            <v>36775</v>
          </cell>
          <cell r="B424">
            <v>36774</v>
          </cell>
          <cell r="C424">
            <v>36777</v>
          </cell>
          <cell r="D424">
            <v>1.812522</v>
          </cell>
          <cell r="E424">
            <v>1.803312</v>
          </cell>
          <cell r="F424">
            <v>1.8199000000000001</v>
          </cell>
          <cell r="G424">
            <v>1.8207</v>
          </cell>
          <cell r="H424">
            <v>1.82</v>
          </cell>
          <cell r="I424">
            <v>16.53</v>
          </cell>
          <cell r="M424">
            <v>1.4006625124342937</v>
          </cell>
          <cell r="N424">
            <v>1.3995848020881496</v>
          </cell>
          <cell r="O424">
            <v>1.4066297270101233</v>
          </cell>
        </row>
        <row r="425">
          <cell r="A425">
            <v>36777</v>
          </cell>
          <cell r="B425">
            <v>36775</v>
          </cell>
          <cell r="C425">
            <v>36780</v>
          </cell>
          <cell r="D425">
            <v>1.813545</v>
          </cell>
          <cell r="E425">
            <v>1.803312</v>
          </cell>
          <cell r="F425">
            <v>1.8216000000000001</v>
          </cell>
          <cell r="G425">
            <v>1.8224</v>
          </cell>
          <cell r="H425">
            <v>1.8160000000000001</v>
          </cell>
          <cell r="I425">
            <v>16.55</v>
          </cell>
          <cell r="M425">
            <v>1.4015087563070812</v>
          </cell>
          <cell r="N425">
            <v>1.4004260981110241</v>
          </cell>
          <cell r="O425">
            <v>1.4074838917894814</v>
          </cell>
        </row>
        <row r="426">
          <cell r="A426">
            <v>36780</v>
          </cell>
          <cell r="B426">
            <v>36777</v>
          </cell>
          <cell r="C426">
            <v>36781</v>
          </cell>
          <cell r="D426">
            <v>1.8176369999999999</v>
          </cell>
          <cell r="E426">
            <v>1.80843</v>
          </cell>
          <cell r="F426">
            <v>1.8190999999999999</v>
          </cell>
          <cell r="G426">
            <v>1.8199000000000001</v>
          </cell>
          <cell r="H426">
            <v>1.8220000000000001</v>
          </cell>
          <cell r="I426">
            <v>16.579999999999998</v>
          </cell>
          <cell r="M426">
            <v>1.4023559893729001</v>
          </cell>
          <cell r="N426">
            <v>1.4012678998403032</v>
          </cell>
          <cell r="O426">
            <v>1.4083395343487322</v>
          </cell>
        </row>
        <row r="427">
          <cell r="A427">
            <v>36781</v>
          </cell>
          <cell r="B427">
            <v>36780</v>
          </cell>
          <cell r="C427">
            <v>36782</v>
          </cell>
          <cell r="D427">
            <v>1.8176369999999999</v>
          </cell>
          <cell r="E427">
            <v>1.80843</v>
          </cell>
          <cell r="F427">
            <v>1.8270999999999999</v>
          </cell>
          <cell r="G427">
            <v>1.8279000000000001</v>
          </cell>
          <cell r="H427">
            <v>1.83</v>
          </cell>
          <cell r="I427">
            <v>16.59</v>
          </cell>
          <cell r="M427">
            <v>1.4032056474173855</v>
          </cell>
          <cell r="N427">
            <v>1.4021125981430058</v>
          </cell>
          <cell r="O427">
            <v>1.4091971362829214</v>
          </cell>
        </row>
        <row r="428">
          <cell r="A428">
            <v>36782</v>
          </cell>
          <cell r="B428">
            <v>36781</v>
          </cell>
          <cell r="C428">
            <v>36783</v>
          </cell>
          <cell r="D428">
            <v>1.8186599999999999</v>
          </cell>
          <cell r="E428">
            <v>1.80843</v>
          </cell>
          <cell r="F428">
            <v>1.8311999999999999</v>
          </cell>
          <cell r="G428">
            <v>1.8320000000000001</v>
          </cell>
          <cell r="H428">
            <v>1.831</v>
          </cell>
          <cell r="I428">
            <v>16.600000000000001</v>
          </cell>
          <cell r="M428">
            <v>1.4040558202518372</v>
          </cell>
          <cell r="N428">
            <v>1.4029578056382923</v>
          </cell>
          <cell r="O428">
            <v>1.4100557403965732</v>
          </cell>
        </row>
        <row r="429">
          <cell r="A429">
            <v>36783</v>
          </cell>
          <cell r="B429">
            <v>36782</v>
          </cell>
          <cell r="C429">
            <v>36784</v>
          </cell>
          <cell r="D429">
            <v>1.8196829999999999</v>
          </cell>
          <cell r="E429">
            <v>1.80843</v>
          </cell>
          <cell r="F429">
            <v>1.8309</v>
          </cell>
          <cell r="G429">
            <v>1.8317000000000001</v>
          </cell>
          <cell r="H429">
            <v>1.8380000000000001</v>
          </cell>
          <cell r="I429">
            <v>16.600000000000001</v>
          </cell>
          <cell r="M429">
            <v>1.4049069869711903</v>
          </cell>
          <cell r="N429">
            <v>1.4038035226331091</v>
          </cell>
          <cell r="O429">
            <v>1.4109153478437848</v>
          </cell>
        </row>
        <row r="430">
          <cell r="A430">
            <v>36784</v>
          </cell>
          <cell r="B430">
            <v>36783</v>
          </cell>
          <cell r="C430">
            <v>36787</v>
          </cell>
          <cell r="D430">
            <v>1.8186599999999999</v>
          </cell>
          <cell r="E430">
            <v>1.80843</v>
          </cell>
          <cell r="F430">
            <v>1.843</v>
          </cell>
          <cell r="G430">
            <v>1.8438000000000001</v>
          </cell>
          <cell r="H430">
            <v>1.845</v>
          </cell>
          <cell r="I430">
            <v>16.600000000000001</v>
          </cell>
          <cell r="M430">
            <v>1.4057591487581145</v>
          </cell>
          <cell r="N430">
            <v>1.4046497494345875</v>
          </cell>
          <cell r="O430">
            <v>1.4117754793305375</v>
          </cell>
        </row>
        <row r="431">
          <cell r="A431">
            <v>36787</v>
          </cell>
          <cell r="B431">
            <v>36784</v>
          </cell>
          <cell r="C431">
            <v>36788</v>
          </cell>
          <cell r="D431">
            <v>1.8186599999999999</v>
          </cell>
          <cell r="E431">
            <v>1.813545</v>
          </cell>
          <cell r="F431">
            <v>1.855</v>
          </cell>
          <cell r="G431">
            <v>1.8557999999999999</v>
          </cell>
          <cell r="H431">
            <v>1.8580000000000001</v>
          </cell>
          <cell r="I431">
            <v>16.600000000000001</v>
          </cell>
          <cell r="M431">
            <v>1.4066113480692748</v>
          </cell>
          <cell r="N431">
            <v>1.4054964863500441</v>
          </cell>
          <cell r="O431">
            <v>1.4126361351762999</v>
          </cell>
        </row>
        <row r="432">
          <cell r="A432">
            <v>36788</v>
          </cell>
          <cell r="B432">
            <v>36787</v>
          </cell>
          <cell r="C432">
            <v>36789</v>
          </cell>
          <cell r="D432">
            <v>1.8176369999999999</v>
          </cell>
          <cell r="E432">
            <v>1.813545</v>
          </cell>
          <cell r="F432">
            <v>1.853</v>
          </cell>
          <cell r="G432">
            <v>1.8537999999999999</v>
          </cell>
          <cell r="H432">
            <v>1.851</v>
          </cell>
          <cell r="I432">
            <v>16.59</v>
          </cell>
          <cell r="M432">
            <v>1.4074640640007015</v>
          </cell>
          <cell r="N432">
            <v>1.4063461300584901</v>
          </cell>
          <cell r="O432">
            <v>1.4134973157007351</v>
          </cell>
        </row>
        <row r="433">
          <cell r="A433">
            <v>36789</v>
          </cell>
          <cell r="B433">
            <v>36788</v>
          </cell>
          <cell r="C433">
            <v>36790</v>
          </cell>
          <cell r="D433">
            <v>1.8176369999999999</v>
          </cell>
          <cell r="E433">
            <v>1.813545</v>
          </cell>
          <cell r="F433">
            <v>1.8537999999999999</v>
          </cell>
          <cell r="G433">
            <v>1.8546</v>
          </cell>
          <cell r="H433">
            <v>1.855</v>
          </cell>
          <cell r="I433">
            <v>16.600000000000001</v>
          </cell>
          <cell r="M433">
            <v>1.4083168169203342</v>
          </cell>
          <cell r="N433">
            <v>1.4071962873893025</v>
          </cell>
          <cell r="O433">
            <v>1.4143585398535869</v>
          </cell>
        </row>
        <row r="434">
          <cell r="A434">
            <v>36790</v>
          </cell>
          <cell r="B434">
            <v>36789</v>
          </cell>
          <cell r="C434">
            <v>36791</v>
          </cell>
          <cell r="D434">
            <v>1.8186599999999999</v>
          </cell>
          <cell r="E434">
            <v>1.813545</v>
          </cell>
          <cell r="F434">
            <v>1.8509</v>
          </cell>
          <cell r="G434">
            <v>1.8516999999999999</v>
          </cell>
          <cell r="H434">
            <v>1.853</v>
          </cell>
          <cell r="I434">
            <v>16.600000000000001</v>
          </cell>
          <cell r="M434">
            <v>1.4091700865050532</v>
          </cell>
          <cell r="N434">
            <v>1.4080469586529736</v>
          </cell>
          <cell r="O434">
            <v>1.415220770401681</v>
          </cell>
        </row>
        <row r="435">
          <cell r="A435">
            <v>36791</v>
          </cell>
          <cell r="B435">
            <v>36790</v>
          </cell>
          <cell r="C435">
            <v>36794</v>
          </cell>
          <cell r="D435">
            <v>1.8176369999999999</v>
          </cell>
          <cell r="E435">
            <v>1.813545</v>
          </cell>
          <cell r="F435">
            <v>1.8586</v>
          </cell>
          <cell r="G435">
            <v>1.8593999999999999</v>
          </cell>
          <cell r="H435">
            <v>1.843</v>
          </cell>
          <cell r="I435">
            <v>16.600000000000001</v>
          </cell>
          <cell r="M435">
            <v>1.4100243535948944</v>
          </cell>
          <cell r="N435">
            <v>1.4088981441601838</v>
          </cell>
          <cell r="O435">
            <v>1.4160835265884284</v>
          </cell>
        </row>
        <row r="436">
          <cell r="A436">
            <v>36794</v>
          </cell>
          <cell r="B436">
            <v>36791</v>
          </cell>
          <cell r="C436">
            <v>36795</v>
          </cell>
          <cell r="D436">
            <v>1.816614</v>
          </cell>
          <cell r="E436">
            <v>1.813545</v>
          </cell>
          <cell r="F436">
            <v>1.8411999999999999</v>
          </cell>
          <cell r="G436">
            <v>1.8420000000000001</v>
          </cell>
          <cell r="H436">
            <v>1.8460000000000001</v>
          </cell>
          <cell r="I436">
            <v>16.600000000000001</v>
          </cell>
          <cell r="M436">
            <v>1.4108786577402264</v>
          </cell>
          <cell r="N436">
            <v>1.4097498442218008</v>
          </cell>
          <cell r="O436">
            <v>1.4169468087342723</v>
          </cell>
        </row>
        <row r="437">
          <cell r="A437">
            <v>36795</v>
          </cell>
          <cell r="B437">
            <v>36794</v>
          </cell>
          <cell r="C437">
            <v>36796</v>
          </cell>
          <cell r="D437">
            <v>1.814568</v>
          </cell>
          <cell r="E437">
            <v>1.813545</v>
          </cell>
          <cell r="F437">
            <v>1.8498000000000001</v>
          </cell>
          <cell r="G437">
            <v>1.8506</v>
          </cell>
          <cell r="H437">
            <v>1.85</v>
          </cell>
          <cell r="I437">
            <v>16.600000000000001</v>
          </cell>
          <cell r="M437">
            <v>1.4117329983808771</v>
          </cell>
          <cell r="N437">
            <v>1.4106020591488806</v>
          </cell>
          <cell r="O437">
            <v>1.4178106171598512</v>
          </cell>
        </row>
        <row r="438">
          <cell r="A438">
            <v>36796</v>
          </cell>
          <cell r="B438">
            <v>36795</v>
          </cell>
          <cell r="C438">
            <v>36797</v>
          </cell>
          <cell r="D438">
            <v>1.811499</v>
          </cell>
          <cell r="E438">
            <v>1.813545</v>
          </cell>
          <cell r="F438">
            <v>1.8484</v>
          </cell>
          <cell r="G438">
            <v>1.8492</v>
          </cell>
          <cell r="H438">
            <v>1.85</v>
          </cell>
          <cell r="I438">
            <v>16.59</v>
          </cell>
          <cell r="M438">
            <v>1.4125868935553458</v>
          </cell>
          <cell r="N438">
            <v>1.411454789252667</v>
          </cell>
          <cell r="O438">
            <v>1.4186749521859996</v>
          </cell>
        </row>
        <row r="439">
          <cell r="A439">
            <v>36797</v>
          </cell>
          <cell r="B439">
            <v>36796</v>
          </cell>
          <cell r="C439">
            <v>36798</v>
          </cell>
          <cell r="D439">
            <v>1.812522</v>
          </cell>
          <cell r="E439">
            <v>1.80843</v>
          </cell>
          <cell r="F439">
            <v>1.8471</v>
          </cell>
          <cell r="G439">
            <v>1.8479000000000001</v>
          </cell>
          <cell r="H439">
            <v>1.843</v>
          </cell>
          <cell r="I439">
            <v>16.59</v>
          </cell>
          <cell r="M439">
            <v>1.4134398601370421</v>
          </cell>
          <cell r="N439">
            <v>1.412308034844592</v>
          </cell>
          <cell r="O439">
            <v>1.4195393310003752</v>
          </cell>
        </row>
        <row r="440">
          <cell r="A440">
            <v>36798</v>
          </cell>
          <cell r="B440">
            <v>36797</v>
          </cell>
          <cell r="C440">
            <v>36801</v>
          </cell>
          <cell r="D440">
            <v>1.8176369999999999</v>
          </cell>
          <cell r="E440">
            <v>1.80843</v>
          </cell>
          <cell r="F440">
            <v>1.8429</v>
          </cell>
          <cell r="G440">
            <v>1.8436999999999999</v>
          </cell>
          <cell r="H440">
            <v>1.8440000000000001</v>
          </cell>
          <cell r="I440">
            <v>16.600000000000001</v>
          </cell>
          <cell r="M440">
            <v>1.4142938237511007</v>
          </cell>
          <cell r="N440">
            <v>1.4131593882510767</v>
          </cell>
          <cell r="O440">
            <v>1.420404236468678</v>
          </cell>
        </row>
        <row r="441">
          <cell r="A441">
            <v>36801</v>
          </cell>
          <cell r="B441">
            <v>36798</v>
          </cell>
          <cell r="C441">
            <v>36802</v>
          </cell>
          <cell r="D441">
            <v>1.8186599999999999</v>
          </cell>
          <cell r="E441">
            <v>1.80843</v>
          </cell>
          <cell r="F441">
            <v>1.8474999999999999</v>
          </cell>
          <cell r="G441">
            <v>1.8483000000000001</v>
          </cell>
          <cell r="H441">
            <v>1.851</v>
          </cell>
          <cell r="I441">
            <v>16.59</v>
          </cell>
          <cell r="M441">
            <v>1.4151507146787412</v>
          </cell>
          <cell r="N441">
            <v>1.4140112548619082</v>
          </cell>
          <cell r="O441">
            <v>1.4212701526340743</v>
          </cell>
        </row>
        <row r="442">
          <cell r="A442">
            <v>36802</v>
          </cell>
          <cell r="B442">
            <v>36801</v>
          </cell>
          <cell r="C442">
            <v>36803</v>
          </cell>
          <cell r="D442">
            <v>1.8176369999999999</v>
          </cell>
          <cell r="E442">
            <v>1.813545</v>
          </cell>
          <cell r="F442">
            <v>1.849</v>
          </cell>
          <cell r="G442">
            <v>1.8498000000000001</v>
          </cell>
          <cell r="H442">
            <v>1.851</v>
          </cell>
          <cell r="I442">
            <v>16.57</v>
          </cell>
          <cell r="M442">
            <v>1.4160086073449938</v>
          </cell>
          <cell r="N442">
            <v>1.4148636349864514</v>
          </cell>
          <cell r="O442">
            <v>1.4221361126678005</v>
          </cell>
        </row>
        <row r="443">
          <cell r="A443">
            <v>36803</v>
          </cell>
          <cell r="B443">
            <v>36802</v>
          </cell>
          <cell r="C443">
            <v>36804</v>
          </cell>
          <cell r="D443">
            <v>1.8196829999999999</v>
          </cell>
          <cell r="E443">
            <v>1.813545</v>
          </cell>
          <cell r="F443">
            <v>1.8521000000000001</v>
          </cell>
          <cell r="G443">
            <v>1.8529</v>
          </cell>
          <cell r="H443">
            <v>1.853</v>
          </cell>
          <cell r="I443">
            <v>16.600000000000001</v>
          </cell>
          <cell r="M443">
            <v>1.4168665372240035</v>
          </cell>
          <cell r="N443">
            <v>1.4157189412767552</v>
          </cell>
          <cell r="O443">
            <v>1.423001631570574</v>
          </cell>
        </row>
        <row r="444">
          <cell r="A444">
            <v>36804</v>
          </cell>
          <cell r="B444">
            <v>36803</v>
          </cell>
          <cell r="C444">
            <v>36805</v>
          </cell>
          <cell r="D444">
            <v>1.8196829999999999</v>
          </cell>
          <cell r="E444">
            <v>1.813545</v>
          </cell>
          <cell r="F444">
            <v>1.8492999999999999</v>
          </cell>
          <cell r="G444">
            <v>1.8501000000000001</v>
          </cell>
          <cell r="H444">
            <v>1.8480000000000001</v>
          </cell>
          <cell r="I444">
            <v>16.59</v>
          </cell>
          <cell r="M444">
            <v>1.4177259532076885</v>
          </cell>
          <cell r="N444">
            <v>1.4165747646125413</v>
          </cell>
          <cell r="O444">
            <v>1.4238691311770422</v>
          </cell>
        </row>
        <row r="445">
          <cell r="A445">
            <v>36805</v>
          </cell>
          <cell r="B445">
            <v>36804</v>
          </cell>
          <cell r="C445">
            <v>36808</v>
          </cell>
          <cell r="D445">
            <v>1.816614</v>
          </cell>
          <cell r="E445">
            <v>1.813545</v>
          </cell>
          <cell r="F445">
            <v>1.8512</v>
          </cell>
          <cell r="G445">
            <v>1.8520000000000001</v>
          </cell>
          <cell r="H445">
            <v>1.855</v>
          </cell>
          <cell r="I445">
            <v>16.600000000000001</v>
          </cell>
          <cell r="M445">
            <v>1.4185858904795918</v>
          </cell>
          <cell r="N445">
            <v>1.4174311053063711</v>
          </cell>
          <cell r="O445">
            <v>1.4247366747320591</v>
          </cell>
        </row>
        <row r="446">
          <cell r="A446">
            <v>36808</v>
          </cell>
          <cell r="B446">
            <v>36805</v>
          </cell>
          <cell r="C446">
            <v>36809</v>
          </cell>
          <cell r="D446">
            <v>1.816614</v>
          </cell>
          <cell r="E446">
            <v>1.813545</v>
          </cell>
          <cell r="F446">
            <v>1.8566</v>
          </cell>
          <cell r="G446">
            <v>1.8573999999999999</v>
          </cell>
          <cell r="H446">
            <v>1.853</v>
          </cell>
          <cell r="I446">
            <v>16.59</v>
          </cell>
          <cell r="M446">
            <v>1.4194448981425412</v>
          </cell>
          <cell r="N446">
            <v>1.4182879636709953</v>
          </cell>
          <cell r="O446">
            <v>1.4256052320669419</v>
          </cell>
        </row>
        <row r="447">
          <cell r="A447">
            <v>36809</v>
          </cell>
          <cell r="B447">
            <v>36808</v>
          </cell>
          <cell r="C447">
            <v>36810</v>
          </cell>
          <cell r="D447">
            <v>1.815591</v>
          </cell>
          <cell r="E447">
            <v>1.813545</v>
          </cell>
          <cell r="F447">
            <v>1.8532999999999999</v>
          </cell>
          <cell r="G447">
            <v>1.8541000000000001</v>
          </cell>
          <cell r="H447">
            <v>1.8560000000000001</v>
          </cell>
          <cell r="I447">
            <v>16.59</v>
          </cell>
          <cell r="M447">
            <v>1.4203044259672728</v>
          </cell>
          <cell r="N447">
            <v>1.4191453400193539</v>
          </cell>
          <cell r="O447">
            <v>1.4264738334039593</v>
          </cell>
        </row>
        <row r="448">
          <cell r="A448">
            <v>36810</v>
          </cell>
          <cell r="B448">
            <v>36809</v>
          </cell>
          <cell r="C448">
            <v>36812</v>
          </cell>
          <cell r="D448">
            <v>1.813545</v>
          </cell>
          <cell r="E448">
            <v>1.813545</v>
          </cell>
          <cell r="F448">
            <v>1.8594999999999999</v>
          </cell>
          <cell r="G448">
            <v>1.8603000000000001</v>
          </cell>
          <cell r="H448">
            <v>1.859</v>
          </cell>
          <cell r="I448">
            <v>16.600000000000001</v>
          </cell>
          <cell r="M448">
            <v>1.4211639899449551</v>
          </cell>
          <cell r="N448">
            <v>1.4200032346645757</v>
          </cell>
          <cell r="O448">
            <v>1.4273429639676276</v>
          </cell>
        </row>
        <row r="449">
          <cell r="A449">
            <v>36812</v>
          </cell>
          <cell r="B449">
            <v>36810</v>
          </cell>
          <cell r="C449">
            <v>36815</v>
          </cell>
          <cell r="D449">
            <v>1.815591</v>
          </cell>
          <cell r="E449">
            <v>1.813545</v>
          </cell>
          <cell r="F449">
            <v>1.8755999999999999</v>
          </cell>
          <cell r="G449">
            <v>1.8764000000000001</v>
          </cell>
          <cell r="H449">
            <v>1.8720000000000001</v>
          </cell>
          <cell r="I449">
            <v>16.600000000000001</v>
          </cell>
          <cell r="M449">
            <v>1.4220231048943366</v>
          </cell>
          <cell r="N449">
            <v>1.4208616479199789</v>
          </cell>
          <cell r="O449">
            <v>1.4282131101656825</v>
          </cell>
        </row>
        <row r="450">
          <cell r="A450">
            <v>36815</v>
          </cell>
          <cell r="B450">
            <v>36812</v>
          </cell>
          <cell r="C450">
            <v>36816</v>
          </cell>
          <cell r="D450">
            <v>1.816614</v>
          </cell>
          <cell r="E450">
            <v>1.813545</v>
          </cell>
          <cell r="F450">
            <v>1.8695999999999999</v>
          </cell>
          <cell r="G450">
            <v>1.8704000000000001</v>
          </cell>
          <cell r="H450">
            <v>1.8660000000000001</v>
          </cell>
          <cell r="I450">
            <v>16.600000000000001</v>
          </cell>
          <cell r="M450">
            <v>1.4228837090113493</v>
          </cell>
          <cell r="N450">
            <v>1.4217205800990713</v>
          </cell>
          <cell r="O450">
            <v>1.4290837868279811</v>
          </cell>
        </row>
        <row r="451">
          <cell r="A451">
            <v>36816</v>
          </cell>
          <cell r="B451">
            <v>36815</v>
          </cell>
          <cell r="C451">
            <v>36817</v>
          </cell>
          <cell r="D451">
            <v>1.816614</v>
          </cell>
          <cell r="E451">
            <v>1.813545</v>
          </cell>
          <cell r="F451">
            <v>1.8658999999999999</v>
          </cell>
          <cell r="G451">
            <v>1.8667</v>
          </cell>
          <cell r="H451">
            <v>1.871</v>
          </cell>
          <cell r="I451">
            <v>16.600000000000001</v>
          </cell>
          <cell r="M451">
            <v>1.4237453191667366</v>
          </cell>
          <cell r="N451">
            <v>1.4225800315155499</v>
          </cell>
          <cell r="O451">
            <v>1.4299549942779086</v>
          </cell>
        </row>
        <row r="452">
          <cell r="A452">
            <v>36817</v>
          </cell>
          <cell r="B452">
            <v>36816</v>
          </cell>
          <cell r="C452">
            <v>36818</v>
          </cell>
          <cell r="D452">
            <v>1.816614</v>
          </cell>
          <cell r="E452">
            <v>1.813545</v>
          </cell>
          <cell r="F452">
            <v>1.8787</v>
          </cell>
          <cell r="G452">
            <v>1.8794999999999999</v>
          </cell>
          <cell r="H452">
            <v>1.8740000000000001</v>
          </cell>
          <cell r="I452">
            <v>16.600000000000001</v>
          </cell>
          <cell r="M452">
            <v>1.4246074510598143</v>
          </cell>
          <cell r="N452">
            <v>1.4234400024833016</v>
          </cell>
          <cell r="O452">
            <v>1.4308267328390472</v>
          </cell>
        </row>
        <row r="453">
          <cell r="A453">
            <v>36818</v>
          </cell>
          <cell r="B453">
            <v>36817</v>
          </cell>
          <cell r="C453">
            <v>36819</v>
          </cell>
          <cell r="D453">
            <v>1.816614</v>
          </cell>
          <cell r="E453">
            <v>1.813545</v>
          </cell>
          <cell r="F453">
            <v>1.8706</v>
          </cell>
          <cell r="G453">
            <v>1.8714</v>
          </cell>
          <cell r="H453">
            <v>1.875</v>
          </cell>
          <cell r="I453">
            <v>16.600000000000001</v>
          </cell>
          <cell r="M453">
            <v>1.4254701050065144</v>
          </cell>
          <cell r="N453">
            <v>1.4243004933164027</v>
          </cell>
          <cell r="O453">
            <v>1.4316990028351764</v>
          </cell>
        </row>
        <row r="454">
          <cell r="A454">
            <v>36819</v>
          </cell>
          <cell r="B454">
            <v>36818</v>
          </cell>
          <cell r="C454">
            <v>36822</v>
          </cell>
          <cell r="D454">
            <v>1.8176369999999999</v>
          </cell>
          <cell r="E454">
            <v>1.813545</v>
          </cell>
          <cell r="F454">
            <v>1.8788</v>
          </cell>
          <cell r="G454">
            <v>1.8795999999999999</v>
          </cell>
          <cell r="H454">
            <v>1.885</v>
          </cell>
          <cell r="I454">
            <v>16.600000000000001</v>
          </cell>
          <cell r="M454">
            <v>1.4263332813229599</v>
          </cell>
          <cell r="N454">
            <v>1.4251615043291199</v>
          </cell>
          <cell r="O454">
            <v>1.4325718045902731</v>
          </cell>
        </row>
        <row r="455">
          <cell r="A455">
            <v>36822</v>
          </cell>
          <cell r="B455">
            <v>36819</v>
          </cell>
          <cell r="C455">
            <v>36823</v>
          </cell>
          <cell r="D455">
            <v>1.816614</v>
          </cell>
          <cell r="E455">
            <v>1.813545</v>
          </cell>
          <cell r="F455">
            <v>1.891</v>
          </cell>
          <cell r="G455">
            <v>1.8917999999999999</v>
          </cell>
          <cell r="H455">
            <v>1.895</v>
          </cell>
          <cell r="I455">
            <v>16.600000000000001</v>
          </cell>
          <cell r="M455">
            <v>1.4271974667051146</v>
          </cell>
          <cell r="N455">
            <v>1.4260230358359094</v>
          </cell>
          <cell r="O455">
            <v>1.4334451384285118</v>
          </cell>
        </row>
        <row r="456">
          <cell r="A456">
            <v>36823</v>
          </cell>
          <cell r="B456">
            <v>36822</v>
          </cell>
          <cell r="C456">
            <v>36824</v>
          </cell>
          <cell r="D456">
            <v>1.815591</v>
          </cell>
          <cell r="E456">
            <v>1.813545</v>
          </cell>
          <cell r="F456">
            <v>1.8973</v>
          </cell>
          <cell r="G456">
            <v>1.8980999999999999</v>
          </cell>
          <cell r="H456">
            <v>1.907</v>
          </cell>
          <cell r="I456">
            <v>16.600000000000001</v>
          </cell>
          <cell r="M456">
            <v>1.4280616890047084</v>
          </cell>
          <cell r="N456">
            <v>1.4268850881514177</v>
          </cell>
          <cell r="O456">
            <v>1.4343190046742644</v>
          </cell>
        </row>
        <row r="457">
          <cell r="A457">
            <v>36824</v>
          </cell>
          <cell r="B457">
            <v>36823</v>
          </cell>
          <cell r="C457">
            <v>36825</v>
          </cell>
          <cell r="D457">
            <v>1.815591</v>
          </cell>
          <cell r="E457">
            <v>1.813545</v>
          </cell>
          <cell r="F457">
            <v>1.9274</v>
          </cell>
          <cell r="G457">
            <v>1.9281999999999999</v>
          </cell>
          <cell r="H457">
            <v>1.9219999999999999</v>
          </cell>
          <cell r="I457">
            <v>16.600000000000001</v>
          </cell>
          <cell r="M457">
            <v>1.4289259476547091</v>
          </cell>
          <cell r="N457">
            <v>1.4277476615904816</v>
          </cell>
          <cell r="O457">
            <v>1.4351934036521008</v>
          </cell>
        </row>
        <row r="458">
          <cell r="A458">
            <v>36825</v>
          </cell>
          <cell r="B458">
            <v>36824</v>
          </cell>
          <cell r="C458">
            <v>36826</v>
          </cell>
          <cell r="D458">
            <v>1.816614</v>
          </cell>
          <cell r="E458">
            <v>1.813545</v>
          </cell>
          <cell r="F458">
            <v>1.9332</v>
          </cell>
          <cell r="G458">
            <v>1.9339999999999999</v>
          </cell>
          <cell r="H458">
            <v>1.9350000000000001</v>
          </cell>
          <cell r="I458">
            <v>16.600000000000001</v>
          </cell>
          <cell r="M458">
            <v>1.429790729351452</v>
          </cell>
          <cell r="N458">
            <v>1.4286107564681281</v>
          </cell>
          <cell r="O458">
            <v>1.4360683356867885</v>
          </cell>
        </row>
        <row r="459">
          <cell r="A459">
            <v>36826</v>
          </cell>
          <cell r="B459">
            <v>36825</v>
          </cell>
          <cell r="C459">
            <v>36829</v>
          </cell>
          <cell r="D459">
            <v>1.816614</v>
          </cell>
          <cell r="E459">
            <v>1.813545</v>
          </cell>
          <cell r="F459">
            <v>1.9232</v>
          </cell>
          <cell r="G459">
            <v>1.9239999999999999</v>
          </cell>
          <cell r="H459">
            <v>1.913</v>
          </cell>
          <cell r="I459">
            <v>16.600000000000001</v>
          </cell>
          <cell r="M459">
            <v>1.4306565219701222</v>
          </cell>
          <cell r="N459">
            <v>1.4294743730995745</v>
          </cell>
          <cell r="O459">
            <v>1.4369438011032931</v>
          </cell>
        </row>
        <row r="460">
          <cell r="A460">
            <v>36829</v>
          </cell>
          <cell r="B460">
            <v>36826</v>
          </cell>
          <cell r="C460">
            <v>36830</v>
          </cell>
          <cell r="D460">
            <v>1.816614</v>
          </cell>
          <cell r="E460">
            <v>1.813545</v>
          </cell>
          <cell r="F460">
            <v>1.9176</v>
          </cell>
          <cell r="G460">
            <v>1.9184000000000001</v>
          </cell>
          <cell r="H460">
            <v>1.915</v>
          </cell>
          <cell r="I460">
            <v>16.600000000000001</v>
          </cell>
          <cell r="M460">
            <v>1.431522838859123</v>
          </cell>
          <cell r="N460">
            <v>1.4303385118002288</v>
          </cell>
          <cell r="O460">
            <v>1.4378198002267784</v>
          </cell>
        </row>
        <row r="461">
          <cell r="A461">
            <v>36830</v>
          </cell>
          <cell r="B461">
            <v>36829</v>
          </cell>
          <cell r="C461">
            <v>36831</v>
          </cell>
          <cell r="D461">
            <v>1.8176369999999999</v>
          </cell>
          <cell r="E461">
            <v>1.813545</v>
          </cell>
          <cell r="F461">
            <v>1.9081999999999999</v>
          </cell>
          <cell r="G461">
            <v>1.919</v>
          </cell>
          <cell r="H461">
            <v>1.9</v>
          </cell>
          <cell r="I461">
            <v>16.59</v>
          </cell>
          <cell r="M461">
            <v>1.4323896803359202</v>
          </cell>
          <cell r="N461">
            <v>1.4312031728856898</v>
          </cell>
          <cell r="O461">
            <v>1.4386963333826064</v>
          </cell>
        </row>
        <row r="462">
          <cell r="A462">
            <v>36831</v>
          </cell>
          <cell r="B462">
            <v>36830</v>
          </cell>
          <cell r="C462">
            <v>36833</v>
          </cell>
          <cell r="D462">
            <v>1.815591</v>
          </cell>
          <cell r="E462">
            <v>1.813545</v>
          </cell>
          <cell r="F462">
            <v>1.9091</v>
          </cell>
          <cell r="G462">
            <v>1.9098999999999999</v>
          </cell>
          <cell r="H462">
            <v>1.917</v>
          </cell>
          <cell r="I462">
            <v>16.53</v>
          </cell>
          <cell r="M462">
            <v>1.4332575351630525</v>
          </cell>
          <cell r="N462">
            <v>1.4320683566717467</v>
          </cell>
          <cell r="O462">
            <v>1.4395729109446334</v>
          </cell>
        </row>
        <row r="463">
          <cell r="A463">
            <v>36833</v>
          </cell>
          <cell r="B463">
            <v>36831</v>
          </cell>
          <cell r="C463">
            <v>36836</v>
          </cell>
          <cell r="D463">
            <v>1.812522</v>
          </cell>
          <cell r="E463">
            <v>1.813545</v>
          </cell>
          <cell r="F463">
            <v>1.9278</v>
          </cell>
          <cell r="G463">
            <v>1.9286000000000001</v>
          </cell>
          <cell r="H463">
            <v>1.9430000000000001</v>
          </cell>
          <cell r="I463">
            <v>16.45</v>
          </cell>
          <cell r="M463">
            <v>1.4341249383235608</v>
          </cell>
          <cell r="N463">
            <v>1.4329340634743801</v>
          </cell>
          <cell r="O463">
            <v>1.4404470802119504</v>
          </cell>
        </row>
        <row r="464">
          <cell r="A464">
            <v>36836</v>
          </cell>
          <cell r="B464">
            <v>36833</v>
          </cell>
          <cell r="C464">
            <v>36837</v>
          </cell>
          <cell r="D464">
            <v>1.80843</v>
          </cell>
          <cell r="E464">
            <v>1.813545</v>
          </cell>
          <cell r="F464">
            <v>1.9454</v>
          </cell>
          <cell r="G464">
            <v>1.9461999999999999</v>
          </cell>
          <cell r="H464">
            <v>1.9359999999999999</v>
          </cell>
          <cell r="I464">
            <v>16.399999999999999</v>
          </cell>
          <cell r="M464">
            <v>1.4349913993240475</v>
          </cell>
          <cell r="N464">
            <v>1.4338002936097614</v>
          </cell>
          <cell r="O464">
            <v>1.4413178524048318</v>
          </cell>
        </row>
        <row r="465">
          <cell r="A465">
            <v>36837</v>
          </cell>
          <cell r="B465">
            <v>36836</v>
          </cell>
          <cell r="C465">
            <v>36838</v>
          </cell>
          <cell r="D465">
            <v>1.810476</v>
          </cell>
          <cell r="E465">
            <v>1.80843</v>
          </cell>
          <cell r="F465">
            <v>1.9564999999999999</v>
          </cell>
          <cell r="G465">
            <v>1.9573</v>
          </cell>
          <cell r="H465">
            <v>1.954</v>
          </cell>
          <cell r="I465">
            <v>16.440000000000001</v>
          </cell>
          <cell r="M465">
            <v>1.435856426489474</v>
          </cell>
          <cell r="N465">
            <v>1.4346670473942529</v>
          </cell>
          <cell r="O465">
            <v>1.4421866932010368</v>
          </cell>
        </row>
        <row r="466">
          <cell r="A466">
            <v>36838</v>
          </cell>
          <cell r="B466">
            <v>36837</v>
          </cell>
          <cell r="C466">
            <v>36839</v>
          </cell>
          <cell r="D466">
            <v>1.814568</v>
          </cell>
          <cell r="E466">
            <v>1.80843</v>
          </cell>
          <cell r="F466">
            <v>1.9495</v>
          </cell>
          <cell r="G466">
            <v>1.9502999999999999</v>
          </cell>
          <cell r="H466">
            <v>1.9670000000000001</v>
          </cell>
          <cell r="I466">
            <v>16.5</v>
          </cell>
          <cell r="M466">
            <v>1.4367229543560089</v>
          </cell>
          <cell r="N466">
            <v>1.4355318790370926</v>
          </cell>
          <cell r="O466">
            <v>1.4430580252459471</v>
          </cell>
        </row>
        <row r="467">
          <cell r="A467">
            <v>36839</v>
          </cell>
          <cell r="B467">
            <v>36838</v>
          </cell>
          <cell r="C467">
            <v>36840</v>
          </cell>
          <cell r="D467">
            <v>1.815591</v>
          </cell>
          <cell r="E467">
            <v>1.813545</v>
          </cell>
          <cell r="F467">
            <v>1.9675</v>
          </cell>
          <cell r="G467">
            <v>1.9682999999999999</v>
          </cell>
          <cell r="H467">
            <v>1.9650000000000001</v>
          </cell>
          <cell r="I467">
            <v>16.54</v>
          </cell>
          <cell r="M467">
            <v>1.4375919648552891</v>
          </cell>
          <cell r="N467">
            <v>1.4363972320090947</v>
          </cell>
          <cell r="O467">
            <v>1.4439328355018377</v>
          </cell>
        </row>
        <row r="468">
          <cell r="A468">
            <v>36840</v>
          </cell>
          <cell r="B468">
            <v>36839</v>
          </cell>
          <cell r="C468">
            <v>36843</v>
          </cell>
          <cell r="D468">
            <v>1.816614</v>
          </cell>
          <cell r="E468">
            <v>1.813545</v>
          </cell>
          <cell r="F468">
            <v>1.9558</v>
          </cell>
          <cell r="G468">
            <v>1.9565999999999999</v>
          </cell>
          <cell r="H468">
            <v>1.9450000000000001</v>
          </cell>
          <cell r="I468">
            <v>16.600000000000001</v>
          </cell>
          <cell r="M468">
            <v>1.4384619911996437</v>
          </cell>
          <cell r="N468">
            <v>1.4372655556818028</v>
          </cell>
          <cell r="O468">
            <v>1.444810144286049</v>
          </cell>
        </row>
        <row r="469">
          <cell r="A469">
            <v>36843</v>
          </cell>
          <cell r="B469">
            <v>36840</v>
          </cell>
          <cell r="C469">
            <v>36844</v>
          </cell>
          <cell r="D469">
            <v>1.816614</v>
          </cell>
          <cell r="E469">
            <v>1.813545</v>
          </cell>
          <cell r="F469">
            <v>1.9571000000000001</v>
          </cell>
          <cell r="G469">
            <v>1.9579</v>
          </cell>
          <cell r="H469">
            <v>1.954</v>
          </cell>
          <cell r="I469">
            <v>16.600000000000001</v>
          </cell>
          <cell r="M469">
            <v>1.4393330345968709</v>
          </cell>
          <cell r="N469">
            <v>1.4381344042691959</v>
          </cell>
          <cell r="O469">
            <v>1.4456909389413624</v>
          </cell>
        </row>
        <row r="470">
          <cell r="A470">
            <v>36844</v>
          </cell>
          <cell r="B470">
            <v>36843</v>
          </cell>
          <cell r="C470">
            <v>36846</v>
          </cell>
          <cell r="D470">
            <v>1.8176369999999999</v>
          </cell>
          <cell r="E470">
            <v>1.813545</v>
          </cell>
          <cell r="F470">
            <v>1.9433</v>
          </cell>
          <cell r="G470">
            <v>1.9440999999999999</v>
          </cell>
          <cell r="H470">
            <v>1.952</v>
          </cell>
          <cell r="I470">
            <v>16.600000000000001</v>
          </cell>
          <cell r="M470">
            <v>1.4402046054439748</v>
          </cell>
          <cell r="N470">
            <v>1.4390037780885927</v>
          </cell>
          <cell r="O470">
            <v>1.4465722705525019</v>
          </cell>
        </row>
        <row r="471">
          <cell r="A471">
            <v>36846</v>
          </cell>
          <cell r="B471">
            <v>36844</v>
          </cell>
          <cell r="C471">
            <v>36847</v>
          </cell>
          <cell r="D471">
            <v>1.8176369999999999</v>
          </cell>
          <cell r="E471">
            <v>1.813545</v>
          </cell>
          <cell r="F471">
            <v>1.9478</v>
          </cell>
          <cell r="G471">
            <v>1.9486000000000001</v>
          </cell>
          <cell r="H471">
            <v>1.95</v>
          </cell>
          <cell r="I471">
            <v>16.600000000000001</v>
          </cell>
          <cell r="M471">
            <v>1.4410771951701167</v>
          </cell>
          <cell r="N471">
            <v>1.4398736774575041</v>
          </cell>
          <cell r="O471">
            <v>1.4474541394468103</v>
          </cell>
        </row>
        <row r="472">
          <cell r="A472">
            <v>36847</v>
          </cell>
          <cell r="B472">
            <v>36846</v>
          </cell>
          <cell r="C472">
            <v>36850</v>
          </cell>
          <cell r="D472">
            <v>1.8186599999999999</v>
          </cell>
          <cell r="E472">
            <v>1.813545</v>
          </cell>
          <cell r="F472">
            <v>1.9601</v>
          </cell>
          <cell r="G472">
            <v>1.9609000000000001</v>
          </cell>
          <cell r="H472">
            <v>1.966</v>
          </cell>
          <cell r="I472">
            <v>16.600000000000001</v>
          </cell>
          <cell r="M472">
            <v>1.4419503135800493</v>
          </cell>
          <cell r="N472">
            <v>1.4407441026936323</v>
          </cell>
          <cell r="O472">
            <v>1.4483365459518296</v>
          </cell>
        </row>
        <row r="473">
          <cell r="A473">
            <v>36850</v>
          </cell>
          <cell r="B473">
            <v>36847</v>
          </cell>
          <cell r="C473">
            <v>36851</v>
          </cell>
          <cell r="D473">
            <v>1.8176369999999999</v>
          </cell>
          <cell r="E473">
            <v>1.813545</v>
          </cell>
          <cell r="F473">
            <v>1.9357</v>
          </cell>
          <cell r="G473">
            <v>1.9365000000000001</v>
          </cell>
          <cell r="H473">
            <v>1.919</v>
          </cell>
          <cell r="I473">
            <v>16.600000000000001</v>
          </cell>
          <cell r="M473">
            <v>1.4428244526991481</v>
          </cell>
          <cell r="N473">
            <v>1.4416150541148722</v>
          </cell>
          <cell r="O473">
            <v>1.4492194903953015</v>
          </cell>
        </row>
        <row r="474">
          <cell r="A474">
            <v>36851</v>
          </cell>
          <cell r="B474">
            <v>36850</v>
          </cell>
          <cell r="C474">
            <v>36852</v>
          </cell>
          <cell r="D474">
            <v>1.8176369999999999</v>
          </cell>
          <cell r="E474">
            <v>1.813545</v>
          </cell>
          <cell r="F474">
            <v>1.9092</v>
          </cell>
          <cell r="G474">
            <v>1.91</v>
          </cell>
          <cell r="H474">
            <v>1.9179999999999999</v>
          </cell>
          <cell r="I474">
            <v>16.59</v>
          </cell>
          <cell r="M474">
            <v>1.443698629735725</v>
          </cell>
          <cell r="N474">
            <v>1.4424865320393105</v>
          </cell>
          <cell r="O474">
            <v>1.4501029731051676</v>
          </cell>
        </row>
        <row r="475">
          <cell r="A475">
            <v>36852</v>
          </cell>
          <cell r="B475">
            <v>36851</v>
          </cell>
          <cell r="C475">
            <v>36853</v>
          </cell>
          <cell r="D475">
            <v>1.810476</v>
          </cell>
          <cell r="E475">
            <v>1.813545</v>
          </cell>
          <cell r="F475">
            <v>1.9314</v>
          </cell>
          <cell r="G475">
            <v>1.9321999999999999</v>
          </cell>
          <cell r="H475">
            <v>1.9319999999999999</v>
          </cell>
          <cell r="I475">
            <v>16.45</v>
          </cell>
          <cell r="M475">
            <v>1.4445733364178108</v>
          </cell>
          <cell r="N475">
            <v>1.4433585367852264</v>
          </cell>
          <cell r="O475">
            <v>1.4509865005733054</v>
          </cell>
        </row>
        <row r="476">
          <cell r="A476">
            <v>36853</v>
          </cell>
          <cell r="B476">
            <v>36852</v>
          </cell>
          <cell r="C476">
            <v>36854</v>
          </cell>
          <cell r="D476">
            <v>1.810476</v>
          </cell>
          <cell r="E476">
            <v>1.813545</v>
          </cell>
          <cell r="F476">
            <v>1.9404999999999999</v>
          </cell>
          <cell r="G476">
            <v>1.9413</v>
          </cell>
          <cell r="H476">
            <v>1.95</v>
          </cell>
          <cell r="I476">
            <v>16.46</v>
          </cell>
          <cell r="M476">
            <v>1.4454451248697522</v>
          </cell>
          <cell r="N476">
            <v>1.4442310686710911</v>
          </cell>
          <cell r="O476">
            <v>1.4518636440062731</v>
          </cell>
        </row>
        <row r="477">
          <cell r="A477">
            <v>36854</v>
          </cell>
          <cell r="B477">
            <v>36853</v>
          </cell>
          <cell r="C477">
            <v>36857</v>
          </cell>
          <cell r="D477">
            <v>1.809453</v>
          </cell>
          <cell r="E477">
            <v>1.80843</v>
          </cell>
          <cell r="F477">
            <v>1.9552</v>
          </cell>
          <cell r="G477">
            <v>1.956</v>
          </cell>
          <cell r="H477">
            <v>1.958</v>
          </cell>
          <cell r="I477">
            <v>16.43</v>
          </cell>
          <cell r="M477">
            <v>1.4463174394390501</v>
          </cell>
          <cell r="N477">
            <v>1.4451041280155688</v>
          </cell>
          <cell r="O477">
            <v>1.4527418127137084</v>
          </cell>
        </row>
        <row r="478">
          <cell r="A478">
            <v>36857</v>
          </cell>
          <cell r="B478">
            <v>36854</v>
          </cell>
          <cell r="C478">
            <v>36858</v>
          </cell>
          <cell r="D478">
            <v>1.80843</v>
          </cell>
          <cell r="E478">
            <v>1.80843</v>
          </cell>
          <cell r="F478">
            <v>1.9562999999999999</v>
          </cell>
          <cell r="G478">
            <v>1.9571000000000001</v>
          </cell>
          <cell r="H478">
            <v>1.9690000000000001</v>
          </cell>
          <cell r="I478">
            <v>16.45</v>
          </cell>
          <cell r="M478">
            <v>1.4471897872489652</v>
          </cell>
          <cell r="N478">
            <v>1.4459752512349777</v>
          </cell>
          <cell r="O478">
            <v>1.4536190264778244</v>
          </cell>
        </row>
        <row r="479">
          <cell r="A479">
            <v>36858</v>
          </cell>
          <cell r="B479">
            <v>36857</v>
          </cell>
          <cell r="C479">
            <v>36859</v>
          </cell>
          <cell r="D479">
            <v>1.809453</v>
          </cell>
          <cell r="E479">
            <v>1.80843</v>
          </cell>
          <cell r="F479">
            <v>1.9770000000000001</v>
          </cell>
          <cell r="G479">
            <v>1.9778</v>
          </cell>
          <cell r="H479">
            <v>1.968</v>
          </cell>
          <cell r="I479">
            <v>16.47</v>
          </cell>
          <cell r="M479">
            <v>1.4480621677246166</v>
          </cell>
          <cell r="N479">
            <v>1.4468468995761745</v>
          </cell>
          <cell r="O479">
            <v>1.4544977613127854</v>
          </cell>
        </row>
        <row r="480">
          <cell r="A480">
            <v>36859</v>
          </cell>
          <cell r="B480">
            <v>36858</v>
          </cell>
          <cell r="C480">
            <v>36860</v>
          </cell>
          <cell r="D480">
            <v>1.806384</v>
          </cell>
          <cell r="E480">
            <v>1.80843</v>
          </cell>
          <cell r="F480">
            <v>1.9601999999999999</v>
          </cell>
          <cell r="G480">
            <v>1.9610000000000001</v>
          </cell>
          <cell r="H480">
            <v>1.9550000000000001</v>
          </cell>
          <cell r="I480">
            <v>16.420000000000002</v>
          </cell>
          <cell r="M480">
            <v>1.4489355678691418</v>
          </cell>
          <cell r="N480">
            <v>1.4477190733557079</v>
          </cell>
          <cell r="O480">
            <v>1.4553780191659933</v>
          </cell>
        </row>
        <row r="481">
          <cell r="A481">
            <v>36860</v>
          </cell>
          <cell r="B481">
            <v>36859</v>
          </cell>
          <cell r="C481">
            <v>36861</v>
          </cell>
          <cell r="D481">
            <v>1.804335</v>
          </cell>
          <cell r="E481">
            <v>1.80843</v>
          </cell>
          <cell r="F481">
            <v>1.9588000000000001</v>
          </cell>
          <cell r="G481">
            <v>1.9596</v>
          </cell>
          <cell r="H481">
            <v>1.98</v>
          </cell>
          <cell r="I481">
            <v>16.399999999999999</v>
          </cell>
          <cell r="M481">
            <v>1.4498080125447517</v>
          </cell>
          <cell r="N481">
            <v>1.4485917728903175</v>
          </cell>
          <cell r="O481">
            <v>1.4562563284056083</v>
          </cell>
        </row>
        <row r="482">
          <cell r="A482">
            <v>36861</v>
          </cell>
          <cell r="B482">
            <v>36860</v>
          </cell>
          <cell r="C482">
            <v>36864</v>
          </cell>
          <cell r="D482">
            <v>1.805358</v>
          </cell>
          <cell r="E482">
            <v>1.803312</v>
          </cell>
          <cell r="F482">
            <v>1.9786999999999999</v>
          </cell>
          <cell r="G482">
            <v>1.9795</v>
          </cell>
          <cell r="H482">
            <v>1.972</v>
          </cell>
          <cell r="I482">
            <v>16.399999999999999</v>
          </cell>
          <cell r="M482">
            <v>1.4506799923248568</v>
          </cell>
          <cell r="N482">
            <v>1.4494649984969334</v>
          </cell>
          <cell r="O482">
            <v>1.4571341742643407</v>
          </cell>
        </row>
        <row r="483">
          <cell r="A483">
            <v>36864</v>
          </cell>
          <cell r="B483">
            <v>36861</v>
          </cell>
          <cell r="C483">
            <v>36865</v>
          </cell>
          <cell r="D483">
            <v>1.804335</v>
          </cell>
          <cell r="E483">
            <v>1.803312</v>
          </cell>
          <cell r="F483">
            <v>1.9839</v>
          </cell>
          <cell r="G483">
            <v>1.9846999999999999</v>
          </cell>
          <cell r="H483">
            <v>1.978</v>
          </cell>
          <cell r="I483">
            <v>16.38</v>
          </cell>
          <cell r="M483">
            <v>1.451552991234718</v>
          </cell>
          <cell r="N483">
            <v>1.4503362777053899</v>
          </cell>
          <cell r="O483">
            <v>1.4580125492973239</v>
          </cell>
        </row>
        <row r="484">
          <cell r="A484">
            <v>36865</v>
          </cell>
          <cell r="B484">
            <v>36864</v>
          </cell>
          <cell r="C484">
            <v>36866</v>
          </cell>
          <cell r="D484">
            <v>1.804335</v>
          </cell>
          <cell r="E484">
            <v>1.803312</v>
          </cell>
          <cell r="F484">
            <v>1.964</v>
          </cell>
          <cell r="G484">
            <v>1.9648000000000001</v>
          </cell>
          <cell r="H484">
            <v>1.958</v>
          </cell>
          <cell r="I484">
            <v>16.37</v>
          </cell>
          <cell r="M484">
            <v>1.4524260205235313</v>
          </cell>
          <cell r="N484">
            <v>1.4512080806432637</v>
          </cell>
          <cell r="O484">
            <v>1.4588904590216178</v>
          </cell>
        </row>
        <row r="485">
          <cell r="A485">
            <v>36866</v>
          </cell>
          <cell r="B485">
            <v>36865</v>
          </cell>
          <cell r="C485">
            <v>36867</v>
          </cell>
          <cell r="D485">
            <v>1.803312</v>
          </cell>
          <cell r="E485">
            <v>1.803312</v>
          </cell>
          <cell r="F485">
            <v>1.9649000000000001</v>
          </cell>
          <cell r="G485">
            <v>1.9657</v>
          </cell>
          <cell r="H485">
            <v>1.974</v>
          </cell>
          <cell r="I485">
            <v>16.37</v>
          </cell>
          <cell r="M485">
            <v>1.4532995748914452</v>
          </cell>
          <cell r="N485">
            <v>1.4520804076253706</v>
          </cell>
          <cell r="O485">
            <v>1.4597683995953041</v>
          </cell>
        </row>
        <row r="486">
          <cell r="A486">
            <v>36867</v>
          </cell>
          <cell r="B486">
            <v>36866</v>
          </cell>
          <cell r="C486">
            <v>36868</v>
          </cell>
          <cell r="D486">
            <v>1.802289</v>
          </cell>
          <cell r="E486">
            <v>1.803312</v>
          </cell>
          <cell r="F486">
            <v>1.9690000000000001</v>
          </cell>
          <cell r="G486">
            <v>1.9698</v>
          </cell>
          <cell r="H486">
            <v>1.972</v>
          </cell>
          <cell r="I486">
            <v>16.36</v>
          </cell>
          <cell r="M486">
            <v>1.4541731590791107</v>
          </cell>
          <cell r="N486">
            <v>1.4529532589667158</v>
          </cell>
          <cell r="O486">
            <v>1.4606468685017697</v>
          </cell>
        </row>
        <row r="487">
          <cell r="A487">
            <v>36868</v>
          </cell>
          <cell r="B487">
            <v>36867</v>
          </cell>
          <cell r="C487">
            <v>36871</v>
          </cell>
          <cell r="D487">
            <v>1.802289</v>
          </cell>
          <cell r="E487">
            <v>1.803312</v>
          </cell>
          <cell r="F487">
            <v>1.9686999999999999</v>
          </cell>
          <cell r="G487">
            <v>1.9695</v>
          </cell>
          <cell r="H487">
            <v>1.968</v>
          </cell>
          <cell r="I487">
            <v>16.36</v>
          </cell>
          <cell r="M487">
            <v>1.4550467725086786</v>
          </cell>
          <cell r="N487">
            <v>1.4538266349824938</v>
          </cell>
          <cell r="O487">
            <v>1.4615253676526649</v>
          </cell>
        </row>
        <row r="488">
          <cell r="A488">
            <v>36871</v>
          </cell>
          <cell r="B488">
            <v>36868</v>
          </cell>
          <cell r="C488">
            <v>36872</v>
          </cell>
          <cell r="D488">
            <v>1.8012630000000001</v>
          </cell>
          <cell r="E488">
            <v>1.7981910000000001</v>
          </cell>
          <cell r="F488">
            <v>1.964</v>
          </cell>
          <cell r="G488">
            <v>1.9648000000000001</v>
          </cell>
          <cell r="H488">
            <v>1.968</v>
          </cell>
          <cell r="I488">
            <v>16.350000000000001</v>
          </cell>
          <cell r="M488">
            <v>1.4559209107728712</v>
          </cell>
          <cell r="N488">
            <v>1.4547005359880882</v>
          </cell>
          <cell r="O488">
            <v>1.4624043951727195</v>
          </cell>
        </row>
        <row r="489">
          <cell r="A489">
            <v>36872</v>
          </cell>
          <cell r="B489">
            <v>36871</v>
          </cell>
          <cell r="C489">
            <v>36873</v>
          </cell>
          <cell r="D489">
            <v>1.8002400000000001</v>
          </cell>
          <cell r="E489">
            <v>1.7981910000000001</v>
          </cell>
          <cell r="F489">
            <v>1.9668000000000001</v>
          </cell>
          <cell r="G489">
            <v>1.9676</v>
          </cell>
          <cell r="H489">
            <v>1.9690000000000001</v>
          </cell>
          <cell r="I489">
            <v>16.34</v>
          </cell>
          <cell r="M489">
            <v>1.4567950762620383</v>
          </cell>
          <cell r="N489">
            <v>1.455572479125258</v>
          </cell>
          <cell r="O489">
            <v>1.4632834523310003</v>
          </cell>
        </row>
        <row r="490">
          <cell r="A490">
            <v>36873</v>
          </cell>
          <cell r="B490">
            <v>36872</v>
          </cell>
          <cell r="C490">
            <v>36874</v>
          </cell>
          <cell r="D490">
            <v>1.7992170000000001</v>
          </cell>
          <cell r="E490">
            <v>1.7981910000000001</v>
          </cell>
          <cell r="F490">
            <v>1.9615</v>
          </cell>
          <cell r="G490">
            <v>1.9622999999999999</v>
          </cell>
          <cell r="H490">
            <v>1.952</v>
          </cell>
          <cell r="I490">
            <v>16.350000000000001</v>
          </cell>
          <cell r="M490">
            <v>1.4576692698514016</v>
          </cell>
          <cell r="N490">
            <v>1.4564449449025283</v>
          </cell>
          <cell r="O490">
            <v>1.4641625385026238</v>
          </cell>
        </row>
        <row r="491">
          <cell r="A491">
            <v>36874</v>
          </cell>
          <cell r="B491">
            <v>36873</v>
          </cell>
          <cell r="C491">
            <v>36875</v>
          </cell>
          <cell r="D491">
            <v>1.7981910000000001</v>
          </cell>
          <cell r="E491">
            <v>1.7981910000000001</v>
          </cell>
          <cell r="F491">
            <v>1.9626999999999999</v>
          </cell>
          <cell r="G491">
            <v>1.9635</v>
          </cell>
          <cell r="H491">
            <v>1.962</v>
          </cell>
          <cell r="I491">
            <v>16.34</v>
          </cell>
          <cell r="M491">
            <v>1.458543490961633</v>
          </cell>
          <cell r="N491">
            <v>1.4573179336331681</v>
          </cell>
          <cell r="O491">
            <v>1.465042652487925</v>
          </cell>
        </row>
        <row r="492">
          <cell r="A492">
            <v>36875</v>
          </cell>
          <cell r="B492">
            <v>36874</v>
          </cell>
          <cell r="C492">
            <v>36878</v>
          </cell>
          <cell r="D492">
            <v>1.7981910000000001</v>
          </cell>
          <cell r="E492">
            <v>1.7981910000000001</v>
          </cell>
          <cell r="F492">
            <v>1.9670000000000001</v>
          </cell>
          <cell r="G492">
            <v>1.9678</v>
          </cell>
          <cell r="H492">
            <v>1.964</v>
          </cell>
          <cell r="I492">
            <v>16.329999999999998</v>
          </cell>
          <cell r="M492">
            <v>1.459417737554485</v>
          </cell>
          <cell r="N492">
            <v>1.458191445630634</v>
          </cell>
          <cell r="O492">
            <v>1.4659227955214493</v>
          </cell>
        </row>
        <row r="493">
          <cell r="A493">
            <v>36878</v>
          </cell>
          <cell r="B493">
            <v>36875</v>
          </cell>
          <cell r="C493">
            <v>36879</v>
          </cell>
          <cell r="D493">
            <v>1.7961419999999999</v>
          </cell>
          <cell r="E493">
            <v>1.7951189999999999</v>
          </cell>
          <cell r="F493">
            <v>1.9531000000000001</v>
          </cell>
          <cell r="G493">
            <v>1.9539</v>
          </cell>
          <cell r="H493">
            <v>1.954</v>
          </cell>
          <cell r="I493">
            <v>16.32</v>
          </cell>
          <cell r="M493">
            <v>1.4602925081681219</v>
          </cell>
          <cell r="N493">
            <v>1.4590654812085706</v>
          </cell>
          <cell r="O493">
            <v>1.466802966977071</v>
          </cell>
        </row>
        <row r="494">
          <cell r="A494">
            <v>36879</v>
          </cell>
          <cell r="B494">
            <v>36878</v>
          </cell>
          <cell r="C494">
            <v>36880</v>
          </cell>
          <cell r="D494">
            <v>1.7940929999999999</v>
          </cell>
          <cell r="E494">
            <v>1.7951189999999999</v>
          </cell>
          <cell r="F494">
            <v>1.9548000000000001</v>
          </cell>
          <cell r="G494">
            <v>1.9556</v>
          </cell>
          <cell r="H494">
            <v>1.952</v>
          </cell>
          <cell r="I494">
            <v>16.309999999999999</v>
          </cell>
          <cell r="M494">
            <v>1.4611668057368572</v>
          </cell>
          <cell r="N494">
            <v>1.4599385465977579</v>
          </cell>
          <cell r="O494">
            <v>1.4676831662281744</v>
          </cell>
        </row>
        <row r="495">
          <cell r="A495">
            <v>36880</v>
          </cell>
          <cell r="B495">
            <v>36879</v>
          </cell>
          <cell r="C495">
            <v>36881</v>
          </cell>
          <cell r="D495">
            <v>1.7694780000000001</v>
          </cell>
          <cell r="E495">
            <v>1.7674259999999999</v>
          </cell>
          <cell r="F495">
            <v>1.9551000000000001</v>
          </cell>
          <cell r="G495">
            <v>1.9559</v>
          </cell>
          <cell r="H495">
            <v>1.958</v>
          </cell>
          <cell r="I495">
            <v>16.309999999999999</v>
          </cell>
          <cell r="M495">
            <v>1.4620406287828589</v>
          </cell>
          <cell r="N495">
            <v>1.4608121344057015</v>
          </cell>
          <cell r="O495">
            <v>1.4685633926476545</v>
          </cell>
        </row>
        <row r="496">
          <cell r="A496">
            <v>36881</v>
          </cell>
          <cell r="B496">
            <v>36880</v>
          </cell>
          <cell r="C496">
            <v>36882</v>
          </cell>
          <cell r="D496">
            <v>1.740696</v>
          </cell>
          <cell r="E496">
            <v>1.73658</v>
          </cell>
          <cell r="F496">
            <v>1.9570000000000001</v>
          </cell>
          <cell r="G496">
            <v>1.9578</v>
          </cell>
          <cell r="H496">
            <v>1.954</v>
          </cell>
          <cell r="I496">
            <v>15.82</v>
          </cell>
          <cell r="M496">
            <v>1.4629029783587713</v>
          </cell>
          <cell r="N496">
            <v>1.4616727601881894</v>
          </cell>
          <cell r="O496">
            <v>1.4694441469729982</v>
          </cell>
        </row>
        <row r="497">
          <cell r="A497">
            <v>36882</v>
          </cell>
          <cell r="B497">
            <v>36881</v>
          </cell>
          <cell r="C497">
            <v>36886</v>
          </cell>
          <cell r="D497">
            <v>1.7396670000000001</v>
          </cell>
          <cell r="E497">
            <v>1.73658</v>
          </cell>
          <cell r="F497">
            <v>1.9516</v>
          </cell>
          <cell r="G497">
            <v>1.9523999999999999</v>
          </cell>
          <cell r="H497">
            <v>1.958</v>
          </cell>
          <cell r="I497">
            <v>15.82</v>
          </cell>
          <cell r="M497">
            <v>1.4637518014797102</v>
          </cell>
          <cell r="N497">
            <v>1.462518864082152</v>
          </cell>
          <cell r="O497">
            <v>1.4703007972336344</v>
          </cell>
        </row>
        <row r="498">
          <cell r="A498">
            <v>36886</v>
          </cell>
          <cell r="B498">
            <v>36882</v>
          </cell>
          <cell r="C498">
            <v>36887</v>
          </cell>
          <cell r="D498">
            <v>1.7386379999999999</v>
          </cell>
          <cell r="E498">
            <v>1.73658</v>
          </cell>
          <cell r="F498">
            <v>1.9570000000000001</v>
          </cell>
          <cell r="G498">
            <v>1.9578</v>
          </cell>
          <cell r="H498">
            <v>1.96</v>
          </cell>
          <cell r="I498">
            <v>15.83</v>
          </cell>
          <cell r="M498">
            <v>1.4646006150481183</v>
          </cell>
          <cell r="N498">
            <v>1.4633654577518147</v>
          </cell>
          <cell r="O498">
            <v>1.4711579469005738</v>
          </cell>
        </row>
        <row r="499">
          <cell r="A499">
            <v>36887</v>
          </cell>
          <cell r="B499">
            <v>36886</v>
          </cell>
          <cell r="C499">
            <v>36888</v>
          </cell>
          <cell r="D499">
            <v>1.73658</v>
          </cell>
          <cell r="E499">
            <v>1.73658</v>
          </cell>
          <cell r="F499">
            <v>1.96</v>
          </cell>
          <cell r="G499">
            <v>1.9608000000000001</v>
          </cell>
          <cell r="H499">
            <v>1.958</v>
          </cell>
          <cell r="I499">
            <v>15.8</v>
          </cell>
          <cell r="M499">
            <v>1.4654494184761671</v>
          </cell>
          <cell r="N499">
            <v>1.464212541480689</v>
          </cell>
          <cell r="O499">
            <v>1.4720161005889587</v>
          </cell>
        </row>
        <row r="500">
          <cell r="A500">
            <v>36888</v>
          </cell>
          <cell r="B500">
            <v>36887</v>
          </cell>
          <cell r="C500">
            <v>36889</v>
          </cell>
          <cell r="D500">
            <v>1.7386379999999999</v>
          </cell>
          <cell r="E500">
            <v>1.73658</v>
          </cell>
          <cell r="F500">
            <v>1.9545999999999999</v>
          </cell>
          <cell r="G500">
            <v>1.9554</v>
          </cell>
          <cell r="H500">
            <v>1.946</v>
          </cell>
          <cell r="I500">
            <v>15.84</v>
          </cell>
          <cell r="M500">
            <v>1.4662977085265463</v>
          </cell>
          <cell r="N500">
            <v>1.4650601155524505</v>
          </cell>
          <cell r="O500">
            <v>1.4728732408695422</v>
          </cell>
        </row>
        <row r="501">
          <cell r="A501">
            <v>36889</v>
          </cell>
          <cell r="B501">
            <v>36888</v>
          </cell>
          <cell r="C501">
            <v>36893</v>
          </cell>
          <cell r="D501">
            <v>1.7386379999999999</v>
          </cell>
          <cell r="E501">
            <v>1.73658</v>
          </cell>
          <cell r="F501">
            <v>1.9545999999999999</v>
          </cell>
          <cell r="G501">
            <v>1.9554</v>
          </cell>
          <cell r="H501">
            <v>1.946</v>
          </cell>
          <cell r="I501">
            <v>15.84</v>
          </cell>
          <cell r="M501">
            <v>1.4671474954983319</v>
          </cell>
          <cell r="N501">
            <v>1.4659081802509393</v>
          </cell>
          <cell r="O501">
            <v>1.4737328999892805</v>
          </cell>
        </row>
        <row r="502">
          <cell r="A502">
            <v>36893</v>
          </cell>
          <cell r="B502">
            <v>36889</v>
          </cell>
          <cell r="C502">
            <v>36894</v>
          </cell>
          <cell r="D502">
            <v>1.7396670000000001</v>
          </cell>
          <cell r="E502">
            <v>1.73658</v>
          </cell>
          <cell r="F502">
            <v>1.9376</v>
          </cell>
          <cell r="G502">
            <v>1.9383999999999999</v>
          </cell>
          <cell r="H502">
            <v>1.9410000000000001</v>
          </cell>
          <cell r="I502">
            <v>15.85</v>
          </cell>
          <cell r="M502">
            <v>1.467997774960758</v>
          </cell>
          <cell r="N502">
            <v>1.4667567358601594</v>
          </cell>
          <cell r="O502">
            <v>1.4745930608587836</v>
          </cell>
        </row>
        <row r="503">
          <cell r="A503">
            <v>36894</v>
          </cell>
          <cell r="B503">
            <v>36893</v>
          </cell>
          <cell r="C503">
            <v>36895</v>
          </cell>
          <cell r="D503">
            <v>1.73658</v>
          </cell>
          <cell r="E503">
            <v>1.73658</v>
          </cell>
          <cell r="F503">
            <v>1.9414</v>
          </cell>
          <cell r="G503">
            <v>1.9421999999999999</v>
          </cell>
          <cell r="H503">
            <v>1.9319999999999999</v>
          </cell>
          <cell r="I503">
            <v>15.79</v>
          </cell>
          <cell r="M503">
            <v>1.4688490507224821</v>
          </cell>
          <cell r="N503">
            <v>1.4676057826642794</v>
          </cell>
          <cell r="O503">
            <v>1.475454229185561</v>
          </cell>
        </row>
        <row r="504">
          <cell r="A504">
            <v>36895</v>
          </cell>
          <cell r="B504">
            <v>36894</v>
          </cell>
          <cell r="C504">
            <v>36896</v>
          </cell>
          <cell r="D504">
            <v>1.7355510000000001</v>
          </cell>
          <cell r="E504">
            <v>1.73658</v>
          </cell>
          <cell r="F504">
            <v>1.9349000000000001</v>
          </cell>
          <cell r="G504">
            <v>1.9357</v>
          </cell>
          <cell r="H504">
            <v>1.9410000000000001</v>
          </cell>
          <cell r="I504">
            <v>15.83</v>
          </cell>
          <cell r="M504">
            <v>1.4696993086839834</v>
          </cell>
          <cell r="N504">
            <v>1.4684553209476325</v>
          </cell>
          <cell r="O504">
            <v>1.4763128655267848</v>
          </cell>
        </row>
        <row r="505">
          <cell r="A505">
            <v>36896</v>
          </cell>
          <cell r="B505">
            <v>36895</v>
          </cell>
          <cell r="C505">
            <v>36899</v>
          </cell>
          <cell r="D505">
            <v>1.73658</v>
          </cell>
          <cell r="E505">
            <v>1.7314290000000001</v>
          </cell>
          <cell r="F505">
            <v>1.9476</v>
          </cell>
          <cell r="G505">
            <v>1.9483999999999999</v>
          </cell>
          <cell r="H505">
            <v>1.956</v>
          </cell>
          <cell r="I505">
            <v>15.8</v>
          </cell>
          <cell r="M505">
            <v>1.4705495547189451</v>
          </cell>
          <cell r="N505">
            <v>1.4693053509947165</v>
          </cell>
          <cell r="O505">
            <v>1.4771740261747157</v>
          </cell>
        </row>
        <row r="506">
          <cell r="A506">
            <v>36899</v>
          </cell>
          <cell r="B506">
            <v>36896</v>
          </cell>
          <cell r="C506">
            <v>36900</v>
          </cell>
          <cell r="D506">
            <v>1.7355510000000001</v>
          </cell>
          <cell r="E506">
            <v>1.7314290000000001</v>
          </cell>
          <cell r="F506">
            <v>1.9516</v>
          </cell>
          <cell r="G506">
            <v>1.9523999999999999</v>
          </cell>
          <cell r="H506">
            <v>1.95</v>
          </cell>
          <cell r="I506">
            <v>15.8</v>
          </cell>
          <cell r="M506">
            <v>1.4714007970341898</v>
          </cell>
          <cell r="N506">
            <v>1.4701533502929054</v>
          </cell>
          <cell r="O506">
            <v>1.4780341698638773</v>
          </cell>
        </row>
        <row r="507">
          <cell r="A507">
            <v>36900</v>
          </cell>
          <cell r="B507">
            <v>36899</v>
          </cell>
          <cell r="C507">
            <v>36901</v>
          </cell>
          <cell r="D507">
            <v>1.7355510000000001</v>
          </cell>
          <cell r="E507">
            <v>1.7314290000000001</v>
          </cell>
          <cell r="F507">
            <v>1.9433</v>
          </cell>
          <cell r="G507">
            <v>1.9440999999999999</v>
          </cell>
          <cell r="H507">
            <v>1.9430000000000001</v>
          </cell>
          <cell r="I507">
            <v>15.8</v>
          </cell>
          <cell r="M507">
            <v>1.4722520274090876</v>
          </cell>
          <cell r="N507">
            <v>1.4710018390079533</v>
          </cell>
          <cell r="O507">
            <v>1.4788948144061225</v>
          </cell>
        </row>
        <row r="508">
          <cell r="A508">
            <v>36901</v>
          </cell>
          <cell r="B508">
            <v>36900</v>
          </cell>
          <cell r="C508">
            <v>36902</v>
          </cell>
          <cell r="D508">
            <v>1.729371</v>
          </cell>
          <cell r="E508">
            <v>1.726278</v>
          </cell>
          <cell r="F508">
            <v>1.9420999999999999</v>
          </cell>
          <cell r="G508">
            <v>1.9429000000000001</v>
          </cell>
          <cell r="H508">
            <v>1.9450000000000001</v>
          </cell>
          <cell r="I508">
            <v>15.66</v>
          </cell>
          <cell r="M508">
            <v>1.473103750235228</v>
          </cell>
          <cell r="N508">
            <v>1.4718508174223237</v>
          </cell>
          <cell r="O508">
            <v>1.479755960093093</v>
          </cell>
        </row>
        <row r="509">
          <cell r="A509">
            <v>36902</v>
          </cell>
          <cell r="B509">
            <v>36901</v>
          </cell>
          <cell r="C509">
            <v>36903</v>
          </cell>
          <cell r="D509">
            <v>1.7273099999999999</v>
          </cell>
          <cell r="E509">
            <v>1.726278</v>
          </cell>
          <cell r="F509">
            <v>1.9455</v>
          </cell>
          <cell r="G509">
            <v>1.9462999999999999</v>
          </cell>
          <cell r="H509">
            <v>1.9550000000000001</v>
          </cell>
          <cell r="I509">
            <v>15.65</v>
          </cell>
          <cell r="M509">
            <v>1.4739529312037774</v>
          </cell>
          <cell r="N509">
            <v>1.4726977586507897</v>
          </cell>
          <cell r="O509">
            <v>1.4806104996086911</v>
          </cell>
        </row>
        <row r="510">
          <cell r="A510">
            <v>36903</v>
          </cell>
          <cell r="B510">
            <v>36902</v>
          </cell>
          <cell r="C510">
            <v>36906</v>
          </cell>
          <cell r="D510">
            <v>1.725249</v>
          </cell>
          <cell r="E510">
            <v>1.726278</v>
          </cell>
          <cell r="F510">
            <v>1.95</v>
          </cell>
          <cell r="G510">
            <v>1.9508000000000001</v>
          </cell>
          <cell r="H510">
            <v>1.948</v>
          </cell>
          <cell r="I510">
            <v>15.65</v>
          </cell>
          <cell r="M510">
            <v>1.4748015890829764</v>
          </cell>
          <cell r="N510">
            <v>1.473545187231259</v>
          </cell>
          <cell r="O510">
            <v>1.481465024302062</v>
          </cell>
        </row>
        <row r="511">
          <cell r="A511">
            <v>36906</v>
          </cell>
          <cell r="B511">
            <v>36903</v>
          </cell>
          <cell r="C511">
            <v>36907</v>
          </cell>
          <cell r="D511">
            <v>1.7242170000000001</v>
          </cell>
          <cell r="E511">
            <v>1.7211270000000001</v>
          </cell>
          <cell r="F511">
            <v>1.9467000000000001</v>
          </cell>
          <cell r="G511">
            <v>1.9475</v>
          </cell>
          <cell r="H511">
            <v>1.948</v>
          </cell>
          <cell r="I511">
            <v>15.65</v>
          </cell>
          <cell r="M511">
            <v>1.475649722405231</v>
          </cell>
          <cell r="N511">
            <v>1.4743931034441666</v>
          </cell>
          <cell r="O511">
            <v>1.4823200421787865</v>
          </cell>
        </row>
        <row r="512">
          <cell r="A512">
            <v>36907</v>
          </cell>
          <cell r="B512">
            <v>36906</v>
          </cell>
          <cell r="C512">
            <v>36908</v>
          </cell>
          <cell r="D512">
            <v>1.725249</v>
          </cell>
          <cell r="E512">
            <v>1.7211270000000001</v>
          </cell>
          <cell r="F512">
            <v>1.9508000000000001</v>
          </cell>
          <cell r="G512">
            <v>1.9516</v>
          </cell>
          <cell r="H512">
            <v>1.952</v>
          </cell>
          <cell r="I512">
            <v>15.65</v>
          </cell>
          <cell r="M512">
            <v>1.4764978358510363</v>
          </cell>
          <cell r="N512">
            <v>1.4752389760371505</v>
          </cell>
          <cell r="O512">
            <v>1.4831755535235023</v>
          </cell>
        </row>
        <row r="513">
          <cell r="A513">
            <v>36908</v>
          </cell>
          <cell r="B513">
            <v>36907</v>
          </cell>
          <cell r="C513">
            <v>36909</v>
          </cell>
          <cell r="D513">
            <v>1.69326</v>
          </cell>
          <cell r="E513">
            <v>1.6798200000000001</v>
          </cell>
          <cell r="F513">
            <v>1.9493</v>
          </cell>
          <cell r="G513">
            <v>1.9500999999999999</v>
          </cell>
          <cell r="H513">
            <v>1.9550000000000001</v>
          </cell>
          <cell r="I513">
            <v>15.59</v>
          </cell>
          <cell r="M513">
            <v>1.4773469446559711</v>
          </cell>
          <cell r="N513">
            <v>1.4760853339148539</v>
          </cell>
          <cell r="O513">
            <v>1.4840315586210109</v>
          </cell>
        </row>
        <row r="514">
          <cell r="A514">
            <v>36909</v>
          </cell>
          <cell r="B514">
            <v>36908</v>
          </cell>
          <cell r="C514">
            <v>36910</v>
          </cell>
          <cell r="D514">
            <v>1.684992</v>
          </cell>
          <cell r="E514">
            <v>1.6798200000000001</v>
          </cell>
          <cell r="F514">
            <v>1.9519</v>
          </cell>
          <cell r="G514">
            <v>1.9527000000000001</v>
          </cell>
          <cell r="H514">
            <v>1.9550000000000001</v>
          </cell>
          <cell r="I514">
            <v>15.31</v>
          </cell>
          <cell r="M514">
            <v>1.4781807888184737</v>
          </cell>
          <cell r="N514">
            <v>1.4769118531367262</v>
          </cell>
          <cell r="O514">
            <v>1.4848849999425824</v>
          </cell>
        </row>
        <row r="515">
          <cell r="A515">
            <v>36910</v>
          </cell>
          <cell r="B515">
            <v>36909</v>
          </cell>
          <cell r="C515">
            <v>36913</v>
          </cell>
          <cell r="D515">
            <v>1.684992</v>
          </cell>
          <cell r="E515">
            <v>1.6798200000000001</v>
          </cell>
          <cell r="F515">
            <v>1.9544999999999999</v>
          </cell>
          <cell r="G515">
            <v>1.9553</v>
          </cell>
          <cell r="H515">
            <v>1.9550000000000001</v>
          </cell>
          <cell r="I515">
            <v>15.3</v>
          </cell>
          <cell r="M515">
            <v>1.4790110297530445</v>
          </cell>
          <cell r="N515">
            <v>1.4777388351597718</v>
          </cell>
          <cell r="O515">
            <v>1.4857246331126805</v>
          </cell>
        </row>
        <row r="516">
          <cell r="A516">
            <v>36913</v>
          </cell>
          <cell r="B516">
            <v>36910</v>
          </cell>
          <cell r="C516">
            <v>36914</v>
          </cell>
          <cell r="D516">
            <v>1.682922</v>
          </cell>
          <cell r="E516">
            <v>1.6798200000000001</v>
          </cell>
          <cell r="F516">
            <v>1.9562999999999999</v>
          </cell>
          <cell r="G516">
            <v>1.9571000000000001</v>
          </cell>
          <cell r="H516">
            <v>1.9570000000000001</v>
          </cell>
          <cell r="I516">
            <v>15.29</v>
          </cell>
          <cell r="M516">
            <v>1.4798417370040595</v>
          </cell>
          <cell r="N516">
            <v>1.4785662802431312</v>
          </cell>
          <cell r="O516">
            <v>1.4865642294508077</v>
          </cell>
        </row>
        <row r="517">
          <cell r="A517">
            <v>36914</v>
          </cell>
          <cell r="B517">
            <v>36913</v>
          </cell>
          <cell r="C517">
            <v>36915</v>
          </cell>
          <cell r="D517">
            <v>1.6798200000000001</v>
          </cell>
          <cell r="E517">
            <v>1.6798200000000001</v>
          </cell>
          <cell r="F517">
            <v>1.9578</v>
          </cell>
          <cell r="G517">
            <v>1.9585999999999999</v>
          </cell>
          <cell r="H517">
            <v>1.96</v>
          </cell>
          <cell r="I517">
            <v>15.24</v>
          </cell>
          <cell r="M517">
            <v>1.4806718897426339</v>
          </cell>
          <cell r="N517">
            <v>1.4793941886460906</v>
          </cell>
          <cell r="O517">
            <v>1.4874037883136895</v>
          </cell>
        </row>
        <row r="518">
          <cell r="A518">
            <v>36915</v>
          </cell>
          <cell r="B518">
            <v>36914</v>
          </cell>
          <cell r="C518">
            <v>36916</v>
          </cell>
          <cell r="D518">
            <v>1.6818900000000001</v>
          </cell>
          <cell r="E518">
            <v>1.6746479999999999</v>
          </cell>
          <cell r="F518">
            <v>1.9587000000000001</v>
          </cell>
          <cell r="G518">
            <v>1.9595</v>
          </cell>
          <cell r="H518">
            <v>1.97</v>
          </cell>
          <cell r="I518">
            <v>15.17</v>
          </cell>
          <cell r="M518">
            <v>1.4815009771605765</v>
          </cell>
          <cell r="N518">
            <v>1.4802225606280812</v>
          </cell>
          <cell r="O518">
            <v>1.4882412595267007</v>
          </cell>
        </row>
        <row r="519">
          <cell r="A519">
            <v>36916</v>
          </cell>
          <cell r="B519">
            <v>36915</v>
          </cell>
          <cell r="C519">
            <v>36917</v>
          </cell>
          <cell r="D519">
            <v>1.682922</v>
          </cell>
          <cell r="E519">
            <v>1.6746479999999999</v>
          </cell>
          <cell r="F519">
            <v>1.9730000000000001</v>
          </cell>
          <cell r="G519">
            <v>1.9738</v>
          </cell>
          <cell r="H519">
            <v>1.97</v>
          </cell>
          <cell r="I519">
            <v>15.16</v>
          </cell>
          <cell r="M519">
            <v>1.4823315510534021</v>
          </cell>
          <cell r="N519">
            <v>1.4810488445449848</v>
          </cell>
          <cell r="O519">
            <v>1.4890756118662549</v>
          </cell>
        </row>
        <row r="520">
          <cell r="A520">
            <v>36917</v>
          </cell>
          <cell r="B520">
            <v>36916</v>
          </cell>
          <cell r="C520">
            <v>36920</v>
          </cell>
          <cell r="D520">
            <v>1.6767179999999999</v>
          </cell>
          <cell r="E520">
            <v>1.6746479999999999</v>
          </cell>
          <cell r="F520">
            <v>1.9732000000000001</v>
          </cell>
          <cell r="G520">
            <v>1.974</v>
          </cell>
          <cell r="H520">
            <v>1.9750000000000001</v>
          </cell>
          <cell r="I520">
            <v>15.15</v>
          </cell>
          <cell r="M520">
            <v>1.4831631005129229</v>
          </cell>
          <cell r="N520">
            <v>1.4818755897067912</v>
          </cell>
          <cell r="O520">
            <v>1.4899099185884566</v>
          </cell>
        </row>
        <row r="521">
          <cell r="A521">
            <v>36920</v>
          </cell>
          <cell r="B521">
            <v>36917</v>
          </cell>
          <cell r="C521">
            <v>36921</v>
          </cell>
          <cell r="D521">
            <v>1.673613</v>
          </cell>
          <cell r="E521">
            <v>1.6746479999999999</v>
          </cell>
          <cell r="F521">
            <v>1.9744999999999999</v>
          </cell>
          <cell r="G521">
            <v>1.9753000000000001</v>
          </cell>
          <cell r="H521">
            <v>1.974</v>
          </cell>
          <cell r="I521">
            <v>15.15</v>
          </cell>
          <cell r="M521">
            <v>1.4839920492687781</v>
          </cell>
          <cell r="N521">
            <v>1.4827027963709749</v>
          </cell>
          <cell r="O521">
            <v>1.4907441790480234</v>
          </cell>
        </row>
        <row r="522">
          <cell r="A522">
            <v>36921</v>
          </cell>
          <cell r="B522">
            <v>36920</v>
          </cell>
          <cell r="C522">
            <v>36922</v>
          </cell>
          <cell r="D522">
            <v>1.6725779999999999</v>
          </cell>
          <cell r="E522">
            <v>1.669473</v>
          </cell>
          <cell r="F522">
            <v>1.9705999999999999</v>
          </cell>
          <cell r="G522">
            <v>1.9714</v>
          </cell>
          <cell r="H522">
            <v>1.966</v>
          </cell>
          <cell r="I522">
            <v>15.14</v>
          </cell>
          <cell r="M522">
            <v>1.4848199253972958</v>
          </cell>
          <cell r="N522">
            <v>1.4835304647951539</v>
          </cell>
          <cell r="O522">
            <v>1.4915789066435596</v>
          </cell>
        </row>
        <row r="523">
          <cell r="A523">
            <v>36922</v>
          </cell>
          <cell r="B523">
            <v>36921</v>
          </cell>
          <cell r="C523">
            <v>36923</v>
          </cell>
          <cell r="D523">
            <v>1.6684349999999999</v>
          </cell>
          <cell r="E523">
            <v>1.669473</v>
          </cell>
          <cell r="F523">
            <v>1.9702999999999999</v>
          </cell>
          <cell r="G523">
            <v>1.9711000000000001</v>
          </cell>
          <cell r="H523">
            <v>1.9730000000000001</v>
          </cell>
          <cell r="I523">
            <v>15.12</v>
          </cell>
          <cell r="M523">
            <v>1.4856477511110227</v>
          </cell>
          <cell r="N523">
            <v>1.4843560361470383</v>
          </cell>
          <cell r="O523">
            <v>1.4924135873045161</v>
          </cell>
        </row>
        <row r="524">
          <cell r="A524">
            <v>36923</v>
          </cell>
          <cell r="B524">
            <v>36922</v>
          </cell>
          <cell r="C524">
            <v>36924</v>
          </cell>
          <cell r="D524">
            <v>1.6674</v>
          </cell>
          <cell r="E524">
            <v>1.6642950000000001</v>
          </cell>
          <cell r="F524">
            <v>1.9731000000000001</v>
          </cell>
          <cell r="G524">
            <v>1.9739</v>
          </cell>
          <cell r="H524">
            <v>1.986</v>
          </cell>
          <cell r="I524">
            <v>15.12</v>
          </cell>
          <cell r="M524">
            <v>1.4864739866795642</v>
          </cell>
          <cell r="N524">
            <v>1.4851820669219498</v>
          </cell>
          <cell r="O524">
            <v>1.4932477056754749</v>
          </cell>
        </row>
        <row r="525">
          <cell r="A525">
            <v>36924</v>
          </cell>
          <cell r="B525">
            <v>36923</v>
          </cell>
          <cell r="C525">
            <v>36927</v>
          </cell>
          <cell r="D525">
            <v>1.6663650000000001</v>
          </cell>
          <cell r="E525">
            <v>1.6642950000000001</v>
          </cell>
          <cell r="F525">
            <v>1.9925999999999999</v>
          </cell>
          <cell r="G525">
            <v>1.9934000000000001</v>
          </cell>
          <cell r="H525">
            <v>1.9890000000000001</v>
          </cell>
          <cell r="I525">
            <v>15.1</v>
          </cell>
          <cell r="M525">
            <v>1.487300168921361</v>
          </cell>
          <cell r="N525">
            <v>1.4860059939513057</v>
          </cell>
          <cell r="O525">
            <v>1.4940822902398956</v>
          </cell>
        </row>
        <row r="526">
          <cell r="A526">
            <v>36927</v>
          </cell>
          <cell r="B526">
            <v>36924</v>
          </cell>
          <cell r="C526">
            <v>36928</v>
          </cell>
          <cell r="D526">
            <v>1.6684349999999999</v>
          </cell>
          <cell r="E526">
            <v>1.6642950000000001</v>
          </cell>
          <cell r="F526">
            <v>1.9937</v>
          </cell>
          <cell r="G526">
            <v>1.9944999999999999</v>
          </cell>
          <cell r="H526">
            <v>2.0049999999999999</v>
          </cell>
          <cell r="I526">
            <v>15.1</v>
          </cell>
          <cell r="M526">
            <v>1.4881262972366891</v>
          </cell>
          <cell r="N526">
            <v>1.4868303780665399</v>
          </cell>
          <cell r="O526">
            <v>1.4949163105555927</v>
          </cell>
        </row>
        <row r="527">
          <cell r="A527">
            <v>36928</v>
          </cell>
          <cell r="B527">
            <v>36927</v>
          </cell>
          <cell r="C527">
            <v>36929</v>
          </cell>
          <cell r="D527">
            <v>1.669473</v>
          </cell>
          <cell r="E527">
            <v>1.6642950000000001</v>
          </cell>
          <cell r="F527">
            <v>1.9972000000000001</v>
          </cell>
          <cell r="G527">
            <v>1.998</v>
          </cell>
          <cell r="H527">
            <v>2.0009999999999999</v>
          </cell>
          <cell r="I527">
            <v>15.15</v>
          </cell>
          <cell r="M527">
            <v>1.4889539112362657</v>
          </cell>
          <cell r="N527">
            <v>1.487655219521228</v>
          </cell>
          <cell r="O527">
            <v>1.4957507964345935</v>
          </cell>
        </row>
        <row r="528">
          <cell r="A528">
            <v>36929</v>
          </cell>
          <cell r="B528">
            <v>36928</v>
          </cell>
          <cell r="C528">
            <v>36930</v>
          </cell>
          <cell r="D528">
            <v>1.6725779999999999</v>
          </cell>
          <cell r="E528">
            <v>1.6642950000000001</v>
          </cell>
          <cell r="F528">
            <v>2.0036999999999998</v>
          </cell>
          <cell r="G528">
            <v>2.0045000000000002</v>
          </cell>
          <cell r="H528">
            <v>2.0049999999999999</v>
          </cell>
          <cell r="I528">
            <v>15.21</v>
          </cell>
          <cell r="M528">
            <v>1.4897825006872836</v>
          </cell>
          <cell r="N528">
            <v>1.4884805185690857</v>
          </cell>
          <cell r="O528">
            <v>1.4965883274364766</v>
          </cell>
        </row>
        <row r="529">
          <cell r="A529">
            <v>36930</v>
          </cell>
          <cell r="B529">
            <v>36929</v>
          </cell>
          <cell r="C529">
            <v>36931</v>
          </cell>
          <cell r="D529">
            <v>1.6746479999999999</v>
          </cell>
          <cell r="E529">
            <v>1.6642950000000001</v>
          </cell>
          <cell r="F529">
            <v>1.9951000000000001</v>
          </cell>
          <cell r="G529">
            <v>1.9959</v>
          </cell>
          <cell r="H529">
            <v>1.9910000000000001</v>
          </cell>
          <cell r="I529">
            <v>15.26</v>
          </cell>
          <cell r="M529">
            <v>1.4906130931657617</v>
          </cell>
          <cell r="N529">
            <v>1.4893062754639697</v>
          </cell>
          <cell r="O529">
            <v>1.4974294228254541</v>
          </cell>
        </row>
        <row r="530">
          <cell r="A530">
            <v>36931</v>
          </cell>
          <cell r="B530">
            <v>36930</v>
          </cell>
          <cell r="C530">
            <v>36934</v>
          </cell>
          <cell r="D530">
            <v>1.6767179999999999</v>
          </cell>
          <cell r="E530">
            <v>1.669473</v>
          </cell>
          <cell r="F530">
            <v>1.9876</v>
          </cell>
          <cell r="G530">
            <v>1.9883999999999999</v>
          </cell>
          <cell r="H530">
            <v>1.9810000000000001</v>
          </cell>
          <cell r="I530">
            <v>15.28</v>
          </cell>
          <cell r="M530">
            <v>1.4914451772441764</v>
          </cell>
          <cell r="N530">
            <v>1.4901324904598774</v>
          </cell>
          <cell r="O530">
            <v>1.4982735706564414</v>
          </cell>
        </row>
        <row r="531">
          <cell r="A531">
            <v>36934</v>
          </cell>
          <cell r="B531">
            <v>36931</v>
          </cell>
          <cell r="C531">
            <v>36935</v>
          </cell>
          <cell r="D531">
            <v>1.6746479999999999</v>
          </cell>
          <cell r="E531">
            <v>1.669473</v>
          </cell>
          <cell r="F531">
            <v>1.9804999999999999</v>
          </cell>
          <cell r="G531">
            <v>1.9813000000000001</v>
          </cell>
          <cell r="H531">
            <v>1.982</v>
          </cell>
          <cell r="I531">
            <v>15.24</v>
          </cell>
          <cell r="M531">
            <v>1.4922787549024092</v>
          </cell>
          <cell r="N531">
            <v>1.4909617357796259</v>
          </cell>
          <cell r="O531">
            <v>1.4991192265251208</v>
          </cell>
        </row>
        <row r="532">
          <cell r="A532">
            <v>36935</v>
          </cell>
          <cell r="B532">
            <v>36934</v>
          </cell>
          <cell r="C532">
            <v>36936</v>
          </cell>
          <cell r="D532">
            <v>1.6725779999999999</v>
          </cell>
          <cell r="E532">
            <v>1.669473</v>
          </cell>
          <cell r="F532">
            <v>1.9795</v>
          </cell>
          <cell r="G532">
            <v>1.9802999999999999</v>
          </cell>
          <cell r="H532">
            <v>1.9870000000000001</v>
          </cell>
          <cell r="I532">
            <v>15.15</v>
          </cell>
          <cell r="M532">
            <v>1.4931117687798559</v>
          </cell>
          <cell r="N532">
            <v>1.4917914425669316</v>
          </cell>
          <cell r="O532">
            <v>1.4999632940251169</v>
          </cell>
        </row>
        <row r="533">
          <cell r="A533">
            <v>36936</v>
          </cell>
          <cell r="B533">
            <v>36935</v>
          </cell>
          <cell r="C533">
            <v>36937</v>
          </cell>
          <cell r="D533">
            <v>1.663257</v>
          </cell>
          <cell r="E533">
            <v>1.6539330000000001</v>
          </cell>
          <cell r="F533">
            <v>1.9885999999999999</v>
          </cell>
          <cell r="G533">
            <v>1.9894000000000001</v>
          </cell>
          <cell r="H533">
            <v>1.9890000000000001</v>
          </cell>
          <cell r="I533">
            <v>15.07</v>
          </cell>
          <cell r="M533">
            <v>1.4939442174118565</v>
          </cell>
          <cell r="N533">
            <v>1.492621611078597</v>
          </cell>
          <cell r="O533">
            <v>1.5008031837737481</v>
          </cell>
        </row>
        <row r="534">
          <cell r="A534">
            <v>36937</v>
          </cell>
          <cell r="B534">
            <v>36936</v>
          </cell>
          <cell r="C534">
            <v>36938</v>
          </cell>
          <cell r="D534">
            <v>1.6818900000000001</v>
          </cell>
          <cell r="E534">
            <v>1.6746479999999999</v>
          </cell>
          <cell r="F534">
            <v>1.9803999999999999</v>
          </cell>
          <cell r="G534">
            <v>1.9812000000000001</v>
          </cell>
          <cell r="H534">
            <v>1.9890000000000001</v>
          </cell>
          <cell r="I534">
            <v>15.26</v>
          </cell>
          <cell r="M534">
            <v>1.4947724884709297</v>
          </cell>
          <cell r="N534">
            <v>1.4934445097916222</v>
          </cell>
          <cell r="O534">
            <v>1.5016394024534689</v>
          </cell>
        </row>
        <row r="535">
          <cell r="A535">
            <v>36938</v>
          </cell>
          <cell r="B535">
            <v>36937</v>
          </cell>
          <cell r="C535">
            <v>36941</v>
          </cell>
          <cell r="D535">
            <v>1.6818900000000001</v>
          </cell>
          <cell r="E535">
            <v>1.6746479999999999</v>
          </cell>
          <cell r="F535">
            <v>1.9932000000000001</v>
          </cell>
          <cell r="G535">
            <v>1.994</v>
          </cell>
          <cell r="H535">
            <v>1.9970000000000001</v>
          </cell>
          <cell r="I535">
            <v>15.23</v>
          </cell>
          <cell r="M535">
            <v>1.4956105027711413</v>
          </cell>
          <cell r="N535">
            <v>1.4942781744121001</v>
          </cell>
          <cell r="O535">
            <v>1.5024859235817329</v>
          </cell>
        </row>
        <row r="536">
          <cell r="A536">
            <v>36941</v>
          </cell>
          <cell r="B536">
            <v>36938</v>
          </cell>
          <cell r="C536">
            <v>36942</v>
          </cell>
          <cell r="D536">
            <v>1.678785</v>
          </cell>
          <cell r="E536">
            <v>1.6746479999999999</v>
          </cell>
          <cell r="F536">
            <v>2.0019</v>
          </cell>
          <cell r="G536">
            <v>2.0026999999999999</v>
          </cell>
          <cell r="H536">
            <v>2.0019999999999998</v>
          </cell>
          <cell r="I536">
            <v>15.17</v>
          </cell>
          <cell r="M536">
            <v>1.4964489868873099</v>
          </cell>
          <cell r="N536">
            <v>1.4951123043975076</v>
          </cell>
          <cell r="O536">
            <v>1.5033313689844141</v>
          </cell>
        </row>
        <row r="537">
          <cell r="A537">
            <v>36942</v>
          </cell>
          <cell r="B537">
            <v>36941</v>
          </cell>
          <cell r="C537">
            <v>36943</v>
          </cell>
          <cell r="D537">
            <v>1.6798200000000001</v>
          </cell>
          <cell r="E537">
            <v>1.6746479999999999</v>
          </cell>
          <cell r="F537">
            <v>2.0055000000000001</v>
          </cell>
          <cell r="G537">
            <v>2.0063</v>
          </cell>
          <cell r="H537">
            <v>2.0089999999999999</v>
          </cell>
          <cell r="I537">
            <v>15.31</v>
          </cell>
          <cell r="M537">
            <v>1.497286392258127</v>
          </cell>
          <cell r="N537">
            <v>1.4959469000076191</v>
          </cell>
          <cell r="O537">
            <v>1.5041741812884057</v>
          </cell>
        </row>
        <row r="538">
          <cell r="A538">
            <v>36943</v>
          </cell>
          <cell r="B538">
            <v>36942</v>
          </cell>
          <cell r="C538">
            <v>36944</v>
          </cell>
          <cell r="D538">
            <v>1.6798200000000001</v>
          </cell>
          <cell r="E538">
            <v>1.6746479999999999</v>
          </cell>
          <cell r="F538">
            <v>2.0232000000000001</v>
          </cell>
          <cell r="G538">
            <v>2.024</v>
          </cell>
          <cell r="H538">
            <v>2.044</v>
          </cell>
          <cell r="I538">
            <v>15.26</v>
          </cell>
          <cell r="M538">
            <v>1.4981247828006081</v>
          </cell>
          <cell r="N538">
            <v>1.4967819615023537</v>
          </cell>
          <cell r="O538">
            <v>1.5050247215903576</v>
          </cell>
        </row>
        <row r="539">
          <cell r="A539">
            <v>36944</v>
          </cell>
          <cell r="B539">
            <v>36943</v>
          </cell>
          <cell r="C539">
            <v>36945</v>
          </cell>
          <cell r="D539">
            <v>1.6798200000000001</v>
          </cell>
          <cell r="E539">
            <v>1.6746479999999999</v>
          </cell>
          <cell r="F539">
            <v>2.036</v>
          </cell>
          <cell r="G539">
            <v>2.0367999999999999</v>
          </cell>
          <cell r="H539">
            <v>2.0430000000000001</v>
          </cell>
          <cell r="I539">
            <v>15.26</v>
          </cell>
          <cell r="M539">
            <v>1.4989636427914896</v>
          </cell>
          <cell r="N539">
            <v>1.4976174891417755</v>
          </cell>
          <cell r="O539">
            <v>1.50587315112897</v>
          </cell>
        </row>
        <row r="540">
          <cell r="A540">
            <v>36945</v>
          </cell>
          <cell r="B540">
            <v>36944</v>
          </cell>
          <cell r="C540">
            <v>36950</v>
          </cell>
          <cell r="D540">
            <v>1.678785</v>
          </cell>
          <cell r="E540">
            <v>1.6746479999999999</v>
          </cell>
          <cell r="F540">
            <v>2.0428000000000002</v>
          </cell>
          <cell r="G540">
            <v>2.0436000000000001</v>
          </cell>
          <cell r="H540">
            <v>2.0350000000000001</v>
          </cell>
          <cell r="I540">
            <v>15.29</v>
          </cell>
          <cell r="M540">
            <v>1.4998029724936344</v>
          </cell>
          <cell r="N540">
            <v>1.4984534831860943</v>
          </cell>
          <cell r="O540">
            <v>1.506722058953867</v>
          </cell>
        </row>
        <row r="541">
          <cell r="A541">
            <v>36950</v>
          </cell>
          <cell r="B541">
            <v>36945</v>
          </cell>
          <cell r="C541">
            <v>36951</v>
          </cell>
          <cell r="D541">
            <v>1.6767179999999999</v>
          </cell>
          <cell r="E541">
            <v>1.6746479999999999</v>
          </cell>
          <cell r="F541">
            <v>2.0444</v>
          </cell>
          <cell r="G541">
            <v>2.0451999999999999</v>
          </cell>
          <cell r="H541">
            <v>2.0470000000000002</v>
          </cell>
          <cell r="I541">
            <v>15.14</v>
          </cell>
          <cell r="M541">
            <v>1.5006422547380267</v>
          </cell>
          <cell r="N541">
            <v>1.4992899438956644</v>
          </cell>
          <cell r="O541">
            <v>1.5075730022454068</v>
          </cell>
        </row>
        <row r="542">
          <cell r="A542">
            <v>36951</v>
          </cell>
          <cell r="B542">
            <v>36950</v>
          </cell>
          <cell r="C542">
            <v>36952</v>
          </cell>
          <cell r="D542">
            <v>1.673613</v>
          </cell>
          <cell r="E542">
            <v>1.6746479999999999</v>
          </cell>
          <cell r="F542">
            <v>2.0419999999999998</v>
          </cell>
          <cell r="G542">
            <v>2.0428000000000002</v>
          </cell>
          <cell r="H542">
            <v>2.0430000000000001</v>
          </cell>
          <cell r="I542">
            <v>15.12</v>
          </cell>
          <cell r="M542">
            <v>1.5014809726980534</v>
          </cell>
          <cell r="N542">
            <v>1.5001268715309859</v>
          </cell>
          <cell r="O542">
            <v>1.5084166331283255</v>
          </cell>
        </row>
        <row r="543">
          <cell r="A543">
            <v>36952</v>
          </cell>
          <cell r="B543">
            <v>36951</v>
          </cell>
          <cell r="C543">
            <v>36955</v>
          </cell>
          <cell r="D543">
            <v>1.673613</v>
          </cell>
          <cell r="E543">
            <v>1.669473</v>
          </cell>
          <cell r="F543">
            <v>2.0347</v>
          </cell>
          <cell r="G543">
            <v>2.0354999999999999</v>
          </cell>
          <cell r="H543">
            <v>2.0249999999999999</v>
          </cell>
          <cell r="I543">
            <v>15.11</v>
          </cell>
          <cell r="M543">
            <v>1.5023186053897735</v>
          </cell>
          <cell r="N543">
            <v>1.5009642663527043</v>
          </cell>
          <cell r="O543">
            <v>1.5092596956918505</v>
          </cell>
        </row>
        <row r="544">
          <cell r="A544">
            <v>36955</v>
          </cell>
          <cell r="B544">
            <v>36952</v>
          </cell>
          <cell r="C544">
            <v>36956</v>
          </cell>
          <cell r="D544">
            <v>1.673613</v>
          </cell>
          <cell r="E544">
            <v>1.669473</v>
          </cell>
          <cell r="F544">
            <v>2.0224000000000002</v>
          </cell>
          <cell r="G544">
            <v>2.0232000000000001</v>
          </cell>
          <cell r="H544">
            <v>2.0209999999999999</v>
          </cell>
          <cell r="I544">
            <v>15.17</v>
          </cell>
          <cell r="M544">
            <v>1.503156705372481</v>
          </cell>
          <cell r="N544">
            <v>1.5017995394582511</v>
          </cell>
          <cell r="O544">
            <v>1.5101027088838301</v>
          </cell>
        </row>
        <row r="545">
          <cell r="A545">
            <v>36956</v>
          </cell>
          <cell r="B545">
            <v>36955</v>
          </cell>
          <cell r="C545">
            <v>36957</v>
          </cell>
          <cell r="D545">
            <v>1.6725779999999999</v>
          </cell>
          <cell r="E545">
            <v>1.669473</v>
          </cell>
          <cell r="F545">
            <v>2.02</v>
          </cell>
          <cell r="G545">
            <v>2.0207999999999999</v>
          </cell>
          <cell r="H545">
            <v>2.032</v>
          </cell>
          <cell r="I545">
            <v>15.12</v>
          </cell>
          <cell r="M545">
            <v>1.503995272906864</v>
          </cell>
          <cell r="N545">
            <v>1.5026352773857636</v>
          </cell>
          <cell r="O545">
            <v>1.510949317402482</v>
          </cell>
        </row>
        <row r="546">
          <cell r="A546">
            <v>36957</v>
          </cell>
          <cell r="B546">
            <v>36956</v>
          </cell>
          <cell r="C546">
            <v>36958</v>
          </cell>
          <cell r="D546">
            <v>1.671543</v>
          </cell>
          <cell r="E546">
            <v>1.669473</v>
          </cell>
          <cell r="F546">
            <v>2.0383</v>
          </cell>
          <cell r="G546">
            <v>2.0390999999999999</v>
          </cell>
          <cell r="H546">
            <v>2.0419999999999998</v>
          </cell>
          <cell r="I546">
            <v>15.19</v>
          </cell>
          <cell r="M546">
            <v>1.5048337893753865</v>
          </cell>
          <cell r="N546">
            <v>1.5034714803939113</v>
          </cell>
          <cell r="O546">
            <v>1.5117937954975316</v>
          </cell>
        </row>
        <row r="547">
          <cell r="A547">
            <v>36958</v>
          </cell>
          <cell r="B547">
            <v>36957</v>
          </cell>
          <cell r="C547">
            <v>36959</v>
          </cell>
          <cell r="D547">
            <v>1.671543</v>
          </cell>
          <cell r="E547">
            <v>1.669473</v>
          </cell>
          <cell r="F547">
            <v>2.0377000000000001</v>
          </cell>
          <cell r="G547">
            <v>2.0385</v>
          </cell>
          <cell r="H547">
            <v>2.0529999999999999</v>
          </cell>
          <cell r="I547">
            <v>15.21</v>
          </cell>
          <cell r="M547">
            <v>1.5056722541709844</v>
          </cell>
          <cell r="N547">
            <v>1.5043081487415071</v>
          </cell>
          <cell r="O547">
            <v>1.5126423943794949</v>
          </cell>
        </row>
        <row r="548">
          <cell r="A548">
            <v>36959</v>
          </cell>
          <cell r="B548">
            <v>36958</v>
          </cell>
          <cell r="C548">
            <v>36962</v>
          </cell>
          <cell r="D548">
            <v>1.669473</v>
          </cell>
          <cell r="E548">
            <v>1.669473</v>
          </cell>
          <cell r="F548">
            <v>2.0590999999999999</v>
          </cell>
          <cell r="G548">
            <v>2.0598999999999998</v>
          </cell>
          <cell r="H548">
            <v>2.0449999999999999</v>
          </cell>
          <cell r="I548">
            <v>15.11</v>
          </cell>
          <cell r="M548">
            <v>1.5065111861432356</v>
          </cell>
          <cell r="N548">
            <v>1.5051452826875085</v>
          </cell>
          <cell r="O548">
            <v>1.513492512290854</v>
          </cell>
        </row>
        <row r="549">
          <cell r="A549">
            <v>36962</v>
          </cell>
          <cell r="B549">
            <v>36959</v>
          </cell>
          <cell r="C549">
            <v>36963</v>
          </cell>
          <cell r="D549">
            <v>1.669473</v>
          </cell>
          <cell r="E549">
            <v>1.6642950000000001</v>
          </cell>
          <cell r="F549">
            <v>2.0543999999999998</v>
          </cell>
          <cell r="G549">
            <v>2.0552000000000001</v>
          </cell>
          <cell r="H549">
            <v>2.0590000000000002</v>
          </cell>
          <cell r="I549">
            <v>15.09</v>
          </cell>
          <cell r="M549">
            <v>1.5073495460597237</v>
          </cell>
          <cell r="N549">
            <v>1.5059828824910164</v>
          </cell>
          <cell r="O549">
            <v>1.514337889767948</v>
          </cell>
        </row>
        <row r="550">
          <cell r="A550">
            <v>36963</v>
          </cell>
          <cell r="B550">
            <v>36962</v>
          </cell>
          <cell r="C550">
            <v>36964</v>
          </cell>
          <cell r="D550">
            <v>1.6705080000000001</v>
          </cell>
          <cell r="E550">
            <v>1.6642950000000001</v>
          </cell>
          <cell r="F550">
            <v>2.0613999999999999</v>
          </cell>
          <cell r="G550">
            <v>2.0621999999999998</v>
          </cell>
          <cell r="H550">
            <v>2.0619999999999998</v>
          </cell>
          <cell r="I550">
            <v>15.13</v>
          </cell>
          <cell r="M550">
            <v>1.5081883725159599</v>
          </cell>
          <cell r="N550">
            <v>1.5068183490848215</v>
          </cell>
          <cell r="O550">
            <v>1.5151826946730917</v>
          </cell>
        </row>
        <row r="551">
          <cell r="A551">
            <v>36964</v>
          </cell>
          <cell r="B551">
            <v>36963</v>
          </cell>
          <cell r="C551">
            <v>36965</v>
          </cell>
          <cell r="D551">
            <v>1.6705080000000001</v>
          </cell>
          <cell r="E551">
            <v>1.6642950000000001</v>
          </cell>
          <cell r="F551">
            <v>2.0754999999999999</v>
          </cell>
          <cell r="G551">
            <v>2.0762999999999998</v>
          </cell>
          <cell r="H551">
            <v>2.0739999999999998</v>
          </cell>
          <cell r="I551">
            <v>15.13</v>
          </cell>
          <cell r="M551">
            <v>1.509028186096558</v>
          </cell>
          <cell r="N551">
            <v>1.5076542791662515</v>
          </cell>
          <cell r="O551">
            <v>1.516030061388248</v>
          </cell>
        </row>
        <row r="552">
          <cell r="A552">
            <v>36965</v>
          </cell>
          <cell r="B552">
            <v>36964</v>
          </cell>
          <cell r="C552">
            <v>36966</v>
          </cell>
          <cell r="D552">
            <v>1.6705080000000001</v>
          </cell>
          <cell r="E552">
            <v>1.6642950000000001</v>
          </cell>
          <cell r="F552">
            <v>2.0855999999999999</v>
          </cell>
          <cell r="G552">
            <v>2.0863999999999998</v>
          </cell>
          <cell r="H552">
            <v>2.0990000000000002</v>
          </cell>
          <cell r="I552">
            <v>15.11</v>
          </cell>
          <cell r="M552">
            <v>1.5098684673155911</v>
          </cell>
          <cell r="N552">
            <v>1.508490672992433</v>
          </cell>
          <cell r="O552">
            <v>1.5168779019936833</v>
          </cell>
        </row>
        <row r="553">
          <cell r="A553">
            <v>36966</v>
          </cell>
          <cell r="B553">
            <v>36965</v>
          </cell>
          <cell r="C553">
            <v>36969</v>
          </cell>
          <cell r="D553">
            <v>1.6767179999999999</v>
          </cell>
          <cell r="E553">
            <v>1.6642950000000001</v>
          </cell>
          <cell r="F553">
            <v>2.1208999999999998</v>
          </cell>
          <cell r="G553">
            <v>2.1217000000000001</v>
          </cell>
          <cell r="H553">
            <v>2.1230000000000002</v>
          </cell>
          <cell r="I553">
            <v>15.24</v>
          </cell>
          <cell r="M553">
            <v>1.510709216433457</v>
          </cell>
          <cell r="N553">
            <v>1.5093275308206355</v>
          </cell>
          <cell r="O553">
            <v>1.5177251704165091</v>
          </cell>
        </row>
        <row r="554">
          <cell r="A554">
            <v>36969</v>
          </cell>
          <cell r="B554">
            <v>36966</v>
          </cell>
          <cell r="C554">
            <v>36970</v>
          </cell>
          <cell r="D554">
            <v>1.678785</v>
          </cell>
          <cell r="E554">
            <v>1.6746479999999999</v>
          </cell>
          <cell r="F554">
            <v>2.1269</v>
          </cell>
          <cell r="G554">
            <v>2.1276999999999999</v>
          </cell>
          <cell r="H554">
            <v>2.109</v>
          </cell>
          <cell r="I554">
            <v>15.32</v>
          </cell>
          <cell r="M554">
            <v>1.5115535608787769</v>
          </cell>
          <cell r="N554">
            <v>1.5101648529082712</v>
          </cell>
          <cell r="O554">
            <v>1.5185797138494848</v>
          </cell>
        </row>
        <row r="555">
          <cell r="A555">
            <v>36970</v>
          </cell>
          <cell r="B555">
            <v>36969</v>
          </cell>
          <cell r="C555">
            <v>36971</v>
          </cell>
          <cell r="D555">
            <v>1.682922</v>
          </cell>
          <cell r="E555">
            <v>1.6746479999999999</v>
          </cell>
          <cell r="F555">
            <v>2.0920999999999998</v>
          </cell>
          <cell r="G555">
            <v>2.0929000000000002</v>
          </cell>
          <cell r="H555">
            <v>2.0840000000000001</v>
          </cell>
          <cell r="I555">
            <v>15.35</v>
          </cell>
          <cell r="M555">
            <v>1.5123994186936767</v>
          </cell>
          <cell r="N555">
            <v>1.5110078510918021</v>
          </cell>
          <cell r="O555">
            <v>1.5194389226815526</v>
          </cell>
        </row>
        <row r="556">
          <cell r="A556">
            <v>36971</v>
          </cell>
          <cell r="B556">
            <v>36970</v>
          </cell>
          <cell r="C556">
            <v>36972</v>
          </cell>
          <cell r="D556">
            <v>1.682922</v>
          </cell>
          <cell r="E556">
            <v>1.6798200000000001</v>
          </cell>
          <cell r="F556">
            <v>2.0992000000000002</v>
          </cell>
          <cell r="G556">
            <v>2.1</v>
          </cell>
          <cell r="H556">
            <v>2.121</v>
          </cell>
          <cell r="I556">
            <v>15.35</v>
          </cell>
          <cell r="M556">
            <v>1.513247835445179</v>
          </cell>
          <cell r="N556">
            <v>1.5118513198504071</v>
          </cell>
          <cell r="O556">
            <v>1.520300186889614</v>
          </cell>
        </row>
        <row r="557">
          <cell r="A557">
            <v>36972</v>
          </cell>
          <cell r="B557">
            <v>36971</v>
          </cell>
          <cell r="C557">
            <v>36973</v>
          </cell>
          <cell r="D557">
            <v>1.7386379999999999</v>
          </cell>
          <cell r="E557">
            <v>1.741725</v>
          </cell>
          <cell r="F557">
            <v>2.1410999999999998</v>
          </cell>
          <cell r="G557">
            <v>2.1419000000000001</v>
          </cell>
          <cell r="H557">
            <v>2.161</v>
          </cell>
          <cell r="I557">
            <v>15.85</v>
          </cell>
          <cell r="M557">
            <v>1.5140967281364202</v>
          </cell>
          <cell r="N557">
            <v>1.5126978658784442</v>
          </cell>
          <cell r="O557">
            <v>1.5211619392884312</v>
          </cell>
        </row>
        <row r="558">
          <cell r="A558">
            <v>36973</v>
          </cell>
          <cell r="B558">
            <v>36972</v>
          </cell>
          <cell r="C558">
            <v>36976</v>
          </cell>
          <cell r="D558">
            <v>1.7396670000000001</v>
          </cell>
          <cell r="E558">
            <v>1.73658</v>
          </cell>
          <cell r="F558">
            <v>2.1577999999999999</v>
          </cell>
          <cell r="G558">
            <v>2.1585999999999999</v>
          </cell>
          <cell r="H558">
            <v>2.1720000000000002</v>
          </cell>
          <cell r="I558">
            <v>15.85</v>
          </cell>
          <cell r="M558">
            <v>1.5149742168388247</v>
          </cell>
          <cell r="N558">
            <v>1.5135761004419268</v>
          </cell>
          <cell r="O558">
            <v>1.5220503040290407</v>
          </cell>
        </row>
        <row r="559">
          <cell r="A559">
            <v>36976</v>
          </cell>
          <cell r="B559">
            <v>36973</v>
          </cell>
          <cell r="C559">
            <v>36977</v>
          </cell>
          <cell r="D559">
            <v>1.7386379999999999</v>
          </cell>
          <cell r="E559">
            <v>1.73658</v>
          </cell>
          <cell r="F559">
            <v>2.1364999999999998</v>
          </cell>
          <cell r="G559">
            <v>2.1373000000000002</v>
          </cell>
          <cell r="H559">
            <v>2.1360000000000001</v>
          </cell>
          <cell r="I559">
            <v>15.85</v>
          </cell>
          <cell r="M559">
            <v>1.515852733722453</v>
          </cell>
          <cell r="N559">
            <v>1.5144522491034287</v>
          </cell>
          <cell r="O559">
            <v>1.522939187578261</v>
          </cell>
        </row>
        <row r="560">
          <cell r="A560">
            <v>36977</v>
          </cell>
          <cell r="B560">
            <v>36976</v>
          </cell>
          <cell r="C560">
            <v>36978</v>
          </cell>
          <cell r="D560">
            <v>1.7386379999999999</v>
          </cell>
          <cell r="E560">
            <v>1.73658</v>
          </cell>
          <cell r="F560">
            <v>2.1227999999999998</v>
          </cell>
          <cell r="G560">
            <v>2.1236000000000002</v>
          </cell>
          <cell r="H560">
            <v>2.1150000000000002</v>
          </cell>
          <cell r="I560">
            <v>15.85</v>
          </cell>
          <cell r="M560">
            <v>1.5167312401108708</v>
          </cell>
          <cell r="N560">
            <v>1.5153289049323448</v>
          </cell>
          <cell r="O560">
            <v>1.5238285902390782</v>
          </cell>
        </row>
        <row r="561">
          <cell r="A561">
            <v>36978</v>
          </cell>
          <cell r="B561">
            <v>36977</v>
          </cell>
          <cell r="C561">
            <v>36979</v>
          </cell>
          <cell r="D561">
            <v>1.737609</v>
          </cell>
          <cell r="E561">
            <v>1.73658</v>
          </cell>
          <cell r="F561">
            <v>2.1162000000000001</v>
          </cell>
          <cell r="G561">
            <v>2.117</v>
          </cell>
          <cell r="H561">
            <v>2.1240000000000001</v>
          </cell>
          <cell r="I561">
            <v>15.85</v>
          </cell>
          <cell r="M561">
            <v>1.517610255634152</v>
          </cell>
          <cell r="N561">
            <v>1.516206068222254</v>
          </cell>
          <cell r="O561">
            <v>1.5247185123146558</v>
          </cell>
        </row>
        <row r="562">
          <cell r="A562">
            <v>36979</v>
          </cell>
          <cell r="B562">
            <v>36978</v>
          </cell>
          <cell r="C562">
            <v>36980</v>
          </cell>
          <cell r="D562">
            <v>1.737609</v>
          </cell>
          <cell r="E562">
            <v>1.73658</v>
          </cell>
          <cell r="F562">
            <v>2.1360999999999999</v>
          </cell>
          <cell r="G562">
            <v>2.1368999999999998</v>
          </cell>
          <cell r="H562">
            <v>2.1520000000000001</v>
          </cell>
          <cell r="I562">
            <v>15.84</v>
          </cell>
          <cell r="M562">
            <v>1.5184892600470461</v>
          </cell>
          <cell r="N562">
            <v>1.5170837392669052</v>
          </cell>
          <cell r="O562">
            <v>1.525608954108334</v>
          </cell>
        </row>
        <row r="563">
          <cell r="A563">
            <v>36980</v>
          </cell>
          <cell r="B563">
            <v>36979</v>
          </cell>
          <cell r="C563">
            <v>36983</v>
          </cell>
          <cell r="D563">
            <v>1.7386379999999999</v>
          </cell>
          <cell r="E563">
            <v>1.73658</v>
          </cell>
          <cell r="F563">
            <v>2.1608000000000001</v>
          </cell>
          <cell r="G563">
            <v>2.1616</v>
          </cell>
          <cell r="H563">
            <v>2.157</v>
          </cell>
          <cell r="I563">
            <v>15.84</v>
          </cell>
          <cell r="M563">
            <v>1.5193687735819332</v>
          </cell>
          <cell r="N563">
            <v>1.5179619183602173</v>
          </cell>
          <cell r="O563">
            <v>1.5264993930233484</v>
          </cell>
        </row>
        <row r="564">
          <cell r="A564">
            <v>36983</v>
          </cell>
          <cell r="B564">
            <v>36980</v>
          </cell>
          <cell r="C564">
            <v>36984</v>
          </cell>
          <cell r="D564">
            <v>1.7386379999999999</v>
          </cell>
          <cell r="E564">
            <v>1.73658</v>
          </cell>
          <cell r="F564">
            <v>2.1576</v>
          </cell>
          <cell r="G564">
            <v>2.1583999999999999</v>
          </cell>
          <cell r="H564">
            <v>2.1659999999999999</v>
          </cell>
          <cell r="I564">
            <v>15.83</v>
          </cell>
          <cell r="M564">
            <v>1.5202493176771876</v>
          </cell>
          <cell r="N564">
            <v>1.5188406057962793</v>
          </cell>
          <cell r="O564">
            <v>1.5273903516531031</v>
          </cell>
        </row>
        <row r="565">
          <cell r="A565">
            <v>36984</v>
          </cell>
          <cell r="B565">
            <v>36983</v>
          </cell>
          <cell r="C565">
            <v>36985</v>
          </cell>
          <cell r="D565">
            <v>1.7396670000000001</v>
          </cell>
          <cell r="E565">
            <v>1.73658</v>
          </cell>
          <cell r="F565">
            <v>2.1724000000000001</v>
          </cell>
          <cell r="G565">
            <v>2.1732</v>
          </cell>
          <cell r="H565">
            <v>2.173</v>
          </cell>
          <cell r="I565">
            <v>15.81</v>
          </cell>
          <cell r="M565">
            <v>1.5211303720882501</v>
          </cell>
          <cell r="N565">
            <v>1.5197198018693507</v>
          </cell>
          <cell r="O565">
            <v>1.5282813067450671</v>
          </cell>
        </row>
        <row r="566">
          <cell r="A566">
            <v>36985</v>
          </cell>
          <cell r="B566">
            <v>36984</v>
          </cell>
          <cell r="C566">
            <v>36986</v>
          </cell>
          <cell r="D566">
            <v>1.7386379999999999</v>
          </cell>
          <cell r="E566">
            <v>1.73658</v>
          </cell>
          <cell r="F566">
            <v>2.1623999999999999</v>
          </cell>
          <cell r="G566">
            <v>2.1631999999999998</v>
          </cell>
          <cell r="H566">
            <v>2.173</v>
          </cell>
          <cell r="I566">
            <v>15.81</v>
          </cell>
          <cell r="M566">
            <v>1.5220124588585899</v>
          </cell>
          <cell r="N566">
            <v>1.5205995068738609</v>
          </cell>
          <cell r="O566">
            <v>1.529171733689952</v>
          </cell>
        </row>
        <row r="567">
          <cell r="A567">
            <v>36986</v>
          </cell>
          <cell r="B567">
            <v>36985</v>
          </cell>
          <cell r="C567">
            <v>36987</v>
          </cell>
          <cell r="D567">
            <v>1.737609</v>
          </cell>
          <cell r="E567">
            <v>1.73658</v>
          </cell>
          <cell r="F567">
            <v>2.1581000000000001</v>
          </cell>
          <cell r="G567">
            <v>2.1589</v>
          </cell>
          <cell r="H567">
            <v>2.15</v>
          </cell>
          <cell r="I567">
            <v>15.82</v>
          </cell>
          <cell r="M567">
            <v>1.5228945350910716</v>
          </cell>
          <cell r="N567">
            <v>1.52147972110441</v>
          </cell>
          <cell r="O567">
            <v>1.5300626794268555</v>
          </cell>
        </row>
        <row r="568">
          <cell r="A568">
            <v>36987</v>
          </cell>
          <cell r="B568">
            <v>36986</v>
          </cell>
          <cell r="C568">
            <v>36990</v>
          </cell>
          <cell r="D568">
            <v>1.7386379999999999</v>
          </cell>
          <cell r="E568">
            <v>1.73658</v>
          </cell>
          <cell r="F568">
            <v>2.1513</v>
          </cell>
          <cell r="G568">
            <v>2.1520999999999999</v>
          </cell>
          <cell r="H568">
            <v>2.1659999999999999</v>
          </cell>
          <cell r="I568">
            <v>15.83</v>
          </cell>
          <cell r="M568">
            <v>1.5237766001744801</v>
          </cell>
          <cell r="N568">
            <v>1.5223604448557686</v>
          </cell>
          <cell r="O568">
            <v>1.5309546688201379</v>
          </cell>
        </row>
        <row r="569">
          <cell r="A569">
            <v>36990</v>
          </cell>
          <cell r="B569">
            <v>36987</v>
          </cell>
          <cell r="C569">
            <v>36991</v>
          </cell>
          <cell r="D569">
            <v>1.737609</v>
          </cell>
          <cell r="E569">
            <v>1.73658</v>
          </cell>
          <cell r="F569">
            <v>2.1634000000000002</v>
          </cell>
          <cell r="G569">
            <v>2.1642000000000001</v>
          </cell>
          <cell r="H569">
            <v>2.157</v>
          </cell>
          <cell r="I569">
            <v>15.81</v>
          </cell>
          <cell r="M569">
            <v>1.5246596988080048</v>
          </cell>
          <cell r="N569">
            <v>1.5232416784228779</v>
          </cell>
          <cell r="O569">
            <v>1.531847703044346</v>
          </cell>
        </row>
        <row r="570">
          <cell r="A570">
            <v>36991</v>
          </cell>
          <cell r="B570">
            <v>36990</v>
          </cell>
          <cell r="C570">
            <v>36992</v>
          </cell>
          <cell r="D570">
            <v>1.740696</v>
          </cell>
          <cell r="E570">
            <v>1.73658</v>
          </cell>
          <cell r="F570">
            <v>2.1414</v>
          </cell>
          <cell r="G570">
            <v>2.1421999999999999</v>
          </cell>
          <cell r="H570">
            <v>2.137</v>
          </cell>
          <cell r="I570">
            <v>15.84</v>
          </cell>
          <cell r="M570">
            <v>1.5255427862795334</v>
          </cell>
          <cell r="N570">
            <v>1.5241234221008499</v>
          </cell>
          <cell r="O570">
            <v>1.5327402078889911</v>
          </cell>
        </row>
        <row r="571">
          <cell r="A571">
            <v>36992</v>
          </cell>
          <cell r="B571">
            <v>36991</v>
          </cell>
          <cell r="C571">
            <v>36993</v>
          </cell>
          <cell r="D571">
            <v>1.7396670000000001</v>
          </cell>
          <cell r="E571">
            <v>1.73658</v>
          </cell>
          <cell r="F571">
            <v>2.1375999999999999</v>
          </cell>
          <cell r="G571">
            <v>2.1383999999999999</v>
          </cell>
          <cell r="H571">
            <v>2.1539999999999999</v>
          </cell>
          <cell r="I571">
            <v>15.82</v>
          </cell>
          <cell r="M571">
            <v>1.5264279550215019</v>
          </cell>
          <cell r="N571">
            <v>1.5250056761849673</v>
          </cell>
          <cell r="O571">
            <v>1.5336348090409024</v>
          </cell>
        </row>
        <row r="572">
          <cell r="A572">
            <v>36993</v>
          </cell>
          <cell r="B572">
            <v>36992</v>
          </cell>
          <cell r="C572">
            <v>36997</v>
          </cell>
          <cell r="D572">
            <v>1.7396670000000001</v>
          </cell>
          <cell r="E572">
            <v>1.73658</v>
          </cell>
          <cell r="F572">
            <v>2.1564999999999999</v>
          </cell>
          <cell r="G572">
            <v>2.1573000000000002</v>
          </cell>
          <cell r="H572">
            <v>2.1539999999999999</v>
          </cell>
          <cell r="I572">
            <v>15.85</v>
          </cell>
          <cell r="M572">
            <v>1.5273131138019111</v>
          </cell>
          <cell r="N572">
            <v>1.5258884409706839</v>
          </cell>
          <cell r="O572">
            <v>1.534528880899021</v>
          </cell>
        </row>
        <row r="573">
          <cell r="A573">
            <v>36997</v>
          </cell>
          <cell r="B573">
            <v>36993</v>
          </cell>
          <cell r="C573">
            <v>36998</v>
          </cell>
          <cell r="D573">
            <v>1.741725</v>
          </cell>
          <cell r="E573">
            <v>1.73658</v>
          </cell>
          <cell r="F573">
            <v>2.1817000000000002</v>
          </cell>
          <cell r="G573">
            <v>2.1825000000000001</v>
          </cell>
          <cell r="H573">
            <v>2.194</v>
          </cell>
          <cell r="I573">
            <v>15.85</v>
          </cell>
          <cell r="M573">
            <v>1.5281987858761605</v>
          </cell>
          <cell r="N573">
            <v>1.5267717167536243</v>
          </cell>
          <cell r="O573">
            <v>1.5354250519877319</v>
          </cell>
        </row>
        <row r="574">
          <cell r="A574">
            <v>36998</v>
          </cell>
          <cell r="B574">
            <v>36997</v>
          </cell>
          <cell r="C574">
            <v>36999</v>
          </cell>
          <cell r="D574">
            <v>1.741725</v>
          </cell>
          <cell r="E574">
            <v>1.73658</v>
          </cell>
          <cell r="F574">
            <v>2.1880000000000002</v>
          </cell>
          <cell r="G574">
            <v>2.1888000000000001</v>
          </cell>
          <cell r="H574">
            <v>2.1960000000000002</v>
          </cell>
          <cell r="I574">
            <v>15.85</v>
          </cell>
          <cell r="M574">
            <v>1.5290860198862708</v>
          </cell>
          <cell r="N574">
            <v>1.5276555038295845</v>
          </cell>
          <cell r="O574">
            <v>1.5363217464439924</v>
          </cell>
        </row>
        <row r="575">
          <cell r="A575">
            <v>36999</v>
          </cell>
          <cell r="B575">
            <v>36998</v>
          </cell>
          <cell r="C575">
            <v>37000</v>
          </cell>
          <cell r="D575">
            <v>1.748928</v>
          </cell>
          <cell r="E575">
            <v>1.741725</v>
          </cell>
          <cell r="F575">
            <v>2.1741999999999999</v>
          </cell>
          <cell r="G575">
            <v>2.1749999999999998</v>
          </cell>
          <cell r="H575">
            <v>2.181</v>
          </cell>
          <cell r="I575">
            <v>15.87</v>
          </cell>
          <cell r="M575">
            <v>1.5299737690022663</v>
          </cell>
          <cell r="N575">
            <v>1.5285398024945314</v>
          </cell>
          <cell r="O575">
            <v>1.5372189645734515</v>
          </cell>
        </row>
        <row r="576">
          <cell r="A576">
            <v>37000</v>
          </cell>
          <cell r="B576">
            <v>36999</v>
          </cell>
          <cell r="C576">
            <v>37001</v>
          </cell>
          <cell r="D576">
            <v>1.791021</v>
          </cell>
          <cell r="E576">
            <v>1.787946</v>
          </cell>
          <cell r="F576">
            <v>2.1873999999999998</v>
          </cell>
          <cell r="G576">
            <v>2.1882000000000001</v>
          </cell>
          <cell r="H576">
            <v>2.194</v>
          </cell>
          <cell r="I576">
            <v>16.350000000000001</v>
          </cell>
          <cell r="M576">
            <v>1.5308657069902243</v>
          </cell>
          <cell r="N576">
            <v>1.5294272344903648</v>
          </cell>
          <cell r="O576">
            <v>1.5381177603052456</v>
          </cell>
        </row>
        <row r="577">
          <cell r="A577">
            <v>37001</v>
          </cell>
          <cell r="B577">
            <v>37000</v>
          </cell>
          <cell r="C577">
            <v>37004</v>
          </cell>
          <cell r="D577">
            <v>1.791021</v>
          </cell>
          <cell r="E577">
            <v>1.787946</v>
          </cell>
          <cell r="F577">
            <v>2.2355999999999998</v>
          </cell>
          <cell r="G577">
            <v>2.2364000000000002</v>
          </cell>
          <cell r="H577">
            <v>2.262</v>
          </cell>
          <cell r="I577">
            <v>16.3</v>
          </cell>
          <cell r="M577">
            <v>1.5317796445333576</v>
          </cell>
          <cell r="N577">
            <v>1.5303387455924309</v>
          </cell>
          <cell r="O577">
            <v>1.5390423290715449</v>
          </cell>
        </row>
        <row r="578">
          <cell r="A578">
            <v>37004</v>
          </cell>
          <cell r="B578">
            <v>37001</v>
          </cell>
          <cell r="C578">
            <v>37005</v>
          </cell>
          <cell r="D578">
            <v>1.791021</v>
          </cell>
          <cell r="E578">
            <v>1.787946</v>
          </cell>
          <cell r="F578">
            <v>2.2578</v>
          </cell>
          <cell r="G578">
            <v>2.2585999999999999</v>
          </cell>
          <cell r="H578">
            <v>2.258</v>
          </cell>
          <cell r="I578">
            <v>16.3</v>
          </cell>
          <cell r="M578">
            <v>1.5326941277036017</v>
          </cell>
          <cell r="N578">
            <v>1.5312507999387066</v>
          </cell>
          <cell r="O578">
            <v>1.5399648269173427</v>
          </cell>
        </row>
        <row r="579">
          <cell r="A579">
            <v>37005</v>
          </cell>
          <cell r="B579">
            <v>37004</v>
          </cell>
          <cell r="C579">
            <v>37006</v>
          </cell>
          <cell r="D579">
            <v>1.791021</v>
          </cell>
          <cell r="E579">
            <v>1.787946</v>
          </cell>
          <cell r="F579">
            <v>2.2530000000000001</v>
          </cell>
          <cell r="G579">
            <v>2.2538</v>
          </cell>
          <cell r="H579">
            <v>2.2610000000000001</v>
          </cell>
          <cell r="I579">
            <v>16.309999999999999</v>
          </cell>
          <cell r="M579">
            <v>1.5336091568266998</v>
          </cell>
          <cell r="N579">
            <v>1.5321633978529559</v>
          </cell>
          <cell r="O579">
            <v>1.5408878777058759</v>
          </cell>
        </row>
        <row r="580">
          <cell r="A580">
            <v>37006</v>
          </cell>
          <cell r="B580">
            <v>37005</v>
          </cell>
          <cell r="C580">
            <v>37007</v>
          </cell>
          <cell r="D580">
            <v>1.791021</v>
          </cell>
          <cell r="E580">
            <v>1.787946</v>
          </cell>
          <cell r="F580">
            <v>2.3003</v>
          </cell>
          <cell r="G580">
            <v>2.3010999999999999</v>
          </cell>
          <cell r="H580">
            <v>2.2959999999999998</v>
          </cell>
          <cell r="I580">
            <v>16.3</v>
          </cell>
          <cell r="M580">
            <v>1.5345247322285895</v>
          </cell>
          <cell r="N580">
            <v>1.5330765396591353</v>
          </cell>
          <cell r="O580">
            <v>1.5418120078251161</v>
          </cell>
        </row>
        <row r="581">
          <cell r="A581">
            <v>37007</v>
          </cell>
          <cell r="B581">
            <v>37006</v>
          </cell>
          <cell r="C581">
            <v>37008</v>
          </cell>
          <cell r="D581">
            <v>1.791021</v>
          </cell>
          <cell r="E581">
            <v>1.787946</v>
          </cell>
          <cell r="F581">
            <v>2.2532999999999999</v>
          </cell>
          <cell r="G581">
            <v>2.2541000000000002</v>
          </cell>
          <cell r="H581">
            <v>2.2410000000000001</v>
          </cell>
          <cell r="I581">
            <v>16.309999999999999</v>
          </cell>
          <cell r="M581">
            <v>1.5354408542354032</v>
          </cell>
          <cell r="N581">
            <v>1.5339902256813946</v>
          </cell>
          <cell r="O581">
            <v>1.5427361658089331</v>
          </cell>
        </row>
        <row r="582">
          <cell r="A582">
            <v>37008</v>
          </cell>
          <cell r="B582">
            <v>37007</v>
          </cell>
          <cell r="C582">
            <v>37011</v>
          </cell>
          <cell r="D582">
            <v>1.7930699999999999</v>
          </cell>
          <cell r="E582">
            <v>1.787946</v>
          </cell>
          <cell r="F582">
            <v>2.2172000000000001</v>
          </cell>
          <cell r="G582">
            <v>2.218</v>
          </cell>
          <cell r="H582">
            <v>2.2029999999999998</v>
          </cell>
          <cell r="I582">
            <v>16.29</v>
          </cell>
          <cell r="M582">
            <v>1.5363575231734679</v>
          </cell>
          <cell r="N582">
            <v>1.5349044562440768</v>
          </cell>
          <cell r="O582">
            <v>1.5436614044181094</v>
          </cell>
        </row>
        <row r="583">
          <cell r="A583">
            <v>37011</v>
          </cell>
          <cell r="B583">
            <v>37008</v>
          </cell>
          <cell r="C583">
            <v>37013</v>
          </cell>
          <cell r="D583">
            <v>1.791021</v>
          </cell>
          <cell r="E583">
            <v>1.787946</v>
          </cell>
          <cell r="F583">
            <v>2.1839</v>
          </cell>
          <cell r="G583">
            <v>2.1846999999999999</v>
          </cell>
          <cell r="H583">
            <v>2.2000000000000002</v>
          </cell>
          <cell r="I583">
            <v>16.28</v>
          </cell>
          <cell r="M583">
            <v>1.5372757887014934</v>
          </cell>
          <cell r="N583">
            <v>1.5358192316717183</v>
          </cell>
          <cell r="O583">
            <v>1.544586143876733</v>
          </cell>
        </row>
        <row r="584">
          <cell r="A584">
            <v>37013</v>
          </cell>
          <cell r="B584">
            <v>37011</v>
          </cell>
          <cell r="C584">
            <v>37014</v>
          </cell>
          <cell r="D584">
            <v>1.789995</v>
          </cell>
          <cell r="E584">
            <v>1.787946</v>
          </cell>
          <cell r="F584">
            <v>2.2231000000000001</v>
          </cell>
          <cell r="G584">
            <v>2.2239</v>
          </cell>
          <cell r="H584">
            <v>2.238</v>
          </cell>
          <cell r="I584">
            <v>16.25</v>
          </cell>
          <cell r="M584">
            <v>1.5381935531082789</v>
          </cell>
          <cell r="N584">
            <v>1.5367345522890485</v>
          </cell>
          <cell r="O584">
            <v>1.5455109098965218</v>
          </cell>
        </row>
        <row r="585">
          <cell r="A585">
            <v>37014</v>
          </cell>
          <cell r="B585">
            <v>37013</v>
          </cell>
          <cell r="C585">
            <v>37015</v>
          </cell>
          <cell r="D585">
            <v>1.788969</v>
          </cell>
          <cell r="E585">
            <v>1.787946</v>
          </cell>
          <cell r="F585">
            <v>2.2345000000000002</v>
          </cell>
          <cell r="G585">
            <v>2.2353000000000001</v>
          </cell>
          <cell r="H585">
            <v>2.2109999999999999</v>
          </cell>
          <cell r="I585">
            <v>16.260000000000002</v>
          </cell>
          <cell r="M585">
            <v>1.5391113393646443</v>
          </cell>
          <cell r="N585">
            <v>1.5376504184209909</v>
          </cell>
          <cell r="O585">
            <v>1.5464346461401404</v>
          </cell>
        </row>
        <row r="586">
          <cell r="A586">
            <v>37015</v>
          </cell>
          <cell r="B586">
            <v>37014</v>
          </cell>
          <cell r="C586">
            <v>37018</v>
          </cell>
          <cell r="D586">
            <v>1.791021</v>
          </cell>
          <cell r="E586">
            <v>1.787946</v>
          </cell>
          <cell r="F586">
            <v>2.2179000000000002</v>
          </cell>
          <cell r="G586">
            <v>2.2187000000000001</v>
          </cell>
          <cell r="H586">
            <v>2.2090000000000001</v>
          </cell>
          <cell r="I586">
            <v>16.29</v>
          </cell>
          <cell r="M586">
            <v>1.540029146855868</v>
          </cell>
          <cell r="N586">
            <v>1.5385668303926625</v>
          </cell>
          <cell r="O586">
            <v>1.5473594626679326</v>
          </cell>
        </row>
        <row r="587">
          <cell r="A587">
            <v>37018</v>
          </cell>
          <cell r="B587">
            <v>37015</v>
          </cell>
          <cell r="C587">
            <v>37019</v>
          </cell>
          <cell r="D587">
            <v>1.791021</v>
          </cell>
          <cell r="E587">
            <v>1.787946</v>
          </cell>
          <cell r="F587">
            <v>2.1949000000000001</v>
          </cell>
          <cell r="G587">
            <v>2.1957</v>
          </cell>
          <cell r="H587">
            <v>2.2120000000000002</v>
          </cell>
          <cell r="I587">
            <v>16.28</v>
          </cell>
          <cell r="M587">
            <v>1.5409485550367452</v>
          </cell>
          <cell r="N587">
            <v>1.5394837885293737</v>
          </cell>
          <cell r="O587">
            <v>1.5482864174701374</v>
          </cell>
        </row>
        <row r="588">
          <cell r="A588">
            <v>37019</v>
          </cell>
          <cell r="B588">
            <v>37018</v>
          </cell>
          <cell r="C588">
            <v>37020</v>
          </cell>
          <cell r="D588">
            <v>1.792044</v>
          </cell>
          <cell r="E588">
            <v>1.787946</v>
          </cell>
          <cell r="F588">
            <v>2.2311000000000001</v>
          </cell>
          <cell r="G588">
            <v>2.2319</v>
          </cell>
          <cell r="H588">
            <v>2.246</v>
          </cell>
          <cell r="I588">
            <v>16.3</v>
          </cell>
          <cell r="M588">
            <v>1.5418685121107423</v>
          </cell>
          <cell r="N588">
            <v>1.5404012931566291</v>
          </cell>
          <cell r="O588">
            <v>1.5492133988971386</v>
          </cell>
        </row>
        <row r="589">
          <cell r="A589">
            <v>37020</v>
          </cell>
          <cell r="B589">
            <v>37019</v>
          </cell>
          <cell r="C589">
            <v>37021</v>
          </cell>
          <cell r="D589">
            <v>1.7930699999999999</v>
          </cell>
          <cell r="E589">
            <v>1.787946</v>
          </cell>
          <cell r="F589">
            <v>2.2578</v>
          </cell>
          <cell r="G589">
            <v>2.2585999999999999</v>
          </cell>
          <cell r="H589">
            <v>2.2629999999999999</v>
          </cell>
          <cell r="I589">
            <v>16.28</v>
          </cell>
          <cell r="M589">
            <v>1.5427895441827149</v>
          </cell>
          <cell r="N589">
            <v>1.5413193446001274</v>
          </cell>
          <cell r="O589">
            <v>1.5501419932549207</v>
          </cell>
        </row>
        <row r="590">
          <cell r="A590">
            <v>37021</v>
          </cell>
          <cell r="B590">
            <v>37020</v>
          </cell>
          <cell r="C590">
            <v>37022</v>
          </cell>
          <cell r="D590">
            <v>1.7930699999999999</v>
          </cell>
          <cell r="E590">
            <v>1.787946</v>
          </cell>
          <cell r="F590">
            <v>2.2686999999999999</v>
          </cell>
          <cell r="G590">
            <v>2.2694999999999999</v>
          </cell>
          <cell r="H590">
            <v>2.258</v>
          </cell>
          <cell r="I590">
            <v>16.3</v>
          </cell>
          <cell r="M590">
            <v>1.5437116540653775</v>
          </cell>
          <cell r="N590">
            <v>1.5422379431857611</v>
          </cell>
          <cell r="O590">
            <v>1.5510700856419288</v>
          </cell>
        </row>
        <row r="591">
          <cell r="A591">
            <v>37022</v>
          </cell>
          <cell r="B591">
            <v>37021</v>
          </cell>
          <cell r="C591">
            <v>37025</v>
          </cell>
          <cell r="D591">
            <v>1.7930699999999999</v>
          </cell>
          <cell r="E591">
            <v>1.787946</v>
          </cell>
          <cell r="F591">
            <v>2.2854999999999999</v>
          </cell>
          <cell r="G591">
            <v>2.2863000000000002</v>
          </cell>
          <cell r="H591">
            <v>2.2839999999999998</v>
          </cell>
          <cell r="I591">
            <v>16.28</v>
          </cell>
          <cell r="M591">
            <v>1.5446343150838957</v>
          </cell>
          <cell r="N591">
            <v>1.5431570892396169</v>
          </cell>
          <cell r="O591">
            <v>1.5519997928927678</v>
          </cell>
        </row>
        <row r="592">
          <cell r="A592">
            <v>37025</v>
          </cell>
          <cell r="B592">
            <v>37022</v>
          </cell>
          <cell r="C592">
            <v>37026</v>
          </cell>
          <cell r="D592">
            <v>1.792044</v>
          </cell>
          <cell r="E592">
            <v>1.787946</v>
          </cell>
          <cell r="F592">
            <v>2.3054000000000001</v>
          </cell>
          <cell r="G592">
            <v>2.3062</v>
          </cell>
          <cell r="H592">
            <v>2.3140000000000001</v>
          </cell>
          <cell r="I592">
            <v>16.3</v>
          </cell>
          <cell r="M592">
            <v>1.5455575275676783</v>
          </cell>
          <cell r="N592">
            <v>1.5440767830879762</v>
          </cell>
          <cell r="O592">
            <v>1.5529289975712355</v>
          </cell>
        </row>
        <row r="593">
          <cell r="A593">
            <v>37026</v>
          </cell>
          <cell r="B593">
            <v>37025</v>
          </cell>
          <cell r="C593">
            <v>37027</v>
          </cell>
          <cell r="D593">
            <v>1.7930699999999999</v>
          </cell>
          <cell r="E593">
            <v>1.787946</v>
          </cell>
          <cell r="F593">
            <v>2.3376000000000001</v>
          </cell>
          <cell r="G593">
            <v>2.3384</v>
          </cell>
          <cell r="H593">
            <v>2.34</v>
          </cell>
          <cell r="I593">
            <v>16.3</v>
          </cell>
          <cell r="M593">
            <v>1.5464807632656559</v>
          </cell>
          <cell r="N593">
            <v>1.5449970250573148</v>
          </cell>
          <cell r="O593">
            <v>1.553859819048901</v>
          </cell>
        </row>
        <row r="594">
          <cell r="A594">
            <v>37027</v>
          </cell>
          <cell r="B594">
            <v>37026</v>
          </cell>
          <cell r="C594">
            <v>37028</v>
          </cell>
          <cell r="D594">
            <v>1.792044</v>
          </cell>
          <cell r="E594">
            <v>1.787946</v>
          </cell>
          <cell r="F594">
            <v>2.3210999999999999</v>
          </cell>
          <cell r="G594">
            <v>2.3218999999999999</v>
          </cell>
          <cell r="H594">
            <v>2.3159999999999998</v>
          </cell>
          <cell r="I594">
            <v>16.3</v>
          </cell>
          <cell r="M594">
            <v>1.547405079353052</v>
          </cell>
          <cell r="N594">
            <v>1.5459178154743027</v>
          </cell>
          <cell r="O594">
            <v>1.5547911984584648</v>
          </cell>
        </row>
        <row r="595">
          <cell r="A595">
            <v>37028</v>
          </cell>
          <cell r="B595">
            <v>37027</v>
          </cell>
          <cell r="C595">
            <v>37029</v>
          </cell>
          <cell r="D595">
            <v>1.7930699999999999</v>
          </cell>
          <cell r="E595">
            <v>1.787946</v>
          </cell>
          <cell r="F595">
            <v>2.3028</v>
          </cell>
          <cell r="G595">
            <v>2.3035999999999999</v>
          </cell>
          <cell r="H595">
            <v>2.3029999999999999</v>
          </cell>
          <cell r="I595">
            <v>16.29</v>
          </cell>
          <cell r="M595">
            <v>1.5483294186823937</v>
          </cell>
          <cell r="N595">
            <v>1.5468391546658049</v>
          </cell>
          <cell r="O595">
            <v>1.5557231361343495</v>
          </cell>
        </row>
        <row r="596">
          <cell r="A596">
            <v>37029</v>
          </cell>
          <cell r="B596">
            <v>37028</v>
          </cell>
          <cell r="C596">
            <v>37032</v>
          </cell>
          <cell r="D596">
            <v>1.7930699999999999</v>
          </cell>
          <cell r="E596">
            <v>1.787946</v>
          </cell>
          <cell r="F596">
            <v>2.2932999999999999</v>
          </cell>
          <cell r="G596">
            <v>2.2940999999999998</v>
          </cell>
          <cell r="H596">
            <v>2.3029999999999999</v>
          </cell>
          <cell r="I596">
            <v>16.3</v>
          </cell>
          <cell r="M596">
            <v>1.549254839692646</v>
          </cell>
          <cell r="N596">
            <v>1.5477610429588811</v>
          </cell>
          <cell r="O596">
            <v>1.5566551012444181</v>
          </cell>
        </row>
        <row r="597">
          <cell r="A597">
            <v>37032</v>
          </cell>
          <cell r="B597">
            <v>37029</v>
          </cell>
          <cell r="C597">
            <v>37033</v>
          </cell>
          <cell r="D597">
            <v>1.792044</v>
          </cell>
          <cell r="E597">
            <v>1.787946</v>
          </cell>
          <cell r="F597">
            <v>2.327</v>
          </cell>
          <cell r="G597">
            <v>2.3277999999999999</v>
          </cell>
          <cell r="H597">
            <v>2.319</v>
          </cell>
          <cell r="I597">
            <v>16.3</v>
          </cell>
          <cell r="M597">
            <v>1.5501808138177819</v>
          </cell>
          <cell r="N597">
            <v>1.5486834806807859</v>
          </cell>
          <cell r="O597">
            <v>1.5575881561386355</v>
          </cell>
        </row>
        <row r="598">
          <cell r="A598">
            <v>37033</v>
          </cell>
          <cell r="B598">
            <v>37032</v>
          </cell>
          <cell r="C598">
            <v>37034</v>
          </cell>
          <cell r="D598">
            <v>1.7930699999999999</v>
          </cell>
          <cell r="E598">
            <v>1.787946</v>
          </cell>
          <cell r="F598">
            <v>2.3054000000000001</v>
          </cell>
          <cell r="G598">
            <v>2.3260999999999998</v>
          </cell>
          <cell r="H598">
            <v>2.3250000000000002</v>
          </cell>
          <cell r="I598">
            <v>16.3</v>
          </cell>
          <cell r="M598">
            <v>1.5511068112265545</v>
          </cell>
          <cell r="N598">
            <v>1.5496064681589692</v>
          </cell>
          <cell r="O598">
            <v>1.5585217703034551</v>
          </cell>
        </row>
        <row r="599">
          <cell r="A599">
            <v>37034</v>
          </cell>
          <cell r="B599">
            <v>37033</v>
          </cell>
          <cell r="C599">
            <v>37035</v>
          </cell>
          <cell r="D599">
            <v>1.829901</v>
          </cell>
          <cell r="E599">
            <v>1.8390899999999999</v>
          </cell>
          <cell r="F599">
            <v>2.3418999999999999</v>
          </cell>
          <cell r="G599">
            <v>2.3426999999999998</v>
          </cell>
          <cell r="H599">
            <v>2.347</v>
          </cell>
          <cell r="I599">
            <v>16.329999999999998</v>
          </cell>
          <cell r="M599">
            <v>1.5520338922565564</v>
          </cell>
          <cell r="N599">
            <v>1.5505300057210756</v>
          </cell>
          <cell r="O599">
            <v>1.5594559440741018</v>
          </cell>
        </row>
        <row r="600">
          <cell r="A600">
            <v>37035</v>
          </cell>
          <cell r="B600">
            <v>37034</v>
          </cell>
          <cell r="C600">
            <v>37036</v>
          </cell>
          <cell r="D600">
            <v>1.8411329999999999</v>
          </cell>
          <cell r="E600">
            <v>1.8390899999999999</v>
          </cell>
          <cell r="F600">
            <v>2.3485999999999998</v>
          </cell>
          <cell r="G600">
            <v>2.3494000000000002</v>
          </cell>
          <cell r="H600">
            <v>2.3490000000000002</v>
          </cell>
          <cell r="I600">
            <v>16.77</v>
          </cell>
          <cell r="M600">
            <v>1.5529805817137143</v>
          </cell>
          <cell r="N600">
            <v>1.5514805271304828</v>
          </cell>
          <cell r="O600">
            <v>1.5603922748361767</v>
          </cell>
        </row>
        <row r="601">
          <cell r="A601">
            <v>37036</v>
          </cell>
          <cell r="B601">
            <v>37035</v>
          </cell>
          <cell r="C601">
            <v>37039</v>
          </cell>
          <cell r="D601">
            <v>1.844193</v>
          </cell>
          <cell r="E601">
            <v>1.8390899999999999</v>
          </cell>
          <cell r="F601">
            <v>2.3395000000000001</v>
          </cell>
          <cell r="G601">
            <v>2.3403</v>
          </cell>
          <cell r="H601">
            <v>2.3149999999999999</v>
          </cell>
          <cell r="I601">
            <v>16.8</v>
          </cell>
          <cell r="M601">
            <v>1.5539336629794984</v>
          </cell>
          <cell r="N601">
            <v>1.5524316312380295</v>
          </cell>
          <cell r="O601">
            <v>1.5613525582155929</v>
          </cell>
        </row>
        <row r="602">
          <cell r="A602">
            <v>37039</v>
          </cell>
          <cell r="B602">
            <v>37036</v>
          </cell>
          <cell r="C602">
            <v>37040</v>
          </cell>
          <cell r="D602">
            <v>1.845213</v>
          </cell>
          <cell r="E602">
            <v>1.8390899999999999</v>
          </cell>
          <cell r="F602">
            <v>2.3256999999999999</v>
          </cell>
          <cell r="G602">
            <v>2.3264999999999998</v>
          </cell>
          <cell r="H602">
            <v>2.3330000000000002</v>
          </cell>
          <cell r="I602">
            <v>16.8</v>
          </cell>
          <cell r="M602">
            <v>1.5548889141740754</v>
          </cell>
          <cell r="N602">
            <v>1.5533833184009274</v>
          </cell>
          <cell r="O602">
            <v>1.5623150251473292</v>
          </cell>
        </row>
        <row r="603">
          <cell r="A603">
            <v>37040</v>
          </cell>
          <cell r="B603">
            <v>37039</v>
          </cell>
          <cell r="C603">
            <v>37041</v>
          </cell>
          <cell r="D603">
            <v>1.846236</v>
          </cell>
          <cell r="E603">
            <v>1.8390899999999999</v>
          </cell>
          <cell r="F603">
            <v>2.3416999999999999</v>
          </cell>
          <cell r="G603">
            <v>2.3424999999999998</v>
          </cell>
          <cell r="H603">
            <v>2.3460000000000001</v>
          </cell>
          <cell r="I603">
            <v>16.8</v>
          </cell>
          <cell r="M603">
            <v>1.5558452812534052</v>
          </cell>
          <cell r="N603">
            <v>1.5543355889766066</v>
          </cell>
          <cell r="O603">
            <v>1.5632780853740198</v>
          </cell>
        </row>
        <row r="604">
          <cell r="A604">
            <v>37041</v>
          </cell>
          <cell r="B604">
            <v>37040</v>
          </cell>
          <cell r="C604">
            <v>37042</v>
          </cell>
          <cell r="D604">
            <v>1.846236</v>
          </cell>
          <cell r="E604">
            <v>1.8390899999999999</v>
          </cell>
          <cell r="F604">
            <v>2.3588</v>
          </cell>
          <cell r="G604">
            <v>2.3595999999999999</v>
          </cell>
          <cell r="H604">
            <v>2.3420000000000001</v>
          </cell>
          <cell r="I604">
            <v>16.8</v>
          </cell>
          <cell r="M604">
            <v>1.5568027671096318</v>
          </cell>
          <cell r="N604">
            <v>1.555288443322717</v>
          </cell>
          <cell r="O604">
            <v>1.5642417392613903</v>
          </cell>
        </row>
        <row r="605">
          <cell r="A605">
            <v>37042</v>
          </cell>
          <cell r="B605">
            <v>37041</v>
          </cell>
          <cell r="C605">
            <v>37043</v>
          </cell>
          <cell r="D605">
            <v>1.845213</v>
          </cell>
          <cell r="E605">
            <v>1.8390899999999999</v>
          </cell>
          <cell r="F605">
            <v>2.3592</v>
          </cell>
          <cell r="G605">
            <v>2.36</v>
          </cell>
          <cell r="H605">
            <v>2.3679999999999999</v>
          </cell>
          <cell r="I605">
            <v>16.8</v>
          </cell>
          <cell r="M605">
            <v>1.5577608422141442</v>
          </cell>
          <cell r="N605">
            <v>1.5562418817971271</v>
          </cell>
          <cell r="O605">
            <v>1.5652059871753921</v>
          </cell>
        </row>
        <row r="606">
          <cell r="A606">
            <v>37043</v>
          </cell>
          <cell r="B606">
            <v>37042</v>
          </cell>
          <cell r="C606">
            <v>37046</v>
          </cell>
          <cell r="D606">
            <v>1.846236</v>
          </cell>
          <cell r="E606">
            <v>1.8390899999999999</v>
          </cell>
          <cell r="F606">
            <v>2.3824999999999998</v>
          </cell>
          <cell r="G606">
            <v>2.3833000000000002</v>
          </cell>
          <cell r="H606">
            <v>2.379</v>
          </cell>
          <cell r="I606">
            <v>16.809999999999999</v>
          </cell>
          <cell r="M606">
            <v>1.5587189757331257</v>
          </cell>
          <cell r="N606">
            <v>1.5571959047579251</v>
          </cell>
          <cell r="O606">
            <v>1.5661708294822017</v>
          </cell>
        </row>
        <row r="607">
          <cell r="A607">
            <v>37046</v>
          </cell>
          <cell r="B607">
            <v>37043</v>
          </cell>
          <cell r="C607">
            <v>37047</v>
          </cell>
          <cell r="D607">
            <v>1.845213</v>
          </cell>
          <cell r="E607">
            <v>1.8390899999999999</v>
          </cell>
          <cell r="F607">
            <v>2.3620999999999999</v>
          </cell>
          <cell r="G607">
            <v>2.3628999999999998</v>
          </cell>
          <cell r="H607">
            <v>2.379</v>
          </cell>
          <cell r="I607">
            <v>16.8</v>
          </cell>
          <cell r="M607">
            <v>1.5596782300954195</v>
          </cell>
          <cell r="N607">
            <v>1.558150512563419</v>
          </cell>
          <cell r="O607">
            <v>1.567136798956575</v>
          </cell>
        </row>
        <row r="608">
          <cell r="A608">
            <v>37047</v>
          </cell>
          <cell r="B608">
            <v>37046</v>
          </cell>
          <cell r="C608">
            <v>37048</v>
          </cell>
          <cell r="D608">
            <v>1.844193</v>
          </cell>
          <cell r="E608">
            <v>1.8390899999999999</v>
          </cell>
          <cell r="F608">
            <v>2.3887</v>
          </cell>
          <cell r="G608">
            <v>2.3895</v>
          </cell>
          <cell r="H608">
            <v>2.3889999999999998</v>
          </cell>
          <cell r="I608">
            <v>16.78</v>
          </cell>
          <cell r="M608">
            <v>1.5606375429440824</v>
          </cell>
          <cell r="N608">
            <v>1.5591057055721358</v>
          </cell>
          <cell r="O608">
            <v>1.568102831476627</v>
          </cell>
        </row>
        <row r="609">
          <cell r="A609">
            <v>37048</v>
          </cell>
          <cell r="B609">
            <v>37047</v>
          </cell>
          <cell r="C609">
            <v>37049</v>
          </cell>
          <cell r="D609">
            <v>1.8421529999999999</v>
          </cell>
          <cell r="E609">
            <v>1.8390899999999999</v>
          </cell>
          <cell r="F609">
            <v>2.3813</v>
          </cell>
          <cell r="G609">
            <v>2.3820999999999999</v>
          </cell>
          <cell r="H609">
            <v>2.387</v>
          </cell>
          <cell r="I609">
            <v>16.75</v>
          </cell>
          <cell r="M609">
            <v>1.5615969152214939</v>
          </cell>
          <cell r="N609">
            <v>1.5600614841428226</v>
          </cell>
          <cell r="O609">
            <v>1.5690683932229406</v>
          </cell>
        </row>
        <row r="610">
          <cell r="A610">
            <v>37049</v>
          </cell>
          <cell r="B610">
            <v>37048</v>
          </cell>
          <cell r="C610">
            <v>37050</v>
          </cell>
          <cell r="D610">
            <v>1.8401130000000001</v>
          </cell>
          <cell r="E610">
            <v>1.8390899999999999</v>
          </cell>
          <cell r="F610">
            <v>2.3872</v>
          </cell>
          <cell r="G610">
            <v>2.3879999999999999</v>
          </cell>
          <cell r="H610">
            <v>2.3639999999999999</v>
          </cell>
          <cell r="I610">
            <v>16.73</v>
          </cell>
          <cell r="M610">
            <v>1.5625558153688823</v>
          </cell>
          <cell r="N610">
            <v>1.5610178486344468</v>
          </cell>
          <cell r="O610">
            <v>1.5700329487893145</v>
          </cell>
        </row>
        <row r="611">
          <cell r="A611">
            <v>37050</v>
          </cell>
          <cell r="B611">
            <v>37049</v>
          </cell>
          <cell r="C611">
            <v>37053</v>
          </cell>
          <cell r="D611">
            <v>1.8360300000000001</v>
          </cell>
          <cell r="E611">
            <v>1.833987</v>
          </cell>
          <cell r="F611">
            <v>2.3611</v>
          </cell>
          <cell r="G611">
            <v>2.3618999999999999</v>
          </cell>
          <cell r="H611">
            <v>2.3580000000000001</v>
          </cell>
          <cell r="I611">
            <v>16.690000000000001</v>
          </cell>
          <cell r="M611">
            <v>1.563514241791911</v>
          </cell>
          <cell r="N611">
            <v>1.5619747994061952</v>
          </cell>
          <cell r="O611">
            <v>1.5709970292637634</v>
          </cell>
        </row>
        <row r="612">
          <cell r="A612">
            <v>37053</v>
          </cell>
          <cell r="B612">
            <v>37050</v>
          </cell>
          <cell r="C612">
            <v>37054</v>
          </cell>
          <cell r="D612">
            <v>1.832964</v>
          </cell>
          <cell r="E612">
            <v>1.833987</v>
          </cell>
          <cell r="F612">
            <v>2.3714</v>
          </cell>
          <cell r="G612">
            <v>2.3721999999999999</v>
          </cell>
          <cell r="H612">
            <v>2.379</v>
          </cell>
          <cell r="I612">
            <v>16.649999999999999</v>
          </cell>
          <cell r="M612">
            <v>1.5644711281430301</v>
          </cell>
          <cell r="N612">
            <v>1.5629296798983414</v>
          </cell>
          <cell r="O612">
            <v>1.5719595638050146</v>
          </cell>
        </row>
        <row r="613">
          <cell r="A613">
            <v>37054</v>
          </cell>
          <cell r="B613">
            <v>37053</v>
          </cell>
          <cell r="C613">
            <v>37055</v>
          </cell>
          <cell r="D613">
            <v>1.8350070000000001</v>
          </cell>
          <cell r="E613">
            <v>1.828881</v>
          </cell>
          <cell r="F613">
            <v>2.3898000000000001</v>
          </cell>
          <cell r="G613">
            <v>2.3906000000000001</v>
          </cell>
          <cell r="H613">
            <v>2.399</v>
          </cell>
          <cell r="I613">
            <v>16.63</v>
          </cell>
          <cell r="M613">
            <v>1.565427001228672</v>
          </cell>
          <cell r="N613">
            <v>1.5638851441366242</v>
          </cell>
          <cell r="O613">
            <v>1.57292054811349</v>
          </cell>
        </row>
        <row r="614">
          <cell r="A614">
            <v>37055</v>
          </cell>
          <cell r="B614">
            <v>37054</v>
          </cell>
          <cell r="C614">
            <v>37057</v>
          </cell>
          <cell r="D614">
            <v>1.832964</v>
          </cell>
          <cell r="E614">
            <v>1.828881</v>
          </cell>
          <cell r="F614">
            <v>2.407</v>
          </cell>
          <cell r="G614">
            <v>2.4077999999999999</v>
          </cell>
          <cell r="H614">
            <v>2.4169999999999998</v>
          </cell>
          <cell r="I614">
            <v>16.670000000000002</v>
          </cell>
          <cell r="M614">
            <v>1.5663845243970864</v>
          </cell>
          <cell r="N614">
            <v>1.5648385307453887</v>
          </cell>
          <cell r="O614">
            <v>1.5738810489869168</v>
          </cell>
        </row>
        <row r="615">
          <cell r="A615">
            <v>37057</v>
          </cell>
          <cell r="B615">
            <v>37055</v>
          </cell>
          <cell r="C615">
            <v>37060</v>
          </cell>
          <cell r="D615">
            <v>1.8360300000000001</v>
          </cell>
          <cell r="E615">
            <v>1.828881</v>
          </cell>
          <cell r="F615">
            <v>2.4070999999999998</v>
          </cell>
          <cell r="G615">
            <v>2.4079000000000002</v>
          </cell>
          <cell r="H615">
            <v>2.4119999999999999</v>
          </cell>
          <cell r="I615">
            <v>16.649999999999999</v>
          </cell>
          <cell r="M615">
            <v>1.5673415665448789</v>
          </cell>
          <cell r="N615">
            <v>1.5657924985643714</v>
          </cell>
          <cell r="O615">
            <v>1.5748442793383108</v>
          </cell>
        </row>
        <row r="616">
          <cell r="A616">
            <v>37060</v>
          </cell>
          <cell r="B616">
            <v>37057</v>
          </cell>
          <cell r="C616">
            <v>37061</v>
          </cell>
          <cell r="D616">
            <v>1.844193</v>
          </cell>
          <cell r="E616">
            <v>1.828881</v>
          </cell>
          <cell r="F616">
            <v>2.4578000000000002</v>
          </cell>
          <cell r="G616">
            <v>2.4586000000000001</v>
          </cell>
          <cell r="H616">
            <v>2.4580000000000002</v>
          </cell>
          <cell r="I616">
            <v>16.79</v>
          </cell>
          <cell r="M616">
            <v>1.56830079525702</v>
          </cell>
          <cell r="N616">
            <v>1.5667470479478938</v>
          </cell>
          <cell r="O616">
            <v>1.5758070271567555</v>
          </cell>
        </row>
        <row r="617">
          <cell r="A617">
            <v>37061</v>
          </cell>
          <cell r="B617">
            <v>37060</v>
          </cell>
          <cell r="C617">
            <v>37062</v>
          </cell>
          <cell r="D617">
            <v>1.847256</v>
          </cell>
          <cell r="E617">
            <v>1.8390899999999999</v>
          </cell>
          <cell r="F617">
            <v>2.4666999999999999</v>
          </cell>
          <cell r="G617">
            <v>2.4674999999999998</v>
          </cell>
          <cell r="H617">
            <v>2.476</v>
          </cell>
          <cell r="I617">
            <v>16.8</v>
          </cell>
          <cell r="M617">
            <v>1.5692648783731891</v>
          </cell>
          <cell r="N617">
            <v>1.567702179250493</v>
          </cell>
          <cell r="O617">
            <v>1.5767778685489697</v>
          </cell>
        </row>
        <row r="618">
          <cell r="A618">
            <v>37062</v>
          </cell>
          <cell r="B618">
            <v>37061</v>
          </cell>
          <cell r="C618">
            <v>37063</v>
          </cell>
          <cell r="D618">
            <v>1.8920520000000001</v>
          </cell>
          <cell r="E618">
            <v>1.890021</v>
          </cell>
          <cell r="F618">
            <v>2.4740000000000002</v>
          </cell>
          <cell r="G618">
            <v>2.4748000000000001</v>
          </cell>
          <cell r="H618">
            <v>2.4670000000000001</v>
          </cell>
          <cell r="I618">
            <v>16.87</v>
          </cell>
          <cell r="M618">
            <v>1.5702311563605773</v>
          </cell>
          <cell r="N618">
            <v>1.568663227717439</v>
          </cell>
          <cell r="O618">
            <v>1.5777498441282112</v>
          </cell>
        </row>
        <row r="619">
          <cell r="A619">
            <v>37063</v>
          </cell>
          <cell r="B619">
            <v>37062</v>
          </cell>
          <cell r="C619">
            <v>37064</v>
          </cell>
          <cell r="D619">
            <v>1.997277</v>
          </cell>
          <cell r="E619">
            <v>1.9912319999999999</v>
          </cell>
          <cell r="F619">
            <v>2.4045999999999998</v>
          </cell>
          <cell r="G619">
            <v>2.4054000000000002</v>
          </cell>
          <cell r="H619">
            <v>2.3809999999999998</v>
          </cell>
          <cell r="I619">
            <v>18.29</v>
          </cell>
          <cell r="M619">
            <v>1.5712214760271956</v>
          </cell>
          <cell r="N619">
            <v>1.5696514965315438</v>
          </cell>
          <cell r="O619">
            <v>1.5787261723156252</v>
          </cell>
        </row>
        <row r="620">
          <cell r="A620">
            <v>37064</v>
          </cell>
          <cell r="B620">
            <v>37063</v>
          </cell>
          <cell r="C620">
            <v>37067</v>
          </cell>
          <cell r="D620">
            <v>1.9982850000000001</v>
          </cell>
          <cell r="E620">
            <v>1.9912319999999999</v>
          </cell>
          <cell r="F620">
            <v>2.3288000000000002</v>
          </cell>
          <cell r="G620">
            <v>2.3296000000000001</v>
          </cell>
          <cell r="H620">
            <v>2.3199999999999998</v>
          </cell>
          <cell r="I620">
            <v>18.27</v>
          </cell>
          <cell r="M620">
            <v>1.5722675308658542</v>
          </cell>
          <cell r="N620">
            <v>1.5706933432944574</v>
          </cell>
          <cell r="O620">
            <v>1.5797788133156523</v>
          </cell>
        </row>
        <row r="621">
          <cell r="A621">
            <v>37067</v>
          </cell>
          <cell r="B621">
            <v>37064</v>
          </cell>
          <cell r="C621">
            <v>37068</v>
          </cell>
          <cell r="D621">
            <v>1.9982850000000001</v>
          </cell>
          <cell r="E621">
            <v>1.9912319999999999</v>
          </cell>
          <cell r="F621">
            <v>2.2989000000000002</v>
          </cell>
          <cell r="G621">
            <v>2.2997000000000001</v>
          </cell>
          <cell r="H621">
            <v>2.2949999999999999</v>
          </cell>
          <cell r="I621">
            <v>18.3</v>
          </cell>
          <cell r="M621">
            <v>1.5733148104068262</v>
          </cell>
          <cell r="N621">
            <v>1.5717358815769089</v>
          </cell>
          <cell r="O621">
            <v>1.5808310954536287</v>
          </cell>
        </row>
        <row r="622">
          <cell r="A622">
            <v>37068</v>
          </cell>
          <cell r="B622">
            <v>37067</v>
          </cell>
          <cell r="C622">
            <v>37069</v>
          </cell>
          <cell r="D622">
            <v>1.997277</v>
          </cell>
          <cell r="E622">
            <v>1.9912319999999999</v>
          </cell>
          <cell r="F622">
            <v>2.3130999999999999</v>
          </cell>
          <cell r="G622">
            <v>2.3138999999999998</v>
          </cell>
          <cell r="H622">
            <v>2.3220000000000001</v>
          </cell>
          <cell r="I622">
            <v>18.3</v>
          </cell>
          <cell r="M622">
            <v>1.574362787535464</v>
          </cell>
          <cell r="N622">
            <v>1.5727791118378902</v>
          </cell>
          <cell r="O622">
            <v>1.5818856705948274</v>
          </cell>
        </row>
        <row r="623">
          <cell r="A623">
            <v>37069</v>
          </cell>
          <cell r="B623">
            <v>37068</v>
          </cell>
          <cell r="C623">
            <v>37070</v>
          </cell>
          <cell r="D623">
            <v>1.99929</v>
          </cell>
          <cell r="E623">
            <v>1.9912319999999999</v>
          </cell>
          <cell r="F623">
            <v>2.3228</v>
          </cell>
          <cell r="G623">
            <v>2.3235999999999999</v>
          </cell>
          <cell r="H623">
            <v>2.3250000000000002</v>
          </cell>
          <cell r="I623">
            <v>18.309999999999999</v>
          </cell>
          <cell r="M623">
            <v>1.5754109337305309</v>
          </cell>
          <cell r="N623">
            <v>1.5738230345366977</v>
          </cell>
          <cell r="O623">
            <v>1.5829409492449158</v>
          </cell>
        </row>
        <row r="624">
          <cell r="A624">
            <v>37070</v>
          </cell>
          <cell r="B624">
            <v>37069</v>
          </cell>
          <cell r="C624">
            <v>37071</v>
          </cell>
          <cell r="D624">
            <v>1.99929</v>
          </cell>
          <cell r="E624">
            <v>1.9912319999999999</v>
          </cell>
          <cell r="F624">
            <v>2.2915000000000001</v>
          </cell>
          <cell r="G624">
            <v>2.2923</v>
          </cell>
          <cell r="H624">
            <v>2.2999999999999998</v>
          </cell>
          <cell r="I624">
            <v>18.309999999999999</v>
          </cell>
          <cell r="M624">
            <v>1.5764608348390972</v>
          </cell>
          <cell r="N624">
            <v>1.5748676501329331</v>
          </cell>
          <cell r="O624">
            <v>1.5839974631866049</v>
          </cell>
        </row>
        <row r="625">
          <cell r="A625">
            <v>37071</v>
          </cell>
          <cell r="B625">
            <v>37070</v>
          </cell>
          <cell r="C625">
            <v>37074</v>
          </cell>
          <cell r="D625">
            <v>1.99929</v>
          </cell>
          <cell r="E625">
            <v>1.9912319999999999</v>
          </cell>
          <cell r="F625">
            <v>2.3041</v>
          </cell>
          <cell r="G625">
            <v>2.3048999999999999</v>
          </cell>
          <cell r="H625">
            <v>2.3119999999999998</v>
          </cell>
          <cell r="I625">
            <v>18.32</v>
          </cell>
          <cell r="M625">
            <v>1.5775114356332591</v>
          </cell>
          <cell r="N625">
            <v>1.5759129590865029</v>
          </cell>
          <cell r="O625">
            <v>1.5850546822851792</v>
          </cell>
        </row>
        <row r="626">
          <cell r="A626">
            <v>37074</v>
          </cell>
          <cell r="B626">
            <v>37071</v>
          </cell>
          <cell r="C626">
            <v>37075</v>
          </cell>
          <cell r="D626">
            <v>2.0002979999999999</v>
          </cell>
          <cell r="E626">
            <v>1.9912319999999999</v>
          </cell>
          <cell r="F626">
            <v>2.3241000000000001</v>
          </cell>
          <cell r="G626">
            <v>2.3249</v>
          </cell>
          <cell r="H626">
            <v>2.331</v>
          </cell>
          <cell r="I626">
            <v>18.32</v>
          </cell>
          <cell r="M626">
            <v>1.5785627365793085</v>
          </cell>
          <cell r="N626">
            <v>1.5769589618576185</v>
          </cell>
          <cell r="O626">
            <v>1.5861131389893708</v>
          </cell>
        </row>
        <row r="627">
          <cell r="A627">
            <v>37075</v>
          </cell>
          <cell r="B627">
            <v>37074</v>
          </cell>
          <cell r="C627">
            <v>37076</v>
          </cell>
          <cell r="D627">
            <v>2.001306</v>
          </cell>
          <cell r="E627">
            <v>1.9912319999999999</v>
          </cell>
          <cell r="F627">
            <v>2.3386999999999998</v>
          </cell>
          <cell r="G627">
            <v>2.3395000000000001</v>
          </cell>
          <cell r="H627">
            <v>2.35</v>
          </cell>
          <cell r="I627">
            <v>18.309999999999999</v>
          </cell>
          <cell r="M627">
            <v>1.5796152685409264</v>
          </cell>
          <cell r="N627">
            <v>1.5780056589067977</v>
          </cell>
          <cell r="O627">
            <v>1.5871723025023603</v>
          </cell>
        </row>
        <row r="628">
          <cell r="A628">
            <v>37076</v>
          </cell>
          <cell r="B628">
            <v>37075</v>
          </cell>
          <cell r="C628">
            <v>37077</v>
          </cell>
          <cell r="D628">
            <v>2.001306</v>
          </cell>
          <cell r="E628">
            <v>1.9912319999999999</v>
          </cell>
          <cell r="F628">
            <v>2.3898999999999999</v>
          </cell>
          <cell r="G628">
            <v>2.3906999999999998</v>
          </cell>
          <cell r="H628">
            <v>2.4159999999999999</v>
          </cell>
          <cell r="I628">
            <v>18.32</v>
          </cell>
          <cell r="M628">
            <v>1.5806690330458004</v>
          </cell>
          <cell r="N628">
            <v>1.579053050694863</v>
          </cell>
          <cell r="O628">
            <v>1.5882316406073329</v>
          </cell>
        </row>
        <row r="629">
          <cell r="A629">
            <v>37077</v>
          </cell>
          <cell r="B629">
            <v>37076</v>
          </cell>
          <cell r="C629">
            <v>37078</v>
          </cell>
          <cell r="D629">
            <v>2.001306</v>
          </cell>
          <cell r="E629">
            <v>1.9912319999999999</v>
          </cell>
          <cell r="F629">
            <v>2.4104999999999999</v>
          </cell>
          <cell r="G629">
            <v>2.4113000000000002</v>
          </cell>
          <cell r="H629">
            <v>2.46</v>
          </cell>
          <cell r="I629">
            <v>18.309999999999999</v>
          </cell>
          <cell r="M629">
            <v>1.5817235005190833</v>
          </cell>
          <cell r="N629">
            <v>1.5801011376829432</v>
          </cell>
          <cell r="O629">
            <v>1.5892922187984817</v>
          </cell>
        </row>
        <row r="630">
          <cell r="A630">
            <v>37078</v>
          </cell>
          <cell r="B630">
            <v>37077</v>
          </cell>
          <cell r="C630">
            <v>37081</v>
          </cell>
          <cell r="D630">
            <v>2.0033189999999998</v>
          </cell>
          <cell r="E630">
            <v>1.9912319999999999</v>
          </cell>
          <cell r="F630">
            <v>2.4935</v>
          </cell>
          <cell r="G630">
            <v>2.4943</v>
          </cell>
          <cell r="H630">
            <v>2.444</v>
          </cell>
          <cell r="I630">
            <v>18.32</v>
          </cell>
          <cell r="M630">
            <v>1.5827786714297265</v>
          </cell>
          <cell r="N630">
            <v>1.5811499203324733</v>
          </cell>
          <cell r="O630">
            <v>1.5903529718148084</v>
          </cell>
        </row>
        <row r="631">
          <cell r="A631">
            <v>37081</v>
          </cell>
          <cell r="B631">
            <v>37078</v>
          </cell>
          <cell r="C631">
            <v>37082</v>
          </cell>
          <cell r="D631">
            <v>2.0023110000000002</v>
          </cell>
          <cell r="E631">
            <v>1.9912319999999999</v>
          </cell>
          <cell r="F631">
            <v>2.4540000000000002</v>
          </cell>
          <cell r="G631">
            <v>2.4548000000000001</v>
          </cell>
          <cell r="H631">
            <v>2.4449999999999998</v>
          </cell>
          <cell r="I631">
            <v>18.3</v>
          </cell>
          <cell r="M631">
            <v>1.5838356082914831</v>
          </cell>
          <cell r="N631">
            <v>1.5821993991051944</v>
          </cell>
          <cell r="O631">
            <v>1.5914149665736399</v>
          </cell>
        </row>
        <row r="632">
          <cell r="A632">
            <v>37082</v>
          </cell>
          <cell r="B632">
            <v>37081</v>
          </cell>
          <cell r="C632">
            <v>37083</v>
          </cell>
          <cell r="D632">
            <v>2.004327</v>
          </cell>
          <cell r="E632">
            <v>1.9912319999999999</v>
          </cell>
          <cell r="F632">
            <v>2.4794</v>
          </cell>
          <cell r="G632">
            <v>2.4802</v>
          </cell>
          <cell r="H632">
            <v>2.4889999999999999</v>
          </cell>
          <cell r="I632">
            <v>18.32</v>
          </cell>
          <cell r="M632">
            <v>1.5848927187783741</v>
          </cell>
          <cell r="N632">
            <v>1.5832495744631538</v>
          </cell>
          <cell r="O632">
            <v>1.5924766022334564</v>
          </cell>
        </row>
        <row r="633">
          <cell r="A633">
            <v>37083</v>
          </cell>
          <cell r="B633">
            <v>37082</v>
          </cell>
          <cell r="C633">
            <v>37084</v>
          </cell>
          <cell r="D633">
            <v>2.014389</v>
          </cell>
          <cell r="E633">
            <v>1.9912319999999999</v>
          </cell>
          <cell r="F633">
            <v>2.5291999999999999</v>
          </cell>
          <cell r="G633">
            <v>2.5299999999999998</v>
          </cell>
          <cell r="H633">
            <v>2.5019999999999998</v>
          </cell>
          <cell r="I633">
            <v>18.329999999999998</v>
          </cell>
          <cell r="M633">
            <v>1.5859515998678244</v>
          </cell>
          <cell r="N633">
            <v>1.5843004468687061</v>
          </cell>
          <cell r="O633">
            <v>1.5935400150953221</v>
          </cell>
        </row>
        <row r="634">
          <cell r="A634">
            <v>37084</v>
          </cell>
          <cell r="B634">
            <v>37083</v>
          </cell>
          <cell r="C634">
            <v>37085</v>
          </cell>
          <cell r="D634">
            <v>2.0194169999999998</v>
          </cell>
          <cell r="E634">
            <v>2.001306</v>
          </cell>
          <cell r="F634">
            <v>2.5415000000000001</v>
          </cell>
          <cell r="G634">
            <v>2.5423</v>
          </cell>
          <cell r="H634">
            <v>2.548</v>
          </cell>
          <cell r="I634">
            <v>18.32</v>
          </cell>
          <cell r="M634">
            <v>1.5870165076869265</v>
          </cell>
          <cell r="N634">
            <v>1.5853520167845123</v>
          </cell>
          <cell r="O634">
            <v>1.5946046728564962</v>
          </cell>
        </row>
        <row r="635">
          <cell r="A635">
            <v>37085</v>
          </cell>
          <cell r="B635">
            <v>37084</v>
          </cell>
          <cell r="C635">
            <v>37088</v>
          </cell>
          <cell r="D635">
            <v>2.0153940000000001</v>
          </cell>
          <cell r="E635">
            <v>2.001306</v>
          </cell>
          <cell r="F635">
            <v>2.5529999999999999</v>
          </cell>
          <cell r="G635">
            <v>2.5537999999999998</v>
          </cell>
          <cell r="H635">
            <v>2.5750000000000002</v>
          </cell>
          <cell r="I635">
            <v>18.32</v>
          </cell>
          <cell r="M635">
            <v>1.5880847903918944</v>
          </cell>
          <cell r="N635">
            <v>1.5864096082856132</v>
          </cell>
          <cell r="O635">
            <v>1.5956695067864441</v>
          </cell>
        </row>
        <row r="636">
          <cell r="A636">
            <v>37088</v>
          </cell>
          <cell r="B636">
            <v>37085</v>
          </cell>
          <cell r="C636">
            <v>37089</v>
          </cell>
          <cell r="D636">
            <v>2.011371</v>
          </cell>
          <cell r="E636">
            <v>2.001306</v>
          </cell>
          <cell r="F636">
            <v>2.5971000000000002</v>
          </cell>
          <cell r="G636">
            <v>2.5979000000000001</v>
          </cell>
          <cell r="H636">
            <v>2.577</v>
          </cell>
          <cell r="I636">
            <v>18.329999999999998</v>
          </cell>
          <cell r="M636">
            <v>1.5891516625779101</v>
          </cell>
          <cell r="N636">
            <v>1.5874679053081198</v>
          </cell>
          <cell r="O636">
            <v>1.5967350517837291</v>
          </cell>
        </row>
        <row r="637">
          <cell r="A637">
            <v>37089</v>
          </cell>
          <cell r="B637">
            <v>37088</v>
          </cell>
          <cell r="C637">
            <v>37090</v>
          </cell>
          <cell r="D637">
            <v>2.0083530000000001</v>
          </cell>
          <cell r="E637">
            <v>2.001306</v>
          </cell>
          <cell r="F637">
            <v>2.5295999999999998</v>
          </cell>
          <cell r="G637">
            <v>2.5304000000000002</v>
          </cell>
          <cell r="H637">
            <v>2.5009999999999999</v>
          </cell>
          <cell r="I637">
            <v>18.3</v>
          </cell>
          <cell r="M637">
            <v>1.5902171204341471</v>
          </cell>
          <cell r="N637">
            <v>1.5885269083226865</v>
          </cell>
          <cell r="O637">
            <v>1.5978018441763373</v>
          </cell>
        </row>
        <row r="638">
          <cell r="A638">
            <v>37090</v>
          </cell>
          <cell r="B638">
            <v>37089</v>
          </cell>
          <cell r="C638">
            <v>37091</v>
          </cell>
          <cell r="D638">
            <v>2.0415179999999999</v>
          </cell>
          <cell r="E638">
            <v>2.0615730000000001</v>
          </cell>
          <cell r="F638">
            <v>2.4687999999999999</v>
          </cell>
          <cell r="G638">
            <v>2.4695999999999998</v>
          </cell>
          <cell r="H638">
            <v>2.5070000000000001</v>
          </cell>
          <cell r="I638">
            <v>18.37</v>
          </cell>
          <cell r="M638">
            <v>1.5912816928756388</v>
          </cell>
          <cell r="N638">
            <v>1.5895866178002824</v>
          </cell>
          <cell r="O638">
            <v>1.5988677405331815</v>
          </cell>
        </row>
        <row r="639">
          <cell r="A639">
            <v>37091</v>
          </cell>
          <cell r="B639">
            <v>37090</v>
          </cell>
          <cell r="C639">
            <v>37092</v>
          </cell>
          <cell r="D639">
            <v>2.0665800000000001</v>
          </cell>
          <cell r="E639">
            <v>2.0615730000000001</v>
          </cell>
          <cell r="F639">
            <v>2.5024000000000002</v>
          </cell>
          <cell r="G639">
            <v>2.5032000000000001</v>
          </cell>
          <cell r="H639">
            <v>2.504</v>
          </cell>
          <cell r="I639">
            <v>19</v>
          </cell>
          <cell r="M639">
            <v>1.5923645696153308</v>
          </cell>
          <cell r="N639">
            <v>1.5906789674177551</v>
          </cell>
          <cell r="O639">
            <v>1.5999381036173703</v>
          </cell>
        </row>
        <row r="640">
          <cell r="A640">
            <v>37092</v>
          </cell>
          <cell r="B640">
            <v>37091</v>
          </cell>
          <cell r="C640">
            <v>37095</v>
          </cell>
          <cell r="D640">
            <v>2.068584</v>
          </cell>
          <cell r="E640">
            <v>2.0615730000000001</v>
          </cell>
          <cell r="F640">
            <v>2.4565000000000001</v>
          </cell>
          <cell r="G640">
            <v>2.4573</v>
          </cell>
          <cell r="H640">
            <v>2.448</v>
          </cell>
          <cell r="I640">
            <v>19</v>
          </cell>
          <cell r="M640">
            <v>1.5934614858727558</v>
          </cell>
          <cell r="N640">
            <v>1.5917720676880538</v>
          </cell>
          <cell r="O640">
            <v>1.6010429076071151</v>
          </cell>
        </row>
        <row r="641">
          <cell r="A641">
            <v>37095</v>
          </cell>
          <cell r="B641">
            <v>37092</v>
          </cell>
          <cell r="C641">
            <v>37096</v>
          </cell>
          <cell r="D641">
            <v>2.0655809999999999</v>
          </cell>
          <cell r="E641">
            <v>2.0615730000000001</v>
          </cell>
          <cell r="F641">
            <v>2.41</v>
          </cell>
          <cell r="G641">
            <v>2.4108000000000001</v>
          </cell>
          <cell r="H641">
            <v>2.4169999999999998</v>
          </cell>
          <cell r="I641">
            <v>18.95</v>
          </cell>
          <cell r="M641">
            <v>1.5945602221841868</v>
          </cell>
          <cell r="N641">
            <v>1.5928659191270202</v>
          </cell>
          <cell r="O641">
            <v>1.6021484744962826</v>
          </cell>
        </row>
        <row r="642">
          <cell r="A642">
            <v>37096</v>
          </cell>
          <cell r="B642">
            <v>37095</v>
          </cell>
          <cell r="C642">
            <v>37097</v>
          </cell>
          <cell r="D642">
            <v>2.0665800000000001</v>
          </cell>
          <cell r="E642">
            <v>2.0615730000000001</v>
          </cell>
          <cell r="F642">
            <v>2.4239000000000002</v>
          </cell>
          <cell r="G642">
            <v>2.4247000000000001</v>
          </cell>
          <cell r="H642">
            <v>2.468</v>
          </cell>
          <cell r="I642">
            <v>18.899999999999999</v>
          </cell>
          <cell r="M642">
            <v>1.5956581199502868</v>
          </cell>
          <cell r="N642">
            <v>1.5939605222508508</v>
          </cell>
          <cell r="O642">
            <v>1.6032521310915555</v>
          </cell>
        </row>
        <row r="643">
          <cell r="A643">
            <v>37097</v>
          </cell>
          <cell r="B643">
            <v>37096</v>
          </cell>
          <cell r="C643">
            <v>37098</v>
          </cell>
          <cell r="D643">
            <v>2.0665800000000001</v>
          </cell>
          <cell r="E643">
            <v>2.0615730000000001</v>
          </cell>
          <cell r="F643">
            <v>2.4906000000000001</v>
          </cell>
          <cell r="G643">
            <v>2.4914000000000001</v>
          </cell>
          <cell r="H643">
            <v>2.4809999999999999</v>
          </cell>
          <cell r="I643">
            <v>18.93</v>
          </cell>
          <cell r="M643">
            <v>1.5967573050027957</v>
          </cell>
          <cell r="N643">
            <v>1.5950558775760968</v>
          </cell>
          <cell r="O643">
            <v>1.6043538712697503</v>
          </cell>
        </row>
        <row r="644">
          <cell r="A644">
            <v>37098</v>
          </cell>
          <cell r="B644">
            <v>37097</v>
          </cell>
          <cell r="C644">
            <v>37099</v>
          </cell>
          <cell r="D644">
            <v>2.063577</v>
          </cell>
          <cell r="E644">
            <v>2.0615730000000001</v>
          </cell>
          <cell r="F644">
            <v>2.4828000000000001</v>
          </cell>
          <cell r="G644">
            <v>2.4836</v>
          </cell>
          <cell r="H644">
            <v>2.4830000000000001</v>
          </cell>
          <cell r="I644">
            <v>18.89</v>
          </cell>
          <cell r="M644">
            <v>1.5978572472399197</v>
          </cell>
          <cell r="N644">
            <v>1.596151985619664</v>
          </cell>
          <cell r="O644">
            <v>1.6054579758013576</v>
          </cell>
        </row>
        <row r="645">
          <cell r="A645">
            <v>37099</v>
          </cell>
          <cell r="B645">
            <v>37098</v>
          </cell>
          <cell r="C645">
            <v>37102</v>
          </cell>
          <cell r="D645">
            <v>2.0675819999999998</v>
          </cell>
          <cell r="E645">
            <v>2.0615730000000001</v>
          </cell>
          <cell r="F645">
            <v>2.4963000000000002</v>
          </cell>
          <cell r="G645">
            <v>2.4971000000000001</v>
          </cell>
          <cell r="H645">
            <v>2.476</v>
          </cell>
          <cell r="I645">
            <v>18.88</v>
          </cell>
          <cell r="M645">
            <v>1.5989563477281488</v>
          </cell>
          <cell r="N645">
            <v>1.5972488468988137</v>
          </cell>
          <cell r="O645">
            <v>1.6065606956080907</v>
          </cell>
        </row>
        <row r="646">
          <cell r="A646">
            <v>37102</v>
          </cell>
          <cell r="B646">
            <v>37099</v>
          </cell>
          <cell r="C646">
            <v>37103</v>
          </cell>
          <cell r="D646">
            <v>2.0675819999999998</v>
          </cell>
          <cell r="E646">
            <v>2.0615730000000001</v>
          </cell>
          <cell r="F646">
            <v>2.4325999999999999</v>
          </cell>
          <cell r="G646">
            <v>2.4333999999999998</v>
          </cell>
          <cell r="H646">
            <v>2.4180000000000001</v>
          </cell>
          <cell r="I646">
            <v>18.899999999999999</v>
          </cell>
          <cell r="M646">
            <v>1.6000583388492648</v>
          </cell>
          <cell r="N646">
            <v>1.5983464619311629</v>
          </cell>
          <cell r="O646">
            <v>1.6076636362044832</v>
          </cell>
        </row>
        <row r="647">
          <cell r="A647">
            <v>37103</v>
          </cell>
          <cell r="B647">
            <v>37102</v>
          </cell>
          <cell r="C647">
            <v>37104</v>
          </cell>
          <cell r="D647">
            <v>2.0675819999999998</v>
          </cell>
          <cell r="E647">
            <v>2.0615730000000001</v>
          </cell>
          <cell r="F647">
            <v>2.4304999999999999</v>
          </cell>
          <cell r="G647">
            <v>2.4312999999999998</v>
          </cell>
          <cell r="H647">
            <v>2.4710000000000001</v>
          </cell>
          <cell r="I647">
            <v>18.88</v>
          </cell>
          <cell r="M647">
            <v>1.6011610894560497</v>
          </cell>
          <cell r="N647">
            <v>1.5994448312346838</v>
          </cell>
          <cell r="O647">
            <v>1.6087684079285809</v>
          </cell>
        </row>
        <row r="648">
          <cell r="A648">
            <v>37104</v>
          </cell>
          <cell r="B648">
            <v>37103</v>
          </cell>
          <cell r="C648">
            <v>37105</v>
          </cell>
          <cell r="D648">
            <v>2.068584</v>
          </cell>
          <cell r="E648">
            <v>2.0615730000000001</v>
          </cell>
          <cell r="F648">
            <v>2.4927000000000001</v>
          </cell>
          <cell r="G648">
            <v>2.4935</v>
          </cell>
          <cell r="H648">
            <v>2.4940000000000002</v>
          </cell>
          <cell r="I648">
            <v>18.88</v>
          </cell>
          <cell r="M648">
            <v>1.6022646000719363</v>
          </cell>
          <cell r="N648">
            <v>1.6005439553277048</v>
          </cell>
          <cell r="O648">
            <v>1.609872864169885</v>
          </cell>
        </row>
        <row r="649">
          <cell r="A649">
            <v>37105</v>
          </cell>
          <cell r="B649">
            <v>37104</v>
          </cell>
          <cell r="C649">
            <v>37106</v>
          </cell>
          <cell r="D649">
            <v>2.0675819999999998</v>
          </cell>
          <cell r="E649">
            <v>2.0615730000000001</v>
          </cell>
          <cell r="F649">
            <v>2.4868999999999999</v>
          </cell>
          <cell r="G649">
            <v>2.4876999999999998</v>
          </cell>
          <cell r="H649">
            <v>2.4910000000000001</v>
          </cell>
          <cell r="I649">
            <v>18.88</v>
          </cell>
          <cell r="M649">
            <v>1.6033694063770949</v>
          </cell>
          <cell r="N649">
            <v>1.6016438347289101</v>
          </cell>
          <cell r="O649">
            <v>1.610978078645614</v>
          </cell>
        </row>
        <row r="650">
          <cell r="A650">
            <v>37106</v>
          </cell>
          <cell r="B650">
            <v>37105</v>
          </cell>
          <cell r="C650">
            <v>37109</v>
          </cell>
          <cell r="D650">
            <v>2.068584</v>
          </cell>
          <cell r="E650">
            <v>2.0615730000000001</v>
          </cell>
          <cell r="F650">
            <v>2.4876</v>
          </cell>
          <cell r="G650">
            <v>2.4883999999999999</v>
          </cell>
          <cell r="H650">
            <v>2.496</v>
          </cell>
          <cell r="I650">
            <v>18.89</v>
          </cell>
          <cell r="M650">
            <v>1.6044744389517536</v>
          </cell>
          <cell r="N650">
            <v>1.6027444699573412</v>
          </cell>
          <cell r="O650">
            <v>1.6120840518763135</v>
          </cell>
        </row>
        <row r="651">
          <cell r="A651">
            <v>37109</v>
          </cell>
          <cell r="B651">
            <v>37106</v>
          </cell>
          <cell r="C651">
            <v>37110</v>
          </cell>
          <cell r="D651">
            <v>2.0695860000000001</v>
          </cell>
          <cell r="E651">
            <v>2.0615730000000001</v>
          </cell>
          <cell r="F651">
            <v>2.4681999999999999</v>
          </cell>
          <cell r="G651">
            <v>2.4689999999999999</v>
          </cell>
          <cell r="H651">
            <v>2.4620000000000002</v>
          </cell>
          <cell r="I651">
            <v>18.920000000000002</v>
          </cell>
          <cell r="M651">
            <v>1.6055807690026953</v>
          </cell>
          <cell r="N651">
            <v>1.6038458615323956</v>
          </cell>
          <cell r="O651">
            <v>1.6131913228487818</v>
          </cell>
        </row>
        <row r="652">
          <cell r="A652">
            <v>37110</v>
          </cell>
          <cell r="B652">
            <v>37109</v>
          </cell>
          <cell r="C652">
            <v>37111</v>
          </cell>
          <cell r="D652">
            <v>2.0715870000000001</v>
          </cell>
          <cell r="E652">
            <v>2.0615730000000001</v>
          </cell>
          <cell r="F652">
            <v>2.4455</v>
          </cell>
          <cell r="G652">
            <v>2.4462999999999999</v>
          </cell>
          <cell r="H652">
            <v>2.472</v>
          </cell>
          <cell r="I652">
            <v>19.02</v>
          </cell>
          <cell r="M652">
            <v>1.606688398163161</v>
          </cell>
          <cell r="N652">
            <v>1.6049480099738278</v>
          </cell>
          <cell r="O652">
            <v>1.6143009705943239</v>
          </cell>
        </row>
        <row r="653">
          <cell r="A653">
            <v>37111</v>
          </cell>
          <cell r="B653">
            <v>37110</v>
          </cell>
          <cell r="C653">
            <v>37112</v>
          </cell>
          <cell r="D653">
            <v>2.0715870000000001</v>
          </cell>
          <cell r="E653">
            <v>2.0615730000000001</v>
          </cell>
          <cell r="F653">
            <v>2.4695999999999998</v>
          </cell>
          <cell r="G653">
            <v>2.4704000000000002</v>
          </cell>
          <cell r="H653">
            <v>2.4710000000000001</v>
          </cell>
          <cell r="I653">
            <v>19</v>
          </cell>
          <cell r="M653">
            <v>1.6077978630960563</v>
          </cell>
          <cell r="N653">
            <v>1.6060509158017495</v>
          </cell>
          <cell r="O653">
            <v>1.6154167698477893</v>
          </cell>
        </row>
        <row r="654">
          <cell r="A654">
            <v>37112</v>
          </cell>
          <cell r="B654">
            <v>37111</v>
          </cell>
          <cell r="C654">
            <v>37113</v>
          </cell>
          <cell r="D654">
            <v>2.0715870000000001</v>
          </cell>
          <cell r="E654">
            <v>2.0615730000000001</v>
          </cell>
          <cell r="F654">
            <v>2.4660000000000002</v>
          </cell>
          <cell r="G654">
            <v>2.4668000000000001</v>
          </cell>
          <cell r="H654">
            <v>2.4670000000000001</v>
          </cell>
          <cell r="I654">
            <v>19</v>
          </cell>
          <cell r="M654">
            <v>1.6089080941466622</v>
          </cell>
          <cell r="N654">
            <v>1.6071545795366302</v>
          </cell>
          <cell r="O654">
            <v>1.6165322623086495</v>
          </cell>
        </row>
        <row r="655">
          <cell r="A655">
            <v>37113</v>
          </cell>
          <cell r="B655">
            <v>37112</v>
          </cell>
          <cell r="C655">
            <v>37116</v>
          </cell>
          <cell r="D655">
            <v>2.0705849999999999</v>
          </cell>
          <cell r="E655">
            <v>2.0615730000000001</v>
          </cell>
          <cell r="F655">
            <v>2.4834000000000001</v>
          </cell>
          <cell r="G655">
            <v>2.4842</v>
          </cell>
          <cell r="H655">
            <v>2.4649999999999999</v>
          </cell>
          <cell r="I655">
            <v>19</v>
          </cell>
          <cell r="M655">
            <v>1.6100190918440054</v>
          </cell>
          <cell r="N655">
            <v>1.6082590016992964</v>
          </cell>
          <cell r="O655">
            <v>1.6176485250496342</v>
          </cell>
        </row>
        <row r="656">
          <cell r="A656">
            <v>37116</v>
          </cell>
          <cell r="B656">
            <v>37113</v>
          </cell>
          <cell r="C656">
            <v>37117</v>
          </cell>
          <cell r="D656">
            <v>2.0725889999999998</v>
          </cell>
          <cell r="E656">
            <v>2.0615730000000001</v>
          </cell>
          <cell r="F656">
            <v>2.4902000000000002</v>
          </cell>
          <cell r="G656">
            <v>2.4910000000000001</v>
          </cell>
          <cell r="H656">
            <v>2.5009999999999999</v>
          </cell>
          <cell r="I656">
            <v>18.989999999999998</v>
          </cell>
          <cell r="M656">
            <v>1.6111303189711006</v>
          </cell>
          <cell r="N656">
            <v>1.6093641828109331</v>
          </cell>
          <cell r="O656">
            <v>1.6187655586026439</v>
          </cell>
        </row>
        <row r="657">
          <cell r="A657">
            <v>37117</v>
          </cell>
          <cell r="B657">
            <v>37116</v>
          </cell>
          <cell r="C657">
            <v>37118</v>
          </cell>
          <cell r="D657">
            <v>2.0725889999999998</v>
          </cell>
          <cell r="E657">
            <v>2.0615730000000001</v>
          </cell>
          <cell r="F657">
            <v>2.5131999999999999</v>
          </cell>
          <cell r="G657">
            <v>2.5139999999999998</v>
          </cell>
          <cell r="H657">
            <v>2.516</v>
          </cell>
          <cell r="I657">
            <v>18.989999999999998</v>
          </cell>
          <cell r="M657">
            <v>1.6122433892966559</v>
          </cell>
          <cell r="N657">
            <v>1.6104701233930829</v>
          </cell>
          <cell r="O657">
            <v>1.6198828233001472</v>
          </cell>
        </row>
        <row r="658">
          <cell r="A658">
            <v>37118</v>
          </cell>
          <cell r="B658">
            <v>37117</v>
          </cell>
          <cell r="C658">
            <v>37119</v>
          </cell>
          <cell r="D658">
            <v>2.0725889999999998</v>
          </cell>
          <cell r="E658">
            <v>2.0615730000000001</v>
          </cell>
          <cell r="F658">
            <v>2.4996999999999998</v>
          </cell>
          <cell r="G658">
            <v>2.5005000000000002</v>
          </cell>
          <cell r="H658">
            <v>2.492</v>
          </cell>
          <cell r="I658">
            <v>18.97</v>
          </cell>
          <cell r="M658">
            <v>1.6133572286013156</v>
          </cell>
          <cell r="N658">
            <v>1.6115768239676473</v>
          </cell>
          <cell r="O658">
            <v>1.6210008591287126</v>
          </cell>
        </row>
        <row r="659">
          <cell r="A659">
            <v>37119</v>
          </cell>
          <cell r="B659">
            <v>37118</v>
          </cell>
          <cell r="C659">
            <v>37120</v>
          </cell>
          <cell r="D659">
            <v>2.073591</v>
          </cell>
          <cell r="E659">
            <v>2.0615730000000001</v>
          </cell>
          <cell r="F659">
            <v>2.4868999999999999</v>
          </cell>
          <cell r="G659">
            <v>2.4876999999999998</v>
          </cell>
          <cell r="H659">
            <v>2.4990000000000001</v>
          </cell>
          <cell r="I659">
            <v>19.03</v>
          </cell>
          <cell r="M659">
            <v>1.6144718374163387</v>
          </cell>
          <cell r="N659">
            <v>1.6126842850568863</v>
          </cell>
          <cell r="O659">
            <v>1.6221185845932264</v>
          </cell>
        </row>
        <row r="660">
          <cell r="A660">
            <v>37120</v>
          </cell>
          <cell r="B660">
            <v>37119</v>
          </cell>
          <cell r="C660">
            <v>37123</v>
          </cell>
          <cell r="D660">
            <v>2.0745900000000002</v>
          </cell>
          <cell r="E660">
            <v>2.0665800000000001</v>
          </cell>
          <cell r="F660">
            <v>2.5226999999999999</v>
          </cell>
          <cell r="G660">
            <v>2.5234999999999999</v>
          </cell>
          <cell r="H660">
            <v>2.5259999999999998</v>
          </cell>
          <cell r="I660">
            <v>19.04</v>
          </cell>
          <cell r="M660">
            <v>1.6155877555069456</v>
          </cell>
          <cell r="N660">
            <v>1.6137925071834187</v>
          </cell>
          <cell r="O660">
            <v>1.6232403285373225</v>
          </cell>
        </row>
        <row r="661">
          <cell r="A661">
            <v>37123</v>
          </cell>
          <cell r="B661">
            <v>37120</v>
          </cell>
          <cell r="C661">
            <v>37124</v>
          </cell>
          <cell r="D661">
            <v>2.0745900000000002</v>
          </cell>
          <cell r="E661">
            <v>2.0665800000000001</v>
          </cell>
          <cell r="F661">
            <v>2.5297999999999998</v>
          </cell>
          <cell r="G661">
            <v>2.5306000000000002</v>
          </cell>
          <cell r="H661">
            <v>2.5209999999999999</v>
          </cell>
          <cell r="I661">
            <v>19.05</v>
          </cell>
          <cell r="M661">
            <v>1.6167049829075115</v>
          </cell>
          <cell r="N661">
            <v>1.614904184289917</v>
          </cell>
          <cell r="O661">
            <v>1.6243633897129748</v>
          </cell>
        </row>
        <row r="662">
          <cell r="A662">
            <v>37124</v>
          </cell>
          <cell r="B662">
            <v>37123</v>
          </cell>
          <cell r="C662">
            <v>37125</v>
          </cell>
          <cell r="D662">
            <v>2.0755919999999999</v>
          </cell>
          <cell r="E662">
            <v>2.0665800000000001</v>
          </cell>
          <cell r="F662">
            <v>2.5345</v>
          </cell>
          <cell r="G662">
            <v>2.5352999999999999</v>
          </cell>
          <cell r="H662">
            <v>2.5489999999999999</v>
          </cell>
          <cell r="I662">
            <v>19.059999999999999</v>
          </cell>
          <cell r="M662">
            <v>1.6178229829043418</v>
          </cell>
          <cell r="N662">
            <v>1.6160166271863068</v>
          </cell>
          <cell r="O662">
            <v>1.6254877697350547</v>
          </cell>
        </row>
        <row r="663">
          <cell r="A663">
            <v>37125</v>
          </cell>
          <cell r="B663">
            <v>37124</v>
          </cell>
          <cell r="C663">
            <v>37126</v>
          </cell>
          <cell r="D663">
            <v>2.0775929999999998</v>
          </cell>
          <cell r="E663">
            <v>2.0665800000000001</v>
          </cell>
          <cell r="F663">
            <v>2.5223</v>
          </cell>
          <cell r="G663">
            <v>2.5230999999999999</v>
          </cell>
          <cell r="H663">
            <v>2.52</v>
          </cell>
          <cell r="I663">
            <v>19.03</v>
          </cell>
          <cell r="M663">
            <v>1.6189422963845859</v>
          </cell>
          <cell r="N663">
            <v>1.6171298364001101</v>
          </cell>
          <cell r="O663">
            <v>1.6266134702207835</v>
          </cell>
        </row>
        <row r="664">
          <cell r="A664">
            <v>37126</v>
          </cell>
          <cell r="B664">
            <v>37125</v>
          </cell>
          <cell r="C664">
            <v>37127</v>
          </cell>
          <cell r="D664">
            <v>2.0745900000000002</v>
          </cell>
          <cell r="E664">
            <v>2.0665800000000001</v>
          </cell>
          <cell r="F664">
            <v>2.5274000000000001</v>
          </cell>
          <cell r="G664">
            <v>2.5282</v>
          </cell>
          <cell r="H664">
            <v>2.528</v>
          </cell>
          <cell r="I664">
            <v>19.03</v>
          </cell>
          <cell r="M664">
            <v>1.6200634641120435</v>
          </cell>
          <cell r="N664">
            <v>1.6182438124592124</v>
          </cell>
          <cell r="O664">
            <v>1.6277383225139115</v>
          </cell>
        </row>
        <row r="665">
          <cell r="A665">
            <v>37127</v>
          </cell>
          <cell r="B665">
            <v>37126</v>
          </cell>
          <cell r="C665">
            <v>37130</v>
          </cell>
          <cell r="D665">
            <v>2.0755919999999999</v>
          </cell>
          <cell r="E665">
            <v>2.0665800000000001</v>
          </cell>
          <cell r="F665">
            <v>2.5491999999999999</v>
          </cell>
          <cell r="G665">
            <v>2.5499999999999998</v>
          </cell>
          <cell r="H665">
            <v>2.5470000000000002</v>
          </cell>
          <cell r="I665">
            <v>19.03</v>
          </cell>
          <cell r="M665">
            <v>1.621183786599381</v>
          </cell>
          <cell r="N665">
            <v>1.6193585558918628</v>
          </cell>
          <cell r="O665">
            <v>1.6288639526763393</v>
          </cell>
        </row>
        <row r="666">
          <cell r="A666">
            <v>37130</v>
          </cell>
          <cell r="B666">
            <v>37127</v>
          </cell>
          <cell r="C666">
            <v>37131</v>
          </cell>
          <cell r="D666">
            <v>2.0745900000000002</v>
          </cell>
          <cell r="E666">
            <v>2.0665800000000001</v>
          </cell>
          <cell r="F666">
            <v>2.5577000000000001</v>
          </cell>
          <cell r="G666">
            <v>2.5585</v>
          </cell>
          <cell r="H666">
            <v>2.5579999999999998</v>
          </cell>
          <cell r="I666">
            <v>19.03</v>
          </cell>
          <cell r="M666">
            <v>1.6223054252987128</v>
          </cell>
          <cell r="N666">
            <v>1.6204740672266744</v>
          </cell>
          <cell r="O666">
            <v>1.6299903612459874</v>
          </cell>
        </row>
        <row r="667">
          <cell r="A667">
            <v>37131</v>
          </cell>
          <cell r="B667">
            <v>37130</v>
          </cell>
          <cell r="C667">
            <v>37132</v>
          </cell>
          <cell r="D667">
            <v>2.073591</v>
          </cell>
          <cell r="E667">
            <v>2.0665800000000001</v>
          </cell>
          <cell r="F667">
            <v>2.5556000000000001</v>
          </cell>
          <cell r="G667">
            <v>2.5564</v>
          </cell>
          <cell r="H667">
            <v>2.556</v>
          </cell>
          <cell r="I667">
            <v>19.010000000000002</v>
          </cell>
          <cell r="M667">
            <v>1.6234272981694697</v>
          </cell>
          <cell r="N667">
            <v>1.6215903469926241</v>
          </cell>
          <cell r="O667">
            <v>1.6311175487611476</v>
          </cell>
        </row>
        <row r="668">
          <cell r="A668">
            <v>37132</v>
          </cell>
          <cell r="B668">
            <v>37131</v>
          </cell>
          <cell r="C668">
            <v>37133</v>
          </cell>
          <cell r="D668">
            <v>2.0715870000000001</v>
          </cell>
          <cell r="E668">
            <v>2.0665800000000001</v>
          </cell>
          <cell r="F668">
            <v>2.5466000000000002</v>
          </cell>
          <cell r="G668">
            <v>2.5474000000000001</v>
          </cell>
          <cell r="H668">
            <v>2.5449999999999999</v>
          </cell>
          <cell r="I668">
            <v>18.989999999999998</v>
          </cell>
          <cell r="M668">
            <v>1.6245494062476826</v>
          </cell>
          <cell r="N668">
            <v>1.6227073957190532</v>
          </cell>
          <cell r="O668">
            <v>1.6322444273446546</v>
          </cell>
        </row>
        <row r="669">
          <cell r="A669">
            <v>37133</v>
          </cell>
          <cell r="B669">
            <v>37132</v>
          </cell>
          <cell r="C669">
            <v>37134</v>
          </cell>
          <cell r="D669">
            <v>2.073591</v>
          </cell>
          <cell r="E669">
            <v>2.0665800000000001</v>
          </cell>
          <cell r="F669">
            <v>2.5394999999999999</v>
          </cell>
          <cell r="G669">
            <v>2.5402999999999998</v>
          </cell>
          <cell r="H669">
            <v>2.528</v>
          </cell>
          <cell r="I669">
            <v>19.010000000000002</v>
          </cell>
          <cell r="M669">
            <v>1.6256712047246296</v>
          </cell>
          <cell r="N669">
            <v>1.6238252139356681</v>
          </cell>
          <cell r="O669">
            <v>1.6333709950966537</v>
          </cell>
        </row>
        <row r="670">
          <cell r="A670">
            <v>37134</v>
          </cell>
          <cell r="B670">
            <v>37133</v>
          </cell>
          <cell r="C670">
            <v>37137</v>
          </cell>
          <cell r="D670">
            <v>2.0755919999999999</v>
          </cell>
          <cell r="E670">
            <v>2.0665800000000001</v>
          </cell>
          <cell r="F670">
            <v>2.5508999999999999</v>
          </cell>
          <cell r="G670">
            <v>2.5516999999999999</v>
          </cell>
          <cell r="H670">
            <v>2.5640000000000001</v>
          </cell>
          <cell r="I670">
            <v>19.05</v>
          </cell>
          <cell r="M670">
            <v>1.6267948637843217</v>
          </cell>
          <cell r="N670">
            <v>1.6249438021725398</v>
          </cell>
          <cell r="O670">
            <v>1.6344994305026084</v>
          </cell>
        </row>
        <row r="671">
          <cell r="A671">
            <v>37137</v>
          </cell>
          <cell r="B671">
            <v>37134</v>
          </cell>
          <cell r="C671">
            <v>37138</v>
          </cell>
          <cell r="D671">
            <v>2.0755919999999999</v>
          </cell>
          <cell r="E671">
            <v>2.0665800000000001</v>
          </cell>
          <cell r="F671">
            <v>2.5581999999999998</v>
          </cell>
          <cell r="G671">
            <v>2.5590000000000002</v>
          </cell>
          <cell r="H671">
            <v>2.5640000000000001</v>
          </cell>
          <cell r="I671">
            <v>19.05</v>
          </cell>
          <cell r="M671">
            <v>1.6279203845859589</v>
          </cell>
          <cell r="N671">
            <v>1.6260631609601042</v>
          </cell>
          <cell r="O671">
            <v>1.6356308266651893</v>
          </cell>
        </row>
        <row r="672">
          <cell r="A672">
            <v>37138</v>
          </cell>
          <cell r="B672">
            <v>37137</v>
          </cell>
          <cell r="C672">
            <v>37139</v>
          </cell>
          <cell r="D672">
            <v>2.073591</v>
          </cell>
          <cell r="E672">
            <v>2.0665800000000001</v>
          </cell>
          <cell r="F672">
            <v>2.5634000000000001</v>
          </cell>
          <cell r="G672">
            <v>2.5642</v>
          </cell>
          <cell r="H672">
            <v>2.5539999999999998</v>
          </cell>
          <cell r="I672">
            <v>19.05</v>
          </cell>
          <cell r="M672">
            <v>1.62904668409492</v>
          </cell>
          <cell r="N672">
            <v>1.627183290829163</v>
          </cell>
          <cell r="O672">
            <v>1.6367630059771876</v>
          </cell>
        </row>
        <row r="673">
          <cell r="A673">
            <v>37139</v>
          </cell>
          <cell r="B673">
            <v>37138</v>
          </cell>
          <cell r="C673">
            <v>37140</v>
          </cell>
          <cell r="D673">
            <v>2.073591</v>
          </cell>
          <cell r="E673">
            <v>2.0665800000000001</v>
          </cell>
          <cell r="F673">
            <v>2.5661</v>
          </cell>
          <cell r="G673">
            <v>2.5669</v>
          </cell>
          <cell r="H673">
            <v>2.573</v>
          </cell>
          <cell r="I673">
            <v>19.059999999999999</v>
          </cell>
          <cell r="M673">
            <v>1.6301726762758266</v>
          </cell>
          <cell r="N673">
            <v>1.6283041923108834</v>
          </cell>
          <cell r="O673">
            <v>1.6378959689806973</v>
          </cell>
        </row>
        <row r="674">
          <cell r="A674">
            <v>37140</v>
          </cell>
          <cell r="B674">
            <v>37139</v>
          </cell>
          <cell r="C674">
            <v>37144</v>
          </cell>
          <cell r="D674">
            <v>2.073591</v>
          </cell>
          <cell r="E674">
            <v>2.0665800000000001</v>
          </cell>
          <cell r="F674">
            <v>2.5918999999999999</v>
          </cell>
          <cell r="G674">
            <v>2.5926999999999998</v>
          </cell>
          <cell r="H674">
            <v>2.5830000000000002</v>
          </cell>
          <cell r="I674">
            <v>19.059999999999999</v>
          </cell>
          <cell r="M674">
            <v>1.6312994467391506</v>
          </cell>
          <cell r="N674">
            <v>1.6294258659367986</v>
          </cell>
          <cell r="O674">
            <v>1.6390302625276463</v>
          </cell>
        </row>
        <row r="675">
          <cell r="A675">
            <v>37144</v>
          </cell>
          <cell r="B675">
            <v>37140</v>
          </cell>
          <cell r="C675">
            <v>37145</v>
          </cell>
          <cell r="D675">
            <v>2.0755919999999999</v>
          </cell>
          <cell r="E675">
            <v>2.0715870000000001</v>
          </cell>
          <cell r="F675">
            <v>2.6004999999999998</v>
          </cell>
          <cell r="G675">
            <v>2.6013000000000002</v>
          </cell>
          <cell r="H675">
            <v>2.6030000000000002</v>
          </cell>
          <cell r="I675">
            <v>19.07</v>
          </cell>
          <cell r="M675">
            <v>1.6324269960228386</v>
          </cell>
          <cell r="N675">
            <v>1.6305483122388076</v>
          </cell>
          <cell r="O675">
            <v>1.6401653416079105</v>
          </cell>
        </row>
        <row r="676">
          <cell r="A676">
            <v>37145</v>
          </cell>
          <cell r="B676">
            <v>37144</v>
          </cell>
          <cell r="C676">
            <v>37146</v>
          </cell>
          <cell r="D676">
            <v>2.0745900000000002</v>
          </cell>
          <cell r="E676">
            <v>2.0715870000000001</v>
          </cell>
          <cell r="F676">
            <v>2.6360999999999999</v>
          </cell>
          <cell r="G676">
            <v>2.6368999999999998</v>
          </cell>
          <cell r="H676">
            <v>2.6629999999999998</v>
          </cell>
          <cell r="I676">
            <v>19.05</v>
          </cell>
          <cell r="M676">
            <v>1.6335564134940148</v>
          </cell>
          <cell r="N676">
            <v>1.6316742531343098</v>
          </cell>
          <cell r="O676">
            <v>1.6413017537861248</v>
          </cell>
        </row>
        <row r="677">
          <cell r="A677">
            <v>37146</v>
          </cell>
          <cell r="B677">
            <v>37145</v>
          </cell>
          <cell r="C677">
            <v>37147</v>
          </cell>
          <cell r="D677">
            <v>2.0745900000000002</v>
          </cell>
          <cell r="E677">
            <v>2.0715870000000001</v>
          </cell>
          <cell r="F677">
            <v>2.6732999999999998</v>
          </cell>
          <cell r="G677">
            <v>2.6741000000000001</v>
          </cell>
          <cell r="H677">
            <v>2.6859999999999999</v>
          </cell>
          <cell r="I677">
            <v>19.05</v>
          </cell>
          <cell r="M677">
            <v>1.6346860667606384</v>
          </cell>
          <cell r="N677">
            <v>1.6328009715246525</v>
          </cell>
          <cell r="O677">
            <v>1.6424378584988073</v>
          </cell>
        </row>
        <row r="678">
          <cell r="A678">
            <v>37147</v>
          </cell>
          <cell r="B678">
            <v>37146</v>
          </cell>
          <cell r="C678">
            <v>37148</v>
          </cell>
          <cell r="D678">
            <v>2.073591</v>
          </cell>
          <cell r="E678">
            <v>2.0715870000000001</v>
          </cell>
          <cell r="F678">
            <v>2.6970000000000001</v>
          </cell>
          <cell r="G678">
            <v>2.6978</v>
          </cell>
          <cell r="H678">
            <v>2.6659999999999999</v>
          </cell>
          <cell r="I678">
            <v>19.059999999999999</v>
          </cell>
          <cell r="M678">
            <v>1.6358165012163857</v>
          </cell>
          <cell r="N678">
            <v>1.6339284679467188</v>
          </cell>
          <cell r="O678">
            <v>1.6435747496201532</v>
          </cell>
        </row>
        <row r="679">
          <cell r="A679">
            <v>37148</v>
          </cell>
          <cell r="B679">
            <v>37147</v>
          </cell>
          <cell r="C679">
            <v>37151</v>
          </cell>
          <cell r="D679">
            <v>2.0755919999999999</v>
          </cell>
          <cell r="E679">
            <v>2.0715870000000001</v>
          </cell>
          <cell r="F679">
            <v>2.6978</v>
          </cell>
          <cell r="G679">
            <v>2.6985999999999999</v>
          </cell>
          <cell r="H679">
            <v>2.6819999999999999</v>
          </cell>
          <cell r="I679">
            <v>19.059999999999999</v>
          </cell>
          <cell r="M679">
            <v>1.636947172674577</v>
          </cell>
          <cell r="N679">
            <v>1.6350567429377616</v>
          </cell>
          <cell r="O679">
            <v>1.644712975898091</v>
          </cell>
        </row>
        <row r="680">
          <cell r="A680">
            <v>37151</v>
          </cell>
          <cell r="B680">
            <v>37148</v>
          </cell>
          <cell r="C680">
            <v>37152</v>
          </cell>
          <cell r="D680">
            <v>2.0755919999999999</v>
          </cell>
          <cell r="E680">
            <v>2.0715870000000001</v>
          </cell>
          <cell r="F680">
            <v>2.6671</v>
          </cell>
          <cell r="G680">
            <v>2.6678999999999999</v>
          </cell>
          <cell r="H680">
            <v>2.6659999999999999</v>
          </cell>
          <cell r="I680">
            <v>19.059999999999999</v>
          </cell>
          <cell r="M680">
            <v>1.6380797174932522</v>
          </cell>
          <cell r="N680">
            <v>1.6361857970354059</v>
          </cell>
          <cell r="O680">
            <v>1.6458519904328819</v>
          </cell>
        </row>
        <row r="681">
          <cell r="A681">
            <v>37152</v>
          </cell>
          <cell r="B681">
            <v>37151</v>
          </cell>
          <cell r="C681">
            <v>37153</v>
          </cell>
          <cell r="D681">
            <v>2.0755919999999999</v>
          </cell>
          <cell r="E681">
            <v>2.0715870000000001</v>
          </cell>
          <cell r="F681">
            <v>2.6785000000000001</v>
          </cell>
          <cell r="G681">
            <v>2.6793</v>
          </cell>
          <cell r="H681">
            <v>2.6920000000000002</v>
          </cell>
          <cell r="I681">
            <v>19.059999999999999</v>
          </cell>
          <cell r="M681">
            <v>1.639213045878916</v>
          </cell>
          <cell r="N681">
            <v>1.6373156307776471</v>
          </cell>
          <cell r="O681">
            <v>1.6469917937704179</v>
          </cell>
        </row>
        <row r="682">
          <cell r="A682">
            <v>37153</v>
          </cell>
          <cell r="B682">
            <v>37152</v>
          </cell>
          <cell r="C682">
            <v>37154</v>
          </cell>
          <cell r="D682">
            <v>2.0745900000000002</v>
          </cell>
          <cell r="E682">
            <v>2.0715870000000001</v>
          </cell>
          <cell r="F682">
            <v>2.7057000000000002</v>
          </cell>
          <cell r="G682">
            <v>2.7065000000000001</v>
          </cell>
          <cell r="H682">
            <v>2.7120000000000002</v>
          </cell>
          <cell r="I682">
            <v>19.059999999999999</v>
          </cell>
          <cell r="M682">
            <v>1.6403471583736899</v>
          </cell>
          <cell r="N682">
            <v>1.6384462447028525</v>
          </cell>
          <cell r="O682">
            <v>1.6481323864569695</v>
          </cell>
        </row>
        <row r="683">
          <cell r="A683">
            <v>37154</v>
          </cell>
          <cell r="B683">
            <v>37153</v>
          </cell>
          <cell r="C683">
            <v>37155</v>
          </cell>
          <cell r="D683">
            <v>2.0745900000000002</v>
          </cell>
          <cell r="E683">
            <v>2.0715870000000001</v>
          </cell>
          <cell r="F683">
            <v>2.7313999999999998</v>
          </cell>
          <cell r="G683">
            <v>2.7322000000000002</v>
          </cell>
          <cell r="H683">
            <v>2.7509999999999999</v>
          </cell>
          <cell r="I683">
            <v>19.059999999999999</v>
          </cell>
          <cell r="M683">
            <v>1.6414815076441203</v>
          </cell>
          <cell r="N683">
            <v>1.6395776393497612</v>
          </cell>
          <cell r="O683">
            <v>1.649273769039185</v>
          </cell>
        </row>
        <row r="684">
          <cell r="A684">
            <v>37155</v>
          </cell>
          <cell r="B684">
            <v>37154</v>
          </cell>
          <cell r="C684">
            <v>37158</v>
          </cell>
          <cell r="D684">
            <v>2.0765910000000001</v>
          </cell>
          <cell r="E684">
            <v>2.0715870000000001</v>
          </cell>
          <cell r="F684">
            <v>2.7999000000000001</v>
          </cell>
          <cell r="G684">
            <v>2.8007</v>
          </cell>
          <cell r="H684">
            <v>2.823</v>
          </cell>
          <cell r="I684">
            <v>19.059999999999999</v>
          </cell>
          <cell r="M684">
            <v>1.6426166413511016</v>
          </cell>
          <cell r="N684">
            <v>1.6407098152574839</v>
          </cell>
          <cell r="O684">
            <v>1.6504159420640918</v>
          </cell>
        </row>
        <row r="685">
          <cell r="A685">
            <v>37158</v>
          </cell>
          <cell r="B685">
            <v>37155</v>
          </cell>
          <cell r="C685">
            <v>37159</v>
          </cell>
          <cell r="D685">
            <v>2.0755919999999999</v>
          </cell>
          <cell r="E685">
            <v>2.0715870000000001</v>
          </cell>
          <cell r="F685">
            <v>2.7667000000000002</v>
          </cell>
          <cell r="G685">
            <v>2.7675000000000001</v>
          </cell>
          <cell r="H685">
            <v>2.726</v>
          </cell>
          <cell r="I685">
            <v>19.07</v>
          </cell>
          <cell r="M685">
            <v>1.6437536556623951</v>
          </cell>
          <cell r="N685">
            <v>1.6418427729655041</v>
          </cell>
          <cell r="O685">
            <v>1.6515589060790958</v>
          </cell>
        </row>
        <row r="686">
          <cell r="A686">
            <v>37159</v>
          </cell>
          <cell r="B686">
            <v>37158</v>
          </cell>
          <cell r="C686">
            <v>37160</v>
          </cell>
          <cell r="D686">
            <v>2.0775929999999998</v>
          </cell>
          <cell r="E686">
            <v>2.0715870000000001</v>
          </cell>
          <cell r="F686">
            <v>2.7124999999999999</v>
          </cell>
          <cell r="G686">
            <v>2.7132999999999998</v>
          </cell>
          <cell r="H686">
            <v>2.7080000000000002</v>
          </cell>
          <cell r="I686">
            <v>19.07</v>
          </cell>
          <cell r="M686">
            <v>1.6448909096416162</v>
          </cell>
          <cell r="N686">
            <v>1.6429765130136773</v>
          </cell>
          <cell r="O686">
            <v>1.6527032124525414</v>
          </cell>
        </row>
        <row r="687">
          <cell r="A687">
            <v>37160</v>
          </cell>
          <cell r="B687">
            <v>37159</v>
          </cell>
          <cell r="C687">
            <v>37161</v>
          </cell>
          <cell r="D687">
            <v>2.0795940000000002</v>
          </cell>
          <cell r="E687">
            <v>2.0715870000000001</v>
          </cell>
          <cell r="F687">
            <v>2.7256</v>
          </cell>
          <cell r="G687">
            <v>2.7263999999999999</v>
          </cell>
          <cell r="H687">
            <v>2.73</v>
          </cell>
          <cell r="I687">
            <v>19.079999999999998</v>
          </cell>
          <cell r="M687">
            <v>1.6460300475881615</v>
          </cell>
          <cell r="N687">
            <v>1.6441110359422324</v>
          </cell>
          <cell r="O687">
            <v>1.6538483116751379</v>
          </cell>
        </row>
        <row r="688">
          <cell r="A688">
            <v>37161</v>
          </cell>
          <cell r="B688">
            <v>37160</v>
          </cell>
          <cell r="C688">
            <v>37162</v>
          </cell>
          <cell r="D688">
            <v>2.0805929999999999</v>
          </cell>
          <cell r="E688">
            <v>2.0715870000000001</v>
          </cell>
          <cell r="F688">
            <v>2.7042000000000002</v>
          </cell>
          <cell r="G688">
            <v>2.7050000000000001</v>
          </cell>
          <cell r="H688">
            <v>2.6709999999999998</v>
          </cell>
          <cell r="I688">
            <v>19.09</v>
          </cell>
          <cell r="M688">
            <v>1.6471710723250896</v>
          </cell>
          <cell r="N688">
            <v>1.6452463422917707</v>
          </cell>
          <cell r="O688">
            <v>1.6549947558341958</v>
          </cell>
        </row>
        <row r="689">
          <cell r="A689">
            <v>37162</v>
          </cell>
          <cell r="B689">
            <v>37161</v>
          </cell>
          <cell r="C689">
            <v>37165</v>
          </cell>
          <cell r="D689">
            <v>2.0805929999999999</v>
          </cell>
          <cell r="E689">
            <v>2.0715870000000001</v>
          </cell>
          <cell r="F689">
            <v>2.6705000000000001</v>
          </cell>
          <cell r="G689">
            <v>2.6713</v>
          </cell>
          <cell r="H689">
            <v>2.6709999999999998</v>
          </cell>
          <cell r="I689">
            <v>19.100000000000001</v>
          </cell>
          <cell r="M689">
            <v>1.6483134365260503</v>
          </cell>
          <cell r="N689">
            <v>1.6463824326032672</v>
          </cell>
          <cell r="O689">
            <v>1.6561425465800603</v>
          </cell>
        </row>
        <row r="690">
          <cell r="A690">
            <v>37165</v>
          </cell>
          <cell r="B690">
            <v>37162</v>
          </cell>
          <cell r="C690">
            <v>37166</v>
          </cell>
          <cell r="D690">
            <v>2.0815950000000001</v>
          </cell>
          <cell r="E690">
            <v>2.0715870000000001</v>
          </cell>
          <cell r="F690">
            <v>2.6858</v>
          </cell>
          <cell r="G690">
            <v>2.6865999999999999</v>
          </cell>
          <cell r="H690">
            <v>2.6739999999999999</v>
          </cell>
          <cell r="I690">
            <v>19.100000000000001</v>
          </cell>
          <cell r="M690">
            <v>1.6494565929919978</v>
          </cell>
          <cell r="N690">
            <v>1.6475193074180705</v>
          </cell>
          <cell r="O690">
            <v>1.6572916855654798</v>
          </cell>
        </row>
        <row r="691">
          <cell r="A691">
            <v>37166</v>
          </cell>
          <cell r="B691">
            <v>37165</v>
          </cell>
          <cell r="C691">
            <v>37167</v>
          </cell>
          <cell r="D691">
            <v>2.0825939999999998</v>
          </cell>
          <cell r="E691">
            <v>2.0765910000000001</v>
          </cell>
          <cell r="F691">
            <v>2.7029999999999998</v>
          </cell>
          <cell r="G691">
            <v>2.7038000000000002</v>
          </cell>
          <cell r="H691">
            <v>2.7029999999999998</v>
          </cell>
          <cell r="I691">
            <v>19.11</v>
          </cell>
          <cell r="M691">
            <v>1.6506010931908941</v>
          </cell>
          <cell r="N691">
            <v>1.6486569672779028</v>
          </cell>
          <cell r="O691">
            <v>1.6584416218979698</v>
          </cell>
        </row>
        <row r="692">
          <cell r="A692">
            <v>37167</v>
          </cell>
          <cell r="B692">
            <v>37166</v>
          </cell>
          <cell r="C692">
            <v>37168</v>
          </cell>
          <cell r="D692">
            <v>2.0825939999999998</v>
          </cell>
          <cell r="E692">
            <v>2.0765910000000001</v>
          </cell>
          <cell r="F692">
            <v>2.7279</v>
          </cell>
          <cell r="G692">
            <v>2.7286999999999999</v>
          </cell>
          <cell r="H692">
            <v>2.7250000000000001</v>
          </cell>
          <cell r="I692">
            <v>19.11</v>
          </cell>
          <cell r="M692">
            <v>1.6517469371685849</v>
          </cell>
          <cell r="N692">
            <v>1.6497981626846816</v>
          </cell>
          <cell r="O692">
            <v>1.6595929090618131</v>
          </cell>
        </row>
        <row r="693">
          <cell r="A693">
            <v>37168</v>
          </cell>
          <cell r="B693">
            <v>37167</v>
          </cell>
          <cell r="C693">
            <v>37169</v>
          </cell>
          <cell r="D693">
            <v>2.0805929999999999</v>
          </cell>
          <cell r="E693">
            <v>2.0765910000000001</v>
          </cell>
          <cell r="F693">
            <v>2.7317999999999998</v>
          </cell>
          <cell r="G693">
            <v>2.7326000000000001</v>
          </cell>
          <cell r="H693">
            <v>2.7349999999999999</v>
          </cell>
          <cell r="I693">
            <v>19.100000000000001</v>
          </cell>
          <cell r="M693">
            <v>1.6528935765888733</v>
          </cell>
          <cell r="N693">
            <v>1.6509401480234975</v>
          </cell>
          <cell r="O693">
            <v>1.6607449954471161</v>
          </cell>
        </row>
        <row r="694">
          <cell r="A694">
            <v>37169</v>
          </cell>
          <cell r="B694">
            <v>37168</v>
          </cell>
          <cell r="C694">
            <v>37172</v>
          </cell>
          <cell r="D694">
            <v>2.0795940000000002</v>
          </cell>
          <cell r="E694">
            <v>2.0765910000000001</v>
          </cell>
          <cell r="F694">
            <v>2.7532000000000001</v>
          </cell>
          <cell r="G694">
            <v>2.754</v>
          </cell>
          <cell r="H694">
            <v>2.7669999999999999</v>
          </cell>
          <cell r="I694">
            <v>19.09</v>
          </cell>
          <cell r="M694">
            <v>1.6540399095239386</v>
          </cell>
          <cell r="N694">
            <v>1.652082923841139</v>
          </cell>
          <cell r="O694">
            <v>1.6618973279097109</v>
          </cell>
        </row>
        <row r="695">
          <cell r="A695">
            <v>37172</v>
          </cell>
          <cell r="B695">
            <v>37169</v>
          </cell>
          <cell r="C695">
            <v>37173</v>
          </cell>
          <cell r="D695">
            <v>2.078592</v>
          </cell>
          <cell r="E695">
            <v>2.0765910000000001</v>
          </cell>
          <cell r="F695">
            <v>2.782</v>
          </cell>
          <cell r="G695">
            <v>2.7827999999999999</v>
          </cell>
          <cell r="H695">
            <v>2.77</v>
          </cell>
          <cell r="I695">
            <v>19.07</v>
          </cell>
          <cell r="M695">
            <v>1.6551864866811408</v>
          </cell>
          <cell r="N695">
            <v>1.6532264906847731</v>
          </cell>
          <cell r="O695">
            <v>1.6630499058056998</v>
          </cell>
        </row>
        <row r="696">
          <cell r="A696">
            <v>37173</v>
          </cell>
          <cell r="B696">
            <v>37172</v>
          </cell>
          <cell r="C696">
            <v>37174</v>
          </cell>
          <cell r="D696">
            <v>2.0775929999999998</v>
          </cell>
          <cell r="E696">
            <v>2.0765910000000001</v>
          </cell>
          <cell r="F696">
            <v>2.7789000000000001</v>
          </cell>
          <cell r="G696">
            <v>2.7797000000000001</v>
          </cell>
          <cell r="H696">
            <v>2.7810000000000001</v>
          </cell>
          <cell r="I696">
            <v>19.059999999999999</v>
          </cell>
          <cell r="M696">
            <v>1.6563333058110485</v>
          </cell>
          <cell r="N696">
            <v>1.6543708491019458</v>
          </cell>
          <cell r="O696">
            <v>1.6642021738837967</v>
          </cell>
        </row>
        <row r="697">
          <cell r="A697">
            <v>37174</v>
          </cell>
          <cell r="B697">
            <v>37173</v>
          </cell>
          <cell r="C697">
            <v>37175</v>
          </cell>
          <cell r="D697">
            <v>2.0755919999999999</v>
          </cell>
          <cell r="E697">
            <v>2.0765910000000001</v>
          </cell>
          <cell r="F697">
            <v>2.7776000000000001</v>
          </cell>
          <cell r="G697">
            <v>2.7784</v>
          </cell>
          <cell r="H697">
            <v>2.7679999999999998</v>
          </cell>
          <cell r="I697">
            <v>19.05</v>
          </cell>
          <cell r="M697">
            <v>1.6574803679716554</v>
          </cell>
          <cell r="N697">
            <v>1.6555159996405815</v>
          </cell>
          <cell r="O697">
            <v>1.6653546852901404</v>
          </cell>
        </row>
        <row r="698">
          <cell r="A698">
            <v>37175</v>
          </cell>
          <cell r="B698">
            <v>37174</v>
          </cell>
          <cell r="C698">
            <v>37179</v>
          </cell>
          <cell r="D698">
            <v>2.0755919999999999</v>
          </cell>
          <cell r="E698">
            <v>2.0765910000000001</v>
          </cell>
          <cell r="F698">
            <v>2.7791000000000001</v>
          </cell>
          <cell r="G698">
            <v>2.7799</v>
          </cell>
          <cell r="H698">
            <v>2.7810000000000001</v>
          </cell>
          <cell r="I698">
            <v>19.05</v>
          </cell>
          <cell r="M698">
            <v>1.6586271189689616</v>
          </cell>
          <cell r="N698">
            <v>1.6566619428489846</v>
          </cell>
          <cell r="O698">
            <v>1.6665074393780963</v>
          </cell>
        </row>
        <row r="699">
          <cell r="A699">
            <v>37179</v>
          </cell>
          <cell r="B699">
            <v>37175</v>
          </cell>
          <cell r="C699">
            <v>37180</v>
          </cell>
          <cell r="D699">
            <v>2.0755919999999999</v>
          </cell>
          <cell r="E699">
            <v>2.0715870000000001</v>
          </cell>
          <cell r="F699">
            <v>2.7782</v>
          </cell>
          <cell r="G699">
            <v>2.7789999999999999</v>
          </cell>
          <cell r="H699">
            <v>2.7719999999999998</v>
          </cell>
          <cell r="I699">
            <v>19.05</v>
          </cell>
          <cell r="M699">
            <v>1.6597746633619999</v>
          </cell>
          <cell r="N699">
            <v>1.6578086792758389</v>
          </cell>
          <cell r="O699">
            <v>1.6676609913993687</v>
          </cell>
        </row>
        <row r="700">
          <cell r="A700">
            <v>37180</v>
          </cell>
          <cell r="B700">
            <v>37179</v>
          </cell>
          <cell r="C700">
            <v>37181</v>
          </cell>
          <cell r="D700">
            <v>2.0745900000000002</v>
          </cell>
          <cell r="E700">
            <v>2.0715870000000001</v>
          </cell>
          <cell r="F700">
            <v>2.7517999999999998</v>
          </cell>
          <cell r="G700">
            <v>2.7526000000000002</v>
          </cell>
          <cell r="H700">
            <v>2.7160000000000002</v>
          </cell>
          <cell r="I700">
            <v>19.05</v>
          </cell>
          <cell r="M700">
            <v>1.6609230016996921</v>
          </cell>
          <cell r="N700">
            <v>1.6589534442453306</v>
          </cell>
          <cell r="O700">
            <v>1.6688153419062852</v>
          </cell>
        </row>
        <row r="701">
          <cell r="A701">
            <v>37181</v>
          </cell>
          <cell r="B701">
            <v>37180</v>
          </cell>
          <cell r="C701">
            <v>37182</v>
          </cell>
          <cell r="D701">
            <v>2.073591</v>
          </cell>
          <cell r="E701">
            <v>2.0715870000000001</v>
          </cell>
          <cell r="F701">
            <v>2.7202999999999999</v>
          </cell>
          <cell r="G701">
            <v>2.7210999999999999</v>
          </cell>
          <cell r="H701">
            <v>2.7210000000000001</v>
          </cell>
          <cell r="I701">
            <v>19.05</v>
          </cell>
          <cell r="M701">
            <v>1.6620715797830576</v>
          </cell>
          <cell r="N701">
            <v>1.660098999708232</v>
          </cell>
          <cell r="O701">
            <v>1.6699704914515552</v>
          </cell>
        </row>
        <row r="702">
          <cell r="A702">
            <v>37182</v>
          </cell>
          <cell r="B702">
            <v>37181</v>
          </cell>
          <cell r="C702">
            <v>37183</v>
          </cell>
          <cell r="D702">
            <v>2.0755919999999999</v>
          </cell>
          <cell r="E702">
            <v>2.0715870000000001</v>
          </cell>
          <cell r="F702">
            <v>2.7416999999999998</v>
          </cell>
          <cell r="G702">
            <v>2.7425000000000002</v>
          </cell>
          <cell r="H702">
            <v>2.7559999999999998</v>
          </cell>
          <cell r="I702">
            <v>19.05</v>
          </cell>
          <cell r="M702">
            <v>1.6632203986727891</v>
          </cell>
          <cell r="N702">
            <v>1.6612453462104018</v>
          </cell>
          <cell r="O702">
            <v>1.6711264405882709</v>
          </cell>
        </row>
        <row r="703">
          <cell r="A703">
            <v>37183</v>
          </cell>
          <cell r="B703">
            <v>37182</v>
          </cell>
          <cell r="C703">
            <v>37186</v>
          </cell>
          <cell r="D703">
            <v>2.0745900000000002</v>
          </cell>
          <cell r="E703">
            <v>2.0715870000000001</v>
          </cell>
          <cell r="F703">
            <v>2.7565</v>
          </cell>
          <cell r="G703">
            <v>2.7572999999999999</v>
          </cell>
          <cell r="H703">
            <v>2.7349999999999999</v>
          </cell>
          <cell r="I703">
            <v>19.05</v>
          </cell>
          <cell r="M703">
            <v>1.6643711209906964</v>
          </cell>
          <cell r="N703">
            <v>1.6623924842980753</v>
          </cell>
          <cell r="O703">
            <v>1.6722831898699073</v>
          </cell>
        </row>
        <row r="704">
          <cell r="A704">
            <v>37186</v>
          </cell>
          <cell r="B704">
            <v>37183</v>
          </cell>
          <cell r="C704">
            <v>37187</v>
          </cell>
          <cell r="D704">
            <v>2.0745900000000002</v>
          </cell>
          <cell r="E704">
            <v>2.0715870000000001</v>
          </cell>
          <cell r="F704">
            <v>2.7168000000000001</v>
          </cell>
          <cell r="G704">
            <v>2.7176</v>
          </cell>
          <cell r="H704">
            <v>2.7189999999999999</v>
          </cell>
          <cell r="I704">
            <v>19.05</v>
          </cell>
          <cell r="M704">
            <v>1.6655220835519953</v>
          </cell>
          <cell r="N704">
            <v>1.6635404145178654</v>
          </cell>
          <cell r="O704">
            <v>1.6734407398503228</v>
          </cell>
        </row>
        <row r="705">
          <cell r="A705">
            <v>37187</v>
          </cell>
          <cell r="B705">
            <v>37186</v>
          </cell>
          <cell r="C705">
            <v>37188</v>
          </cell>
          <cell r="D705">
            <v>2.0755919999999999</v>
          </cell>
          <cell r="E705">
            <v>2.0715870000000001</v>
          </cell>
          <cell r="F705">
            <v>2.7160000000000002</v>
          </cell>
          <cell r="G705">
            <v>2.7168000000000001</v>
          </cell>
          <cell r="H705">
            <v>2.7290000000000001</v>
          </cell>
          <cell r="I705">
            <v>19.05</v>
          </cell>
          <cell r="M705">
            <v>1.6666738420384342</v>
          </cell>
          <cell r="N705">
            <v>1.6646891374167623</v>
          </cell>
          <cell r="O705">
            <v>1.6745990910837589</v>
          </cell>
        </row>
        <row r="706">
          <cell r="A706">
            <v>37188</v>
          </cell>
          <cell r="B706">
            <v>37187</v>
          </cell>
          <cell r="C706">
            <v>37189</v>
          </cell>
          <cell r="D706">
            <v>2.0755919999999999</v>
          </cell>
          <cell r="E706">
            <v>2.0715870000000001</v>
          </cell>
          <cell r="F706">
            <v>2.7429999999999999</v>
          </cell>
          <cell r="G706">
            <v>2.7437999999999998</v>
          </cell>
          <cell r="H706">
            <v>2.7570000000000001</v>
          </cell>
          <cell r="I706">
            <v>19.05</v>
          </cell>
          <cell r="M706">
            <v>1.6678269536694823</v>
          </cell>
          <cell r="N706">
            <v>1.6658386535421337</v>
          </cell>
          <cell r="O706">
            <v>1.6757582441248409</v>
          </cell>
        </row>
        <row r="707">
          <cell r="A707">
            <v>37189</v>
          </cell>
          <cell r="B707">
            <v>37188</v>
          </cell>
          <cell r="C707">
            <v>37190</v>
          </cell>
          <cell r="D707">
            <v>2.0745900000000002</v>
          </cell>
          <cell r="E707">
            <v>2.0715870000000001</v>
          </cell>
          <cell r="F707">
            <v>2.742</v>
          </cell>
          <cell r="G707">
            <v>2.7427999999999999</v>
          </cell>
          <cell r="H707">
            <v>2.7120000000000002</v>
          </cell>
          <cell r="I707">
            <v>19.05</v>
          </cell>
          <cell r="M707">
            <v>1.6689808630969558</v>
          </cell>
          <cell r="N707">
            <v>1.6669889634417256</v>
          </cell>
          <cell r="O707">
            <v>1.6769181995285778</v>
          </cell>
        </row>
        <row r="708">
          <cell r="A708">
            <v>37190</v>
          </cell>
          <cell r="B708">
            <v>37189</v>
          </cell>
          <cell r="C708">
            <v>37193</v>
          </cell>
          <cell r="D708">
            <v>2.073591</v>
          </cell>
          <cell r="E708">
            <v>2.0715870000000001</v>
          </cell>
          <cell r="F708">
            <v>2.7282000000000002</v>
          </cell>
          <cell r="G708">
            <v>2.7290000000000001</v>
          </cell>
          <cell r="H708">
            <v>2.72</v>
          </cell>
          <cell r="I708">
            <v>19.05</v>
          </cell>
          <cell r="M708">
            <v>1.6701350134332134</v>
          </cell>
          <cell r="N708">
            <v>1.6681400676636622</v>
          </cell>
          <cell r="O708">
            <v>1.6780789578503628</v>
          </cell>
        </row>
        <row r="709">
          <cell r="A709">
            <v>37193</v>
          </cell>
          <cell r="B709">
            <v>37190</v>
          </cell>
          <cell r="C709">
            <v>37194</v>
          </cell>
          <cell r="D709">
            <v>2.0755919999999999</v>
          </cell>
          <cell r="E709">
            <v>2.0715870000000001</v>
          </cell>
          <cell r="F709">
            <v>2.7238000000000002</v>
          </cell>
          <cell r="G709">
            <v>2.7246000000000001</v>
          </cell>
          <cell r="H709">
            <v>2.7229999999999999</v>
          </cell>
          <cell r="I709">
            <v>19.05</v>
          </cell>
          <cell r="M709">
            <v>1.6712894057440935</v>
          </cell>
          <cell r="N709">
            <v>1.6692919667564461</v>
          </cell>
          <cell r="O709">
            <v>1.6792405196459739</v>
          </cell>
        </row>
        <row r="710">
          <cell r="A710">
            <v>37194</v>
          </cell>
          <cell r="B710">
            <v>37193</v>
          </cell>
          <cell r="C710">
            <v>37195</v>
          </cell>
          <cell r="D710">
            <v>2.0745900000000002</v>
          </cell>
          <cell r="E710">
            <v>2.0715870000000001</v>
          </cell>
          <cell r="F710">
            <v>2.7223000000000002</v>
          </cell>
          <cell r="G710">
            <v>2.7231000000000001</v>
          </cell>
          <cell r="H710">
            <v>2.7229999999999999</v>
          </cell>
          <cell r="I710">
            <v>19.05</v>
          </cell>
          <cell r="M710">
            <v>1.6724457107175092</v>
          </cell>
          <cell r="N710">
            <v>1.6704446612689585</v>
          </cell>
          <cell r="O710">
            <v>1.6804028854715733</v>
          </cell>
        </row>
        <row r="711">
          <cell r="A711">
            <v>37195</v>
          </cell>
          <cell r="B711">
            <v>37194</v>
          </cell>
          <cell r="C711">
            <v>37196</v>
          </cell>
          <cell r="D711">
            <v>2.0745900000000002</v>
          </cell>
          <cell r="E711">
            <v>2.0715870000000001</v>
          </cell>
          <cell r="F711">
            <v>2.7063000000000001</v>
          </cell>
          <cell r="G711">
            <v>2.7071000000000001</v>
          </cell>
          <cell r="H711">
            <v>2.6989999999999998</v>
          </cell>
          <cell r="I711">
            <v>19.05</v>
          </cell>
          <cell r="M711">
            <v>1.6736022570998419</v>
          </cell>
          <cell r="N711">
            <v>1.6715981517504601</v>
          </cell>
          <cell r="O711">
            <v>1.6815660558837087</v>
          </cell>
        </row>
        <row r="712">
          <cell r="A712">
            <v>37196</v>
          </cell>
          <cell r="B712">
            <v>37195</v>
          </cell>
          <cell r="C712">
            <v>37200</v>
          </cell>
          <cell r="D712">
            <v>2.0745900000000002</v>
          </cell>
          <cell r="E712">
            <v>2.0715870000000001</v>
          </cell>
          <cell r="F712">
            <v>2.6812</v>
          </cell>
          <cell r="G712">
            <v>2.6819999999999999</v>
          </cell>
          <cell r="H712">
            <v>2.673</v>
          </cell>
          <cell r="I712">
            <v>19.05</v>
          </cell>
          <cell r="M712">
            <v>1.6747596032686942</v>
          </cell>
          <cell r="N712">
            <v>1.6727524387505903</v>
          </cell>
          <cell r="O712">
            <v>1.6827300314393123</v>
          </cell>
        </row>
        <row r="713">
          <cell r="A713">
            <v>37200</v>
          </cell>
          <cell r="B713">
            <v>37196</v>
          </cell>
          <cell r="C713">
            <v>37201</v>
          </cell>
          <cell r="D713">
            <v>2.0755919999999999</v>
          </cell>
          <cell r="E713">
            <v>2.0715870000000001</v>
          </cell>
          <cell r="F713">
            <v>2.62</v>
          </cell>
          <cell r="G713">
            <v>2.6208</v>
          </cell>
          <cell r="H713">
            <v>2.597</v>
          </cell>
          <cell r="I713">
            <v>19.05</v>
          </cell>
          <cell r="M713">
            <v>1.6759177497771427</v>
          </cell>
          <cell r="N713">
            <v>1.6739075228193685</v>
          </cell>
          <cell r="O713">
            <v>1.6838948126957027</v>
          </cell>
        </row>
        <row r="714">
          <cell r="A714">
            <v>37201</v>
          </cell>
          <cell r="B714">
            <v>37200</v>
          </cell>
          <cell r="C714">
            <v>37202</v>
          </cell>
          <cell r="D714">
            <v>2.0755919999999999</v>
          </cell>
          <cell r="E714">
            <v>2.0715870000000001</v>
          </cell>
          <cell r="F714">
            <v>2.5994999999999999</v>
          </cell>
          <cell r="G714">
            <v>2.6002999999999998</v>
          </cell>
          <cell r="H714">
            <v>2.601</v>
          </cell>
          <cell r="I714">
            <v>19.04</v>
          </cell>
          <cell r="M714">
            <v>1.6770772569351744</v>
          </cell>
          <cell r="N714">
            <v>1.6750634045071937</v>
          </cell>
          <cell r="O714">
            <v>1.6850604002105838</v>
          </cell>
        </row>
        <row r="715">
          <cell r="A715">
            <v>37202</v>
          </cell>
          <cell r="B715">
            <v>37201</v>
          </cell>
          <cell r="C715">
            <v>37203</v>
          </cell>
          <cell r="D715">
            <v>2.0765910000000001</v>
          </cell>
          <cell r="E715">
            <v>2.0715870000000001</v>
          </cell>
          <cell r="F715">
            <v>2.6046999999999998</v>
          </cell>
          <cell r="G715">
            <v>2.6055000000000001</v>
          </cell>
          <cell r="H715">
            <v>2.569</v>
          </cell>
          <cell r="I715">
            <v>19.05</v>
          </cell>
          <cell r="M715">
            <v>1.6782375663144666</v>
          </cell>
          <cell r="N715">
            <v>1.6762200843648449</v>
          </cell>
          <cell r="O715">
            <v>1.6862262324541746</v>
          </cell>
        </row>
        <row r="716">
          <cell r="A716">
            <v>37203</v>
          </cell>
          <cell r="B716">
            <v>37202</v>
          </cell>
          <cell r="C716">
            <v>37204</v>
          </cell>
          <cell r="D716">
            <v>2.0755919999999999</v>
          </cell>
          <cell r="E716">
            <v>2.0715870000000001</v>
          </cell>
          <cell r="F716">
            <v>2.5562999999999998</v>
          </cell>
          <cell r="G716">
            <v>2.5289999999999999</v>
          </cell>
          <cell r="H716">
            <v>2.5289999999999999</v>
          </cell>
          <cell r="I716">
            <v>19.04</v>
          </cell>
          <cell r="M716">
            <v>1.6793992373231568</v>
          </cell>
          <cell r="N716">
            <v>1.6773775629434815</v>
          </cell>
          <cell r="O716">
            <v>1.6873934337716174</v>
          </cell>
        </row>
        <row r="717">
          <cell r="A717">
            <v>37204</v>
          </cell>
          <cell r="B717">
            <v>37203</v>
          </cell>
          <cell r="C717">
            <v>37207</v>
          </cell>
          <cell r="D717">
            <v>2.0765910000000001</v>
          </cell>
          <cell r="E717">
            <v>2.0715870000000001</v>
          </cell>
          <cell r="F717">
            <v>2.5339</v>
          </cell>
          <cell r="G717">
            <v>2.5347</v>
          </cell>
          <cell r="H717">
            <v>2.528</v>
          </cell>
          <cell r="I717">
            <v>19.04</v>
          </cell>
          <cell r="M717">
            <v>1.6805611531970881</v>
          </cell>
          <cell r="N717">
            <v>1.6785358407946436</v>
          </cell>
          <cell r="O717">
            <v>1.6885608801566065</v>
          </cell>
        </row>
        <row r="718">
          <cell r="A718">
            <v>37207</v>
          </cell>
          <cell r="B718">
            <v>37204</v>
          </cell>
          <cell r="C718">
            <v>37208</v>
          </cell>
          <cell r="D718">
            <v>2.0765910000000001</v>
          </cell>
          <cell r="E718">
            <v>2.0715870000000001</v>
          </cell>
          <cell r="F718">
            <v>2.5493999999999999</v>
          </cell>
          <cell r="G718">
            <v>2.5501999999999998</v>
          </cell>
          <cell r="H718">
            <v>2.5489999999999999</v>
          </cell>
          <cell r="I718">
            <v>19.05</v>
          </cell>
          <cell r="M718">
            <v>1.6817244325856477</v>
          </cell>
          <cell r="N718">
            <v>1.6796949184702519</v>
          </cell>
          <cell r="O718">
            <v>1.6897291342554546</v>
          </cell>
        </row>
        <row r="719">
          <cell r="A719">
            <v>37208</v>
          </cell>
          <cell r="B719">
            <v>37207</v>
          </cell>
          <cell r="C719">
            <v>37209</v>
          </cell>
          <cell r="D719">
            <v>2.0755919999999999</v>
          </cell>
          <cell r="E719">
            <v>2.0715870000000001</v>
          </cell>
          <cell r="F719">
            <v>2.5261999999999998</v>
          </cell>
          <cell r="G719">
            <v>2.5270000000000001</v>
          </cell>
          <cell r="H719">
            <v>2.5219999999999998</v>
          </cell>
          <cell r="I719">
            <v>19.05</v>
          </cell>
          <cell r="M719">
            <v>1.6828885171927102</v>
          </cell>
          <cell r="N719">
            <v>1.6808547965226084</v>
          </cell>
          <cell r="O719">
            <v>1.6908987602722163</v>
          </cell>
        </row>
        <row r="720">
          <cell r="A720">
            <v>37209</v>
          </cell>
          <cell r="B720">
            <v>37208</v>
          </cell>
          <cell r="C720">
            <v>37211</v>
          </cell>
          <cell r="D720">
            <v>2.0765910000000001</v>
          </cell>
          <cell r="E720">
            <v>2.0715870000000001</v>
          </cell>
          <cell r="F720">
            <v>2.5291000000000001</v>
          </cell>
          <cell r="G720">
            <v>2.5299</v>
          </cell>
          <cell r="H720">
            <v>2.5449999999999999</v>
          </cell>
          <cell r="I720">
            <v>19.05</v>
          </cell>
          <cell r="M720">
            <v>1.6840528471737692</v>
          </cell>
          <cell r="N720">
            <v>1.6820154755043966</v>
          </cell>
          <cell r="O720">
            <v>1.6920691959009988</v>
          </cell>
        </row>
        <row r="721">
          <cell r="A721">
            <v>37211</v>
          </cell>
          <cell r="B721">
            <v>37209</v>
          </cell>
          <cell r="C721">
            <v>37214</v>
          </cell>
          <cell r="D721">
            <v>2.0765910000000001</v>
          </cell>
          <cell r="E721">
            <v>2.0715870000000001</v>
          </cell>
          <cell r="F721">
            <v>2.5384000000000002</v>
          </cell>
          <cell r="G721">
            <v>2.5392000000000001</v>
          </cell>
          <cell r="H721">
            <v>2.528</v>
          </cell>
          <cell r="I721">
            <v>19.05</v>
          </cell>
          <cell r="M721">
            <v>1.6852185435024243</v>
          </cell>
          <cell r="N721">
            <v>1.6831769559686813</v>
          </cell>
          <cell r="O721">
            <v>1.6932404417022136</v>
          </cell>
        </row>
        <row r="722">
          <cell r="A722">
            <v>37214</v>
          </cell>
          <cell r="B722">
            <v>37211</v>
          </cell>
          <cell r="C722">
            <v>37215</v>
          </cell>
          <cell r="D722">
            <v>2.0765910000000001</v>
          </cell>
          <cell r="E722">
            <v>2.0715870000000001</v>
          </cell>
          <cell r="F722">
            <v>2.5146000000000002</v>
          </cell>
          <cell r="G722">
            <v>2.5154000000000001</v>
          </cell>
          <cell r="H722">
            <v>2.5259999999999998</v>
          </cell>
          <cell r="I722">
            <v>19.05</v>
          </cell>
          <cell r="M722">
            <v>1.6863850467225809</v>
          </cell>
          <cell r="N722">
            <v>1.6843392384689095</v>
          </cell>
          <cell r="O722">
            <v>1.6944124982366595</v>
          </cell>
        </row>
        <row r="723">
          <cell r="A723">
            <v>37215</v>
          </cell>
          <cell r="B723">
            <v>37214</v>
          </cell>
          <cell r="C723">
            <v>37216</v>
          </cell>
          <cell r="D723">
            <v>2.0765910000000001</v>
          </cell>
          <cell r="E723">
            <v>2.0715870000000001</v>
          </cell>
          <cell r="F723">
            <v>2.5341999999999998</v>
          </cell>
          <cell r="G723">
            <v>2.5350000000000001</v>
          </cell>
          <cell r="H723">
            <v>2.5510000000000002</v>
          </cell>
          <cell r="I723">
            <v>19.05</v>
          </cell>
          <cell r="M723">
            <v>1.6875523573927671</v>
          </cell>
          <cell r="N723">
            <v>1.6855023235589104</v>
          </cell>
          <cell r="O723">
            <v>1.6955853660655242</v>
          </cell>
        </row>
        <row r="724">
          <cell r="A724">
            <v>37216</v>
          </cell>
          <cell r="B724">
            <v>37215</v>
          </cell>
          <cell r="C724">
            <v>37217</v>
          </cell>
          <cell r="D724">
            <v>2.0745900000000002</v>
          </cell>
          <cell r="E724">
            <v>2.0715870000000001</v>
          </cell>
          <cell r="F724">
            <v>2.5402999999999998</v>
          </cell>
          <cell r="G724">
            <v>2.5411000000000001</v>
          </cell>
          <cell r="H724">
            <v>2.5409999999999999</v>
          </cell>
          <cell r="I724">
            <v>19.05</v>
          </cell>
          <cell r="M724">
            <v>1.6887204760718972</v>
          </cell>
          <cell r="N724">
            <v>1.6866662117928954</v>
          </cell>
          <cell r="O724">
            <v>1.6967590457503836</v>
          </cell>
        </row>
        <row r="725">
          <cell r="A725">
            <v>37217</v>
          </cell>
          <cell r="B725">
            <v>37216</v>
          </cell>
          <cell r="C725">
            <v>37218</v>
          </cell>
          <cell r="D725">
            <v>2.0765910000000001</v>
          </cell>
          <cell r="E725">
            <v>2.0715870000000001</v>
          </cell>
          <cell r="F725">
            <v>2.5375000000000001</v>
          </cell>
          <cell r="G725">
            <v>2.5383</v>
          </cell>
          <cell r="H725">
            <v>2.5369999999999999</v>
          </cell>
          <cell r="I725">
            <v>19.05</v>
          </cell>
          <cell r="M725">
            <v>1.6898882769427155</v>
          </cell>
          <cell r="N725">
            <v>1.6878309037254589</v>
          </cell>
          <cell r="O725">
            <v>1.6979335378532021</v>
          </cell>
        </row>
        <row r="726">
          <cell r="A726">
            <v>37218</v>
          </cell>
          <cell r="B726">
            <v>37217</v>
          </cell>
          <cell r="C726">
            <v>37221</v>
          </cell>
          <cell r="D726">
            <v>2.0765910000000001</v>
          </cell>
          <cell r="E726">
            <v>2.0715870000000001</v>
          </cell>
          <cell r="F726">
            <v>2.5125999999999999</v>
          </cell>
          <cell r="G726">
            <v>2.5133999999999999</v>
          </cell>
          <cell r="H726">
            <v>2.5030000000000001</v>
          </cell>
          <cell r="I726">
            <v>19.05</v>
          </cell>
          <cell r="M726">
            <v>1.6910580125383503</v>
          </cell>
          <cell r="N726">
            <v>1.6889963999115776</v>
          </cell>
          <cell r="O726">
            <v>1.6991088429363332</v>
          </cell>
        </row>
        <row r="727">
          <cell r="A727">
            <v>37221</v>
          </cell>
          <cell r="B727">
            <v>37218</v>
          </cell>
          <cell r="C727">
            <v>37222</v>
          </cell>
          <cell r="D727">
            <v>2.0765910000000001</v>
          </cell>
          <cell r="E727">
            <v>2.0715870000000001</v>
          </cell>
          <cell r="F727">
            <v>2.4885999999999999</v>
          </cell>
          <cell r="G727">
            <v>2.4893999999999998</v>
          </cell>
          <cell r="H727">
            <v>2.4769999999999999</v>
          </cell>
          <cell r="I727">
            <v>19.05</v>
          </cell>
          <cell r="M727">
            <v>1.6922285578214553</v>
          </cell>
          <cell r="N727">
            <v>1.6901627009066122</v>
          </cell>
          <cell r="O727">
            <v>1.70028496156252</v>
          </cell>
        </row>
        <row r="728">
          <cell r="A728">
            <v>37222</v>
          </cell>
          <cell r="B728">
            <v>37221</v>
          </cell>
          <cell r="C728">
            <v>37223</v>
          </cell>
          <cell r="D728">
            <v>2.0765910000000001</v>
          </cell>
          <cell r="E728">
            <v>2.0715870000000001</v>
          </cell>
          <cell r="F728">
            <v>2.4596</v>
          </cell>
          <cell r="G728">
            <v>2.4603999999999999</v>
          </cell>
          <cell r="H728">
            <v>2.4729999999999999</v>
          </cell>
          <cell r="I728">
            <v>19.05</v>
          </cell>
          <cell r="M728">
            <v>1.6933999133524937</v>
          </cell>
          <cell r="N728">
            <v>1.6913298072663068</v>
          </cell>
          <cell r="O728">
            <v>1.7014618942948945</v>
          </cell>
        </row>
        <row r="729">
          <cell r="A729">
            <v>37223</v>
          </cell>
          <cell r="B729">
            <v>37222</v>
          </cell>
          <cell r="C729">
            <v>37224</v>
          </cell>
          <cell r="D729">
            <v>2.0765910000000001</v>
          </cell>
          <cell r="E729">
            <v>2.0715870000000001</v>
          </cell>
          <cell r="F729">
            <v>2.4849000000000001</v>
          </cell>
          <cell r="G729">
            <v>2.4857</v>
          </cell>
          <cell r="H729">
            <v>2.4849999999999999</v>
          </cell>
          <cell r="I729">
            <v>19.05</v>
          </cell>
          <cell r="M729">
            <v>1.6945720796923165</v>
          </cell>
          <cell r="N729">
            <v>1.6924977195467887</v>
          </cell>
          <cell r="O729">
            <v>1.7026396416969789</v>
          </cell>
        </row>
        <row r="730">
          <cell r="A730">
            <v>37224</v>
          </cell>
          <cell r="B730">
            <v>37223</v>
          </cell>
          <cell r="C730">
            <v>37225</v>
          </cell>
          <cell r="D730">
            <v>2.0765910000000001</v>
          </cell>
          <cell r="E730">
            <v>2.0715870000000001</v>
          </cell>
          <cell r="F730">
            <v>2.5064000000000002</v>
          </cell>
          <cell r="G730">
            <v>2.5072000000000001</v>
          </cell>
          <cell r="H730">
            <v>2.536</v>
          </cell>
          <cell r="I730">
            <v>19.05</v>
          </cell>
          <cell r="M730">
            <v>1.6957450574021633</v>
          </cell>
          <cell r="N730">
            <v>1.6936664383045699</v>
          </cell>
          <cell r="O730">
            <v>1.7038182043326855</v>
          </cell>
        </row>
        <row r="731">
          <cell r="A731">
            <v>37225</v>
          </cell>
          <cell r="B731">
            <v>37224</v>
          </cell>
          <cell r="C731">
            <v>37228</v>
          </cell>
          <cell r="D731">
            <v>2.0775929999999998</v>
          </cell>
          <cell r="E731">
            <v>2.0715870000000001</v>
          </cell>
          <cell r="F731">
            <v>2.5278999999999998</v>
          </cell>
          <cell r="G731">
            <v>2.5287000000000002</v>
          </cell>
          <cell r="H731">
            <v>2.4929999999999999</v>
          </cell>
          <cell r="I731">
            <v>19.05</v>
          </cell>
          <cell r="M731">
            <v>1.696918847043662</v>
          </cell>
          <cell r="N731">
            <v>1.694835964096546</v>
          </cell>
          <cell r="O731">
            <v>1.7049975827663169</v>
          </cell>
        </row>
        <row r="732">
          <cell r="A732">
            <v>37228</v>
          </cell>
          <cell r="B732">
            <v>37225</v>
          </cell>
          <cell r="C732">
            <v>37229</v>
          </cell>
          <cell r="D732">
            <v>2.0775929999999998</v>
          </cell>
          <cell r="E732">
            <v>2.0715870000000001</v>
          </cell>
          <cell r="F732">
            <v>2.4664000000000001</v>
          </cell>
          <cell r="G732">
            <v>2.4672000000000001</v>
          </cell>
          <cell r="H732">
            <v>2.4500000000000002</v>
          </cell>
          <cell r="I732">
            <v>19.05</v>
          </cell>
          <cell r="M732">
            <v>1.6980940159497242</v>
          </cell>
          <cell r="N732">
            <v>1.6960062974799979</v>
          </cell>
          <cell r="O732">
            <v>1.7061777775625662</v>
          </cell>
        </row>
        <row r="733">
          <cell r="A733">
            <v>37229</v>
          </cell>
          <cell r="B733">
            <v>37228</v>
          </cell>
          <cell r="C733">
            <v>37230</v>
          </cell>
          <cell r="D733">
            <v>2.0775929999999998</v>
          </cell>
          <cell r="E733">
            <v>2.0715870000000001</v>
          </cell>
          <cell r="F733">
            <v>2.4281000000000001</v>
          </cell>
          <cell r="G733">
            <v>2.4289000000000001</v>
          </cell>
          <cell r="H733">
            <v>2.4340000000000002</v>
          </cell>
          <cell r="I733">
            <v>19.05</v>
          </cell>
          <cell r="M733">
            <v>1.6992699986966842</v>
          </cell>
          <cell r="N733">
            <v>1.6971774390125907</v>
          </cell>
          <cell r="O733">
            <v>1.7073587892865174</v>
          </cell>
        </row>
        <row r="734">
          <cell r="A734">
            <v>37230</v>
          </cell>
          <cell r="B734">
            <v>37229</v>
          </cell>
          <cell r="C734">
            <v>37231</v>
          </cell>
          <cell r="D734">
            <v>2.0795940000000002</v>
          </cell>
          <cell r="E734">
            <v>2.0715870000000001</v>
          </cell>
          <cell r="F734">
            <v>2.4298000000000002</v>
          </cell>
          <cell r="G734">
            <v>2.4306000000000001</v>
          </cell>
          <cell r="H734">
            <v>2.44</v>
          </cell>
          <cell r="I734">
            <v>19.05</v>
          </cell>
          <cell r="M734">
            <v>1.7004467958481517</v>
          </cell>
          <cell r="N734">
            <v>1.6983493892523747</v>
          </cell>
          <cell r="O734">
            <v>1.7085406185036458</v>
          </cell>
        </row>
        <row r="735">
          <cell r="A735">
            <v>37231</v>
          </cell>
          <cell r="B735">
            <v>37230</v>
          </cell>
          <cell r="C735">
            <v>37232</v>
          </cell>
          <cell r="D735">
            <v>2.078592</v>
          </cell>
          <cell r="E735">
            <v>2.0715870000000001</v>
          </cell>
          <cell r="F735">
            <v>2.4426999999999999</v>
          </cell>
          <cell r="G735">
            <v>2.4434999999999998</v>
          </cell>
          <cell r="H735">
            <v>2.42</v>
          </cell>
          <cell r="I735">
            <v>19.05</v>
          </cell>
          <cell r="M735">
            <v>1.7016255421661401</v>
          </cell>
          <cell r="N735">
            <v>1.6995221487577858</v>
          </cell>
          <cell r="O735">
            <v>1.7097232657798178</v>
          </cell>
        </row>
        <row r="736">
          <cell r="A736">
            <v>37232</v>
          </cell>
          <cell r="B736">
            <v>37231</v>
          </cell>
          <cell r="C736">
            <v>37235</v>
          </cell>
          <cell r="D736">
            <v>2.078592</v>
          </cell>
          <cell r="E736">
            <v>2.0715870000000001</v>
          </cell>
          <cell r="F736">
            <v>2.3997000000000002</v>
          </cell>
          <cell r="G736">
            <v>2.4005000000000001</v>
          </cell>
          <cell r="H736">
            <v>2.3929999999999998</v>
          </cell>
          <cell r="I736">
            <v>19.05</v>
          </cell>
          <cell r="M736">
            <v>1.7028045372457874</v>
          </cell>
          <cell r="N736">
            <v>1.7006957180876456</v>
          </cell>
          <cell r="O736">
            <v>1.710906731681292</v>
          </cell>
        </row>
        <row r="737">
          <cell r="A737">
            <v>37235</v>
          </cell>
          <cell r="B737">
            <v>37232</v>
          </cell>
          <cell r="C737">
            <v>37236</v>
          </cell>
          <cell r="D737">
            <v>2.0775929999999998</v>
          </cell>
          <cell r="E737">
            <v>2.0715870000000001</v>
          </cell>
          <cell r="F737">
            <v>2.3571</v>
          </cell>
          <cell r="G737">
            <v>2.3578999999999999</v>
          </cell>
          <cell r="H737">
            <v>2.3340000000000001</v>
          </cell>
          <cell r="I737">
            <v>19.05</v>
          </cell>
          <cell r="M737">
            <v>1.7039843492086815</v>
          </cell>
          <cell r="N737">
            <v>1.7018700978011612</v>
          </cell>
          <cell r="O737">
            <v>1.7120910167747185</v>
          </cell>
        </row>
        <row r="738">
          <cell r="A738">
            <v>37236</v>
          </cell>
          <cell r="B738">
            <v>37235</v>
          </cell>
          <cell r="C738">
            <v>37237</v>
          </cell>
          <cell r="D738">
            <v>2.078592</v>
          </cell>
          <cell r="E738">
            <v>2.0715870000000001</v>
          </cell>
          <cell r="F738">
            <v>2.3409</v>
          </cell>
          <cell r="G738">
            <v>2.3416999999999999</v>
          </cell>
          <cell r="H738">
            <v>2.3690000000000002</v>
          </cell>
          <cell r="I738">
            <v>19.05</v>
          </cell>
          <cell r="M738">
            <v>1.7051644111940234</v>
          </cell>
          <cell r="N738">
            <v>1.7030452884579259</v>
          </cell>
          <cell r="O738">
            <v>1.7132761216271397</v>
          </cell>
        </row>
        <row r="739">
          <cell r="A739">
            <v>37237</v>
          </cell>
          <cell r="B739">
            <v>37236</v>
          </cell>
          <cell r="C739">
            <v>37238</v>
          </cell>
          <cell r="D739">
            <v>2.0775929999999998</v>
          </cell>
          <cell r="E739">
            <v>2.0715870000000001</v>
          </cell>
          <cell r="F739">
            <v>2.3542999999999998</v>
          </cell>
          <cell r="G739">
            <v>2.3551000000000002</v>
          </cell>
          <cell r="H739">
            <v>2.371</v>
          </cell>
          <cell r="I739">
            <v>19.05</v>
          </cell>
          <cell r="M739">
            <v>1.7063458582286208</v>
          </cell>
          <cell r="N739">
            <v>1.7042212906179197</v>
          </cell>
          <cell r="O739">
            <v>1.7144620468059906</v>
          </cell>
        </row>
        <row r="740">
          <cell r="A740">
            <v>37238</v>
          </cell>
          <cell r="B740">
            <v>37237</v>
          </cell>
          <cell r="C740">
            <v>37239</v>
          </cell>
          <cell r="D740">
            <v>2.0755919999999999</v>
          </cell>
          <cell r="E740">
            <v>2.0715870000000001</v>
          </cell>
          <cell r="F740">
            <v>2.3839000000000001</v>
          </cell>
          <cell r="G740">
            <v>2.3847</v>
          </cell>
          <cell r="H740">
            <v>2.375</v>
          </cell>
          <cell r="I740">
            <v>19.05</v>
          </cell>
          <cell r="M740">
            <v>1.7075275556321658</v>
          </cell>
          <cell r="N740">
            <v>1.705398104841509</v>
          </cell>
          <cell r="O740">
            <v>1.7156487928790991</v>
          </cell>
        </row>
        <row r="741">
          <cell r="A741">
            <v>37239</v>
          </cell>
          <cell r="B741">
            <v>37238</v>
          </cell>
          <cell r="C741">
            <v>37242</v>
          </cell>
          <cell r="D741">
            <v>2.0755919999999999</v>
          </cell>
          <cell r="E741">
            <v>2.0715870000000001</v>
          </cell>
          <cell r="F741">
            <v>2.3832</v>
          </cell>
          <cell r="G741">
            <v>2.3839999999999999</v>
          </cell>
          <cell r="H741">
            <v>2.3780000000000001</v>
          </cell>
          <cell r="I741">
            <v>19.05</v>
          </cell>
          <cell r="M741">
            <v>1.7087089324769158</v>
          </cell>
          <cell r="N741">
            <v>1.7065757316894472</v>
          </cell>
          <cell r="O741">
            <v>1.7168363604146859</v>
          </cell>
        </row>
        <row r="742">
          <cell r="A742">
            <v>37242</v>
          </cell>
          <cell r="B742">
            <v>37239</v>
          </cell>
          <cell r="C742">
            <v>37243</v>
          </cell>
          <cell r="D742">
            <v>2.0765910000000001</v>
          </cell>
          <cell r="E742">
            <v>2.0715870000000001</v>
          </cell>
          <cell r="F742">
            <v>2.3572000000000002</v>
          </cell>
          <cell r="G742">
            <v>2.3580000000000001</v>
          </cell>
          <cell r="H742">
            <v>2.3559999999999999</v>
          </cell>
          <cell r="I742">
            <v>19.05</v>
          </cell>
          <cell r="M742">
            <v>1.7098911266737751</v>
          </cell>
          <cell r="N742">
            <v>1.7077541717228752</v>
          </cell>
          <cell r="O742">
            <v>1.7180247499813652</v>
          </cell>
        </row>
        <row r="743">
          <cell r="A743">
            <v>37243</v>
          </cell>
          <cell r="B743">
            <v>37242</v>
          </cell>
          <cell r="C743">
            <v>37244</v>
          </cell>
          <cell r="D743">
            <v>2.0765910000000001</v>
          </cell>
          <cell r="E743">
            <v>2.0715870000000001</v>
          </cell>
          <cell r="F743">
            <v>2.3422000000000001</v>
          </cell>
          <cell r="G743">
            <v>2.343</v>
          </cell>
          <cell r="H743">
            <v>2.327</v>
          </cell>
          <cell r="I743">
            <v>19.05</v>
          </cell>
          <cell r="M743">
            <v>1.7110747081819853</v>
          </cell>
          <cell r="N743">
            <v>1.7089334255033211</v>
          </cell>
          <cell r="O743">
            <v>1.7192139621481448</v>
          </cell>
        </row>
        <row r="744">
          <cell r="A744">
            <v>37244</v>
          </cell>
          <cell r="B744">
            <v>37243</v>
          </cell>
          <cell r="C744">
            <v>37245</v>
          </cell>
          <cell r="D744">
            <v>2.0765910000000001</v>
          </cell>
          <cell r="E744">
            <v>2.0715870000000001</v>
          </cell>
          <cell r="F744">
            <v>2.2921999999999998</v>
          </cell>
          <cell r="G744">
            <v>2.2930000000000001</v>
          </cell>
          <cell r="H744">
            <v>2.2909999999999999</v>
          </cell>
          <cell r="I744">
            <v>19.05</v>
          </cell>
          <cell r="M744">
            <v>1.7122591089617647</v>
          </cell>
          <cell r="N744">
            <v>1.7101134935927007</v>
          </cell>
          <cell r="O744">
            <v>1.7204039974844263</v>
          </cell>
        </row>
        <row r="745">
          <cell r="A745">
            <v>37245</v>
          </cell>
          <cell r="B745">
            <v>37244</v>
          </cell>
          <cell r="C745">
            <v>37246</v>
          </cell>
          <cell r="D745">
            <v>2.0765910000000001</v>
          </cell>
          <cell r="E745">
            <v>2.0715870000000001</v>
          </cell>
          <cell r="F745">
            <v>2.3193999999999999</v>
          </cell>
          <cell r="G745">
            <v>2.3201999999999998</v>
          </cell>
          <cell r="H745">
            <v>2.3359999999999999</v>
          </cell>
          <cell r="I745">
            <v>19.05</v>
          </cell>
          <cell r="M745">
            <v>1.7134443295802106</v>
          </cell>
          <cell r="N745">
            <v>1.711294376553318</v>
          </cell>
          <cell r="O745">
            <v>1.7215948565600054</v>
          </cell>
        </row>
        <row r="746">
          <cell r="A746">
            <v>37246</v>
          </cell>
          <cell r="B746">
            <v>37245</v>
          </cell>
          <cell r="C746">
            <v>37249</v>
          </cell>
          <cell r="D746">
            <v>2.0775929999999998</v>
          </cell>
          <cell r="E746">
            <v>2.0715870000000001</v>
          </cell>
          <cell r="F746">
            <v>2.3302999999999998</v>
          </cell>
          <cell r="G746">
            <v>2.3311000000000002</v>
          </cell>
          <cell r="H746">
            <v>2.34</v>
          </cell>
          <cell r="I746">
            <v>19.05</v>
          </cell>
          <cell r="M746">
            <v>1.7146303706048132</v>
          </cell>
          <cell r="N746">
            <v>1.7124760749478651</v>
          </cell>
          <cell r="O746">
            <v>1.7227865399450724</v>
          </cell>
        </row>
        <row r="747">
          <cell r="A747">
            <v>37249</v>
          </cell>
          <cell r="B747">
            <v>37246</v>
          </cell>
          <cell r="C747">
            <v>37251</v>
          </cell>
          <cell r="D747">
            <v>2.0775929999999998</v>
          </cell>
          <cell r="E747">
            <v>2.0715870000000001</v>
          </cell>
          <cell r="F747">
            <v>2.3370000000000002</v>
          </cell>
          <cell r="G747">
            <v>2.3378000000000001</v>
          </cell>
          <cell r="H747">
            <v>2.3340000000000001</v>
          </cell>
          <cell r="I747">
            <v>19.05</v>
          </cell>
          <cell r="M747">
            <v>1.7158178052899986</v>
          </cell>
          <cell r="N747">
            <v>1.7136585893394229</v>
          </cell>
          <cell r="O747">
            <v>1.7239790482102118</v>
          </cell>
        </row>
        <row r="748">
          <cell r="A748">
            <v>37251</v>
          </cell>
          <cell r="B748">
            <v>37249</v>
          </cell>
          <cell r="C748">
            <v>37252</v>
          </cell>
          <cell r="D748">
            <v>2.0745900000000002</v>
          </cell>
          <cell r="E748">
            <v>2.0715870000000001</v>
          </cell>
          <cell r="F748">
            <v>2.3136999999999999</v>
          </cell>
          <cell r="G748">
            <v>2.3144999999999998</v>
          </cell>
          <cell r="H748">
            <v>2.3290000000000002</v>
          </cell>
          <cell r="I748">
            <v>19.05</v>
          </cell>
          <cell r="M748">
            <v>1.7170060623105141</v>
          </cell>
          <cell r="N748">
            <v>1.7148419202914611</v>
          </cell>
          <cell r="O748">
            <v>1.7251723819264035</v>
          </cell>
        </row>
        <row r="749">
          <cell r="A749">
            <v>37252</v>
          </cell>
          <cell r="B749">
            <v>37251</v>
          </cell>
          <cell r="C749">
            <v>37253</v>
          </cell>
          <cell r="D749">
            <v>2.073591</v>
          </cell>
          <cell r="E749">
            <v>2.0715870000000001</v>
          </cell>
          <cell r="F749">
            <v>2.3207</v>
          </cell>
          <cell r="G749">
            <v>2.3214999999999999</v>
          </cell>
          <cell r="H749">
            <v>2.3340000000000001</v>
          </cell>
          <cell r="I749">
            <v>19.05</v>
          </cell>
          <cell r="M749">
            <v>1.7181934235127838</v>
          </cell>
          <cell r="N749">
            <v>1.7160260683678383</v>
          </cell>
          <cell r="O749">
            <v>1.7263665416650227</v>
          </cell>
        </row>
        <row r="750">
          <cell r="A750">
            <v>37253</v>
          </cell>
          <cell r="B750">
            <v>37252</v>
          </cell>
          <cell r="C750">
            <v>37256</v>
          </cell>
          <cell r="D750">
            <v>2.073591</v>
          </cell>
          <cell r="E750">
            <v>2.0715870000000001</v>
          </cell>
          <cell r="F750">
            <v>2.3195999999999999</v>
          </cell>
          <cell r="G750">
            <v>2.3203999999999998</v>
          </cell>
          <cell r="H750">
            <v>2.3119999999999998</v>
          </cell>
          <cell r="I750">
            <v>19.05</v>
          </cell>
          <cell r="M750">
            <v>1.7193810336525357</v>
          </cell>
          <cell r="N750">
            <v>1.7172110341328024</v>
          </cell>
          <cell r="O750">
            <v>1.7275615279978398</v>
          </cell>
        </row>
        <row r="751">
          <cell r="A751">
            <v>37256</v>
          </cell>
          <cell r="B751">
            <v>37253</v>
          </cell>
          <cell r="C751">
            <v>37258</v>
          </cell>
          <cell r="D751">
            <v>2.073591</v>
          </cell>
          <cell r="E751">
            <v>2.0715870000000001</v>
          </cell>
          <cell r="F751">
            <v>2.3195999999999999</v>
          </cell>
          <cell r="G751">
            <v>2.3203999999999998</v>
          </cell>
          <cell r="H751">
            <v>2.3119999999999998</v>
          </cell>
          <cell r="I751">
            <v>19.05</v>
          </cell>
          <cell r="M751">
            <v>1.7205694646648533</v>
          </cell>
          <cell r="N751">
            <v>1.7183968181509912</v>
          </cell>
          <cell r="O751">
            <v>1.7287573414970212</v>
          </cell>
        </row>
        <row r="752">
          <cell r="A752">
            <v>37258</v>
          </cell>
          <cell r="B752">
            <v>37256</v>
          </cell>
          <cell r="C752">
            <v>37259</v>
          </cell>
          <cell r="D752">
            <v>2.073591</v>
          </cell>
          <cell r="E752">
            <v>2.0699999999999998</v>
          </cell>
          <cell r="F752">
            <v>2.3058000000000001</v>
          </cell>
          <cell r="G752">
            <v>2.3066</v>
          </cell>
          <cell r="H752">
            <v>2.3029999999999999</v>
          </cell>
          <cell r="I752">
            <v>19.05</v>
          </cell>
          <cell r="M752">
            <v>1.7217587171171214</v>
          </cell>
          <cell r="N752">
            <v>1.7195834209874323</v>
          </cell>
          <cell r="O752">
            <v>1.7299539827351291</v>
          </cell>
        </row>
        <row r="753">
          <cell r="A753">
            <v>37259</v>
          </cell>
          <cell r="B753">
            <v>37258</v>
          </cell>
          <cell r="C753">
            <v>37260</v>
          </cell>
          <cell r="D753">
            <v>2.073591</v>
          </cell>
          <cell r="E753">
            <v>2.0715870000000001</v>
          </cell>
          <cell r="F753">
            <v>2.2924000000000002</v>
          </cell>
          <cell r="G753">
            <v>2.2932000000000001</v>
          </cell>
          <cell r="H753">
            <v>2.2930000000000001</v>
          </cell>
          <cell r="I753">
            <v>19.05</v>
          </cell>
          <cell r="M753">
            <v>1.7229487915771167</v>
          </cell>
          <cell r="N753">
            <v>1.7207699335479139</v>
          </cell>
          <cell r="O753">
            <v>1.7311514522851223</v>
          </cell>
        </row>
        <row r="754">
          <cell r="A754">
            <v>37260</v>
          </cell>
          <cell r="B754">
            <v>37259</v>
          </cell>
          <cell r="C754">
            <v>37263</v>
          </cell>
          <cell r="D754">
            <v>2.0745900000000002</v>
          </cell>
          <cell r="E754">
            <v>2.0715870000000001</v>
          </cell>
          <cell r="F754">
            <v>2.3092999999999999</v>
          </cell>
          <cell r="G754">
            <v>2.3100999999999998</v>
          </cell>
          <cell r="H754">
            <v>2.331</v>
          </cell>
          <cell r="I754">
            <v>19.05</v>
          </cell>
          <cell r="M754">
            <v>1.7241396886130085</v>
          </cell>
          <cell r="N754">
            <v>1.7219581750893569</v>
          </cell>
          <cell r="O754">
            <v>1.7323497507203562</v>
          </cell>
        </row>
        <row r="755">
          <cell r="A755">
            <v>37263</v>
          </cell>
          <cell r="B755">
            <v>37260</v>
          </cell>
          <cell r="C755">
            <v>37264</v>
          </cell>
          <cell r="D755">
            <v>2.0745900000000002</v>
          </cell>
          <cell r="E755">
            <v>2.0715870000000001</v>
          </cell>
          <cell r="F755">
            <v>2.3420000000000001</v>
          </cell>
          <cell r="G755">
            <v>2.3428</v>
          </cell>
          <cell r="H755">
            <v>2.3279999999999998</v>
          </cell>
          <cell r="I755">
            <v>19.05</v>
          </cell>
          <cell r="M755">
            <v>1.7253319829318752</v>
          </cell>
          <cell r="N755">
            <v>1.7231472371460435</v>
          </cell>
          <cell r="O755">
            <v>1.7335488786145827</v>
          </cell>
        </row>
        <row r="756">
          <cell r="A756">
            <v>37264</v>
          </cell>
          <cell r="B756">
            <v>37263</v>
          </cell>
          <cell r="C756">
            <v>37265</v>
          </cell>
          <cell r="D756">
            <v>2.073591</v>
          </cell>
          <cell r="E756">
            <v>2.0715870000000001</v>
          </cell>
          <cell r="F756">
            <v>2.3445999999999998</v>
          </cell>
          <cell r="G756">
            <v>2.3454000000000002</v>
          </cell>
          <cell r="H756">
            <v>2.371</v>
          </cell>
          <cell r="I756">
            <v>19.05</v>
          </cell>
          <cell r="M756">
            <v>1.7265251017580323</v>
          </cell>
          <cell r="N756">
            <v>1.7243371202845628</v>
          </cell>
          <cell r="O756">
            <v>1.7347488365419514</v>
          </cell>
        </row>
        <row r="757">
          <cell r="A757">
            <v>37265</v>
          </cell>
          <cell r="B757">
            <v>37264</v>
          </cell>
          <cell r="C757">
            <v>37266</v>
          </cell>
          <cell r="D757">
            <v>2.0745900000000002</v>
          </cell>
          <cell r="E757">
            <v>2.0715870000000001</v>
          </cell>
          <cell r="F757">
            <v>2.3786</v>
          </cell>
          <cell r="G757">
            <v>2.3794</v>
          </cell>
          <cell r="H757">
            <v>2.3730000000000002</v>
          </cell>
          <cell r="I757">
            <v>19.05</v>
          </cell>
          <cell r="M757">
            <v>1.7277184707287923</v>
          </cell>
          <cell r="N757">
            <v>1.7255278250718959</v>
          </cell>
          <cell r="O757">
            <v>1.7359496250770088</v>
          </cell>
        </row>
        <row r="758">
          <cell r="A758">
            <v>37266</v>
          </cell>
          <cell r="B758">
            <v>37265</v>
          </cell>
          <cell r="C758">
            <v>37267</v>
          </cell>
          <cell r="D758">
            <v>2.0745900000000002</v>
          </cell>
          <cell r="E758">
            <v>2.0715870000000001</v>
          </cell>
          <cell r="F758">
            <v>2.3887999999999998</v>
          </cell>
          <cell r="G758">
            <v>2.3896000000000002</v>
          </cell>
          <cell r="H758">
            <v>2.42</v>
          </cell>
          <cell r="I758">
            <v>19.05</v>
          </cell>
          <cell r="M758">
            <v>1.7289132398828555</v>
          </cell>
          <cell r="N758">
            <v>1.7267193520754152</v>
          </cell>
          <cell r="O758">
            <v>1.7371512447946995</v>
          </cell>
        </row>
        <row r="759">
          <cell r="A759">
            <v>37267</v>
          </cell>
          <cell r="B759">
            <v>37266</v>
          </cell>
          <cell r="C759">
            <v>37270</v>
          </cell>
          <cell r="D759">
            <v>2.073591</v>
          </cell>
          <cell r="E759">
            <v>2.0715870000000001</v>
          </cell>
          <cell r="F759">
            <v>2.4159999999999999</v>
          </cell>
          <cell r="G759">
            <v>2.4167999999999998</v>
          </cell>
          <cell r="H759">
            <v>2.4</v>
          </cell>
          <cell r="I759">
            <v>19.05</v>
          </cell>
          <cell r="M759">
            <v>1.730108835255632</v>
          </cell>
          <cell r="N759">
            <v>1.7279117018628847</v>
          </cell>
          <cell r="O759">
            <v>1.7383536962703658</v>
          </cell>
        </row>
        <row r="760">
          <cell r="A760">
            <v>37270</v>
          </cell>
          <cell r="B760">
            <v>37267</v>
          </cell>
          <cell r="C760">
            <v>37271</v>
          </cell>
          <cell r="D760">
            <v>2.073591</v>
          </cell>
          <cell r="E760">
            <v>2.0715870000000001</v>
          </cell>
          <cell r="F760">
            <v>2.4064000000000001</v>
          </cell>
          <cell r="G760">
            <v>2.4072</v>
          </cell>
          <cell r="H760">
            <v>2.3959999999999999</v>
          </cell>
          <cell r="I760">
            <v>19.05</v>
          </cell>
          <cell r="M760">
            <v>1.7313046812922344</v>
          </cell>
          <cell r="N760">
            <v>1.7291048750024605</v>
          </cell>
          <cell r="O760">
            <v>1.7395569800797483</v>
          </cell>
        </row>
        <row r="761">
          <cell r="A761">
            <v>37271</v>
          </cell>
          <cell r="B761">
            <v>37270</v>
          </cell>
          <cell r="C761">
            <v>37272</v>
          </cell>
          <cell r="D761">
            <v>2.073591</v>
          </cell>
          <cell r="E761">
            <v>2.0715870000000001</v>
          </cell>
          <cell r="F761">
            <v>2.3696999999999999</v>
          </cell>
          <cell r="G761">
            <v>2.3704999999999998</v>
          </cell>
          <cell r="H761">
            <v>2.3740000000000001</v>
          </cell>
          <cell r="I761">
            <v>19.05</v>
          </cell>
          <cell r="M761">
            <v>1.7325013538940297</v>
          </cell>
          <cell r="N761">
            <v>1.7302988720626913</v>
          </cell>
          <cell r="O761">
            <v>1.7407610967989864</v>
          </cell>
        </row>
        <row r="762">
          <cell r="A762">
            <v>37272</v>
          </cell>
          <cell r="B762">
            <v>37271</v>
          </cell>
          <cell r="C762">
            <v>37273</v>
          </cell>
          <cell r="D762">
            <v>2.073591</v>
          </cell>
          <cell r="E762">
            <v>2.0715870000000001</v>
          </cell>
          <cell r="F762">
            <v>2.3858999999999999</v>
          </cell>
          <cell r="G762">
            <v>2.3866999999999998</v>
          </cell>
          <cell r="H762">
            <v>2.363</v>
          </cell>
          <cell r="I762">
            <v>19.05</v>
          </cell>
          <cell r="M762">
            <v>1.7336988536323374</v>
          </cell>
          <cell r="N762">
            <v>1.731493693612518</v>
          </cell>
          <cell r="O762">
            <v>1.7419660470046179</v>
          </cell>
        </row>
        <row r="763">
          <cell r="A763">
            <v>37273</v>
          </cell>
          <cell r="B763">
            <v>37272</v>
          </cell>
          <cell r="C763">
            <v>37274</v>
          </cell>
          <cell r="D763">
            <v>2.073591</v>
          </cell>
          <cell r="E763">
            <v>2.0715870000000001</v>
          </cell>
          <cell r="F763">
            <v>2.3633000000000002</v>
          </cell>
          <cell r="G763">
            <v>2.3641000000000001</v>
          </cell>
          <cell r="H763">
            <v>2.395</v>
          </cell>
          <cell r="I763">
            <v>19.05</v>
          </cell>
          <cell r="M763">
            <v>1.7348971810788718</v>
          </cell>
          <cell r="N763">
            <v>1.7326893402212749</v>
          </cell>
          <cell r="O763">
            <v>1.74317183127358</v>
          </cell>
        </row>
        <row r="764">
          <cell r="A764">
            <v>37274</v>
          </cell>
          <cell r="B764">
            <v>37273</v>
          </cell>
          <cell r="C764">
            <v>37277</v>
          </cell>
          <cell r="D764">
            <v>2.073591</v>
          </cell>
          <cell r="E764">
            <v>2.0715870000000001</v>
          </cell>
          <cell r="F764">
            <v>2.3744000000000001</v>
          </cell>
          <cell r="G764">
            <v>2.3752</v>
          </cell>
          <cell r="H764">
            <v>2.367</v>
          </cell>
          <cell r="I764">
            <v>19.05</v>
          </cell>
          <cell r="M764">
            <v>1.736096336805742</v>
          </cell>
          <cell r="N764">
            <v>1.7338858124586887</v>
          </cell>
          <cell r="O764">
            <v>1.7443784501832089</v>
          </cell>
        </row>
        <row r="765">
          <cell r="A765">
            <v>37277</v>
          </cell>
          <cell r="B765">
            <v>37274</v>
          </cell>
          <cell r="C765">
            <v>37278</v>
          </cell>
          <cell r="D765">
            <v>2.0745900000000002</v>
          </cell>
          <cell r="E765">
            <v>2.0715870000000001</v>
          </cell>
          <cell r="F765">
            <v>2.3734000000000002</v>
          </cell>
          <cell r="G765">
            <v>2.3742000000000001</v>
          </cell>
          <cell r="H765">
            <v>2.3730000000000002</v>
          </cell>
          <cell r="I765">
            <v>19.05</v>
          </cell>
          <cell r="M765">
            <v>1.7372963213854533</v>
          </cell>
          <cell r="N765">
            <v>1.7350831108948801</v>
          </cell>
          <cell r="O765">
            <v>1.7455859043112409</v>
          </cell>
        </row>
        <row r="766">
          <cell r="A766">
            <v>37278</v>
          </cell>
          <cell r="B766">
            <v>37277</v>
          </cell>
          <cell r="C766">
            <v>37279</v>
          </cell>
          <cell r="D766">
            <v>2.073591</v>
          </cell>
          <cell r="E766">
            <v>2.0715870000000001</v>
          </cell>
          <cell r="F766">
            <v>2.3658999999999999</v>
          </cell>
          <cell r="G766">
            <v>2.3666999999999998</v>
          </cell>
          <cell r="H766">
            <v>2.3809999999999998</v>
          </cell>
          <cell r="I766">
            <v>19.05</v>
          </cell>
          <cell r="M766">
            <v>1.7384977139105813</v>
          </cell>
          <cell r="N766">
            <v>1.7362812361003634</v>
          </cell>
          <cell r="O766">
            <v>1.7467941942358118</v>
          </cell>
        </row>
        <row r="767">
          <cell r="A767">
            <v>37279</v>
          </cell>
          <cell r="B767">
            <v>37278</v>
          </cell>
          <cell r="C767">
            <v>37280</v>
          </cell>
          <cell r="D767">
            <v>2.0725889999999998</v>
          </cell>
          <cell r="E767">
            <v>2.0715870000000001</v>
          </cell>
          <cell r="F767">
            <v>2.3795999999999999</v>
          </cell>
          <cell r="G767">
            <v>2.3803999999999998</v>
          </cell>
          <cell r="H767">
            <v>2.3889999999999998</v>
          </cell>
          <cell r="I767">
            <v>19.05</v>
          </cell>
          <cell r="M767">
            <v>1.7396993583149434</v>
          </cell>
          <cell r="N767">
            <v>1.7374801886460467</v>
          </cell>
          <cell r="O767">
            <v>1.7480033205354579</v>
          </cell>
        </row>
        <row r="768">
          <cell r="A768">
            <v>37280</v>
          </cell>
          <cell r="B768">
            <v>37279</v>
          </cell>
          <cell r="C768">
            <v>37281</v>
          </cell>
          <cell r="D768">
            <v>2.073591</v>
          </cell>
          <cell r="E768">
            <v>2.0715870000000001</v>
          </cell>
          <cell r="F768">
            <v>2.3973</v>
          </cell>
          <cell r="G768">
            <v>2.3980999999999999</v>
          </cell>
          <cell r="H768">
            <v>2.3959999999999999</v>
          </cell>
          <cell r="I768">
            <v>19.05</v>
          </cell>
          <cell r="M768">
            <v>1.740901252232727</v>
          </cell>
          <cell r="N768">
            <v>1.7386799691032324</v>
          </cell>
          <cell r="O768">
            <v>1.7492132837891157</v>
          </cell>
        </row>
        <row r="769">
          <cell r="A769">
            <v>37281</v>
          </cell>
          <cell r="B769">
            <v>37280</v>
          </cell>
          <cell r="C769">
            <v>37284</v>
          </cell>
          <cell r="D769">
            <v>2.073591</v>
          </cell>
          <cell r="E769">
            <v>2.0715870000000001</v>
          </cell>
          <cell r="F769">
            <v>2.4037999999999999</v>
          </cell>
          <cell r="G769">
            <v>2.4045999999999998</v>
          </cell>
          <cell r="H769">
            <v>2.3969999999999998</v>
          </cell>
          <cell r="I769">
            <v>19.05</v>
          </cell>
          <cell r="M769">
            <v>1.7421045579555665</v>
          </cell>
          <cell r="N769">
            <v>1.7398805780436175</v>
          </cell>
          <cell r="O769">
            <v>1.7504240845761225</v>
          </cell>
        </row>
        <row r="770">
          <cell r="A770">
            <v>37284</v>
          </cell>
          <cell r="B770">
            <v>37281</v>
          </cell>
          <cell r="C770">
            <v>37285</v>
          </cell>
          <cell r="D770">
            <v>2.073591</v>
          </cell>
          <cell r="E770">
            <v>2.0715870000000001</v>
          </cell>
          <cell r="F770">
            <v>2.4220000000000002</v>
          </cell>
          <cell r="G770">
            <v>2.4228000000000001</v>
          </cell>
          <cell r="H770">
            <v>2.4239999999999999</v>
          </cell>
          <cell r="I770">
            <v>19.05</v>
          </cell>
          <cell r="M770">
            <v>1.7433086953997119</v>
          </cell>
          <cell r="N770">
            <v>1.7410820160392935</v>
          </cell>
          <cell r="O770">
            <v>1.7516357234762168</v>
          </cell>
        </row>
        <row r="771">
          <cell r="A771">
            <v>37285</v>
          </cell>
          <cell r="B771">
            <v>37284</v>
          </cell>
          <cell r="C771">
            <v>37286</v>
          </cell>
          <cell r="D771">
            <v>2.073591</v>
          </cell>
          <cell r="E771">
            <v>2.0715870000000001</v>
          </cell>
          <cell r="F771">
            <v>2.4226000000000001</v>
          </cell>
          <cell r="G771">
            <v>2.4234</v>
          </cell>
          <cell r="H771">
            <v>2.4359999999999999</v>
          </cell>
          <cell r="I771">
            <v>19.05</v>
          </cell>
          <cell r="M771">
            <v>1.7445136651400461</v>
          </cell>
          <cell r="N771">
            <v>1.7422842836627472</v>
          </cell>
          <cell r="O771">
            <v>1.7528482010695381</v>
          </cell>
        </row>
        <row r="772">
          <cell r="A772">
            <v>37286</v>
          </cell>
          <cell r="B772">
            <v>37285</v>
          </cell>
          <cell r="C772">
            <v>37287</v>
          </cell>
          <cell r="D772">
            <v>2.073591</v>
          </cell>
          <cell r="E772">
            <v>2.0715870000000001</v>
          </cell>
          <cell r="F772">
            <v>2.4376000000000002</v>
          </cell>
          <cell r="G772">
            <v>2.4384000000000001</v>
          </cell>
          <cell r="H772">
            <v>2.4350000000000001</v>
          </cell>
          <cell r="I772">
            <v>19.05</v>
          </cell>
          <cell r="M772">
            <v>1.7457194677518502</v>
          </cell>
          <cell r="N772">
            <v>1.7434873814868608</v>
          </cell>
          <cell r="O772">
            <v>1.7540615179366277</v>
          </cell>
        </row>
        <row r="773">
          <cell r="A773">
            <v>37287</v>
          </cell>
          <cell r="B773">
            <v>37286</v>
          </cell>
          <cell r="C773">
            <v>37288</v>
          </cell>
          <cell r="D773">
            <v>2.0745900000000002</v>
          </cell>
          <cell r="E773">
            <v>2.0715870000000001</v>
          </cell>
          <cell r="F773">
            <v>2.4175</v>
          </cell>
          <cell r="G773">
            <v>2.4182999999999999</v>
          </cell>
          <cell r="H773">
            <v>2.415</v>
          </cell>
          <cell r="I773">
            <v>19.05</v>
          </cell>
          <cell r="M773">
            <v>1.7469261038108019</v>
          </cell>
          <cell r="N773">
            <v>1.7446913100849117</v>
          </cell>
          <cell r="O773">
            <v>1.7552756746584286</v>
          </cell>
        </row>
        <row r="774">
          <cell r="A774">
            <v>37288</v>
          </cell>
          <cell r="B774">
            <v>37287</v>
          </cell>
          <cell r="C774">
            <v>37291</v>
          </cell>
          <cell r="D774">
            <v>2.0755919999999999</v>
          </cell>
          <cell r="E774">
            <v>2.0715870000000001</v>
          </cell>
          <cell r="F774">
            <v>2.4152999999999998</v>
          </cell>
          <cell r="G774">
            <v>2.4161000000000001</v>
          </cell>
          <cell r="H774">
            <v>2.4079999999999999</v>
          </cell>
          <cell r="I774">
            <v>19.05</v>
          </cell>
          <cell r="M774">
            <v>1.7481341556193704</v>
          </cell>
          <cell r="N774">
            <v>1.7458960700305735</v>
          </cell>
          <cell r="O774">
            <v>1.756490671816286</v>
          </cell>
        </row>
        <row r="775">
          <cell r="A775">
            <v>37291</v>
          </cell>
          <cell r="B775">
            <v>37288</v>
          </cell>
          <cell r="C775">
            <v>37292</v>
          </cell>
          <cell r="D775">
            <v>2.0755919999999999</v>
          </cell>
          <cell r="E775">
            <v>2.0715870000000001</v>
          </cell>
          <cell r="F775">
            <v>2.4220000000000002</v>
          </cell>
          <cell r="G775">
            <v>2.4228000000000001</v>
          </cell>
          <cell r="H775">
            <v>2.4260000000000002</v>
          </cell>
          <cell r="I775">
            <v>19.05</v>
          </cell>
          <cell r="M775">
            <v>1.7493436267088138</v>
          </cell>
          <cell r="N775">
            <v>1.7471016618979158</v>
          </cell>
          <cell r="O775">
            <v>1.7577065099919478</v>
          </cell>
        </row>
        <row r="776">
          <cell r="A776">
            <v>37292</v>
          </cell>
          <cell r="B776">
            <v>37291</v>
          </cell>
          <cell r="C776">
            <v>37293</v>
          </cell>
          <cell r="D776">
            <v>2.0755919999999999</v>
          </cell>
          <cell r="E776">
            <v>2.0715870000000001</v>
          </cell>
          <cell r="F776">
            <v>2.4205999999999999</v>
          </cell>
          <cell r="G776">
            <v>2.4214000000000002</v>
          </cell>
          <cell r="H776">
            <v>2.4220000000000002</v>
          </cell>
          <cell r="I776">
            <v>19.05</v>
          </cell>
          <cell r="M776">
            <v>1.750553934587763</v>
          </cell>
          <cell r="N776">
            <v>1.7483080862614047</v>
          </cell>
          <cell r="O776">
            <v>1.7589231897675639</v>
          </cell>
        </row>
        <row r="777">
          <cell r="A777">
            <v>37293</v>
          </cell>
          <cell r="B777">
            <v>37292</v>
          </cell>
          <cell r="C777">
            <v>37294</v>
          </cell>
          <cell r="D777">
            <v>2.0755919999999999</v>
          </cell>
          <cell r="E777">
            <v>2.0715870000000001</v>
          </cell>
          <cell r="F777">
            <v>2.4198</v>
          </cell>
          <cell r="G777">
            <v>2.4205999999999999</v>
          </cell>
          <cell r="H777">
            <v>2.4340000000000002</v>
          </cell>
          <cell r="I777">
            <v>19.05</v>
          </cell>
          <cell r="M777">
            <v>1.7517650798351625</v>
          </cell>
          <cell r="N777">
            <v>1.7495153436959028</v>
          </cell>
          <cell r="O777">
            <v>1.7601407117256878</v>
          </cell>
        </row>
        <row r="778">
          <cell r="A778">
            <v>37294</v>
          </cell>
          <cell r="B778">
            <v>37293</v>
          </cell>
          <cell r="C778">
            <v>37295</v>
          </cell>
          <cell r="D778">
            <v>2.0755919999999999</v>
          </cell>
          <cell r="E778">
            <v>2.0715870000000001</v>
          </cell>
          <cell r="F778">
            <v>2.4510000000000001</v>
          </cell>
          <cell r="G778">
            <v>2.4518</v>
          </cell>
          <cell r="H778">
            <v>2.4609999999999999</v>
          </cell>
          <cell r="I778">
            <v>19.05</v>
          </cell>
          <cell r="M778">
            <v>1.7529770630303576</v>
          </cell>
          <cell r="N778">
            <v>1.75072343477667</v>
          </cell>
          <cell r="O778">
            <v>1.7613590764492757</v>
          </cell>
        </row>
        <row r="779">
          <cell r="A779">
            <v>37295</v>
          </cell>
          <cell r="B779">
            <v>37294</v>
          </cell>
          <cell r="C779">
            <v>37300</v>
          </cell>
          <cell r="D779">
            <v>2.0755919999999999</v>
          </cell>
          <cell r="E779">
            <v>2.0715870000000001</v>
          </cell>
          <cell r="F779">
            <v>2.4683000000000002</v>
          </cell>
          <cell r="G779">
            <v>2.4691000000000001</v>
          </cell>
          <cell r="H779">
            <v>2.4609999999999999</v>
          </cell>
          <cell r="I779">
            <v>19.05</v>
          </cell>
          <cell r="M779">
            <v>1.7541898847530941</v>
          </cell>
          <cell r="N779">
            <v>1.751932360079363</v>
          </cell>
          <cell r="O779">
            <v>1.762578284521688</v>
          </cell>
        </row>
        <row r="780">
          <cell r="A780">
            <v>37300</v>
          </cell>
          <cell r="B780">
            <v>37295</v>
          </cell>
          <cell r="C780">
            <v>37301</v>
          </cell>
          <cell r="D780">
            <v>2.0755919999999999</v>
          </cell>
          <cell r="E780">
            <v>2.0715870000000001</v>
          </cell>
          <cell r="F780">
            <v>2.4224000000000001</v>
          </cell>
          <cell r="G780">
            <v>2.4232</v>
          </cell>
          <cell r="H780">
            <v>2.411</v>
          </cell>
          <cell r="I780">
            <v>19.05</v>
          </cell>
          <cell r="M780">
            <v>1.7554035455835189</v>
          </cell>
          <cell r="N780">
            <v>1.7531421201800366</v>
          </cell>
          <cell r="O780">
            <v>1.7637983365266883</v>
          </cell>
        </row>
        <row r="781">
          <cell r="A781">
            <v>37301</v>
          </cell>
          <cell r="B781">
            <v>37300</v>
          </cell>
          <cell r="C781">
            <v>37302</v>
          </cell>
          <cell r="D781">
            <v>2.0755919999999999</v>
          </cell>
          <cell r="E781">
            <v>2.0715870000000001</v>
          </cell>
          <cell r="F781">
            <v>2.4241000000000001</v>
          </cell>
          <cell r="G781">
            <v>2.4249000000000001</v>
          </cell>
          <cell r="H781">
            <v>2.4289999999999998</v>
          </cell>
          <cell r="I781">
            <v>19.05</v>
          </cell>
          <cell r="M781">
            <v>1.7566180461021805</v>
          </cell>
          <cell r="N781">
            <v>1.7543527156551426</v>
          </cell>
          <cell r="O781">
            <v>1.7650192330484444</v>
          </cell>
        </row>
        <row r="782">
          <cell r="A782">
            <v>37302</v>
          </cell>
          <cell r="B782">
            <v>37301</v>
          </cell>
          <cell r="C782">
            <v>37305</v>
          </cell>
          <cell r="D782">
            <v>2.0755919999999999</v>
          </cell>
          <cell r="E782">
            <v>2.0715870000000001</v>
          </cell>
          <cell r="F782">
            <v>2.4371999999999998</v>
          </cell>
          <cell r="G782">
            <v>2.4380000000000002</v>
          </cell>
          <cell r="H782">
            <v>2.4249999999999998</v>
          </cell>
          <cell r="I782">
            <v>19.05</v>
          </cell>
          <cell r="M782">
            <v>1.7578333868900289</v>
          </cell>
          <cell r="N782">
            <v>1.7555641470815315</v>
          </cell>
          <cell r="O782">
            <v>1.7662409746715289</v>
          </cell>
        </row>
        <row r="783">
          <cell r="A783">
            <v>37305</v>
          </cell>
          <cell r="B783">
            <v>37302</v>
          </cell>
          <cell r="C783">
            <v>37306</v>
          </cell>
          <cell r="D783">
            <v>2.0755919999999999</v>
          </cell>
          <cell r="E783">
            <v>2.0715870000000001</v>
          </cell>
          <cell r="F783">
            <v>2.4276</v>
          </cell>
          <cell r="G783">
            <v>2.4283999999999999</v>
          </cell>
          <cell r="H783">
            <v>2.4350000000000001</v>
          </cell>
          <cell r="I783">
            <v>19.05</v>
          </cell>
          <cell r="M783">
            <v>1.7590495685284162</v>
          </cell>
          <cell r="N783">
            <v>1.7567764150364518</v>
          </cell>
          <cell r="O783">
            <v>1.7674635619809183</v>
          </cell>
        </row>
        <row r="784">
          <cell r="A784">
            <v>37306</v>
          </cell>
          <cell r="B784">
            <v>37305</v>
          </cell>
          <cell r="C784">
            <v>37307</v>
          </cell>
          <cell r="D784">
            <v>2.0745900000000002</v>
          </cell>
          <cell r="E784">
            <v>2.0715870000000001</v>
          </cell>
          <cell r="F784">
            <v>2.4241000000000001</v>
          </cell>
          <cell r="G784">
            <v>2.4249000000000001</v>
          </cell>
          <cell r="H784">
            <v>2.4249999999999998</v>
          </cell>
          <cell r="I784">
            <v>19.05</v>
          </cell>
          <cell r="M784">
            <v>1.7602665915990965</v>
          </cell>
          <cell r="N784">
            <v>1.7579895200975506</v>
          </cell>
          <cell r="O784">
            <v>1.7686869955619946</v>
          </cell>
        </row>
        <row r="785">
          <cell r="A785">
            <v>37307</v>
          </cell>
          <cell r="B785">
            <v>37306</v>
          </cell>
          <cell r="C785">
            <v>37308</v>
          </cell>
          <cell r="D785">
            <v>2.073591</v>
          </cell>
          <cell r="E785">
            <v>2.0565630000000001</v>
          </cell>
          <cell r="F785">
            <v>2.4276</v>
          </cell>
          <cell r="G785">
            <v>2.4283999999999999</v>
          </cell>
          <cell r="H785">
            <v>2.42</v>
          </cell>
          <cell r="I785">
            <v>18.850000000000001</v>
          </cell>
          <cell r="M785">
            <v>1.7614838687551853</v>
          </cell>
          <cell r="N785">
            <v>1.7592034628428743</v>
          </cell>
          <cell r="O785">
            <v>1.7699112760005449</v>
          </cell>
        </row>
        <row r="786">
          <cell r="A786">
            <v>37308</v>
          </cell>
          <cell r="B786">
            <v>37307</v>
          </cell>
          <cell r="C786">
            <v>37309</v>
          </cell>
          <cell r="D786">
            <v>2.0495429999999999</v>
          </cell>
          <cell r="E786">
            <v>2.0465339999999999</v>
          </cell>
          <cell r="F786">
            <v>2.4232999999999998</v>
          </cell>
          <cell r="G786">
            <v>2.4241000000000001</v>
          </cell>
          <cell r="H786">
            <v>2.4220000000000002</v>
          </cell>
          <cell r="I786">
            <v>18.8</v>
          </cell>
          <cell r="M786">
            <v>1.7627014011208173</v>
          </cell>
          <cell r="N786">
            <v>1.7604094337599259</v>
          </cell>
          <cell r="O786">
            <v>1.7711245866532164</v>
          </cell>
        </row>
        <row r="787">
          <cell r="A787">
            <v>37309</v>
          </cell>
          <cell r="B787">
            <v>37308</v>
          </cell>
          <cell r="C787">
            <v>37312</v>
          </cell>
          <cell r="D787">
            <v>2.0495429999999999</v>
          </cell>
          <cell r="E787">
            <v>2.0465339999999999</v>
          </cell>
          <cell r="F787">
            <v>2.4264999999999999</v>
          </cell>
          <cell r="G787">
            <v>2.4272999999999998</v>
          </cell>
          <cell r="H787">
            <v>2.4239999999999999</v>
          </cell>
          <cell r="I787">
            <v>18.8</v>
          </cell>
          <cell r="M787">
            <v>1.7639056452267365</v>
          </cell>
          <cell r="N787">
            <v>1.7616103463466293</v>
          </cell>
          <cell r="O787">
            <v>1.7723357696257505</v>
          </cell>
        </row>
        <row r="788">
          <cell r="A788">
            <v>37312</v>
          </cell>
          <cell r="B788">
            <v>37309</v>
          </cell>
          <cell r="C788">
            <v>37313</v>
          </cell>
          <cell r="D788">
            <v>2.0505450000000001</v>
          </cell>
          <cell r="E788">
            <v>2.0465339999999999</v>
          </cell>
          <cell r="F788">
            <v>2.4054000000000002</v>
          </cell>
          <cell r="G788">
            <v>2.4062000000000001</v>
          </cell>
          <cell r="H788">
            <v>2.3940000000000001</v>
          </cell>
          <cell r="I788">
            <v>18.8</v>
          </cell>
          <cell r="M788">
            <v>1.7651107120493483</v>
          </cell>
          <cell r="N788">
            <v>1.7628120781694792</v>
          </cell>
          <cell r="O788">
            <v>1.7735477808653664</v>
          </cell>
        </row>
        <row r="789">
          <cell r="A789">
            <v>37313</v>
          </cell>
          <cell r="B789">
            <v>37312</v>
          </cell>
          <cell r="C789">
            <v>37314</v>
          </cell>
          <cell r="D789">
            <v>2.0495429999999999</v>
          </cell>
          <cell r="E789">
            <v>2.0465339999999999</v>
          </cell>
          <cell r="F789">
            <v>2.3938999999999999</v>
          </cell>
          <cell r="G789">
            <v>2.3946999999999998</v>
          </cell>
          <cell r="H789">
            <v>2.391</v>
          </cell>
          <cell r="I789">
            <v>18.8</v>
          </cell>
          <cell r="M789">
            <v>1.7663171916976947</v>
          </cell>
          <cell r="N789">
            <v>1.7640146297873405</v>
          </cell>
          <cell r="O789">
            <v>1.7747606209384743</v>
          </cell>
        </row>
        <row r="790">
          <cell r="A790">
            <v>37314</v>
          </cell>
          <cell r="B790">
            <v>37313</v>
          </cell>
          <cell r="C790">
            <v>37315</v>
          </cell>
          <cell r="D790">
            <v>2.0515500000000002</v>
          </cell>
          <cell r="E790">
            <v>2.0465339999999999</v>
          </cell>
          <cell r="F790">
            <v>2.3818999999999999</v>
          </cell>
          <cell r="G790">
            <v>2.3826999999999998</v>
          </cell>
          <cell r="H790">
            <v>2.3580000000000001</v>
          </cell>
          <cell r="I790">
            <v>18.8</v>
          </cell>
          <cell r="M790">
            <v>1.7675239060430361</v>
          </cell>
          <cell r="N790">
            <v>1.7652180017594594</v>
          </cell>
          <cell r="O790">
            <v>1.7759742904118718</v>
          </cell>
        </row>
        <row r="791">
          <cell r="A791">
            <v>37315</v>
          </cell>
          <cell r="B791">
            <v>37314</v>
          </cell>
          <cell r="C791">
            <v>37316</v>
          </cell>
          <cell r="D791">
            <v>2.0505450000000001</v>
          </cell>
          <cell r="E791">
            <v>2.0465339999999999</v>
          </cell>
          <cell r="F791">
            <v>2.3473999999999999</v>
          </cell>
          <cell r="G791">
            <v>2.3481999999999998</v>
          </cell>
          <cell r="H791">
            <v>2.3639999999999999</v>
          </cell>
          <cell r="I791">
            <v>18.79</v>
          </cell>
          <cell r="M791">
            <v>1.7687326272661834</v>
          </cell>
          <cell r="N791">
            <v>1.7664221946454635</v>
          </cell>
          <cell r="O791">
            <v>1.7771887898527441</v>
          </cell>
        </row>
        <row r="792">
          <cell r="A792">
            <v>37316</v>
          </cell>
          <cell r="B792">
            <v>37315</v>
          </cell>
          <cell r="C792">
            <v>37319</v>
          </cell>
          <cell r="D792">
            <v>2.0505450000000001</v>
          </cell>
          <cell r="E792">
            <v>2.0465339999999999</v>
          </cell>
          <cell r="F792">
            <v>2.3588</v>
          </cell>
          <cell r="G792">
            <v>2.3595999999999999</v>
          </cell>
          <cell r="H792">
            <v>2.3460000000000001</v>
          </cell>
          <cell r="I792">
            <v>18.8</v>
          </cell>
          <cell r="M792">
            <v>1.7699415825479092</v>
          </cell>
          <cell r="N792">
            <v>1.7676272090053622</v>
          </cell>
          <cell r="O792">
            <v>1.7784035257667903</v>
          </cell>
        </row>
        <row r="793">
          <cell r="A793">
            <v>37319</v>
          </cell>
          <cell r="B793">
            <v>37316</v>
          </cell>
          <cell r="C793">
            <v>37320</v>
          </cell>
          <cell r="D793">
            <v>2.0505450000000001</v>
          </cell>
          <cell r="E793">
            <v>2.0465339999999999</v>
          </cell>
          <cell r="F793">
            <v>2.3424</v>
          </cell>
          <cell r="G793">
            <v>2.3431999999999999</v>
          </cell>
          <cell r="H793">
            <v>2.3290000000000002</v>
          </cell>
          <cell r="I793">
            <v>18.8</v>
          </cell>
          <cell r="M793">
            <v>1.7711513641687044</v>
          </cell>
          <cell r="N793">
            <v>1.7688330453995469</v>
          </cell>
          <cell r="O793">
            <v>1.7796196864394698</v>
          </cell>
        </row>
        <row r="794">
          <cell r="A794">
            <v>37320</v>
          </cell>
          <cell r="B794">
            <v>37319</v>
          </cell>
          <cell r="C794">
            <v>37321</v>
          </cell>
          <cell r="D794">
            <v>2.0505450000000001</v>
          </cell>
          <cell r="E794">
            <v>2.0465339999999999</v>
          </cell>
          <cell r="F794">
            <v>2.3243</v>
          </cell>
          <cell r="G794">
            <v>2.3250999999999999</v>
          </cell>
          <cell r="H794">
            <v>2.331</v>
          </cell>
          <cell r="I794">
            <v>18.8</v>
          </cell>
          <cell r="M794">
            <v>1.7723619726933841</v>
          </cell>
          <cell r="N794">
            <v>1.7700397043887912</v>
          </cell>
          <cell r="O794">
            <v>1.7808366787832297</v>
          </cell>
        </row>
        <row r="795">
          <cell r="A795">
            <v>37321</v>
          </cell>
          <cell r="B795">
            <v>37320</v>
          </cell>
          <cell r="C795">
            <v>37322</v>
          </cell>
          <cell r="D795">
            <v>2.0505450000000001</v>
          </cell>
          <cell r="E795">
            <v>2.0465339999999999</v>
          </cell>
          <cell r="F795">
            <v>2.3512</v>
          </cell>
          <cell r="G795">
            <v>2.3519999999999999</v>
          </cell>
          <cell r="H795">
            <v>2.3690000000000002</v>
          </cell>
          <cell r="I795">
            <v>18.8</v>
          </cell>
          <cell r="M795">
            <v>1.7735734086871495</v>
          </cell>
          <cell r="N795">
            <v>1.7712471865342516</v>
          </cell>
          <cell r="O795">
            <v>1.7820545033668083</v>
          </cell>
        </row>
        <row r="796">
          <cell r="A796">
            <v>37322</v>
          </cell>
          <cell r="B796">
            <v>37321</v>
          </cell>
          <cell r="C796">
            <v>37323</v>
          </cell>
          <cell r="D796">
            <v>2.0505450000000001</v>
          </cell>
          <cell r="E796">
            <v>2.0465339999999999</v>
          </cell>
          <cell r="F796">
            <v>2.3654999999999999</v>
          </cell>
          <cell r="G796">
            <v>2.3662999999999998</v>
          </cell>
          <cell r="H796">
            <v>2.375</v>
          </cell>
          <cell r="I796">
            <v>18.8</v>
          </cell>
          <cell r="M796">
            <v>1.7747856727155882</v>
          </cell>
          <cell r="N796">
            <v>1.7724554923974671</v>
          </cell>
          <cell r="O796">
            <v>1.7832731607593322</v>
          </cell>
        </row>
        <row r="797">
          <cell r="A797">
            <v>37323</v>
          </cell>
          <cell r="B797">
            <v>37322</v>
          </cell>
          <cell r="C797">
            <v>37326</v>
          </cell>
          <cell r="D797">
            <v>2.0505450000000001</v>
          </cell>
          <cell r="E797">
            <v>2.0465339999999999</v>
          </cell>
          <cell r="F797">
            <v>2.3574000000000002</v>
          </cell>
          <cell r="G797">
            <v>2.3582000000000001</v>
          </cell>
          <cell r="H797">
            <v>2.3490000000000002</v>
          </cell>
          <cell r="I797">
            <v>18.8</v>
          </cell>
          <cell r="M797">
            <v>1.7759987653446743</v>
          </cell>
          <cell r="N797">
            <v>1.7736646225403596</v>
          </cell>
          <cell r="O797">
            <v>1.7844926515303174</v>
          </cell>
        </row>
        <row r="798">
          <cell r="A798">
            <v>37326</v>
          </cell>
          <cell r="B798">
            <v>37323</v>
          </cell>
          <cell r="C798">
            <v>37327</v>
          </cell>
          <cell r="D798">
            <v>2.0505450000000001</v>
          </cell>
          <cell r="E798">
            <v>2.0465339999999999</v>
          </cell>
          <cell r="F798">
            <v>2.3479000000000001</v>
          </cell>
          <cell r="G798">
            <v>2.3487</v>
          </cell>
          <cell r="H798">
            <v>2.3580000000000001</v>
          </cell>
          <cell r="I798">
            <v>18.75</v>
          </cell>
          <cell r="M798">
            <v>1.7772126871407687</v>
          </cell>
          <cell r="N798">
            <v>1.7748745775252348</v>
          </cell>
          <cell r="O798">
            <v>1.78571297624967</v>
          </cell>
        </row>
        <row r="799">
          <cell r="A799">
            <v>37327</v>
          </cell>
          <cell r="B799">
            <v>37326</v>
          </cell>
          <cell r="C799">
            <v>37328</v>
          </cell>
          <cell r="D799">
            <v>2.0505450000000001</v>
          </cell>
          <cell r="E799">
            <v>2.0465339999999999</v>
          </cell>
          <cell r="F799">
            <v>2.3488000000000002</v>
          </cell>
          <cell r="G799">
            <v>2.3496000000000001</v>
          </cell>
          <cell r="H799">
            <v>2.33</v>
          </cell>
          <cell r="I799">
            <v>18.8</v>
          </cell>
          <cell r="M799">
            <v>1.7784274386706198</v>
          </cell>
          <cell r="N799">
            <v>1.7760853579147817</v>
          </cell>
          <cell r="O799">
            <v>1.7869311504307894</v>
          </cell>
        </row>
        <row r="800">
          <cell r="A800">
            <v>37328</v>
          </cell>
          <cell r="B800">
            <v>37327</v>
          </cell>
          <cell r="C800">
            <v>37329</v>
          </cell>
          <cell r="D800">
            <v>2.0505450000000001</v>
          </cell>
          <cell r="E800">
            <v>2.0465339999999999</v>
          </cell>
          <cell r="F800">
            <v>2.3359999999999999</v>
          </cell>
          <cell r="G800">
            <v>2.3368000000000002</v>
          </cell>
          <cell r="H800">
            <v>2.3490000000000002</v>
          </cell>
          <cell r="I800">
            <v>18.8</v>
          </cell>
          <cell r="M800">
            <v>1.7796430205013627</v>
          </cell>
          <cell r="N800">
            <v>1.7772969642720733</v>
          </cell>
          <cell r="O800">
            <v>1.7881531427168218</v>
          </cell>
        </row>
        <row r="801">
          <cell r="A801">
            <v>37329</v>
          </cell>
          <cell r="B801">
            <v>37328</v>
          </cell>
          <cell r="C801">
            <v>37330</v>
          </cell>
          <cell r="D801">
            <v>2.0505450000000001</v>
          </cell>
          <cell r="E801">
            <v>2.0465339999999999</v>
          </cell>
          <cell r="F801">
            <v>2.3433000000000002</v>
          </cell>
          <cell r="G801">
            <v>2.3441000000000001</v>
          </cell>
          <cell r="H801">
            <v>2.3450000000000002</v>
          </cell>
          <cell r="I801">
            <v>18.8</v>
          </cell>
          <cell r="M801">
            <v>1.7808594332005205</v>
          </cell>
          <cell r="N801">
            <v>1.7785093971605663</v>
          </cell>
          <cell r="O801">
            <v>1.7893759706618817</v>
          </cell>
        </row>
        <row r="802">
          <cell r="A802">
            <v>37330</v>
          </cell>
          <cell r="B802">
            <v>37329</v>
          </cell>
          <cell r="C802">
            <v>37333</v>
          </cell>
          <cell r="D802">
            <v>2.0505450000000001</v>
          </cell>
          <cell r="E802">
            <v>2.0465339999999999</v>
          </cell>
          <cell r="F802">
            <v>2.3534000000000002</v>
          </cell>
          <cell r="G802">
            <v>2.3542000000000001</v>
          </cell>
          <cell r="H802">
            <v>2.3450000000000002</v>
          </cell>
          <cell r="I802">
            <v>18.8</v>
          </cell>
          <cell r="M802">
            <v>1.7820766773360046</v>
          </cell>
          <cell r="N802">
            <v>1.7797226571441025</v>
          </cell>
          <cell r="O802">
            <v>1.790599634837434</v>
          </cell>
        </row>
        <row r="803">
          <cell r="A803">
            <v>37333</v>
          </cell>
          <cell r="B803">
            <v>37330</v>
          </cell>
          <cell r="C803">
            <v>37334</v>
          </cell>
          <cell r="D803">
            <v>2.0505450000000001</v>
          </cell>
          <cell r="E803">
            <v>2.0465339999999999</v>
          </cell>
          <cell r="F803">
            <v>2.3397999999999999</v>
          </cell>
          <cell r="G803">
            <v>2.3405999999999998</v>
          </cell>
          <cell r="H803">
            <v>2.34</v>
          </cell>
          <cell r="I803">
            <v>18.8</v>
          </cell>
          <cell r="M803">
            <v>1.7832947534761139</v>
          </cell>
          <cell r="N803">
            <v>1.7809367447869076</v>
          </cell>
          <cell r="O803">
            <v>1.7918241358153348</v>
          </cell>
        </row>
        <row r="804">
          <cell r="A804">
            <v>37334</v>
          </cell>
          <cell r="B804">
            <v>37333</v>
          </cell>
          <cell r="C804">
            <v>37335</v>
          </cell>
          <cell r="D804">
            <v>2.0505450000000001</v>
          </cell>
          <cell r="E804">
            <v>2.0465339999999999</v>
          </cell>
          <cell r="F804">
            <v>2.3424</v>
          </cell>
          <cell r="G804">
            <v>2.3431999999999999</v>
          </cell>
          <cell r="H804">
            <v>2.343</v>
          </cell>
          <cell r="I804">
            <v>18.8</v>
          </cell>
          <cell r="M804">
            <v>1.7845136621895361</v>
          </cell>
          <cell r="N804">
            <v>1.7821516606535928</v>
          </cell>
          <cell r="O804">
            <v>1.7930494741678311</v>
          </cell>
        </row>
        <row r="805">
          <cell r="A805">
            <v>37335</v>
          </cell>
          <cell r="B805">
            <v>37334</v>
          </cell>
          <cell r="C805">
            <v>37336</v>
          </cell>
          <cell r="D805">
            <v>2.017407</v>
          </cell>
          <cell r="E805">
            <v>2.011371</v>
          </cell>
          <cell r="F805">
            <v>2.3372000000000002</v>
          </cell>
          <cell r="G805">
            <v>2.3380000000000001</v>
          </cell>
          <cell r="H805">
            <v>2.343</v>
          </cell>
          <cell r="I805">
            <v>18.79</v>
          </cell>
          <cell r="M805">
            <v>1.7857334040453476</v>
          </cell>
          <cell r="N805">
            <v>1.7833674053091539</v>
          </cell>
          <cell r="O805">
            <v>1.7942756504675612</v>
          </cell>
        </row>
        <row r="806">
          <cell r="A806">
            <v>37336</v>
          </cell>
          <cell r="B806">
            <v>37335</v>
          </cell>
          <cell r="C806">
            <v>37337</v>
          </cell>
          <cell r="D806">
            <v>2.0254500000000002</v>
          </cell>
          <cell r="E806">
            <v>2.011371</v>
          </cell>
          <cell r="F806">
            <v>2.3466999999999998</v>
          </cell>
          <cell r="G806">
            <v>2.3475000000000001</v>
          </cell>
          <cell r="H806">
            <v>2.343</v>
          </cell>
          <cell r="I806">
            <v>18.55</v>
          </cell>
          <cell r="M806">
            <v>1.7869342544018325</v>
          </cell>
          <cell r="N806">
            <v>1.7845630764696154</v>
          </cell>
          <cell r="O806">
            <v>1.795502065514047</v>
          </cell>
        </row>
        <row r="807">
          <cell r="A807">
            <v>37337</v>
          </cell>
          <cell r="B807">
            <v>37336</v>
          </cell>
          <cell r="C807">
            <v>37340</v>
          </cell>
          <cell r="D807">
            <v>2.0254500000000002</v>
          </cell>
          <cell r="E807">
            <v>2.0214270000000001</v>
          </cell>
          <cell r="F807">
            <v>2.35</v>
          </cell>
          <cell r="G807">
            <v>2.3508</v>
          </cell>
          <cell r="H807">
            <v>2.363</v>
          </cell>
          <cell r="I807">
            <v>18.54</v>
          </cell>
          <cell r="M807">
            <v>1.7881407030636918</v>
          </cell>
          <cell r="N807">
            <v>1.785759549276176</v>
          </cell>
          <cell r="O807">
            <v>1.7967148993136184</v>
          </cell>
        </row>
        <row r="808">
          <cell r="A808">
            <v>37340</v>
          </cell>
          <cell r="B808">
            <v>37337</v>
          </cell>
          <cell r="C808">
            <v>37341</v>
          </cell>
          <cell r="D808">
            <v>2.0264519999999999</v>
          </cell>
          <cell r="E808">
            <v>2.0214270000000001</v>
          </cell>
          <cell r="F808">
            <v>2.3633000000000002</v>
          </cell>
          <cell r="G808">
            <v>2.3641000000000001</v>
          </cell>
          <cell r="H808">
            <v>2.367</v>
          </cell>
          <cell r="I808">
            <v>18.55</v>
          </cell>
          <cell r="M808">
            <v>1.7893479662593652</v>
          </cell>
          <cell r="N808">
            <v>1.7869628101323143</v>
          </cell>
          <cell r="O808">
            <v>1.797927950513182</v>
          </cell>
        </row>
        <row r="809">
          <cell r="A809">
            <v>37341</v>
          </cell>
          <cell r="B809">
            <v>37340</v>
          </cell>
          <cell r="C809">
            <v>37342</v>
          </cell>
          <cell r="D809">
            <v>2.0274570000000001</v>
          </cell>
          <cell r="E809">
            <v>2.0214270000000001</v>
          </cell>
          <cell r="F809">
            <v>2.3494000000000002</v>
          </cell>
          <cell r="G809">
            <v>2.3502000000000001</v>
          </cell>
          <cell r="H809">
            <v>2.3460000000000001</v>
          </cell>
          <cell r="I809">
            <v>18.55</v>
          </cell>
          <cell r="M809">
            <v>1.790556642181006</v>
          </cell>
          <cell r="N809">
            <v>1.7881668817564467</v>
          </cell>
          <cell r="O809">
            <v>1.7991424229604482</v>
          </cell>
        </row>
        <row r="810">
          <cell r="A810">
            <v>37342</v>
          </cell>
          <cell r="B810">
            <v>37341</v>
          </cell>
          <cell r="C810">
            <v>37343</v>
          </cell>
          <cell r="D810">
            <v>2.0274570000000001</v>
          </cell>
          <cell r="E810">
            <v>2.0214270000000001</v>
          </cell>
          <cell r="F810">
            <v>2.3363</v>
          </cell>
          <cell r="G810">
            <v>2.3371</v>
          </cell>
          <cell r="H810">
            <v>2.3239999999999998</v>
          </cell>
          <cell r="I810">
            <v>18.54</v>
          </cell>
          <cell r="M810">
            <v>1.791766734380368</v>
          </cell>
          <cell r="N810">
            <v>1.7893717646948761</v>
          </cell>
          <cell r="O810">
            <v>1.8003577157650179</v>
          </cell>
        </row>
        <row r="811">
          <cell r="A811">
            <v>37343</v>
          </cell>
          <cell r="B811">
            <v>37342</v>
          </cell>
          <cell r="C811">
            <v>37347</v>
          </cell>
          <cell r="D811">
            <v>2.0264519999999999</v>
          </cell>
          <cell r="E811">
            <v>2.0184120000000001</v>
          </cell>
          <cell r="F811">
            <v>2.3228</v>
          </cell>
          <cell r="G811">
            <v>2.3235999999999999</v>
          </cell>
          <cell r="H811">
            <v>2.3239999999999998</v>
          </cell>
          <cell r="I811">
            <v>18.52</v>
          </cell>
          <cell r="M811">
            <v>1.7929776443830303</v>
          </cell>
          <cell r="N811">
            <v>1.7905774594942734</v>
          </cell>
          <cell r="O811">
            <v>1.8015732264103554</v>
          </cell>
        </row>
        <row r="812">
          <cell r="A812">
            <v>37347</v>
          </cell>
          <cell r="B812">
            <v>37343</v>
          </cell>
          <cell r="C812">
            <v>37348</v>
          </cell>
          <cell r="D812">
            <v>2.0234369999999999</v>
          </cell>
          <cell r="E812">
            <v>2.0184120000000001</v>
          </cell>
          <cell r="F812">
            <v>2.3212000000000002</v>
          </cell>
          <cell r="G812">
            <v>2.3220000000000001</v>
          </cell>
          <cell r="H812">
            <v>2.306</v>
          </cell>
          <cell r="I812">
            <v>18.47</v>
          </cell>
          <cell r="M812">
            <v>1.7941887720941689</v>
          </cell>
          <cell r="N812">
            <v>1.7917821671713308</v>
          </cell>
          <cell r="O812">
            <v>1.8027883505993099</v>
          </cell>
        </row>
        <row r="813">
          <cell r="A813">
            <v>37348</v>
          </cell>
          <cell r="B813">
            <v>37347</v>
          </cell>
          <cell r="C813">
            <v>37349</v>
          </cell>
          <cell r="D813">
            <v>2.017407</v>
          </cell>
          <cell r="E813">
            <v>2.0163989999999998</v>
          </cell>
          <cell r="F813">
            <v>2.3014000000000001</v>
          </cell>
          <cell r="G813">
            <v>2.3022</v>
          </cell>
          <cell r="H813">
            <v>2.2970000000000002</v>
          </cell>
          <cell r="I813">
            <v>18.399999999999999</v>
          </cell>
          <cell r="M813">
            <v>1.7953989147429821</v>
          </cell>
          <cell r="N813">
            <v>1.7929876853805322</v>
          </cell>
          <cell r="O813">
            <v>1.8040012736711961</v>
          </cell>
        </row>
        <row r="814">
          <cell r="A814">
            <v>37349</v>
          </cell>
          <cell r="B814">
            <v>37348</v>
          </cell>
          <cell r="C814">
            <v>37350</v>
          </cell>
          <cell r="D814">
            <v>2.0133839999999998</v>
          </cell>
          <cell r="E814">
            <v>2.011371</v>
          </cell>
          <cell r="F814">
            <v>2.2968999999999999</v>
          </cell>
          <cell r="G814">
            <v>2.2976999999999999</v>
          </cell>
          <cell r="H814">
            <v>2.31</v>
          </cell>
          <cell r="I814">
            <v>18.399999999999999</v>
          </cell>
          <cell r="M814">
            <v>1.7966062648557803</v>
          </cell>
          <cell r="N814">
            <v>1.7941928115724699</v>
          </cell>
          <cell r="O814">
            <v>1.805210778851021</v>
          </cell>
        </row>
        <row r="815">
          <cell r="A815">
            <v>37350</v>
          </cell>
          <cell r="B815">
            <v>37349</v>
          </cell>
          <cell r="C815">
            <v>37351</v>
          </cell>
          <cell r="D815">
            <v>2.0123760000000002</v>
          </cell>
          <cell r="E815">
            <v>2.011371</v>
          </cell>
          <cell r="F815">
            <v>2.3109999999999999</v>
          </cell>
          <cell r="G815">
            <v>2.3117999999999999</v>
          </cell>
          <cell r="H815">
            <v>2.302</v>
          </cell>
          <cell r="I815">
            <v>18.399999999999999</v>
          </cell>
          <cell r="M815">
            <v>1.7978120176251005</v>
          </cell>
          <cell r="N815">
            <v>1.7953957407023384</v>
          </cell>
          <cell r="O815">
            <v>1.8064210949519917</v>
          </cell>
        </row>
        <row r="816">
          <cell r="A816">
            <v>37351</v>
          </cell>
          <cell r="B816">
            <v>37350</v>
          </cell>
          <cell r="C816">
            <v>37354</v>
          </cell>
          <cell r="D816">
            <v>2.011371</v>
          </cell>
          <cell r="E816">
            <v>2.0063399999999998</v>
          </cell>
          <cell r="F816">
            <v>2.2915999999999999</v>
          </cell>
          <cell r="G816">
            <v>2.2924000000000002</v>
          </cell>
          <cell r="H816">
            <v>2.2789999999999999</v>
          </cell>
          <cell r="I816">
            <v>18.399999999999999</v>
          </cell>
          <cell r="M816">
            <v>1.7990179755440272</v>
          </cell>
          <cell r="N816">
            <v>1.7965994763444626</v>
          </cell>
          <cell r="O816">
            <v>1.8076322225177959</v>
          </cell>
        </row>
        <row r="817">
          <cell r="A817">
            <v>37354</v>
          </cell>
          <cell r="B817">
            <v>37351</v>
          </cell>
          <cell r="C817">
            <v>37355</v>
          </cell>
          <cell r="D817">
            <v>2.0103659999999999</v>
          </cell>
          <cell r="E817">
            <v>2.0063399999999998</v>
          </cell>
          <cell r="F817">
            <v>2.2898999999999998</v>
          </cell>
          <cell r="G817">
            <v>2.2907000000000002</v>
          </cell>
          <cell r="H817">
            <v>2.294</v>
          </cell>
          <cell r="I817">
            <v>18.399999999999999</v>
          </cell>
          <cell r="M817">
            <v>1.8002241397388565</v>
          </cell>
          <cell r="N817">
            <v>1.7978010061422522</v>
          </cell>
          <cell r="O817">
            <v>1.808844162092486</v>
          </cell>
        </row>
        <row r="818">
          <cell r="A818">
            <v>37355</v>
          </cell>
          <cell r="B818">
            <v>37354</v>
          </cell>
          <cell r="C818">
            <v>37356</v>
          </cell>
          <cell r="D818">
            <v>2.0103659999999999</v>
          </cell>
          <cell r="E818">
            <v>2.0063399999999998</v>
          </cell>
          <cell r="F818">
            <v>2.2833999999999999</v>
          </cell>
          <cell r="G818">
            <v>2.2841999999999998</v>
          </cell>
          <cell r="H818">
            <v>2.2810000000000001</v>
          </cell>
          <cell r="I818">
            <v>18.399999999999999</v>
          </cell>
          <cell r="M818">
            <v>1.8014305095398266</v>
          </cell>
          <cell r="N818">
            <v>1.79900333949914</v>
          </cell>
          <cell r="O818">
            <v>1.810056914220479</v>
          </cell>
        </row>
        <row r="819">
          <cell r="A819">
            <v>37356</v>
          </cell>
          <cell r="B819">
            <v>37355</v>
          </cell>
          <cell r="C819">
            <v>37357</v>
          </cell>
          <cell r="D819">
            <v>2.0103659999999999</v>
          </cell>
          <cell r="E819">
            <v>2.0063399999999998</v>
          </cell>
          <cell r="F819">
            <v>2.2719999999999998</v>
          </cell>
          <cell r="G819">
            <v>2.2728000000000002</v>
          </cell>
          <cell r="H819">
            <v>2.2650000000000001</v>
          </cell>
          <cell r="I819">
            <v>18.399999999999999</v>
          </cell>
          <cell r="M819">
            <v>1.8026376877557406</v>
          </cell>
          <cell r="N819">
            <v>1.8002064769525303</v>
          </cell>
          <cell r="O819">
            <v>1.8112704794465568</v>
          </cell>
        </row>
        <row r="820">
          <cell r="A820">
            <v>37357</v>
          </cell>
          <cell r="B820">
            <v>37356</v>
          </cell>
          <cell r="C820">
            <v>37358</v>
          </cell>
          <cell r="D820">
            <v>2.0103659999999999</v>
          </cell>
          <cell r="E820">
            <v>2.0063399999999998</v>
          </cell>
          <cell r="F820">
            <v>2.2700999999999998</v>
          </cell>
          <cell r="G820">
            <v>2.2709000000000001</v>
          </cell>
          <cell r="H820">
            <v>2.2829999999999999</v>
          </cell>
          <cell r="I820">
            <v>18.399999999999999</v>
          </cell>
          <cell r="M820">
            <v>1.8038456749283349</v>
          </cell>
          <cell r="N820">
            <v>1.8014104190401867</v>
          </cell>
          <cell r="O820">
            <v>1.8124848583158666</v>
          </cell>
        </row>
        <row r="821">
          <cell r="A821">
            <v>37358</v>
          </cell>
          <cell r="B821">
            <v>37357</v>
          </cell>
          <cell r="C821">
            <v>37361</v>
          </cell>
          <cell r="D821">
            <v>2.0103659999999999</v>
          </cell>
          <cell r="E821">
            <v>2.0063399999999998</v>
          </cell>
          <cell r="F821">
            <v>2.298</v>
          </cell>
          <cell r="G821">
            <v>2.2988</v>
          </cell>
          <cell r="H821">
            <v>2.294</v>
          </cell>
          <cell r="I821">
            <v>18.399999999999999</v>
          </cell>
          <cell r="M821">
            <v>1.8050544715997094</v>
          </cell>
          <cell r="N821">
            <v>1.8026151663002326</v>
          </cell>
          <cell r="O821">
            <v>1.8137000513739212</v>
          </cell>
        </row>
        <row r="822">
          <cell r="A822">
            <v>37361</v>
          </cell>
          <cell r="B822">
            <v>37358</v>
          </cell>
          <cell r="C822">
            <v>37362</v>
          </cell>
          <cell r="D822">
            <v>2.0103659999999999</v>
          </cell>
          <cell r="E822">
            <v>2.0063399999999998</v>
          </cell>
          <cell r="F822">
            <v>2.3172000000000001</v>
          </cell>
          <cell r="G822">
            <v>2.3180000000000001</v>
          </cell>
          <cell r="H822">
            <v>2.3210000000000002</v>
          </cell>
          <cell r="I822">
            <v>18.399999999999999</v>
          </cell>
          <cell r="M822">
            <v>1.8062640783123269</v>
          </cell>
          <cell r="N822">
            <v>1.8038207192711508</v>
          </cell>
          <cell r="O822">
            <v>1.8149160591665991</v>
          </cell>
        </row>
        <row r="823">
          <cell r="A823">
            <v>37362</v>
          </cell>
          <cell r="B823">
            <v>37361</v>
          </cell>
          <cell r="C823">
            <v>37363</v>
          </cell>
          <cell r="D823">
            <v>2.0103659999999999</v>
          </cell>
          <cell r="E823">
            <v>2.0063399999999998</v>
          </cell>
          <cell r="F823">
            <v>2.3163999999999998</v>
          </cell>
          <cell r="G823">
            <v>2.3172000000000001</v>
          </cell>
          <cell r="H823">
            <v>2.3199999999999998</v>
          </cell>
          <cell r="I823">
            <v>18.399999999999999</v>
          </cell>
          <cell r="M823">
            <v>1.8074744956090139</v>
          </cell>
          <cell r="N823">
            <v>1.805027078491785</v>
          </cell>
          <cell r="O823">
            <v>1.816132882240145</v>
          </cell>
        </row>
        <row r="824">
          <cell r="A824">
            <v>37363</v>
          </cell>
          <cell r="B824">
            <v>37362</v>
          </cell>
          <cell r="C824">
            <v>37364</v>
          </cell>
          <cell r="D824">
            <v>2.0053320000000001</v>
          </cell>
          <cell r="E824">
            <v>2.0063399999999998</v>
          </cell>
          <cell r="F824">
            <v>2.3157000000000001</v>
          </cell>
          <cell r="G824">
            <v>2.3165</v>
          </cell>
          <cell r="H824">
            <v>2.3239999999999998</v>
          </cell>
          <cell r="I824">
            <v>18.399999999999999</v>
          </cell>
          <cell r="M824">
            <v>1.8086857240329604</v>
          </cell>
          <cell r="N824">
            <v>1.8062342445013388</v>
          </cell>
          <cell r="O824">
            <v>1.8173505211411694</v>
          </cell>
        </row>
        <row r="825">
          <cell r="A825">
            <v>37364</v>
          </cell>
          <cell r="B825">
            <v>37363</v>
          </cell>
          <cell r="C825">
            <v>37365</v>
          </cell>
          <cell r="D825">
            <v>2.0093580000000002</v>
          </cell>
          <cell r="E825">
            <v>2.0063399999999998</v>
          </cell>
          <cell r="F825">
            <v>2.3319000000000001</v>
          </cell>
          <cell r="G825">
            <v>2.3327</v>
          </cell>
          <cell r="H825">
            <v>2.3260000000000001</v>
          </cell>
          <cell r="I825">
            <v>18.399999999999999</v>
          </cell>
          <cell r="M825">
            <v>1.8098947291530758</v>
          </cell>
          <cell r="N825">
            <v>1.8074422178393765</v>
          </cell>
          <cell r="O825">
            <v>1.8185689764166495</v>
          </cell>
        </row>
        <row r="826">
          <cell r="A826">
            <v>37365</v>
          </cell>
          <cell r="B826">
            <v>37364</v>
          </cell>
          <cell r="C826">
            <v>37368</v>
          </cell>
          <cell r="D826">
            <v>2.0103659999999999</v>
          </cell>
          <cell r="E826">
            <v>2.0063399999999998</v>
          </cell>
          <cell r="F826">
            <v>2.3260999999999998</v>
          </cell>
          <cell r="G826">
            <v>2.3269000000000002</v>
          </cell>
          <cell r="H826">
            <v>2.331</v>
          </cell>
          <cell r="I826">
            <v>18.39</v>
          </cell>
          <cell r="M826">
            <v>1.8111069713041363</v>
          </cell>
          <cell r="N826">
            <v>1.8086509990458233</v>
          </cell>
          <cell r="O826">
            <v>1.8197882486139292</v>
          </cell>
        </row>
        <row r="827">
          <cell r="A827">
            <v>37368</v>
          </cell>
          <cell r="B827">
            <v>37365</v>
          </cell>
          <cell r="C827">
            <v>37369</v>
          </cell>
          <cell r="D827">
            <v>2.0063399999999998</v>
          </cell>
          <cell r="E827">
            <v>2.0063399999999998</v>
          </cell>
          <cell r="F827">
            <v>2.3338999999999999</v>
          </cell>
          <cell r="G827">
            <v>2.3347000000000002</v>
          </cell>
          <cell r="H827">
            <v>2.3410000000000002</v>
          </cell>
          <cell r="I827">
            <v>18.38</v>
          </cell>
          <cell r="M827">
            <v>1.8123206339299607</v>
          </cell>
          <cell r="N827">
            <v>1.8098605886609651</v>
          </cell>
          <cell r="O827">
            <v>1.8210077279321106</v>
          </cell>
        </row>
        <row r="828">
          <cell r="A828">
            <v>37369</v>
          </cell>
          <cell r="B828">
            <v>37368</v>
          </cell>
          <cell r="C828">
            <v>37370</v>
          </cell>
          <cell r="D828">
            <v>2.0053320000000001</v>
          </cell>
          <cell r="E828">
            <v>2.0063399999999998</v>
          </cell>
          <cell r="F828">
            <v>2.3479000000000001</v>
          </cell>
          <cell r="G828">
            <v>2.3487</v>
          </cell>
          <cell r="H828">
            <v>2.36</v>
          </cell>
          <cell r="I828">
            <v>18.350000000000001</v>
          </cell>
          <cell r="M828">
            <v>1.8135326777235203</v>
          </cell>
          <cell r="N828">
            <v>1.8110709872254498</v>
          </cell>
          <cell r="O828">
            <v>1.8222274136406575</v>
          </cell>
        </row>
        <row r="829">
          <cell r="A829">
            <v>37370</v>
          </cell>
          <cell r="B829">
            <v>37369</v>
          </cell>
          <cell r="C829">
            <v>37371</v>
          </cell>
          <cell r="D829">
            <v>2.004327</v>
          </cell>
          <cell r="E829">
            <v>2.001306</v>
          </cell>
          <cell r="F829">
            <v>2.3559999999999999</v>
          </cell>
          <cell r="G829">
            <v>2.3567999999999998</v>
          </cell>
          <cell r="H829">
            <v>2.3580000000000001</v>
          </cell>
          <cell r="I829">
            <v>18.34</v>
          </cell>
          <cell r="M829">
            <v>1.8147449227607486</v>
          </cell>
          <cell r="N829">
            <v>1.8122821952802866</v>
          </cell>
          <cell r="O829">
            <v>1.8234460823148153</v>
          </cell>
        </row>
        <row r="830">
          <cell r="A830">
            <v>37371</v>
          </cell>
          <cell r="B830">
            <v>37370</v>
          </cell>
          <cell r="C830">
            <v>37372</v>
          </cell>
          <cell r="D830">
            <v>2.004327</v>
          </cell>
          <cell r="E830">
            <v>2.001306</v>
          </cell>
          <cell r="F830">
            <v>2.3658000000000001</v>
          </cell>
          <cell r="G830">
            <v>2.3666</v>
          </cell>
          <cell r="H830">
            <v>2.3639999999999999</v>
          </cell>
          <cell r="I830">
            <v>18.37</v>
          </cell>
          <cell r="M830">
            <v>1.8159573701763494</v>
          </cell>
          <cell r="N830">
            <v>1.8134911723573224</v>
          </cell>
          <cell r="O830">
            <v>1.8246649541770334</v>
          </cell>
        </row>
        <row r="831">
          <cell r="A831">
            <v>37372</v>
          </cell>
          <cell r="B831">
            <v>37371</v>
          </cell>
          <cell r="C831">
            <v>37375</v>
          </cell>
          <cell r="D831">
            <v>2.001306</v>
          </cell>
          <cell r="E831">
            <v>2.001306</v>
          </cell>
          <cell r="F831">
            <v>2.355</v>
          </cell>
          <cell r="G831">
            <v>2.3557999999999999</v>
          </cell>
          <cell r="H831">
            <v>2.3730000000000002</v>
          </cell>
          <cell r="I831">
            <v>18.36</v>
          </cell>
          <cell r="M831">
            <v>1.8171706276389805</v>
          </cell>
          <cell r="N831">
            <v>1.8147009559453842</v>
          </cell>
          <cell r="O831">
            <v>1.8258864773577521</v>
          </cell>
        </row>
        <row r="832">
          <cell r="A832">
            <v>37375</v>
          </cell>
          <cell r="B832">
            <v>37372</v>
          </cell>
          <cell r="C832">
            <v>37376</v>
          </cell>
          <cell r="D832">
            <v>1.9962690000000001</v>
          </cell>
          <cell r="E832">
            <v>2.001306</v>
          </cell>
          <cell r="F832">
            <v>2.3681000000000001</v>
          </cell>
          <cell r="G832">
            <v>2.3689</v>
          </cell>
          <cell r="H832">
            <v>2.3660000000000001</v>
          </cell>
          <cell r="I832">
            <v>18.28</v>
          </cell>
          <cell r="M832">
            <v>1.8183828657990198</v>
          </cell>
          <cell r="N832">
            <v>1.8159115465824971</v>
          </cell>
          <cell r="O832">
            <v>1.8271082057394612</v>
          </cell>
        </row>
        <row r="833">
          <cell r="A833">
            <v>37376</v>
          </cell>
          <cell r="B833">
            <v>37375</v>
          </cell>
          <cell r="C833">
            <v>37378</v>
          </cell>
          <cell r="D833">
            <v>1.9831650000000001</v>
          </cell>
          <cell r="E833">
            <v>1.986192</v>
          </cell>
          <cell r="F833">
            <v>2.3616999999999999</v>
          </cell>
          <cell r="G833">
            <v>2.3624999999999998</v>
          </cell>
          <cell r="H833">
            <v>2.3639999999999999</v>
          </cell>
          <cell r="I833">
            <v>18.11</v>
          </cell>
          <cell r="M833">
            <v>1.8195928595807285</v>
          </cell>
          <cell r="N833">
            <v>1.8171229448070454</v>
          </cell>
          <cell r="O833">
            <v>1.8283258460733074</v>
          </cell>
        </row>
        <row r="834">
          <cell r="A834">
            <v>37378</v>
          </cell>
          <cell r="B834">
            <v>37376</v>
          </cell>
          <cell r="C834">
            <v>37379</v>
          </cell>
          <cell r="D834">
            <v>1.9982850000000001</v>
          </cell>
          <cell r="E834">
            <v>1.9962690000000001</v>
          </cell>
          <cell r="F834">
            <v>2.3761999999999999</v>
          </cell>
          <cell r="G834">
            <v>2.3769999999999998</v>
          </cell>
          <cell r="H834">
            <v>2.4</v>
          </cell>
          <cell r="I834">
            <v>18.37</v>
          </cell>
          <cell r="M834">
            <v>1.8207957105385184</v>
          </cell>
          <cell r="N834">
            <v>1.8183259964923759</v>
          </cell>
          <cell r="O834">
            <v>1.8295338557028502</v>
          </cell>
        </row>
        <row r="835">
          <cell r="A835">
            <v>37379</v>
          </cell>
          <cell r="B835">
            <v>37378</v>
          </cell>
          <cell r="C835">
            <v>37382</v>
          </cell>
          <cell r="D835">
            <v>1.9962690000000001</v>
          </cell>
          <cell r="E835">
            <v>1.9962690000000001</v>
          </cell>
          <cell r="F835">
            <v>2.4140999999999999</v>
          </cell>
          <cell r="G835">
            <v>2.4148999999999998</v>
          </cell>
          <cell r="H835">
            <v>2.4079999999999999</v>
          </cell>
          <cell r="I835">
            <v>18.34</v>
          </cell>
          <cell r="M835">
            <v>1.8220085334573295</v>
          </cell>
          <cell r="N835">
            <v>1.8195359524319399</v>
          </cell>
          <cell r="O835">
            <v>1.8307586383729697</v>
          </cell>
        </row>
        <row r="836">
          <cell r="A836">
            <v>37382</v>
          </cell>
          <cell r="B836">
            <v>37379</v>
          </cell>
          <cell r="C836">
            <v>37383</v>
          </cell>
          <cell r="D836">
            <v>1.99224</v>
          </cell>
          <cell r="E836">
            <v>1.9912319999999999</v>
          </cell>
          <cell r="F836">
            <v>2.4319000000000002</v>
          </cell>
          <cell r="G836">
            <v>2.4327000000000001</v>
          </cell>
          <cell r="H836">
            <v>2.423</v>
          </cell>
          <cell r="I836">
            <v>18.329999999999998</v>
          </cell>
          <cell r="M836">
            <v>1.8232209398416883</v>
          </cell>
          <cell r="N836">
            <v>1.8207467135040152</v>
          </cell>
          <cell r="O836">
            <v>1.831982398270489</v>
          </cell>
        </row>
        <row r="837">
          <cell r="A837">
            <v>37383</v>
          </cell>
          <cell r="B837">
            <v>37382</v>
          </cell>
          <cell r="C837">
            <v>37384</v>
          </cell>
          <cell r="D837">
            <v>1.984173</v>
          </cell>
          <cell r="E837">
            <v>1.986192</v>
          </cell>
          <cell r="F837">
            <v>2.4165999999999999</v>
          </cell>
          <cell r="G837">
            <v>2.4174000000000002</v>
          </cell>
          <cell r="H837">
            <v>2.431</v>
          </cell>
          <cell r="I837">
            <v>18.149999999999999</v>
          </cell>
          <cell r="M837">
            <v>1.8244317044034184</v>
          </cell>
          <cell r="N837">
            <v>1.8219552232106231</v>
          </cell>
          <cell r="O837">
            <v>1.8332063614343739</v>
          </cell>
        </row>
        <row r="838">
          <cell r="A838">
            <v>37384</v>
          </cell>
          <cell r="B838">
            <v>37383</v>
          </cell>
          <cell r="C838">
            <v>37385</v>
          </cell>
          <cell r="D838">
            <v>1.9730760000000001</v>
          </cell>
          <cell r="E838">
            <v>1.981149</v>
          </cell>
          <cell r="F838">
            <v>2.4333</v>
          </cell>
          <cell r="G838">
            <v>2.4340999999999999</v>
          </cell>
          <cell r="H838">
            <v>2.4380000000000002</v>
          </cell>
          <cell r="I838">
            <v>18.27</v>
          </cell>
          <cell r="M838">
            <v>1.8256383671128253</v>
          </cell>
          <cell r="N838">
            <v>1.8231614741735227</v>
          </cell>
          <cell r="O838">
            <v>1.8344200606043339</v>
          </cell>
        </row>
        <row r="839">
          <cell r="A839">
            <v>37385</v>
          </cell>
          <cell r="B839">
            <v>37384</v>
          </cell>
          <cell r="C839">
            <v>37386</v>
          </cell>
          <cell r="D839">
            <v>1.9801409999999999</v>
          </cell>
          <cell r="E839">
            <v>1.9912319999999999</v>
          </cell>
          <cell r="F839">
            <v>2.4510999999999998</v>
          </cell>
          <cell r="G839">
            <v>2.4519000000000002</v>
          </cell>
          <cell r="H839">
            <v>2.4660000000000002</v>
          </cell>
          <cell r="I839">
            <v>18.34</v>
          </cell>
          <cell r="M839">
            <v>1.8268390748617687</v>
          </cell>
          <cell r="N839">
            <v>1.8243654590173219</v>
          </cell>
          <cell r="O839">
            <v>1.8356419579022654</v>
          </cell>
        </row>
        <row r="840">
          <cell r="A840">
            <v>37386</v>
          </cell>
          <cell r="B840">
            <v>37385</v>
          </cell>
          <cell r="C840">
            <v>37389</v>
          </cell>
          <cell r="D840">
            <v>1.990224</v>
          </cell>
          <cell r="E840">
            <v>1.981149</v>
          </cell>
          <cell r="F840">
            <v>2.4830000000000001</v>
          </cell>
          <cell r="G840">
            <v>2.4838</v>
          </cell>
          <cell r="H840">
            <v>2.4649999999999999</v>
          </cell>
          <cell r="I840">
            <v>18.37</v>
          </cell>
          <cell r="M840">
            <v>1.8280448745126139</v>
          </cell>
          <cell r="N840">
            <v>1.8255763706445518</v>
          </cell>
          <cell r="O840">
            <v>1.836868982026145</v>
          </cell>
        </row>
        <row r="841">
          <cell r="A841">
            <v>37389</v>
          </cell>
          <cell r="B841">
            <v>37386</v>
          </cell>
          <cell r="C841">
            <v>37390</v>
          </cell>
          <cell r="D841">
            <v>2.0002979999999999</v>
          </cell>
          <cell r="E841">
            <v>1.9912319999999999</v>
          </cell>
          <cell r="F841">
            <v>2.4944000000000002</v>
          </cell>
          <cell r="G841">
            <v>2.4952000000000001</v>
          </cell>
          <cell r="H841">
            <v>2.5219999999999998</v>
          </cell>
          <cell r="I841">
            <v>18.399999999999999</v>
          </cell>
          <cell r="M841">
            <v>1.8292576141067247</v>
          </cell>
          <cell r="N841">
            <v>1.8267819502449272</v>
          </cell>
          <cell r="O841">
            <v>1.8380986752015147</v>
          </cell>
        </row>
        <row r="842">
          <cell r="A842">
            <v>37390</v>
          </cell>
          <cell r="B842">
            <v>37389</v>
          </cell>
          <cell r="C842">
            <v>37391</v>
          </cell>
          <cell r="D842">
            <v>2.0053320000000001</v>
          </cell>
          <cell r="E842">
            <v>1.9962690000000001</v>
          </cell>
          <cell r="F842">
            <v>2.5146000000000002</v>
          </cell>
          <cell r="G842">
            <v>2.5154000000000001</v>
          </cell>
          <cell r="H842">
            <v>2.5019999999999998</v>
          </cell>
          <cell r="I842">
            <v>18.41</v>
          </cell>
          <cell r="M842">
            <v>1.830477300889052</v>
          </cell>
          <cell r="N842">
            <v>1.8279944658037104</v>
          </cell>
          <cell r="O842">
            <v>1.8393310412209471</v>
          </cell>
        </row>
        <row r="843">
          <cell r="A843">
            <v>37391</v>
          </cell>
          <cell r="B843">
            <v>37390</v>
          </cell>
          <cell r="C843">
            <v>37392</v>
          </cell>
          <cell r="D843">
            <v>2.0063399999999998</v>
          </cell>
          <cell r="E843">
            <v>2.001306</v>
          </cell>
          <cell r="F843">
            <v>2.5108999999999999</v>
          </cell>
          <cell r="G843">
            <v>2.5116999999999998</v>
          </cell>
          <cell r="H843">
            <v>2.5089999999999999</v>
          </cell>
          <cell r="I843">
            <v>18.420000000000002</v>
          </cell>
          <cell r="M843">
            <v>1.8317008724579675</v>
          </cell>
          <cell r="N843">
            <v>1.829210855365129</v>
          </cell>
          <cell r="O843">
            <v>1.8405648503400116</v>
          </cell>
        </row>
        <row r="844">
          <cell r="A844">
            <v>37392</v>
          </cell>
          <cell r="B844">
            <v>37391</v>
          </cell>
          <cell r="C844">
            <v>37393</v>
          </cell>
          <cell r="D844">
            <v>2.004327</v>
          </cell>
          <cell r="E844">
            <v>2.001306</v>
          </cell>
          <cell r="F844">
            <v>2.4790999999999999</v>
          </cell>
          <cell r="G844">
            <v>2.4799000000000002</v>
          </cell>
          <cell r="H844">
            <v>2.468</v>
          </cell>
          <cell r="I844">
            <v>18.420000000000002</v>
          </cell>
          <cell r="M844">
            <v>1.8329258773674499</v>
          </cell>
          <cell r="N844">
            <v>1.8304311255851646</v>
          </cell>
          <cell r="O844">
            <v>1.8418001043018823</v>
          </cell>
        </row>
        <row r="845">
          <cell r="A845">
            <v>37393</v>
          </cell>
          <cell r="B845">
            <v>37392</v>
          </cell>
          <cell r="C845">
            <v>37396</v>
          </cell>
          <cell r="D845">
            <v>2.004327</v>
          </cell>
          <cell r="E845">
            <v>2.001306</v>
          </cell>
          <cell r="F845">
            <v>2.4754999999999998</v>
          </cell>
          <cell r="G845">
            <v>2.4763000000000002</v>
          </cell>
          <cell r="H845">
            <v>2.476</v>
          </cell>
          <cell r="I845">
            <v>18.41</v>
          </cell>
          <cell r="M845">
            <v>1.8341504716424522</v>
          </cell>
          <cell r="N845">
            <v>1.8316522098499046</v>
          </cell>
          <cell r="O845">
            <v>1.8430361872768413</v>
          </cell>
        </row>
        <row r="846">
          <cell r="A846">
            <v>37396</v>
          </cell>
          <cell r="B846">
            <v>37393</v>
          </cell>
          <cell r="C846">
            <v>37397</v>
          </cell>
          <cell r="D846">
            <v>2.0002979999999999</v>
          </cell>
          <cell r="E846">
            <v>2.001306</v>
          </cell>
          <cell r="F846">
            <v>2.4729000000000001</v>
          </cell>
          <cell r="G846">
            <v>2.4737</v>
          </cell>
          <cell r="H846">
            <v>2.4830000000000001</v>
          </cell>
          <cell r="I846">
            <v>18.3</v>
          </cell>
          <cell r="M846">
            <v>1.8353758840799108</v>
          </cell>
          <cell r="N846">
            <v>1.8328741087023999</v>
          </cell>
          <cell r="O846">
            <v>1.8442724817793896</v>
          </cell>
        </row>
        <row r="847">
          <cell r="A847">
            <v>37397</v>
          </cell>
          <cell r="B847">
            <v>37396</v>
          </cell>
          <cell r="C847">
            <v>37398</v>
          </cell>
          <cell r="D847">
            <v>1.984173</v>
          </cell>
          <cell r="E847">
            <v>2.001306</v>
          </cell>
          <cell r="F847">
            <v>2.4779</v>
          </cell>
          <cell r="G847">
            <v>2.4786999999999999</v>
          </cell>
          <cell r="H847">
            <v>2.4830000000000001</v>
          </cell>
          <cell r="I847">
            <v>18.399999999999999</v>
          </cell>
          <cell r="M847">
            <v>1.8365996503166351</v>
          </cell>
          <cell r="N847">
            <v>1.8340968226860634</v>
          </cell>
          <cell r="O847">
            <v>1.8455027991222577</v>
          </cell>
        </row>
        <row r="848">
          <cell r="A848">
            <v>37398</v>
          </cell>
          <cell r="B848">
            <v>37397</v>
          </cell>
          <cell r="C848">
            <v>37399</v>
          </cell>
          <cell r="D848">
            <v>1.986192</v>
          </cell>
          <cell r="E848">
            <v>1.981149</v>
          </cell>
          <cell r="F848">
            <v>2.5007999999999999</v>
          </cell>
          <cell r="G848">
            <v>2.5015999999999998</v>
          </cell>
          <cell r="H848">
            <v>2.5219999999999998</v>
          </cell>
          <cell r="I848">
            <v>18.37</v>
          </cell>
          <cell r="M848">
            <v>1.8378143607959576</v>
          </cell>
          <cell r="N848">
            <v>1.8353203523446708</v>
          </cell>
          <cell r="O848">
            <v>1.8467401292879826</v>
          </cell>
        </row>
        <row r="849">
          <cell r="A849">
            <v>37399</v>
          </cell>
          <cell r="B849">
            <v>37398</v>
          </cell>
          <cell r="C849">
            <v>37400</v>
          </cell>
          <cell r="D849">
            <v>2.001306</v>
          </cell>
          <cell r="E849">
            <v>1.986192</v>
          </cell>
          <cell r="F849">
            <v>2.5287999999999999</v>
          </cell>
          <cell r="G849">
            <v>2.5295999999999998</v>
          </cell>
          <cell r="H849">
            <v>2.528</v>
          </cell>
          <cell r="I849">
            <v>18.41</v>
          </cell>
          <cell r="M849">
            <v>1.8390311115229234</v>
          </cell>
          <cell r="N849">
            <v>1.8365323667049134</v>
          </cell>
          <cell r="O849">
            <v>1.8479764307095254</v>
          </cell>
        </row>
        <row r="850">
          <cell r="A850">
            <v>37400</v>
          </cell>
          <cell r="B850">
            <v>37399</v>
          </cell>
          <cell r="C850">
            <v>37403</v>
          </cell>
          <cell r="D850">
            <v>2.0053320000000001</v>
          </cell>
          <cell r="E850">
            <v>1.9912319999999999</v>
          </cell>
          <cell r="F850">
            <v>2.5232000000000001</v>
          </cell>
          <cell r="G850">
            <v>2.524</v>
          </cell>
          <cell r="H850">
            <v>2.5179999999999998</v>
          </cell>
          <cell r="I850">
            <v>18.420000000000002</v>
          </cell>
          <cell r="M850">
            <v>1.8402579328554824</v>
          </cell>
          <cell r="N850">
            <v>1.8377482686697433</v>
          </cell>
          <cell r="O850">
            <v>1.8492160390893808</v>
          </cell>
        </row>
        <row r="851">
          <cell r="A851">
            <v>37403</v>
          </cell>
          <cell r="B851">
            <v>37400</v>
          </cell>
          <cell r="C851">
            <v>37404</v>
          </cell>
          <cell r="D851">
            <v>2.0023309999999999</v>
          </cell>
          <cell r="E851">
            <v>2.001306</v>
          </cell>
          <cell r="F851">
            <v>2.5219999999999998</v>
          </cell>
          <cell r="G851">
            <v>2.5228000000000002</v>
          </cell>
          <cell r="H851">
            <v>2.5230000000000001</v>
          </cell>
          <cell r="I851">
            <v>18.41</v>
          </cell>
          <cell r="M851">
            <v>1.8414880422291522</v>
          </cell>
          <cell r="N851">
            <v>1.838968063056583</v>
          </cell>
          <cell r="O851">
            <v>1.850457099103223</v>
          </cell>
        </row>
        <row r="852">
          <cell r="A852">
            <v>37404</v>
          </cell>
          <cell r="B852">
            <v>37403</v>
          </cell>
          <cell r="C852">
            <v>37405</v>
          </cell>
          <cell r="D852">
            <v>1.995261</v>
          </cell>
          <cell r="E852">
            <v>2.001306</v>
          </cell>
          <cell r="F852">
            <v>2.524</v>
          </cell>
          <cell r="G852">
            <v>2.5247999999999999</v>
          </cell>
          <cell r="H852">
            <v>2.5270000000000001</v>
          </cell>
          <cell r="I852">
            <v>18.41</v>
          </cell>
          <cell r="M852">
            <v>1.8427171317601805</v>
          </cell>
          <cell r="N852">
            <v>1.8401948423293841</v>
          </cell>
          <cell r="O852">
            <v>1.851698371496362</v>
          </cell>
        </row>
        <row r="853">
          <cell r="A853">
            <v>37405</v>
          </cell>
          <cell r="B853">
            <v>37404</v>
          </cell>
          <cell r="C853">
            <v>37407</v>
          </cell>
          <cell r="D853">
            <v>1.977114</v>
          </cell>
          <cell r="E853">
            <v>1.9710570000000001</v>
          </cell>
          <cell r="F853">
            <v>2.5192999999999999</v>
          </cell>
          <cell r="G853">
            <v>2.5200999999999998</v>
          </cell>
          <cell r="H853">
            <v>2.516</v>
          </cell>
          <cell r="I853">
            <v>18.329999999999998</v>
          </cell>
          <cell r="M853">
            <v>1.8439426989691914</v>
          </cell>
          <cell r="N853">
            <v>1.8414224399890917</v>
          </cell>
          <cell r="O853">
            <v>1.8529404765254776</v>
          </cell>
        </row>
        <row r="854">
          <cell r="A854">
            <v>37407</v>
          </cell>
          <cell r="B854">
            <v>37405</v>
          </cell>
          <cell r="C854">
            <v>37410</v>
          </cell>
          <cell r="D854">
            <v>1.9437690000000001</v>
          </cell>
          <cell r="E854">
            <v>1.9609589999999999</v>
          </cell>
          <cell r="F854">
            <v>2.5211999999999999</v>
          </cell>
          <cell r="G854">
            <v>2.5219999999999998</v>
          </cell>
          <cell r="H854">
            <v>2.516</v>
          </cell>
          <cell r="I854">
            <v>18.16</v>
          </cell>
          <cell r="M854">
            <v>1.8451579272776346</v>
          </cell>
          <cell r="N854">
            <v>1.8426322895191907</v>
          </cell>
          <cell r="O854">
            <v>1.8541784419613243</v>
          </cell>
        </row>
        <row r="855">
          <cell r="A855">
            <v>37410</v>
          </cell>
          <cell r="B855">
            <v>37407</v>
          </cell>
          <cell r="C855">
            <v>37411</v>
          </cell>
          <cell r="D855">
            <v>1.8594900000000001</v>
          </cell>
          <cell r="E855">
            <v>1.8798509999999999</v>
          </cell>
          <cell r="F855">
            <v>2.5405000000000002</v>
          </cell>
          <cell r="G855">
            <v>2.5413000000000001</v>
          </cell>
          <cell r="H855">
            <v>2.5350000000000001</v>
          </cell>
          <cell r="I855">
            <v>17.309999999999999</v>
          </cell>
          <cell r="M855">
            <v>1.8463534475373502</v>
          </cell>
          <cell r="N855">
            <v>1.8438367316431319</v>
          </cell>
          <cell r="O855">
            <v>1.8554066491231289</v>
          </cell>
        </row>
        <row r="856">
          <cell r="A856">
            <v>37411</v>
          </cell>
          <cell r="B856">
            <v>37410</v>
          </cell>
          <cell r="C856">
            <v>37412</v>
          </cell>
          <cell r="D856">
            <v>1.5278309999999999</v>
          </cell>
          <cell r="E856">
            <v>1.7468699999999999</v>
          </cell>
          <cell r="F856">
            <v>2.5689000000000002</v>
          </cell>
          <cell r="G856">
            <v>2.5697000000000001</v>
          </cell>
          <cell r="H856">
            <v>2.5920000000000001</v>
          </cell>
          <cell r="I856">
            <v>15.9</v>
          </cell>
          <cell r="M856">
            <v>1.8474978727947373</v>
          </cell>
          <cell r="N856">
            <v>1.8449921110844039</v>
          </cell>
          <cell r="O856">
            <v>1.8565824792167598</v>
          </cell>
        </row>
        <row r="857">
          <cell r="A857">
            <v>37412</v>
          </cell>
          <cell r="B857">
            <v>37411</v>
          </cell>
          <cell r="C857">
            <v>37413</v>
          </cell>
          <cell r="D857">
            <v>1.787946</v>
          </cell>
          <cell r="E857">
            <v>1.7468699999999999</v>
          </cell>
          <cell r="F857">
            <v>2.6078000000000001</v>
          </cell>
          <cell r="G857">
            <v>2.6086</v>
          </cell>
          <cell r="H857">
            <v>2.6059999999999999</v>
          </cell>
          <cell r="I857">
            <v>16.87</v>
          </cell>
          <cell r="M857">
            <v>1.8484387609689004</v>
          </cell>
          <cell r="N857">
            <v>1.8460664315407673</v>
          </cell>
          <cell r="O857">
            <v>1.8576699117972522</v>
          </cell>
        </row>
        <row r="858">
          <cell r="A858">
            <v>37413</v>
          </cell>
          <cell r="B858">
            <v>37412</v>
          </cell>
          <cell r="C858">
            <v>37414</v>
          </cell>
          <cell r="D858">
            <v>1.9001790000000001</v>
          </cell>
          <cell r="E858">
            <v>1.8492960000000001</v>
          </cell>
          <cell r="F858">
            <v>2.641</v>
          </cell>
          <cell r="G858">
            <v>2.6417999999999999</v>
          </cell>
          <cell r="H858">
            <v>2.6560000000000001</v>
          </cell>
          <cell r="I858">
            <v>18</v>
          </cell>
          <cell r="M858">
            <v>1.8495403971985402</v>
          </cell>
          <cell r="N858">
            <v>1.8471413775631893</v>
          </cell>
          <cell r="O858">
            <v>1.8588194574648043</v>
          </cell>
        </row>
        <row r="859">
          <cell r="A859">
            <v>37414</v>
          </cell>
          <cell r="B859">
            <v>37413</v>
          </cell>
          <cell r="C859">
            <v>37417</v>
          </cell>
          <cell r="D859">
            <v>1.954893</v>
          </cell>
          <cell r="E859">
            <v>1.9710570000000001</v>
          </cell>
          <cell r="F859">
            <v>2.67</v>
          </cell>
          <cell r="G859">
            <v>2.6707999999999998</v>
          </cell>
          <cell r="H859">
            <v>2.6379999999999999</v>
          </cell>
          <cell r="I859">
            <v>18.23</v>
          </cell>
          <cell r="M859">
            <v>1.850711883139343</v>
          </cell>
          <cell r="N859">
            <v>1.8482800146168432</v>
          </cell>
          <cell r="O859">
            <v>1.8600407372957266</v>
          </cell>
        </row>
        <row r="860">
          <cell r="A860">
            <v>37417</v>
          </cell>
          <cell r="B860">
            <v>37414</v>
          </cell>
          <cell r="C860">
            <v>37418</v>
          </cell>
          <cell r="D860">
            <v>1.9791300000000001</v>
          </cell>
          <cell r="E860">
            <v>1.9912319999999999</v>
          </cell>
          <cell r="F860">
            <v>2.6358999999999999</v>
          </cell>
          <cell r="G860">
            <v>2.6366999999999998</v>
          </cell>
          <cell r="H860">
            <v>2.6349999999999998</v>
          </cell>
          <cell r="I860">
            <v>18.309999999999999</v>
          </cell>
          <cell r="M860">
            <v>1.8519178643744649</v>
          </cell>
          <cell r="N860">
            <v>1.8494943697037667</v>
          </cell>
          <cell r="O860">
            <v>1.8612772019438695</v>
          </cell>
        </row>
        <row r="861">
          <cell r="A861">
            <v>37418</v>
          </cell>
          <cell r="B861">
            <v>37417</v>
          </cell>
          <cell r="C861">
            <v>37419</v>
          </cell>
          <cell r="D861">
            <v>1.984173</v>
          </cell>
          <cell r="E861">
            <v>1.981149</v>
          </cell>
          <cell r="F861">
            <v>2.6656</v>
          </cell>
          <cell r="G861">
            <v>2.6663999999999999</v>
          </cell>
          <cell r="H861">
            <v>2.7050000000000001</v>
          </cell>
          <cell r="I861">
            <v>18.34</v>
          </cell>
          <cell r="M861">
            <v>1.8531395931087715</v>
          </cell>
          <cell r="N861">
            <v>1.8507219604946912</v>
          </cell>
          <cell r="O861">
            <v>1.862519487901624</v>
          </cell>
        </row>
        <row r="862">
          <cell r="A862">
            <v>37419</v>
          </cell>
          <cell r="B862">
            <v>37418</v>
          </cell>
          <cell r="C862">
            <v>37420</v>
          </cell>
          <cell r="D862">
            <v>1.977114</v>
          </cell>
          <cell r="E862">
            <v>1.981149</v>
          </cell>
          <cell r="F862">
            <v>2.7477999999999998</v>
          </cell>
          <cell r="G862">
            <v>2.7486000000000002</v>
          </cell>
          <cell r="H862">
            <v>2.782</v>
          </cell>
          <cell r="I862">
            <v>18.29</v>
          </cell>
          <cell r="M862">
            <v>1.8543652429573974</v>
          </cell>
          <cell r="N862">
            <v>1.8519441458151287</v>
          </cell>
          <cell r="O862">
            <v>1.8637644781531342</v>
          </cell>
        </row>
        <row r="863">
          <cell r="A863">
            <v>37420</v>
          </cell>
          <cell r="B863">
            <v>37419</v>
          </cell>
          <cell r="C863">
            <v>37421</v>
          </cell>
          <cell r="D863">
            <v>1.966008</v>
          </cell>
          <cell r="E863">
            <v>1.981149</v>
          </cell>
          <cell r="F863">
            <v>2.6913999999999998</v>
          </cell>
          <cell r="G863">
            <v>2.6922000000000001</v>
          </cell>
          <cell r="H863">
            <v>2.7050000000000001</v>
          </cell>
          <cell r="I863">
            <v>18.32</v>
          </cell>
          <cell r="M863">
            <v>1.8555873401183856</v>
          </cell>
          <cell r="N863">
            <v>1.8531671382459747</v>
          </cell>
          <cell r="O863">
            <v>1.8650071730159303</v>
          </cell>
        </row>
        <row r="864">
          <cell r="A864">
            <v>37421</v>
          </cell>
          <cell r="B864">
            <v>37420</v>
          </cell>
          <cell r="C864">
            <v>37424</v>
          </cell>
          <cell r="D864">
            <v>1.9962690000000001</v>
          </cell>
          <cell r="E864">
            <v>1.9912319999999999</v>
          </cell>
          <cell r="F864">
            <v>2.7172999999999998</v>
          </cell>
          <cell r="G864">
            <v>2.7181000000000002</v>
          </cell>
          <cell r="H864">
            <v>2.71</v>
          </cell>
          <cell r="I864">
            <v>18.38</v>
          </cell>
          <cell r="M864">
            <v>1.8568033733035092</v>
          </cell>
          <cell r="N864">
            <v>1.8543909383202311</v>
          </cell>
          <cell r="O864">
            <v>1.8662525744318601</v>
          </cell>
        </row>
        <row r="865">
          <cell r="A865">
            <v>37424</v>
          </cell>
          <cell r="B865">
            <v>37421</v>
          </cell>
          <cell r="C865">
            <v>37425</v>
          </cell>
          <cell r="D865">
            <v>2.0083530000000001</v>
          </cell>
          <cell r="E865">
            <v>1.9912319999999999</v>
          </cell>
          <cell r="F865">
            <v>2.6815000000000002</v>
          </cell>
          <cell r="G865">
            <v>2.6823000000000001</v>
          </cell>
          <cell r="H865">
            <v>2.669</v>
          </cell>
          <cell r="I865">
            <v>18.399999999999999</v>
          </cell>
          <cell r="M865">
            <v>1.858038932974583</v>
          </cell>
          <cell r="N865">
            <v>1.8556217791791954</v>
          </cell>
          <cell r="O865">
            <v>1.8675025645107919</v>
          </cell>
        </row>
        <row r="866">
          <cell r="A866">
            <v>37425</v>
          </cell>
          <cell r="B866">
            <v>37424</v>
          </cell>
          <cell r="C866">
            <v>37426</v>
          </cell>
          <cell r="D866">
            <v>2.0053320000000001</v>
          </cell>
          <cell r="E866">
            <v>2.001306</v>
          </cell>
          <cell r="F866">
            <v>2.6692</v>
          </cell>
          <cell r="G866">
            <v>2.67</v>
          </cell>
          <cell r="H866">
            <v>2.7050000000000001</v>
          </cell>
          <cell r="I866">
            <v>18.399999999999999</v>
          </cell>
          <cell r="M866">
            <v>1.8592827989963019</v>
          </cell>
          <cell r="N866">
            <v>1.8568534370013947</v>
          </cell>
          <cell r="O866">
            <v>1.8687546445719745</v>
          </cell>
        </row>
        <row r="867">
          <cell r="A867">
            <v>37426</v>
          </cell>
          <cell r="B867">
            <v>37425</v>
          </cell>
          <cell r="C867">
            <v>37427</v>
          </cell>
          <cell r="D867">
            <v>2.0093580000000002</v>
          </cell>
          <cell r="E867">
            <v>2.001306</v>
          </cell>
          <cell r="F867">
            <v>2.7021999999999999</v>
          </cell>
          <cell r="G867">
            <v>2.7029999999999998</v>
          </cell>
          <cell r="H867">
            <v>2.7069999999999999</v>
          </cell>
          <cell r="I867">
            <v>18.399999999999999</v>
          </cell>
          <cell r="M867">
            <v>1.8605256254275941</v>
          </cell>
          <cell r="N867">
            <v>1.8580921476429251</v>
          </cell>
          <cell r="O867">
            <v>1.870007564098928</v>
          </cell>
        </row>
        <row r="868">
          <cell r="A868">
            <v>37427</v>
          </cell>
          <cell r="B868">
            <v>37426</v>
          </cell>
          <cell r="C868">
            <v>37428</v>
          </cell>
          <cell r="D868">
            <v>2.011371</v>
          </cell>
          <cell r="E868">
            <v>2.001306</v>
          </cell>
          <cell r="F868">
            <v>2.7496999999999998</v>
          </cell>
          <cell r="G868">
            <v>2.7505000000000002</v>
          </cell>
          <cell r="H868">
            <v>2.7669999999999999</v>
          </cell>
          <cell r="I868">
            <v>18.41</v>
          </cell>
          <cell r="M868">
            <v>1.8617717794441468</v>
          </cell>
          <cell r="N868">
            <v>1.8593316846308019</v>
          </cell>
          <cell r="O868">
            <v>1.8712613236544777</v>
          </cell>
        </row>
        <row r="869">
          <cell r="A869">
            <v>37428</v>
          </cell>
          <cell r="B869">
            <v>37427</v>
          </cell>
          <cell r="C869">
            <v>37431</v>
          </cell>
          <cell r="D869">
            <v>2.0103659999999999</v>
          </cell>
          <cell r="E869">
            <v>2.001306</v>
          </cell>
          <cell r="F869">
            <v>2.7902</v>
          </cell>
          <cell r="G869">
            <v>2.7909999999999999</v>
          </cell>
          <cell r="H869">
            <v>2.8260000000000001</v>
          </cell>
          <cell r="I869">
            <v>18.41</v>
          </cell>
          <cell r="M869">
            <v>1.8630200173660776</v>
          </cell>
          <cell r="N869">
            <v>1.8605720485162824</v>
          </cell>
          <cell r="O869">
            <v>1.8725165513614734</v>
          </cell>
        </row>
        <row r="870">
          <cell r="A870">
            <v>37431</v>
          </cell>
          <cell r="B870">
            <v>37428</v>
          </cell>
          <cell r="C870">
            <v>37432</v>
          </cell>
          <cell r="D870">
            <v>2.0103659999999999</v>
          </cell>
          <cell r="E870">
            <v>2.001306</v>
          </cell>
          <cell r="F870">
            <v>2.8260999999999998</v>
          </cell>
          <cell r="G870">
            <v>2.8269000000000002</v>
          </cell>
          <cell r="H870">
            <v>2.7759999999999998</v>
          </cell>
          <cell r="I870">
            <v>18.41</v>
          </cell>
          <cell r="M870">
            <v>1.864268468066155</v>
          </cell>
          <cell r="N870">
            <v>1.8618132398509917</v>
          </cell>
          <cell r="O870">
            <v>1.873772621065563</v>
          </cell>
        </row>
        <row r="871">
          <cell r="A871">
            <v>37432</v>
          </cell>
          <cell r="B871">
            <v>37431</v>
          </cell>
          <cell r="C871">
            <v>37433</v>
          </cell>
          <cell r="D871">
            <v>2.0153940000000001</v>
          </cell>
          <cell r="E871">
            <v>2.001306</v>
          </cell>
          <cell r="F871">
            <v>2.7987000000000002</v>
          </cell>
          <cell r="G871">
            <v>2.7995000000000001</v>
          </cell>
          <cell r="H871">
            <v>2.8210000000000002</v>
          </cell>
          <cell r="I871">
            <v>18.41</v>
          </cell>
          <cell r="M871">
            <v>1.8655177553805125</v>
          </cell>
          <cell r="N871">
            <v>1.8630552591869227</v>
          </cell>
          <cell r="O871">
            <v>1.8750295333315516</v>
          </cell>
        </row>
        <row r="872">
          <cell r="A872">
            <v>37433</v>
          </cell>
          <cell r="B872">
            <v>37432</v>
          </cell>
          <cell r="C872">
            <v>37434</v>
          </cell>
          <cell r="D872">
            <v>2.0163989999999998</v>
          </cell>
          <cell r="E872">
            <v>2.001306</v>
          </cell>
          <cell r="F872">
            <v>2.8576000000000001</v>
          </cell>
          <cell r="G872">
            <v>2.8584000000000001</v>
          </cell>
          <cell r="H872">
            <v>2.88</v>
          </cell>
          <cell r="I872">
            <v>18.41</v>
          </cell>
          <cell r="M872">
            <v>1.8667710064775416</v>
          </cell>
          <cell r="N872">
            <v>1.8642981070764368</v>
          </cell>
          <cell r="O872">
            <v>1.8762872887246234</v>
          </cell>
        </row>
        <row r="873">
          <cell r="A873">
            <v>37434</v>
          </cell>
          <cell r="B873">
            <v>37433</v>
          </cell>
          <cell r="C873">
            <v>37435</v>
          </cell>
          <cell r="D873">
            <v>2.0133839999999998</v>
          </cell>
          <cell r="E873">
            <v>2.0063399999999998</v>
          </cell>
          <cell r="F873">
            <v>2.8584999999999998</v>
          </cell>
          <cell r="G873">
            <v>2.8593000000000002</v>
          </cell>
          <cell r="H873">
            <v>2.8540000000000001</v>
          </cell>
          <cell r="I873">
            <v>18.41</v>
          </cell>
          <cell r="M873">
            <v>1.8680257248744381</v>
          </cell>
          <cell r="N873">
            <v>1.8655417840722637</v>
          </cell>
          <cell r="O873">
            <v>1.8775458878103413</v>
          </cell>
        </row>
        <row r="874">
          <cell r="A874">
            <v>37435</v>
          </cell>
          <cell r="B874">
            <v>37434</v>
          </cell>
          <cell r="C874">
            <v>37438</v>
          </cell>
          <cell r="D874">
            <v>2.0163989999999998</v>
          </cell>
          <cell r="E874">
            <v>2.0063399999999998</v>
          </cell>
          <cell r="F874">
            <v>2.8435999999999999</v>
          </cell>
          <cell r="G874">
            <v>2.8443999999999998</v>
          </cell>
          <cell r="H874">
            <v>2.81</v>
          </cell>
          <cell r="I874">
            <v>18.41</v>
          </cell>
          <cell r="M874">
            <v>1.8692794092431217</v>
          </cell>
          <cell r="N874">
            <v>1.8667894211066156</v>
          </cell>
          <cell r="O874">
            <v>1.878805331154648</v>
          </cell>
        </row>
        <row r="875">
          <cell r="A875">
            <v>37438</v>
          </cell>
          <cell r="B875">
            <v>37435</v>
          </cell>
          <cell r="C875">
            <v>37439</v>
          </cell>
          <cell r="D875">
            <v>2.014389</v>
          </cell>
          <cell r="E875">
            <v>2.0063399999999998</v>
          </cell>
          <cell r="F875">
            <v>2.8586999999999998</v>
          </cell>
          <cell r="G875">
            <v>2.8595000000000002</v>
          </cell>
          <cell r="H875">
            <v>2.887</v>
          </cell>
          <cell r="I875">
            <v>18.41</v>
          </cell>
          <cell r="M875">
            <v>1.8705358136202943</v>
          </cell>
          <cell r="N875">
            <v>1.8680378925356633</v>
          </cell>
          <cell r="O875">
            <v>1.8800656193238656</v>
          </cell>
        </row>
        <row r="876">
          <cell r="A876">
            <v>37439</v>
          </cell>
          <cell r="B876">
            <v>37438</v>
          </cell>
          <cell r="C876">
            <v>37440</v>
          </cell>
          <cell r="D876">
            <v>2.0073449999999999</v>
          </cell>
          <cell r="E876">
            <v>2.0063399999999998</v>
          </cell>
          <cell r="F876">
            <v>2.9133</v>
          </cell>
          <cell r="G876">
            <v>2.9140999999999999</v>
          </cell>
          <cell r="H876">
            <v>2.88</v>
          </cell>
          <cell r="I876">
            <v>18.399999999999999</v>
          </cell>
          <cell r="M876">
            <v>1.8717918092093151</v>
          </cell>
          <cell r="N876">
            <v>1.8692871989174333</v>
          </cell>
          <cell r="O876">
            <v>1.8813267528846964</v>
          </cell>
        </row>
        <row r="877">
          <cell r="A877">
            <v>37440</v>
          </cell>
          <cell r="B877">
            <v>37439</v>
          </cell>
          <cell r="C877">
            <v>37441</v>
          </cell>
          <cell r="D877">
            <v>2.0083530000000001</v>
          </cell>
          <cell r="E877">
            <v>2.0063399999999998</v>
          </cell>
          <cell r="F877">
            <v>2.8609</v>
          </cell>
          <cell r="G877">
            <v>2.8616999999999999</v>
          </cell>
          <cell r="H877">
            <v>2.8620000000000001</v>
          </cell>
          <cell r="I877">
            <v>18.399999999999999</v>
          </cell>
          <cell r="M877">
            <v>1.8730442531857341</v>
          </cell>
          <cell r="N877">
            <v>1.8705373408103254</v>
          </cell>
          <cell r="O877">
            <v>1.8825881014689612</v>
          </cell>
        </row>
        <row r="878">
          <cell r="A878">
            <v>37441</v>
          </cell>
          <cell r="B878">
            <v>37440</v>
          </cell>
          <cell r="C878">
            <v>37442</v>
          </cell>
          <cell r="D878">
            <v>2.0013559999999999</v>
          </cell>
          <cell r="E878">
            <v>2.0063399999999998</v>
          </cell>
          <cell r="F878">
            <v>2.8473000000000002</v>
          </cell>
          <cell r="G878">
            <v>2.8481000000000001</v>
          </cell>
          <cell r="H878">
            <v>2.8530000000000002</v>
          </cell>
          <cell r="I878">
            <v>18.39</v>
          </cell>
          <cell r="M878">
            <v>1.8742981645340737</v>
          </cell>
          <cell r="N878">
            <v>1.8717883187731126</v>
          </cell>
          <cell r="O878">
            <v>1.8838502957331422</v>
          </cell>
        </row>
        <row r="879">
          <cell r="A879">
            <v>37442</v>
          </cell>
          <cell r="B879">
            <v>37441</v>
          </cell>
          <cell r="C879">
            <v>37445</v>
          </cell>
          <cell r="D879">
            <v>2.0093580000000002</v>
          </cell>
          <cell r="E879">
            <v>2.0013559999999999</v>
          </cell>
          <cell r="F879">
            <v>2.8738000000000001</v>
          </cell>
          <cell r="G879">
            <v>2.8746</v>
          </cell>
          <cell r="H879">
            <v>2.88</v>
          </cell>
          <cell r="I879">
            <v>18.39</v>
          </cell>
          <cell r="M879">
            <v>1.8755485438265336</v>
          </cell>
          <cell r="N879">
            <v>1.8730401333649418</v>
          </cell>
          <cell r="O879">
            <v>1.8851127044095066</v>
          </cell>
        </row>
        <row r="880">
          <cell r="A880">
            <v>37445</v>
          </cell>
          <cell r="B880">
            <v>37442</v>
          </cell>
          <cell r="C880">
            <v>37446</v>
          </cell>
          <cell r="D880">
            <v>2.014389</v>
          </cell>
          <cell r="E880">
            <v>2.001306</v>
          </cell>
          <cell r="F880">
            <v>2.8702999999999999</v>
          </cell>
          <cell r="G880">
            <v>2.8711000000000002</v>
          </cell>
          <cell r="H880">
            <v>2.8650000000000002</v>
          </cell>
          <cell r="I880">
            <v>18.41</v>
          </cell>
          <cell r="M880">
            <v>1.8768047599835089</v>
          </cell>
          <cell r="N880">
            <v>1.8742896734013255</v>
          </cell>
          <cell r="O880">
            <v>1.8863759590531275</v>
          </cell>
        </row>
        <row r="881">
          <cell r="A881">
            <v>37446</v>
          </cell>
          <cell r="B881">
            <v>37445</v>
          </cell>
          <cell r="C881">
            <v>37447</v>
          </cell>
          <cell r="D881">
            <v>2.0153940000000001</v>
          </cell>
          <cell r="E881">
            <v>2.001306</v>
          </cell>
          <cell r="F881">
            <v>2.8542999999999998</v>
          </cell>
          <cell r="G881">
            <v>2.8551000000000002</v>
          </cell>
          <cell r="H881">
            <v>2.867</v>
          </cell>
          <cell r="I881">
            <v>18.41</v>
          </cell>
          <cell r="M881">
            <v>1.8780649649380616</v>
          </cell>
          <cell r="N881">
            <v>1.8755400157910307</v>
          </cell>
          <cell r="O881">
            <v>1.8876413255413258</v>
          </cell>
        </row>
        <row r="882">
          <cell r="A882">
            <v>37447</v>
          </cell>
          <cell r="B882">
            <v>37446</v>
          </cell>
          <cell r="C882">
            <v>37448</v>
          </cell>
          <cell r="D882">
            <v>2.011371</v>
          </cell>
          <cell r="E882">
            <v>2.001306</v>
          </cell>
          <cell r="F882">
            <v>2.8532999999999999</v>
          </cell>
          <cell r="G882">
            <v>2.8540999999999999</v>
          </cell>
          <cell r="H882">
            <v>2.8490000000000002</v>
          </cell>
          <cell r="I882">
            <v>18.399999999999999</v>
          </cell>
          <cell r="M882">
            <v>1.879326645225377</v>
          </cell>
          <cell r="N882">
            <v>1.8767911922866449</v>
          </cell>
          <cell r="O882">
            <v>1.8889075408276343</v>
          </cell>
        </row>
        <row r="883">
          <cell r="A883">
            <v>37448</v>
          </cell>
          <cell r="B883">
            <v>37447</v>
          </cell>
          <cell r="C883">
            <v>37449</v>
          </cell>
          <cell r="D883">
            <v>2.0073449999999999</v>
          </cell>
          <cell r="E883">
            <v>2.001306</v>
          </cell>
          <cell r="F883">
            <v>2.8224</v>
          </cell>
          <cell r="G883">
            <v>2.8231999999999999</v>
          </cell>
          <cell r="H883">
            <v>2.7909999999999999</v>
          </cell>
          <cell r="I883">
            <v>18.399999999999999</v>
          </cell>
          <cell r="M883">
            <v>1.8805866529299549</v>
          </cell>
          <cell r="N883">
            <v>1.8780432034446017</v>
          </cell>
          <cell r="O883">
            <v>1.8901739720038118</v>
          </cell>
        </row>
        <row r="884">
          <cell r="A884">
            <v>37449</v>
          </cell>
          <cell r="B884">
            <v>37448</v>
          </cell>
          <cell r="C884">
            <v>37452</v>
          </cell>
          <cell r="D884">
            <v>1.9962690000000001</v>
          </cell>
          <cell r="E884">
            <v>2.001306</v>
          </cell>
          <cell r="F884">
            <v>2.8138999999999998</v>
          </cell>
          <cell r="G884">
            <v>2.8147000000000002</v>
          </cell>
          <cell r="H884">
            <v>2.8130000000000002</v>
          </cell>
          <cell r="I884">
            <v>18.39</v>
          </cell>
          <cell r="M884">
            <v>1.8818449816682301</v>
          </cell>
          <cell r="N884">
            <v>1.8792960498217059</v>
          </cell>
          <cell r="O884">
            <v>1.8914412522675648</v>
          </cell>
        </row>
        <row r="885">
          <cell r="A885">
            <v>37452</v>
          </cell>
          <cell r="B885">
            <v>37449</v>
          </cell>
          <cell r="C885">
            <v>37453</v>
          </cell>
          <cell r="D885">
            <v>2.004327</v>
          </cell>
          <cell r="E885">
            <v>2.001306</v>
          </cell>
          <cell r="F885">
            <v>2.8447</v>
          </cell>
          <cell r="G885">
            <v>2.8454999999999999</v>
          </cell>
          <cell r="H885">
            <v>2.859</v>
          </cell>
          <cell r="I885">
            <v>18.39</v>
          </cell>
          <cell r="M885">
            <v>1.8830972046014669</v>
          </cell>
          <cell r="N885">
            <v>1.8805497319751341</v>
          </cell>
          <cell r="O885">
            <v>1.8927087478074729</v>
          </cell>
        </row>
        <row r="886">
          <cell r="A886">
            <v>37453</v>
          </cell>
          <cell r="B886">
            <v>37452</v>
          </cell>
          <cell r="C886">
            <v>37454</v>
          </cell>
          <cell r="D886">
            <v>2.0063399999999998</v>
          </cell>
          <cell r="E886">
            <v>2.001306</v>
          </cell>
          <cell r="F886">
            <v>2.8662999999999998</v>
          </cell>
          <cell r="G886">
            <v>2.8671000000000002</v>
          </cell>
          <cell r="H886">
            <v>2.871</v>
          </cell>
          <cell r="I886">
            <v>18.39</v>
          </cell>
          <cell r="M886">
            <v>1.8843553187917361</v>
          </cell>
          <cell r="N886">
            <v>1.8818042504624342</v>
          </cell>
          <cell r="O886">
            <v>1.8939770927234543</v>
          </cell>
        </row>
        <row r="887">
          <cell r="A887">
            <v>37454</v>
          </cell>
          <cell r="B887">
            <v>37453</v>
          </cell>
          <cell r="C887">
            <v>37455</v>
          </cell>
          <cell r="D887">
            <v>1.9942530000000001</v>
          </cell>
          <cell r="E887">
            <v>2.001306</v>
          </cell>
          <cell r="F887">
            <v>2.8774999999999999</v>
          </cell>
          <cell r="G887">
            <v>2.8782999999999999</v>
          </cell>
          <cell r="H887">
            <v>2.8969999999999998</v>
          </cell>
          <cell r="I887">
            <v>18.39</v>
          </cell>
          <cell r="M887">
            <v>1.8856155379418378</v>
          </cell>
          <cell r="N887">
            <v>1.8830596058415261</v>
          </cell>
          <cell r="O887">
            <v>1.895246287584694</v>
          </cell>
        </row>
        <row r="888">
          <cell r="A888">
            <v>37455</v>
          </cell>
          <cell r="B888">
            <v>37454</v>
          </cell>
          <cell r="C888">
            <v>37456</v>
          </cell>
          <cell r="D888">
            <v>1.959948</v>
          </cell>
          <cell r="E888">
            <v>1.9559040000000001</v>
          </cell>
          <cell r="F888">
            <v>2.8763999999999998</v>
          </cell>
          <cell r="G888">
            <v>2.8772000000000002</v>
          </cell>
          <cell r="H888">
            <v>2.839</v>
          </cell>
          <cell r="I888">
            <v>17.89</v>
          </cell>
          <cell r="M888">
            <v>1.8868690027563</v>
          </cell>
          <cell r="N888">
            <v>1.8843157986707022</v>
          </cell>
          <cell r="O888">
            <v>1.8965163329607591</v>
          </cell>
        </row>
        <row r="889">
          <cell r="A889">
            <v>37456</v>
          </cell>
          <cell r="B889">
            <v>37455</v>
          </cell>
          <cell r="C889">
            <v>37459</v>
          </cell>
          <cell r="D889">
            <v>1.956915</v>
          </cell>
          <cell r="E889">
            <v>1.9559040000000001</v>
          </cell>
          <cell r="F889">
            <v>2.8662999999999998</v>
          </cell>
          <cell r="G889">
            <v>2.8671000000000002</v>
          </cell>
          <cell r="H889">
            <v>2.867</v>
          </cell>
          <cell r="I889">
            <v>17.89</v>
          </cell>
          <cell r="M889">
            <v>1.8881017244657046</v>
          </cell>
          <cell r="N889">
            <v>1.8855443122733297</v>
          </cell>
          <cell r="O889">
            <v>1.8977553568563963</v>
          </cell>
        </row>
        <row r="890">
          <cell r="A890">
            <v>37459</v>
          </cell>
          <cell r="B890">
            <v>37456</v>
          </cell>
          <cell r="C890">
            <v>37460</v>
          </cell>
          <cell r="D890">
            <v>1.9579260000000001</v>
          </cell>
          <cell r="E890">
            <v>1.9559040000000001</v>
          </cell>
          <cell r="F890">
            <v>2.8807999999999998</v>
          </cell>
          <cell r="G890">
            <v>2.8816000000000002</v>
          </cell>
          <cell r="H890">
            <v>2.8849999999999998</v>
          </cell>
          <cell r="I890">
            <v>17.89</v>
          </cell>
          <cell r="M890">
            <v>1.8893333426610821</v>
          </cell>
          <cell r="N890">
            <v>1.8867736268275137</v>
          </cell>
          <cell r="O890">
            <v>1.8989951902257971</v>
          </cell>
        </row>
        <row r="891">
          <cell r="A891">
            <v>37460</v>
          </cell>
          <cell r="B891">
            <v>37459</v>
          </cell>
          <cell r="C891">
            <v>37461</v>
          </cell>
          <cell r="D891">
            <v>1.954893</v>
          </cell>
          <cell r="E891">
            <v>1.9559040000000001</v>
          </cell>
          <cell r="F891">
            <v>2.9123999999999999</v>
          </cell>
          <cell r="G891">
            <v>2.9131999999999998</v>
          </cell>
          <cell r="H891">
            <v>2.9119999999999999</v>
          </cell>
          <cell r="I891">
            <v>17.89</v>
          </cell>
          <cell r="M891">
            <v>1.8905664009525029</v>
          </cell>
          <cell r="N891">
            <v>1.888003742855449</v>
          </cell>
          <cell r="O891">
            <v>1.9002358335978036</v>
          </cell>
        </row>
        <row r="892">
          <cell r="A892">
            <v>37461</v>
          </cell>
          <cell r="B892">
            <v>37460</v>
          </cell>
          <cell r="C892">
            <v>37462</v>
          </cell>
          <cell r="D892">
            <v>1.9629779999999999</v>
          </cell>
          <cell r="E892">
            <v>1.9559040000000001</v>
          </cell>
          <cell r="F892">
            <v>2.9470999999999998</v>
          </cell>
          <cell r="G892">
            <v>2.9479000000000002</v>
          </cell>
          <cell r="H892">
            <v>2.9369999999999998</v>
          </cell>
          <cell r="I892">
            <v>17.87</v>
          </cell>
          <cell r="M892">
            <v>1.891798352626922</v>
          </cell>
          <cell r="N892">
            <v>1.8892346608796708</v>
          </cell>
          <cell r="O892">
            <v>1.9014772875016031</v>
          </cell>
        </row>
        <row r="893">
          <cell r="A893">
            <v>37462</v>
          </cell>
          <cell r="B893">
            <v>37461</v>
          </cell>
          <cell r="C893">
            <v>37463</v>
          </cell>
          <cell r="D893">
            <v>1.9589369999999999</v>
          </cell>
          <cell r="E893">
            <v>1.9559040000000001</v>
          </cell>
          <cell r="F893">
            <v>2.9813999999999998</v>
          </cell>
          <cell r="G893">
            <v>2.9822000000000002</v>
          </cell>
          <cell r="H893">
            <v>2.9940000000000002</v>
          </cell>
          <cell r="I893">
            <v>17.87</v>
          </cell>
          <cell r="M893">
            <v>1.893036205475803</v>
          </cell>
          <cell r="N893">
            <v>1.8904663814230551</v>
          </cell>
          <cell r="O893">
            <v>1.9027182714229738</v>
          </cell>
        </row>
        <row r="894">
          <cell r="A894">
            <v>37463</v>
          </cell>
          <cell r="B894">
            <v>37462</v>
          </cell>
          <cell r="C894">
            <v>37466</v>
          </cell>
          <cell r="D894">
            <v>1.9609589999999999</v>
          </cell>
          <cell r="E894">
            <v>1.9559040000000001</v>
          </cell>
          <cell r="F894">
            <v>3.0169000000000001</v>
          </cell>
          <cell r="G894">
            <v>3.0177</v>
          </cell>
          <cell r="H894">
            <v>2.99</v>
          </cell>
          <cell r="I894">
            <v>17.87</v>
          </cell>
          <cell r="M894">
            <v>1.8942723183642185</v>
          </cell>
          <cell r="N894">
            <v>1.8916989050088184</v>
          </cell>
          <cell r="O894">
            <v>1.9039600652625608</v>
          </cell>
        </row>
        <row r="895">
          <cell r="A895">
            <v>37466</v>
          </cell>
          <cell r="B895">
            <v>37463</v>
          </cell>
          <cell r="C895">
            <v>37467</v>
          </cell>
          <cell r="D895">
            <v>1.9609589999999999</v>
          </cell>
          <cell r="E895">
            <v>1.9559040000000001</v>
          </cell>
          <cell r="F895">
            <v>3.1440999999999999</v>
          </cell>
          <cell r="G895">
            <v>3.1448999999999998</v>
          </cell>
          <cell r="H895">
            <v>3.1760000000000002</v>
          </cell>
          <cell r="I895">
            <v>17.86</v>
          </cell>
          <cell r="M895">
            <v>1.8955105151479343</v>
          </cell>
          <cell r="N895">
            <v>1.8929322321605191</v>
          </cell>
          <cell r="O895">
            <v>1.9052026695489508</v>
          </cell>
        </row>
        <row r="896">
          <cell r="A896">
            <v>37467</v>
          </cell>
          <cell r="B896">
            <v>37466</v>
          </cell>
          <cell r="C896">
            <v>37468</v>
          </cell>
          <cell r="D896">
            <v>1.9589369999999999</v>
          </cell>
          <cell r="E896">
            <v>1.9559040000000001</v>
          </cell>
          <cell r="F896">
            <v>3.2684000000000002</v>
          </cell>
          <cell r="G896">
            <v>3.2692000000000001</v>
          </cell>
          <cell r="H896">
            <v>3.29</v>
          </cell>
          <cell r="I896">
            <v>17.84</v>
          </cell>
          <cell r="M896">
            <v>1.8967495212826926</v>
          </cell>
          <cell r="N896">
            <v>1.894166363402056</v>
          </cell>
          <cell r="O896">
            <v>1.9064454429529352</v>
          </cell>
        </row>
        <row r="897">
          <cell r="A897">
            <v>37468</v>
          </cell>
          <cell r="B897">
            <v>37467</v>
          </cell>
          <cell r="C897">
            <v>37469</v>
          </cell>
          <cell r="D897">
            <v>1.956915</v>
          </cell>
          <cell r="E897">
            <v>1.9559040000000001</v>
          </cell>
          <cell r="F897">
            <v>3.4277000000000002</v>
          </cell>
          <cell r="G897">
            <v>3.4285000000000001</v>
          </cell>
          <cell r="H897">
            <v>3.4660000000000002</v>
          </cell>
          <cell r="I897">
            <v>17.87</v>
          </cell>
          <cell r="M897">
            <v>1.8979880588883504</v>
          </cell>
          <cell r="N897">
            <v>1.8954012992576703</v>
          </cell>
          <cell r="O897">
            <v>1.9076877423078322</v>
          </cell>
        </row>
        <row r="898">
          <cell r="A898">
            <v>37469</v>
          </cell>
          <cell r="B898">
            <v>37468</v>
          </cell>
          <cell r="C898">
            <v>37470</v>
          </cell>
          <cell r="D898">
            <v>1.9559040000000001</v>
          </cell>
          <cell r="E898">
            <v>1.9559040000000001</v>
          </cell>
          <cell r="F898">
            <v>3.3267000000000002</v>
          </cell>
          <cell r="G898">
            <v>3.3275000000000001</v>
          </cell>
          <cell r="H898">
            <v>3.1520000000000001</v>
          </cell>
          <cell r="I898">
            <v>17.829999999999998</v>
          </cell>
          <cell r="M898">
            <v>1.8992261259891037</v>
          </cell>
          <cell r="N898">
            <v>1.8966370402519446</v>
          </cell>
          <cell r="O898">
            <v>1.9089327794327882</v>
          </cell>
        </row>
        <row r="899">
          <cell r="A899">
            <v>37470</v>
          </cell>
          <cell r="B899">
            <v>37469</v>
          </cell>
          <cell r="C899">
            <v>37473</v>
          </cell>
          <cell r="D899">
            <v>1.9589369999999999</v>
          </cell>
          <cell r="E899">
            <v>1.9508490000000001</v>
          </cell>
          <cell r="F899">
            <v>3.0293999999999999</v>
          </cell>
          <cell r="G899">
            <v>3.0301999999999998</v>
          </cell>
          <cell r="H899">
            <v>3.01</v>
          </cell>
          <cell r="I899">
            <v>17.84</v>
          </cell>
          <cell r="M899">
            <v>1.9004643606480123</v>
          </cell>
          <cell r="N899">
            <v>1.8978735869098033</v>
          </cell>
          <cell r="O899">
            <v>1.9101760563358827</v>
          </cell>
        </row>
        <row r="900">
          <cell r="A900">
            <v>37473</v>
          </cell>
          <cell r="B900">
            <v>37470</v>
          </cell>
          <cell r="C900">
            <v>37474</v>
          </cell>
          <cell r="D900">
            <v>1.954893</v>
          </cell>
          <cell r="E900">
            <v>1.9508490000000001</v>
          </cell>
          <cell r="F900">
            <v>3.0724</v>
          </cell>
          <cell r="G900">
            <v>3.0731999999999999</v>
          </cell>
          <cell r="H900">
            <v>3.1589999999999998</v>
          </cell>
          <cell r="I900">
            <v>17.87</v>
          </cell>
          <cell r="M900">
            <v>1.901705323965764</v>
          </cell>
          <cell r="N900">
            <v>1.8991077418395197</v>
          </cell>
          <cell r="O900">
            <v>1.9114207866749005</v>
          </cell>
        </row>
        <row r="901">
          <cell r="A901">
            <v>37474</v>
          </cell>
          <cell r="B901">
            <v>37473</v>
          </cell>
          <cell r="C901">
            <v>37475</v>
          </cell>
          <cell r="D901">
            <v>1.961967</v>
          </cell>
          <cell r="E901">
            <v>1.9508490000000001</v>
          </cell>
          <cell r="F901">
            <v>3.2061999999999999</v>
          </cell>
          <cell r="G901">
            <v>3.2069999999999999</v>
          </cell>
          <cell r="H901">
            <v>3.1110000000000002</v>
          </cell>
          <cell r="I901">
            <v>17.87</v>
          </cell>
          <cell r="M901">
            <v>1.9029445341077251</v>
          </cell>
          <cell r="N901">
            <v>1.9003426993192061</v>
          </cell>
          <cell r="O901">
            <v>1.9126682601413618</v>
          </cell>
        </row>
        <row r="902">
          <cell r="A902">
            <v>37475</v>
          </cell>
          <cell r="B902">
            <v>37474</v>
          </cell>
          <cell r="C902">
            <v>37476</v>
          </cell>
          <cell r="D902">
            <v>1.9609589999999999</v>
          </cell>
          <cell r="E902">
            <v>1.9508490000000001</v>
          </cell>
          <cell r="F902">
            <v>3.0590000000000002</v>
          </cell>
          <cell r="G902">
            <v>3.0598000000000001</v>
          </cell>
          <cell r="H902">
            <v>3.036</v>
          </cell>
          <cell r="I902">
            <v>17.86</v>
          </cell>
          <cell r="M902">
            <v>1.9041890389006415</v>
          </cell>
          <cell r="N902">
            <v>1.9015784598707473</v>
          </cell>
          <cell r="O902">
            <v>1.9139165477613891</v>
          </cell>
        </row>
        <row r="903">
          <cell r="A903">
            <v>37476</v>
          </cell>
          <cell r="B903">
            <v>37475</v>
          </cell>
          <cell r="C903">
            <v>37477</v>
          </cell>
          <cell r="D903">
            <v>1.959948</v>
          </cell>
          <cell r="E903">
            <v>1.9508490000000001</v>
          </cell>
          <cell r="F903">
            <v>2.8875000000000002</v>
          </cell>
          <cell r="G903">
            <v>2.8883000000000001</v>
          </cell>
          <cell r="H903">
            <v>2.9689999999999999</v>
          </cell>
          <cell r="I903">
            <v>17.829999999999998</v>
          </cell>
          <cell r="M903">
            <v>1.9054337177784861</v>
          </cell>
          <cell r="N903">
            <v>1.9028150240163673</v>
          </cell>
          <cell r="O903">
            <v>1.9151650052725087</v>
          </cell>
        </row>
        <row r="904">
          <cell r="A904">
            <v>37477</v>
          </cell>
          <cell r="B904">
            <v>37476</v>
          </cell>
          <cell r="C904">
            <v>37480</v>
          </cell>
          <cell r="D904">
            <v>1.959948</v>
          </cell>
          <cell r="E904">
            <v>1.9508490000000001</v>
          </cell>
          <cell r="F904">
            <v>2.9956</v>
          </cell>
          <cell r="G904">
            <v>2.9964</v>
          </cell>
          <cell r="H904">
            <v>3.117</v>
          </cell>
          <cell r="I904">
            <v>17.829999999999998</v>
          </cell>
          <cell r="M904">
            <v>1.9066785681132503</v>
          </cell>
          <cell r="N904">
            <v>1.9040523922786294</v>
          </cell>
          <cell r="O904">
            <v>1.9164123411883274</v>
          </cell>
        </row>
        <row r="905">
          <cell r="A905">
            <v>37480</v>
          </cell>
          <cell r="B905">
            <v>37477</v>
          </cell>
          <cell r="C905">
            <v>37481</v>
          </cell>
          <cell r="D905">
            <v>1.954893</v>
          </cell>
          <cell r="E905">
            <v>1.9508490000000001</v>
          </cell>
          <cell r="F905">
            <v>3.0971000000000002</v>
          </cell>
          <cell r="G905">
            <v>3.0979000000000001</v>
          </cell>
          <cell r="H905">
            <v>3.1909999999999998</v>
          </cell>
          <cell r="I905">
            <v>17.829999999999998</v>
          </cell>
          <cell r="M905">
            <v>1.9079242317286558</v>
          </cell>
          <cell r="N905">
            <v>1.9052905651804375</v>
          </cell>
          <cell r="O905">
            <v>1.9176604894868299</v>
          </cell>
        </row>
        <row r="906">
          <cell r="A906">
            <v>37481</v>
          </cell>
          <cell r="B906">
            <v>37480</v>
          </cell>
          <cell r="C906">
            <v>37482</v>
          </cell>
          <cell r="D906">
            <v>1.9609589999999999</v>
          </cell>
          <cell r="E906">
            <v>1.9508490000000001</v>
          </cell>
          <cell r="F906">
            <v>3.2086000000000001</v>
          </cell>
          <cell r="G906">
            <v>3.2094</v>
          </cell>
          <cell r="H906">
            <v>3.1549999999999998</v>
          </cell>
          <cell r="I906">
            <v>17.82</v>
          </cell>
          <cell r="M906">
            <v>1.9091674943037014</v>
          </cell>
          <cell r="N906">
            <v>1.9065295432450347</v>
          </cell>
          <cell r="O906">
            <v>1.9189094506971163</v>
          </cell>
        </row>
        <row r="907">
          <cell r="A907">
            <v>37482</v>
          </cell>
          <cell r="B907">
            <v>37481</v>
          </cell>
          <cell r="C907">
            <v>37483</v>
          </cell>
          <cell r="D907">
            <v>1.9559040000000001</v>
          </cell>
          <cell r="E907">
            <v>1.9508490000000001</v>
          </cell>
          <cell r="F907">
            <v>3.1957</v>
          </cell>
          <cell r="G907">
            <v>3.1964999999999999</v>
          </cell>
          <cell r="H907">
            <v>3.22</v>
          </cell>
          <cell r="I907">
            <v>17.87</v>
          </cell>
          <cell r="M907">
            <v>1.9104154273638556</v>
          </cell>
          <cell r="N907">
            <v>1.9077693269960045</v>
          </cell>
          <cell r="O907">
            <v>1.9201585786541109</v>
          </cell>
        </row>
        <row r="908">
          <cell r="A908">
            <v>37483</v>
          </cell>
          <cell r="B908">
            <v>37482</v>
          </cell>
          <cell r="C908">
            <v>37484</v>
          </cell>
          <cell r="D908">
            <v>1.956915</v>
          </cell>
          <cell r="E908">
            <v>1.9508490000000001</v>
          </cell>
          <cell r="F908">
            <v>3.1903999999999999</v>
          </cell>
          <cell r="G908">
            <v>3.1911999999999998</v>
          </cell>
          <cell r="H908">
            <v>3.2210000000000001</v>
          </cell>
          <cell r="I908">
            <v>17.87</v>
          </cell>
          <cell r="M908">
            <v>1.9116609570892029</v>
          </cell>
          <cell r="N908">
            <v>1.9090099169572714</v>
          </cell>
          <cell r="O908">
            <v>1.9214117547705201</v>
          </cell>
        </row>
        <row r="909">
          <cell r="A909">
            <v>37484</v>
          </cell>
          <cell r="B909">
            <v>37483</v>
          </cell>
          <cell r="C909">
            <v>37487</v>
          </cell>
          <cell r="D909">
            <v>1.9589369999999999</v>
          </cell>
          <cell r="E909">
            <v>1.9508490000000001</v>
          </cell>
          <cell r="F909">
            <v>3.1612</v>
          </cell>
          <cell r="G909">
            <v>3.1619999999999999</v>
          </cell>
          <cell r="H909">
            <v>3.13</v>
          </cell>
          <cell r="I909">
            <v>17.82</v>
          </cell>
          <cell r="M909">
            <v>1.912907943089817</v>
          </cell>
          <cell r="N909">
            <v>1.9102513136531001</v>
          </cell>
          <cell r="O909">
            <v>1.922665748762284</v>
          </cell>
        </row>
        <row r="910">
          <cell r="A910">
            <v>37487</v>
          </cell>
          <cell r="B910">
            <v>37484</v>
          </cell>
          <cell r="C910">
            <v>37488</v>
          </cell>
          <cell r="D910">
            <v>1.959948</v>
          </cell>
          <cell r="E910">
            <v>1.9508490000000001</v>
          </cell>
          <cell r="F910">
            <v>3.1133999999999999</v>
          </cell>
          <cell r="G910">
            <v>3.1141999999999999</v>
          </cell>
          <cell r="H910">
            <v>3.11</v>
          </cell>
          <cell r="I910">
            <v>17.82</v>
          </cell>
          <cell r="M910">
            <v>1.914157031805588</v>
          </cell>
          <cell r="N910">
            <v>1.9114935176080963</v>
          </cell>
          <cell r="O910">
            <v>1.9239173219086159</v>
          </cell>
        </row>
        <row r="911">
          <cell r="A911">
            <v>37488</v>
          </cell>
          <cell r="B911">
            <v>37487</v>
          </cell>
          <cell r="C911">
            <v>37489</v>
          </cell>
          <cell r="D911">
            <v>1.959948</v>
          </cell>
          <cell r="E911">
            <v>1.9508490000000001</v>
          </cell>
          <cell r="F911">
            <v>3.0914999999999999</v>
          </cell>
          <cell r="G911">
            <v>3.0922999999999998</v>
          </cell>
          <cell r="H911">
            <v>3.105</v>
          </cell>
          <cell r="I911">
            <v>17.87</v>
          </cell>
          <cell r="M911">
            <v>1.915407581220979</v>
          </cell>
          <cell r="N911">
            <v>1.9127365293472069</v>
          </cell>
          <cell r="O911">
            <v>1.9251697097755209</v>
          </cell>
        </row>
        <row r="912">
          <cell r="A912">
            <v>37489</v>
          </cell>
          <cell r="B912">
            <v>37488</v>
          </cell>
          <cell r="C912">
            <v>37490</v>
          </cell>
          <cell r="D912">
            <v>1.959948</v>
          </cell>
          <cell r="E912">
            <v>1.9508490000000001</v>
          </cell>
          <cell r="F912">
            <v>3.0785999999999998</v>
          </cell>
          <cell r="G912">
            <v>3.0794000000000001</v>
          </cell>
          <cell r="H912">
            <v>3.0870000000000002</v>
          </cell>
          <cell r="I912">
            <v>17.87</v>
          </cell>
          <cell r="M912">
            <v>1.916658947640312</v>
          </cell>
          <cell r="N912">
            <v>1.9139803493957204</v>
          </cell>
          <cell r="O912">
            <v>1.9264261563665188</v>
          </cell>
        </row>
        <row r="913">
          <cell r="A913">
            <v>37490</v>
          </cell>
          <cell r="B913">
            <v>37489</v>
          </cell>
          <cell r="C913">
            <v>37491</v>
          </cell>
          <cell r="D913">
            <v>1.947816</v>
          </cell>
          <cell r="E913">
            <v>1.9508490000000001</v>
          </cell>
          <cell r="F913">
            <v>3.1408999999999998</v>
          </cell>
          <cell r="G913">
            <v>3.1417000000000002</v>
          </cell>
          <cell r="H913">
            <v>3.1480000000000001</v>
          </cell>
          <cell r="I913">
            <v>17.82</v>
          </cell>
          <cell r="M913">
            <v>1.9179111315973485</v>
          </cell>
          <cell r="N913">
            <v>1.9152249782792663</v>
          </cell>
          <cell r="O913">
            <v>1.9276834229673205</v>
          </cell>
        </row>
        <row r="914">
          <cell r="A914">
            <v>37491</v>
          </cell>
          <cell r="B914">
            <v>37490</v>
          </cell>
          <cell r="C914">
            <v>37494</v>
          </cell>
          <cell r="D914">
            <v>1.952871</v>
          </cell>
          <cell r="E914">
            <v>1.945791</v>
          </cell>
          <cell r="F914">
            <v>3.1128</v>
          </cell>
          <cell r="G914">
            <v>3.1135999999999999</v>
          </cell>
          <cell r="H914">
            <v>3.1150000000000002</v>
          </cell>
          <cell r="I914">
            <v>17.809999999999999</v>
          </cell>
          <cell r="M914">
            <v>1.9191563775935829</v>
          </cell>
          <cell r="N914">
            <v>1.9164704165238164</v>
          </cell>
          <cell r="O914">
            <v>1.9289382624048921</v>
          </cell>
        </row>
        <row r="915">
          <cell r="A915">
            <v>37494</v>
          </cell>
          <cell r="B915">
            <v>37491</v>
          </cell>
          <cell r="C915">
            <v>37495</v>
          </cell>
          <cell r="D915">
            <v>1.9559040000000001</v>
          </cell>
          <cell r="E915">
            <v>1.945791</v>
          </cell>
          <cell r="F915">
            <v>3.0779999999999998</v>
          </cell>
          <cell r="G915">
            <v>3.0788000000000002</v>
          </cell>
          <cell r="H915">
            <v>3.0979999999999999</v>
          </cell>
          <cell r="I915">
            <v>17.809999999999999</v>
          </cell>
          <cell r="M915">
            <v>1.9204056658716719</v>
          </cell>
          <cell r="N915">
            <v>1.9177134334865626</v>
          </cell>
          <cell r="O915">
            <v>1.9301932685599488</v>
          </cell>
        </row>
        <row r="916">
          <cell r="A916">
            <v>37495</v>
          </cell>
          <cell r="B916">
            <v>37494</v>
          </cell>
          <cell r="C916">
            <v>37496</v>
          </cell>
          <cell r="D916">
            <v>1.9579260000000001</v>
          </cell>
          <cell r="E916">
            <v>1.945791</v>
          </cell>
          <cell r="F916">
            <v>3.0941000000000001</v>
          </cell>
          <cell r="G916">
            <v>3.0949</v>
          </cell>
          <cell r="H916">
            <v>3.1469999999999998</v>
          </cell>
          <cell r="I916">
            <v>17.809999999999999</v>
          </cell>
          <cell r="M916">
            <v>1.9216577089128388</v>
          </cell>
          <cell r="N916">
            <v>1.9189572566663819</v>
          </cell>
          <cell r="O916">
            <v>1.9314490912473332</v>
          </cell>
        </row>
        <row r="917">
          <cell r="A917">
            <v>37496</v>
          </cell>
          <cell r="B917">
            <v>37495</v>
          </cell>
          <cell r="C917">
            <v>37497</v>
          </cell>
          <cell r="D917">
            <v>1.9589369999999999</v>
          </cell>
          <cell r="E917">
            <v>1.945791</v>
          </cell>
          <cell r="F917">
            <v>3.1211000000000002</v>
          </cell>
          <cell r="G917">
            <v>3.1219000000000001</v>
          </cell>
          <cell r="H917">
            <v>3.1379999999999999</v>
          </cell>
          <cell r="I917">
            <v>17.87</v>
          </cell>
          <cell r="M917">
            <v>1.9229118634432989</v>
          </cell>
          <cell r="N917">
            <v>1.9202018865861841</v>
          </cell>
          <cell r="O917">
            <v>1.9327057309982976</v>
          </cell>
        </row>
        <row r="918">
          <cell r="A918">
            <v>37497</v>
          </cell>
          <cell r="B918">
            <v>37496</v>
          </cell>
          <cell r="C918">
            <v>37498</v>
          </cell>
          <cell r="D918">
            <v>1.9589369999999999</v>
          </cell>
          <cell r="E918">
            <v>1.945791</v>
          </cell>
          <cell r="F918">
            <v>3.1231</v>
          </cell>
          <cell r="G918">
            <v>3.1238999999999999</v>
          </cell>
          <cell r="H918">
            <v>3.0880000000000001</v>
          </cell>
          <cell r="I918">
            <v>17.829999999999998</v>
          </cell>
          <cell r="M918">
            <v>1.9241674845089782</v>
          </cell>
          <cell r="N918">
            <v>1.9214473237692185</v>
          </cell>
          <cell r="O918">
            <v>1.9339670959131849</v>
          </cell>
        </row>
        <row r="919">
          <cell r="A919">
            <v>37498</v>
          </cell>
          <cell r="B919">
            <v>37497</v>
          </cell>
          <cell r="C919">
            <v>37501</v>
          </cell>
          <cell r="D919">
            <v>1.9579260000000001</v>
          </cell>
          <cell r="E919">
            <v>1.9508490000000001</v>
          </cell>
          <cell r="F919">
            <v>3.0215000000000001</v>
          </cell>
          <cell r="G919">
            <v>3.0223</v>
          </cell>
          <cell r="H919">
            <v>3.0259999999999998</v>
          </cell>
          <cell r="I919">
            <v>17.82</v>
          </cell>
          <cell r="M919">
            <v>1.9254239254688454</v>
          </cell>
          <cell r="N919">
            <v>1.9226935687390734</v>
          </cell>
          <cell r="O919">
            <v>1.9352266775221341</v>
          </cell>
        </row>
        <row r="920">
          <cell r="A920">
            <v>37501</v>
          </cell>
          <cell r="B920">
            <v>37498</v>
          </cell>
          <cell r="C920">
            <v>37502</v>
          </cell>
          <cell r="D920">
            <v>1.961967</v>
          </cell>
          <cell r="E920">
            <v>1.9508490000000001</v>
          </cell>
          <cell r="F920">
            <v>3.0278</v>
          </cell>
          <cell r="G920">
            <v>3.0286</v>
          </cell>
          <cell r="H920">
            <v>3.0859999999999999</v>
          </cell>
          <cell r="I920">
            <v>17.87</v>
          </cell>
          <cell r="M920">
            <v>1.9266805379904111</v>
          </cell>
          <cell r="N920">
            <v>1.9239438636810335</v>
          </cell>
          <cell r="O920">
            <v>1.936486427295703</v>
          </cell>
        </row>
        <row r="921">
          <cell r="A921">
            <v>37502</v>
          </cell>
          <cell r="B921">
            <v>37501</v>
          </cell>
          <cell r="C921">
            <v>37503</v>
          </cell>
          <cell r="D921">
            <v>1.9629779999999999</v>
          </cell>
          <cell r="E921">
            <v>1.9508490000000001</v>
          </cell>
          <cell r="F921">
            <v>3.0979999999999999</v>
          </cell>
          <cell r="G921">
            <v>3.0988000000000002</v>
          </cell>
          <cell r="H921">
            <v>3.121</v>
          </cell>
          <cell r="I921">
            <v>17.87</v>
          </cell>
          <cell r="M921">
            <v>1.9279405658687707</v>
          </cell>
          <cell r="N921">
            <v>1.9251949716685395</v>
          </cell>
          <cell r="O921">
            <v>1.9377502596517466</v>
          </cell>
        </row>
        <row r="922">
          <cell r="A922">
            <v>37503</v>
          </cell>
          <cell r="B922">
            <v>37502</v>
          </cell>
          <cell r="C922">
            <v>37504</v>
          </cell>
          <cell r="D922">
            <v>1.956915</v>
          </cell>
          <cell r="E922">
            <v>1.9508490000000001</v>
          </cell>
          <cell r="F922">
            <v>3.1316999999999999</v>
          </cell>
          <cell r="G922">
            <v>3.1324999999999998</v>
          </cell>
          <cell r="H922">
            <v>3.1379999999999999</v>
          </cell>
          <cell r="I922">
            <v>17.87</v>
          </cell>
          <cell r="M922">
            <v>1.9292020675074735</v>
          </cell>
          <cell r="N922">
            <v>1.9264468932303009</v>
          </cell>
          <cell r="O922">
            <v>1.9390149168378543</v>
          </cell>
        </row>
        <row r="923">
          <cell r="A923">
            <v>37504</v>
          </cell>
          <cell r="B923">
            <v>37503</v>
          </cell>
          <cell r="C923">
            <v>37505</v>
          </cell>
          <cell r="D923">
            <v>1.9589369999999999</v>
          </cell>
          <cell r="E923">
            <v>1.9508490000000001</v>
          </cell>
          <cell r="F923">
            <v>3.1503999999999999</v>
          </cell>
          <cell r="G923">
            <v>3.1511999999999998</v>
          </cell>
          <cell r="H923">
            <v>3.1850000000000001</v>
          </cell>
          <cell r="I923">
            <v>17.88</v>
          </cell>
          <cell r="M923">
            <v>1.930460495662119</v>
          </cell>
          <cell r="N923">
            <v>1.9276996288953712</v>
          </cell>
          <cell r="O923">
            <v>1.940280399392345</v>
          </cell>
        </row>
        <row r="924">
          <cell r="A924">
            <v>37505</v>
          </cell>
          <cell r="B924">
            <v>37504</v>
          </cell>
          <cell r="C924">
            <v>37508</v>
          </cell>
          <cell r="D924">
            <v>1.9579260000000001</v>
          </cell>
          <cell r="E924">
            <v>1.9508490000000001</v>
          </cell>
          <cell r="F924">
            <v>3.1775000000000002</v>
          </cell>
          <cell r="G924">
            <v>3.1783000000000001</v>
          </cell>
          <cell r="H924">
            <v>3.194</v>
          </cell>
          <cell r="I924">
            <v>17.89</v>
          </cell>
          <cell r="M924">
            <v>1.931721045826116</v>
          </cell>
          <cell r="N924">
            <v>1.928953179193148</v>
          </cell>
          <cell r="O924">
            <v>1.9415473614743961</v>
          </cell>
        </row>
        <row r="925">
          <cell r="A925">
            <v>37508</v>
          </cell>
          <cell r="B925">
            <v>37505</v>
          </cell>
          <cell r="C925">
            <v>37509</v>
          </cell>
          <cell r="D925">
            <v>1.9589369999999999</v>
          </cell>
          <cell r="E925">
            <v>1.9508490000000001</v>
          </cell>
          <cell r="F925">
            <v>3.1303999999999998</v>
          </cell>
          <cell r="G925">
            <v>3.1312000000000002</v>
          </cell>
          <cell r="H925">
            <v>3.1389999999999998</v>
          </cell>
          <cell r="I925">
            <v>17.89</v>
          </cell>
          <cell r="M925">
            <v>1.932981768112906</v>
          </cell>
          <cell r="N925">
            <v>1.9302075446533731</v>
          </cell>
          <cell r="O925">
            <v>1.9428158048479485</v>
          </cell>
        </row>
        <row r="926">
          <cell r="A926">
            <v>37509</v>
          </cell>
          <cell r="B926">
            <v>37508</v>
          </cell>
          <cell r="C926">
            <v>37510</v>
          </cell>
          <cell r="D926">
            <v>1.959948</v>
          </cell>
          <cell r="E926">
            <v>1.9508490000000001</v>
          </cell>
          <cell r="F926">
            <v>3.1297999999999999</v>
          </cell>
          <cell r="G926">
            <v>3.1305999999999998</v>
          </cell>
          <cell r="H926">
            <v>3.1789999999999998</v>
          </cell>
          <cell r="I926">
            <v>17.899999999999999</v>
          </cell>
          <cell r="M926">
            <v>1.9342439646148668</v>
          </cell>
          <cell r="N926">
            <v>1.9314627258061328</v>
          </cell>
          <cell r="O926">
            <v>1.9440850769154714</v>
          </cell>
        </row>
        <row r="927">
          <cell r="A927">
            <v>37510</v>
          </cell>
          <cell r="B927">
            <v>37509</v>
          </cell>
          <cell r="C927">
            <v>37511</v>
          </cell>
          <cell r="D927">
            <v>1.959948</v>
          </cell>
          <cell r="E927">
            <v>1.9508490000000001</v>
          </cell>
          <cell r="F927">
            <v>3.1145</v>
          </cell>
          <cell r="G927">
            <v>3.1153</v>
          </cell>
          <cell r="H927">
            <v>3.1459999999999999</v>
          </cell>
          <cell r="I927">
            <v>17.899999999999999</v>
          </cell>
          <cell r="M927">
            <v>1.935507637144853</v>
          </cell>
          <cell r="N927">
            <v>1.9327187231818579</v>
          </cell>
          <cell r="O927">
            <v>1.9453558330098908</v>
          </cell>
        </row>
        <row r="928">
          <cell r="A928">
            <v>37511</v>
          </cell>
          <cell r="B928">
            <v>37510</v>
          </cell>
          <cell r="C928">
            <v>37512</v>
          </cell>
          <cell r="D928">
            <v>1.9589369999999999</v>
          </cell>
          <cell r="E928">
            <v>1.9508490000000001</v>
          </cell>
          <cell r="F928">
            <v>3.1231</v>
          </cell>
          <cell r="G928">
            <v>3.1238999999999999</v>
          </cell>
          <cell r="H928">
            <v>3.1240000000000001</v>
          </cell>
          <cell r="I928">
            <v>17.899999999999999</v>
          </cell>
          <cell r="M928">
            <v>1.9367721352523217</v>
          </cell>
          <cell r="N928">
            <v>1.9339755373113245</v>
          </cell>
          <cell r="O928">
            <v>1.9466274197372235</v>
          </cell>
        </row>
        <row r="929">
          <cell r="A929">
            <v>37512</v>
          </cell>
          <cell r="B929">
            <v>37511</v>
          </cell>
          <cell r="C929">
            <v>37515</v>
          </cell>
          <cell r="D929">
            <v>1.9589369999999999</v>
          </cell>
          <cell r="E929">
            <v>1.9508490000000001</v>
          </cell>
          <cell r="F929">
            <v>3.1497999999999999</v>
          </cell>
          <cell r="G929">
            <v>3.1505999999999998</v>
          </cell>
          <cell r="H929">
            <v>3.161</v>
          </cell>
          <cell r="I929">
            <v>17.899999999999999</v>
          </cell>
          <cell r="M929">
            <v>1.9380368067844267</v>
          </cell>
          <cell r="N929">
            <v>1.9352331687256539</v>
          </cell>
          <cell r="O929">
            <v>1.9478998376404151</v>
          </cell>
        </row>
        <row r="930">
          <cell r="A930">
            <v>37515</v>
          </cell>
          <cell r="B930">
            <v>37512</v>
          </cell>
          <cell r="C930">
            <v>37516</v>
          </cell>
          <cell r="D930">
            <v>1.959948</v>
          </cell>
          <cell r="E930">
            <v>1.9508490000000001</v>
          </cell>
          <cell r="F930">
            <v>3.1876000000000002</v>
          </cell>
          <cell r="G930">
            <v>3.1884000000000001</v>
          </cell>
          <cell r="H930">
            <v>3.2160000000000002</v>
          </cell>
          <cell r="I930">
            <v>17.899999999999999</v>
          </cell>
          <cell r="M930">
            <v>1.939302304120484</v>
          </cell>
          <cell r="N930">
            <v>1.9364916179563121</v>
          </cell>
          <cell r="O930">
            <v>1.9491730872627657</v>
          </cell>
        </row>
        <row r="931">
          <cell r="A931">
            <v>37516</v>
          </cell>
          <cell r="B931">
            <v>37515</v>
          </cell>
          <cell r="C931">
            <v>37517</v>
          </cell>
          <cell r="D931">
            <v>1.9589369999999999</v>
          </cell>
          <cell r="E931">
            <v>1.9508490000000001</v>
          </cell>
          <cell r="F931">
            <v>3.2240000000000002</v>
          </cell>
          <cell r="G931">
            <v>3.2248000000000001</v>
          </cell>
          <cell r="H931">
            <v>3.242</v>
          </cell>
          <cell r="I931">
            <v>17.899999999999999</v>
          </cell>
          <cell r="M931">
            <v>1.9405692813446027</v>
          </cell>
          <cell r="N931">
            <v>1.9377508855351113</v>
          </cell>
          <cell r="O931">
            <v>1.9504471691479306</v>
          </cell>
        </row>
        <row r="932">
          <cell r="A932">
            <v>37517</v>
          </cell>
          <cell r="B932">
            <v>37516</v>
          </cell>
          <cell r="C932">
            <v>37518</v>
          </cell>
          <cell r="D932">
            <v>1.9609589999999999</v>
          </cell>
          <cell r="E932">
            <v>1.9508490000000001</v>
          </cell>
          <cell r="F932">
            <v>3.3231999999999999</v>
          </cell>
          <cell r="G932">
            <v>3.3239999999999998</v>
          </cell>
          <cell r="H932">
            <v>3.3519999999999999</v>
          </cell>
          <cell r="I932">
            <v>17.899999999999999</v>
          </cell>
          <cell r="M932">
            <v>1.9418364323333659</v>
          </cell>
          <cell r="N932">
            <v>1.9390109719942097</v>
          </cell>
          <cell r="O932">
            <v>1.9517220838399203</v>
          </cell>
        </row>
        <row r="933">
          <cell r="A933">
            <v>37518</v>
          </cell>
          <cell r="B933">
            <v>37517</v>
          </cell>
          <cell r="C933">
            <v>37519</v>
          </cell>
          <cell r="D933">
            <v>1.959948</v>
          </cell>
          <cell r="E933">
            <v>1.9508490000000001</v>
          </cell>
          <cell r="F933">
            <v>3.3835000000000002</v>
          </cell>
          <cell r="G933">
            <v>3.3843000000000001</v>
          </cell>
          <cell r="H933">
            <v>3.448</v>
          </cell>
          <cell r="I933">
            <v>17.8</v>
          </cell>
          <cell r="M933">
            <v>1.94310571954287</v>
          </cell>
          <cell r="N933">
            <v>1.9402718778661108</v>
          </cell>
          <cell r="O933">
            <v>1.9529978318831014</v>
          </cell>
        </row>
        <row r="934">
          <cell r="A934">
            <v>37519</v>
          </cell>
          <cell r="B934">
            <v>37518</v>
          </cell>
          <cell r="C934">
            <v>37522</v>
          </cell>
          <cell r="D934">
            <v>1.959948</v>
          </cell>
          <cell r="E934">
            <v>1.9508490000000001</v>
          </cell>
          <cell r="F934">
            <v>3.4268999999999998</v>
          </cell>
          <cell r="G934">
            <v>3.4277000000000002</v>
          </cell>
          <cell r="H934">
            <v>3.399</v>
          </cell>
          <cell r="I934">
            <v>17.899999999999999</v>
          </cell>
          <cell r="M934">
            <v>1.9443751815991388</v>
          </cell>
          <cell r="N934">
            <v>1.941533603683665</v>
          </cell>
          <cell r="O934">
            <v>1.9542678333855332</v>
          </cell>
        </row>
        <row r="935">
          <cell r="A935">
            <v>37522</v>
          </cell>
          <cell r="B935">
            <v>37519</v>
          </cell>
          <cell r="C935">
            <v>37523</v>
          </cell>
          <cell r="D935">
            <v>1.9609589999999999</v>
          </cell>
          <cell r="E935">
            <v>1.9508490000000001</v>
          </cell>
          <cell r="F935">
            <v>3.544</v>
          </cell>
          <cell r="G935">
            <v>3.5448</v>
          </cell>
          <cell r="H935">
            <v>3.56</v>
          </cell>
          <cell r="I935">
            <v>17.899999999999999</v>
          </cell>
          <cell r="M935">
            <v>1.9456454730152803</v>
          </cell>
          <cell r="N935">
            <v>1.942796149980069</v>
          </cell>
          <cell r="O935">
            <v>1.9555452454643001</v>
          </cell>
        </row>
        <row r="936">
          <cell r="A936">
            <v>37523</v>
          </cell>
          <cell r="B936">
            <v>37522</v>
          </cell>
          <cell r="C936">
            <v>37524</v>
          </cell>
          <cell r="D936">
            <v>1.9579260000000001</v>
          </cell>
          <cell r="E936">
            <v>1.9508490000000001</v>
          </cell>
          <cell r="F936">
            <v>3.6208</v>
          </cell>
          <cell r="G936">
            <v>3.6215999999999999</v>
          </cell>
          <cell r="H936">
            <v>3.7850000000000001</v>
          </cell>
          <cell r="I936">
            <v>17.899999999999999</v>
          </cell>
          <cell r="M936">
            <v>1.9469172500156533</v>
          </cell>
          <cell r="N936">
            <v>1.9440595172888664</v>
          </cell>
          <cell r="O936">
            <v>1.9568234925266814</v>
          </cell>
        </row>
        <row r="937">
          <cell r="A937">
            <v>37524</v>
          </cell>
          <cell r="B937">
            <v>37523</v>
          </cell>
          <cell r="C937">
            <v>37525</v>
          </cell>
          <cell r="D937">
            <v>1.9589369999999999</v>
          </cell>
          <cell r="E937">
            <v>1.9508490000000001</v>
          </cell>
          <cell r="F937">
            <v>3.7248999999999999</v>
          </cell>
          <cell r="G937">
            <v>3.7256999999999998</v>
          </cell>
          <cell r="H937">
            <v>3.6709999999999998</v>
          </cell>
          <cell r="I937">
            <v>17.899999999999999</v>
          </cell>
          <cell r="M937">
            <v>1.9481878899835379</v>
          </cell>
          <cell r="N937">
            <v>1.9453237061439475</v>
          </cell>
          <cell r="O937">
            <v>1.9581025751184662</v>
          </cell>
        </row>
        <row r="938">
          <cell r="A938">
            <v>37525</v>
          </cell>
          <cell r="B938">
            <v>37524</v>
          </cell>
          <cell r="C938">
            <v>37526</v>
          </cell>
          <cell r="D938">
            <v>1.9589369999999999</v>
          </cell>
          <cell r="E938">
            <v>1.9508490000000001</v>
          </cell>
          <cell r="F938">
            <v>3.7507999999999999</v>
          </cell>
          <cell r="G938">
            <v>3.7515999999999998</v>
          </cell>
          <cell r="H938">
            <v>3.766</v>
          </cell>
          <cell r="I938">
            <v>17.899999999999999</v>
          </cell>
          <cell r="M938">
            <v>1.9494600157637516</v>
          </cell>
          <cell r="N938">
            <v>1.9465887170795497</v>
          </cell>
          <cell r="O938">
            <v>1.9593824937858004</v>
          </cell>
        </row>
        <row r="939">
          <cell r="A939">
            <v>37526</v>
          </cell>
          <cell r="B939">
            <v>37525</v>
          </cell>
          <cell r="C939">
            <v>37529</v>
          </cell>
          <cell r="D939">
            <v>1.959948</v>
          </cell>
          <cell r="E939">
            <v>1.9508490000000001</v>
          </cell>
          <cell r="F939">
            <v>3.8532999999999999</v>
          </cell>
          <cell r="G939">
            <v>3.8540999999999999</v>
          </cell>
          <cell r="H939">
            <v>3.871</v>
          </cell>
          <cell r="I939">
            <v>17.899999999999999</v>
          </cell>
          <cell r="M939">
            <v>1.9507329722153852</v>
          </cell>
          <cell r="N939">
            <v>1.9478545506302583</v>
          </cell>
          <cell r="O939">
            <v>1.960663249075187</v>
          </cell>
        </row>
        <row r="940">
          <cell r="A940">
            <v>37529</v>
          </cell>
          <cell r="B940">
            <v>37526</v>
          </cell>
          <cell r="C940">
            <v>37530</v>
          </cell>
          <cell r="D940">
            <v>1.9609589999999999</v>
          </cell>
          <cell r="E940">
            <v>1.9508490000000001</v>
          </cell>
          <cell r="F940">
            <v>3.8940999999999999</v>
          </cell>
          <cell r="G940">
            <v>3.8948999999999998</v>
          </cell>
          <cell r="H940">
            <v>3.7589999999999999</v>
          </cell>
          <cell r="I940">
            <v>17.899999999999999</v>
          </cell>
          <cell r="M940">
            <v>1.952007417277861</v>
          </cell>
          <cell r="N940">
            <v>1.9491212073310056</v>
          </cell>
          <cell r="O940">
            <v>1.9619448415334859</v>
          </cell>
        </row>
        <row r="941">
          <cell r="A941">
            <v>37530</v>
          </cell>
          <cell r="B941">
            <v>37529</v>
          </cell>
          <cell r="C941">
            <v>37531</v>
          </cell>
          <cell r="D941">
            <v>1.959948</v>
          </cell>
          <cell r="E941">
            <v>1.9508490000000001</v>
          </cell>
          <cell r="F941">
            <v>3.7458999999999998</v>
          </cell>
          <cell r="G941">
            <v>3.7467000000000001</v>
          </cell>
          <cell r="H941">
            <v>3.609</v>
          </cell>
          <cell r="I941">
            <v>17.899999999999999</v>
          </cell>
          <cell r="M941">
            <v>1.9532833527821871</v>
          </cell>
          <cell r="N941">
            <v>1.9503886877170722</v>
          </cell>
          <cell r="O941">
            <v>1.9632272717079147</v>
          </cell>
        </row>
        <row r="942">
          <cell r="A942">
            <v>37531</v>
          </cell>
          <cell r="B942">
            <v>37530</v>
          </cell>
          <cell r="C942">
            <v>37532</v>
          </cell>
          <cell r="D942">
            <v>1.9609589999999999</v>
          </cell>
          <cell r="E942">
            <v>1.9508490000000001</v>
          </cell>
          <cell r="F942">
            <v>3.5928</v>
          </cell>
          <cell r="G942">
            <v>3.5935999999999999</v>
          </cell>
          <cell r="H942">
            <v>3.6520000000000001</v>
          </cell>
          <cell r="I942">
            <v>17.899999999999999</v>
          </cell>
          <cell r="M942">
            <v>1.9545594640490933</v>
          </cell>
          <cell r="N942">
            <v>1.9516569923240867</v>
          </cell>
          <cell r="O942">
            <v>1.9645105401460488</v>
          </cell>
        </row>
        <row r="943">
          <cell r="A943">
            <v>37532</v>
          </cell>
          <cell r="B943">
            <v>37531</v>
          </cell>
          <cell r="C943">
            <v>37533</v>
          </cell>
          <cell r="D943">
            <v>1.959948</v>
          </cell>
          <cell r="E943">
            <v>1.9508490000000001</v>
          </cell>
          <cell r="F943">
            <v>3.6943999999999999</v>
          </cell>
          <cell r="G943">
            <v>3.6951999999999998</v>
          </cell>
          <cell r="H943">
            <v>3.6869999999999998</v>
          </cell>
          <cell r="I943">
            <v>17.899999999999999</v>
          </cell>
          <cell r="M943">
            <v>1.9558370677064476</v>
          </cell>
          <cell r="N943">
            <v>1.952926121688026</v>
          </cell>
          <cell r="O943">
            <v>1.9657946473958212</v>
          </cell>
        </row>
        <row r="944">
          <cell r="A944">
            <v>37533</v>
          </cell>
          <cell r="B944">
            <v>37532</v>
          </cell>
          <cell r="C944">
            <v>37536</v>
          </cell>
          <cell r="D944">
            <v>1.956915</v>
          </cell>
          <cell r="E944">
            <v>1.9508490000000001</v>
          </cell>
          <cell r="F944">
            <v>3.6585000000000001</v>
          </cell>
          <cell r="G944">
            <v>3.6593</v>
          </cell>
          <cell r="H944">
            <v>3.6230000000000002</v>
          </cell>
          <cell r="I944">
            <v>17.899999999999999</v>
          </cell>
          <cell r="M944">
            <v>1.9571148473561732</v>
          </cell>
          <cell r="N944">
            <v>1.952926121688026</v>
          </cell>
          <cell r="O944">
            <v>1.9657946473958212</v>
          </cell>
        </row>
        <row r="945">
          <cell r="A945">
            <v>37536</v>
          </cell>
          <cell r="B945">
            <v>37533</v>
          </cell>
          <cell r="C945">
            <v>37537</v>
          </cell>
          <cell r="D945">
            <v>1.9559040000000001</v>
          </cell>
          <cell r="E945">
            <v>1.9508490000000001</v>
          </cell>
          <cell r="F945">
            <v>3.6957</v>
          </cell>
          <cell r="G945">
            <v>3.6964999999999999</v>
          </cell>
          <cell r="H945">
            <v>3.742</v>
          </cell>
          <cell r="I945">
            <v>17.8</v>
          </cell>
          <cell r="M945">
            <v>1.958391483156678</v>
          </cell>
          <cell r="N945">
            <v>1.9541960763452155</v>
          </cell>
          <cell r="O945">
            <v>1.9670795940055235</v>
          </cell>
        </row>
        <row r="946">
          <cell r="A946">
            <v>37537</v>
          </cell>
          <cell r="B946">
            <v>37536</v>
          </cell>
          <cell r="C946">
            <v>37538</v>
          </cell>
          <cell r="D946">
            <v>1.954893</v>
          </cell>
          <cell r="E946">
            <v>1.9508490000000001</v>
          </cell>
          <cell r="F946">
            <v>3.7008999999999999</v>
          </cell>
          <cell r="G946">
            <v>3.7017000000000002</v>
          </cell>
          <cell r="H946">
            <v>3.7349999999999999</v>
          </cell>
          <cell r="I946">
            <v>17.899999999999999</v>
          </cell>
          <cell r="M946">
            <v>1.9596682917351684</v>
          </cell>
          <cell r="N946">
            <v>1.9554668568323295</v>
          </cell>
          <cell r="O946">
            <v>1.9683587526400117</v>
          </cell>
        </row>
        <row r="947">
          <cell r="A947">
            <v>37538</v>
          </cell>
          <cell r="B947">
            <v>37537</v>
          </cell>
          <cell r="C947">
            <v>37539</v>
          </cell>
          <cell r="D947">
            <v>1.954893</v>
          </cell>
          <cell r="E947">
            <v>1.9508490000000001</v>
          </cell>
          <cell r="F947">
            <v>3.8512</v>
          </cell>
          <cell r="G947">
            <v>3.8519999999999999</v>
          </cell>
          <cell r="H947">
            <v>3.8759999999999999</v>
          </cell>
          <cell r="I947">
            <v>17.899999999999999</v>
          </cell>
          <cell r="M947">
            <v>1.9609452723437801</v>
          </cell>
          <cell r="N947">
            <v>1.9567384636863907</v>
          </cell>
          <cell r="O947">
            <v>1.9696453752835483</v>
          </cell>
        </row>
        <row r="948">
          <cell r="A948">
            <v>37539</v>
          </cell>
          <cell r="B948">
            <v>37538</v>
          </cell>
          <cell r="C948">
            <v>37540</v>
          </cell>
          <cell r="D948">
            <v>1.9559040000000001</v>
          </cell>
          <cell r="E948">
            <v>1.9508490000000001</v>
          </cell>
          <cell r="F948">
            <v>3.9220000000000002</v>
          </cell>
          <cell r="G948">
            <v>3.9228000000000001</v>
          </cell>
          <cell r="H948">
            <v>3.992</v>
          </cell>
          <cell r="I948">
            <v>17.8</v>
          </cell>
          <cell r="M948">
            <v>1.9622230850725428</v>
          </cell>
          <cell r="N948">
            <v>1.9580108974447719</v>
          </cell>
          <cell r="O948">
            <v>1.970932838931208</v>
          </cell>
        </row>
        <row r="949">
          <cell r="A949">
            <v>37540</v>
          </cell>
          <cell r="B949">
            <v>37539</v>
          </cell>
          <cell r="C949">
            <v>37543</v>
          </cell>
          <cell r="D949">
            <v>1.954893</v>
          </cell>
          <cell r="E949">
            <v>1.9508490000000001</v>
          </cell>
          <cell r="F949">
            <v>3.9226999999999999</v>
          </cell>
          <cell r="G949">
            <v>3.9235000000000002</v>
          </cell>
          <cell r="H949">
            <v>3.8109999999999999</v>
          </cell>
          <cell r="I949">
            <v>17.899999999999999</v>
          </cell>
          <cell r="M949">
            <v>1.9635023917328711</v>
          </cell>
          <cell r="N949">
            <v>1.9592841586451948</v>
          </cell>
          <cell r="O949">
            <v>1.972214503265787</v>
          </cell>
        </row>
        <row r="950">
          <cell r="A950">
            <v>37543</v>
          </cell>
          <cell r="B950">
            <v>37540</v>
          </cell>
          <cell r="C950">
            <v>37544</v>
          </cell>
          <cell r="D950">
            <v>1.9589369999999999</v>
          </cell>
          <cell r="E950">
            <v>1.9508490000000001</v>
          </cell>
          <cell r="F950">
            <v>3.8605</v>
          </cell>
          <cell r="G950">
            <v>3.8613</v>
          </cell>
          <cell r="H950">
            <v>3.847</v>
          </cell>
          <cell r="I950">
            <v>17.899999999999999</v>
          </cell>
          <cell r="M950">
            <v>1.9647818707598983</v>
          </cell>
          <cell r="N950">
            <v>1.9605582478257308</v>
          </cell>
          <cell r="O950">
            <v>1.9735036462304063</v>
          </cell>
        </row>
        <row r="951">
          <cell r="A951">
            <v>37544</v>
          </cell>
          <cell r="B951">
            <v>37543</v>
          </cell>
          <cell r="C951">
            <v>37545</v>
          </cell>
          <cell r="D951">
            <v>2.2573409999999998</v>
          </cell>
          <cell r="E951">
            <v>2.2504409999999999</v>
          </cell>
          <cell r="F951">
            <v>3.8559000000000001</v>
          </cell>
          <cell r="G951">
            <v>3.8567</v>
          </cell>
          <cell r="H951">
            <v>3.85</v>
          </cell>
          <cell r="I951">
            <v>20.9</v>
          </cell>
          <cell r="M951">
            <v>1.9660648320610854</v>
          </cell>
          <cell r="N951">
            <v>1.9618331655248016</v>
          </cell>
          <cell r="O951">
            <v>1.9747936318465631</v>
          </cell>
        </row>
        <row r="952">
          <cell r="A952">
            <v>37545</v>
          </cell>
          <cell r="B952">
            <v>37544</v>
          </cell>
          <cell r="C952">
            <v>37546</v>
          </cell>
          <cell r="D952">
            <v>2.2563569999999999</v>
          </cell>
          <cell r="E952">
            <v>2.2504409999999999</v>
          </cell>
          <cell r="F952">
            <v>3.8736000000000002</v>
          </cell>
          <cell r="G952">
            <v>3.8744000000000001</v>
          </cell>
          <cell r="H952">
            <v>3.9119999999999999</v>
          </cell>
          <cell r="I952">
            <v>20.9</v>
          </cell>
          <cell r="M952">
            <v>1.9675441916457752</v>
          </cell>
          <cell r="N952">
            <v>1.9633048287884205</v>
          </cell>
          <cell r="O952">
            <v>1.9762815061060357</v>
          </cell>
        </row>
        <row r="953">
          <cell r="A953">
            <v>37546</v>
          </cell>
          <cell r="B953">
            <v>37545</v>
          </cell>
          <cell r="C953">
            <v>37547</v>
          </cell>
          <cell r="D953">
            <v>2.2543829999999998</v>
          </cell>
          <cell r="E953">
            <v>2.2504409999999999</v>
          </cell>
          <cell r="F953">
            <v>3.9237000000000002</v>
          </cell>
          <cell r="G953">
            <v>3.9245000000000001</v>
          </cell>
          <cell r="H953">
            <v>3.8959999999999999</v>
          </cell>
          <cell r="I953">
            <v>20.9</v>
          </cell>
          <cell r="M953">
            <v>1.9690240190156516</v>
          </cell>
          <cell r="N953">
            <v>1.9647775960158216</v>
          </cell>
          <cell r="O953">
            <v>1.9777705013787505</v>
          </cell>
        </row>
        <row r="954">
          <cell r="A954">
            <v>37547</v>
          </cell>
          <cell r="B954">
            <v>37546</v>
          </cell>
          <cell r="C954">
            <v>37550</v>
          </cell>
          <cell r="D954">
            <v>2.2543829999999998</v>
          </cell>
          <cell r="E954">
            <v>2.2504409999999999</v>
          </cell>
          <cell r="F954">
            <v>3.8751000000000002</v>
          </cell>
          <cell r="G954">
            <v>3.8759000000000001</v>
          </cell>
          <cell r="H954">
            <v>3.8730000000000002</v>
          </cell>
          <cell r="I954">
            <v>20.8</v>
          </cell>
          <cell r="M954">
            <v>1.970503663774005</v>
          </cell>
          <cell r="N954">
            <v>1.9662514680351399</v>
          </cell>
          <cell r="O954">
            <v>1.9792606185093158</v>
          </cell>
        </row>
        <row r="955">
          <cell r="A955">
            <v>37550</v>
          </cell>
          <cell r="B955">
            <v>37547</v>
          </cell>
          <cell r="C955">
            <v>37551</v>
          </cell>
          <cell r="D955">
            <v>2.2543829999999998</v>
          </cell>
          <cell r="E955">
            <v>2.2504409999999999</v>
          </cell>
          <cell r="F955">
            <v>3.9117000000000002</v>
          </cell>
          <cell r="G955">
            <v>3.9125000000000001</v>
          </cell>
          <cell r="H955">
            <v>3.9140000000000001</v>
          </cell>
          <cell r="I955">
            <v>20.8</v>
          </cell>
          <cell r="M955">
            <v>1.971984420427688</v>
          </cell>
          <cell r="N955">
            <v>1.967726445675132</v>
          </cell>
          <cell r="O955">
            <v>1.9807453543181801</v>
          </cell>
        </row>
        <row r="956">
          <cell r="A956">
            <v>37551</v>
          </cell>
          <cell r="B956">
            <v>37550</v>
          </cell>
          <cell r="C956">
            <v>37552</v>
          </cell>
          <cell r="D956">
            <v>2.2533989999999999</v>
          </cell>
          <cell r="E956">
            <v>2.2504409999999999</v>
          </cell>
          <cell r="F956">
            <v>3.9544000000000001</v>
          </cell>
          <cell r="G956">
            <v>3.9552</v>
          </cell>
          <cell r="H956">
            <v>3.9060000000000001</v>
          </cell>
          <cell r="I956">
            <v>20.9</v>
          </cell>
          <cell r="M956">
            <v>1.9734662898122468</v>
          </cell>
          <cell r="N956">
            <v>1.9692025297651758</v>
          </cell>
          <cell r="O956">
            <v>1.9822312038967023</v>
          </cell>
        </row>
        <row r="957">
          <cell r="A957">
            <v>37552</v>
          </cell>
          <cell r="B957">
            <v>37551</v>
          </cell>
          <cell r="C957">
            <v>37553</v>
          </cell>
          <cell r="D957">
            <v>2.2514249999999998</v>
          </cell>
          <cell r="E957">
            <v>2.2504409999999999</v>
          </cell>
          <cell r="F957">
            <v>3.8696000000000002</v>
          </cell>
          <cell r="G957">
            <v>3.8704000000000001</v>
          </cell>
          <cell r="H957">
            <v>3.899</v>
          </cell>
          <cell r="I957">
            <v>20.9</v>
          </cell>
          <cell r="M957">
            <v>1.9749486254669124</v>
          </cell>
          <cell r="N957">
            <v>1.9706797211352716</v>
          </cell>
          <cell r="O957">
            <v>1.9837246818667742</v>
          </cell>
        </row>
        <row r="958">
          <cell r="A958">
            <v>37553</v>
          </cell>
          <cell r="B958">
            <v>37552</v>
          </cell>
          <cell r="C958">
            <v>37554</v>
          </cell>
          <cell r="D958">
            <v>2.2524120000000001</v>
          </cell>
          <cell r="E958">
            <v>2.2504409999999999</v>
          </cell>
          <cell r="F958">
            <v>3.8609</v>
          </cell>
          <cell r="G958">
            <v>3.8616999999999999</v>
          </cell>
          <cell r="H958">
            <v>3.8109999999999999</v>
          </cell>
          <cell r="I958">
            <v>20.9</v>
          </cell>
          <cell r="M958">
            <v>1.9764307750366097</v>
          </cell>
          <cell r="N958">
            <v>1.9721580206160421</v>
          </cell>
          <cell r="O958">
            <v>1.9852192850721078</v>
          </cell>
        </row>
        <row r="959">
          <cell r="A959">
            <v>37554</v>
          </cell>
          <cell r="B959">
            <v>37553</v>
          </cell>
          <cell r="C959">
            <v>37557</v>
          </cell>
          <cell r="D959">
            <v>2.2514249999999998</v>
          </cell>
          <cell r="E959">
            <v>2.2504409999999999</v>
          </cell>
          <cell r="F959">
            <v>3.8007</v>
          </cell>
          <cell r="G959">
            <v>3.8014999999999999</v>
          </cell>
          <cell r="H959">
            <v>3.7309999999999999</v>
          </cell>
          <cell r="I959">
            <v>20.9</v>
          </cell>
          <cell r="M959">
            <v>1.97791468716823</v>
          </cell>
          <cell r="N959">
            <v>1.9736374290387331</v>
          </cell>
          <cell r="O959">
            <v>1.9867150143604919</v>
          </cell>
        </row>
        <row r="960">
          <cell r="A960">
            <v>37557</v>
          </cell>
          <cell r="B960">
            <v>37554</v>
          </cell>
          <cell r="C960">
            <v>37558</v>
          </cell>
          <cell r="D960">
            <v>2.2514249999999998</v>
          </cell>
          <cell r="E960">
            <v>2.2504409999999999</v>
          </cell>
          <cell r="F960">
            <v>3.7397999999999998</v>
          </cell>
          <cell r="G960">
            <v>3.7406000000000001</v>
          </cell>
          <cell r="H960">
            <v>3.7639999999999998</v>
          </cell>
          <cell r="I960">
            <v>20.9</v>
          </cell>
          <cell r="M960">
            <v>1.9793990626930826</v>
          </cell>
          <cell r="N960">
            <v>1.9751179472352141</v>
          </cell>
          <cell r="O960">
            <v>1.9882118705803546</v>
          </cell>
        </row>
        <row r="961">
          <cell r="A961">
            <v>37558</v>
          </cell>
          <cell r="B961">
            <v>37557</v>
          </cell>
          <cell r="C961">
            <v>37559</v>
          </cell>
          <cell r="D961">
            <v>2.2494540000000001</v>
          </cell>
          <cell r="E961">
            <v>2.2504409999999999</v>
          </cell>
          <cell r="F961">
            <v>3.8203</v>
          </cell>
          <cell r="G961">
            <v>3.8210999999999999</v>
          </cell>
          <cell r="H961">
            <v>3.819</v>
          </cell>
          <cell r="I961">
            <v>20.9</v>
          </cell>
          <cell r="M961">
            <v>1.9808845522046572</v>
          </cell>
          <cell r="N961">
            <v>1.9765995760379786</v>
          </cell>
          <cell r="O961">
            <v>1.989709854580763</v>
          </cell>
        </row>
        <row r="962">
          <cell r="A962">
            <v>37559</v>
          </cell>
          <cell r="B962">
            <v>37558</v>
          </cell>
          <cell r="C962">
            <v>37560</v>
          </cell>
          <cell r="D962">
            <v>2.2514249999999998</v>
          </cell>
          <cell r="E962">
            <v>2.2455090000000002</v>
          </cell>
          <cell r="F962">
            <v>3.7435</v>
          </cell>
          <cell r="G962">
            <v>3.7443</v>
          </cell>
          <cell r="H962">
            <v>3.7240000000000002</v>
          </cell>
          <cell r="I962">
            <v>20.9</v>
          </cell>
          <cell r="M962">
            <v>1.9823698550978224</v>
          </cell>
          <cell r="N962">
            <v>1.9780823162801449</v>
          </cell>
          <cell r="O962">
            <v>1.9912089672114237</v>
          </cell>
        </row>
        <row r="963">
          <cell r="A963">
            <v>37560</v>
          </cell>
          <cell r="B963">
            <v>37559</v>
          </cell>
          <cell r="C963">
            <v>37561</v>
          </cell>
          <cell r="D963">
            <v>2.2494540000000001</v>
          </cell>
          <cell r="E963">
            <v>2.2455090000000002</v>
          </cell>
          <cell r="F963">
            <v>3.6442000000000001</v>
          </cell>
          <cell r="G963">
            <v>3.645</v>
          </cell>
          <cell r="H963">
            <v>3.625</v>
          </cell>
          <cell r="I963">
            <v>20.9</v>
          </cell>
          <cell r="M963">
            <v>1.983857574114827</v>
          </cell>
          <cell r="N963">
            <v>1.9795629168281277</v>
          </cell>
          <cell r="O963">
            <v>1.9927092093226839</v>
          </cell>
        </row>
        <row r="964">
          <cell r="A964">
            <v>37561</v>
          </cell>
          <cell r="B964">
            <v>37560</v>
          </cell>
          <cell r="C964">
            <v>37564</v>
          </cell>
          <cell r="D964">
            <v>2.2504409999999999</v>
          </cell>
          <cell r="E964">
            <v>2.2455090000000002</v>
          </cell>
          <cell r="F964">
            <v>3.6105</v>
          </cell>
          <cell r="G964">
            <v>3.6113</v>
          </cell>
          <cell r="H964">
            <v>3.6</v>
          </cell>
          <cell r="I964">
            <v>20.9</v>
          </cell>
          <cell r="M964">
            <v>1.9853451062333347</v>
          </cell>
          <cell r="N964">
            <v>1.9810446256100624</v>
          </cell>
          <cell r="O964">
            <v>1.9942105817655313</v>
          </cell>
        </row>
        <row r="965">
          <cell r="A965">
            <v>37564</v>
          </cell>
          <cell r="B965">
            <v>37561</v>
          </cell>
          <cell r="C965">
            <v>37565</v>
          </cell>
          <cell r="D965">
            <v>2.2514249999999998</v>
          </cell>
          <cell r="E965">
            <v>2.2455090000000002</v>
          </cell>
          <cell r="F965">
            <v>3.5409999999999999</v>
          </cell>
          <cell r="G965">
            <v>3.5417999999999998</v>
          </cell>
          <cell r="H965">
            <v>3.5539999999999998</v>
          </cell>
          <cell r="I965">
            <v>20.9</v>
          </cell>
          <cell r="M965">
            <v>1.9868344069087402</v>
          </cell>
          <cell r="N965">
            <v>1.9825274434554656</v>
          </cell>
          <cell r="O965">
            <v>1.995713085391595</v>
          </cell>
        </row>
        <row r="966">
          <cell r="A966">
            <v>37565</v>
          </cell>
          <cell r="B966">
            <v>37564</v>
          </cell>
          <cell r="C966">
            <v>37566</v>
          </cell>
          <cell r="D966">
            <v>2.2524120000000001</v>
          </cell>
          <cell r="E966">
            <v>2.2455090000000002</v>
          </cell>
          <cell r="F966">
            <v>3.5617000000000001</v>
          </cell>
          <cell r="G966">
            <v>3.5625</v>
          </cell>
          <cell r="H966">
            <v>3.532</v>
          </cell>
          <cell r="I966">
            <v>20.9</v>
          </cell>
          <cell r="M966">
            <v>1.9883254764602651</v>
          </cell>
          <cell r="N966">
            <v>1.9840113711944745</v>
          </cell>
          <cell r="O966">
            <v>1.9972167210531451</v>
          </cell>
        </row>
        <row r="967">
          <cell r="A967">
            <v>37566</v>
          </cell>
          <cell r="B967">
            <v>37565</v>
          </cell>
          <cell r="C967">
            <v>37567</v>
          </cell>
          <cell r="D967">
            <v>2.2533989999999999</v>
          </cell>
          <cell r="E967">
            <v>2.2455090000000002</v>
          </cell>
          <cell r="F967">
            <v>3.5968</v>
          </cell>
          <cell r="G967">
            <v>3.5975999999999999</v>
          </cell>
          <cell r="H967">
            <v>3.6520000000000001</v>
          </cell>
          <cell r="I967">
            <v>20.9</v>
          </cell>
          <cell r="M967">
            <v>1.9898183191812933</v>
          </cell>
          <cell r="N967">
            <v>1.9854964096578478</v>
          </cell>
          <cell r="O967">
            <v>1.9987214896030945</v>
          </cell>
        </row>
        <row r="968">
          <cell r="A968">
            <v>37567</v>
          </cell>
          <cell r="B968">
            <v>37566</v>
          </cell>
          <cell r="C968">
            <v>37568</v>
          </cell>
          <cell r="D968">
            <v>2.2533989999999999</v>
          </cell>
          <cell r="E968">
            <v>2.2455090000000002</v>
          </cell>
          <cell r="F968">
            <v>3.621</v>
          </cell>
          <cell r="G968">
            <v>3.6217999999999999</v>
          </cell>
          <cell r="H968">
            <v>3.593</v>
          </cell>
          <cell r="I968">
            <v>20.9</v>
          </cell>
          <cell r="M968">
            <v>1.9913129373848351</v>
          </cell>
          <cell r="N968">
            <v>1.9869825596769661</v>
          </cell>
          <cell r="O968">
            <v>2.0002273918949984</v>
          </cell>
        </row>
        <row r="969">
          <cell r="A969">
            <v>37568</v>
          </cell>
          <cell r="B969">
            <v>37567</v>
          </cell>
          <cell r="C969">
            <v>37571</v>
          </cell>
          <cell r="D969">
            <v>2.2533989999999999</v>
          </cell>
          <cell r="E969">
            <v>2.2455090000000002</v>
          </cell>
          <cell r="F969">
            <v>3.5263</v>
          </cell>
          <cell r="G969">
            <v>3.5270999999999999</v>
          </cell>
          <cell r="H969">
            <v>3.5419999999999998</v>
          </cell>
          <cell r="I969">
            <v>20.9</v>
          </cell>
          <cell r="M969">
            <v>1.992808678245432</v>
          </cell>
          <cell r="N969">
            <v>1.9884698220838322</v>
          </cell>
          <cell r="O969">
            <v>2.0017344287830552</v>
          </cell>
        </row>
        <row r="970">
          <cell r="A970">
            <v>37571</v>
          </cell>
          <cell r="B970">
            <v>37568</v>
          </cell>
          <cell r="C970">
            <v>37572</v>
          </cell>
          <cell r="D970">
            <v>2.2524120000000001</v>
          </cell>
          <cell r="E970">
            <v>2.2455090000000002</v>
          </cell>
          <cell r="F970">
            <v>3.5026999999999999</v>
          </cell>
          <cell r="G970">
            <v>3.5034999999999998</v>
          </cell>
          <cell r="H970">
            <v>3.5190000000000001</v>
          </cell>
          <cell r="I970">
            <v>20.75</v>
          </cell>
          <cell r="M970">
            <v>1.9943055426063485</v>
          </cell>
          <cell r="N970">
            <v>1.9899581977110714</v>
          </cell>
          <cell r="O970">
            <v>2.0032426011221069</v>
          </cell>
        </row>
        <row r="971">
          <cell r="A971">
            <v>37572</v>
          </cell>
          <cell r="B971">
            <v>37571</v>
          </cell>
          <cell r="C971">
            <v>37573</v>
          </cell>
          <cell r="D971">
            <v>2.2524120000000001</v>
          </cell>
          <cell r="E971">
            <v>2.2455090000000002</v>
          </cell>
          <cell r="F971">
            <v>3.5518999999999998</v>
          </cell>
          <cell r="G971">
            <v>3.5527000000000002</v>
          </cell>
          <cell r="H971">
            <v>3.6110000000000002</v>
          </cell>
          <cell r="I971">
            <v>20.9</v>
          </cell>
          <cell r="M971">
            <v>1.9958028751849595</v>
          </cell>
          <cell r="N971">
            <v>1.9914476873919329</v>
          </cell>
          <cell r="O971">
            <v>2.0047420334844026</v>
          </cell>
        </row>
        <row r="972">
          <cell r="A972">
            <v>37573</v>
          </cell>
          <cell r="B972">
            <v>37572</v>
          </cell>
          <cell r="C972">
            <v>37574</v>
          </cell>
          <cell r="D972">
            <v>2.2494540000000001</v>
          </cell>
          <cell r="E972">
            <v>2.2455090000000002</v>
          </cell>
          <cell r="F972">
            <v>3.6334</v>
          </cell>
          <cell r="G972">
            <v>3.6341999999999999</v>
          </cell>
          <cell r="H972">
            <v>3.6309999999999998</v>
          </cell>
          <cell r="I972">
            <v>20.9</v>
          </cell>
          <cell r="M972">
            <v>1.9973013319668598</v>
          </cell>
          <cell r="N972">
            <v>1.9929382919602889</v>
          </cell>
          <cell r="O972">
            <v>2.0062524718514307</v>
          </cell>
        </row>
        <row r="973">
          <cell r="A973">
            <v>37574</v>
          </cell>
          <cell r="B973">
            <v>37573</v>
          </cell>
          <cell r="C973">
            <v>37578</v>
          </cell>
          <cell r="D973">
            <v>2.2494540000000001</v>
          </cell>
          <cell r="E973">
            <v>2.2455090000000002</v>
          </cell>
          <cell r="F973">
            <v>3.6789000000000001</v>
          </cell>
          <cell r="G973">
            <v>3.6797</v>
          </cell>
          <cell r="H973">
            <v>3.7149999999999999</v>
          </cell>
          <cell r="I973">
            <v>20.9</v>
          </cell>
          <cell r="M973">
            <v>1.9987989444569927</v>
          </cell>
          <cell r="N973">
            <v>1.9944300122506362</v>
          </cell>
          <cell r="O973">
            <v>2.0077640482322394</v>
          </cell>
        </row>
        <row r="974">
          <cell r="A974">
            <v>37578</v>
          </cell>
          <cell r="B974">
            <v>37574</v>
          </cell>
          <cell r="C974">
            <v>37579</v>
          </cell>
          <cell r="D974">
            <v>2.2484670000000002</v>
          </cell>
          <cell r="E974">
            <v>2.2455090000000002</v>
          </cell>
          <cell r="F974">
            <v>3.5880999999999998</v>
          </cell>
          <cell r="G974">
            <v>3.5889000000000002</v>
          </cell>
          <cell r="H974">
            <v>3.5659999999999998</v>
          </cell>
          <cell r="I974">
            <v>20.9</v>
          </cell>
          <cell r="M974">
            <v>2.0002976798839276</v>
          </cell>
          <cell r="N974">
            <v>1.995922849098096</v>
          </cell>
          <cell r="O974">
            <v>2.0092767634842459</v>
          </cell>
        </row>
        <row r="975">
          <cell r="A975">
            <v>37579</v>
          </cell>
          <cell r="B975">
            <v>37578</v>
          </cell>
          <cell r="C975">
            <v>37580</v>
          </cell>
          <cell r="D975">
            <v>2.2484670000000002</v>
          </cell>
          <cell r="E975">
            <v>2.2455090000000002</v>
          </cell>
          <cell r="F975">
            <v>3.5539000000000001</v>
          </cell>
          <cell r="G975">
            <v>3.5547</v>
          </cell>
          <cell r="H975">
            <v>3.5659999999999998</v>
          </cell>
          <cell r="I975">
            <v>20.9</v>
          </cell>
          <cell r="M975">
            <v>2.0017968809917259</v>
          </cell>
          <cell r="N975">
            <v>1.9974168033384145</v>
          </cell>
          <cell r="O975">
            <v>2.0107906184655127</v>
          </cell>
        </row>
        <row r="976">
          <cell r="A976">
            <v>37580</v>
          </cell>
          <cell r="B976">
            <v>37579</v>
          </cell>
          <cell r="C976">
            <v>37581</v>
          </cell>
          <cell r="D976">
            <v>2.2494540000000001</v>
          </cell>
          <cell r="E976">
            <v>2.2455090000000002</v>
          </cell>
          <cell r="F976">
            <v>3.5137999999999998</v>
          </cell>
          <cell r="G976">
            <v>3.5146000000000002</v>
          </cell>
          <cell r="H976">
            <v>3.51</v>
          </cell>
          <cell r="I976">
            <v>20.9</v>
          </cell>
          <cell r="M976">
            <v>2.0032972057342633</v>
          </cell>
          <cell r="N976">
            <v>1.9989118758079638</v>
          </cell>
          <cell r="O976">
            <v>2.0123056140347488</v>
          </cell>
        </row>
        <row r="977">
          <cell r="A977">
            <v>37581</v>
          </cell>
          <cell r="B977">
            <v>37580</v>
          </cell>
          <cell r="C977">
            <v>37582</v>
          </cell>
          <cell r="D977">
            <v>2.3290799999999998</v>
          </cell>
          <cell r="E977">
            <v>2.3437679999999999</v>
          </cell>
          <cell r="F977">
            <v>3.5095000000000001</v>
          </cell>
          <cell r="G977">
            <v>3.5103</v>
          </cell>
          <cell r="H977">
            <v>3.5259999999999998</v>
          </cell>
          <cell r="I977">
            <v>21.9</v>
          </cell>
          <cell r="M977">
            <v>2.0047993140384728</v>
          </cell>
          <cell r="N977">
            <v>2.0004080673437419</v>
          </cell>
          <cell r="O977">
            <v>2.0138217510513114</v>
          </cell>
        </row>
        <row r="978">
          <cell r="A978">
            <v>37582</v>
          </cell>
          <cell r="B978">
            <v>37581</v>
          </cell>
          <cell r="C978">
            <v>37585</v>
          </cell>
          <cell r="D978">
            <v>2.3388719999999998</v>
          </cell>
          <cell r="E978">
            <v>2.3388719999999998</v>
          </cell>
          <cell r="F978">
            <v>3.5608</v>
          </cell>
          <cell r="G978">
            <v>3.5615999999999999</v>
          </cell>
          <cell r="H978">
            <v>3.5590000000000002</v>
          </cell>
          <cell r="I978">
            <v>21.7</v>
          </cell>
          <cell r="M978">
            <v>2.0063557600339195</v>
          </cell>
          <cell r="N978">
            <v>2.0019708981488025</v>
          </cell>
          <cell r="O978">
            <v>2.015404908077302</v>
          </cell>
        </row>
        <row r="979">
          <cell r="A979">
            <v>37585</v>
          </cell>
          <cell r="B979">
            <v>37582</v>
          </cell>
          <cell r="C979">
            <v>37586</v>
          </cell>
          <cell r="D979">
            <v>2.3457240000000001</v>
          </cell>
          <cell r="E979">
            <v>2.3388719999999998</v>
          </cell>
          <cell r="F979">
            <v>3.5484</v>
          </cell>
          <cell r="G979">
            <v>3.5491999999999999</v>
          </cell>
          <cell r="H979">
            <v>3.5419999999999998</v>
          </cell>
          <cell r="I979">
            <v>21.9</v>
          </cell>
          <cell r="M979">
            <v>2.0079199631369802</v>
          </cell>
          <cell r="N979">
            <v>2.0035316827083007</v>
          </cell>
          <cell r="O979">
            <v>2.0169761669996671</v>
          </cell>
        </row>
        <row r="980">
          <cell r="A980">
            <v>37586</v>
          </cell>
          <cell r="B980">
            <v>37585</v>
          </cell>
          <cell r="C980">
            <v>37587</v>
          </cell>
          <cell r="D980">
            <v>2.3506140000000002</v>
          </cell>
          <cell r="E980">
            <v>2.3388719999999998</v>
          </cell>
          <cell r="F980">
            <v>3.5863999999999998</v>
          </cell>
          <cell r="G980">
            <v>3.5872000000000002</v>
          </cell>
          <cell r="H980">
            <v>3.6179999999999999</v>
          </cell>
          <cell r="I980">
            <v>21.9</v>
          </cell>
          <cell r="M980">
            <v>2.0094899718195167</v>
          </cell>
          <cell r="N980">
            <v>2.0050936840929006</v>
          </cell>
          <cell r="O980">
            <v>2.018561803855746</v>
          </cell>
        </row>
        <row r="981">
          <cell r="A981">
            <v>37587</v>
          </cell>
          <cell r="B981">
            <v>37586</v>
          </cell>
          <cell r="C981">
            <v>37588</v>
          </cell>
          <cell r="D981">
            <v>2.3515920000000001</v>
          </cell>
          <cell r="E981">
            <v>2.3388719999999998</v>
          </cell>
          <cell r="F981">
            <v>3.589</v>
          </cell>
          <cell r="G981">
            <v>3.5897999999999999</v>
          </cell>
          <cell r="H981">
            <v>3.59</v>
          </cell>
          <cell r="I981">
            <v>21.9</v>
          </cell>
          <cell r="M981">
            <v>2.0110644835730564</v>
          </cell>
          <cell r="N981">
            <v>2.0066569032512676</v>
          </cell>
          <cell r="O981">
            <v>2.0201486872531977</v>
          </cell>
        </row>
        <row r="982">
          <cell r="A982">
            <v>37588</v>
          </cell>
          <cell r="B982">
            <v>37587</v>
          </cell>
          <cell r="C982">
            <v>37589</v>
          </cell>
          <cell r="D982">
            <v>2.3496359999999998</v>
          </cell>
          <cell r="E982">
            <v>2.3486579999999999</v>
          </cell>
          <cell r="F982">
            <v>3.6021999999999998</v>
          </cell>
          <cell r="G982">
            <v>3.6030000000000002</v>
          </cell>
          <cell r="H982">
            <v>3.5990000000000002</v>
          </cell>
          <cell r="I982">
            <v>21.9</v>
          </cell>
          <cell r="M982">
            <v>2.0126408846234081</v>
          </cell>
          <cell r="N982">
            <v>2.008221341132808</v>
          </cell>
          <cell r="O982">
            <v>2.0217368181719846</v>
          </cell>
        </row>
        <row r="983">
          <cell r="A983">
            <v>37589</v>
          </cell>
          <cell r="B983">
            <v>37588</v>
          </cell>
          <cell r="C983">
            <v>37592</v>
          </cell>
          <cell r="D983">
            <v>2.3437679999999999</v>
          </cell>
          <cell r="E983">
            <v>2.3486579999999999</v>
          </cell>
          <cell r="F983">
            <v>3.6356999999999999</v>
          </cell>
          <cell r="G983">
            <v>3.6364999999999998</v>
          </cell>
          <cell r="H983">
            <v>3.6640000000000001</v>
          </cell>
          <cell r="I983">
            <v>21.9</v>
          </cell>
          <cell r="M983">
            <v>2.0142172091159356</v>
          </cell>
          <cell r="N983">
            <v>2.0097935495056825</v>
          </cell>
          <cell r="O983">
            <v>2.0233261975928403</v>
          </cell>
        </row>
        <row r="984">
          <cell r="A984">
            <v>37592</v>
          </cell>
          <cell r="B984">
            <v>37589</v>
          </cell>
          <cell r="C984">
            <v>37593</v>
          </cell>
          <cell r="D984">
            <v>2.3496359999999998</v>
          </cell>
          <cell r="E984">
            <v>2.3486579999999999</v>
          </cell>
          <cell r="F984">
            <v>3.6152000000000002</v>
          </cell>
          <cell r="G984">
            <v>3.6160000000000001</v>
          </cell>
          <cell r="H984">
            <v>3.63</v>
          </cell>
          <cell r="I984">
            <v>21.9</v>
          </cell>
          <cell r="M984">
            <v>2.0157908283958608</v>
          </cell>
          <cell r="N984">
            <v>2.0113669887384811</v>
          </cell>
          <cell r="O984">
            <v>2.024916826497269</v>
          </cell>
        </row>
        <row r="985">
          <cell r="A985">
            <v>37593</v>
          </cell>
          <cell r="B985">
            <v>37592</v>
          </cell>
          <cell r="C985">
            <v>37594</v>
          </cell>
          <cell r="D985">
            <v>2.3525700000000001</v>
          </cell>
          <cell r="E985">
            <v>2.3486579999999999</v>
          </cell>
          <cell r="F985">
            <v>3.6617000000000002</v>
          </cell>
          <cell r="G985">
            <v>3.6625000000000001</v>
          </cell>
          <cell r="H985">
            <v>3.6840000000000002</v>
          </cell>
          <cell r="I985">
            <v>21.9</v>
          </cell>
          <cell r="M985">
            <v>2.0173696199621505</v>
          </cell>
          <cell r="N985">
            <v>2.0129416597948269</v>
          </cell>
          <cell r="O985">
            <v>2.0265087058675468</v>
          </cell>
        </row>
        <row r="986">
          <cell r="A986">
            <v>37594</v>
          </cell>
          <cell r="B986">
            <v>37593</v>
          </cell>
          <cell r="C986">
            <v>37595</v>
          </cell>
          <cell r="D986">
            <v>2.3515920000000001</v>
          </cell>
          <cell r="E986">
            <v>2.3486579999999999</v>
          </cell>
          <cell r="F986">
            <v>3.7040999999999999</v>
          </cell>
          <cell r="G986">
            <v>3.7048999999999999</v>
          </cell>
          <cell r="H986">
            <v>3.722</v>
          </cell>
          <cell r="I986">
            <v>21.9</v>
          </cell>
          <cell r="M986">
            <v>2.0189516210444287</v>
          </cell>
          <cell r="N986">
            <v>2.0145175636390973</v>
          </cell>
          <cell r="O986">
            <v>2.0281018366867221</v>
          </cell>
        </row>
        <row r="987">
          <cell r="A987">
            <v>37595</v>
          </cell>
          <cell r="B987">
            <v>37594</v>
          </cell>
          <cell r="C987">
            <v>37596</v>
          </cell>
          <cell r="D987">
            <v>2.3525700000000001</v>
          </cell>
          <cell r="E987">
            <v>2.3486579999999999</v>
          </cell>
          <cell r="F987">
            <v>3.7505999999999999</v>
          </cell>
          <cell r="G987">
            <v>3.7513999999999998</v>
          </cell>
          <cell r="H987">
            <v>3.8010000000000002</v>
          </cell>
          <cell r="I987">
            <v>21.9</v>
          </cell>
          <cell r="M987">
            <v>2.0205342045379071</v>
          </cell>
          <cell r="N987">
            <v>2.0160947012364248</v>
          </cell>
          <cell r="O987">
            <v>2.0296962199386153</v>
          </cell>
        </row>
        <row r="988">
          <cell r="A988">
            <v>37596</v>
          </cell>
          <cell r="B988">
            <v>37595</v>
          </cell>
          <cell r="C988">
            <v>37599</v>
          </cell>
          <cell r="D988">
            <v>2.3525700000000001</v>
          </cell>
          <cell r="E988">
            <v>2.3486579999999999</v>
          </cell>
          <cell r="F988">
            <v>3.7517999999999998</v>
          </cell>
          <cell r="G988">
            <v>3.7526000000000002</v>
          </cell>
          <cell r="H988">
            <v>3.7519999999999998</v>
          </cell>
          <cell r="I988">
            <v>21.9</v>
          </cell>
          <cell r="M988">
            <v>2.0221186872557637</v>
          </cell>
          <cell r="N988">
            <v>2.0176730735526971</v>
          </cell>
          <cell r="O988">
            <v>2.0312918566078211</v>
          </cell>
        </row>
        <row r="989">
          <cell r="A989">
            <v>37599</v>
          </cell>
          <cell r="B989">
            <v>37596</v>
          </cell>
          <cell r="C989">
            <v>37600</v>
          </cell>
          <cell r="D989">
            <v>2.3506140000000002</v>
          </cell>
          <cell r="E989">
            <v>2.3486579999999999</v>
          </cell>
          <cell r="F989">
            <v>3.7972000000000001</v>
          </cell>
          <cell r="G989">
            <v>3.798</v>
          </cell>
          <cell r="H989">
            <v>3.7839999999999998</v>
          </cell>
          <cell r="I989">
            <v>21.8</v>
          </cell>
          <cell r="M989">
            <v>2.0237044125091228</v>
          </cell>
          <cell r="N989">
            <v>2.0192526815545588</v>
          </cell>
          <cell r="O989">
            <v>2.0328887476797082</v>
          </cell>
        </row>
        <row r="990">
          <cell r="A990">
            <v>37600</v>
          </cell>
          <cell r="B990">
            <v>37599</v>
          </cell>
          <cell r="C990">
            <v>37601</v>
          </cell>
          <cell r="D990">
            <v>2.3486579999999999</v>
          </cell>
          <cell r="E990">
            <v>2.3486579999999999</v>
          </cell>
          <cell r="F990">
            <v>3.7677</v>
          </cell>
          <cell r="G990">
            <v>3.7685</v>
          </cell>
          <cell r="H990">
            <v>3.8069999999999999</v>
          </cell>
          <cell r="I990">
            <v>21.8</v>
          </cell>
          <cell r="M990">
            <v>2.0252900618170915</v>
          </cell>
          <cell r="N990">
            <v>2.0208335262094104</v>
          </cell>
          <cell r="O990">
            <v>2.0344802684957761</v>
          </cell>
        </row>
        <row r="991">
          <cell r="A991">
            <v>37601</v>
          </cell>
          <cell r="B991">
            <v>37600</v>
          </cell>
          <cell r="C991">
            <v>37602</v>
          </cell>
          <cell r="D991">
            <v>2.3447460000000002</v>
          </cell>
          <cell r="E991">
            <v>2.3486579999999999</v>
          </cell>
          <cell r="F991">
            <v>3.7946</v>
          </cell>
          <cell r="G991">
            <v>3.7953999999999999</v>
          </cell>
          <cell r="H991">
            <v>3.7909999999999999</v>
          </cell>
          <cell r="I991">
            <v>21.9</v>
          </cell>
          <cell r="M991">
            <v>2.0268756330524274</v>
          </cell>
          <cell r="N991">
            <v>2.0224156084854106</v>
          </cell>
          <cell r="O991">
            <v>2.0360730352917389</v>
          </cell>
        </row>
        <row r="992">
          <cell r="A992">
            <v>37602</v>
          </cell>
          <cell r="B992">
            <v>37601</v>
          </cell>
          <cell r="C992">
            <v>37603</v>
          </cell>
          <cell r="D992">
            <v>2.3437679999999999</v>
          </cell>
          <cell r="E992">
            <v>2.3437679999999999</v>
          </cell>
          <cell r="F992">
            <v>3.7526999999999999</v>
          </cell>
          <cell r="G992">
            <v>3.7534999999999998</v>
          </cell>
          <cell r="H992">
            <v>3.802</v>
          </cell>
          <cell r="I992">
            <v>21.75</v>
          </cell>
          <cell r="M992">
            <v>2.0284598025634595</v>
          </cell>
          <cell r="N992">
            <v>2.0239989293514755</v>
          </cell>
          <cell r="O992">
            <v>2.0376736850660144</v>
          </cell>
        </row>
        <row r="993">
          <cell r="A993">
            <v>37603</v>
          </cell>
          <cell r="B993">
            <v>37602</v>
          </cell>
          <cell r="C993">
            <v>37606</v>
          </cell>
          <cell r="D993">
            <v>2.3427899999999999</v>
          </cell>
          <cell r="E993">
            <v>2.3437679999999999</v>
          </cell>
          <cell r="F993">
            <v>3.7334000000000001</v>
          </cell>
          <cell r="G993">
            <v>3.7342</v>
          </cell>
          <cell r="H993">
            <v>3.738</v>
          </cell>
          <cell r="I993">
            <v>21.9</v>
          </cell>
          <cell r="M993">
            <v>2.030044548954971</v>
          </cell>
          <cell r="N993">
            <v>2.0255801906590252</v>
          </cell>
          <cell r="O993">
            <v>2.0392656292873657</v>
          </cell>
        </row>
        <row r="994">
          <cell r="A994">
            <v>37606</v>
          </cell>
          <cell r="B994">
            <v>37603</v>
          </cell>
          <cell r="C994">
            <v>37607</v>
          </cell>
          <cell r="D994">
            <v>2.3427899999999999</v>
          </cell>
          <cell r="E994">
            <v>2.3388719999999998</v>
          </cell>
          <cell r="F994">
            <v>3.6309999999999998</v>
          </cell>
          <cell r="G994">
            <v>3.6318000000000001</v>
          </cell>
          <cell r="H994">
            <v>3.629</v>
          </cell>
          <cell r="I994">
            <v>21.9</v>
          </cell>
          <cell r="M994">
            <v>2.0316298716445864</v>
          </cell>
          <cell r="N994">
            <v>2.0271626873364585</v>
          </cell>
          <cell r="O994">
            <v>2.0408687889052324</v>
          </cell>
        </row>
        <row r="995">
          <cell r="A995">
            <v>37607</v>
          </cell>
          <cell r="B995">
            <v>37606</v>
          </cell>
          <cell r="C995">
            <v>37608</v>
          </cell>
          <cell r="D995">
            <v>2.341809</v>
          </cell>
          <cell r="E995">
            <v>2.3388719999999998</v>
          </cell>
          <cell r="F995">
            <v>3.5819000000000001</v>
          </cell>
          <cell r="G995">
            <v>3.5827</v>
          </cell>
          <cell r="H995">
            <v>3.62</v>
          </cell>
          <cell r="I995">
            <v>21.7</v>
          </cell>
          <cell r="M995">
            <v>2.0332164323602497</v>
          </cell>
          <cell r="N995">
            <v>2.0287431120194106</v>
          </cell>
          <cell r="O995">
            <v>2.0424732088399127</v>
          </cell>
        </row>
        <row r="996">
          <cell r="A996">
            <v>37608</v>
          </cell>
          <cell r="B996">
            <v>37607</v>
          </cell>
          <cell r="C996">
            <v>37609</v>
          </cell>
          <cell r="D996">
            <v>2.341809</v>
          </cell>
          <cell r="E996">
            <v>2.3388719999999998</v>
          </cell>
          <cell r="F996">
            <v>3.5308000000000002</v>
          </cell>
          <cell r="G996">
            <v>3.5316000000000001</v>
          </cell>
          <cell r="H996">
            <v>3.5680000000000001</v>
          </cell>
          <cell r="I996">
            <v>21.9</v>
          </cell>
          <cell r="M996">
            <v>2.0348035672069993</v>
          </cell>
          <cell r="N996">
            <v>2.0303247688393755</v>
          </cell>
          <cell r="O996">
            <v>2.0440655708710951</v>
          </cell>
        </row>
        <row r="997">
          <cell r="A997">
            <v>37609</v>
          </cell>
          <cell r="B997">
            <v>37608</v>
          </cell>
          <cell r="C997">
            <v>37610</v>
          </cell>
          <cell r="D997">
            <v>2.6318820000000001</v>
          </cell>
          <cell r="E997">
            <v>2.6290170000000002</v>
          </cell>
          <cell r="F997">
            <v>3.5038999999999998</v>
          </cell>
          <cell r="G997">
            <v>3.5047000000000001</v>
          </cell>
          <cell r="H997">
            <v>3.5129999999999999</v>
          </cell>
          <cell r="I997">
            <v>24.9</v>
          </cell>
          <cell r="M997">
            <v>2.0363919409759714</v>
          </cell>
          <cell r="N997">
            <v>2.0319076587569569</v>
          </cell>
          <cell r="O997">
            <v>2.045672503941721</v>
          </cell>
        </row>
        <row r="998">
          <cell r="A998">
            <v>37610</v>
          </cell>
          <cell r="B998">
            <v>37609</v>
          </cell>
          <cell r="C998">
            <v>37613</v>
          </cell>
          <cell r="D998">
            <v>2.6337929999999998</v>
          </cell>
          <cell r="E998">
            <v>2.6290170000000002</v>
          </cell>
          <cell r="F998">
            <v>3.427</v>
          </cell>
          <cell r="G998">
            <v>3.4278</v>
          </cell>
          <cell r="H998">
            <v>3.4889999999999999</v>
          </cell>
          <cell r="I998">
            <v>24.9</v>
          </cell>
          <cell r="M998">
            <v>2.0381784554074378</v>
          </cell>
          <cell r="N998">
            <v>2.033688298682724</v>
          </cell>
          <cell r="O998">
            <v>2.0474782267591438</v>
          </cell>
        </row>
        <row r="999">
          <cell r="A999">
            <v>37613</v>
          </cell>
          <cell r="B999">
            <v>37610</v>
          </cell>
          <cell r="C999">
            <v>37614</v>
          </cell>
          <cell r="D999">
            <v>2.634747</v>
          </cell>
          <cell r="E999">
            <v>2.6290170000000002</v>
          </cell>
          <cell r="F999">
            <v>3.4939</v>
          </cell>
          <cell r="G999">
            <v>3.4946999999999999</v>
          </cell>
          <cell r="H999">
            <v>3.51</v>
          </cell>
          <cell r="I999">
            <v>24.7</v>
          </cell>
          <cell r="M999">
            <v>2.0399678354569719</v>
          </cell>
          <cell r="N999">
            <v>2.0354704990527033</v>
          </cell>
          <cell r="O999">
            <v>2.0492855434948929</v>
          </cell>
        </row>
        <row r="1000">
          <cell r="A1000">
            <v>37614</v>
          </cell>
          <cell r="B1000">
            <v>37613</v>
          </cell>
          <cell r="C1000">
            <v>37616</v>
          </cell>
          <cell r="D1000">
            <v>2.6318820000000001</v>
          </cell>
          <cell r="E1000">
            <v>2.6290170000000002</v>
          </cell>
          <cell r="F1000">
            <v>3.5002</v>
          </cell>
          <cell r="G1000">
            <v>3.5009999999999999</v>
          </cell>
          <cell r="H1000">
            <v>3.51</v>
          </cell>
          <cell r="I1000">
            <v>24.9</v>
          </cell>
          <cell r="M1000">
            <v>2.0417594351684945</v>
          </cell>
          <cell r="N1000">
            <v>2.0372542612343727</v>
          </cell>
          <cell r="O1000">
            <v>2.0510814119027621</v>
          </cell>
        </row>
        <row r="1001">
          <cell r="A1001">
            <v>37616</v>
          </cell>
          <cell r="B1001">
            <v>37614</v>
          </cell>
          <cell r="C1001">
            <v>37617</v>
          </cell>
          <cell r="D1001">
            <v>2.6328390000000002</v>
          </cell>
          <cell r="E1001">
            <v>2.6290170000000002</v>
          </cell>
          <cell r="F1001">
            <v>3.5243000000000002</v>
          </cell>
          <cell r="G1001">
            <v>3.5350999999999999</v>
          </cell>
          <cell r="H1001">
            <v>3.556</v>
          </cell>
          <cell r="I1001">
            <v>24.9</v>
          </cell>
          <cell r="M1001">
            <v>2.0435506584704108</v>
          </cell>
          <cell r="N1001">
            <v>2.0390395865964086</v>
          </cell>
          <cell r="O1001">
            <v>2.0528919091835967</v>
          </cell>
        </row>
        <row r="1002">
          <cell r="A1002">
            <v>37617</v>
          </cell>
          <cell r="B1002">
            <v>37616</v>
          </cell>
          <cell r="C1002">
            <v>37620</v>
          </cell>
          <cell r="D1002">
            <v>2.635704</v>
          </cell>
          <cell r="E1002">
            <v>2.6290170000000002</v>
          </cell>
          <cell r="F1002">
            <v>3.5405000000000002</v>
          </cell>
          <cell r="G1002">
            <v>3.5413000000000001</v>
          </cell>
          <cell r="H1002">
            <v>3.5350000000000001</v>
          </cell>
          <cell r="I1002">
            <v>24.9</v>
          </cell>
          <cell r="M1002">
            <v>2.0453441050944434</v>
          </cell>
          <cell r="N1002">
            <v>2.0408264765086868</v>
          </cell>
          <cell r="O1002">
            <v>2.0547040045971943</v>
          </cell>
        </row>
        <row r="1003">
          <cell r="A1003">
            <v>37620</v>
          </cell>
          <cell r="B1003">
            <v>37617</v>
          </cell>
          <cell r="C1003">
            <v>37621</v>
          </cell>
          <cell r="D1003">
            <v>2.6395230000000001</v>
          </cell>
          <cell r="E1003">
            <v>2.6290170000000002</v>
          </cell>
          <cell r="F1003">
            <v>3.5325000000000002</v>
          </cell>
          <cell r="G1003">
            <v>3.5333000000000001</v>
          </cell>
          <cell r="H1003">
            <v>3.5539999999999998</v>
          </cell>
          <cell r="I1003">
            <v>24.9</v>
          </cell>
          <cell r="M1003">
            <v>2.0471410789741684</v>
          </cell>
          <cell r="N1003">
            <v>2.0426149323422838</v>
          </cell>
          <cell r="O1003">
            <v>2.0565176995542327</v>
          </cell>
        </row>
        <row r="1004">
          <cell r="A1004">
            <v>37621</v>
          </cell>
          <cell r="B1004">
            <v>37620</v>
          </cell>
          <cell r="C1004">
            <v>37623</v>
          </cell>
          <cell r="D1004">
            <v>2.6414309999999999</v>
          </cell>
          <cell r="E1004">
            <v>2.6290170000000002</v>
          </cell>
          <cell r="F1004">
            <v>3.5325000000000002</v>
          </cell>
          <cell r="G1004">
            <v>3.5333000000000001</v>
          </cell>
          <cell r="H1004">
            <v>3.5539999999999998</v>
          </cell>
          <cell r="I1004">
            <v>24.9</v>
          </cell>
          <cell r="M1004">
            <v>2.0489422376282338</v>
          </cell>
          <cell r="N1004">
            <v>2.0444049554694774</v>
          </cell>
          <cell r="O1004">
            <v>2.058332995466635</v>
          </cell>
        </row>
        <row r="1005">
          <cell r="A1005">
            <v>37623</v>
          </cell>
          <cell r="B1005">
            <v>37621</v>
          </cell>
          <cell r="C1005">
            <v>37624</v>
          </cell>
          <cell r="D1005">
            <v>2.6404770000000002</v>
          </cell>
          <cell r="E1005">
            <v>2.6385689999999999</v>
          </cell>
          <cell r="F1005">
            <v>3.5215999999999998</v>
          </cell>
          <cell r="G1005">
            <v>3.5224000000000002</v>
          </cell>
          <cell r="H1005">
            <v>3.5590000000000002</v>
          </cell>
          <cell r="I1005">
            <v>24.9</v>
          </cell>
          <cell r="M1005">
            <v>2.0507462841427939</v>
          </cell>
          <cell r="N1005">
            <v>2.0461965472637487</v>
          </cell>
          <cell r="O1005">
            <v>2.0601498937475702</v>
          </cell>
        </row>
        <row r="1006">
          <cell r="A1006">
            <v>37624</v>
          </cell>
          <cell r="B1006">
            <v>37623</v>
          </cell>
          <cell r="C1006">
            <v>37627</v>
          </cell>
          <cell r="D1006">
            <v>2.6395230000000001</v>
          </cell>
          <cell r="E1006">
            <v>2.6385689999999999</v>
          </cell>
          <cell r="F1006">
            <v>3.4689999999999999</v>
          </cell>
          <cell r="G1006">
            <v>3.4698000000000002</v>
          </cell>
          <cell r="H1006">
            <v>3.4590000000000001</v>
          </cell>
          <cell r="I1006">
            <v>24.9</v>
          </cell>
          <cell r="M1006">
            <v>2.0525512669414989</v>
          </cell>
          <cell r="N1006">
            <v>2.0479962241895877</v>
          </cell>
          <cell r="O1006">
            <v>2.0619683958114554</v>
          </cell>
        </row>
        <row r="1007">
          <cell r="A1007">
            <v>37627</v>
          </cell>
          <cell r="B1007">
            <v>37624</v>
          </cell>
          <cell r="C1007">
            <v>37628</v>
          </cell>
          <cell r="D1007">
            <v>2.6414309999999999</v>
          </cell>
          <cell r="E1007">
            <v>2.6385689999999999</v>
          </cell>
          <cell r="F1007">
            <v>3.3656000000000001</v>
          </cell>
          <cell r="G1007">
            <v>3.3664000000000001</v>
          </cell>
          <cell r="H1007">
            <v>3.383</v>
          </cell>
          <cell r="I1007">
            <v>24.9</v>
          </cell>
          <cell r="M1007">
            <v>2.0543571857007557</v>
          </cell>
          <cell r="N1007">
            <v>2.0497974839726756</v>
          </cell>
          <cell r="O1007">
            <v>2.0637885030739556</v>
          </cell>
        </row>
        <row r="1008">
          <cell r="A1008">
            <v>37628</v>
          </cell>
          <cell r="B1008">
            <v>37627</v>
          </cell>
          <cell r="C1008">
            <v>37629</v>
          </cell>
          <cell r="D1008">
            <v>2.6414309999999999</v>
          </cell>
          <cell r="E1008">
            <v>2.6385689999999999</v>
          </cell>
          <cell r="F1008">
            <v>3.3414999999999999</v>
          </cell>
          <cell r="G1008">
            <v>3.3422999999999998</v>
          </cell>
          <cell r="H1008">
            <v>3.3250000000000002</v>
          </cell>
          <cell r="I1008">
            <v>24.9</v>
          </cell>
          <cell r="M1008">
            <v>2.0561659999525497</v>
          </cell>
          <cell r="N1008">
            <v>2.051600328005172</v>
          </cell>
          <cell r="O1008">
            <v>2.0656102169519857</v>
          </cell>
        </row>
        <row r="1009">
          <cell r="A1009">
            <v>37629</v>
          </cell>
          <cell r="B1009">
            <v>37628</v>
          </cell>
          <cell r="C1009">
            <v>37630</v>
          </cell>
          <cell r="D1009">
            <v>2.6404770000000002</v>
          </cell>
          <cell r="E1009">
            <v>2.6385689999999999</v>
          </cell>
          <cell r="F1009">
            <v>3.3115999999999999</v>
          </cell>
          <cell r="G1009">
            <v>3.3123999999999998</v>
          </cell>
          <cell r="H1009">
            <v>3.35</v>
          </cell>
          <cell r="I1009">
            <v>24.9</v>
          </cell>
          <cell r="M1009">
            <v>2.0579764068236899</v>
          </cell>
          <cell r="N1009">
            <v>2.0534047576804602</v>
          </cell>
          <cell r="O1009">
            <v>2.0674335388637113</v>
          </cell>
        </row>
        <row r="1010">
          <cell r="A1010">
            <v>37630</v>
          </cell>
          <cell r="B1010">
            <v>37629</v>
          </cell>
          <cell r="C1010">
            <v>37631</v>
          </cell>
          <cell r="D1010">
            <v>2.6395230000000001</v>
          </cell>
          <cell r="E1010">
            <v>2.6385689999999999</v>
          </cell>
          <cell r="F1010">
            <v>3.3289</v>
          </cell>
          <cell r="G1010">
            <v>3.3296999999999999</v>
          </cell>
          <cell r="H1010">
            <v>3.339</v>
          </cell>
          <cell r="I1010">
            <v>24.9</v>
          </cell>
          <cell r="M1010">
            <v>2.0597877532799433</v>
          </cell>
          <cell r="N1010">
            <v>2.0552107743931498</v>
          </cell>
          <cell r="O1010">
            <v>2.0692584702285499</v>
          </cell>
        </row>
        <row r="1011">
          <cell r="A1011">
            <v>37631</v>
          </cell>
          <cell r="B1011">
            <v>37630</v>
          </cell>
          <cell r="C1011">
            <v>37634</v>
          </cell>
          <cell r="D1011">
            <v>2.6395230000000001</v>
          </cell>
          <cell r="E1011">
            <v>2.6385689999999999</v>
          </cell>
          <cell r="F1011">
            <v>3.2909999999999999</v>
          </cell>
          <cell r="G1011">
            <v>3.2917999999999998</v>
          </cell>
          <cell r="H1011">
            <v>3.331</v>
          </cell>
          <cell r="I1011">
            <v>24.9</v>
          </cell>
          <cell r="M1011">
            <v>2.061600038996577</v>
          </cell>
          <cell r="N1011">
            <v>2.0570183795390764</v>
          </cell>
          <cell r="O1011">
            <v>2.0710850124671718</v>
          </cell>
        </row>
        <row r="1012">
          <cell r="A1012">
            <v>37634</v>
          </cell>
          <cell r="B1012">
            <v>37631</v>
          </cell>
          <cell r="C1012">
            <v>37635</v>
          </cell>
          <cell r="D1012">
            <v>2.6385689999999999</v>
          </cell>
          <cell r="E1012">
            <v>2.6385689999999999</v>
          </cell>
          <cell r="F1012">
            <v>3.2948</v>
          </cell>
          <cell r="G1012">
            <v>3.2955999999999999</v>
          </cell>
          <cell r="H1012">
            <v>3.35</v>
          </cell>
          <cell r="I1012">
            <v>24.8</v>
          </cell>
          <cell r="M1012">
            <v>2.0634139192364875</v>
          </cell>
          <cell r="N1012">
            <v>2.0588275745153037</v>
          </cell>
          <cell r="O1012">
            <v>2.0729131670015013</v>
          </cell>
        </row>
        <row r="1013">
          <cell r="A1013">
            <v>37635</v>
          </cell>
          <cell r="B1013">
            <v>37634</v>
          </cell>
          <cell r="C1013">
            <v>37636</v>
          </cell>
          <cell r="D1013">
            <v>2.6395230000000001</v>
          </cell>
          <cell r="E1013">
            <v>2.6385689999999999</v>
          </cell>
          <cell r="F1013">
            <v>3.2749999999999999</v>
          </cell>
          <cell r="G1013">
            <v>3.2757999999999998</v>
          </cell>
          <cell r="H1013">
            <v>3.2989999999999999</v>
          </cell>
          <cell r="I1013">
            <v>24.9</v>
          </cell>
          <cell r="M1013">
            <v>2.0652287392369764</v>
          </cell>
          <cell r="N1013">
            <v>2.0606383607201244</v>
          </cell>
          <cell r="O1013">
            <v>2.0747363408660582</v>
          </cell>
        </row>
        <row r="1014">
          <cell r="A1014">
            <v>37636</v>
          </cell>
          <cell r="B1014">
            <v>37635</v>
          </cell>
          <cell r="C1014">
            <v>37637</v>
          </cell>
          <cell r="D1014">
            <v>2.6414309999999999</v>
          </cell>
          <cell r="E1014">
            <v>2.6385689999999999</v>
          </cell>
          <cell r="F1014">
            <v>3.2974999999999999</v>
          </cell>
          <cell r="G1014">
            <v>3.2982999999999998</v>
          </cell>
          <cell r="H1014">
            <v>3.3660000000000001</v>
          </cell>
          <cell r="I1014">
            <v>24.9</v>
          </cell>
          <cell r="M1014">
            <v>2.067045812156135</v>
          </cell>
          <cell r="N1014">
            <v>2.0624507395530602</v>
          </cell>
          <cell r="O1014">
            <v>2.076567718441706</v>
          </cell>
        </row>
        <row r="1015">
          <cell r="A1015">
            <v>37637</v>
          </cell>
          <cell r="B1015">
            <v>37636</v>
          </cell>
          <cell r="C1015">
            <v>37638</v>
          </cell>
          <cell r="D1015">
            <v>2.6433390000000001</v>
          </cell>
          <cell r="E1015">
            <v>2.6385689999999999</v>
          </cell>
          <cell r="F1015">
            <v>3.2928999999999999</v>
          </cell>
          <cell r="G1015">
            <v>3.2936999999999999</v>
          </cell>
          <cell r="H1015">
            <v>3.3359999999999999</v>
          </cell>
          <cell r="I1015">
            <v>24.9</v>
          </cell>
          <cell r="M1015">
            <v>2.0688657984516845</v>
          </cell>
          <cell r="N1015">
            <v>2.0642647124148641</v>
          </cell>
          <cell r="O1015">
            <v>2.0784007125812316</v>
          </cell>
        </row>
        <row r="1016">
          <cell r="A1016">
            <v>37638</v>
          </cell>
          <cell r="B1016">
            <v>37637</v>
          </cell>
          <cell r="C1016">
            <v>37641</v>
          </cell>
          <cell r="D1016">
            <v>2.6433390000000001</v>
          </cell>
          <cell r="E1016">
            <v>2.6385689999999999</v>
          </cell>
          <cell r="F1016">
            <v>3.3624000000000001</v>
          </cell>
          <cell r="G1016">
            <v>3.3632</v>
          </cell>
          <cell r="H1016">
            <v>3.407</v>
          </cell>
          <cell r="I1016">
            <v>24.9</v>
          </cell>
          <cell r="M1016">
            <v>2.0706887030019554</v>
          </cell>
          <cell r="N1016">
            <v>2.0660802807075216</v>
          </cell>
          <cell r="O1016">
            <v>2.0802353247115821</v>
          </cell>
        </row>
        <row r="1017">
          <cell r="A1017">
            <v>37641</v>
          </cell>
          <cell r="B1017">
            <v>37638</v>
          </cell>
          <cell r="C1017">
            <v>37642</v>
          </cell>
          <cell r="D1017">
            <v>2.642385</v>
          </cell>
          <cell r="E1017">
            <v>2.6385689999999999</v>
          </cell>
          <cell r="F1017">
            <v>3.4095</v>
          </cell>
          <cell r="G1017">
            <v>3.4102999999999999</v>
          </cell>
          <cell r="H1017">
            <v>3.4409999999999998</v>
          </cell>
          <cell r="I1017">
            <v>24.9</v>
          </cell>
          <cell r="M1017">
            <v>2.0725132137371234</v>
          </cell>
          <cell r="N1017">
            <v>2.0678974458342503</v>
          </cell>
          <cell r="O1017">
            <v>2.082071556260964</v>
          </cell>
        </row>
        <row r="1018">
          <cell r="A1018">
            <v>37642</v>
          </cell>
          <cell r="B1018">
            <v>37641</v>
          </cell>
          <cell r="C1018">
            <v>37643</v>
          </cell>
          <cell r="D1018">
            <v>2.642385</v>
          </cell>
          <cell r="E1018">
            <v>2.6385689999999999</v>
          </cell>
          <cell r="F1018">
            <v>3.4394</v>
          </cell>
          <cell r="G1018">
            <v>3.4401999999999999</v>
          </cell>
          <cell r="H1018">
            <v>3.4969999999999999</v>
          </cell>
          <cell r="I1018">
            <v>24.9</v>
          </cell>
          <cell r="M1018">
            <v>2.0743386730132172</v>
          </cell>
          <cell r="N1018">
            <v>2.0697162091995027</v>
          </cell>
          <cell r="O1018">
            <v>2.0839094086588443</v>
          </cell>
        </row>
        <row r="1019">
          <cell r="A1019">
            <v>37643</v>
          </cell>
          <cell r="B1019">
            <v>37642</v>
          </cell>
          <cell r="C1019">
            <v>37644</v>
          </cell>
          <cell r="D1019">
            <v>2.6433390000000001</v>
          </cell>
          <cell r="E1019">
            <v>2.6385689999999999</v>
          </cell>
          <cell r="F1019">
            <v>3.5181</v>
          </cell>
          <cell r="G1019">
            <v>3.5188999999999999</v>
          </cell>
          <cell r="H1019">
            <v>3.5249999999999999</v>
          </cell>
          <cell r="I1019">
            <v>24.9</v>
          </cell>
          <cell r="M1019">
            <v>2.076165740144714</v>
          </cell>
          <cell r="N1019">
            <v>2.0715365722089665</v>
          </cell>
          <cell r="O1019">
            <v>2.0857488833359525</v>
          </cell>
        </row>
        <row r="1020">
          <cell r="A1020">
            <v>37644</v>
          </cell>
          <cell r="B1020">
            <v>37643</v>
          </cell>
          <cell r="C1020">
            <v>37645</v>
          </cell>
          <cell r="D1020">
            <v>2.684307</v>
          </cell>
          <cell r="E1020">
            <v>2.6862089999999998</v>
          </cell>
          <cell r="F1020">
            <v>3.4893000000000001</v>
          </cell>
          <cell r="G1020">
            <v>3.4901</v>
          </cell>
          <cell r="H1020">
            <v>3.5379999999999998</v>
          </cell>
          <cell r="I1020">
            <v>25.4</v>
          </cell>
          <cell r="M1020">
            <v>2.0779950767685098</v>
          </cell>
          <cell r="N1020">
            <v>2.0733585362695655</v>
          </cell>
          <cell r="O1020">
            <v>2.0875899817242805</v>
          </cell>
        </row>
        <row r="1021">
          <cell r="A1021">
            <v>37645</v>
          </cell>
          <cell r="B1021">
            <v>37644</v>
          </cell>
          <cell r="C1021">
            <v>37648</v>
          </cell>
          <cell r="D1021">
            <v>2.6881110000000001</v>
          </cell>
          <cell r="E1021">
            <v>2.6862089999999998</v>
          </cell>
          <cell r="F1021">
            <v>3.5914999999999999</v>
          </cell>
          <cell r="G1021">
            <v>3.5922999999999998</v>
          </cell>
          <cell r="H1021">
            <v>3.64</v>
          </cell>
          <cell r="I1021">
            <v>25.4</v>
          </cell>
          <cell r="M1021">
            <v>2.0798544023453549</v>
          </cell>
          <cell r="N1021">
            <v>2.0752150277230168</v>
          </cell>
          <cell r="O1021">
            <v>2.0894658314112156</v>
          </cell>
        </row>
        <row r="1022">
          <cell r="A1022">
            <v>37648</v>
          </cell>
          <cell r="B1022">
            <v>37645</v>
          </cell>
          <cell r="C1022">
            <v>37649</v>
          </cell>
          <cell r="D1022">
            <v>2.6890619999999998</v>
          </cell>
          <cell r="E1022">
            <v>2.6862089999999998</v>
          </cell>
          <cell r="F1022">
            <v>3.6615000000000002</v>
          </cell>
          <cell r="G1022">
            <v>3.6623000000000001</v>
          </cell>
          <cell r="H1022">
            <v>3.63</v>
          </cell>
          <cell r="I1022">
            <v>25.4</v>
          </cell>
          <cell r="M1022">
            <v>2.081718028844469</v>
          </cell>
          <cell r="N1022">
            <v>2.0770731814844847</v>
          </cell>
          <cell r="O1022">
            <v>2.0913433666839598</v>
          </cell>
        </row>
        <row r="1023">
          <cell r="A1023">
            <v>37649</v>
          </cell>
          <cell r="B1023">
            <v>37648</v>
          </cell>
          <cell r="C1023">
            <v>37650</v>
          </cell>
          <cell r="D1023">
            <v>2.678601</v>
          </cell>
          <cell r="E1023">
            <v>2.6862089999999998</v>
          </cell>
          <cell r="F1023">
            <v>3.6303999999999998</v>
          </cell>
          <cell r="G1023">
            <v>3.6312000000000002</v>
          </cell>
          <cell r="H1023">
            <v>3.6419999999999999</v>
          </cell>
          <cell r="I1023">
            <v>25.4</v>
          </cell>
          <cell r="M1023">
            <v>2.0835839851264959</v>
          </cell>
          <cell r="N1023">
            <v>2.0789329990424052</v>
          </cell>
          <cell r="O1023">
            <v>2.0932225890571328</v>
          </cell>
        </row>
        <row r="1024">
          <cell r="A1024">
            <v>37650</v>
          </cell>
          <cell r="B1024">
            <v>37649</v>
          </cell>
          <cell r="C1024">
            <v>37651</v>
          </cell>
          <cell r="D1024">
            <v>2.68716</v>
          </cell>
          <cell r="E1024">
            <v>2.6862089999999998</v>
          </cell>
          <cell r="F1024">
            <v>3.6408999999999998</v>
          </cell>
          <cell r="G1024">
            <v>3.6417000000000002</v>
          </cell>
          <cell r="H1024">
            <v>3.6080000000000001</v>
          </cell>
          <cell r="I1024">
            <v>25.4</v>
          </cell>
          <cell r="M1024">
            <v>2.0854443485085437</v>
          </cell>
          <cell r="N1024">
            <v>2.0807944818865467</v>
          </cell>
          <cell r="O1024">
            <v>2.0951035000467155</v>
          </cell>
        </row>
        <row r="1025">
          <cell r="A1025">
            <v>37651</v>
          </cell>
          <cell r="B1025">
            <v>37650</v>
          </cell>
          <cell r="C1025">
            <v>37652</v>
          </cell>
          <cell r="D1025">
            <v>2.6890619999999998</v>
          </cell>
          <cell r="E1025">
            <v>2.6862089999999998</v>
          </cell>
          <cell r="F1025">
            <v>3.5688</v>
          </cell>
          <cell r="G1025">
            <v>3.5695999999999999</v>
          </cell>
          <cell r="H1025">
            <v>3.5670000000000002</v>
          </cell>
          <cell r="I1025">
            <v>25.39</v>
          </cell>
          <cell r="M1025">
            <v>2.0873123227203898</v>
          </cell>
          <cell r="N1025">
            <v>2.082657631508011</v>
          </cell>
          <cell r="O1025">
            <v>2.0969861011700517</v>
          </cell>
        </row>
        <row r="1026">
          <cell r="A1026">
            <v>37652</v>
          </cell>
          <cell r="B1026">
            <v>37651</v>
          </cell>
          <cell r="C1026">
            <v>37655</v>
          </cell>
          <cell r="D1026">
            <v>2.684307</v>
          </cell>
          <cell r="E1026">
            <v>2.6862089999999998</v>
          </cell>
          <cell r="F1026">
            <v>3.5249999999999999</v>
          </cell>
          <cell r="G1026">
            <v>3.5257999999999998</v>
          </cell>
          <cell r="H1026">
            <v>3.4980000000000002</v>
          </cell>
          <cell r="I1026">
            <v>25.38</v>
          </cell>
          <cell r="M1026">
            <v>2.0891832934701093</v>
          </cell>
          <cell r="N1026">
            <v>2.0845224493992358</v>
          </cell>
          <cell r="O1026">
            <v>2.098869729736792</v>
          </cell>
        </row>
        <row r="1027">
          <cell r="A1027">
            <v>37655</v>
          </cell>
          <cell r="B1027">
            <v>37652</v>
          </cell>
          <cell r="C1027">
            <v>37656</v>
          </cell>
          <cell r="D1027">
            <v>2.6890619999999998</v>
          </cell>
          <cell r="E1027">
            <v>2.681454</v>
          </cell>
          <cell r="F1027">
            <v>3.4922</v>
          </cell>
          <cell r="G1027">
            <v>3.4929999999999999</v>
          </cell>
          <cell r="H1027">
            <v>3.52</v>
          </cell>
          <cell r="I1027">
            <v>25.38</v>
          </cell>
          <cell r="M1027">
            <v>2.0910526299164243</v>
          </cell>
          <cell r="N1027">
            <v>2.0863889370539952</v>
          </cell>
          <cell r="O1027">
            <v>2.1007543854240991</v>
          </cell>
        </row>
        <row r="1028">
          <cell r="A1028">
            <v>37656</v>
          </cell>
          <cell r="B1028">
            <v>37655</v>
          </cell>
          <cell r="C1028">
            <v>37657</v>
          </cell>
          <cell r="D1028">
            <v>2.6909640000000001</v>
          </cell>
          <cell r="E1028">
            <v>2.6862089999999998</v>
          </cell>
          <cell r="F1028">
            <v>3.5398000000000001</v>
          </cell>
          <cell r="G1028">
            <v>3.5406</v>
          </cell>
          <cell r="H1028">
            <v>3.5670000000000002</v>
          </cell>
          <cell r="I1028">
            <v>25.4</v>
          </cell>
          <cell r="M1028">
            <v>2.0929269533054602</v>
          </cell>
          <cell r="N1028">
            <v>2.0882537890409347</v>
          </cell>
          <cell r="O1028">
            <v>2.1026407334160826</v>
          </cell>
        </row>
        <row r="1029">
          <cell r="A1029">
            <v>37657</v>
          </cell>
          <cell r="B1029">
            <v>37656</v>
          </cell>
          <cell r="C1029">
            <v>37658</v>
          </cell>
          <cell r="D1029">
            <v>2.692866</v>
          </cell>
          <cell r="E1029">
            <v>2.6862089999999998</v>
          </cell>
          <cell r="F1029">
            <v>3.5836999999999999</v>
          </cell>
          <cell r="G1029">
            <v>3.5844999999999998</v>
          </cell>
          <cell r="H1029">
            <v>3.5619999999999998</v>
          </cell>
          <cell r="I1029">
            <v>25.39</v>
          </cell>
          <cell r="M1029">
            <v>2.0948042836674516</v>
          </cell>
          <cell r="N1029">
            <v>2.0901236177484033</v>
          </cell>
          <cell r="O1029">
            <v>2.1045301072854943</v>
          </cell>
        </row>
        <row r="1030">
          <cell r="A1030">
            <v>37658</v>
          </cell>
          <cell r="B1030">
            <v>37657</v>
          </cell>
          <cell r="C1030">
            <v>37659</v>
          </cell>
          <cell r="D1030">
            <v>2.692866</v>
          </cell>
          <cell r="E1030">
            <v>2.6862089999999998</v>
          </cell>
          <cell r="F1030">
            <v>3.6036999999999999</v>
          </cell>
          <cell r="G1030">
            <v>3.6044999999999998</v>
          </cell>
          <cell r="H1030">
            <v>3.597</v>
          </cell>
          <cell r="I1030">
            <v>25.38</v>
          </cell>
          <cell r="M1030">
            <v>2.096684626078166</v>
          </cell>
          <cell r="N1030">
            <v>2.0919951207061058</v>
          </cell>
          <cell r="O1030">
            <v>2.1064205122945863</v>
          </cell>
        </row>
        <row r="1031">
          <cell r="A1031">
            <v>37659</v>
          </cell>
          <cell r="B1031">
            <v>37658</v>
          </cell>
          <cell r="C1031">
            <v>37662</v>
          </cell>
          <cell r="D1031">
            <v>2.6909640000000001</v>
          </cell>
          <cell r="E1031">
            <v>2.6862089999999998</v>
          </cell>
          <cell r="F1031">
            <v>3.5794000000000001</v>
          </cell>
          <cell r="G1031">
            <v>3.5802</v>
          </cell>
          <cell r="H1031">
            <v>3.5859999999999999</v>
          </cell>
          <cell r="I1031">
            <v>25.37</v>
          </cell>
          <cell r="M1031">
            <v>2.0985666563255956</v>
          </cell>
          <cell r="N1031">
            <v>2.0938682994131712</v>
          </cell>
          <cell r="O1031">
            <v>2.1083119481193595</v>
          </cell>
        </row>
        <row r="1032">
          <cell r="A1032">
            <v>37662</v>
          </cell>
          <cell r="B1032">
            <v>37659</v>
          </cell>
          <cell r="C1032">
            <v>37663</v>
          </cell>
          <cell r="D1032">
            <v>2.690013</v>
          </cell>
          <cell r="E1032">
            <v>2.6862089999999998</v>
          </cell>
          <cell r="F1032">
            <v>3.6034000000000002</v>
          </cell>
          <cell r="G1032">
            <v>3.6042000000000001</v>
          </cell>
          <cell r="H1032">
            <v>3.5870000000000002</v>
          </cell>
          <cell r="I1032">
            <v>25.36</v>
          </cell>
          <cell r="M1032">
            <v>2.1004490454335198</v>
          </cell>
          <cell r="N1032">
            <v>2.0957431553700703</v>
          </cell>
          <cell r="O1032">
            <v>2.110204414434393</v>
          </cell>
        </row>
        <row r="1033">
          <cell r="A1033">
            <v>37663</v>
          </cell>
          <cell r="B1033">
            <v>37662</v>
          </cell>
          <cell r="C1033">
            <v>37664</v>
          </cell>
          <cell r="D1033">
            <v>2.6890619999999998</v>
          </cell>
          <cell r="E1033">
            <v>2.6862089999999998</v>
          </cell>
          <cell r="F1033">
            <v>3.5729000000000002</v>
          </cell>
          <cell r="G1033">
            <v>3.5737000000000001</v>
          </cell>
          <cell r="H1033">
            <v>3.58</v>
          </cell>
          <cell r="I1033">
            <v>25.35</v>
          </cell>
          <cell r="M1033">
            <v>2.1023324571795379</v>
          </cell>
          <cell r="N1033">
            <v>2.0976196900786177</v>
          </cell>
          <cell r="O1033">
            <v>2.1120979109128433</v>
          </cell>
        </row>
        <row r="1034">
          <cell r="A1034">
            <v>37664</v>
          </cell>
          <cell r="B1034">
            <v>37663</v>
          </cell>
          <cell r="C1034">
            <v>37665</v>
          </cell>
          <cell r="D1034">
            <v>2.684307</v>
          </cell>
          <cell r="E1034">
            <v>2.6862089999999998</v>
          </cell>
          <cell r="F1034">
            <v>3.5994999999999999</v>
          </cell>
          <cell r="G1034">
            <v>3.6002999999999998</v>
          </cell>
          <cell r="H1034">
            <v>3.6030000000000002</v>
          </cell>
          <cell r="I1034">
            <v>25.34</v>
          </cell>
          <cell r="M1034">
            <v>2.1042168912868604</v>
          </cell>
          <cell r="N1034">
            <v>2.0994979050419729</v>
          </cell>
          <cell r="O1034">
            <v>2.1139924372264431</v>
          </cell>
        </row>
        <row r="1035">
          <cell r="A1035">
            <v>37665</v>
          </cell>
          <cell r="B1035">
            <v>37664</v>
          </cell>
          <cell r="C1035">
            <v>37666</v>
          </cell>
          <cell r="D1035">
            <v>2.6833559999999999</v>
          </cell>
          <cell r="E1035">
            <v>2.6862089999999998</v>
          </cell>
          <cell r="F1035">
            <v>3.6351</v>
          </cell>
          <cell r="G1035">
            <v>3.6358999999999999</v>
          </cell>
          <cell r="H1035">
            <v>3.6640000000000001</v>
          </cell>
          <cell r="I1035">
            <v>25.32</v>
          </cell>
          <cell r="M1035">
            <v>2.1060996793304603</v>
          </cell>
          <cell r="N1035">
            <v>2.1013778017646412</v>
          </cell>
          <cell r="O1035">
            <v>2.1158879930454995</v>
          </cell>
        </row>
        <row r="1036">
          <cell r="A1036">
            <v>37666</v>
          </cell>
          <cell r="B1036">
            <v>37665</v>
          </cell>
          <cell r="C1036">
            <v>37669</v>
          </cell>
          <cell r="D1036">
            <v>2.6852580000000001</v>
          </cell>
          <cell r="E1036">
            <v>2.681454</v>
          </cell>
          <cell r="F1036">
            <v>3.6572</v>
          </cell>
          <cell r="G1036">
            <v>3.6579999999999999</v>
          </cell>
          <cell r="H1036">
            <v>3.665</v>
          </cell>
          <cell r="I1036">
            <v>25.33</v>
          </cell>
          <cell r="M1036">
            <v>2.1079834844008367</v>
          </cell>
          <cell r="N1036">
            <v>2.1032593817524745</v>
          </cell>
          <cell r="O1036">
            <v>2.117783907469915</v>
          </cell>
        </row>
        <row r="1037">
          <cell r="A1037">
            <v>37669</v>
          </cell>
          <cell r="B1037">
            <v>37666</v>
          </cell>
          <cell r="C1037">
            <v>37670</v>
          </cell>
          <cell r="D1037">
            <v>2.6881110000000001</v>
          </cell>
          <cell r="E1037">
            <v>2.681454</v>
          </cell>
          <cell r="F1037">
            <v>3.6223999999999998</v>
          </cell>
          <cell r="G1037">
            <v>3.6232000000000002</v>
          </cell>
          <cell r="H1037">
            <v>3.621</v>
          </cell>
          <cell r="I1037">
            <v>25.32</v>
          </cell>
          <cell r="M1037">
            <v>2.1098703109059551</v>
          </cell>
          <cell r="N1037">
            <v>2.1051393128465539</v>
          </cell>
          <cell r="O1037">
            <v>2.1196821918740807</v>
          </cell>
        </row>
        <row r="1038">
          <cell r="A1038">
            <v>37670</v>
          </cell>
          <cell r="B1038">
            <v>37669</v>
          </cell>
          <cell r="C1038">
            <v>37671</v>
          </cell>
          <cell r="D1038">
            <v>2.6852580000000001</v>
          </cell>
          <cell r="E1038">
            <v>2.681454</v>
          </cell>
          <cell r="F1038">
            <v>3.5880999999999998</v>
          </cell>
          <cell r="G1038">
            <v>3.5889000000000002</v>
          </cell>
          <cell r="H1038">
            <v>3.5939999999999999</v>
          </cell>
          <cell r="I1038">
            <v>25.29</v>
          </cell>
          <cell r="M1038">
            <v>2.1117608327697281</v>
          </cell>
          <cell r="N1038">
            <v>2.1070209242568838</v>
          </cell>
          <cell r="O1038">
            <v>2.1215815060419194</v>
          </cell>
        </row>
        <row r="1039">
          <cell r="A1039">
            <v>37671</v>
          </cell>
          <cell r="B1039">
            <v>37670</v>
          </cell>
          <cell r="C1039">
            <v>37672</v>
          </cell>
          <cell r="D1039">
            <v>2.6862089999999998</v>
          </cell>
          <cell r="E1039">
            <v>2.681454</v>
          </cell>
          <cell r="F1039">
            <v>3.5926999999999998</v>
          </cell>
          <cell r="G1039">
            <v>3.5935000000000001</v>
          </cell>
          <cell r="H1039">
            <v>3.613</v>
          </cell>
          <cell r="I1039">
            <v>25.3</v>
          </cell>
          <cell r="M1039">
            <v>2.1136510403264888</v>
          </cell>
          <cell r="N1039">
            <v>2.1089042174853612</v>
          </cell>
          <cell r="O1039">
            <v>2.1234805046251712</v>
          </cell>
        </row>
        <row r="1040">
          <cell r="A1040">
            <v>37672</v>
          </cell>
          <cell r="B1040">
            <v>37671</v>
          </cell>
          <cell r="C1040">
            <v>37673</v>
          </cell>
          <cell r="D1040">
            <v>2.7592110000000001</v>
          </cell>
          <cell r="E1040">
            <v>2.7762120000000001</v>
          </cell>
          <cell r="F1040">
            <v>3.6059000000000001</v>
          </cell>
          <cell r="G1040">
            <v>3.6067</v>
          </cell>
          <cell r="H1040">
            <v>3.6179999999999999</v>
          </cell>
          <cell r="I1040">
            <v>26.26</v>
          </cell>
          <cell r="M1040">
            <v>2.1155436098089502</v>
          </cell>
          <cell r="N1040">
            <v>2.1107891940352257</v>
          </cell>
          <cell r="O1040">
            <v>2.1253818761117755</v>
          </cell>
        </row>
        <row r="1041">
          <cell r="A1041">
            <v>37673</v>
          </cell>
          <cell r="B1041">
            <v>37672</v>
          </cell>
          <cell r="C1041">
            <v>37676</v>
          </cell>
          <cell r="D1041">
            <v>2.7705479999999998</v>
          </cell>
          <cell r="E1041">
            <v>2.7762120000000001</v>
          </cell>
          <cell r="F1041">
            <v>3.6089000000000002</v>
          </cell>
          <cell r="G1041">
            <v>3.6097000000000001</v>
          </cell>
          <cell r="H1041">
            <v>3.6219999999999999</v>
          </cell>
          <cell r="I1041">
            <v>26.29</v>
          </cell>
          <cell r="M1041">
            <v>2.117489353542005</v>
          </cell>
          <cell r="N1041">
            <v>2.1127425267985425</v>
          </cell>
          <cell r="O1041">
            <v>2.127349380882448</v>
          </cell>
        </row>
        <row r="1042">
          <cell r="A1042">
            <v>37676</v>
          </cell>
          <cell r="B1042">
            <v>37673</v>
          </cell>
          <cell r="C1042">
            <v>37677</v>
          </cell>
          <cell r="D1042">
            <v>2.77338</v>
          </cell>
          <cell r="E1042">
            <v>2.77149</v>
          </cell>
          <cell r="F1042">
            <v>3.5861999999999998</v>
          </cell>
          <cell r="G1042">
            <v>3.5870000000000002</v>
          </cell>
          <cell r="H1042">
            <v>3.585</v>
          </cell>
          <cell r="I1042">
            <v>26.32</v>
          </cell>
          <cell r="M1042">
            <v>2.1194448888398307</v>
          </cell>
          <cell r="N1042">
            <v>2.1146976671838118</v>
          </cell>
          <cell r="O1042">
            <v>2.1293207144557531</v>
          </cell>
        </row>
        <row r="1043">
          <cell r="A1043">
            <v>37677</v>
          </cell>
          <cell r="B1043">
            <v>37676</v>
          </cell>
          <cell r="C1043">
            <v>37678</v>
          </cell>
          <cell r="D1043">
            <v>2.7743220000000002</v>
          </cell>
          <cell r="E1043">
            <v>2.77149</v>
          </cell>
          <cell r="F1043">
            <v>3.6004999999999998</v>
          </cell>
          <cell r="G1043">
            <v>3.6013000000000002</v>
          </cell>
          <cell r="H1043">
            <v>3.6059999999999999</v>
          </cell>
          <cell r="I1043">
            <v>26.31</v>
          </cell>
          <cell r="M1043">
            <v>2.1214042308617675</v>
          </cell>
          <cell r="N1043">
            <v>2.1166512883296864</v>
          </cell>
          <cell r="O1043">
            <v>2.1312958836211759</v>
          </cell>
        </row>
        <row r="1044">
          <cell r="A1044">
            <v>37678</v>
          </cell>
          <cell r="B1044">
            <v>37677</v>
          </cell>
          <cell r="C1044">
            <v>37679</v>
          </cell>
          <cell r="D1044">
            <v>2.7743220000000002</v>
          </cell>
          <cell r="E1044">
            <v>2.77149</v>
          </cell>
          <cell r="F1044">
            <v>3.5809000000000002</v>
          </cell>
          <cell r="G1044">
            <v>3.5817000000000001</v>
          </cell>
          <cell r="H1044">
            <v>3.581</v>
          </cell>
          <cell r="I1044">
            <v>26.29</v>
          </cell>
          <cell r="M1044">
            <v>2.1233660503379586</v>
          </cell>
          <cell r="N1044">
            <v>2.1186067142893843</v>
          </cell>
          <cell r="O1044">
            <v>2.1332722147848742</v>
          </cell>
        </row>
        <row r="1045">
          <cell r="A1045">
            <v>37679</v>
          </cell>
          <cell r="B1045">
            <v>37678</v>
          </cell>
          <cell r="C1045">
            <v>37680</v>
          </cell>
          <cell r="D1045">
            <v>2.7752669999999999</v>
          </cell>
          <cell r="E1045">
            <v>2.77149</v>
          </cell>
          <cell r="F1045">
            <v>3.5842000000000001</v>
          </cell>
          <cell r="G1045">
            <v>3.585</v>
          </cell>
          <cell r="H1045">
            <v>3.5590000000000002</v>
          </cell>
          <cell r="I1045">
            <v>26.27</v>
          </cell>
          <cell r="M1045">
            <v>2.1253296840537939</v>
          </cell>
          <cell r="N1045">
            <v>2.1205639467302464</v>
          </cell>
          <cell r="O1045">
            <v>2.1352490368225685</v>
          </cell>
        </row>
        <row r="1046">
          <cell r="A1046">
            <v>37680</v>
          </cell>
          <cell r="B1046">
            <v>37679</v>
          </cell>
          <cell r="C1046">
            <v>37685</v>
          </cell>
          <cell r="D1046">
            <v>2.7790409999999999</v>
          </cell>
          <cell r="E1046">
            <v>2.77149</v>
          </cell>
          <cell r="F1046">
            <v>3.5623999999999998</v>
          </cell>
          <cell r="G1046">
            <v>3.5632000000000001</v>
          </cell>
          <cell r="H1046">
            <v>3.5670000000000002</v>
          </cell>
          <cell r="I1046">
            <v>26.28</v>
          </cell>
          <cell r="M1046">
            <v>2.1272958031658855</v>
          </cell>
          <cell r="N1046">
            <v>2.1225229873211542</v>
          </cell>
          <cell r="O1046">
            <v>2.1372263474908686</v>
          </cell>
        </row>
        <row r="1047">
          <cell r="A1047">
            <v>37685</v>
          </cell>
          <cell r="B1047">
            <v>37680</v>
          </cell>
          <cell r="C1047">
            <v>37686</v>
          </cell>
          <cell r="D1047">
            <v>2.7809279999999998</v>
          </cell>
          <cell r="E1047">
            <v>2.77149</v>
          </cell>
          <cell r="F1047">
            <v>3.5629</v>
          </cell>
          <cell r="G1047">
            <v>3.5636999999999999</v>
          </cell>
          <cell r="H1047">
            <v>3.552</v>
          </cell>
          <cell r="I1047">
            <v>26.29</v>
          </cell>
          <cell r="M1047">
            <v>2.129266417251261</v>
          </cell>
          <cell r="N1047">
            <v>2.124483837732531</v>
          </cell>
          <cell r="O1047">
            <v>2.139206161469676</v>
          </cell>
        </row>
        <row r="1048">
          <cell r="A1048">
            <v>37686</v>
          </cell>
          <cell r="B1048">
            <v>37685</v>
          </cell>
          <cell r="C1048">
            <v>37687</v>
          </cell>
          <cell r="D1048">
            <v>2.7799860000000001</v>
          </cell>
          <cell r="E1048">
            <v>2.7762120000000001</v>
          </cell>
          <cell r="F1048">
            <v>3.5251999999999999</v>
          </cell>
          <cell r="G1048">
            <v>3.5259999999999998</v>
          </cell>
          <cell r="H1048">
            <v>3.4990000000000001</v>
          </cell>
          <cell r="I1048">
            <v>26.28</v>
          </cell>
          <cell r="M1048">
            <v>2.1312401961176586</v>
          </cell>
          <cell r="N1048">
            <v>2.1264464996363435</v>
          </cell>
          <cell r="O1048">
            <v>2.1411884822695519</v>
          </cell>
        </row>
        <row r="1049">
          <cell r="A1049">
            <v>37687</v>
          </cell>
          <cell r="B1049">
            <v>37686</v>
          </cell>
          <cell r="C1049">
            <v>37690</v>
          </cell>
          <cell r="D1049">
            <v>2.7799860000000001</v>
          </cell>
          <cell r="E1049">
            <v>2.7762120000000001</v>
          </cell>
          <cell r="F1049">
            <v>3.5002</v>
          </cell>
          <cell r="G1049">
            <v>3.5009999999999999</v>
          </cell>
          <cell r="H1049">
            <v>3.4940000000000002</v>
          </cell>
          <cell r="I1049">
            <v>26.29</v>
          </cell>
          <cell r="M1049">
            <v>2.1332151354202731</v>
          </cell>
          <cell r="N1049">
            <v>2.128414321732893</v>
          </cell>
          <cell r="O1049">
            <v>2.1431719665614404</v>
          </cell>
        </row>
        <row r="1050">
          <cell r="A1050">
            <v>37690</v>
          </cell>
          <cell r="B1050">
            <v>37687</v>
          </cell>
          <cell r="C1050">
            <v>37691</v>
          </cell>
          <cell r="D1050">
            <v>2.7828149999999998</v>
          </cell>
          <cell r="E1050">
            <v>2.7762120000000001</v>
          </cell>
          <cell r="F1050">
            <v>3.5272999999999999</v>
          </cell>
          <cell r="G1050">
            <v>3.5280999999999998</v>
          </cell>
          <cell r="H1050">
            <v>3.5249999999999999</v>
          </cell>
          <cell r="I1050">
            <v>26.29</v>
          </cell>
          <cell r="M1050">
            <v>2.1351919048240915</v>
          </cell>
          <cell r="N1050">
            <v>2.1303839648598819</v>
          </cell>
          <cell r="O1050">
            <v>2.1451579623217119</v>
          </cell>
        </row>
        <row r="1051">
          <cell r="A1051">
            <v>37691</v>
          </cell>
          <cell r="B1051">
            <v>37690</v>
          </cell>
          <cell r="C1051">
            <v>37692</v>
          </cell>
          <cell r="D1051">
            <v>2.7809279999999998</v>
          </cell>
          <cell r="E1051">
            <v>2.7762120000000001</v>
          </cell>
          <cell r="F1051">
            <v>3.5053000000000001</v>
          </cell>
          <cell r="G1051">
            <v>3.5061</v>
          </cell>
          <cell r="H1051">
            <v>3.48</v>
          </cell>
          <cell r="I1051">
            <v>26.3</v>
          </cell>
          <cell r="M1051">
            <v>2.1371725195109659</v>
          </cell>
          <cell r="N1051">
            <v>2.132355430702499</v>
          </cell>
          <cell r="O1051">
            <v>2.1471457984285451</v>
          </cell>
        </row>
        <row r="1052">
          <cell r="A1052">
            <v>37692</v>
          </cell>
          <cell r="B1052">
            <v>37691</v>
          </cell>
          <cell r="C1052">
            <v>37693</v>
          </cell>
          <cell r="D1052">
            <v>2.7799860000000001</v>
          </cell>
          <cell r="E1052">
            <v>2.7762120000000001</v>
          </cell>
          <cell r="F1052">
            <v>3.4754999999999998</v>
          </cell>
          <cell r="G1052">
            <v>3.4763000000000002</v>
          </cell>
          <cell r="H1052">
            <v>3.4670000000000001</v>
          </cell>
          <cell r="I1052">
            <v>26.3</v>
          </cell>
          <cell r="M1052">
            <v>2.1391536271444118</v>
          </cell>
          <cell r="N1052">
            <v>2.1343287209474928</v>
          </cell>
          <cell r="O1052">
            <v>2.1491361518568648</v>
          </cell>
        </row>
        <row r="1053">
          <cell r="A1053">
            <v>37693</v>
          </cell>
          <cell r="B1053">
            <v>37692</v>
          </cell>
          <cell r="C1053">
            <v>37694</v>
          </cell>
          <cell r="D1053">
            <v>2.7780990000000001</v>
          </cell>
          <cell r="E1053">
            <v>2.7762120000000001</v>
          </cell>
          <cell r="F1053">
            <v>3.4285000000000001</v>
          </cell>
          <cell r="G1053">
            <v>3.4293</v>
          </cell>
          <cell r="H1053">
            <v>3.4049999999999998</v>
          </cell>
          <cell r="I1053">
            <v>26.31</v>
          </cell>
          <cell r="M1053">
            <v>2.1411358995228484</v>
          </cell>
          <cell r="N1053">
            <v>2.1363038372831724</v>
          </cell>
          <cell r="O1053">
            <v>2.1511283502957901</v>
          </cell>
        </row>
        <row r="1054">
          <cell r="A1054">
            <v>37694</v>
          </cell>
          <cell r="B1054">
            <v>37693</v>
          </cell>
          <cell r="C1054">
            <v>37697</v>
          </cell>
          <cell r="D1054">
            <v>2.7780990000000001</v>
          </cell>
          <cell r="E1054">
            <v>2.7762120000000001</v>
          </cell>
          <cell r="F1054">
            <v>3.395</v>
          </cell>
          <cell r="G1054">
            <v>3.3957999999999999</v>
          </cell>
          <cell r="H1054">
            <v>3.43</v>
          </cell>
          <cell r="I1054">
            <v>26.31</v>
          </cell>
          <cell r="M1054">
            <v>2.1431186620232916</v>
          </cell>
          <cell r="N1054">
            <v>2.1382807813994096</v>
          </cell>
          <cell r="O1054">
            <v>2.1531230719242958</v>
          </cell>
        </row>
        <row r="1055">
          <cell r="A1055">
            <v>37697</v>
          </cell>
          <cell r="B1055">
            <v>37694</v>
          </cell>
          <cell r="C1055">
            <v>37698</v>
          </cell>
          <cell r="D1055">
            <v>2.7780990000000001</v>
          </cell>
          <cell r="E1055">
            <v>2.7762120000000001</v>
          </cell>
          <cell r="F1055">
            <v>3.4434</v>
          </cell>
          <cell r="G1055">
            <v>3.4441999999999999</v>
          </cell>
          <cell r="H1055">
            <v>3.44</v>
          </cell>
          <cell r="I1055">
            <v>26.32</v>
          </cell>
          <cell r="M1055">
            <v>2.1451032606272413</v>
          </cell>
          <cell r="N1055">
            <v>2.1402595549876398</v>
          </cell>
          <cell r="O1055">
            <v>2.1551196432399085</v>
          </cell>
        </row>
        <row r="1056">
          <cell r="A1056">
            <v>37698</v>
          </cell>
          <cell r="B1056">
            <v>37697</v>
          </cell>
          <cell r="C1056">
            <v>37699</v>
          </cell>
          <cell r="D1056">
            <v>2.7752669999999999</v>
          </cell>
          <cell r="E1056">
            <v>2.7762120000000001</v>
          </cell>
          <cell r="F1056">
            <v>3.43</v>
          </cell>
          <cell r="G1056">
            <v>3.4308000000000001</v>
          </cell>
          <cell r="H1056">
            <v>3.444</v>
          </cell>
          <cell r="I1056">
            <v>26.32</v>
          </cell>
          <cell r="M1056">
            <v>2.14708969703499</v>
          </cell>
          <cell r="N1056">
            <v>2.1422401597408633</v>
          </cell>
          <cell r="O1056">
            <v>2.1571187436282275</v>
          </cell>
        </row>
        <row r="1057">
          <cell r="A1057">
            <v>37699</v>
          </cell>
          <cell r="B1057">
            <v>37698</v>
          </cell>
          <cell r="C1057">
            <v>37700</v>
          </cell>
          <cell r="D1057">
            <v>2.7743220000000002</v>
          </cell>
          <cell r="E1057">
            <v>2.7762120000000001</v>
          </cell>
          <cell r="F1057">
            <v>3.4567999999999999</v>
          </cell>
          <cell r="G1057">
            <v>3.4575999999999998</v>
          </cell>
          <cell r="H1057">
            <v>3.4689999999999999</v>
          </cell>
          <cell r="I1057">
            <v>26.34</v>
          </cell>
          <cell r="M1057">
            <v>2.1490759460957305</v>
          </cell>
          <cell r="N1057">
            <v>2.144222597353648</v>
          </cell>
          <cell r="O1057">
            <v>2.1591196983926482</v>
          </cell>
        </row>
        <row r="1058">
          <cell r="A1058">
            <v>37700</v>
          </cell>
          <cell r="B1058">
            <v>37699</v>
          </cell>
          <cell r="C1058">
            <v>37701</v>
          </cell>
          <cell r="D1058">
            <v>2.7752669999999999</v>
          </cell>
          <cell r="E1058">
            <v>2.7762120000000001</v>
          </cell>
          <cell r="F1058">
            <v>3.4822000000000002</v>
          </cell>
          <cell r="G1058">
            <v>3.4830000000000001</v>
          </cell>
          <cell r="H1058">
            <v>3.4769999999999999</v>
          </cell>
          <cell r="I1058">
            <v>26.34</v>
          </cell>
          <cell r="M1058">
            <v>2.1510633556547054</v>
          </cell>
          <cell r="N1058">
            <v>2.1462068695221292</v>
          </cell>
          <cell r="O1058">
            <v>2.1611238669491257</v>
          </cell>
        </row>
        <row r="1059">
          <cell r="A1059">
            <v>37701</v>
          </cell>
          <cell r="B1059">
            <v>37700</v>
          </cell>
          <cell r="C1059">
            <v>37704</v>
          </cell>
          <cell r="D1059">
            <v>2.7743220000000002</v>
          </cell>
          <cell r="E1059">
            <v>2.7762120000000001</v>
          </cell>
          <cell r="F1059">
            <v>3.4453999999999998</v>
          </cell>
          <cell r="G1059">
            <v>3.4462000000000002</v>
          </cell>
          <cell r="H1059">
            <v>3.4049999999999998</v>
          </cell>
          <cell r="I1059">
            <v>26.35</v>
          </cell>
          <cell r="M1059">
            <v>2.1530532807033249</v>
          </cell>
          <cell r="N1059">
            <v>2.1481929779440123</v>
          </cell>
          <cell r="O1059">
            <v>2.1631298958432241</v>
          </cell>
        </row>
        <row r="1060">
          <cell r="A1060">
            <v>37704</v>
          </cell>
          <cell r="B1060">
            <v>37701</v>
          </cell>
          <cell r="C1060">
            <v>37705</v>
          </cell>
          <cell r="D1060">
            <v>2.77338</v>
          </cell>
          <cell r="E1060">
            <v>2.77149</v>
          </cell>
          <cell r="F1060">
            <v>3.4062000000000001</v>
          </cell>
          <cell r="G1060">
            <v>3.407</v>
          </cell>
          <cell r="H1060">
            <v>3.403</v>
          </cell>
          <cell r="I1060">
            <v>26.33</v>
          </cell>
          <cell r="M1060">
            <v>2.1550443683979341</v>
          </cell>
          <cell r="N1060">
            <v>2.1501809243185734</v>
          </cell>
          <cell r="O1060">
            <v>2.1651384668301046</v>
          </cell>
        </row>
        <row r="1061">
          <cell r="A1061">
            <v>37705</v>
          </cell>
          <cell r="B1061">
            <v>37704</v>
          </cell>
          <cell r="C1061">
            <v>37706</v>
          </cell>
          <cell r="D1061">
            <v>2.7705479999999998</v>
          </cell>
          <cell r="E1061">
            <v>2.77149</v>
          </cell>
          <cell r="F1061">
            <v>3.3883999999999999</v>
          </cell>
          <cell r="G1061">
            <v>3.3892000000000002</v>
          </cell>
          <cell r="H1061">
            <v>3.367</v>
          </cell>
          <cell r="I1061">
            <v>26.33</v>
          </cell>
          <cell r="M1061">
            <v>2.1570366207147433</v>
          </cell>
          <cell r="N1061">
            <v>2.1521673259618868</v>
          </cell>
          <cell r="O1061">
            <v>2.167147541499324</v>
          </cell>
        </row>
        <row r="1062">
          <cell r="A1062">
            <v>37706</v>
          </cell>
          <cell r="B1062">
            <v>37705</v>
          </cell>
          <cell r="C1062">
            <v>37707</v>
          </cell>
          <cell r="D1062">
            <v>2.77149</v>
          </cell>
          <cell r="E1062">
            <v>2.77149</v>
          </cell>
          <cell r="F1062">
            <v>3.3738999999999999</v>
          </cell>
          <cell r="G1062">
            <v>3.3746999999999998</v>
          </cell>
          <cell r="H1062">
            <v>3.383</v>
          </cell>
          <cell r="I1062">
            <v>26.34</v>
          </cell>
          <cell r="M1062">
            <v>2.1590286785465596</v>
          </cell>
          <cell r="N1062">
            <v>2.1541555627026301</v>
          </cell>
          <cell r="O1062">
            <v>2.1691584804285382</v>
          </cell>
        </row>
        <row r="1063">
          <cell r="A1063">
            <v>37707</v>
          </cell>
          <cell r="B1063">
            <v>37706</v>
          </cell>
          <cell r="C1063">
            <v>37708</v>
          </cell>
          <cell r="D1063">
            <v>2.7705479999999998</v>
          </cell>
          <cell r="E1063">
            <v>2.77149</v>
          </cell>
          <cell r="F1063">
            <v>3.4022999999999999</v>
          </cell>
          <cell r="G1063">
            <v>3.4030999999999998</v>
          </cell>
          <cell r="H1063">
            <v>3.383</v>
          </cell>
          <cell r="I1063">
            <v>26.33</v>
          </cell>
          <cell r="M1063">
            <v>2.1610232540106615</v>
          </cell>
          <cell r="N1063">
            <v>2.156145636236122</v>
          </cell>
          <cell r="O1063">
            <v>2.171171967324947</v>
          </cell>
        </row>
        <row r="1064">
          <cell r="A1064">
            <v>37708</v>
          </cell>
          <cell r="B1064">
            <v>37707</v>
          </cell>
          <cell r="C1064">
            <v>37711</v>
          </cell>
          <cell r="D1064">
            <v>2.77338</v>
          </cell>
          <cell r="E1064">
            <v>2.77149</v>
          </cell>
          <cell r="F1064">
            <v>3.3748999999999998</v>
          </cell>
          <cell r="G1064">
            <v>3.3757000000000001</v>
          </cell>
          <cell r="H1064">
            <v>3.3610000000000002</v>
          </cell>
          <cell r="I1064">
            <v>26.2</v>
          </cell>
          <cell r="M1064">
            <v>2.1630189935621127</v>
          </cell>
          <cell r="N1064">
            <v>2.158137548259246</v>
          </cell>
          <cell r="O1064">
            <v>2.1731866405982263</v>
          </cell>
        </row>
        <row r="1065">
          <cell r="A1065">
            <v>37711</v>
          </cell>
          <cell r="B1065">
            <v>37708</v>
          </cell>
          <cell r="C1065">
            <v>37712</v>
          </cell>
          <cell r="D1065">
            <v>2.7743220000000002</v>
          </cell>
          <cell r="E1065">
            <v>2.77149</v>
          </cell>
          <cell r="F1065">
            <v>3.3523000000000001</v>
          </cell>
          <cell r="G1065">
            <v>3.3531</v>
          </cell>
          <cell r="H1065">
            <v>3.3559999999999999</v>
          </cell>
          <cell r="I1065">
            <v>26.32</v>
          </cell>
          <cell r="M1065">
            <v>2.165018618100901</v>
          </cell>
          <cell r="N1065">
            <v>2.1601313004704545</v>
          </cell>
          <cell r="O1065">
            <v>2.1751942962522821</v>
          </cell>
        </row>
        <row r="1066">
          <cell r="A1066">
            <v>37712</v>
          </cell>
          <cell r="B1066">
            <v>37711</v>
          </cell>
          <cell r="C1066">
            <v>37713</v>
          </cell>
          <cell r="D1066">
            <v>2.7724350000000002</v>
          </cell>
          <cell r="E1066">
            <v>2.77149</v>
          </cell>
          <cell r="F1066">
            <v>3.3351000000000002</v>
          </cell>
          <cell r="G1066">
            <v>3.3359000000000001</v>
          </cell>
          <cell r="H1066">
            <v>3.3119999999999998</v>
          </cell>
          <cell r="I1066">
            <v>26.32</v>
          </cell>
          <cell r="M1066">
            <v>2.1670207710284366</v>
          </cell>
          <cell r="N1066">
            <v>2.1621268945697683</v>
          </cell>
          <cell r="O1066">
            <v>2.1772120179949925</v>
          </cell>
        </row>
        <row r="1067">
          <cell r="A1067">
            <v>37713</v>
          </cell>
          <cell r="B1067">
            <v>37712</v>
          </cell>
          <cell r="C1067">
            <v>37714</v>
          </cell>
          <cell r="D1067">
            <v>2.7724350000000002</v>
          </cell>
          <cell r="E1067">
            <v>2.77149</v>
          </cell>
          <cell r="F1067">
            <v>3.2787000000000002</v>
          </cell>
          <cell r="G1067">
            <v>3.2795000000000001</v>
          </cell>
          <cell r="H1067">
            <v>3.262</v>
          </cell>
          <cell r="I1067">
            <v>26.31</v>
          </cell>
          <cell r="M1067">
            <v>2.1690234124388783</v>
          </cell>
          <cell r="N1067">
            <v>2.1641243322587789</v>
          </cell>
          <cell r="O1067">
            <v>2.1792316113870718</v>
          </cell>
        </row>
        <row r="1068">
          <cell r="A1068">
            <v>37714</v>
          </cell>
          <cell r="B1068">
            <v>37713</v>
          </cell>
          <cell r="C1068">
            <v>37715</v>
          </cell>
          <cell r="D1068">
            <v>2.7724350000000002</v>
          </cell>
          <cell r="E1068">
            <v>2.77149</v>
          </cell>
          <cell r="F1068">
            <v>3.2555000000000001</v>
          </cell>
          <cell r="G1068">
            <v>3.2563</v>
          </cell>
          <cell r="H1068">
            <v>3.258</v>
          </cell>
          <cell r="I1068">
            <v>26.31</v>
          </cell>
          <cell r="M1068">
            <v>2.1710279045803667</v>
          </cell>
          <cell r="N1068">
            <v>2.1661236152406498</v>
          </cell>
          <cell r="O1068">
            <v>2.1812523929123393</v>
          </cell>
        </row>
        <row r="1069">
          <cell r="A1069">
            <v>37715</v>
          </cell>
          <cell r="B1069">
            <v>37714</v>
          </cell>
          <cell r="C1069">
            <v>37718</v>
          </cell>
          <cell r="D1069">
            <v>2.7724350000000002</v>
          </cell>
          <cell r="E1069">
            <v>2.77149</v>
          </cell>
          <cell r="F1069">
            <v>3.2461000000000002</v>
          </cell>
          <cell r="G1069">
            <v>3.2469000000000001</v>
          </cell>
          <cell r="H1069">
            <v>3.22</v>
          </cell>
          <cell r="I1069">
            <v>26.32</v>
          </cell>
          <cell r="M1069">
            <v>2.1730342491632451</v>
          </cell>
          <cell r="N1069">
            <v>2.1681247452201178</v>
          </cell>
          <cell r="O1069">
            <v>2.1832750482898176</v>
          </cell>
        </row>
        <row r="1070">
          <cell r="A1070">
            <v>37718</v>
          </cell>
          <cell r="B1070">
            <v>37715</v>
          </cell>
          <cell r="C1070">
            <v>37719</v>
          </cell>
          <cell r="D1070">
            <v>2.77338</v>
          </cell>
          <cell r="E1070">
            <v>2.77149</v>
          </cell>
          <cell r="F1070">
            <v>3.1715</v>
          </cell>
          <cell r="G1070">
            <v>3.1722999999999999</v>
          </cell>
          <cell r="H1070">
            <v>3.1509999999999998</v>
          </cell>
          <cell r="I1070">
            <v>26.32</v>
          </cell>
          <cell r="M1070">
            <v>2.1750424478994379</v>
          </cell>
          <cell r="N1070">
            <v>2.1701277239034948</v>
          </cell>
          <cell r="O1070">
            <v>2.1853002657808904</v>
          </cell>
        </row>
        <row r="1071">
          <cell r="A1071">
            <v>37719</v>
          </cell>
          <cell r="B1071">
            <v>37718</v>
          </cell>
          <cell r="C1071">
            <v>37720</v>
          </cell>
          <cell r="D1071">
            <v>2.77338</v>
          </cell>
          <cell r="E1071">
            <v>2.77149</v>
          </cell>
          <cell r="F1071">
            <v>3.1640999999999999</v>
          </cell>
          <cell r="G1071">
            <v>3.1648999999999998</v>
          </cell>
          <cell r="H1071">
            <v>3.1880000000000002</v>
          </cell>
          <cell r="I1071">
            <v>26.32</v>
          </cell>
          <cell r="M1071">
            <v>2.1770531876408232</v>
          </cell>
          <cell r="N1071">
            <v>2.1721325529986686</v>
          </cell>
          <cell r="O1071">
            <v>2.1873273618744276</v>
          </cell>
        </row>
        <row r="1072">
          <cell r="A1072">
            <v>37720</v>
          </cell>
          <cell r="B1072">
            <v>37719</v>
          </cell>
          <cell r="C1072">
            <v>37721</v>
          </cell>
          <cell r="D1072">
            <v>2.7724350000000002</v>
          </cell>
          <cell r="E1072">
            <v>2.77149</v>
          </cell>
          <cell r="F1072">
            <v>3.1848999999999998</v>
          </cell>
          <cell r="G1072">
            <v>3.1857000000000002</v>
          </cell>
          <cell r="H1072">
            <v>3.1869999999999998</v>
          </cell>
          <cell r="I1072">
            <v>26.32</v>
          </cell>
          <cell r="M1072">
            <v>2.1790657862306695</v>
          </cell>
          <cell r="N1072">
            <v>2.1741392342151054</v>
          </cell>
          <cell r="O1072">
            <v>2.1893563383130306</v>
          </cell>
        </row>
        <row r="1073">
          <cell r="A1073">
            <v>37721</v>
          </cell>
          <cell r="B1073">
            <v>37720</v>
          </cell>
          <cell r="C1073">
            <v>37722</v>
          </cell>
          <cell r="D1073">
            <v>2.7705479999999998</v>
          </cell>
          <cell r="E1073">
            <v>2.77149</v>
          </cell>
          <cell r="F1073">
            <v>3.2149000000000001</v>
          </cell>
          <cell r="G1073">
            <v>3.2157</v>
          </cell>
          <cell r="H1073">
            <v>3.2480000000000002</v>
          </cell>
          <cell r="I1073">
            <v>26.32</v>
          </cell>
          <cell r="M1073">
            <v>2.1810795589816854</v>
          </cell>
          <cell r="N1073">
            <v>2.1761477692638502</v>
          </cell>
          <cell r="O1073">
            <v>2.1913871968409175</v>
          </cell>
        </row>
        <row r="1074">
          <cell r="A1074">
            <v>37722</v>
          </cell>
          <cell r="B1074">
            <v>37721</v>
          </cell>
          <cell r="C1074">
            <v>37725</v>
          </cell>
          <cell r="D1074">
            <v>2.77149</v>
          </cell>
          <cell r="E1074">
            <v>2.77149</v>
          </cell>
          <cell r="F1074">
            <v>3.2139000000000002</v>
          </cell>
          <cell r="G1074">
            <v>3.2147000000000001</v>
          </cell>
          <cell r="H1074">
            <v>3.2040000000000002</v>
          </cell>
          <cell r="I1074">
            <v>26.32</v>
          </cell>
          <cell r="M1074">
            <v>2.1830938208516781</v>
          </cell>
          <cell r="N1074">
            <v>2.1781581598575293</v>
          </cell>
          <cell r="O1074">
            <v>2.1934199392039244</v>
          </cell>
        </row>
        <row r="1075">
          <cell r="A1075">
            <v>37725</v>
          </cell>
          <cell r="B1075">
            <v>37722</v>
          </cell>
          <cell r="C1075">
            <v>37726</v>
          </cell>
          <cell r="D1075">
            <v>2.77149</v>
          </cell>
          <cell r="E1075">
            <v>2.77149</v>
          </cell>
          <cell r="F1075">
            <v>3.181</v>
          </cell>
          <cell r="G1075">
            <v>3.1818</v>
          </cell>
          <cell r="H1075">
            <v>3.1619999999999999</v>
          </cell>
          <cell r="I1075">
            <v>26.32</v>
          </cell>
          <cell r="M1075">
            <v>2.1851106284161959</v>
          </cell>
          <cell r="N1075">
            <v>2.1801704077103508</v>
          </cell>
          <cell r="O1075">
            <v>2.1954545671495067</v>
          </cell>
        </row>
        <row r="1076">
          <cell r="A1076">
            <v>37726</v>
          </cell>
          <cell r="B1076">
            <v>37725</v>
          </cell>
          <cell r="C1076">
            <v>37727</v>
          </cell>
          <cell r="D1076">
            <v>2.7724350000000002</v>
          </cell>
          <cell r="E1076">
            <v>2.77149</v>
          </cell>
          <cell r="F1076">
            <v>3.1145999999999998</v>
          </cell>
          <cell r="G1076">
            <v>3.1154000000000002</v>
          </cell>
          <cell r="H1076">
            <v>3.081</v>
          </cell>
          <cell r="I1076">
            <v>26.32</v>
          </cell>
          <cell r="M1076">
            <v>2.1871292991680455</v>
          </cell>
          <cell r="N1076">
            <v>2.1821845145381058</v>
          </cell>
          <cell r="O1076">
            <v>2.1974910824267408</v>
          </cell>
        </row>
        <row r="1077">
          <cell r="A1077">
            <v>37727</v>
          </cell>
          <cell r="B1077">
            <v>37726</v>
          </cell>
          <cell r="C1077">
            <v>37728</v>
          </cell>
          <cell r="D1077">
            <v>2.7780990000000001</v>
          </cell>
          <cell r="E1077">
            <v>2.77149</v>
          </cell>
          <cell r="F1077">
            <v>3.0743999999999998</v>
          </cell>
          <cell r="G1077">
            <v>3.0752000000000002</v>
          </cell>
          <cell r="H1077">
            <v>3.0910000000000002</v>
          </cell>
          <cell r="I1077">
            <v>26.32</v>
          </cell>
          <cell r="M1077">
            <v>2.189150523774225</v>
          </cell>
          <cell r="N1077">
            <v>2.1842004820581717</v>
          </cell>
          <cell r="O1077">
            <v>2.199529486786326</v>
          </cell>
        </row>
        <row r="1078">
          <cell r="A1078">
            <v>37728</v>
          </cell>
          <cell r="B1078">
            <v>37727</v>
          </cell>
          <cell r="C1078">
            <v>37733</v>
          </cell>
          <cell r="D1078">
            <v>2.7799860000000001</v>
          </cell>
          <cell r="E1078">
            <v>2.77149</v>
          </cell>
          <cell r="F1078">
            <v>3.0280999999999998</v>
          </cell>
          <cell r="G1078">
            <v>3.0289000000000001</v>
          </cell>
          <cell r="H1078">
            <v>3.0310000000000001</v>
          </cell>
          <cell r="I1078">
            <v>26.32</v>
          </cell>
          <cell r="M1078">
            <v>2.1911777494012075</v>
          </cell>
          <cell r="N1078">
            <v>2.1862183119895118</v>
          </cell>
          <cell r="O1078">
            <v>2.2015697819805844</v>
          </cell>
        </row>
        <row r="1079">
          <cell r="A1079">
            <v>37733</v>
          </cell>
          <cell r="B1079">
            <v>37728</v>
          </cell>
          <cell r="C1079">
            <v>37734</v>
          </cell>
          <cell r="D1079">
            <v>2.7790409999999999</v>
          </cell>
          <cell r="E1079">
            <v>2.7762120000000001</v>
          </cell>
          <cell r="F1079">
            <v>3.0630999999999999</v>
          </cell>
          <cell r="G1079">
            <v>3.0638999999999998</v>
          </cell>
          <cell r="H1079">
            <v>3.0419999999999998</v>
          </cell>
          <cell r="I1079">
            <v>26.32</v>
          </cell>
          <cell r="M1079">
            <v>2.1932082305568228</v>
          </cell>
          <cell r="N1079">
            <v>2.1882380060526772</v>
          </cell>
          <cell r="O1079">
            <v>2.2036119697634642</v>
          </cell>
        </row>
        <row r="1080">
          <cell r="A1080">
            <v>37734</v>
          </cell>
          <cell r="B1080">
            <v>37733</v>
          </cell>
          <cell r="C1080">
            <v>37735</v>
          </cell>
          <cell r="D1080">
            <v>2.7790409999999999</v>
          </cell>
          <cell r="E1080">
            <v>2.7762120000000001</v>
          </cell>
          <cell r="F1080">
            <v>3.0139</v>
          </cell>
          <cell r="G1080">
            <v>3.0146999999999999</v>
          </cell>
          <cell r="H1080">
            <v>3.0019999999999998</v>
          </cell>
          <cell r="I1080">
            <v>26.32</v>
          </cell>
          <cell r="M1080">
            <v>2.1952399024215747</v>
          </cell>
          <cell r="N1080">
            <v>2.1902630102564302</v>
          </cell>
          <cell r="O1080">
            <v>2.205656051890541</v>
          </cell>
        </row>
        <row r="1081">
          <cell r="A1081">
            <v>37735</v>
          </cell>
          <cell r="B1081">
            <v>37734</v>
          </cell>
          <cell r="C1081">
            <v>37736</v>
          </cell>
          <cell r="D1081">
            <v>2.7762120000000001</v>
          </cell>
          <cell r="E1081">
            <v>2.7762120000000001</v>
          </cell>
          <cell r="F1081">
            <v>3.0021</v>
          </cell>
          <cell r="G1081">
            <v>3.0028999999999999</v>
          </cell>
          <cell r="H1081">
            <v>3.0169999999999999</v>
          </cell>
          <cell r="I1081">
            <v>26.32</v>
          </cell>
          <cell r="M1081">
            <v>2.1972734563194636</v>
          </cell>
          <cell r="N1081">
            <v>2.1922898884071733</v>
          </cell>
          <cell r="O1081">
            <v>2.2077020301190187</v>
          </cell>
        </row>
        <row r="1082">
          <cell r="A1082">
            <v>37736</v>
          </cell>
          <cell r="B1082">
            <v>37735</v>
          </cell>
          <cell r="C1082">
            <v>37739</v>
          </cell>
          <cell r="D1082">
            <v>2.77338</v>
          </cell>
          <cell r="E1082">
            <v>2.7762120000000001</v>
          </cell>
          <cell r="F1082">
            <v>3.0114999999999998</v>
          </cell>
          <cell r="G1082">
            <v>3.0123000000000002</v>
          </cell>
          <cell r="H1082">
            <v>3.0070000000000001</v>
          </cell>
          <cell r="I1082">
            <v>26.32</v>
          </cell>
          <cell r="M1082">
            <v>2.1993068219650356</v>
          </cell>
          <cell r="N1082">
            <v>2.1943186422390646</v>
          </cell>
          <cell r="O1082">
            <v>2.2097499062077306</v>
          </cell>
        </row>
        <row r="1083">
          <cell r="A1083">
            <v>37739</v>
          </cell>
          <cell r="B1083">
            <v>37736</v>
          </cell>
          <cell r="C1083">
            <v>37740</v>
          </cell>
          <cell r="D1083">
            <v>2.7743220000000002</v>
          </cell>
          <cell r="E1083">
            <v>2.7762120000000001</v>
          </cell>
          <cell r="F1083">
            <v>2.9906999999999999</v>
          </cell>
          <cell r="G1083">
            <v>2.9914999999999998</v>
          </cell>
          <cell r="H1083">
            <v>2.9569999999999999</v>
          </cell>
          <cell r="I1083">
            <v>26.32</v>
          </cell>
          <cell r="M1083">
            <v>2.2013399931496695</v>
          </cell>
          <cell r="N1083">
            <v>2.1963492734878671</v>
          </cell>
          <cell r="O1083">
            <v>2.2117996819171419</v>
          </cell>
        </row>
        <row r="1084">
          <cell r="A1084">
            <v>37740</v>
          </cell>
          <cell r="B1084">
            <v>37739</v>
          </cell>
          <cell r="C1084">
            <v>37741</v>
          </cell>
          <cell r="D1084">
            <v>2.7743220000000002</v>
          </cell>
          <cell r="E1084">
            <v>2.77149</v>
          </cell>
          <cell r="F1084">
            <v>2.9243000000000001</v>
          </cell>
          <cell r="G1084">
            <v>2.9251</v>
          </cell>
          <cell r="H1084">
            <v>2.9140000000000001</v>
          </cell>
          <cell r="I1084">
            <v>26.32</v>
          </cell>
          <cell r="M1084">
            <v>2.2033757351404946</v>
          </cell>
          <cell r="N1084">
            <v>2.1983817838909498</v>
          </cell>
          <cell r="O1084">
            <v>2.2138513590093507</v>
          </cell>
        </row>
        <row r="1085">
          <cell r="A1085">
            <v>37741</v>
          </cell>
          <cell r="B1085">
            <v>37740</v>
          </cell>
          <cell r="C1085">
            <v>37743</v>
          </cell>
          <cell r="D1085">
            <v>2.7790409999999999</v>
          </cell>
          <cell r="E1085">
            <v>2.77149</v>
          </cell>
          <cell r="F1085">
            <v>2.8889999999999998</v>
          </cell>
          <cell r="G1085">
            <v>2.8898000000000001</v>
          </cell>
          <cell r="H1085">
            <v>2.9119999999999999</v>
          </cell>
          <cell r="I1085">
            <v>26.32</v>
          </cell>
          <cell r="M1085">
            <v>2.2054133597325833</v>
          </cell>
          <cell r="N1085">
            <v>2.200412714934362</v>
          </cell>
          <cell r="O1085">
            <v>2.2159049392480901</v>
          </cell>
        </row>
        <row r="1086">
          <cell r="A1086">
            <v>37743</v>
          </cell>
          <cell r="B1086">
            <v>37741</v>
          </cell>
          <cell r="C1086">
            <v>37746</v>
          </cell>
          <cell r="D1086">
            <v>2.7799860000000001</v>
          </cell>
          <cell r="E1086">
            <v>2.77149</v>
          </cell>
          <cell r="F1086">
            <v>2.9150999999999998</v>
          </cell>
          <cell r="G1086">
            <v>2.9159000000000002</v>
          </cell>
          <cell r="H1086">
            <v>2.9609999999999999</v>
          </cell>
          <cell r="I1086">
            <v>26.32</v>
          </cell>
          <cell r="M1086">
            <v>2.2074563377821317</v>
          </cell>
          <cell r="N1086">
            <v>2.2024455222128001</v>
          </cell>
          <cell r="O1086">
            <v>2.2179604243987288</v>
          </cell>
        </row>
        <row r="1087">
          <cell r="A1087">
            <v>37746</v>
          </cell>
          <cell r="B1087">
            <v>37743</v>
          </cell>
          <cell r="C1087">
            <v>37747</v>
          </cell>
          <cell r="D1087">
            <v>2.7790409999999999</v>
          </cell>
          <cell r="E1087">
            <v>2.7762120000000001</v>
          </cell>
          <cell r="F1087">
            <v>2.9836999999999998</v>
          </cell>
          <cell r="G1087">
            <v>2.9845000000000002</v>
          </cell>
          <cell r="H1087">
            <v>3.04</v>
          </cell>
          <cell r="I1087">
            <v>26.32</v>
          </cell>
          <cell r="M1087">
            <v>2.2095019036870132</v>
          </cell>
          <cell r="N1087">
            <v>2.2044802074595862</v>
          </cell>
          <cell r="O1087">
            <v>2.2200178162282729</v>
          </cell>
        </row>
        <row r="1088">
          <cell r="A1088">
            <v>37747</v>
          </cell>
          <cell r="B1088">
            <v>37746</v>
          </cell>
          <cell r="C1088">
            <v>37748</v>
          </cell>
          <cell r="D1088">
            <v>2.7762120000000001</v>
          </cell>
          <cell r="E1088">
            <v>2.7762120000000001</v>
          </cell>
          <cell r="F1088">
            <v>3.0268999999999999</v>
          </cell>
          <cell r="G1088">
            <v>3.0276999999999998</v>
          </cell>
          <cell r="H1088">
            <v>3.0219999999999998</v>
          </cell>
          <cell r="I1088">
            <v>26.32</v>
          </cell>
          <cell r="M1088">
            <v>2.2115486691469881</v>
          </cell>
          <cell r="N1088">
            <v>2.2065202422614902</v>
          </cell>
          <cell r="O1088">
            <v>2.2220771165053681</v>
          </cell>
        </row>
        <row r="1089">
          <cell r="A1089">
            <v>37748</v>
          </cell>
          <cell r="B1089">
            <v>37747</v>
          </cell>
          <cell r="C1089">
            <v>37749</v>
          </cell>
          <cell r="D1089">
            <v>2.7752669999999999</v>
          </cell>
          <cell r="E1089">
            <v>2.7762120000000001</v>
          </cell>
          <cell r="F1089">
            <v>2.9630999999999998</v>
          </cell>
          <cell r="G1089">
            <v>2.9639000000000002</v>
          </cell>
          <cell r="H1089">
            <v>2.9430000000000001</v>
          </cell>
          <cell r="I1089">
            <v>26.32</v>
          </cell>
          <cell r="M1089">
            <v>2.2135952451316112</v>
          </cell>
          <cell r="N1089">
            <v>2.2085621649197598</v>
          </cell>
          <cell r="O1089">
            <v>2.2241383270003006</v>
          </cell>
        </row>
        <row r="1090">
          <cell r="A1090">
            <v>37749</v>
          </cell>
          <cell r="B1090">
            <v>37748</v>
          </cell>
          <cell r="C1090">
            <v>37750</v>
          </cell>
          <cell r="D1090">
            <v>2.7743220000000002</v>
          </cell>
          <cell r="E1090">
            <v>2.77149</v>
          </cell>
          <cell r="F1090">
            <v>2.9169</v>
          </cell>
          <cell r="G1090">
            <v>2.9177</v>
          </cell>
          <cell r="H1090">
            <v>2.915</v>
          </cell>
          <cell r="I1090">
            <v>26.32</v>
          </cell>
          <cell r="M1090">
            <v>2.2156430177433348</v>
          </cell>
          <cell r="N1090">
            <v>2.2106059771814253</v>
          </cell>
          <cell r="O1090">
            <v>2.2262014494849982</v>
          </cell>
        </row>
        <row r="1091">
          <cell r="A1091">
            <v>37750</v>
          </cell>
          <cell r="B1091">
            <v>37749</v>
          </cell>
          <cell r="C1091">
            <v>37753</v>
          </cell>
          <cell r="D1091">
            <v>2.7743220000000002</v>
          </cell>
          <cell r="E1091">
            <v>2.77149</v>
          </cell>
          <cell r="F1091">
            <v>2.8794</v>
          </cell>
          <cell r="G1091">
            <v>2.8801999999999999</v>
          </cell>
          <cell r="H1091">
            <v>2.879</v>
          </cell>
          <cell r="I1091">
            <v>26.32</v>
          </cell>
          <cell r="M1091">
            <v>2.2176919867994256</v>
          </cell>
          <cell r="N1091">
            <v>2.2126482013013251</v>
          </cell>
          <cell r="O1091">
            <v>2.228266485733033</v>
          </cell>
        </row>
        <row r="1092">
          <cell r="A1092">
            <v>37753</v>
          </cell>
          <cell r="B1092">
            <v>37750</v>
          </cell>
          <cell r="C1092">
            <v>37754</v>
          </cell>
          <cell r="D1092">
            <v>2.77338</v>
          </cell>
          <cell r="E1092">
            <v>2.77149</v>
          </cell>
          <cell r="F1092">
            <v>2.8748999999999998</v>
          </cell>
          <cell r="G1092">
            <v>2.8757000000000001</v>
          </cell>
          <cell r="H1092">
            <v>2.8660000000000001</v>
          </cell>
          <cell r="I1092">
            <v>26.32</v>
          </cell>
          <cell r="M1092">
            <v>2.2197428506888262</v>
          </cell>
          <cell r="N1092">
            <v>2.2146923120891335</v>
          </cell>
          <cell r="O1092">
            <v>2.2303334375196218</v>
          </cell>
        </row>
        <row r="1093">
          <cell r="A1093">
            <v>37754</v>
          </cell>
          <cell r="B1093">
            <v>37753</v>
          </cell>
          <cell r="C1093">
            <v>37755</v>
          </cell>
          <cell r="D1093">
            <v>2.7724350000000002</v>
          </cell>
          <cell r="E1093">
            <v>2.77149</v>
          </cell>
          <cell r="F1093">
            <v>2.8645</v>
          </cell>
          <cell r="G1093">
            <v>2.8653</v>
          </cell>
          <cell r="H1093">
            <v>2.8889999999999998</v>
          </cell>
          <cell r="I1093">
            <v>26.32</v>
          </cell>
          <cell r="M1093">
            <v>2.2217949141645739</v>
          </cell>
          <cell r="N1093">
            <v>2.216738311287811</v>
          </cell>
          <cell r="O1093">
            <v>2.2324023066216285</v>
          </cell>
        </row>
        <row r="1094">
          <cell r="A1094">
            <v>37755</v>
          </cell>
          <cell r="B1094">
            <v>37754</v>
          </cell>
          <cell r="C1094">
            <v>37756</v>
          </cell>
          <cell r="D1094">
            <v>2.7743220000000002</v>
          </cell>
          <cell r="E1094">
            <v>2.77149</v>
          </cell>
          <cell r="F1094">
            <v>2.8894000000000002</v>
          </cell>
          <cell r="G1094">
            <v>2.8902000000000001</v>
          </cell>
          <cell r="H1094">
            <v>2.89</v>
          </cell>
          <cell r="I1094">
            <v>26.32</v>
          </cell>
          <cell r="M1094">
            <v>2.2238481748255245</v>
          </cell>
          <cell r="N1094">
            <v>2.2187862006419281</v>
          </cell>
          <cell r="O1094">
            <v>2.2344730948175648</v>
          </cell>
        </row>
        <row r="1095">
          <cell r="A1095">
            <v>37756</v>
          </cell>
          <cell r="B1095">
            <v>37755</v>
          </cell>
          <cell r="C1095">
            <v>37757</v>
          </cell>
          <cell r="D1095">
            <v>2.77149</v>
          </cell>
          <cell r="E1095">
            <v>2.77149</v>
          </cell>
          <cell r="F1095">
            <v>2.9298000000000002</v>
          </cell>
          <cell r="G1095">
            <v>2.9306000000000001</v>
          </cell>
          <cell r="H1095">
            <v>2.9670000000000001</v>
          </cell>
          <cell r="I1095">
            <v>26.32</v>
          </cell>
          <cell r="M1095">
            <v>2.2259047317975509</v>
          </cell>
          <cell r="N1095">
            <v>2.2208359818976673</v>
          </cell>
          <cell r="O1095">
            <v>2.2365458038875929</v>
          </cell>
        </row>
        <row r="1096">
          <cell r="A1096">
            <v>37757</v>
          </cell>
          <cell r="B1096">
            <v>37756</v>
          </cell>
          <cell r="C1096">
            <v>37760</v>
          </cell>
          <cell r="D1096">
            <v>2.7762120000000001</v>
          </cell>
          <cell r="E1096">
            <v>2.77149</v>
          </cell>
          <cell r="F1096">
            <v>2.9723000000000002</v>
          </cell>
          <cell r="G1096">
            <v>2.9731000000000001</v>
          </cell>
          <cell r="H1096">
            <v>2.9409999999999998</v>
          </cell>
          <cell r="I1096">
            <v>26.32</v>
          </cell>
          <cell r="M1096">
            <v>2.2279610893659276</v>
          </cell>
          <cell r="N1096">
            <v>2.2228876568028242</v>
          </cell>
          <cell r="O1096">
            <v>2.2386204356135253</v>
          </cell>
        </row>
        <row r="1097">
          <cell r="A1097">
            <v>37760</v>
          </cell>
          <cell r="B1097">
            <v>37757</v>
          </cell>
          <cell r="C1097">
            <v>37761</v>
          </cell>
          <cell r="D1097">
            <v>2.7771539999999999</v>
          </cell>
          <cell r="E1097">
            <v>2.77149</v>
          </cell>
          <cell r="F1097">
            <v>2.9807000000000001</v>
          </cell>
          <cell r="G1097">
            <v>2.9815</v>
          </cell>
          <cell r="H1097">
            <v>2.9929999999999999</v>
          </cell>
          <cell r="I1097">
            <v>26.32</v>
          </cell>
          <cell r="M1097">
            <v>2.2300228534698712</v>
          </cell>
          <cell r="N1097">
            <v>2.2249412271068083</v>
          </cell>
          <cell r="O1097">
            <v>2.2406969917788278</v>
          </cell>
        </row>
        <row r="1098">
          <cell r="A1098">
            <v>37761</v>
          </cell>
          <cell r="B1098">
            <v>37760</v>
          </cell>
          <cell r="C1098">
            <v>37762</v>
          </cell>
          <cell r="D1098">
            <v>2.7752669999999999</v>
          </cell>
          <cell r="E1098">
            <v>2.77149</v>
          </cell>
          <cell r="F1098">
            <v>3.0133000000000001</v>
          </cell>
          <cell r="G1098">
            <v>3.0141</v>
          </cell>
          <cell r="H1098">
            <v>3.0329999999999999</v>
          </cell>
          <cell r="I1098">
            <v>26.32</v>
          </cell>
          <cell r="M1098">
            <v>2.2320872257657394</v>
          </cell>
          <cell r="N1098">
            <v>2.2269966945606465</v>
          </cell>
          <cell r="O1098">
            <v>2.2427754741686208</v>
          </cell>
        </row>
        <row r="1099">
          <cell r="A1099">
            <v>37762</v>
          </cell>
          <cell r="B1099">
            <v>37761</v>
          </cell>
          <cell r="C1099">
            <v>37763</v>
          </cell>
          <cell r="D1099">
            <v>2.77149</v>
          </cell>
          <cell r="E1099">
            <v>2.77149</v>
          </cell>
          <cell r="F1099">
            <v>3.0101</v>
          </cell>
          <cell r="G1099">
            <v>3.0108999999999999</v>
          </cell>
          <cell r="H1099">
            <v>3</v>
          </cell>
          <cell r="I1099">
            <v>26.31</v>
          </cell>
          <cell r="M1099">
            <v>2.2341521051053359</v>
          </cell>
          <cell r="N1099">
            <v>2.2290540609169827</v>
          </cell>
          <cell r="O1099">
            <v>2.24485588456968</v>
          </cell>
        </row>
        <row r="1100">
          <cell r="A1100">
            <v>37763</v>
          </cell>
          <cell r="B1100">
            <v>37762</v>
          </cell>
          <cell r="C1100">
            <v>37764</v>
          </cell>
          <cell r="D1100">
            <v>2.769603</v>
          </cell>
          <cell r="E1100">
            <v>2.77149</v>
          </cell>
          <cell r="F1100">
            <v>2.9834000000000001</v>
          </cell>
          <cell r="G1100">
            <v>2.9842</v>
          </cell>
          <cell r="H1100">
            <v>2.98</v>
          </cell>
          <cell r="I1100">
            <v>26.31</v>
          </cell>
          <cell r="M1100">
            <v>2.2362160818445953</v>
          </cell>
          <cell r="N1100">
            <v>2.2311133279300797</v>
          </cell>
          <cell r="O1100">
            <v>2.2469375188827665</v>
          </cell>
        </row>
        <row r="1101">
          <cell r="A1101">
            <v>37764</v>
          </cell>
          <cell r="B1101">
            <v>37763</v>
          </cell>
          <cell r="C1101">
            <v>37767</v>
          </cell>
          <cell r="D1101">
            <v>2.7705479999999998</v>
          </cell>
          <cell r="E1101">
            <v>2.77149</v>
          </cell>
          <cell r="F1101">
            <v>2.9437000000000002</v>
          </cell>
          <cell r="G1101">
            <v>2.9445000000000001</v>
          </cell>
          <cell r="H1101">
            <v>2.9140000000000001</v>
          </cell>
          <cell r="I1101">
            <v>26.3</v>
          </cell>
          <cell r="M1101">
            <v>2.2382805587675705</v>
          </cell>
          <cell r="N1101">
            <v>2.2331744973558214</v>
          </cell>
          <cell r="O1101">
            <v>2.2490210834762969</v>
          </cell>
        </row>
        <row r="1102">
          <cell r="A1102">
            <v>37767</v>
          </cell>
          <cell r="B1102">
            <v>37764</v>
          </cell>
          <cell r="C1102">
            <v>37768</v>
          </cell>
          <cell r="D1102">
            <v>2.7705479999999998</v>
          </cell>
          <cell r="E1102">
            <v>2.77149</v>
          </cell>
          <cell r="F1102">
            <v>2.9557000000000002</v>
          </cell>
          <cell r="G1102">
            <v>2.9565000000000001</v>
          </cell>
          <cell r="H1102">
            <v>3.0190000000000001</v>
          </cell>
          <cell r="I1102">
            <v>26.29</v>
          </cell>
          <cell r="M1102">
            <v>2.2403476466760814</v>
          </cell>
          <cell r="N1102">
            <v>2.2352375709517136</v>
          </cell>
          <cell r="O1102">
            <v>2.2511058728870283</v>
          </cell>
        </row>
        <row r="1103">
          <cell r="A1103">
            <v>37768</v>
          </cell>
          <cell r="B1103">
            <v>37767</v>
          </cell>
          <cell r="C1103">
            <v>37769</v>
          </cell>
          <cell r="D1103">
            <v>2.769603</v>
          </cell>
          <cell r="E1103">
            <v>2.77149</v>
          </cell>
          <cell r="F1103">
            <v>3.0249000000000001</v>
          </cell>
          <cell r="G1103">
            <v>3.0257000000000001</v>
          </cell>
          <cell r="H1103">
            <v>3.024</v>
          </cell>
          <cell r="I1103">
            <v>26.28</v>
          </cell>
          <cell r="M1103">
            <v>2.2424166435733492</v>
          </cell>
          <cell r="N1103">
            <v>2.237302550476886</v>
          </cell>
          <cell r="O1103">
            <v>2.2531918868836787</v>
          </cell>
        </row>
        <row r="1104">
          <cell r="A1104">
            <v>37769</v>
          </cell>
          <cell r="B1104">
            <v>37768</v>
          </cell>
          <cell r="C1104">
            <v>37770</v>
          </cell>
          <cell r="D1104">
            <v>2.7686579999999998</v>
          </cell>
          <cell r="E1104">
            <v>2.77149</v>
          </cell>
          <cell r="F1104">
            <v>3.0131999999999999</v>
          </cell>
          <cell r="G1104">
            <v>3.0139999999999998</v>
          </cell>
          <cell r="H1104">
            <v>3.008</v>
          </cell>
          <cell r="I1104">
            <v>26.28</v>
          </cell>
          <cell r="M1104">
            <v>2.2444868448611128</v>
          </cell>
          <cell r="N1104">
            <v>2.2393694376920932</v>
          </cell>
          <cell r="O1104">
            <v>2.2552791252334328</v>
          </cell>
        </row>
        <row r="1105">
          <cell r="A1105">
            <v>37770</v>
          </cell>
          <cell r="B1105">
            <v>37769</v>
          </cell>
          <cell r="C1105">
            <v>37771</v>
          </cell>
          <cell r="D1105">
            <v>2.769603</v>
          </cell>
          <cell r="E1105">
            <v>2.7667679999999999</v>
          </cell>
          <cell r="F1105">
            <v>2.948</v>
          </cell>
          <cell r="G1105">
            <v>2.9487999999999999</v>
          </cell>
          <cell r="H1105">
            <v>2.9409999999999998</v>
          </cell>
          <cell r="I1105">
            <v>26.27</v>
          </cell>
          <cell r="M1105">
            <v>2.2465582503474191</v>
          </cell>
          <cell r="N1105">
            <v>2.2414382343597166</v>
          </cell>
          <cell r="O1105">
            <v>2.2573682970909159</v>
          </cell>
        </row>
        <row r="1106">
          <cell r="A1106">
            <v>37771</v>
          </cell>
          <cell r="B1106">
            <v>37770</v>
          </cell>
          <cell r="C1106">
            <v>37774</v>
          </cell>
          <cell r="D1106">
            <v>2.769603</v>
          </cell>
          <cell r="E1106">
            <v>2.7667679999999999</v>
          </cell>
          <cell r="F1106">
            <v>2.9647999999999999</v>
          </cell>
          <cell r="G1106">
            <v>2.9655999999999998</v>
          </cell>
          <cell r="H1106">
            <v>2.9660000000000002</v>
          </cell>
          <cell r="I1106">
            <v>26.27</v>
          </cell>
          <cell r="M1106">
            <v>2.248632275170698</v>
          </cell>
          <cell r="N1106">
            <v>2.243505414219984</v>
          </cell>
          <cell r="O1106">
            <v>2.2594586942011108</v>
          </cell>
        </row>
        <row r="1107">
          <cell r="A1107">
            <v>37774</v>
          </cell>
          <cell r="B1107">
            <v>37771</v>
          </cell>
          <cell r="C1107">
            <v>37775</v>
          </cell>
          <cell r="D1107">
            <v>2.7705479999999998</v>
          </cell>
          <cell r="E1107">
            <v>2.7667679999999999</v>
          </cell>
          <cell r="F1107">
            <v>2.9771999999999998</v>
          </cell>
          <cell r="G1107">
            <v>2.9780000000000002</v>
          </cell>
          <cell r="H1107">
            <v>2.9790000000000001</v>
          </cell>
          <cell r="I1107">
            <v>26.26</v>
          </cell>
          <cell r="M1107">
            <v>2.2507082147357678</v>
          </cell>
          <cell r="N1107">
            <v>2.2455745005492806</v>
          </cell>
          <cell r="O1107">
            <v>2.2615510270876187</v>
          </cell>
        </row>
        <row r="1108">
          <cell r="A1108">
            <v>37775</v>
          </cell>
          <cell r="B1108">
            <v>37774</v>
          </cell>
          <cell r="C1108">
            <v>37776</v>
          </cell>
          <cell r="D1108">
            <v>2.77149</v>
          </cell>
          <cell r="E1108">
            <v>2.7667679999999999</v>
          </cell>
          <cell r="F1108">
            <v>2.9632000000000001</v>
          </cell>
          <cell r="G1108">
            <v>2.964</v>
          </cell>
          <cell r="H1108">
            <v>2.944</v>
          </cell>
          <cell r="I1108">
            <v>26.26</v>
          </cell>
          <cell r="M1108">
            <v>2.252786779783408</v>
          </cell>
          <cell r="N1108">
            <v>2.2476454951058593</v>
          </cell>
          <cell r="O1108">
            <v>2.2636445861251384</v>
          </cell>
        </row>
        <row r="1109">
          <cell r="A1109">
            <v>37776</v>
          </cell>
          <cell r="B1109">
            <v>37775</v>
          </cell>
          <cell r="C1109">
            <v>37777</v>
          </cell>
          <cell r="D1109">
            <v>2.769603</v>
          </cell>
          <cell r="E1109">
            <v>2.7667679999999999</v>
          </cell>
          <cell r="F1109">
            <v>2.9104000000000001</v>
          </cell>
          <cell r="G1109">
            <v>2.9112</v>
          </cell>
          <cell r="H1109">
            <v>2.91</v>
          </cell>
          <cell r="I1109">
            <v>26.26</v>
          </cell>
          <cell r="M1109">
            <v>2.2548679717941753</v>
          </cell>
          <cell r="N1109">
            <v>2.2497183996495935</v>
          </cell>
          <cell r="O1109">
            <v>2.2657400832084469</v>
          </cell>
        </row>
        <row r="1110">
          <cell r="A1110">
            <v>37777</v>
          </cell>
          <cell r="B1110">
            <v>37776</v>
          </cell>
          <cell r="C1110">
            <v>37778</v>
          </cell>
          <cell r="D1110">
            <v>2.7705479999999998</v>
          </cell>
          <cell r="E1110">
            <v>2.7667679999999999</v>
          </cell>
          <cell r="F1110">
            <v>2.8921000000000001</v>
          </cell>
          <cell r="G1110">
            <v>2.8929</v>
          </cell>
          <cell r="H1110">
            <v>2.8639999999999999</v>
          </cell>
          <cell r="I1110">
            <v>26.26</v>
          </cell>
          <cell r="M1110">
            <v>2.2569496681606038</v>
          </cell>
          <cell r="N1110">
            <v>2.2517932159419805</v>
          </cell>
          <cell r="O1110">
            <v>2.2678375201316281</v>
          </cell>
        </row>
        <row r="1111">
          <cell r="A1111">
            <v>37778</v>
          </cell>
          <cell r="B1111">
            <v>37777</v>
          </cell>
          <cell r="C1111">
            <v>37781</v>
          </cell>
          <cell r="D1111">
            <v>2.769603</v>
          </cell>
          <cell r="E1111">
            <v>2.7667679999999999</v>
          </cell>
          <cell r="F1111">
            <v>2.8483000000000001</v>
          </cell>
          <cell r="G1111">
            <v>2.8491</v>
          </cell>
          <cell r="H1111">
            <v>2.8849999999999998</v>
          </cell>
          <cell r="I1111">
            <v>26.27</v>
          </cell>
          <cell r="M1111">
            <v>2.259033997290345</v>
          </cell>
          <cell r="N1111">
            <v>2.2538699457461422</v>
          </cell>
          <cell r="O1111">
            <v>2.2699368986904274</v>
          </cell>
        </row>
        <row r="1112">
          <cell r="A1112">
            <v>37781</v>
          </cell>
          <cell r="B1112">
            <v>37778</v>
          </cell>
          <cell r="C1112">
            <v>37782</v>
          </cell>
          <cell r="D1112">
            <v>2.769603</v>
          </cell>
          <cell r="E1112">
            <v>2.7667679999999999</v>
          </cell>
          <cell r="F1112">
            <v>2.8673999999999999</v>
          </cell>
          <cell r="G1112">
            <v>2.8681999999999999</v>
          </cell>
          <cell r="H1112">
            <v>2.8639999999999999</v>
          </cell>
          <cell r="I1112">
            <v>26.27</v>
          </cell>
          <cell r="M1112">
            <v>2.2611195397356774</v>
          </cell>
          <cell r="N1112">
            <v>2.2559485908268262</v>
          </cell>
          <cell r="O1112">
            <v>2.2720389347380952</v>
          </cell>
        </row>
        <row r="1113">
          <cell r="A1113">
            <v>37782</v>
          </cell>
          <cell r="B1113">
            <v>37781</v>
          </cell>
          <cell r="C1113">
            <v>37783</v>
          </cell>
          <cell r="D1113">
            <v>2.769603</v>
          </cell>
          <cell r="E1113">
            <v>2.7667679999999999</v>
          </cell>
          <cell r="F1113">
            <v>2.8595000000000002</v>
          </cell>
          <cell r="G1113">
            <v>2.8603000000000001</v>
          </cell>
          <cell r="H1113">
            <v>2.8690000000000002</v>
          </cell>
          <cell r="I1113">
            <v>26.27</v>
          </cell>
          <cell r="M1113">
            <v>2.2632070075558808</v>
          </cell>
          <cell r="N1113">
            <v>2.2580291529504075</v>
          </cell>
          <cell r="O1113">
            <v>2.2741429173401135</v>
          </cell>
        </row>
        <row r="1114">
          <cell r="A1114">
            <v>37783</v>
          </cell>
          <cell r="B1114">
            <v>37782</v>
          </cell>
          <cell r="C1114">
            <v>37784</v>
          </cell>
          <cell r="D1114">
            <v>2.7686579999999998</v>
          </cell>
          <cell r="E1114">
            <v>2.7667679999999999</v>
          </cell>
          <cell r="F1114">
            <v>2.8683999999999998</v>
          </cell>
          <cell r="G1114">
            <v>2.8692000000000002</v>
          </cell>
          <cell r="H1114">
            <v>2.8580000000000001</v>
          </cell>
          <cell r="I1114">
            <v>26.27</v>
          </cell>
          <cell r="M1114">
            <v>2.2652964025284632</v>
          </cell>
          <cell r="N1114">
            <v>2.260111633884891</v>
          </cell>
          <cell r="O1114">
            <v>2.2762488482990557</v>
          </cell>
        </row>
        <row r="1115">
          <cell r="A1115">
            <v>37784</v>
          </cell>
          <cell r="B1115">
            <v>37783</v>
          </cell>
          <cell r="C1115">
            <v>37785</v>
          </cell>
          <cell r="D1115">
            <v>2.7677130000000001</v>
          </cell>
          <cell r="E1115">
            <v>2.7667679999999999</v>
          </cell>
          <cell r="F1115">
            <v>2.8612000000000002</v>
          </cell>
          <cell r="G1115">
            <v>2.8620000000000001</v>
          </cell>
          <cell r="H1115">
            <v>2.863</v>
          </cell>
          <cell r="I1115">
            <v>26.26</v>
          </cell>
          <cell r="M1115">
            <v>2.2673870128642069</v>
          </cell>
          <cell r="N1115">
            <v>2.2621960353999109</v>
          </cell>
          <cell r="O1115">
            <v>2.2783567294191642</v>
          </cell>
        </row>
        <row r="1116">
          <cell r="A1116">
            <v>37785</v>
          </cell>
          <cell r="B1116">
            <v>37784</v>
          </cell>
          <cell r="C1116">
            <v>37788</v>
          </cell>
          <cell r="D1116">
            <v>2.7677130000000001</v>
          </cell>
          <cell r="E1116">
            <v>2.7667679999999999</v>
          </cell>
          <cell r="F1116">
            <v>2.8561999999999999</v>
          </cell>
          <cell r="G1116">
            <v>2.8570000000000002</v>
          </cell>
          <cell r="H1116">
            <v>2.84</v>
          </cell>
          <cell r="I1116">
            <v>26.26</v>
          </cell>
          <cell r="M1116">
            <v>2.2694788383680522</v>
          </cell>
          <cell r="N1116">
            <v>2.2642823592667347</v>
          </cell>
          <cell r="O1116">
            <v>2.2804658458018761</v>
          </cell>
        </row>
        <row r="1117">
          <cell r="A1117">
            <v>37788</v>
          </cell>
          <cell r="B1117">
            <v>37785</v>
          </cell>
          <cell r="C1117">
            <v>37789</v>
          </cell>
          <cell r="D1117">
            <v>2.7677130000000001</v>
          </cell>
          <cell r="E1117">
            <v>2.7667679999999999</v>
          </cell>
          <cell r="F1117">
            <v>2.85</v>
          </cell>
          <cell r="G1117">
            <v>2.8508</v>
          </cell>
          <cell r="H1117">
            <v>2.8719999999999999</v>
          </cell>
          <cell r="I1117">
            <v>26.26</v>
          </cell>
          <cell r="M1117">
            <v>2.2715725937294442</v>
          </cell>
          <cell r="N1117">
            <v>2.2663706072582626</v>
          </cell>
          <cell r="O1117">
            <v>2.2825769146320947</v>
          </cell>
        </row>
        <row r="1118">
          <cell r="A1118">
            <v>37789</v>
          </cell>
          <cell r="B1118">
            <v>37788</v>
          </cell>
          <cell r="C1118">
            <v>37790</v>
          </cell>
          <cell r="D1118">
            <v>2.7677130000000001</v>
          </cell>
          <cell r="E1118">
            <v>2.7667679999999999</v>
          </cell>
          <cell r="F1118">
            <v>2.8736000000000002</v>
          </cell>
          <cell r="G1118">
            <v>2.8744000000000001</v>
          </cell>
          <cell r="H1118">
            <v>2.8650000000000002</v>
          </cell>
          <cell r="I1118">
            <v>26.26</v>
          </cell>
          <cell r="M1118">
            <v>2.2736682807288138</v>
          </cell>
          <cell r="N1118">
            <v>2.26846078114903</v>
          </cell>
          <cell r="O1118">
            <v>2.2846899377172365</v>
          </cell>
        </row>
        <row r="1119">
          <cell r="A1119">
            <v>37790</v>
          </cell>
          <cell r="B1119">
            <v>37789</v>
          </cell>
          <cell r="C1119">
            <v>37792</v>
          </cell>
          <cell r="D1119">
            <v>2.7658230000000001</v>
          </cell>
          <cell r="E1119">
            <v>2.7667679999999999</v>
          </cell>
          <cell r="F1119">
            <v>2.8894000000000002</v>
          </cell>
          <cell r="G1119">
            <v>2.8902000000000001</v>
          </cell>
          <cell r="H1119">
            <v>2.8889999999999998</v>
          </cell>
          <cell r="I1119">
            <v>26.25</v>
          </cell>
          <cell r="M1119">
            <v>2.2757659011482341</v>
          </cell>
          <cell r="N1119">
            <v>2.2705528827152093</v>
          </cell>
          <cell r="O1119">
            <v>2.2868049168663904</v>
          </cell>
        </row>
        <row r="1120">
          <cell r="A1120">
            <v>37792</v>
          </cell>
          <cell r="B1120">
            <v>37790</v>
          </cell>
          <cell r="C1120">
            <v>37795</v>
          </cell>
          <cell r="D1120">
            <v>2.7203940000000002</v>
          </cell>
          <cell r="E1120">
            <v>2.719446</v>
          </cell>
          <cell r="F1120">
            <v>2.8925000000000001</v>
          </cell>
          <cell r="G1120">
            <v>2.8933</v>
          </cell>
          <cell r="H1120">
            <v>2.891</v>
          </cell>
          <cell r="I1120">
            <v>25.76</v>
          </cell>
          <cell r="M1120">
            <v>2.2778640230389047</v>
          </cell>
          <cell r="N1120">
            <v>2.2726469137346106</v>
          </cell>
          <cell r="O1120">
            <v>2.2889211344715408</v>
          </cell>
        </row>
        <row r="1121">
          <cell r="A1121">
            <v>37795</v>
          </cell>
          <cell r="B1121">
            <v>37792</v>
          </cell>
          <cell r="C1121">
            <v>37796</v>
          </cell>
          <cell r="D1121">
            <v>2.719446</v>
          </cell>
          <cell r="E1121">
            <v>2.719446</v>
          </cell>
          <cell r="F1121">
            <v>2.8780000000000001</v>
          </cell>
          <cell r="G1121">
            <v>2.8788</v>
          </cell>
          <cell r="H1121">
            <v>2.863</v>
          </cell>
          <cell r="I1121">
            <v>25.76</v>
          </cell>
          <cell r="M1121">
            <v>2.2799295855792683</v>
          </cell>
          <cell r="N1121">
            <v>2.2747070272542667</v>
          </cell>
          <cell r="O1121">
            <v>2.2910039565184341</v>
          </cell>
        </row>
        <row r="1122">
          <cell r="A1122">
            <v>37796</v>
          </cell>
          <cell r="B1122">
            <v>37795</v>
          </cell>
          <cell r="C1122">
            <v>37797</v>
          </cell>
          <cell r="D1122">
            <v>2.7203940000000002</v>
          </cell>
          <cell r="E1122">
            <v>2.719446</v>
          </cell>
          <cell r="F1122">
            <v>2.8607999999999998</v>
          </cell>
          <cell r="G1122">
            <v>2.8616000000000001</v>
          </cell>
          <cell r="H1122">
            <v>2.8660000000000001</v>
          </cell>
          <cell r="I1122">
            <v>25.76</v>
          </cell>
          <cell r="M1122">
            <v>2.2819963007098631</v>
          </cell>
          <cell r="N1122">
            <v>2.276769008229746</v>
          </cell>
          <cell r="O1122">
            <v>2.2930886738458653</v>
          </cell>
        </row>
        <row r="1123">
          <cell r="A1123">
            <v>37797</v>
          </cell>
          <cell r="B1123">
            <v>37796</v>
          </cell>
          <cell r="C1123">
            <v>37798</v>
          </cell>
          <cell r="D1123">
            <v>2.7203940000000002</v>
          </cell>
          <cell r="E1123">
            <v>2.719446</v>
          </cell>
          <cell r="F1123">
            <v>2.8551000000000002</v>
          </cell>
          <cell r="G1123">
            <v>2.8559000000000001</v>
          </cell>
          <cell r="H1123">
            <v>2.859</v>
          </cell>
          <cell r="I1123">
            <v>25.76</v>
          </cell>
          <cell r="M1123">
            <v>2.2840656103913539</v>
          </cell>
          <cell r="N1123">
            <v>2.278832858353864</v>
          </cell>
          <cell r="O1123">
            <v>2.2951752881784602</v>
          </cell>
        </row>
        <row r="1124">
          <cell r="A1124">
            <v>37798</v>
          </cell>
          <cell r="B1124">
            <v>37797</v>
          </cell>
          <cell r="C1124">
            <v>37799</v>
          </cell>
          <cell r="D1124">
            <v>2.7203940000000002</v>
          </cell>
          <cell r="E1124">
            <v>2.719446</v>
          </cell>
          <cell r="F1124">
            <v>2.8932000000000002</v>
          </cell>
          <cell r="G1124">
            <v>2.8940000000000001</v>
          </cell>
          <cell r="H1124">
            <v>2.9009999999999998</v>
          </cell>
          <cell r="I1124">
            <v>25.76</v>
          </cell>
          <cell r="M1124">
            <v>2.2861367965187256</v>
          </cell>
          <cell r="N1124">
            <v>2.2808985793209704</v>
          </cell>
          <cell r="O1124">
            <v>2.2972638012424138</v>
          </cell>
        </row>
        <row r="1125">
          <cell r="A1125">
            <v>37799</v>
          </cell>
          <cell r="B1125">
            <v>37798</v>
          </cell>
          <cell r="C1125">
            <v>37802</v>
          </cell>
          <cell r="D1125">
            <v>2.7213449999999999</v>
          </cell>
          <cell r="E1125">
            <v>2.719446</v>
          </cell>
          <cell r="F1125">
            <v>2.8803999999999998</v>
          </cell>
          <cell r="G1125">
            <v>2.8812000000000002</v>
          </cell>
          <cell r="H1125">
            <v>2.879</v>
          </cell>
          <cell r="I1125">
            <v>25.76</v>
          </cell>
          <cell r="M1125">
            <v>2.2882098607935348</v>
          </cell>
          <cell r="N1125">
            <v>2.2829661728269506</v>
          </cell>
          <cell r="O1125">
            <v>2.2993542147654917</v>
          </cell>
        </row>
        <row r="1126">
          <cell r="A1126">
            <v>37802</v>
          </cell>
          <cell r="B1126">
            <v>37799</v>
          </cell>
          <cell r="C1126">
            <v>37803</v>
          </cell>
          <cell r="D1126">
            <v>2.7222930000000001</v>
          </cell>
          <cell r="E1126">
            <v>2.719446</v>
          </cell>
          <cell r="F1126">
            <v>2.8712</v>
          </cell>
          <cell r="G1126">
            <v>2.8719999999999999</v>
          </cell>
          <cell r="H1126">
            <v>2.8420000000000001</v>
          </cell>
          <cell r="I1126">
            <v>25.76</v>
          </cell>
          <cell r="M1126">
            <v>2.2902855302814085</v>
          </cell>
          <cell r="N1126">
            <v>2.2850356405692271</v>
          </cell>
          <cell r="O1126">
            <v>2.301446530477032</v>
          </cell>
        </row>
        <row r="1127">
          <cell r="A1127">
            <v>37803</v>
          </cell>
          <cell r="B1127">
            <v>37802</v>
          </cell>
          <cell r="C1127">
            <v>37804</v>
          </cell>
          <cell r="D1127">
            <v>2.719446</v>
          </cell>
          <cell r="E1127">
            <v>2.719446</v>
          </cell>
          <cell r="F1127">
            <v>2.8435000000000001</v>
          </cell>
          <cell r="G1127">
            <v>2.8443000000000001</v>
          </cell>
          <cell r="H1127">
            <v>2.8370000000000002</v>
          </cell>
          <cell r="I1127">
            <v>25.76</v>
          </cell>
          <cell r="M1127">
            <v>2.292363806370437</v>
          </cell>
          <cell r="N1127">
            <v>2.2871069842467615</v>
          </cell>
          <cell r="O1127">
            <v>2.3035407501079459</v>
          </cell>
        </row>
        <row r="1128">
          <cell r="A1128">
            <v>37804</v>
          </cell>
          <cell r="B1128">
            <v>37803</v>
          </cell>
          <cell r="C1128">
            <v>37805</v>
          </cell>
          <cell r="D1128">
            <v>2.719446</v>
          </cell>
          <cell r="E1128">
            <v>2.719446</v>
          </cell>
          <cell r="F1128">
            <v>2.8210999999999999</v>
          </cell>
          <cell r="G1128">
            <v>2.8218999999999999</v>
          </cell>
          <cell r="H1128">
            <v>2.8149999999999999</v>
          </cell>
          <cell r="I1128">
            <v>25.76</v>
          </cell>
          <cell r="M1128">
            <v>2.2944417928983634</v>
          </cell>
          <cell r="N1128">
            <v>2.2891802055600556</v>
          </cell>
          <cell r="O1128">
            <v>2.3056368753907202</v>
          </cell>
        </row>
        <row r="1129">
          <cell r="A1129">
            <v>37805</v>
          </cell>
          <cell r="B1129">
            <v>37804</v>
          </cell>
          <cell r="C1129">
            <v>37806</v>
          </cell>
          <cell r="D1129">
            <v>2.7184979999999999</v>
          </cell>
          <cell r="E1129">
            <v>2.719446</v>
          </cell>
          <cell r="F1129">
            <v>2.8323999999999998</v>
          </cell>
          <cell r="G1129">
            <v>2.8332000000000002</v>
          </cell>
          <cell r="H1129">
            <v>2.8260000000000001</v>
          </cell>
          <cell r="I1129">
            <v>25.76</v>
          </cell>
          <cell r="M1129">
            <v>2.2965216630836736</v>
          </cell>
          <cell r="N1129">
            <v>2.291255306211152</v>
          </cell>
          <cell r="O1129">
            <v>2.3077349080594178</v>
          </cell>
        </row>
        <row r="1130">
          <cell r="A1130">
            <v>37806</v>
          </cell>
          <cell r="B1130">
            <v>37805</v>
          </cell>
          <cell r="C1130">
            <v>37809</v>
          </cell>
          <cell r="D1130">
            <v>2.7175500000000001</v>
          </cell>
          <cell r="E1130">
            <v>2.719446</v>
          </cell>
          <cell r="F1130">
            <v>2.8290999999999999</v>
          </cell>
          <cell r="G1130">
            <v>2.8298999999999999</v>
          </cell>
          <cell r="H1130">
            <v>2.839</v>
          </cell>
          <cell r="I1130">
            <v>25.76</v>
          </cell>
          <cell r="M1130">
            <v>2.2986026929330237</v>
          </cell>
          <cell r="N1130">
            <v>2.2933322879036369</v>
          </cell>
          <cell r="O1130">
            <v>2.3098348498496803</v>
          </cell>
        </row>
        <row r="1131">
          <cell r="A1131">
            <v>37809</v>
          </cell>
          <cell r="B1131">
            <v>37806</v>
          </cell>
          <cell r="C1131">
            <v>37810</v>
          </cell>
          <cell r="D1131">
            <v>2.716602</v>
          </cell>
          <cell r="E1131">
            <v>2.719446</v>
          </cell>
          <cell r="F1131">
            <v>2.8668</v>
          </cell>
          <cell r="G1131">
            <v>2.8675999999999999</v>
          </cell>
          <cell r="H1131">
            <v>2.8839999999999999</v>
          </cell>
          <cell r="I1131">
            <v>25.76</v>
          </cell>
          <cell r="M1131">
            <v>2.3006848821824173</v>
          </cell>
          <cell r="N1131">
            <v>2.2954111523426404</v>
          </cell>
          <cell r="O1131">
            <v>2.3119367024987278</v>
          </cell>
        </row>
        <row r="1132">
          <cell r="A1132">
            <v>37810</v>
          </cell>
          <cell r="B1132">
            <v>37809</v>
          </cell>
          <cell r="C1132">
            <v>37811</v>
          </cell>
          <cell r="D1132">
            <v>2.7175500000000001</v>
          </cell>
          <cell r="E1132">
            <v>2.7147060000000001</v>
          </cell>
          <cell r="F1132">
            <v>2.8815</v>
          </cell>
          <cell r="G1132">
            <v>2.8822999999999999</v>
          </cell>
          <cell r="H1132">
            <v>2.875</v>
          </cell>
          <cell r="I1132">
            <v>25.75</v>
          </cell>
          <cell r="M1132">
            <v>2.3027682305665191</v>
          </cell>
          <cell r="N1132">
            <v>2.2974919012348383</v>
          </cell>
          <cell r="O1132">
            <v>2.3140404677453614</v>
          </cell>
        </row>
        <row r="1133">
          <cell r="A1133">
            <v>37811</v>
          </cell>
          <cell r="B1133">
            <v>37810</v>
          </cell>
          <cell r="C1133">
            <v>37812</v>
          </cell>
          <cell r="D1133">
            <v>2.7175500000000001</v>
          </cell>
          <cell r="E1133">
            <v>2.7147060000000001</v>
          </cell>
          <cell r="F1133">
            <v>2.8662999999999998</v>
          </cell>
          <cell r="G1133">
            <v>2.8671000000000002</v>
          </cell>
          <cell r="H1133">
            <v>2.8780000000000001</v>
          </cell>
          <cell r="I1133">
            <v>25.75</v>
          </cell>
          <cell r="M1133">
            <v>2.3048541931681781</v>
          </cell>
          <cell r="N1133">
            <v>2.2995709062512497</v>
          </cell>
          <cell r="O1133">
            <v>2.3161454164600435</v>
          </cell>
        </row>
        <row r="1134">
          <cell r="A1134">
            <v>37812</v>
          </cell>
          <cell r="B1134">
            <v>37811</v>
          </cell>
          <cell r="C1134">
            <v>37813</v>
          </cell>
          <cell r="D1134">
            <v>2.7156539999999998</v>
          </cell>
          <cell r="E1134">
            <v>2.7147060000000001</v>
          </cell>
          <cell r="F1134">
            <v>2.8914</v>
          </cell>
          <cell r="G1134">
            <v>2.8921999999999999</v>
          </cell>
          <cell r="H1134">
            <v>2.8919999999999999</v>
          </cell>
          <cell r="I1134">
            <v>25.75</v>
          </cell>
          <cell r="M1134">
            <v>2.3069420453390599</v>
          </cell>
          <cell r="N1134">
            <v>2.3016517925634585</v>
          </cell>
          <cell r="O1134">
            <v>2.3182522799247711</v>
          </cell>
        </row>
        <row r="1135">
          <cell r="A1135">
            <v>37813</v>
          </cell>
          <cell r="B1135">
            <v>37812</v>
          </cell>
          <cell r="C1135">
            <v>37816</v>
          </cell>
          <cell r="D1135">
            <v>2.7156539999999998</v>
          </cell>
          <cell r="E1135">
            <v>2.7147060000000001</v>
          </cell>
          <cell r="F1135">
            <v>2.9020999999999999</v>
          </cell>
          <cell r="G1135">
            <v>2.9028999999999998</v>
          </cell>
          <cell r="H1135">
            <v>2.8919999999999999</v>
          </cell>
          <cell r="I1135">
            <v>25.75</v>
          </cell>
          <cell r="M1135">
            <v>2.3090303308034574</v>
          </cell>
          <cell r="N1135">
            <v>2.3037345618738527</v>
          </cell>
          <cell r="O1135">
            <v>2.3203610598812818</v>
          </cell>
        </row>
        <row r="1136">
          <cell r="A1136">
            <v>37816</v>
          </cell>
          <cell r="B1136">
            <v>37813</v>
          </cell>
          <cell r="C1136">
            <v>37817</v>
          </cell>
          <cell r="D1136">
            <v>2.716602</v>
          </cell>
          <cell r="E1136">
            <v>2.7147060000000001</v>
          </cell>
          <cell r="F1136">
            <v>2.8744999999999998</v>
          </cell>
          <cell r="G1136">
            <v>2.8753000000000002</v>
          </cell>
          <cell r="H1136">
            <v>2.8639999999999999</v>
          </cell>
          <cell r="I1136">
            <v>25.74</v>
          </cell>
          <cell r="M1136">
            <v>2.3111205066214469</v>
          </cell>
          <cell r="N1136">
            <v>2.3058192158863617</v>
          </cell>
          <cell r="O1136">
            <v>2.3224717580728975</v>
          </cell>
        </row>
        <row r="1137">
          <cell r="A1137">
            <v>37817</v>
          </cell>
          <cell r="B1137">
            <v>37816</v>
          </cell>
          <cell r="C1137">
            <v>37818</v>
          </cell>
          <cell r="D1137">
            <v>2.7175500000000001</v>
          </cell>
          <cell r="E1137">
            <v>2.7147060000000001</v>
          </cell>
          <cell r="F1137">
            <v>2.8546</v>
          </cell>
          <cell r="G1137">
            <v>2.8553999999999999</v>
          </cell>
          <cell r="H1137">
            <v>2.85</v>
          </cell>
          <cell r="I1137">
            <v>25.74</v>
          </cell>
          <cell r="M1137">
            <v>2.3132133048182895</v>
          </cell>
          <cell r="N1137">
            <v>2.307905756306456</v>
          </cell>
          <cell r="O1137">
            <v>2.3245836426535496</v>
          </cell>
        </row>
        <row r="1138">
          <cell r="A1138">
            <v>37818</v>
          </cell>
          <cell r="B1138">
            <v>37817</v>
          </cell>
          <cell r="C1138">
            <v>37819</v>
          </cell>
          <cell r="D1138">
            <v>2.716602</v>
          </cell>
          <cell r="E1138">
            <v>2.7147060000000001</v>
          </cell>
          <cell r="F1138">
            <v>2.8668999999999998</v>
          </cell>
          <cell r="G1138">
            <v>2.8677000000000001</v>
          </cell>
          <cell r="H1138">
            <v>2.85</v>
          </cell>
          <cell r="I1138">
            <v>25.74</v>
          </cell>
          <cell r="M1138">
            <v>2.3153087290904595</v>
          </cell>
          <cell r="N1138">
            <v>2.3099941848411492</v>
          </cell>
          <cell r="O1138">
            <v>2.32669744762633</v>
          </cell>
        </row>
        <row r="1139">
          <cell r="A1139">
            <v>37819</v>
          </cell>
          <cell r="B1139">
            <v>37818</v>
          </cell>
          <cell r="C1139">
            <v>37820</v>
          </cell>
          <cell r="D1139">
            <v>2.7147060000000001</v>
          </cell>
          <cell r="E1139">
            <v>2.7147060000000001</v>
          </cell>
          <cell r="F1139">
            <v>2.8555000000000001</v>
          </cell>
          <cell r="G1139">
            <v>2.8563000000000001</v>
          </cell>
          <cell r="H1139">
            <v>2.8679999999999999</v>
          </cell>
          <cell r="I1139">
            <v>25.73</v>
          </cell>
          <cell r="M1139">
            <v>2.3174053198651476</v>
          </cell>
          <cell r="N1139">
            <v>2.3120845031990003</v>
          </cell>
          <cell r="O1139">
            <v>2.3288131747375016</v>
          </cell>
        </row>
        <row r="1140">
          <cell r="A1140">
            <v>37820</v>
          </cell>
          <cell r="B1140">
            <v>37819</v>
          </cell>
          <cell r="C1140">
            <v>37823</v>
          </cell>
          <cell r="D1140">
            <v>2.7175500000000001</v>
          </cell>
          <cell r="E1140">
            <v>2.7147060000000001</v>
          </cell>
          <cell r="F1140">
            <v>2.8765999999999998</v>
          </cell>
          <cell r="G1140">
            <v>2.8774000000000002</v>
          </cell>
          <cell r="H1140">
            <v>2.8860000000000001</v>
          </cell>
          <cell r="I1140">
            <v>25.73</v>
          </cell>
          <cell r="M1140">
            <v>2.3195023445739045</v>
          </cell>
          <cell r="N1140">
            <v>2.3141767130901143</v>
          </cell>
          <cell r="O1140">
            <v>2.3309300900826271</v>
          </cell>
        </row>
        <row r="1141">
          <cell r="A1141">
            <v>37823</v>
          </cell>
          <cell r="B1141">
            <v>37820</v>
          </cell>
          <cell r="C1141">
            <v>37824</v>
          </cell>
          <cell r="D1141">
            <v>2.7147060000000001</v>
          </cell>
          <cell r="E1141">
            <v>2.7147060000000001</v>
          </cell>
          <cell r="F1141">
            <v>2.8820000000000001</v>
          </cell>
          <cell r="G1141">
            <v>2.8828</v>
          </cell>
          <cell r="H1141">
            <v>2.8809999999999998</v>
          </cell>
          <cell r="I1141">
            <v>25.71</v>
          </cell>
          <cell r="M1141">
            <v>2.3216034657727369</v>
          </cell>
          <cell r="N1141">
            <v>2.3162708162261429</v>
          </cell>
          <cell r="O1141">
            <v>2.3330489297257713</v>
          </cell>
        </row>
        <row r="1142">
          <cell r="A1142">
            <v>37824</v>
          </cell>
          <cell r="B1142">
            <v>37823</v>
          </cell>
          <cell r="C1142">
            <v>37825</v>
          </cell>
          <cell r="D1142">
            <v>2.7128070000000002</v>
          </cell>
          <cell r="E1142">
            <v>2.7147060000000001</v>
          </cell>
          <cell r="F1142">
            <v>2.8818000000000001</v>
          </cell>
          <cell r="G1142">
            <v>2.8826000000000001</v>
          </cell>
          <cell r="H1142">
            <v>2.8820000000000001</v>
          </cell>
          <cell r="I1142">
            <v>25.7</v>
          </cell>
          <cell r="M1142">
            <v>2.3237042893921216</v>
          </cell>
          <cell r="N1142">
            <v>2.3183668143202878</v>
          </cell>
          <cell r="O1142">
            <v>2.335168221260318</v>
          </cell>
        </row>
        <row r="1143">
          <cell r="A1143">
            <v>37825</v>
          </cell>
          <cell r="B1143">
            <v>37824</v>
          </cell>
          <cell r="C1143">
            <v>37826</v>
          </cell>
          <cell r="D1143">
            <v>2.7109079999999999</v>
          </cell>
          <cell r="E1143">
            <v>2.7099600000000001</v>
          </cell>
          <cell r="F1143">
            <v>2.887</v>
          </cell>
          <cell r="G1143">
            <v>2.8877999999999999</v>
          </cell>
          <cell r="H1143">
            <v>2.895</v>
          </cell>
          <cell r="I1143">
            <v>25.63</v>
          </cell>
          <cell r="M1143">
            <v>2.3258055431461861</v>
          </cell>
          <cell r="N1143">
            <v>2.3204647090872998</v>
          </cell>
          <cell r="O1143">
            <v>2.3372887000786324</v>
          </cell>
        </row>
        <row r="1144">
          <cell r="A1144">
            <v>37826</v>
          </cell>
          <cell r="B1144">
            <v>37825</v>
          </cell>
          <cell r="C1144">
            <v>37827</v>
          </cell>
          <cell r="D1144">
            <v>2.5792259999999998</v>
          </cell>
          <cell r="E1144">
            <v>2.5811459999999999</v>
          </cell>
          <cell r="F1144">
            <v>2.8953000000000002</v>
          </cell>
          <cell r="G1144">
            <v>2.8961000000000001</v>
          </cell>
          <cell r="H1144">
            <v>2.8889999999999998</v>
          </cell>
          <cell r="I1144">
            <v>24.29</v>
          </cell>
          <cell r="M1144">
            <v>2.3279072247639729</v>
          </cell>
          <cell r="N1144">
            <v>2.3225608312683126</v>
          </cell>
          <cell r="O1144">
            <v>2.3394059332492776</v>
          </cell>
        </row>
        <row r="1145">
          <cell r="A1145">
            <v>37827</v>
          </cell>
          <cell r="B1145">
            <v>37826</v>
          </cell>
          <cell r="C1145">
            <v>37830</v>
          </cell>
          <cell r="D1145">
            <v>2.5801859999999999</v>
          </cell>
          <cell r="E1145">
            <v>2.5811459999999999</v>
          </cell>
          <cell r="F1145">
            <v>2.8877000000000002</v>
          </cell>
          <cell r="G1145">
            <v>2.8885000000000001</v>
          </cell>
          <cell r="H1145">
            <v>2.891</v>
          </cell>
          <cell r="I1145">
            <v>24.29</v>
          </cell>
          <cell r="M1145">
            <v>2.329908624377206</v>
          </cell>
          <cell r="N1145">
            <v>2.3245591208014407</v>
          </cell>
          <cell r="O1145">
            <v>2.3414254458625279</v>
          </cell>
        </row>
        <row r="1146">
          <cell r="A1146">
            <v>37830</v>
          </cell>
          <cell r="B1146">
            <v>37827</v>
          </cell>
          <cell r="C1146">
            <v>37831</v>
          </cell>
          <cell r="D1146">
            <v>2.5792259999999998</v>
          </cell>
          <cell r="E1146">
            <v>2.5811459999999999</v>
          </cell>
          <cell r="F1146">
            <v>2.8957000000000002</v>
          </cell>
          <cell r="G1146">
            <v>2.8965000000000001</v>
          </cell>
          <cell r="H1146">
            <v>2.8969999999999998</v>
          </cell>
          <cell r="I1146">
            <v>24.3</v>
          </cell>
          <cell r="M1146">
            <v>2.3319124902485053</v>
          </cell>
          <cell r="N1146">
            <v>2.3265591296269137</v>
          </cell>
          <cell r="O1146">
            <v>2.3434467018376877</v>
          </cell>
        </row>
        <row r="1147">
          <cell r="A1147">
            <v>37831</v>
          </cell>
          <cell r="B1147">
            <v>37830</v>
          </cell>
          <cell r="C1147">
            <v>37832</v>
          </cell>
          <cell r="D1147">
            <v>2.5792259999999998</v>
          </cell>
          <cell r="E1147">
            <v>2.576349</v>
          </cell>
          <cell r="F1147">
            <v>2.9146999999999998</v>
          </cell>
          <cell r="G1147">
            <v>2.9155000000000002</v>
          </cell>
          <cell r="H1147">
            <v>2.9369999999999998</v>
          </cell>
          <cell r="I1147">
            <v>24.3</v>
          </cell>
          <cell r="M1147">
            <v>2.3339173333566965</v>
          </cell>
          <cell r="N1147">
            <v>2.3285608592239804</v>
          </cell>
          <cell r="O1147">
            <v>2.3454704514967326</v>
          </cell>
        </row>
        <row r="1148">
          <cell r="A1148">
            <v>37832</v>
          </cell>
          <cell r="B1148">
            <v>37831</v>
          </cell>
          <cell r="C1148">
            <v>37833</v>
          </cell>
          <cell r="D1148">
            <v>2.5801859999999999</v>
          </cell>
          <cell r="E1148">
            <v>2.576349</v>
          </cell>
          <cell r="F1148">
            <v>2.9464999999999999</v>
          </cell>
          <cell r="G1148">
            <v>2.9472999999999998</v>
          </cell>
          <cell r="H1148">
            <v>2.9670000000000001</v>
          </cell>
          <cell r="I1148">
            <v>24.3</v>
          </cell>
          <cell r="M1148">
            <v>2.3359239001127112</v>
          </cell>
          <cell r="N1148">
            <v>2.3305605877043472</v>
          </cell>
          <cell r="O1148">
            <v>2.3474959488220164</v>
          </cell>
        </row>
        <row r="1149">
          <cell r="A1149">
            <v>37833</v>
          </cell>
          <cell r="B1149">
            <v>37832</v>
          </cell>
          <cell r="C1149">
            <v>37834</v>
          </cell>
          <cell r="D1149">
            <v>2.582106</v>
          </cell>
          <cell r="E1149">
            <v>2.576349</v>
          </cell>
          <cell r="F1149">
            <v>2.9647000000000001</v>
          </cell>
          <cell r="G1149">
            <v>2.9655</v>
          </cell>
          <cell r="H1149">
            <v>2.964</v>
          </cell>
          <cell r="I1149">
            <v>24.3</v>
          </cell>
          <cell r="M1149">
            <v>2.3379329394940904</v>
          </cell>
          <cell r="N1149">
            <v>2.3325620335175374</v>
          </cell>
          <cell r="O1149">
            <v>2.3495231953227851</v>
          </cell>
        </row>
        <row r="1150">
          <cell r="A1150">
            <v>37834</v>
          </cell>
          <cell r="B1150">
            <v>37833</v>
          </cell>
          <cell r="C1150">
            <v>37837</v>
          </cell>
          <cell r="D1150">
            <v>2.582106</v>
          </cell>
          <cell r="E1150">
            <v>2.576349</v>
          </cell>
          <cell r="F1150">
            <v>2.9998</v>
          </cell>
          <cell r="G1150">
            <v>3.0005999999999999</v>
          </cell>
          <cell r="H1150">
            <v>3.0270000000000001</v>
          </cell>
          <cell r="I1150">
            <v>24.33</v>
          </cell>
          <cell r="M1150">
            <v>2.3399452030509789</v>
          </cell>
          <cell r="N1150">
            <v>2.3345651981383675</v>
          </cell>
          <cell r="O1150">
            <v>2.351552192509589</v>
          </cell>
        </row>
        <row r="1151">
          <cell r="A1151">
            <v>37837</v>
          </cell>
          <cell r="B1151">
            <v>37834</v>
          </cell>
          <cell r="C1151">
            <v>37838</v>
          </cell>
          <cell r="D1151">
            <v>2.5849829999999998</v>
          </cell>
          <cell r="E1151">
            <v>2.5811459999999999</v>
          </cell>
          <cell r="F1151">
            <v>3.0731999999999999</v>
          </cell>
          <cell r="G1151">
            <v>3.0739999999999998</v>
          </cell>
          <cell r="H1151">
            <v>3.0680000000000001</v>
          </cell>
          <cell r="I1151">
            <v>24.34</v>
          </cell>
          <cell r="M1151">
            <v>2.3419591985671353</v>
          </cell>
          <cell r="N1151">
            <v>2.3365700830429201</v>
          </cell>
          <cell r="O1151">
            <v>2.3535851957540821</v>
          </cell>
        </row>
        <row r="1152">
          <cell r="A1152">
            <v>37838</v>
          </cell>
          <cell r="B1152">
            <v>37837</v>
          </cell>
          <cell r="C1152">
            <v>37839</v>
          </cell>
          <cell r="D1152">
            <v>2.5849829999999998</v>
          </cell>
          <cell r="E1152">
            <v>2.5811459999999999</v>
          </cell>
          <cell r="F1152">
            <v>3.0358000000000001</v>
          </cell>
          <cell r="G1152">
            <v>3.0366</v>
          </cell>
          <cell r="H1152">
            <v>3.0259999999999998</v>
          </cell>
          <cell r="I1152">
            <v>24.35</v>
          </cell>
          <cell r="M1152">
            <v>2.343977173472132</v>
          </cell>
          <cell r="N1152">
            <v>2.3385804258841087</v>
          </cell>
          <cell r="O1152">
            <v>2.3556207084201914</v>
          </cell>
        </row>
        <row r="1153">
          <cell r="A1153">
            <v>37839</v>
          </cell>
          <cell r="B1153">
            <v>37838</v>
          </cell>
          <cell r="C1153">
            <v>37840</v>
          </cell>
          <cell r="D1153">
            <v>2.5849829999999998</v>
          </cell>
          <cell r="E1153">
            <v>2.5811459999999999</v>
          </cell>
          <cell r="F1153">
            <v>3.0381999999999998</v>
          </cell>
          <cell r="G1153">
            <v>3.0390000000000001</v>
          </cell>
          <cell r="H1153">
            <v>3.0590000000000002</v>
          </cell>
          <cell r="I1153">
            <v>24.35</v>
          </cell>
          <cell r="M1153">
            <v>2.3459968871874035</v>
          </cell>
          <cell r="N1153">
            <v>2.3405924983880917</v>
          </cell>
          <cell r="O1153">
            <v>2.3576587339175554</v>
          </cell>
        </row>
        <row r="1154">
          <cell r="A1154">
            <v>37840</v>
          </cell>
          <cell r="B1154">
            <v>37839</v>
          </cell>
          <cell r="C1154">
            <v>37841</v>
          </cell>
          <cell r="D1154">
            <v>2.5830630000000001</v>
          </cell>
          <cell r="E1154">
            <v>2.5811459999999999</v>
          </cell>
          <cell r="F1154">
            <v>3.0061</v>
          </cell>
          <cell r="G1154">
            <v>3.0068999999999999</v>
          </cell>
          <cell r="H1154">
            <v>2.9849999999999999</v>
          </cell>
          <cell r="I1154">
            <v>24.36</v>
          </cell>
          <cell r="M1154">
            <v>2.3480183412112146</v>
          </cell>
          <cell r="N1154">
            <v>2.3426063020430399</v>
          </cell>
          <cell r="O1154">
            <v>2.359698522664798</v>
          </cell>
        </row>
        <row r="1155">
          <cell r="A1155">
            <v>37841</v>
          </cell>
          <cell r="B1155">
            <v>37840</v>
          </cell>
          <cell r="C1155">
            <v>37844</v>
          </cell>
          <cell r="D1155">
            <v>2.5849829999999998</v>
          </cell>
          <cell r="E1155">
            <v>2.5811459999999999</v>
          </cell>
          <cell r="F1155">
            <v>2.9883999999999999</v>
          </cell>
          <cell r="G1155">
            <v>2.9891999999999999</v>
          </cell>
          <cell r="H1155">
            <v>2.9860000000000002</v>
          </cell>
          <cell r="I1155">
            <v>24.36</v>
          </cell>
          <cell r="M1155">
            <v>2.3500400343113825</v>
          </cell>
          <cell r="N1155">
            <v>2.3446218383384041</v>
          </cell>
          <cell r="O1155">
            <v>2.3617408298351363</v>
          </cell>
        </row>
        <row r="1156">
          <cell r="A1156">
            <v>37844</v>
          </cell>
          <cell r="B1156">
            <v>37841</v>
          </cell>
          <cell r="C1156">
            <v>37845</v>
          </cell>
          <cell r="D1156">
            <v>2.5859399999999999</v>
          </cell>
          <cell r="E1156">
            <v>2.5811459999999999</v>
          </cell>
          <cell r="F1156">
            <v>2.9937</v>
          </cell>
          <cell r="G1156">
            <v>2.9944999999999999</v>
          </cell>
          <cell r="H1156">
            <v>3.0019999999999998</v>
          </cell>
          <cell r="I1156">
            <v>24.36</v>
          </cell>
          <cell r="M1156">
            <v>2.3520649721573874</v>
          </cell>
          <cell r="N1156">
            <v>2.3466391087649172</v>
          </cell>
          <cell r="O1156">
            <v>2.3637849046120301</v>
          </cell>
        </row>
        <row r="1157">
          <cell r="A1157">
            <v>37845</v>
          </cell>
          <cell r="B1157">
            <v>37844</v>
          </cell>
          <cell r="C1157">
            <v>37846</v>
          </cell>
          <cell r="D1157">
            <v>2.5859399999999999</v>
          </cell>
          <cell r="E1157">
            <v>2.5811459999999999</v>
          </cell>
          <cell r="F1157">
            <v>3.0228999999999999</v>
          </cell>
          <cell r="G1157">
            <v>3.0236999999999998</v>
          </cell>
          <cell r="H1157">
            <v>3.0249999999999999</v>
          </cell>
          <cell r="I1157">
            <v>24.35</v>
          </cell>
          <cell r="M1157">
            <v>2.3540924051220879</v>
          </cell>
          <cell r="N1157">
            <v>2.3486581148145946</v>
          </cell>
          <cell r="O1157">
            <v>2.365830748525334</v>
          </cell>
        </row>
        <row r="1158">
          <cell r="A1158">
            <v>37846</v>
          </cell>
          <cell r="B1158">
            <v>37845</v>
          </cell>
          <cell r="C1158">
            <v>37847</v>
          </cell>
          <cell r="D1158">
            <v>2.5840230000000002</v>
          </cell>
          <cell r="E1158">
            <v>2.5811459999999999</v>
          </cell>
          <cell r="F1158">
            <v>3.0301</v>
          </cell>
          <cell r="G1158">
            <v>3.0308999999999999</v>
          </cell>
          <cell r="H1158">
            <v>3.012</v>
          </cell>
          <cell r="I1158">
            <v>24.35</v>
          </cell>
          <cell r="M1158">
            <v>2.356121585693455</v>
          </cell>
          <cell r="N1158">
            <v>2.3506788579807347</v>
          </cell>
          <cell r="O1158">
            <v>2.3678776075000014</v>
          </cell>
        </row>
        <row r="1159">
          <cell r="A1159">
            <v>37847</v>
          </cell>
          <cell r="B1159">
            <v>37846</v>
          </cell>
          <cell r="C1159">
            <v>37848</v>
          </cell>
          <cell r="D1159">
            <v>2.5811459999999999</v>
          </cell>
          <cell r="E1159">
            <v>2.5811459999999999</v>
          </cell>
          <cell r="F1159">
            <v>3.0131999999999999</v>
          </cell>
          <cell r="G1159">
            <v>3.0139999999999998</v>
          </cell>
          <cell r="H1159">
            <v>3.008</v>
          </cell>
          <cell r="I1159">
            <v>24.34</v>
          </cell>
          <cell r="M1159">
            <v>2.358151009816198</v>
          </cell>
          <cell r="N1159">
            <v>2.352701339757922</v>
          </cell>
          <cell r="O1159">
            <v>2.3699262373670562</v>
          </cell>
        </row>
        <row r="1160">
          <cell r="A1160">
            <v>37848</v>
          </cell>
          <cell r="B1160">
            <v>37847</v>
          </cell>
          <cell r="C1160">
            <v>37851</v>
          </cell>
          <cell r="D1160">
            <v>2.5811459999999999</v>
          </cell>
          <cell r="E1160">
            <v>2.5811459999999999</v>
          </cell>
          <cell r="F1160">
            <v>2.9922</v>
          </cell>
          <cell r="G1160">
            <v>2.9929999999999999</v>
          </cell>
          <cell r="H1160">
            <v>2.992</v>
          </cell>
          <cell r="I1160">
            <v>24.33</v>
          </cell>
          <cell r="M1160">
            <v>2.3601799204983256</v>
          </cell>
          <cell r="N1160">
            <v>2.3547255616420255</v>
          </cell>
          <cell r="O1160">
            <v>2.3719758826837452</v>
          </cell>
        </row>
        <row r="1161">
          <cell r="A1161">
            <v>37851</v>
          </cell>
          <cell r="B1161">
            <v>37848</v>
          </cell>
          <cell r="C1161">
            <v>37852</v>
          </cell>
          <cell r="D1161">
            <v>2.582106</v>
          </cell>
          <cell r="E1161">
            <v>2.5811459999999999</v>
          </cell>
          <cell r="F1161">
            <v>2.984</v>
          </cell>
          <cell r="G1161">
            <v>2.9847999999999999</v>
          </cell>
          <cell r="H1161">
            <v>3.0019999999999998</v>
          </cell>
          <cell r="I1161">
            <v>24.33</v>
          </cell>
          <cell r="M1161">
            <v>2.3622105768186836</v>
          </cell>
          <cell r="N1161">
            <v>2.356751525130202</v>
          </cell>
          <cell r="O1161">
            <v>2.3740265429585694</v>
          </cell>
        </row>
        <row r="1162">
          <cell r="A1162">
            <v>37852</v>
          </cell>
          <cell r="B1162">
            <v>37851</v>
          </cell>
          <cell r="C1162">
            <v>37853</v>
          </cell>
          <cell r="D1162">
            <v>2.5811459999999999</v>
          </cell>
          <cell r="E1162">
            <v>2.5811459999999999</v>
          </cell>
          <cell r="F1162">
            <v>2.9965000000000002</v>
          </cell>
          <cell r="G1162">
            <v>2.9973000000000001</v>
          </cell>
          <cell r="H1162">
            <v>2.9870000000000001</v>
          </cell>
          <cell r="I1162">
            <v>24.34</v>
          </cell>
          <cell r="M1162">
            <v>2.3642437361865727</v>
          </cell>
          <cell r="N1162">
            <v>2.3587792317208964</v>
          </cell>
          <cell r="O1162">
            <v>2.3760789761045236</v>
          </cell>
        </row>
        <row r="1163">
          <cell r="A1163">
            <v>37853</v>
          </cell>
          <cell r="B1163">
            <v>37852</v>
          </cell>
          <cell r="C1163">
            <v>37854</v>
          </cell>
          <cell r="D1163">
            <v>2.549445</v>
          </cell>
          <cell r="E1163">
            <v>2.5715490000000001</v>
          </cell>
          <cell r="F1163">
            <v>3.0002</v>
          </cell>
          <cell r="G1163">
            <v>3.0009999999999999</v>
          </cell>
          <cell r="H1163">
            <v>2.9940000000000002</v>
          </cell>
          <cell r="I1163">
            <v>24.21</v>
          </cell>
          <cell r="M1163">
            <v>2.3662778889408003</v>
          </cell>
          <cell r="N1163">
            <v>2.3608086829138428</v>
          </cell>
          <cell r="O1163">
            <v>2.3781339426552406</v>
          </cell>
        </row>
        <row r="1164">
          <cell r="A1164">
            <v>37854</v>
          </cell>
          <cell r="B1164">
            <v>37853</v>
          </cell>
          <cell r="C1164">
            <v>37855</v>
          </cell>
          <cell r="D1164">
            <v>2.3398530000000002</v>
          </cell>
          <cell r="E1164">
            <v>2.3388719999999998</v>
          </cell>
          <cell r="F1164">
            <v>3.0024000000000002</v>
          </cell>
          <cell r="G1164">
            <v>3.0032000000000001</v>
          </cell>
          <cell r="H1164">
            <v>3.0009999999999999</v>
          </cell>
          <cell r="I1164">
            <v>21.83</v>
          </cell>
          <cell r="M1164">
            <v>2.3682887873849907</v>
          </cell>
          <cell r="N1164">
            <v>2.3628323279830887</v>
          </cell>
          <cell r="O1164">
            <v>2.3801808061610443</v>
          </cell>
        </row>
        <row r="1165">
          <cell r="A1165">
            <v>37855</v>
          </cell>
          <cell r="B1165">
            <v>37854</v>
          </cell>
          <cell r="C1165">
            <v>37858</v>
          </cell>
          <cell r="D1165">
            <v>2.336916</v>
          </cell>
          <cell r="E1165">
            <v>2.3388719999999998</v>
          </cell>
          <cell r="F1165">
            <v>2.9918</v>
          </cell>
          <cell r="G1165">
            <v>2.9925999999999999</v>
          </cell>
          <cell r="H1165">
            <v>2.9860000000000002</v>
          </cell>
          <cell r="I1165">
            <v>21.84</v>
          </cell>
          <cell r="M1165">
            <v>2.3701359365930004</v>
          </cell>
          <cell r="N1165">
            <v>2.3646744487739602</v>
          </cell>
          <cell r="O1165">
            <v>2.3820465451134107</v>
          </cell>
        </row>
        <row r="1166">
          <cell r="A1166">
            <v>37858</v>
          </cell>
          <cell r="B1166">
            <v>37855</v>
          </cell>
          <cell r="C1166">
            <v>37859</v>
          </cell>
          <cell r="D1166">
            <v>2.3359350000000001</v>
          </cell>
          <cell r="E1166">
            <v>2.3339759999999998</v>
          </cell>
          <cell r="F1166">
            <v>2.9887000000000001</v>
          </cell>
          <cell r="G1166">
            <v>2.9895</v>
          </cell>
          <cell r="H1166">
            <v>2.9929999999999999</v>
          </cell>
          <cell r="I1166">
            <v>21.84</v>
          </cell>
          <cell r="M1166">
            <v>2.3719822061238003</v>
          </cell>
          <cell r="N1166">
            <v>2.366518005726411</v>
          </cell>
          <cell r="O1166">
            <v>2.3839145230101408</v>
          </cell>
        </row>
        <row r="1167">
          <cell r="A1167">
            <v>37859</v>
          </cell>
          <cell r="B1167">
            <v>37858</v>
          </cell>
          <cell r="C1167">
            <v>37860</v>
          </cell>
          <cell r="D1167">
            <v>2.3349570000000002</v>
          </cell>
          <cell r="E1167">
            <v>2.3339759999999998</v>
          </cell>
          <cell r="F1167">
            <v>2.9887999999999999</v>
          </cell>
          <cell r="G1167">
            <v>2.9895999999999998</v>
          </cell>
          <cell r="H1167">
            <v>2.9870000000000001</v>
          </cell>
          <cell r="I1167">
            <v>21.84</v>
          </cell>
          <cell r="M1167">
            <v>2.3738291382086878</v>
          </cell>
          <cell r="N1167">
            <v>2.368359137802722</v>
          </cell>
          <cell r="O1167">
            <v>2.3857839657570983</v>
          </cell>
        </row>
        <row r="1168">
          <cell r="A1168">
            <v>37860</v>
          </cell>
          <cell r="B1168">
            <v>37859</v>
          </cell>
          <cell r="C1168">
            <v>37861</v>
          </cell>
          <cell r="D1168">
            <v>2.3378939999999999</v>
          </cell>
          <cell r="E1168">
            <v>2.3339759999999998</v>
          </cell>
          <cell r="F1168">
            <v>2.9725999999999999</v>
          </cell>
          <cell r="G1168">
            <v>2.9733999999999998</v>
          </cell>
          <cell r="H1168">
            <v>2.9590000000000001</v>
          </cell>
          <cell r="I1168">
            <v>21.84</v>
          </cell>
          <cell r="M1168">
            <v>2.375676734529709</v>
          </cell>
          <cell r="N1168">
            <v>2.3702017022650592</v>
          </cell>
          <cell r="O1168">
            <v>2.3876548745030042</v>
          </cell>
        </row>
        <row r="1169">
          <cell r="A1169">
            <v>37861</v>
          </cell>
          <cell r="B1169">
            <v>37860</v>
          </cell>
          <cell r="C1169">
            <v>37862</v>
          </cell>
          <cell r="D1169">
            <v>2.3388719999999998</v>
          </cell>
          <cell r="E1169">
            <v>2.3339759999999998</v>
          </cell>
          <cell r="F1169">
            <v>2.9523000000000001</v>
          </cell>
          <cell r="G1169">
            <v>2.9531000000000001</v>
          </cell>
          <cell r="H1169">
            <v>2.9580000000000002</v>
          </cell>
          <cell r="I1169">
            <v>21.83</v>
          </cell>
          <cell r="M1169">
            <v>2.3775280946575745</v>
          </cell>
          <cell r="N1169">
            <v>2.3720457002278077</v>
          </cell>
          <cell r="O1169">
            <v>2.3895272503974807</v>
          </cell>
        </row>
        <row r="1170">
          <cell r="A1170">
            <v>37862</v>
          </cell>
          <cell r="B1170">
            <v>37861</v>
          </cell>
          <cell r="C1170">
            <v>37865</v>
          </cell>
          <cell r="D1170">
            <v>2.3378939999999999</v>
          </cell>
          <cell r="E1170">
            <v>2.3339759999999998</v>
          </cell>
          <cell r="F1170">
            <v>2.9657</v>
          </cell>
          <cell r="G1170">
            <v>2.9664999999999999</v>
          </cell>
          <cell r="H1170">
            <v>2.9769999999999999</v>
          </cell>
          <cell r="I1170">
            <v>21.83</v>
          </cell>
          <cell r="M1170">
            <v>2.3793816726208439</v>
          </cell>
          <cell r="N1170">
            <v>2.3738911328062193</v>
          </cell>
          <cell r="O1170">
            <v>2.3914003156945656</v>
          </cell>
        </row>
        <row r="1171">
          <cell r="A1171">
            <v>37865</v>
          </cell>
          <cell r="B1171">
            <v>37862</v>
          </cell>
          <cell r="C1171">
            <v>37866</v>
          </cell>
          <cell r="D1171">
            <v>2.3378939999999999</v>
          </cell>
          <cell r="E1171">
            <v>2.3339759999999998</v>
          </cell>
          <cell r="F1171">
            <v>2.9832000000000001</v>
          </cell>
          <cell r="G1171">
            <v>2.984</v>
          </cell>
          <cell r="H1171">
            <v>2.9870000000000001</v>
          </cell>
          <cell r="I1171">
            <v>21.83</v>
          </cell>
          <cell r="M1171">
            <v>2.3812359199995541</v>
          </cell>
          <cell r="N1171">
            <v>2.3757380011164133</v>
          </cell>
          <cell r="O1171">
            <v>2.3932748492208185</v>
          </cell>
        </row>
        <row r="1172">
          <cell r="A1172">
            <v>37866</v>
          </cell>
          <cell r="B1172">
            <v>37865</v>
          </cell>
          <cell r="C1172">
            <v>37867</v>
          </cell>
          <cell r="D1172">
            <v>2.3378939999999999</v>
          </cell>
          <cell r="E1172">
            <v>2.3339759999999998</v>
          </cell>
          <cell r="F1172">
            <v>2.9781</v>
          </cell>
          <cell r="G1172">
            <v>2.9788999999999999</v>
          </cell>
          <cell r="H1172">
            <v>2.9630000000000001</v>
          </cell>
          <cell r="I1172">
            <v>21.83</v>
          </cell>
          <cell r="M1172">
            <v>2.383091612389538</v>
          </cell>
          <cell r="N1172">
            <v>2.3775863062753779</v>
          </cell>
          <cell r="O1172">
            <v>2.3951508521271321</v>
          </cell>
        </row>
        <row r="1173">
          <cell r="A1173">
            <v>37867</v>
          </cell>
          <cell r="B1173">
            <v>37866</v>
          </cell>
          <cell r="C1173">
            <v>37868</v>
          </cell>
          <cell r="D1173">
            <v>2.3388719999999998</v>
          </cell>
          <cell r="E1173">
            <v>2.3339759999999998</v>
          </cell>
          <cell r="F1173">
            <v>2.956</v>
          </cell>
          <cell r="G1173">
            <v>2.9567999999999999</v>
          </cell>
          <cell r="H1173">
            <v>2.96</v>
          </cell>
          <cell r="I1173">
            <v>21.84</v>
          </cell>
          <cell r="M1173">
            <v>2.3849487509168901</v>
          </cell>
          <cell r="N1173">
            <v>2.3794360494009696</v>
          </cell>
          <cell r="O1173">
            <v>2.3970283255653011</v>
          </cell>
        </row>
        <row r="1174">
          <cell r="A1174">
            <v>37868</v>
          </cell>
          <cell r="B1174">
            <v>37867</v>
          </cell>
          <cell r="C1174">
            <v>37869</v>
          </cell>
          <cell r="D1174">
            <v>2.3388719999999998</v>
          </cell>
          <cell r="E1174">
            <v>2.3339759999999998</v>
          </cell>
          <cell r="F1174">
            <v>2.9409999999999998</v>
          </cell>
          <cell r="G1174">
            <v>2.9418000000000002</v>
          </cell>
          <cell r="H1174">
            <v>2.9329999999999998</v>
          </cell>
          <cell r="I1174">
            <v>21.84</v>
          </cell>
          <cell r="M1174">
            <v>2.3868081142018749</v>
          </cell>
          <cell r="N1174">
            <v>2.3812872316119149</v>
          </cell>
          <cell r="O1174">
            <v>2.3989080520295794</v>
          </cell>
        </row>
        <row r="1175">
          <cell r="A1175">
            <v>37869</v>
          </cell>
          <cell r="B1175">
            <v>37868</v>
          </cell>
          <cell r="C1175">
            <v>37872</v>
          </cell>
          <cell r="D1175">
            <v>2.3398530000000002</v>
          </cell>
          <cell r="E1175">
            <v>2.3339759999999998</v>
          </cell>
          <cell r="F1175">
            <v>2.9207999999999998</v>
          </cell>
          <cell r="G1175">
            <v>2.9216000000000002</v>
          </cell>
          <cell r="H1175">
            <v>2.9079999999999999</v>
          </cell>
          <cell r="I1175">
            <v>21.84</v>
          </cell>
          <cell r="M1175">
            <v>2.3886689270911012</v>
          </cell>
          <cell r="N1175">
            <v>2.383139854027811</v>
          </cell>
          <cell r="O1175">
            <v>2.4007892525571979</v>
          </cell>
        </row>
        <row r="1176">
          <cell r="A1176">
            <v>37872</v>
          </cell>
          <cell r="B1176">
            <v>37869</v>
          </cell>
          <cell r="C1176">
            <v>37873</v>
          </cell>
          <cell r="D1176">
            <v>2.3398530000000002</v>
          </cell>
          <cell r="E1176">
            <v>2.3388719999999998</v>
          </cell>
          <cell r="F1176">
            <v>2.9146999999999998</v>
          </cell>
          <cell r="G1176">
            <v>2.9155000000000002</v>
          </cell>
          <cell r="H1176">
            <v>2.9409999999999998</v>
          </cell>
          <cell r="I1176">
            <v>21.84</v>
          </cell>
          <cell r="M1176">
            <v>2.3905319718094549</v>
          </cell>
          <cell r="N1176">
            <v>2.3849939177691257</v>
          </cell>
          <cell r="O1176">
            <v>2.4026719283041031</v>
          </cell>
        </row>
        <row r="1177">
          <cell r="A1177">
            <v>37873</v>
          </cell>
          <cell r="B1177">
            <v>37872</v>
          </cell>
          <cell r="C1177">
            <v>37874</v>
          </cell>
          <cell r="D1177">
            <v>2.3408310000000001</v>
          </cell>
          <cell r="E1177">
            <v>2.3388719999999998</v>
          </cell>
          <cell r="F1177">
            <v>2.9298000000000002</v>
          </cell>
          <cell r="G1177">
            <v>2.9306000000000001</v>
          </cell>
          <cell r="H1177">
            <v>2.9260000000000002</v>
          </cell>
          <cell r="I1177">
            <v>21.84</v>
          </cell>
          <cell r="M1177">
            <v>2.3923964696113993</v>
          </cell>
          <cell r="N1177">
            <v>2.3868533162672727</v>
          </cell>
          <cell r="O1177">
            <v>2.4045560804271475</v>
          </cell>
        </row>
        <row r="1178">
          <cell r="A1178">
            <v>37874</v>
          </cell>
          <cell r="B1178">
            <v>37873</v>
          </cell>
          <cell r="C1178">
            <v>37875</v>
          </cell>
          <cell r="D1178">
            <v>2.3408310000000001</v>
          </cell>
          <cell r="E1178">
            <v>2.3388719999999998</v>
          </cell>
          <cell r="F1178">
            <v>2.9117000000000002</v>
          </cell>
          <cell r="G1178">
            <v>2.9125000000000001</v>
          </cell>
          <cell r="H1178">
            <v>2.89</v>
          </cell>
          <cell r="I1178">
            <v>21.84</v>
          </cell>
          <cell r="M1178">
            <v>2.3942632015515182</v>
          </cell>
          <cell r="N1178">
            <v>2.3887141643971144</v>
          </cell>
          <cell r="O1178">
            <v>2.4064417100840911</v>
          </cell>
        </row>
        <row r="1179">
          <cell r="A1179">
            <v>37875</v>
          </cell>
          <cell r="B1179">
            <v>37874</v>
          </cell>
          <cell r="C1179">
            <v>37876</v>
          </cell>
          <cell r="D1179">
            <v>2.34083</v>
          </cell>
          <cell r="E1179">
            <v>2.3388719999999998</v>
          </cell>
          <cell r="F1179">
            <v>2.8982999999999999</v>
          </cell>
          <cell r="G1179">
            <v>2.8990999999999998</v>
          </cell>
          <cell r="H1179">
            <v>2.9119999999999999</v>
          </cell>
          <cell r="I1179">
            <v>21.84</v>
          </cell>
          <cell r="M1179">
            <v>2.3961313900596353</v>
          </cell>
          <cell r="N1179">
            <v>2.3905764632888182</v>
          </cell>
          <cell r="O1179">
            <v>2.4083288184336018</v>
          </cell>
        </row>
        <row r="1180">
          <cell r="A1180">
            <v>37876</v>
          </cell>
          <cell r="B1180">
            <v>37875</v>
          </cell>
          <cell r="C1180">
            <v>37879</v>
          </cell>
          <cell r="D1180">
            <v>2.341809</v>
          </cell>
          <cell r="E1180">
            <v>2.3388719999999998</v>
          </cell>
          <cell r="F1180">
            <v>2.8950999999999998</v>
          </cell>
          <cell r="G1180">
            <v>2.8959000000000001</v>
          </cell>
          <cell r="H1180">
            <v>2.9009999999999998</v>
          </cell>
          <cell r="I1180">
            <v>21.84</v>
          </cell>
          <cell r="M1180">
            <v>2.3980010354735666</v>
          </cell>
          <cell r="N1180">
            <v>2.3924402140734333</v>
          </cell>
          <cell r="O1180">
            <v>2.410217406635256</v>
          </cell>
        </row>
        <row r="1181">
          <cell r="A1181">
            <v>37879</v>
          </cell>
          <cell r="B1181">
            <v>37876</v>
          </cell>
          <cell r="C1181">
            <v>37880</v>
          </cell>
          <cell r="D1181">
            <v>2.3398530000000002</v>
          </cell>
          <cell r="E1181">
            <v>2.3388719999999998</v>
          </cell>
          <cell r="F1181">
            <v>2.8889999999999998</v>
          </cell>
          <cell r="G1181">
            <v>2.8898000000000001</v>
          </cell>
          <cell r="H1181">
            <v>2.879</v>
          </cell>
          <cell r="I1181">
            <v>21.84</v>
          </cell>
          <cell r="M1181">
            <v>2.3998729222758604</v>
          </cell>
          <cell r="N1181">
            <v>2.3943054178828902</v>
          </cell>
          <cell r="O1181">
            <v>2.4121074758495391</v>
          </cell>
        </row>
        <row r="1182">
          <cell r="A1182">
            <v>37880</v>
          </cell>
          <cell r="B1182">
            <v>37879</v>
          </cell>
          <cell r="C1182">
            <v>37881</v>
          </cell>
          <cell r="D1182">
            <v>2.3359350000000001</v>
          </cell>
          <cell r="E1182">
            <v>2.3388719999999998</v>
          </cell>
          <cell r="F1182">
            <v>2.8959000000000001</v>
          </cell>
          <cell r="G1182">
            <v>2.8967000000000001</v>
          </cell>
          <cell r="H1182">
            <v>2.91</v>
          </cell>
          <cell r="I1182">
            <v>21.84</v>
          </cell>
          <cell r="M1182">
            <v>2.401744705561462</v>
          </cell>
          <cell r="N1182">
            <v>2.3961720758500018</v>
          </cell>
          <cell r="O1182">
            <v>2.4139990272378475</v>
          </cell>
        </row>
        <row r="1183">
          <cell r="A1183">
            <v>37881</v>
          </cell>
          <cell r="B1183">
            <v>37880</v>
          </cell>
          <cell r="C1183">
            <v>37882</v>
          </cell>
          <cell r="D1183">
            <v>2.3280989999999999</v>
          </cell>
          <cell r="E1183">
            <v>2.3192789999999999</v>
          </cell>
          <cell r="F1183">
            <v>2.9049</v>
          </cell>
          <cell r="G1183">
            <v>2.9056999999999999</v>
          </cell>
          <cell r="H1183">
            <v>2.91</v>
          </cell>
          <cell r="I1183">
            <v>21.83</v>
          </cell>
          <cell r="M1183">
            <v>2.4036148120677239</v>
          </cell>
          <cell r="N1183">
            <v>2.3980401891084644</v>
          </cell>
          <cell r="O1183">
            <v>2.4158920619624875</v>
          </cell>
        </row>
        <row r="1184">
          <cell r="A1184">
            <v>37882</v>
          </cell>
          <cell r="B1184">
            <v>37881</v>
          </cell>
          <cell r="C1184">
            <v>37883</v>
          </cell>
          <cell r="D1184">
            <v>2.1404640000000001</v>
          </cell>
          <cell r="E1184">
            <v>2.1414599999999999</v>
          </cell>
          <cell r="F1184">
            <v>2.8967000000000001</v>
          </cell>
          <cell r="G1184">
            <v>2.8975</v>
          </cell>
          <cell r="H1184">
            <v>2.9009999999999998</v>
          </cell>
          <cell r="I1184">
            <v>19.850000000000001</v>
          </cell>
          <cell r="M1184">
            <v>2.4054800964811771</v>
          </cell>
          <cell r="N1184">
            <v>2.3998940971923828</v>
          </cell>
          <cell r="O1184">
            <v>2.4177857936962486</v>
          </cell>
        </row>
        <row r="1185">
          <cell r="A1185">
            <v>37883</v>
          </cell>
          <cell r="B1185">
            <v>37882</v>
          </cell>
          <cell r="C1185">
            <v>37886</v>
          </cell>
          <cell r="D1185">
            <v>2.1394679999999999</v>
          </cell>
          <cell r="E1185">
            <v>2.1364830000000001</v>
          </cell>
          <cell r="F1185">
            <v>2.9056999999999999</v>
          </cell>
          <cell r="G1185">
            <v>2.9064999999999999</v>
          </cell>
          <cell r="H1185">
            <v>2.903</v>
          </cell>
          <cell r="I1185">
            <v>19.850000000000001</v>
          </cell>
          <cell r="M1185">
            <v>2.4071963776642553</v>
          </cell>
          <cell r="N1185">
            <v>2.4016071895968407</v>
          </cell>
          <cell r="O1185">
            <v>2.4195236812703382</v>
          </cell>
        </row>
        <row r="1186">
          <cell r="A1186">
            <v>37886</v>
          </cell>
          <cell r="B1186">
            <v>37883</v>
          </cell>
          <cell r="C1186">
            <v>37887</v>
          </cell>
          <cell r="D1186">
            <v>2.1414599999999999</v>
          </cell>
          <cell r="E1186">
            <v>2.1364830000000001</v>
          </cell>
          <cell r="F1186">
            <v>2.9013</v>
          </cell>
          <cell r="G1186">
            <v>2.9020999999999999</v>
          </cell>
          <cell r="H1186">
            <v>2.9009999999999998</v>
          </cell>
          <cell r="I1186">
            <v>19.850000000000001</v>
          </cell>
          <cell r="M1186">
            <v>2.4089130842041646</v>
          </cell>
          <cell r="N1186">
            <v>2.4033175205745914</v>
          </cell>
          <cell r="O1186">
            <v>2.4212628180259013</v>
          </cell>
        </row>
        <row r="1187">
          <cell r="A1187">
            <v>37887</v>
          </cell>
          <cell r="B1187">
            <v>37886</v>
          </cell>
          <cell r="C1187">
            <v>37888</v>
          </cell>
          <cell r="D1187">
            <v>2.1434489999999999</v>
          </cell>
          <cell r="E1187">
            <v>2.1364830000000001</v>
          </cell>
          <cell r="F1187">
            <v>2.9137</v>
          </cell>
          <cell r="G1187">
            <v>2.9144999999999999</v>
          </cell>
          <cell r="H1187">
            <v>2.9209999999999998</v>
          </cell>
          <cell r="I1187">
            <v>19.850000000000001</v>
          </cell>
          <cell r="M1187">
            <v>2.4106326145419312</v>
          </cell>
          <cell r="N1187">
            <v>2.4050290695833616</v>
          </cell>
          <cell r="O1187">
            <v>2.4230032048608408</v>
          </cell>
        </row>
        <row r="1188">
          <cell r="A1188">
            <v>37888</v>
          </cell>
          <cell r="B1188">
            <v>37887</v>
          </cell>
          <cell r="C1188">
            <v>37889</v>
          </cell>
          <cell r="D1188">
            <v>2.1434489999999999</v>
          </cell>
          <cell r="E1188">
            <v>2.1414599999999999</v>
          </cell>
          <cell r="F1188">
            <v>2.9236</v>
          </cell>
          <cell r="G1188">
            <v>2.9243999999999999</v>
          </cell>
          <cell r="H1188">
            <v>2.9209999999999998</v>
          </cell>
          <cell r="I1188">
            <v>19.850000000000001</v>
          </cell>
          <cell r="M1188">
            <v>2.4123549705642673</v>
          </cell>
          <cell r="N1188">
            <v>2.4067418374905851</v>
          </cell>
          <cell r="O1188">
            <v>2.424744842673705</v>
          </cell>
        </row>
        <row r="1189">
          <cell r="A1189">
            <v>37889</v>
          </cell>
          <cell r="B1189">
            <v>37888</v>
          </cell>
          <cell r="C1189">
            <v>37890</v>
          </cell>
          <cell r="D1189">
            <v>2.1424560000000001</v>
          </cell>
          <cell r="E1189">
            <v>2.1414599999999999</v>
          </cell>
          <cell r="F1189">
            <v>2.9298000000000002</v>
          </cell>
          <cell r="G1189">
            <v>2.9306000000000001</v>
          </cell>
          <cell r="H1189">
            <v>2.9380000000000002</v>
          </cell>
          <cell r="I1189">
            <v>19.850000000000001</v>
          </cell>
          <cell r="M1189">
            <v>2.4140785571807011</v>
          </cell>
          <cell r="N1189">
            <v>2.4084598179490229</v>
          </cell>
          <cell r="O1189">
            <v>2.4264877323636882</v>
          </cell>
        </row>
        <row r="1190">
          <cell r="A1190">
            <v>37890</v>
          </cell>
          <cell r="B1190">
            <v>37889</v>
          </cell>
          <cell r="C1190">
            <v>37893</v>
          </cell>
          <cell r="D1190">
            <v>2.1424560000000001</v>
          </cell>
          <cell r="E1190">
            <v>2.1414599999999999</v>
          </cell>
          <cell r="F1190">
            <v>2.9365000000000001</v>
          </cell>
          <cell r="G1190">
            <v>2.9373</v>
          </cell>
          <cell r="H1190">
            <v>2.931</v>
          </cell>
          <cell r="I1190">
            <v>19.850000000000001</v>
          </cell>
          <cell r="M1190">
            <v>2.4158025762104689</v>
          </cell>
          <cell r="N1190">
            <v>2.4101790247362715</v>
          </cell>
          <cell r="O1190">
            <v>2.4282318748306309</v>
          </cell>
        </row>
        <row r="1191">
          <cell r="A1191">
            <v>37893</v>
          </cell>
          <cell r="B1191">
            <v>37890</v>
          </cell>
          <cell r="C1191">
            <v>37894</v>
          </cell>
          <cell r="D1191">
            <v>2.1424560000000001</v>
          </cell>
          <cell r="E1191">
            <v>2.1414599999999999</v>
          </cell>
          <cell r="F1191">
            <v>2.9365999999999999</v>
          </cell>
          <cell r="G1191">
            <v>2.9373999999999998</v>
          </cell>
          <cell r="H1191">
            <v>2.9289999999999998</v>
          </cell>
          <cell r="I1191">
            <v>19.84</v>
          </cell>
          <cell r="M1191">
            <v>2.4175278264518747</v>
          </cell>
          <cell r="N1191">
            <v>2.4118994587277092</v>
          </cell>
          <cell r="O1191">
            <v>2.4299772709750203</v>
          </cell>
        </row>
        <row r="1192">
          <cell r="A1192">
            <v>37894</v>
          </cell>
          <cell r="B1192">
            <v>37893</v>
          </cell>
          <cell r="C1192">
            <v>37895</v>
          </cell>
          <cell r="D1192">
            <v>2.1424560000000001</v>
          </cell>
          <cell r="E1192">
            <v>2.1414599999999999</v>
          </cell>
          <cell r="F1192">
            <v>2.9226000000000001</v>
          </cell>
          <cell r="G1192">
            <v>2.9234</v>
          </cell>
          <cell r="H1192">
            <v>2.899</v>
          </cell>
          <cell r="I1192">
            <v>19.84</v>
          </cell>
          <cell r="M1192">
            <v>2.4192543087841911</v>
          </cell>
          <cell r="N1192">
            <v>2.4136211207993385</v>
          </cell>
          <cell r="O1192">
            <v>2.4317231165165891</v>
          </cell>
        </row>
        <row r="1193">
          <cell r="A1193">
            <v>37895</v>
          </cell>
          <cell r="B1193">
            <v>37894</v>
          </cell>
          <cell r="C1193">
            <v>37896</v>
          </cell>
          <cell r="D1193">
            <v>2.1434489999999999</v>
          </cell>
          <cell r="E1193">
            <v>2.1414599999999999</v>
          </cell>
          <cell r="F1193">
            <v>2.9026000000000001</v>
          </cell>
          <cell r="G1193">
            <v>2.9034</v>
          </cell>
          <cell r="H1193">
            <v>2.9049999999999998</v>
          </cell>
          <cell r="I1193">
            <v>19.829999999999998</v>
          </cell>
          <cell r="M1193">
            <v>2.4209820240873179</v>
          </cell>
          <cell r="N1193">
            <v>2.4153440118277878</v>
          </cell>
          <cell r="O1193">
            <v>2.4334702163812709</v>
          </cell>
        </row>
        <row r="1194">
          <cell r="A1194">
            <v>37896</v>
          </cell>
          <cell r="B1194">
            <v>37895</v>
          </cell>
          <cell r="C1194">
            <v>37897</v>
          </cell>
          <cell r="D1194">
            <v>2.1444450000000002</v>
          </cell>
          <cell r="E1194">
            <v>2.1414599999999999</v>
          </cell>
          <cell r="F1194">
            <v>2.8980999999999999</v>
          </cell>
          <cell r="G1194">
            <v>2.8988999999999998</v>
          </cell>
          <cell r="H1194">
            <v>2.8889999999999998</v>
          </cell>
          <cell r="I1194">
            <v>19.829999999999998</v>
          </cell>
          <cell r="M1194">
            <v>2.4227117745868343</v>
          </cell>
          <cell r="N1194">
            <v>2.4170681326903107</v>
          </cell>
          <cell r="O1194">
            <v>2.4352177650644271</v>
          </cell>
        </row>
        <row r="1195">
          <cell r="A1195">
            <v>37897</v>
          </cell>
          <cell r="B1195">
            <v>37896</v>
          </cell>
          <cell r="C1195">
            <v>37900</v>
          </cell>
          <cell r="D1195">
            <v>2.1444450000000002</v>
          </cell>
          <cell r="E1195">
            <v>2.1414599999999999</v>
          </cell>
          <cell r="F1195">
            <v>2.8866999999999998</v>
          </cell>
          <cell r="G1195">
            <v>2.8875000000000002</v>
          </cell>
          <cell r="H1195">
            <v>2.887</v>
          </cell>
          <cell r="I1195">
            <v>19.84</v>
          </cell>
          <cell r="M1195">
            <v>2.4244435653039855</v>
          </cell>
          <cell r="N1195">
            <v>2.4187934842647878</v>
          </cell>
          <cell r="O1195">
            <v>2.436966568715234</v>
          </cell>
        </row>
        <row r="1196">
          <cell r="A1196">
            <v>37900</v>
          </cell>
          <cell r="B1196">
            <v>37897</v>
          </cell>
          <cell r="C1196">
            <v>37901</v>
          </cell>
          <cell r="D1196">
            <v>2.1434489999999999</v>
          </cell>
          <cell r="E1196">
            <v>2.1414599999999999</v>
          </cell>
          <cell r="F1196">
            <v>2.8744999999999998</v>
          </cell>
          <cell r="G1196">
            <v>2.8753000000000002</v>
          </cell>
          <cell r="H1196">
            <v>2.863</v>
          </cell>
          <cell r="I1196">
            <v>19.84</v>
          </cell>
          <cell r="M1196">
            <v>2.4261765939311184</v>
          </cell>
          <cell r="N1196">
            <v>2.420520067429726</v>
          </cell>
          <cell r="O1196">
            <v>2.4387174357993682</v>
          </cell>
        </row>
        <row r="1197">
          <cell r="A1197">
            <v>37901</v>
          </cell>
          <cell r="B1197">
            <v>37900</v>
          </cell>
          <cell r="C1197">
            <v>37902</v>
          </cell>
          <cell r="D1197">
            <v>2.1434489999999999</v>
          </cell>
          <cell r="E1197">
            <v>2.1414599999999999</v>
          </cell>
          <cell r="F1197">
            <v>2.8693</v>
          </cell>
          <cell r="G1197">
            <v>2.8700999999999999</v>
          </cell>
          <cell r="H1197">
            <v>2.859</v>
          </cell>
          <cell r="I1197">
            <v>19.84</v>
          </cell>
          <cell r="M1197">
            <v>2.4279100558624802</v>
          </cell>
          <cell r="N1197">
            <v>2.4222478830642591</v>
          </cell>
          <cell r="O1197">
            <v>2.4404695608144009</v>
          </cell>
        </row>
        <row r="1198">
          <cell r="A1198">
            <v>37902</v>
          </cell>
          <cell r="B1198">
            <v>37901</v>
          </cell>
          <cell r="C1198">
            <v>37903</v>
          </cell>
          <cell r="D1198">
            <v>2.1434489999999999</v>
          </cell>
          <cell r="E1198">
            <v>2.1414599999999999</v>
          </cell>
          <cell r="F1198">
            <v>2.8435999999999999</v>
          </cell>
          <cell r="G1198">
            <v>2.8443999999999998</v>
          </cell>
          <cell r="H1198">
            <v>2.8460000000000001</v>
          </cell>
          <cell r="I1198">
            <v>19.84</v>
          </cell>
          <cell r="M1198">
            <v>2.4296447563229231</v>
          </cell>
          <cell r="N1198">
            <v>2.4239769320481481</v>
          </cell>
          <cell r="O1198">
            <v>2.4422229446641079</v>
          </cell>
        </row>
        <row r="1199">
          <cell r="A1199">
            <v>37903</v>
          </cell>
          <cell r="B1199">
            <v>37902</v>
          </cell>
          <cell r="C1199">
            <v>37904</v>
          </cell>
          <cell r="D1199">
            <v>2.1424560000000001</v>
          </cell>
          <cell r="E1199">
            <v>2.1414599999999999</v>
          </cell>
          <cell r="F1199">
            <v>2.8414000000000001</v>
          </cell>
          <cell r="G1199">
            <v>2.8422000000000001</v>
          </cell>
          <cell r="H1199">
            <v>2.8340000000000001</v>
          </cell>
          <cell r="I1199">
            <v>19.84</v>
          </cell>
          <cell r="M1199">
            <v>2.4313806961973552</v>
          </cell>
          <cell r="N1199">
            <v>2.4257072152617831</v>
          </cell>
          <cell r="O1199">
            <v>2.4439775882529133</v>
          </cell>
        </row>
        <row r="1200">
          <cell r="A1200">
            <v>37904</v>
          </cell>
          <cell r="B1200">
            <v>37903</v>
          </cell>
          <cell r="C1200">
            <v>37907</v>
          </cell>
          <cell r="D1200">
            <v>2.1444450000000002</v>
          </cell>
          <cell r="E1200">
            <v>2.1414599999999999</v>
          </cell>
          <cell r="F1200">
            <v>2.8393000000000002</v>
          </cell>
          <cell r="G1200">
            <v>2.8401000000000001</v>
          </cell>
          <cell r="H1200">
            <v>2.8290000000000002</v>
          </cell>
          <cell r="I1200">
            <v>19.84</v>
          </cell>
          <cell r="M1200">
            <v>2.4331170715843058</v>
          </cell>
          <cell r="N1200">
            <v>2.4274387335861816</v>
          </cell>
          <cell r="O1200">
            <v>2.4457334924858913</v>
          </cell>
        </row>
        <row r="1201">
          <cell r="A1201">
            <v>37907</v>
          </cell>
          <cell r="B1201">
            <v>37904</v>
          </cell>
          <cell r="C1201">
            <v>37908</v>
          </cell>
          <cell r="D1201">
            <v>2.1454409999999999</v>
          </cell>
          <cell r="E1201">
            <v>2.1414599999999999</v>
          </cell>
          <cell r="F1201">
            <v>2.8363</v>
          </cell>
          <cell r="G1201">
            <v>2.8371</v>
          </cell>
          <cell r="H1201">
            <v>2.8359999999999999</v>
          </cell>
          <cell r="I1201">
            <v>19.84</v>
          </cell>
          <cell r="M1201">
            <v>2.4348563001638306</v>
          </cell>
          <cell r="N1201">
            <v>2.4291714879029902</v>
          </cell>
          <cell r="O1201">
            <v>2.4474906582687668</v>
          </cell>
        </row>
        <row r="1202">
          <cell r="A1202">
            <v>37908</v>
          </cell>
          <cell r="B1202">
            <v>37907</v>
          </cell>
          <cell r="C1202">
            <v>37909</v>
          </cell>
          <cell r="D1202">
            <v>2.1454409999999999</v>
          </cell>
          <cell r="E1202">
            <v>2.1414599999999999</v>
          </cell>
          <cell r="F1202">
            <v>2.8416999999999999</v>
          </cell>
          <cell r="G1202">
            <v>2.8424999999999998</v>
          </cell>
          <cell r="H1202">
            <v>2.8290000000000002</v>
          </cell>
          <cell r="I1202">
            <v>19.84</v>
          </cell>
          <cell r="M1202">
            <v>2.4365975803423239</v>
          </cell>
          <cell r="N1202">
            <v>2.4309054790944855</v>
          </cell>
          <cell r="O1202">
            <v>2.4492490865079146</v>
          </cell>
        </row>
        <row r="1203">
          <cell r="A1203">
            <v>37909</v>
          </cell>
          <cell r="B1203">
            <v>37908</v>
          </cell>
          <cell r="C1203">
            <v>37910</v>
          </cell>
          <cell r="D1203">
            <v>2.1454409999999999</v>
          </cell>
          <cell r="E1203">
            <v>2.1414599999999999</v>
          </cell>
          <cell r="F1203">
            <v>2.8260000000000001</v>
          </cell>
          <cell r="G1203">
            <v>2.8268</v>
          </cell>
          <cell r="H1203">
            <v>2.8370000000000002</v>
          </cell>
          <cell r="I1203">
            <v>19.84</v>
          </cell>
          <cell r="M1203">
            <v>2.438340105792113</v>
          </cell>
          <cell r="N1203">
            <v>2.4326407080435728</v>
          </cell>
          <cell r="O1203">
            <v>2.4510087781103618</v>
          </cell>
        </row>
        <row r="1204">
          <cell r="A1204">
            <v>37910</v>
          </cell>
          <cell r="B1204">
            <v>37909</v>
          </cell>
          <cell r="C1204">
            <v>37911</v>
          </cell>
          <cell r="D1204">
            <v>2.1464340000000002</v>
          </cell>
          <cell r="E1204">
            <v>2.1414599999999999</v>
          </cell>
          <cell r="F1204">
            <v>2.8401000000000001</v>
          </cell>
          <cell r="G1204">
            <v>2.8409</v>
          </cell>
          <cell r="H1204">
            <v>2.85</v>
          </cell>
          <cell r="I1204">
            <v>19.84</v>
          </cell>
          <cell r="M1204">
            <v>2.4400838774037497</v>
          </cell>
          <cell r="N1204">
            <v>2.4343771756337889</v>
          </cell>
          <cell r="O1204">
            <v>2.4527697339837857</v>
          </cell>
        </row>
        <row r="1205">
          <cell r="A1205">
            <v>37911</v>
          </cell>
          <cell r="B1205">
            <v>37910</v>
          </cell>
          <cell r="C1205">
            <v>37914</v>
          </cell>
          <cell r="D1205">
            <v>2.1474299999999999</v>
          </cell>
          <cell r="E1205">
            <v>2.1414599999999999</v>
          </cell>
          <cell r="F1205">
            <v>2.8626999999999998</v>
          </cell>
          <cell r="G1205">
            <v>2.8635000000000002</v>
          </cell>
          <cell r="H1205">
            <v>2.8690000000000002</v>
          </cell>
          <cell r="I1205">
            <v>19.84</v>
          </cell>
          <cell r="M1205">
            <v>2.4418297037361869</v>
          </cell>
          <cell r="N1205">
            <v>2.4361148827492998</v>
          </cell>
          <cell r="O1205">
            <v>2.4545319550365172</v>
          </cell>
        </row>
        <row r="1206">
          <cell r="A1206">
            <v>37914</v>
          </cell>
          <cell r="B1206">
            <v>37911</v>
          </cell>
          <cell r="C1206">
            <v>37915</v>
          </cell>
          <cell r="D1206">
            <v>2.1464340000000002</v>
          </cell>
          <cell r="E1206">
            <v>2.1414599999999999</v>
          </cell>
          <cell r="F1206">
            <v>2.8831000000000002</v>
          </cell>
          <cell r="G1206">
            <v>2.8839000000000001</v>
          </cell>
          <cell r="H1206">
            <v>2.875</v>
          </cell>
          <cell r="I1206">
            <v>19.84</v>
          </cell>
          <cell r="M1206">
            <v>2.4435775898564183</v>
          </cell>
          <cell r="N1206">
            <v>2.437853830274904</v>
          </cell>
          <cell r="O1206">
            <v>2.4562954421775389</v>
          </cell>
        </row>
        <row r="1207">
          <cell r="A1207">
            <v>37915</v>
          </cell>
          <cell r="B1207">
            <v>37914</v>
          </cell>
          <cell r="C1207">
            <v>37916</v>
          </cell>
          <cell r="D1207">
            <v>2.1444450000000002</v>
          </cell>
          <cell r="E1207">
            <v>2.1414599999999999</v>
          </cell>
          <cell r="F1207">
            <v>2.8633999999999999</v>
          </cell>
          <cell r="G1207">
            <v>2.8641999999999999</v>
          </cell>
          <cell r="H1207">
            <v>2.8559999999999999</v>
          </cell>
          <cell r="I1207">
            <v>19.84</v>
          </cell>
          <cell r="M1207">
            <v>2.4453259158632537</v>
          </cell>
          <cell r="N1207">
            <v>2.439594019096031</v>
          </cell>
          <cell r="O1207">
            <v>2.4580601963164868</v>
          </cell>
        </row>
        <row r="1208">
          <cell r="A1208">
            <v>37916</v>
          </cell>
          <cell r="B1208">
            <v>37915</v>
          </cell>
          <cell r="C1208">
            <v>37917</v>
          </cell>
          <cell r="D1208">
            <v>2.1404640000000001</v>
          </cell>
          <cell r="E1208">
            <v>2.1315029999999999</v>
          </cell>
          <cell r="F1208">
            <v>2.8593999999999999</v>
          </cell>
          <cell r="G1208">
            <v>2.8601999999999999</v>
          </cell>
          <cell r="H1208">
            <v>2.8620000000000001</v>
          </cell>
          <cell r="I1208">
            <v>19.829999999999998</v>
          </cell>
          <cell r="M1208">
            <v>2.4470738715078015</v>
          </cell>
          <cell r="N1208">
            <v>2.4413354500987423</v>
          </cell>
          <cell r="O1208">
            <v>2.4598262183636499</v>
          </cell>
        </row>
        <row r="1209">
          <cell r="A1209">
            <v>37917</v>
          </cell>
          <cell r="B1209">
            <v>37916</v>
          </cell>
          <cell r="C1209">
            <v>37918</v>
          </cell>
          <cell r="D1209">
            <v>2.0435249999999998</v>
          </cell>
          <cell r="E1209">
            <v>2.0415179999999999</v>
          </cell>
          <cell r="F1209">
            <v>2.8690000000000002</v>
          </cell>
          <cell r="G1209">
            <v>2.8698000000000001</v>
          </cell>
          <cell r="H1209">
            <v>2.8639999999999999</v>
          </cell>
          <cell r="I1209">
            <v>18.850000000000001</v>
          </cell>
          <cell r="M1209">
            <v>2.4488198293502359</v>
          </cell>
          <cell r="N1209">
            <v>2.4430700213773728</v>
          </cell>
          <cell r="O1209">
            <v>2.4615926940902715</v>
          </cell>
        </row>
        <row r="1210">
          <cell r="A1210">
            <v>37918</v>
          </cell>
          <cell r="B1210">
            <v>37917</v>
          </cell>
          <cell r="C1210">
            <v>37921</v>
          </cell>
          <cell r="D1210">
            <v>2.0415179999999999</v>
          </cell>
          <cell r="E1210">
            <v>2.0415179999999999</v>
          </cell>
          <cell r="F1210">
            <v>2.8687</v>
          </cell>
          <cell r="G1210">
            <v>2.8694999999999999</v>
          </cell>
          <cell r="H1210">
            <v>2.87</v>
          </cell>
          <cell r="I1210">
            <v>18.850000000000001</v>
          </cell>
          <cell r="M1210">
            <v>2.4504879041974936</v>
          </cell>
          <cell r="N1210">
            <v>2.4447325451853401</v>
          </cell>
          <cell r="O1210">
            <v>2.4632801666086834</v>
          </cell>
        </row>
        <row r="1211">
          <cell r="A1211">
            <v>37921</v>
          </cell>
          <cell r="B1211">
            <v>37918</v>
          </cell>
          <cell r="C1211">
            <v>37922</v>
          </cell>
          <cell r="D1211">
            <v>2.0415179999999999</v>
          </cell>
          <cell r="E1211">
            <v>2.0415179999999999</v>
          </cell>
          <cell r="F1211">
            <v>2.8719999999999999</v>
          </cell>
          <cell r="G1211">
            <v>2.8727999999999998</v>
          </cell>
          <cell r="H1211">
            <v>2.8690000000000002</v>
          </cell>
          <cell r="I1211">
            <v>18.850000000000001</v>
          </cell>
          <cell r="M1211">
            <v>2.4521554759192274</v>
          </cell>
          <cell r="N1211">
            <v>2.4463962003507338</v>
          </cell>
          <cell r="O1211">
            <v>2.4649687959242805</v>
          </cell>
        </row>
        <row r="1212">
          <cell r="A1212">
            <v>37922</v>
          </cell>
          <cell r="B1212">
            <v>37921</v>
          </cell>
          <cell r="C1212">
            <v>37923</v>
          </cell>
          <cell r="D1212">
            <v>2.0415179999999999</v>
          </cell>
          <cell r="E1212">
            <v>2.0415179999999999</v>
          </cell>
          <cell r="F1212">
            <v>2.8666999999999998</v>
          </cell>
          <cell r="G1212">
            <v>2.8675000000000002</v>
          </cell>
          <cell r="H1212">
            <v>2.8570000000000002</v>
          </cell>
          <cell r="I1212">
            <v>18.850000000000001</v>
          </cell>
          <cell r="M1212">
            <v>2.453824182433523</v>
          </cell>
          <cell r="N1212">
            <v>2.4480609876434496</v>
          </cell>
          <cell r="O1212">
            <v>2.4666585828300716</v>
          </cell>
        </row>
        <row r="1213">
          <cell r="A1213">
            <v>37923</v>
          </cell>
          <cell r="B1213">
            <v>37922</v>
          </cell>
          <cell r="C1213">
            <v>37924</v>
          </cell>
          <cell r="D1213">
            <v>2.0455320000000001</v>
          </cell>
          <cell r="E1213">
            <v>2.0415179999999999</v>
          </cell>
          <cell r="F1213">
            <v>2.8529</v>
          </cell>
          <cell r="G1213">
            <v>2.8536999999999999</v>
          </cell>
          <cell r="H1213">
            <v>2.8450000000000002</v>
          </cell>
          <cell r="I1213">
            <v>18.850000000000001</v>
          </cell>
          <cell r="M1213">
            <v>2.455494024512614</v>
          </cell>
          <cell r="N1213">
            <v>2.4497269078339068</v>
          </cell>
          <cell r="O1213">
            <v>2.4683495281196084</v>
          </cell>
        </row>
        <row r="1214">
          <cell r="A1214">
            <v>37924</v>
          </cell>
          <cell r="B1214">
            <v>37923</v>
          </cell>
          <cell r="C1214">
            <v>37925</v>
          </cell>
          <cell r="D1214">
            <v>2.0455320000000001</v>
          </cell>
          <cell r="E1214">
            <v>2.0415179999999999</v>
          </cell>
          <cell r="F1214">
            <v>2.8431999999999999</v>
          </cell>
          <cell r="G1214">
            <v>2.8439999999999999</v>
          </cell>
          <cell r="H1214">
            <v>2.85</v>
          </cell>
          <cell r="I1214">
            <v>18.850000000000001</v>
          </cell>
          <cell r="M1214">
            <v>2.4571682883802639</v>
          </cell>
          <cell r="N1214">
            <v>2.4513939616930491</v>
          </cell>
          <cell r="O1214">
            <v>2.4700416325869869</v>
          </cell>
        </row>
        <row r="1215">
          <cell r="A1215">
            <v>37925</v>
          </cell>
          <cell r="B1215">
            <v>37924</v>
          </cell>
          <cell r="C1215">
            <v>37928</v>
          </cell>
          <cell r="D1215">
            <v>2.0465339999999999</v>
          </cell>
          <cell r="E1215">
            <v>2.0415179999999999</v>
          </cell>
          <cell r="F1215">
            <v>2.8553999999999999</v>
          </cell>
          <cell r="G1215">
            <v>2.8561999999999999</v>
          </cell>
          <cell r="H1215">
            <v>2.8679999999999999</v>
          </cell>
          <cell r="I1215">
            <v>18.850000000000001</v>
          </cell>
          <cell r="M1215">
            <v>2.4588436938346865</v>
          </cell>
          <cell r="N1215">
            <v>2.4530621499923448</v>
          </cell>
          <cell r="O1215">
            <v>2.4717348970268476</v>
          </cell>
        </row>
        <row r="1216">
          <cell r="A1216">
            <v>37928</v>
          </cell>
          <cell r="B1216">
            <v>37925</v>
          </cell>
          <cell r="C1216">
            <v>37929</v>
          </cell>
          <cell r="D1216">
            <v>2.0455320000000001</v>
          </cell>
          <cell r="E1216">
            <v>2.0415179999999999</v>
          </cell>
          <cell r="F1216">
            <v>2.8551000000000002</v>
          </cell>
          <cell r="G1216">
            <v>2.8559000000000001</v>
          </cell>
          <cell r="H1216">
            <v>2.85</v>
          </cell>
          <cell r="I1216">
            <v>18.850000000000001</v>
          </cell>
          <cell r="M1216">
            <v>2.4605210629080592</v>
          </cell>
          <cell r="N1216">
            <v>2.4547314735037875</v>
          </cell>
          <cell r="O1216">
            <v>2.4734293222343751</v>
          </cell>
        </row>
        <row r="1217">
          <cell r="A1217">
            <v>37929</v>
          </cell>
          <cell r="B1217">
            <v>37928</v>
          </cell>
          <cell r="C1217">
            <v>37930</v>
          </cell>
          <cell r="D1217">
            <v>2.0465339999999999</v>
          </cell>
          <cell r="E1217">
            <v>2.0415179999999999</v>
          </cell>
          <cell r="F1217">
            <v>2.8599000000000001</v>
          </cell>
          <cell r="G1217">
            <v>2.8607</v>
          </cell>
          <cell r="H1217">
            <v>2.8580000000000001</v>
          </cell>
          <cell r="I1217">
            <v>18.850000000000001</v>
          </cell>
          <cell r="M1217">
            <v>2.4621987544316766</v>
          </cell>
          <cell r="N1217">
            <v>2.4564019329998956</v>
          </cell>
          <cell r="O1217">
            <v>2.4751249090052996</v>
          </cell>
        </row>
        <row r="1218">
          <cell r="A1218">
            <v>37930</v>
          </cell>
          <cell r="B1218">
            <v>37929</v>
          </cell>
          <cell r="C1218">
            <v>37931</v>
          </cell>
          <cell r="D1218">
            <v>2.047536</v>
          </cell>
          <cell r="E1218">
            <v>2.0415179999999999</v>
          </cell>
          <cell r="F1218">
            <v>2.8588</v>
          </cell>
          <cell r="G1218">
            <v>2.8595999999999999</v>
          </cell>
          <cell r="H1218">
            <v>2.8610000000000002</v>
          </cell>
          <cell r="I1218">
            <v>18.850000000000001</v>
          </cell>
          <cell r="M1218">
            <v>2.4638784122535773</v>
          </cell>
          <cell r="N1218">
            <v>2.4580735292537135</v>
          </cell>
          <cell r="O1218">
            <v>2.4768216581358971</v>
          </cell>
        </row>
        <row r="1219">
          <cell r="A1219">
            <v>37931</v>
          </cell>
          <cell r="B1219">
            <v>37930</v>
          </cell>
          <cell r="C1219">
            <v>37932</v>
          </cell>
          <cell r="D1219">
            <v>2.047536</v>
          </cell>
          <cell r="E1219">
            <v>2.0415179999999999</v>
          </cell>
          <cell r="F1219">
            <v>2.87</v>
          </cell>
          <cell r="G1219">
            <v>2.8708</v>
          </cell>
          <cell r="H1219">
            <v>2.8759999999999999</v>
          </cell>
          <cell r="I1219">
            <v>18.850000000000001</v>
          </cell>
          <cell r="M1219">
            <v>2.4655600388364816</v>
          </cell>
          <cell r="N1219">
            <v>2.4597462630388116</v>
          </cell>
          <cell r="O1219">
            <v>2.4785195704229888</v>
          </cell>
        </row>
        <row r="1220">
          <cell r="A1220">
            <v>37932</v>
          </cell>
          <cell r="B1220">
            <v>37931</v>
          </cell>
          <cell r="C1220">
            <v>37935</v>
          </cell>
          <cell r="D1220">
            <v>2.0465339999999999</v>
          </cell>
          <cell r="E1220">
            <v>2.0415179999999999</v>
          </cell>
          <cell r="F1220">
            <v>2.8691</v>
          </cell>
          <cell r="G1220">
            <v>2.8698999999999999</v>
          </cell>
          <cell r="H1220">
            <v>2.867</v>
          </cell>
          <cell r="I1220">
            <v>18.850000000000001</v>
          </cell>
          <cell r="M1220">
            <v>2.4672428131497082</v>
          </cell>
          <cell r="N1220">
            <v>2.4614201351292868</v>
          </cell>
          <cell r="O1220">
            <v>2.4802186466639426</v>
          </cell>
        </row>
        <row r="1221">
          <cell r="A1221">
            <v>37935</v>
          </cell>
          <cell r="B1221">
            <v>37932</v>
          </cell>
          <cell r="C1221">
            <v>37936</v>
          </cell>
          <cell r="D1221">
            <v>2.0465339999999999</v>
          </cell>
          <cell r="E1221">
            <v>2.0415179999999999</v>
          </cell>
          <cell r="F1221">
            <v>2.8799000000000001</v>
          </cell>
          <cell r="G1221">
            <v>2.8807</v>
          </cell>
          <cell r="H1221">
            <v>2.887</v>
          </cell>
          <cell r="I1221">
            <v>18.850000000000001</v>
          </cell>
          <cell r="M1221">
            <v>2.4689259119174967</v>
          </cell>
          <cell r="N1221">
            <v>2.463095146299763</v>
          </cell>
          <cell r="O1221">
            <v>2.4819188876566729</v>
          </cell>
        </row>
        <row r="1222">
          <cell r="A1222">
            <v>37936</v>
          </cell>
          <cell r="B1222">
            <v>37935</v>
          </cell>
          <cell r="C1222">
            <v>37937</v>
          </cell>
          <cell r="D1222">
            <v>2.0465339999999999</v>
          </cell>
          <cell r="E1222">
            <v>2.0415179999999999</v>
          </cell>
          <cell r="F1222">
            <v>2.8946999999999998</v>
          </cell>
          <cell r="G1222">
            <v>2.8955000000000002</v>
          </cell>
          <cell r="H1222">
            <v>2.9039999999999999</v>
          </cell>
          <cell r="I1222">
            <v>18.850000000000001</v>
          </cell>
          <cell r="M1222">
            <v>2.4706101588582365</v>
          </cell>
          <cell r="N1222">
            <v>2.4647712973253908</v>
          </cell>
          <cell r="O1222">
            <v>2.4836202941996413</v>
          </cell>
        </row>
        <row r="1223">
          <cell r="A1223">
            <v>37937</v>
          </cell>
          <cell r="B1223">
            <v>37936</v>
          </cell>
          <cell r="C1223">
            <v>37938</v>
          </cell>
          <cell r="D1223">
            <v>2.047536</v>
          </cell>
          <cell r="E1223">
            <v>2.0415179999999999</v>
          </cell>
          <cell r="F1223">
            <v>2.9104000000000001</v>
          </cell>
          <cell r="G1223">
            <v>2.9112</v>
          </cell>
          <cell r="H1223">
            <v>2.9049999999999998</v>
          </cell>
          <cell r="I1223">
            <v>18.850000000000001</v>
          </cell>
          <cell r="M1223">
            <v>2.4722955547551861</v>
          </cell>
          <cell r="N1223">
            <v>2.4664485889818484</v>
          </cell>
          <cell r="O1223">
            <v>2.4853228670918561</v>
          </cell>
        </row>
        <row r="1224">
          <cell r="A1224">
            <v>37938</v>
          </cell>
          <cell r="B1224">
            <v>37937</v>
          </cell>
          <cell r="C1224">
            <v>37939</v>
          </cell>
          <cell r="D1224">
            <v>2.047536</v>
          </cell>
          <cell r="E1224">
            <v>2.0415179999999999</v>
          </cell>
          <cell r="F1224">
            <v>2.9188000000000001</v>
          </cell>
          <cell r="G1224">
            <v>2.9196</v>
          </cell>
          <cell r="H1224">
            <v>2.9350000000000001</v>
          </cell>
          <cell r="I1224">
            <v>18.84</v>
          </cell>
          <cell r="M1224">
            <v>2.4739829261388531</v>
          </cell>
          <cell r="N1224">
            <v>2.468127022045342</v>
          </cell>
          <cell r="O1224">
            <v>2.4870266071328735</v>
          </cell>
        </row>
        <row r="1225">
          <cell r="A1225">
            <v>37939</v>
          </cell>
          <cell r="B1225">
            <v>37938</v>
          </cell>
          <cell r="C1225">
            <v>37942</v>
          </cell>
          <cell r="D1225">
            <v>2.047536</v>
          </cell>
          <cell r="E1225">
            <v>2.0415179999999999</v>
          </cell>
          <cell r="F1225">
            <v>2.9409999999999998</v>
          </cell>
          <cell r="G1225">
            <v>2.9418000000000002</v>
          </cell>
          <cell r="H1225">
            <v>2.9489999999999998</v>
          </cell>
          <cell r="I1225">
            <v>18.84</v>
          </cell>
          <cell r="M1225">
            <v>2.4756714491737379</v>
          </cell>
          <cell r="N1225">
            <v>2.4698065972926058</v>
          </cell>
          <cell r="O1225">
            <v>2.4887306841314172</v>
          </cell>
        </row>
        <row r="1226">
          <cell r="A1226">
            <v>37942</v>
          </cell>
          <cell r="B1226">
            <v>37939</v>
          </cell>
          <cell r="C1226">
            <v>37943</v>
          </cell>
          <cell r="D1226">
            <v>2.047536</v>
          </cell>
          <cell r="E1226">
            <v>2.0415179999999999</v>
          </cell>
          <cell r="F1226">
            <v>2.9538000000000002</v>
          </cell>
          <cell r="G1226">
            <v>2.9546000000000001</v>
          </cell>
          <cell r="H1226">
            <v>2.931</v>
          </cell>
          <cell r="I1226">
            <v>18.84</v>
          </cell>
          <cell r="M1226">
            <v>2.4773611246458564</v>
          </cell>
          <cell r="N1226">
            <v>2.4714873155009029</v>
          </cell>
          <cell r="O1226">
            <v>2.4904359287404758</v>
          </cell>
        </row>
        <row r="1227">
          <cell r="A1227">
            <v>37943</v>
          </cell>
          <cell r="B1227">
            <v>37942</v>
          </cell>
          <cell r="C1227">
            <v>37944</v>
          </cell>
          <cell r="D1227">
            <v>2.0465339999999999</v>
          </cell>
          <cell r="E1227">
            <v>2.0415179999999999</v>
          </cell>
          <cell r="F1227">
            <v>2.9413</v>
          </cell>
          <cell r="G1227">
            <v>2.9420999999999999</v>
          </cell>
          <cell r="H1227">
            <v>2.9470000000000001</v>
          </cell>
          <cell r="I1227">
            <v>18.82</v>
          </cell>
          <cell r="M1227">
            <v>2.4790519533417608</v>
          </cell>
          <cell r="N1227">
            <v>2.4731691774480251</v>
          </cell>
          <cell r="O1227">
            <v>2.4921423417600801</v>
          </cell>
        </row>
        <row r="1228">
          <cell r="A1228">
            <v>37944</v>
          </cell>
          <cell r="B1228">
            <v>37943</v>
          </cell>
          <cell r="C1228">
            <v>37945</v>
          </cell>
          <cell r="D1228">
            <v>2.044527</v>
          </cell>
          <cell r="E1228">
            <v>2.0364990000000001</v>
          </cell>
          <cell r="F1228">
            <v>2.9499</v>
          </cell>
          <cell r="G1228">
            <v>2.9506999999999999</v>
          </cell>
          <cell r="H1228">
            <v>2.9390000000000001</v>
          </cell>
          <cell r="I1228">
            <v>18.809999999999999</v>
          </cell>
          <cell r="M1228">
            <v>2.4807431080451874</v>
          </cell>
          <cell r="N1228">
            <v>2.4748521839122932</v>
          </cell>
          <cell r="O1228">
            <v>2.4938482583800083</v>
          </cell>
        </row>
        <row r="1229">
          <cell r="A1229">
            <v>37945</v>
          </cell>
          <cell r="B1229">
            <v>37944</v>
          </cell>
          <cell r="C1229">
            <v>37946</v>
          </cell>
          <cell r="D1229">
            <v>1.899165</v>
          </cell>
          <cell r="E1229">
            <v>1.890021</v>
          </cell>
          <cell r="F1229">
            <v>2.9472</v>
          </cell>
          <cell r="G1229">
            <v>2.948</v>
          </cell>
          <cell r="H1229">
            <v>2.9409999999999998</v>
          </cell>
          <cell r="I1229">
            <v>17.34</v>
          </cell>
          <cell r="M1229">
            <v>2.4824337568000083</v>
          </cell>
          <cell r="N1229">
            <v>2.4765321952448551</v>
          </cell>
          <cell r="O1229">
            <v>2.4955545092505309</v>
          </cell>
        </row>
        <row r="1230">
          <cell r="A1230">
            <v>37946</v>
          </cell>
          <cell r="B1230">
            <v>37945</v>
          </cell>
          <cell r="C1230">
            <v>37949</v>
          </cell>
          <cell r="D1230">
            <v>1.8981479999999999</v>
          </cell>
          <cell r="E1230">
            <v>1.8951</v>
          </cell>
          <cell r="F1230">
            <v>2.9293</v>
          </cell>
          <cell r="G1230">
            <v>2.9300999999999999</v>
          </cell>
          <cell r="H1230">
            <v>2.9209999999999998</v>
          </cell>
          <cell r="I1230">
            <v>17.34</v>
          </cell>
          <cell r="M1230">
            <v>2.4840052739019192</v>
          </cell>
          <cell r="N1230">
            <v>2.4780924278635847</v>
          </cell>
          <cell r="O1230">
            <v>2.4971385551660945</v>
          </cell>
        </row>
        <row r="1231">
          <cell r="A1231">
            <v>37949</v>
          </cell>
          <cell r="B1231">
            <v>37946</v>
          </cell>
          <cell r="C1231">
            <v>37950</v>
          </cell>
          <cell r="D1231">
            <v>1.899165</v>
          </cell>
          <cell r="E1231">
            <v>1.8951</v>
          </cell>
          <cell r="F1231">
            <v>2.9262000000000001</v>
          </cell>
          <cell r="G1231">
            <v>2.927</v>
          </cell>
          <cell r="H1231">
            <v>2.919</v>
          </cell>
          <cell r="I1231">
            <v>17.34</v>
          </cell>
          <cell r="M1231">
            <v>2.4855769437828013</v>
          </cell>
          <cell r="N1231">
            <v>2.4796578388502661</v>
          </cell>
          <cell r="O1231">
            <v>2.4987236065501635</v>
          </cell>
        </row>
        <row r="1232">
          <cell r="A1232">
            <v>37950</v>
          </cell>
          <cell r="B1232">
            <v>37949</v>
          </cell>
          <cell r="C1232">
            <v>37951</v>
          </cell>
          <cell r="D1232">
            <v>1.8971340000000001</v>
          </cell>
          <cell r="E1232">
            <v>1.8951</v>
          </cell>
          <cell r="F1232">
            <v>2.9238</v>
          </cell>
          <cell r="G1232">
            <v>2.9245999999999999</v>
          </cell>
          <cell r="H1232">
            <v>2.9350000000000001</v>
          </cell>
          <cell r="I1232">
            <v>17.34</v>
          </cell>
          <cell r="M1232">
            <v>2.4871504506949478</v>
          </cell>
          <cell r="N1232">
            <v>2.481224238707068</v>
          </cell>
          <cell r="O1232">
            <v>2.5003096640409561</v>
          </cell>
        </row>
        <row r="1233">
          <cell r="A1233">
            <v>37951</v>
          </cell>
          <cell r="B1233">
            <v>37950</v>
          </cell>
          <cell r="C1233">
            <v>37952</v>
          </cell>
          <cell r="D1233">
            <v>1.8971340000000001</v>
          </cell>
          <cell r="E1233">
            <v>1.8951</v>
          </cell>
          <cell r="F1233">
            <v>2.9352999999999998</v>
          </cell>
          <cell r="G1233">
            <v>2.9361000000000002</v>
          </cell>
          <cell r="H1233">
            <v>2.9470000000000001</v>
          </cell>
          <cell r="I1233">
            <v>17.329999999999998</v>
          </cell>
          <cell r="M1233">
            <v>2.4887232699226574</v>
          </cell>
          <cell r="N1233">
            <v>2.4827916280586595</v>
          </cell>
          <cell r="O1233">
            <v>2.5018967282770954</v>
          </cell>
        </row>
        <row r="1234">
          <cell r="A1234">
            <v>37952</v>
          </cell>
          <cell r="B1234">
            <v>37951</v>
          </cell>
          <cell r="C1234">
            <v>37953</v>
          </cell>
          <cell r="D1234">
            <v>1.8960999999999999</v>
          </cell>
          <cell r="E1234">
            <v>1.8951</v>
          </cell>
          <cell r="F1234">
            <v>2.9468999999999999</v>
          </cell>
          <cell r="G1234">
            <v>2.9477000000000002</v>
          </cell>
          <cell r="H1234">
            <v>2.9430000000000001</v>
          </cell>
          <cell r="I1234">
            <v>17.329999999999998</v>
          </cell>
          <cell r="M1234">
            <v>2.4902970837666443</v>
          </cell>
          <cell r="N1234">
            <v>2.4843600075301042</v>
          </cell>
          <cell r="O1234">
            <v>2.5034839532225504</v>
          </cell>
        </row>
        <row r="1235">
          <cell r="A1235">
            <v>37953</v>
          </cell>
          <cell r="B1235">
            <v>37952</v>
          </cell>
          <cell r="C1235">
            <v>37956</v>
          </cell>
          <cell r="D1235">
            <v>1.8951</v>
          </cell>
          <cell r="E1235">
            <v>1.8951</v>
          </cell>
          <cell r="F1235">
            <v>2.9485999999999999</v>
          </cell>
          <cell r="G1235">
            <v>2.9493999999999998</v>
          </cell>
          <cell r="H1235">
            <v>2.9460000000000002</v>
          </cell>
          <cell r="I1235">
            <v>17.32</v>
          </cell>
          <cell r="M1235">
            <v>2.4918710345334878</v>
          </cell>
          <cell r="N1235">
            <v>2.485929377746861</v>
          </cell>
          <cell r="O1235">
            <v>2.5050721851172528</v>
          </cell>
        </row>
        <row r="1236">
          <cell r="A1236">
            <v>37956</v>
          </cell>
          <cell r="B1236">
            <v>37953</v>
          </cell>
          <cell r="C1236">
            <v>37957</v>
          </cell>
          <cell r="D1236">
            <v>1.8930689999999999</v>
          </cell>
          <cell r="E1236">
            <v>1.8951</v>
          </cell>
          <cell r="F1236">
            <v>2.9333</v>
          </cell>
          <cell r="G1236">
            <v>2.9340999999999999</v>
          </cell>
          <cell r="H1236">
            <v>2.9249999999999998</v>
          </cell>
          <cell r="I1236">
            <v>17.309999999999999</v>
          </cell>
          <cell r="M1236">
            <v>2.4934451494660026</v>
          </cell>
          <cell r="N1236">
            <v>2.4874997393347837</v>
          </cell>
          <cell r="O1236">
            <v>2.5066605767783732</v>
          </cell>
        </row>
        <row r="1237">
          <cell r="A1237">
            <v>37957</v>
          </cell>
          <cell r="B1237">
            <v>37956</v>
          </cell>
          <cell r="C1237">
            <v>37958</v>
          </cell>
          <cell r="D1237">
            <v>1.891035</v>
          </cell>
          <cell r="E1237">
            <v>1.890021</v>
          </cell>
          <cell r="F1237">
            <v>2.9264999999999999</v>
          </cell>
          <cell r="G1237">
            <v>2.9272999999999998</v>
          </cell>
          <cell r="H1237">
            <v>2.931</v>
          </cell>
          <cell r="I1237">
            <v>17.34</v>
          </cell>
          <cell r="M1237">
            <v>2.4950185707045538</v>
          </cell>
          <cell r="N1237">
            <v>2.4890710929201214</v>
          </cell>
          <cell r="O1237">
            <v>2.5082491271600844</v>
          </cell>
        </row>
        <row r="1238">
          <cell r="A1238">
            <v>37958</v>
          </cell>
          <cell r="B1238">
            <v>37957</v>
          </cell>
          <cell r="C1238">
            <v>37959</v>
          </cell>
          <cell r="D1238">
            <v>1.8920520000000001</v>
          </cell>
          <cell r="E1238">
            <v>1.890021</v>
          </cell>
          <cell r="F1238">
            <v>2.9308000000000001</v>
          </cell>
          <cell r="G1238">
            <v>2.9316</v>
          </cell>
          <cell r="H1238">
            <v>2.9329999999999998</v>
          </cell>
          <cell r="I1238">
            <v>17.329999999999998</v>
          </cell>
          <cell r="M1238">
            <v>2.4965912931855048</v>
          </cell>
          <cell r="N1238">
            <v>2.490639225132159</v>
          </cell>
          <cell r="O1238">
            <v>2.5098412309471851</v>
          </cell>
        </row>
        <row r="1239">
          <cell r="A1239">
            <v>37959</v>
          </cell>
          <cell r="B1239">
            <v>37958</v>
          </cell>
          <cell r="C1239">
            <v>37960</v>
          </cell>
          <cell r="D1239">
            <v>1.8920520000000001</v>
          </cell>
          <cell r="E1239">
            <v>1.890021</v>
          </cell>
          <cell r="F1239">
            <v>2.9394999999999998</v>
          </cell>
          <cell r="G1239">
            <v>2.9403000000000001</v>
          </cell>
          <cell r="H1239">
            <v>2.9449999999999998</v>
          </cell>
          <cell r="I1239">
            <v>17.329999999999998</v>
          </cell>
          <cell r="M1239">
            <v>2.4981658533686564</v>
          </cell>
          <cell r="N1239">
            <v>2.4922083452784669</v>
          </cell>
          <cell r="O1239">
            <v>2.5114334959539164</v>
          </cell>
        </row>
        <row r="1240">
          <cell r="A1240">
            <v>37960</v>
          </cell>
          <cell r="B1240">
            <v>37959</v>
          </cell>
          <cell r="C1240">
            <v>37963</v>
          </cell>
          <cell r="D1240">
            <v>1.8920520000000001</v>
          </cell>
          <cell r="E1240">
            <v>1.890021</v>
          </cell>
          <cell r="F1240">
            <v>2.9390000000000001</v>
          </cell>
          <cell r="G1240">
            <v>2.9398</v>
          </cell>
          <cell r="H1240">
            <v>2.9369999999999998</v>
          </cell>
          <cell r="I1240">
            <v>17.329999999999998</v>
          </cell>
          <cell r="M1240">
            <v>2.4997414066017227</v>
          </cell>
          <cell r="N1240">
            <v>2.4937784539814509</v>
          </cell>
          <cell r="O1240">
            <v>2.5130267711073535</v>
          </cell>
        </row>
        <row r="1241">
          <cell r="A1241">
            <v>37963</v>
          </cell>
          <cell r="B1241">
            <v>37960</v>
          </cell>
          <cell r="C1241">
            <v>37964</v>
          </cell>
          <cell r="D1241">
            <v>1.8930689999999999</v>
          </cell>
          <cell r="E1241">
            <v>1.890021</v>
          </cell>
          <cell r="F1241">
            <v>2.9413999999999998</v>
          </cell>
          <cell r="G1241">
            <v>2.9422000000000001</v>
          </cell>
          <cell r="H1241">
            <v>2.9409999999999998</v>
          </cell>
          <cell r="I1241">
            <v>17.32</v>
          </cell>
          <cell r="M1241">
            <v>2.5013179535110042</v>
          </cell>
          <cell r="N1241">
            <v>2.4953495518639084</v>
          </cell>
          <cell r="O1241">
            <v>2.5146210570483425</v>
          </cell>
        </row>
        <row r="1242">
          <cell r="A1242">
            <v>37964</v>
          </cell>
          <cell r="B1242">
            <v>37963</v>
          </cell>
          <cell r="C1242">
            <v>37965</v>
          </cell>
          <cell r="D1242">
            <v>1.8920520000000001</v>
          </cell>
          <cell r="E1242">
            <v>1.890021</v>
          </cell>
          <cell r="F1242">
            <v>2.9342000000000001</v>
          </cell>
          <cell r="G1242">
            <v>2.9350000000000001</v>
          </cell>
          <cell r="H1242">
            <v>2.9340000000000002</v>
          </cell>
          <cell r="I1242">
            <v>17.32</v>
          </cell>
          <cell r="M1242">
            <v>2.5028963426699824</v>
          </cell>
          <cell r="N1242">
            <v>2.4969216395490297</v>
          </cell>
          <cell r="O1242">
            <v>2.5162155033647493</v>
          </cell>
        </row>
        <row r="1243">
          <cell r="A1243">
            <v>37965</v>
          </cell>
          <cell r="B1243">
            <v>37964</v>
          </cell>
          <cell r="C1243">
            <v>37966</v>
          </cell>
          <cell r="D1243">
            <v>1.8930689999999999</v>
          </cell>
          <cell r="E1243">
            <v>1.890021</v>
          </cell>
          <cell r="F1243">
            <v>2.9420999999999999</v>
          </cell>
          <cell r="G1243">
            <v>2.9428999999999998</v>
          </cell>
          <cell r="H1243">
            <v>2.9430000000000001</v>
          </cell>
          <cell r="I1243">
            <v>17.309999999999999</v>
          </cell>
          <cell r="M1243">
            <v>2.5044748793469633</v>
          </cell>
          <cell r="N1243">
            <v>2.4984947176603973</v>
          </cell>
          <cell r="O1243">
            <v>2.5178109606720764</v>
          </cell>
        </row>
        <row r="1244">
          <cell r="A1244">
            <v>37966</v>
          </cell>
          <cell r="B1244">
            <v>37965</v>
          </cell>
          <cell r="C1244">
            <v>37967</v>
          </cell>
          <cell r="D1244">
            <v>1.891035</v>
          </cell>
          <cell r="E1244">
            <v>1.890021</v>
          </cell>
          <cell r="F1244">
            <v>2.9426000000000001</v>
          </cell>
          <cell r="G1244">
            <v>2.9434</v>
          </cell>
          <cell r="H1244">
            <v>2.9369999999999998</v>
          </cell>
          <cell r="I1244">
            <v>17.3</v>
          </cell>
          <cell r="M1244">
            <v>2.5060552605987532</v>
          </cell>
          <cell r="N1244">
            <v>2.5000687868219864</v>
          </cell>
          <cell r="O1244">
            <v>2.519406577406031</v>
          </cell>
        </row>
        <row r="1245">
          <cell r="A1245">
            <v>37967</v>
          </cell>
          <cell r="B1245">
            <v>37966</v>
          </cell>
          <cell r="C1245">
            <v>37970</v>
          </cell>
          <cell r="D1245">
            <v>1.890021</v>
          </cell>
          <cell r="E1245">
            <v>1.890021</v>
          </cell>
          <cell r="F1245">
            <v>2.9411999999999998</v>
          </cell>
          <cell r="G1245">
            <v>2.9420000000000002</v>
          </cell>
          <cell r="H1245">
            <v>2.9380000000000002</v>
          </cell>
          <cell r="I1245">
            <v>17.29</v>
          </cell>
          <cell r="M1245">
            <v>2.5076349400019953</v>
          </cell>
          <cell r="N1245">
            <v>2.5016438476581659</v>
          </cell>
          <cell r="O1245">
            <v>2.5210023525151555</v>
          </cell>
        </row>
        <row r="1246">
          <cell r="A1246">
            <v>37970</v>
          </cell>
          <cell r="B1246">
            <v>37967</v>
          </cell>
          <cell r="C1246">
            <v>37971</v>
          </cell>
          <cell r="D1246">
            <v>1.890021</v>
          </cell>
          <cell r="E1246">
            <v>1.890021</v>
          </cell>
          <cell r="F1246">
            <v>2.9285000000000001</v>
          </cell>
          <cell r="G1246">
            <v>2.9293</v>
          </cell>
          <cell r="H1246">
            <v>2.919</v>
          </cell>
          <cell r="I1246">
            <v>17.29</v>
          </cell>
          <cell r="M1246">
            <v>2.5092147675676411</v>
          </cell>
          <cell r="N1246">
            <v>2.5032199007936975</v>
          </cell>
          <cell r="O1246">
            <v>2.5225982849470152</v>
          </cell>
        </row>
        <row r="1247">
          <cell r="A1247">
            <v>37971</v>
          </cell>
          <cell r="B1247">
            <v>37970</v>
          </cell>
          <cell r="C1247">
            <v>37972</v>
          </cell>
          <cell r="D1247">
            <v>1.8890039999999999</v>
          </cell>
          <cell r="E1247">
            <v>1.8879870000000001</v>
          </cell>
          <cell r="F1247">
            <v>2.9312</v>
          </cell>
          <cell r="G1247">
            <v>2.9319999999999999</v>
          </cell>
          <cell r="H1247">
            <v>2.9359999999999999</v>
          </cell>
          <cell r="I1247">
            <v>17.29</v>
          </cell>
          <cell r="M1247">
            <v>2.5107955904357122</v>
          </cell>
          <cell r="N1247">
            <v>2.504796946853737</v>
          </cell>
          <cell r="O1247">
            <v>2.5241952276914299</v>
          </cell>
        </row>
        <row r="1248">
          <cell r="A1248">
            <v>37972</v>
          </cell>
          <cell r="B1248">
            <v>37971</v>
          </cell>
          <cell r="C1248">
            <v>37973</v>
          </cell>
          <cell r="D1248">
            <v>1.8879870000000001</v>
          </cell>
          <cell r="E1248">
            <v>1.8849359999999999</v>
          </cell>
          <cell r="F1248">
            <v>2.9373</v>
          </cell>
          <cell r="G1248">
            <v>2.9380999999999999</v>
          </cell>
          <cell r="H1248">
            <v>2.931</v>
          </cell>
          <cell r="I1248">
            <v>17.27</v>
          </cell>
          <cell r="M1248">
            <v>2.5123765580735506</v>
          </cell>
          <cell r="N1248">
            <v>2.5063732882115031</v>
          </cell>
          <cell r="O1248">
            <v>2.5257931813879821</v>
          </cell>
        </row>
        <row r="1249">
          <cell r="A1249">
            <v>37973</v>
          </cell>
          <cell r="B1249">
            <v>37972</v>
          </cell>
          <cell r="C1249">
            <v>37974</v>
          </cell>
          <cell r="D1249">
            <v>1.787946</v>
          </cell>
          <cell r="E1249">
            <v>1.787946</v>
          </cell>
          <cell r="F1249">
            <v>2.9333</v>
          </cell>
          <cell r="G1249">
            <v>2.9340999999999999</v>
          </cell>
          <cell r="H1249">
            <v>2.9329999999999998</v>
          </cell>
          <cell r="I1249">
            <v>16.3</v>
          </cell>
          <cell r="M1249">
            <v>2.5139576695004662</v>
          </cell>
          <cell r="N1249">
            <v>2.5079480726249654</v>
          </cell>
          <cell r="O1249">
            <v>2.5273904363542616</v>
          </cell>
        </row>
        <row r="1250">
          <cell r="A1250">
            <v>37974</v>
          </cell>
          <cell r="B1250">
            <v>37973</v>
          </cell>
          <cell r="C1250">
            <v>37977</v>
          </cell>
          <cell r="D1250">
            <v>1.791021</v>
          </cell>
          <cell r="E1250">
            <v>1.7858940000000001</v>
          </cell>
          <cell r="F1250">
            <v>2.927</v>
          </cell>
          <cell r="G1250">
            <v>2.9278</v>
          </cell>
          <cell r="H1250">
            <v>2.9239999999999999</v>
          </cell>
          <cell r="I1250">
            <v>16.34</v>
          </cell>
          <cell r="M1250">
            <v>2.5154559430202506</v>
          </cell>
          <cell r="N1250">
            <v>2.5094427645331847</v>
          </cell>
          <cell r="O1250">
            <v>2.5289053474057548</v>
          </cell>
        </row>
        <row r="1251">
          <cell r="A1251">
            <v>37977</v>
          </cell>
          <cell r="B1251">
            <v>37974</v>
          </cell>
          <cell r="C1251">
            <v>37978</v>
          </cell>
          <cell r="D1251">
            <v>1.791021</v>
          </cell>
          <cell r="E1251">
            <v>1.787946</v>
          </cell>
          <cell r="F1251">
            <v>2.9230999999999998</v>
          </cell>
          <cell r="G1251">
            <v>2.9239000000000002</v>
          </cell>
          <cell r="H1251">
            <v>2.919</v>
          </cell>
          <cell r="I1251">
            <v>16.34</v>
          </cell>
          <cell r="M1251">
            <v>2.5169576878264253</v>
          </cell>
          <cell r="N1251">
            <v>2.5109366307920258</v>
          </cell>
          <cell r="O1251">
            <v>2.5304246195035205</v>
          </cell>
        </row>
        <row r="1252">
          <cell r="A1252">
            <v>37978</v>
          </cell>
          <cell r="B1252">
            <v>37977</v>
          </cell>
          <cell r="C1252">
            <v>37979</v>
          </cell>
          <cell r="D1252">
            <v>1.792044</v>
          </cell>
          <cell r="E1252">
            <v>1.787946</v>
          </cell>
          <cell r="F1252">
            <v>2.9167000000000001</v>
          </cell>
          <cell r="G1252">
            <v>2.9175</v>
          </cell>
          <cell r="H1252">
            <v>2.9079999999999999</v>
          </cell>
          <cell r="I1252">
            <v>16.34</v>
          </cell>
          <cell r="M1252">
            <v>2.5184603291847618</v>
          </cell>
          <cell r="N1252">
            <v>2.5124331038271186</v>
          </cell>
          <cell r="O1252">
            <v>2.5319448043233499</v>
          </cell>
        </row>
        <row r="1253">
          <cell r="A1253">
            <v>37979</v>
          </cell>
          <cell r="B1253">
            <v>37978</v>
          </cell>
          <cell r="C1253">
            <v>37981</v>
          </cell>
          <cell r="D1253">
            <v>1.791021</v>
          </cell>
          <cell r="E1253">
            <v>1.787946</v>
          </cell>
          <cell r="F1253">
            <v>2.9074</v>
          </cell>
          <cell r="G1253">
            <v>2.9081999999999999</v>
          </cell>
          <cell r="H1253">
            <v>2.9089999999999998</v>
          </cell>
          <cell r="I1253">
            <v>16.34</v>
          </cell>
          <cell r="M1253">
            <v>2.5199647264254801</v>
          </cell>
          <cell r="N1253">
            <v>2.513930468733204</v>
          </cell>
          <cell r="O1253">
            <v>2.5334659024135719</v>
          </cell>
        </row>
        <row r="1254">
          <cell r="A1254">
            <v>37981</v>
          </cell>
          <cell r="B1254">
            <v>37979</v>
          </cell>
          <cell r="C1254">
            <v>37984</v>
          </cell>
          <cell r="D1254">
            <v>1.7899499999999999</v>
          </cell>
          <cell r="E1254">
            <v>1.787946</v>
          </cell>
          <cell r="F1254">
            <v>2.8986000000000001</v>
          </cell>
          <cell r="G1254">
            <v>2.8994</v>
          </cell>
          <cell r="H1254">
            <v>2.899</v>
          </cell>
          <cell r="I1254">
            <v>16.34</v>
          </cell>
          <cell r="M1254">
            <v>2.5214691630069095</v>
          </cell>
          <cell r="N1254">
            <v>2.5154287260418209</v>
          </cell>
          <cell r="O1254">
            <v>2.534987914322846</v>
          </cell>
        </row>
        <row r="1255">
          <cell r="A1255">
            <v>37984</v>
          </cell>
          <cell r="B1255">
            <v>37981</v>
          </cell>
          <cell r="C1255">
            <v>37985</v>
          </cell>
          <cell r="D1255">
            <v>1.791021</v>
          </cell>
          <cell r="E1255">
            <v>1.787946</v>
          </cell>
          <cell r="F1255">
            <v>2.8875000000000002</v>
          </cell>
          <cell r="G1255">
            <v>2.8883000000000001</v>
          </cell>
          <cell r="H1255">
            <v>2.867</v>
          </cell>
          <cell r="I1255">
            <v>16.34</v>
          </cell>
          <cell r="M1255">
            <v>2.5229735975830176</v>
          </cell>
          <cell r="N1255">
            <v>2.5169278762848251</v>
          </cell>
          <cell r="O1255">
            <v>2.53651084060016</v>
          </cell>
        </row>
        <row r="1256">
          <cell r="A1256">
            <v>37985</v>
          </cell>
          <cell r="B1256">
            <v>37984</v>
          </cell>
          <cell r="C1256">
            <v>37986</v>
          </cell>
          <cell r="D1256">
            <v>1.792044</v>
          </cell>
          <cell r="E1256">
            <v>1.787946</v>
          </cell>
          <cell r="F1256">
            <v>2.8883999999999999</v>
          </cell>
          <cell r="G1256">
            <v>2.8892000000000002</v>
          </cell>
          <cell r="H1256">
            <v>2.9079999999999999</v>
          </cell>
          <cell r="I1256">
            <v>16.329999999999998</v>
          </cell>
          <cell r="M1256">
            <v>2.5244798304815901</v>
          </cell>
          <cell r="N1256">
            <v>2.5184279199943895</v>
          </cell>
          <cell r="O1256">
            <v>2.5380346817948323</v>
          </cell>
        </row>
        <row r="1257">
          <cell r="A1257">
            <v>37986</v>
          </cell>
          <cell r="B1257">
            <v>37985</v>
          </cell>
          <cell r="C1257">
            <v>37988</v>
          </cell>
          <cell r="D1257">
            <v>1.7951189999999999</v>
          </cell>
          <cell r="E1257">
            <v>1.787946</v>
          </cell>
          <cell r="F1257">
            <v>2.8883999999999999</v>
          </cell>
          <cell r="G1257">
            <v>2.8892000000000002</v>
          </cell>
          <cell r="H1257">
            <v>2.9079999999999999</v>
          </cell>
          <cell r="I1257">
            <v>16.329999999999998</v>
          </cell>
          <cell r="M1257">
            <v>2.5259878234593689</v>
          </cell>
          <cell r="N1257">
            <v>2.5199288577030039</v>
          </cell>
          <cell r="O1257">
            <v>2.5395585721982821</v>
          </cell>
        </row>
        <row r="1258">
          <cell r="A1258">
            <v>37988</v>
          </cell>
          <cell r="B1258">
            <v>37986</v>
          </cell>
          <cell r="C1258">
            <v>37991</v>
          </cell>
          <cell r="D1258">
            <v>1.7940929999999999</v>
          </cell>
          <cell r="E1258">
            <v>1.787946</v>
          </cell>
          <cell r="F1258">
            <v>2.8854000000000002</v>
          </cell>
          <cell r="G1258">
            <v>2.8862000000000001</v>
          </cell>
          <cell r="H1258">
            <v>2.88</v>
          </cell>
          <cell r="I1258">
            <v>16.34</v>
          </cell>
          <cell r="M1258">
            <v>2.5274993063712561</v>
          </cell>
          <cell r="N1258">
            <v>2.5214306899434757</v>
          </cell>
          <cell r="O1258">
            <v>2.5410833775781816</v>
          </cell>
        </row>
        <row r="1259">
          <cell r="A1259">
            <v>37991</v>
          </cell>
          <cell r="B1259">
            <v>37988</v>
          </cell>
          <cell r="C1259">
            <v>37992</v>
          </cell>
          <cell r="D1259">
            <v>1.7930699999999999</v>
          </cell>
          <cell r="E1259">
            <v>1.787946</v>
          </cell>
          <cell r="F1259">
            <v>2.8618999999999999</v>
          </cell>
          <cell r="G1259">
            <v>2.8626999999999998</v>
          </cell>
          <cell r="H1259">
            <v>2.8540000000000001</v>
          </cell>
          <cell r="I1259">
            <v>16.34</v>
          </cell>
          <cell r="M1259">
            <v>2.5290108293089446</v>
          </cell>
          <cell r="N1259">
            <v>2.5229334172489297</v>
          </cell>
          <cell r="O1259">
            <v>2.5426099657826833</v>
          </cell>
        </row>
        <row r="1260">
          <cell r="A1260">
            <v>37992</v>
          </cell>
          <cell r="B1260">
            <v>37991</v>
          </cell>
          <cell r="C1260">
            <v>37993</v>
          </cell>
          <cell r="D1260">
            <v>1.792044</v>
          </cell>
          <cell r="E1260">
            <v>1.7930699999999999</v>
          </cell>
          <cell r="F1260">
            <v>2.85</v>
          </cell>
          <cell r="G1260">
            <v>2.8508</v>
          </cell>
          <cell r="H1260">
            <v>2.8650000000000002</v>
          </cell>
          <cell r="I1260">
            <v>16.34</v>
          </cell>
          <cell r="M1260">
            <v>2.5305223937915144</v>
          </cell>
          <cell r="N1260">
            <v>2.5244370401528089</v>
          </cell>
          <cell r="O1260">
            <v>2.5441374711044928</v>
          </cell>
        </row>
        <row r="1261">
          <cell r="A1261">
            <v>37993</v>
          </cell>
          <cell r="B1261">
            <v>37992</v>
          </cell>
          <cell r="C1261">
            <v>37994</v>
          </cell>
          <cell r="D1261">
            <v>1.791021</v>
          </cell>
          <cell r="E1261">
            <v>1.787946</v>
          </cell>
          <cell r="F1261">
            <v>2.8715000000000002</v>
          </cell>
          <cell r="G1261">
            <v>2.8723000000000001</v>
          </cell>
          <cell r="H1261">
            <v>2.86</v>
          </cell>
          <cell r="I1261">
            <v>16.329999999999998</v>
          </cell>
          <cell r="M1261">
            <v>2.5320339962824012</v>
          </cell>
          <cell r="N1261">
            <v>2.5259458709273379</v>
          </cell>
          <cell r="O1261">
            <v>2.5456658940945802</v>
          </cell>
        </row>
        <row r="1262">
          <cell r="A1262">
            <v>37994</v>
          </cell>
          <cell r="B1262">
            <v>37993</v>
          </cell>
          <cell r="C1262">
            <v>37995</v>
          </cell>
          <cell r="D1262">
            <v>1.789995</v>
          </cell>
          <cell r="E1262">
            <v>1.787946</v>
          </cell>
          <cell r="F1262">
            <v>2.8580000000000001</v>
          </cell>
          <cell r="G1262">
            <v>2.8588</v>
          </cell>
          <cell r="H1262">
            <v>2.8530000000000002</v>
          </cell>
          <cell r="I1262">
            <v>16.329999999999998</v>
          </cell>
          <cell r="M1262">
            <v>2.53354563830242</v>
          </cell>
          <cell r="N1262">
            <v>2.527451289199385</v>
          </cell>
          <cell r="O1262">
            <v>2.5471943664414032</v>
          </cell>
        </row>
        <row r="1263">
          <cell r="A1263">
            <v>37995</v>
          </cell>
          <cell r="B1263">
            <v>37994</v>
          </cell>
          <cell r="C1263">
            <v>37998</v>
          </cell>
          <cell r="D1263">
            <v>1.789995</v>
          </cell>
          <cell r="E1263">
            <v>1.787946</v>
          </cell>
          <cell r="F1263">
            <v>2.8414000000000001</v>
          </cell>
          <cell r="G1263">
            <v>2.8422000000000001</v>
          </cell>
          <cell r="H1263">
            <v>2.8319999999999999</v>
          </cell>
          <cell r="I1263">
            <v>16.32</v>
          </cell>
          <cell r="M1263">
            <v>2.5350573163106978</v>
          </cell>
          <cell r="N1263">
            <v>2.5289576046736251</v>
          </cell>
          <cell r="O1263">
            <v>2.5487237565157725</v>
          </cell>
        </row>
        <row r="1264">
          <cell r="A1264">
            <v>37998</v>
          </cell>
          <cell r="B1264">
            <v>37995</v>
          </cell>
          <cell r="C1264">
            <v>37999</v>
          </cell>
          <cell r="D1264">
            <v>1.789995</v>
          </cell>
          <cell r="E1264">
            <v>1.787946</v>
          </cell>
          <cell r="F1264">
            <v>2.8155000000000001</v>
          </cell>
          <cell r="G1264">
            <v>2.8163</v>
          </cell>
          <cell r="H1264">
            <v>2.7879999999999998</v>
          </cell>
          <cell r="I1264">
            <v>16.32</v>
          </cell>
          <cell r="M1264">
            <v>2.5365698962843344</v>
          </cell>
          <cell r="N1264">
            <v>2.530464817884774</v>
          </cell>
          <cell r="O1264">
            <v>2.5502531948877021</v>
          </cell>
        </row>
        <row r="1265">
          <cell r="A1265">
            <v>37999</v>
          </cell>
          <cell r="B1265">
            <v>37998</v>
          </cell>
          <cell r="C1265">
            <v>38000</v>
          </cell>
          <cell r="D1265">
            <v>1.789995</v>
          </cell>
          <cell r="E1265">
            <v>1.787946</v>
          </cell>
          <cell r="F1265">
            <v>2.8014000000000001</v>
          </cell>
          <cell r="G1265">
            <v>2.8022</v>
          </cell>
          <cell r="H1265">
            <v>2.8079999999999998</v>
          </cell>
          <cell r="I1265">
            <v>16.32</v>
          </cell>
          <cell r="M1265">
            <v>2.5380833787615007</v>
          </cell>
          <cell r="N1265">
            <v>2.5319729293678668</v>
          </cell>
          <cell r="O1265">
            <v>2.5517835510451419</v>
          </cell>
        </row>
        <row r="1266">
          <cell r="A1266">
            <v>38000</v>
          </cell>
          <cell r="B1266">
            <v>37999</v>
          </cell>
          <cell r="C1266">
            <v>38001</v>
          </cell>
          <cell r="D1266">
            <v>1.789995</v>
          </cell>
          <cell r="E1266">
            <v>1.787946</v>
          </cell>
          <cell r="F1266">
            <v>2.8134000000000001</v>
          </cell>
          <cell r="G1266">
            <v>2.8142</v>
          </cell>
          <cell r="H1266">
            <v>2.823</v>
          </cell>
          <cell r="I1266">
            <v>16.309999999999999</v>
          </cell>
          <cell r="M1266">
            <v>2.5395977642806895</v>
          </cell>
          <cell r="N1266">
            <v>2.5334819396582575</v>
          </cell>
          <cell r="O1266">
            <v>2.5533148255388367</v>
          </cell>
        </row>
        <row r="1267">
          <cell r="A1267">
            <v>38001</v>
          </cell>
          <cell r="B1267">
            <v>38000</v>
          </cell>
          <cell r="C1267">
            <v>38002</v>
          </cell>
          <cell r="D1267">
            <v>1.788969</v>
          </cell>
          <cell r="E1267">
            <v>1.787946</v>
          </cell>
          <cell r="F1267">
            <v>2.8117999999999999</v>
          </cell>
          <cell r="G1267">
            <v>2.8126000000000002</v>
          </cell>
          <cell r="H1267">
            <v>2.8119999999999998</v>
          </cell>
          <cell r="I1267">
            <v>16.309999999999999</v>
          </cell>
          <cell r="M1267">
            <v>2.5411130533807142</v>
          </cell>
          <cell r="N1267">
            <v>2.534991849291619</v>
          </cell>
          <cell r="O1267">
            <v>2.5548461472971051</v>
          </cell>
        </row>
        <row r="1268">
          <cell r="A1268">
            <v>38002</v>
          </cell>
          <cell r="B1268">
            <v>38001</v>
          </cell>
          <cell r="C1268">
            <v>38005</v>
          </cell>
          <cell r="D1268">
            <v>1.787946</v>
          </cell>
          <cell r="E1268">
            <v>1.787946</v>
          </cell>
          <cell r="F1268">
            <v>2.8176000000000001</v>
          </cell>
          <cell r="G1268">
            <v>2.8184</v>
          </cell>
          <cell r="H1268">
            <v>2.827</v>
          </cell>
          <cell r="I1268">
            <v>16.3</v>
          </cell>
          <cell r="M1268">
            <v>2.5426283775400451</v>
          </cell>
          <cell r="N1268">
            <v>2.5365026588039439</v>
          </cell>
          <cell r="O1268">
            <v>2.5563783874483206</v>
          </cell>
        </row>
        <row r="1269">
          <cell r="A1269">
            <v>38005</v>
          </cell>
          <cell r="B1269">
            <v>38002</v>
          </cell>
          <cell r="C1269">
            <v>38006</v>
          </cell>
          <cell r="D1269">
            <v>1.787946</v>
          </cell>
          <cell r="E1269">
            <v>1.787946</v>
          </cell>
          <cell r="F1269">
            <v>2.8411</v>
          </cell>
          <cell r="G1269">
            <v>2.8418999999999999</v>
          </cell>
          <cell r="H1269">
            <v>2.84</v>
          </cell>
          <cell r="I1269">
            <v>16.3</v>
          </cell>
          <cell r="M1269">
            <v>2.5441437382857486</v>
          </cell>
          <cell r="N1269">
            <v>2.5380143687315435</v>
          </cell>
          <cell r="O1269">
            <v>2.5579106737999817</v>
          </cell>
        </row>
        <row r="1270">
          <cell r="A1270">
            <v>38006</v>
          </cell>
          <cell r="B1270">
            <v>38005</v>
          </cell>
          <cell r="C1270">
            <v>38007</v>
          </cell>
          <cell r="D1270">
            <v>1.787946</v>
          </cell>
          <cell r="E1270">
            <v>1.787946</v>
          </cell>
          <cell r="F1270">
            <v>2.8374000000000001</v>
          </cell>
          <cell r="G1270">
            <v>2.8382000000000001</v>
          </cell>
          <cell r="H1270">
            <v>2.839</v>
          </cell>
          <cell r="I1270">
            <v>16.3</v>
          </cell>
          <cell r="M1270">
            <v>2.5456600021591798</v>
          </cell>
          <cell r="N1270">
            <v>2.5395269796110491</v>
          </cell>
          <cell r="O1270">
            <v>2.559443878599974</v>
          </cell>
        </row>
        <row r="1271">
          <cell r="A1271">
            <v>38007</v>
          </cell>
          <cell r="B1271">
            <v>38006</v>
          </cell>
          <cell r="C1271">
            <v>38008</v>
          </cell>
          <cell r="D1271">
            <v>1.787946</v>
          </cell>
          <cell r="E1271">
            <v>1.787946</v>
          </cell>
          <cell r="F1271">
            <v>2.8409</v>
          </cell>
          <cell r="G1271">
            <v>2.8416999999999999</v>
          </cell>
          <cell r="H1271">
            <v>2.8439999999999999</v>
          </cell>
          <cell r="I1271">
            <v>16.28</v>
          </cell>
          <cell r="M1271">
            <v>2.5471771696985868</v>
          </cell>
          <cell r="N1271">
            <v>2.5410404919794121</v>
          </cell>
          <cell r="O1271">
            <v>2.5609780023988127</v>
          </cell>
        </row>
        <row r="1272">
          <cell r="A1272">
            <v>38008</v>
          </cell>
          <cell r="B1272">
            <v>38007</v>
          </cell>
          <cell r="C1272">
            <v>38009</v>
          </cell>
          <cell r="D1272">
            <v>1.791021</v>
          </cell>
          <cell r="E1272">
            <v>1.7828189999999999</v>
          </cell>
          <cell r="F1272">
            <v>2.8409</v>
          </cell>
          <cell r="G1272">
            <v>2.8416999999999999</v>
          </cell>
          <cell r="H1272">
            <v>2.8380000000000001</v>
          </cell>
          <cell r="I1272">
            <v>16.329999999999998</v>
          </cell>
          <cell r="M1272">
            <v>2.5486952414425383</v>
          </cell>
          <cell r="N1272">
            <v>2.542554906373903</v>
          </cell>
          <cell r="O1272">
            <v>2.5625112968954866</v>
          </cell>
        </row>
        <row r="1273">
          <cell r="A1273">
            <v>38009</v>
          </cell>
          <cell r="B1273">
            <v>38008</v>
          </cell>
          <cell r="C1273">
            <v>38012</v>
          </cell>
          <cell r="D1273">
            <v>1.792044</v>
          </cell>
          <cell r="E1273">
            <v>1.7858940000000001</v>
          </cell>
          <cell r="F1273">
            <v>2.8426999999999998</v>
          </cell>
          <cell r="G1273">
            <v>2.8435000000000001</v>
          </cell>
          <cell r="H1273">
            <v>2.8410000000000002</v>
          </cell>
          <cell r="I1273">
            <v>16.329999999999998</v>
          </cell>
          <cell r="M1273">
            <v>2.5502168303425465</v>
          </cell>
          <cell r="N1273">
            <v>2.5440658781057786</v>
          </cell>
          <cell r="O1273">
            <v>2.5640498835830843</v>
          </cell>
        </row>
        <row r="1274">
          <cell r="A1274">
            <v>38012</v>
          </cell>
          <cell r="B1274">
            <v>38009</v>
          </cell>
          <cell r="C1274">
            <v>38013</v>
          </cell>
          <cell r="D1274">
            <v>1.791021</v>
          </cell>
          <cell r="E1274">
            <v>1.787946</v>
          </cell>
          <cell r="F1274">
            <v>2.8422999999999998</v>
          </cell>
          <cell r="G1274">
            <v>2.8431000000000002</v>
          </cell>
          <cell r="H1274">
            <v>2.8439999999999999</v>
          </cell>
          <cell r="I1274">
            <v>16.329999999999998</v>
          </cell>
          <cell r="M1274">
            <v>2.5517401972657181</v>
          </cell>
          <cell r="N1274">
            <v>2.545580355434883</v>
          </cell>
          <cell r="O1274">
            <v>2.5655893940710954</v>
          </cell>
        </row>
        <row r="1275">
          <cell r="A1275">
            <v>38013</v>
          </cell>
          <cell r="B1275">
            <v>38012</v>
          </cell>
          <cell r="C1275">
            <v>38014</v>
          </cell>
          <cell r="D1275">
            <v>1.791021</v>
          </cell>
          <cell r="E1275">
            <v>1.787946</v>
          </cell>
          <cell r="F1275">
            <v>2.8578999999999999</v>
          </cell>
          <cell r="G1275">
            <v>2.8586999999999998</v>
          </cell>
          <cell r="H1275">
            <v>2.8690000000000002</v>
          </cell>
          <cell r="I1275">
            <v>16.32</v>
          </cell>
          <cell r="M1275">
            <v>2.5532636040256675</v>
          </cell>
          <cell r="N1275">
            <v>2.5470974755062761</v>
          </cell>
          <cell r="O1275">
            <v>2.5671298289141897</v>
          </cell>
        </row>
        <row r="1276">
          <cell r="A1276">
            <v>38014</v>
          </cell>
          <cell r="B1276">
            <v>38013</v>
          </cell>
          <cell r="C1276">
            <v>38015</v>
          </cell>
          <cell r="D1276">
            <v>1.788969</v>
          </cell>
          <cell r="E1276">
            <v>1.787946</v>
          </cell>
          <cell r="F1276">
            <v>2.8776999999999999</v>
          </cell>
          <cell r="G1276">
            <v>2.8784999999999998</v>
          </cell>
          <cell r="H1276">
            <v>2.895</v>
          </cell>
          <cell r="I1276">
            <v>16.32</v>
          </cell>
          <cell r="M1276">
            <v>2.5547879202701163</v>
          </cell>
          <cell r="N1276">
            <v>2.5486154997539234</v>
          </cell>
          <cell r="O1276">
            <v>2.5686703124036336</v>
          </cell>
        </row>
        <row r="1277">
          <cell r="A1277">
            <v>38015</v>
          </cell>
          <cell r="B1277">
            <v>38014</v>
          </cell>
          <cell r="C1277">
            <v>38016</v>
          </cell>
          <cell r="D1277">
            <v>1.7869200000000001</v>
          </cell>
          <cell r="E1277">
            <v>1.787946</v>
          </cell>
          <cell r="F1277">
            <v>2.9228000000000001</v>
          </cell>
          <cell r="G1277">
            <v>2.9236</v>
          </cell>
          <cell r="H1277">
            <v>2.9329999999999998</v>
          </cell>
          <cell r="I1277">
            <v>16.3</v>
          </cell>
          <cell r="M1277">
            <v>2.5563113990670954</v>
          </cell>
          <cell r="N1277">
            <v>2.550134428716698</v>
          </cell>
          <cell r="O1277">
            <v>2.5702117203065429</v>
          </cell>
        </row>
        <row r="1278">
          <cell r="A1278">
            <v>38016</v>
          </cell>
          <cell r="B1278">
            <v>38015</v>
          </cell>
          <cell r="C1278">
            <v>38019</v>
          </cell>
          <cell r="D1278">
            <v>1.789995</v>
          </cell>
          <cell r="E1278">
            <v>1.7858940000000001</v>
          </cell>
          <cell r="F1278">
            <v>2.9401000000000002</v>
          </cell>
          <cell r="G1278">
            <v>2.9409000000000001</v>
          </cell>
          <cell r="H1278">
            <v>2.9329999999999998</v>
          </cell>
          <cell r="I1278">
            <v>16.29</v>
          </cell>
          <cell r="M1278">
            <v>2.5578340403888356</v>
          </cell>
          <cell r="N1278">
            <v>2.5516542629337939</v>
          </cell>
          <cell r="O1278">
            <v>2.5717522983208312</v>
          </cell>
        </row>
        <row r="1279">
          <cell r="A1279">
            <v>38019</v>
          </cell>
          <cell r="B1279">
            <v>38016</v>
          </cell>
          <cell r="C1279">
            <v>38020</v>
          </cell>
          <cell r="D1279">
            <v>1.789995</v>
          </cell>
          <cell r="E1279">
            <v>1.787946</v>
          </cell>
          <cell r="F1279">
            <v>2.9478</v>
          </cell>
          <cell r="G1279">
            <v>2.9485999999999999</v>
          </cell>
          <cell r="H1279">
            <v>2.9409999999999998</v>
          </cell>
          <cell r="I1279">
            <v>16.29</v>
          </cell>
          <cell r="M1279">
            <v>2.559360210436544</v>
          </cell>
          <cell r="N1279">
            <v>2.5531732576132096</v>
          </cell>
          <cell r="O1279">
            <v>2.5732929216863285</v>
          </cell>
        </row>
        <row r="1280">
          <cell r="A1280">
            <v>38020</v>
          </cell>
          <cell r="B1280">
            <v>38019</v>
          </cell>
          <cell r="C1280">
            <v>38021</v>
          </cell>
          <cell r="D1280">
            <v>1.789995</v>
          </cell>
          <cell r="E1280">
            <v>1.787946</v>
          </cell>
          <cell r="F1280">
            <v>2.9318</v>
          </cell>
          <cell r="G1280">
            <v>2.9325999999999999</v>
          </cell>
          <cell r="H1280">
            <v>2.9169999999999998</v>
          </cell>
          <cell r="I1280">
            <v>16.29</v>
          </cell>
          <cell r="M1280">
            <v>2.5608872910965044</v>
          </cell>
          <cell r="N1280">
            <v>2.5546949029176287</v>
          </cell>
          <cell r="O1280">
            <v>2.5748344679713293</v>
          </cell>
        </row>
        <row r="1281">
          <cell r="A1281">
            <v>38021</v>
          </cell>
          <cell r="B1281">
            <v>38020</v>
          </cell>
          <cell r="C1281">
            <v>38022</v>
          </cell>
          <cell r="D1281">
            <v>1.789995</v>
          </cell>
          <cell r="E1281">
            <v>1.787946</v>
          </cell>
          <cell r="F1281">
            <v>2.9098000000000002</v>
          </cell>
          <cell r="G1281">
            <v>2.9106000000000001</v>
          </cell>
          <cell r="H1281">
            <v>2.9180000000000001</v>
          </cell>
          <cell r="I1281">
            <v>16.28</v>
          </cell>
          <cell r="M1281">
            <v>2.5624152829120463</v>
          </cell>
          <cell r="N1281">
            <v>2.5562174550952594</v>
          </cell>
          <cell r="O1281">
            <v>2.576376937728714</v>
          </cell>
        </row>
        <row r="1282">
          <cell r="A1282">
            <v>38022</v>
          </cell>
          <cell r="B1282">
            <v>38021</v>
          </cell>
          <cell r="C1282">
            <v>38023</v>
          </cell>
          <cell r="D1282">
            <v>1.789995</v>
          </cell>
          <cell r="E1282">
            <v>1.787946</v>
          </cell>
          <cell r="F1282">
            <v>2.9327000000000001</v>
          </cell>
          <cell r="G1282">
            <v>2.9335</v>
          </cell>
          <cell r="H1282">
            <v>2.93</v>
          </cell>
          <cell r="I1282">
            <v>16.28</v>
          </cell>
          <cell r="M1282">
            <v>2.5639441864268249</v>
          </cell>
          <cell r="N1282">
            <v>2.5577409146865824</v>
          </cell>
          <cell r="O1282">
            <v>2.5779194517902475</v>
          </cell>
        </row>
        <row r="1283">
          <cell r="A1283">
            <v>38023</v>
          </cell>
          <cell r="B1283">
            <v>38022</v>
          </cell>
          <cell r="C1283">
            <v>38026</v>
          </cell>
          <cell r="D1283">
            <v>1.788969</v>
          </cell>
          <cell r="E1283">
            <v>1.787946</v>
          </cell>
          <cell r="F1283">
            <v>2.9491999999999998</v>
          </cell>
          <cell r="G1283">
            <v>2.95</v>
          </cell>
          <cell r="H1283">
            <v>2.9319999999999999</v>
          </cell>
          <cell r="I1283">
            <v>16.27</v>
          </cell>
          <cell r="M1283">
            <v>2.565474002184819</v>
          </cell>
          <cell r="N1283">
            <v>2.5592652822323996</v>
          </cell>
          <cell r="O1283">
            <v>2.5794628893772149</v>
          </cell>
        </row>
        <row r="1284">
          <cell r="A1284">
            <v>38026</v>
          </cell>
          <cell r="B1284">
            <v>38023</v>
          </cell>
          <cell r="C1284">
            <v>38027</v>
          </cell>
          <cell r="D1284">
            <v>1.787946</v>
          </cell>
          <cell r="E1284">
            <v>1.787946</v>
          </cell>
          <cell r="F1284">
            <v>2.9333</v>
          </cell>
          <cell r="G1284">
            <v>2.9340999999999999</v>
          </cell>
          <cell r="H1284">
            <v>2.9260000000000002</v>
          </cell>
          <cell r="I1284">
            <v>16.27</v>
          </cell>
          <cell r="M1284">
            <v>2.5670038533382238</v>
          </cell>
          <cell r="N1284">
            <v>2.5607905582738351</v>
          </cell>
          <cell r="O1284">
            <v>2.5810063701919299</v>
          </cell>
        </row>
        <row r="1285">
          <cell r="A1285">
            <v>38027</v>
          </cell>
          <cell r="B1285">
            <v>38026</v>
          </cell>
          <cell r="C1285">
            <v>38028</v>
          </cell>
          <cell r="D1285">
            <v>1.7869200000000001</v>
          </cell>
          <cell r="E1285">
            <v>1.7858940000000001</v>
          </cell>
          <cell r="F1285">
            <v>2.919</v>
          </cell>
          <cell r="G1285">
            <v>2.9198</v>
          </cell>
          <cell r="H1285">
            <v>2.9209999999999998</v>
          </cell>
          <cell r="I1285">
            <v>16.260000000000002</v>
          </cell>
          <cell r="M1285">
            <v>2.5685337414287441</v>
          </cell>
          <cell r="N1285">
            <v>2.5623167433523366</v>
          </cell>
          <cell r="O1285">
            <v>2.5825507745838108</v>
          </cell>
        </row>
        <row r="1286">
          <cell r="A1286">
            <v>38028</v>
          </cell>
          <cell r="B1286">
            <v>38027</v>
          </cell>
          <cell r="C1286">
            <v>38029</v>
          </cell>
          <cell r="D1286">
            <v>1.7858940000000001</v>
          </cell>
          <cell r="E1286">
            <v>1.7858940000000001</v>
          </cell>
          <cell r="F1286">
            <v>2.9245000000000001</v>
          </cell>
          <cell r="G1286">
            <v>2.9253</v>
          </cell>
          <cell r="H1286">
            <v>2.9089999999999998</v>
          </cell>
          <cell r="I1286">
            <v>16.27</v>
          </cell>
          <cell r="M1286">
            <v>2.5700636628664886</v>
          </cell>
          <cell r="N1286">
            <v>2.5638420853850206</v>
          </cell>
          <cell r="O1286">
            <v>2.5840952211248651</v>
          </cell>
        </row>
        <row r="1287">
          <cell r="A1287">
            <v>38029</v>
          </cell>
          <cell r="B1287">
            <v>38028</v>
          </cell>
          <cell r="C1287">
            <v>38030</v>
          </cell>
          <cell r="D1287">
            <v>1.787946</v>
          </cell>
          <cell r="E1287">
            <v>1.7858940000000001</v>
          </cell>
          <cell r="F1287">
            <v>2.9034</v>
          </cell>
          <cell r="G1287">
            <v>2.9041999999999999</v>
          </cell>
          <cell r="H1287">
            <v>2.8933</v>
          </cell>
          <cell r="I1287">
            <v>16.29</v>
          </cell>
          <cell r="M1287">
            <v>2.5715936166248654</v>
          </cell>
          <cell r="N1287">
            <v>2.5653683354507657</v>
          </cell>
          <cell r="O1287">
            <v>2.5856414738015863</v>
          </cell>
        </row>
        <row r="1288">
          <cell r="A1288">
            <v>38030</v>
          </cell>
          <cell r="B1288">
            <v>38029</v>
          </cell>
          <cell r="C1288">
            <v>38033</v>
          </cell>
          <cell r="D1288">
            <v>1.791021</v>
          </cell>
          <cell r="E1288">
            <v>1.7858940000000001</v>
          </cell>
          <cell r="F1288">
            <v>2.9077000000000002</v>
          </cell>
          <cell r="G1288">
            <v>2.9085000000000001</v>
          </cell>
          <cell r="H1288">
            <v>2.9043000000000001</v>
          </cell>
          <cell r="I1288">
            <v>16.32</v>
          </cell>
          <cell r="M1288">
            <v>2.573126240131689</v>
          </cell>
          <cell r="N1288">
            <v>2.5668954940901227</v>
          </cell>
          <cell r="O1288">
            <v>2.5871904175594818</v>
          </cell>
        </row>
        <row r="1289">
          <cell r="A1289">
            <v>38033</v>
          </cell>
          <cell r="B1289">
            <v>38030</v>
          </cell>
          <cell r="C1289">
            <v>38034</v>
          </cell>
          <cell r="D1289">
            <v>1.792044</v>
          </cell>
          <cell r="E1289">
            <v>1.787946</v>
          </cell>
          <cell r="F1289">
            <v>2.9058000000000002</v>
          </cell>
          <cell r="G1289">
            <v>2.9066000000000001</v>
          </cell>
          <cell r="H1289">
            <v>2.9079999999999999</v>
          </cell>
          <cell r="I1289">
            <v>16.329999999999998</v>
          </cell>
          <cell r="M1289">
            <v>2.5746624145089316</v>
          </cell>
          <cell r="N1289">
            <v>2.5684235618439635</v>
          </cell>
          <cell r="O1289">
            <v>2.5887429390086925</v>
          </cell>
        </row>
        <row r="1290">
          <cell r="A1290">
            <v>38034</v>
          </cell>
          <cell r="B1290">
            <v>38033</v>
          </cell>
          <cell r="C1290">
            <v>38035</v>
          </cell>
          <cell r="D1290">
            <v>1.792044</v>
          </cell>
          <cell r="E1290">
            <v>1.787946</v>
          </cell>
          <cell r="F1290">
            <v>2.9117000000000002</v>
          </cell>
          <cell r="G1290">
            <v>2.9125000000000001</v>
          </cell>
          <cell r="H1290">
            <v>2.9169999999999998</v>
          </cell>
          <cell r="I1290">
            <v>16.329999999999998</v>
          </cell>
          <cell r="M1290">
            <v>2.576200383952914</v>
          </cell>
          <cell r="N1290">
            <v>2.5699542960551987</v>
          </cell>
          <cell r="O1290">
            <v>2.5902972757362601</v>
          </cell>
        </row>
        <row r="1291">
          <cell r="A1291">
            <v>38035</v>
          </cell>
          <cell r="B1291">
            <v>38034</v>
          </cell>
          <cell r="C1291">
            <v>38036</v>
          </cell>
          <cell r="D1291">
            <v>1.792044</v>
          </cell>
          <cell r="E1291">
            <v>1.787946</v>
          </cell>
          <cell r="F1291">
            <v>2.9287999999999998</v>
          </cell>
          <cell r="G1291">
            <v>2.9296000000000002</v>
          </cell>
          <cell r="H1291">
            <v>2.9420000000000002</v>
          </cell>
          <cell r="I1291">
            <v>16.329999999999998</v>
          </cell>
          <cell r="M1291">
            <v>2.5777392720998678</v>
          </cell>
          <cell r="N1291">
            <v>2.5714859425564707</v>
          </cell>
          <cell r="O1291">
            <v>2.5918525457209025</v>
          </cell>
        </row>
        <row r="1292">
          <cell r="A1292">
            <v>38036</v>
          </cell>
          <cell r="B1292">
            <v>38035</v>
          </cell>
          <cell r="C1292">
            <v>38037</v>
          </cell>
          <cell r="D1292">
            <v>1.791021</v>
          </cell>
          <cell r="E1292">
            <v>1.789995</v>
          </cell>
          <cell r="F1292">
            <v>2.9500999999999999</v>
          </cell>
          <cell r="G1292">
            <v>2.9508999999999999</v>
          </cell>
          <cell r="H1292">
            <v>2.9569999999999999</v>
          </cell>
          <cell r="I1292">
            <v>16.329999999999998</v>
          </cell>
          <cell r="M1292">
            <v>2.5792790794985785</v>
          </cell>
          <cell r="N1292">
            <v>2.5730185018914877</v>
          </cell>
          <cell r="O1292">
            <v>2.5934087495229674</v>
          </cell>
        </row>
        <row r="1293">
          <cell r="A1293">
            <v>38037</v>
          </cell>
          <cell r="B1293">
            <v>38036</v>
          </cell>
          <cell r="C1293">
            <v>38042</v>
          </cell>
          <cell r="D1293">
            <v>1.7930699999999999</v>
          </cell>
          <cell r="E1293">
            <v>1.789995</v>
          </cell>
          <cell r="F1293">
            <v>2.9870000000000001</v>
          </cell>
          <cell r="G1293">
            <v>2.9878</v>
          </cell>
          <cell r="H1293">
            <v>2.9590000000000001</v>
          </cell>
          <cell r="I1293">
            <v>16.32</v>
          </cell>
          <cell r="M1293">
            <v>2.580818927163993</v>
          </cell>
          <cell r="N1293">
            <v>2.5745537319759189</v>
          </cell>
          <cell r="O1293">
            <v>2.5949658877031387</v>
          </cell>
        </row>
        <row r="1294">
          <cell r="A1294">
            <v>38042</v>
          </cell>
          <cell r="B1294">
            <v>38037</v>
          </cell>
          <cell r="C1294">
            <v>38043</v>
          </cell>
          <cell r="D1294">
            <v>1.792044</v>
          </cell>
          <cell r="E1294">
            <v>1.789995</v>
          </cell>
          <cell r="F1294">
            <v>2.9394999999999998</v>
          </cell>
          <cell r="G1294">
            <v>2.9403000000000001</v>
          </cell>
          <cell r="H1294">
            <v>2.9409999999999998</v>
          </cell>
          <cell r="I1294">
            <v>16.32</v>
          </cell>
          <cell r="M1294">
            <v>2.5823614568285698</v>
          </cell>
          <cell r="N1294">
            <v>2.5760898780784083</v>
          </cell>
          <cell r="O1294">
            <v>2.5965230750571449</v>
          </cell>
        </row>
        <row r="1295">
          <cell r="A1295">
            <v>38043</v>
          </cell>
          <cell r="B1295">
            <v>38042</v>
          </cell>
          <cell r="C1295">
            <v>38044</v>
          </cell>
          <cell r="D1295">
            <v>1.792044</v>
          </cell>
          <cell r="E1295">
            <v>1.789995</v>
          </cell>
          <cell r="F1295">
            <v>2.9361000000000002</v>
          </cell>
          <cell r="G1295">
            <v>2.9369000000000001</v>
          </cell>
          <cell r="H1295">
            <v>2.9350000000000001</v>
          </cell>
          <cell r="I1295">
            <v>16.309999999999999</v>
          </cell>
          <cell r="M1295">
            <v>2.5839040252800838</v>
          </cell>
          <cell r="N1295">
            <v>2.5776269407455121</v>
          </cell>
          <cell r="O1295">
            <v>2.5980811968482729</v>
          </cell>
        </row>
        <row r="1296">
          <cell r="A1296">
            <v>38044</v>
          </cell>
          <cell r="B1296">
            <v>38043</v>
          </cell>
          <cell r="C1296">
            <v>38047</v>
          </cell>
          <cell r="D1296">
            <v>1.792044</v>
          </cell>
          <cell r="E1296">
            <v>1.789995</v>
          </cell>
          <cell r="F1296">
            <v>2.9129999999999998</v>
          </cell>
          <cell r="G1296">
            <v>2.9138000000000002</v>
          </cell>
          <cell r="H1296">
            <v>2.9060000000000001</v>
          </cell>
          <cell r="I1296">
            <v>16.3</v>
          </cell>
          <cell r="M1296">
            <v>2.5854475151817771</v>
          </cell>
          <cell r="N1296">
            <v>2.5791649205241121</v>
          </cell>
          <cell r="O1296">
            <v>2.5996393667326472</v>
          </cell>
        </row>
        <row r="1297">
          <cell r="A1297">
            <v>38047</v>
          </cell>
          <cell r="B1297">
            <v>38044</v>
          </cell>
          <cell r="C1297">
            <v>38048</v>
          </cell>
          <cell r="D1297">
            <v>1.791021</v>
          </cell>
          <cell r="E1297">
            <v>1.789995</v>
          </cell>
          <cell r="F1297">
            <v>2.8936999999999999</v>
          </cell>
          <cell r="G1297">
            <v>2.8944999999999999</v>
          </cell>
          <cell r="H1297">
            <v>2.895</v>
          </cell>
          <cell r="I1297">
            <v>16.29</v>
          </cell>
          <cell r="M1297">
            <v>2.586991927084076</v>
          </cell>
          <cell r="N1297">
            <v>2.5807038179614166</v>
          </cell>
          <cell r="O1297">
            <v>2.6011975835993066</v>
          </cell>
        </row>
        <row r="1298">
          <cell r="A1298">
            <v>38048</v>
          </cell>
          <cell r="B1298">
            <v>38047</v>
          </cell>
          <cell r="C1298">
            <v>38049</v>
          </cell>
          <cell r="D1298">
            <v>1.791021</v>
          </cell>
          <cell r="E1298">
            <v>1.789995</v>
          </cell>
          <cell r="F1298">
            <v>2.9077999999999999</v>
          </cell>
          <cell r="G1298">
            <v>2.9085999999999999</v>
          </cell>
          <cell r="H1298">
            <v>2.8929999999999998</v>
          </cell>
          <cell r="I1298">
            <v>16.29</v>
          </cell>
          <cell r="M1298">
            <v>2.588536379373489</v>
          </cell>
          <cell r="N1298">
            <v>2.5822436336049606</v>
          </cell>
          <cell r="O1298">
            <v>2.6027558463364238</v>
          </cell>
        </row>
        <row r="1299">
          <cell r="A1299">
            <v>38049</v>
          </cell>
          <cell r="B1299">
            <v>38048</v>
          </cell>
          <cell r="C1299">
            <v>38050</v>
          </cell>
          <cell r="D1299">
            <v>1.789995</v>
          </cell>
          <cell r="E1299">
            <v>1.787946</v>
          </cell>
          <cell r="F1299">
            <v>2.8803999999999998</v>
          </cell>
          <cell r="G1299">
            <v>2.8812000000000002</v>
          </cell>
          <cell r="H1299">
            <v>2.8879999999999999</v>
          </cell>
          <cell r="I1299">
            <v>16.28</v>
          </cell>
          <cell r="M1299">
            <v>2.59008175371173</v>
          </cell>
          <cell r="N1299">
            <v>2.5837843680026054</v>
          </cell>
          <cell r="O1299">
            <v>2.6043150425600139</v>
          </cell>
        </row>
        <row r="1300">
          <cell r="A1300">
            <v>38050</v>
          </cell>
          <cell r="B1300">
            <v>38049</v>
          </cell>
          <cell r="C1300">
            <v>38051</v>
          </cell>
          <cell r="D1300">
            <v>1.788969</v>
          </cell>
          <cell r="E1300">
            <v>1.787946</v>
          </cell>
          <cell r="F1300">
            <v>2.887</v>
          </cell>
          <cell r="G1300">
            <v>2.8877999999999999</v>
          </cell>
          <cell r="H1300">
            <v>2.8889999999999998</v>
          </cell>
          <cell r="I1300">
            <v>16.27</v>
          </cell>
          <cell r="M1300">
            <v>2.5916271648413085</v>
          </cell>
          <cell r="N1300">
            <v>2.5853242569778168</v>
          </cell>
          <cell r="O1300">
            <v>2.6058742835681845</v>
          </cell>
        </row>
        <row r="1301">
          <cell r="A1301">
            <v>38051</v>
          </cell>
          <cell r="B1301">
            <v>38050</v>
          </cell>
          <cell r="C1301">
            <v>38054</v>
          </cell>
          <cell r="D1301">
            <v>1.789995</v>
          </cell>
          <cell r="E1301">
            <v>1.787946</v>
          </cell>
          <cell r="F1301">
            <v>2.8782000000000001</v>
          </cell>
          <cell r="G1301">
            <v>2.879</v>
          </cell>
          <cell r="H1301">
            <v>2.8660000000000001</v>
          </cell>
          <cell r="I1301">
            <v>16.3</v>
          </cell>
          <cell r="M1301">
            <v>2.5931726117271281</v>
          </cell>
          <cell r="N1301">
            <v>2.5868650636991393</v>
          </cell>
          <cell r="O1301">
            <v>2.6074335682467162</v>
          </cell>
        </row>
        <row r="1302">
          <cell r="A1302">
            <v>38054</v>
          </cell>
          <cell r="B1302">
            <v>38051</v>
          </cell>
          <cell r="C1302">
            <v>38055</v>
          </cell>
          <cell r="D1302">
            <v>1.791021</v>
          </cell>
          <cell r="E1302">
            <v>1.787946</v>
          </cell>
          <cell r="F1302">
            <v>2.8744000000000001</v>
          </cell>
          <cell r="G1302">
            <v>2.8752</v>
          </cell>
          <cell r="H1302">
            <v>2.8730000000000002</v>
          </cell>
          <cell r="I1302">
            <v>16.29</v>
          </cell>
          <cell r="M1302">
            <v>2.5947198670635041</v>
          </cell>
          <cell r="N1302">
            <v>2.5884067887135331</v>
          </cell>
          <cell r="O1302">
            <v>2.6089964569368664</v>
          </cell>
        </row>
        <row r="1303">
          <cell r="A1303">
            <v>38055</v>
          </cell>
          <cell r="B1303">
            <v>38054</v>
          </cell>
          <cell r="C1303">
            <v>38056</v>
          </cell>
          <cell r="D1303">
            <v>1.789995</v>
          </cell>
          <cell r="E1303">
            <v>1.787946</v>
          </cell>
          <cell r="F1303">
            <v>2.875</v>
          </cell>
          <cell r="G1303">
            <v>2.8757999999999999</v>
          </cell>
          <cell r="H1303">
            <v>2.88</v>
          </cell>
          <cell r="I1303">
            <v>16.29</v>
          </cell>
          <cell r="M1303">
            <v>2.5962689329871802</v>
          </cell>
          <cell r="N1303">
            <v>2.5899494325682846</v>
          </cell>
          <cell r="O1303">
            <v>2.6105593916350025</v>
          </cell>
        </row>
        <row r="1304">
          <cell r="A1304">
            <v>38056</v>
          </cell>
          <cell r="B1304">
            <v>38055</v>
          </cell>
          <cell r="C1304">
            <v>38057</v>
          </cell>
          <cell r="D1304">
            <v>1.791021</v>
          </cell>
          <cell r="E1304">
            <v>1.787946</v>
          </cell>
          <cell r="F1304">
            <v>2.8883000000000001</v>
          </cell>
          <cell r="G1304">
            <v>2.8891</v>
          </cell>
          <cell r="H1304">
            <v>2.8959999999999999</v>
          </cell>
          <cell r="I1304">
            <v>16.28</v>
          </cell>
          <cell r="M1304">
            <v>2.5978180357900809</v>
          </cell>
          <cell r="N1304">
            <v>2.5914929958110058</v>
          </cell>
          <cell r="O1304">
            <v>2.6121232626183772</v>
          </cell>
        </row>
        <row r="1305">
          <cell r="A1305">
            <v>38057</v>
          </cell>
          <cell r="B1305">
            <v>38056</v>
          </cell>
          <cell r="C1305">
            <v>38058</v>
          </cell>
          <cell r="D1305">
            <v>1.788969</v>
          </cell>
          <cell r="E1305">
            <v>1.787946</v>
          </cell>
          <cell r="F1305">
            <v>2.9123999999999999</v>
          </cell>
          <cell r="G1305">
            <v>2.9131999999999998</v>
          </cell>
          <cell r="H1305">
            <v>2.9119999999999999</v>
          </cell>
          <cell r="I1305">
            <v>16.27</v>
          </cell>
          <cell r="M1305">
            <v>2.5993689513421741</v>
          </cell>
          <cell r="N1305">
            <v>2.5930374789896353</v>
          </cell>
          <cell r="O1305">
            <v>2.6136871785206051</v>
          </cell>
        </row>
        <row r="1306">
          <cell r="A1306">
            <v>38058</v>
          </cell>
          <cell r="B1306">
            <v>38057</v>
          </cell>
          <cell r="C1306">
            <v>38061</v>
          </cell>
          <cell r="D1306">
            <v>1.788969</v>
          </cell>
          <cell r="E1306">
            <v>1.787946</v>
          </cell>
          <cell r="F1306">
            <v>2.9055</v>
          </cell>
          <cell r="G1306">
            <v>2.9062999999999999</v>
          </cell>
          <cell r="H1306">
            <v>2.9</v>
          </cell>
          <cell r="I1306">
            <v>16.260000000000002</v>
          </cell>
          <cell r="M1306">
            <v>2.600919014833345</v>
          </cell>
          <cell r="N1306">
            <v>2.5945828826524386</v>
          </cell>
          <cell r="O1306">
            <v>2.6152511382241257</v>
          </cell>
        </row>
        <row r="1307">
          <cell r="A1307">
            <v>38061</v>
          </cell>
          <cell r="B1307">
            <v>38058</v>
          </cell>
          <cell r="C1307">
            <v>38062</v>
          </cell>
          <cell r="D1307">
            <v>1.787946</v>
          </cell>
          <cell r="E1307">
            <v>1.787946</v>
          </cell>
          <cell r="F1307">
            <v>2.9005000000000001</v>
          </cell>
          <cell r="G1307">
            <v>2.9013</v>
          </cell>
          <cell r="H1307">
            <v>2.9049999999999998</v>
          </cell>
          <cell r="I1307">
            <v>16.25</v>
          </cell>
          <cell r="M1307">
            <v>2.602470002663027</v>
          </cell>
          <cell r="N1307">
            <v>2.596129207348008</v>
          </cell>
          <cell r="O1307">
            <v>2.6168151406105142</v>
          </cell>
        </row>
        <row r="1308">
          <cell r="A1308">
            <v>38062</v>
          </cell>
          <cell r="B1308">
            <v>38061</v>
          </cell>
          <cell r="C1308">
            <v>38063</v>
          </cell>
          <cell r="D1308">
            <v>1.787946</v>
          </cell>
          <cell r="E1308">
            <v>1.7858940000000001</v>
          </cell>
          <cell r="F1308">
            <v>2.8993000000000002</v>
          </cell>
          <cell r="G1308">
            <v>2.9001000000000001</v>
          </cell>
          <cell r="H1308">
            <v>2.8980000000000001</v>
          </cell>
          <cell r="I1308">
            <v>16.239999999999998</v>
          </cell>
          <cell r="M1308">
            <v>2.6040210279401546</v>
          </cell>
          <cell r="N1308">
            <v>2.5976764536252621</v>
          </cell>
          <cell r="O1308">
            <v>2.6183791845604816</v>
          </cell>
        </row>
        <row r="1309">
          <cell r="A1309">
            <v>38063</v>
          </cell>
          <cell r="B1309">
            <v>38062</v>
          </cell>
          <cell r="C1309">
            <v>38064</v>
          </cell>
          <cell r="D1309">
            <v>1.787946</v>
          </cell>
          <cell r="E1309">
            <v>1.7858940000000001</v>
          </cell>
          <cell r="F1309">
            <v>2.9062000000000001</v>
          </cell>
          <cell r="G1309">
            <v>2.907</v>
          </cell>
          <cell r="H1309">
            <v>2.9119999999999999</v>
          </cell>
          <cell r="I1309">
            <v>16.23</v>
          </cell>
          <cell r="M1309">
            <v>2.6055729776004286</v>
          </cell>
          <cell r="N1309">
            <v>2.5992228452227519</v>
          </cell>
          <cell r="O1309">
            <v>2.6199432689538757</v>
          </cell>
        </row>
        <row r="1310">
          <cell r="A1310">
            <v>38064</v>
          </cell>
          <cell r="B1310">
            <v>38063</v>
          </cell>
          <cell r="C1310">
            <v>38065</v>
          </cell>
          <cell r="D1310">
            <v>1.766397</v>
          </cell>
          <cell r="E1310">
            <v>1.7633160000000001</v>
          </cell>
          <cell r="F1310">
            <v>2.9127000000000001</v>
          </cell>
          <cell r="G1310">
            <v>2.9135</v>
          </cell>
          <cell r="H1310">
            <v>2.9079999999999999</v>
          </cell>
          <cell r="I1310">
            <v>16.02</v>
          </cell>
          <cell r="M1310">
            <v>2.6071258521947653</v>
          </cell>
          <cell r="N1310">
            <v>2.6007701573840669</v>
          </cell>
          <cell r="O1310">
            <v>2.6215073926696837</v>
          </cell>
        </row>
        <row r="1311">
          <cell r="A1311">
            <v>38065</v>
          </cell>
          <cell r="B1311">
            <v>38064</v>
          </cell>
          <cell r="C1311">
            <v>38068</v>
          </cell>
          <cell r="D1311">
            <v>1.7684519999999999</v>
          </cell>
          <cell r="E1311">
            <v>1.7633160000000001</v>
          </cell>
          <cell r="F1311">
            <v>2.8992</v>
          </cell>
          <cell r="G1311">
            <v>2.9</v>
          </cell>
          <cell r="H1311">
            <v>2.9</v>
          </cell>
          <cell r="I1311">
            <v>16.05</v>
          </cell>
          <cell r="M1311">
            <v>2.6086609252894117</v>
          </cell>
          <cell r="N1311">
            <v>2.6022988172610129</v>
          </cell>
          <cell r="O1311">
            <v>2.6230536266130597</v>
          </cell>
        </row>
        <row r="1312">
          <cell r="A1312">
            <v>38068</v>
          </cell>
          <cell r="B1312">
            <v>38065</v>
          </cell>
          <cell r="C1312">
            <v>38069</v>
          </cell>
          <cell r="D1312">
            <v>1.772559</v>
          </cell>
          <cell r="E1312">
            <v>1.765371</v>
          </cell>
          <cell r="F1312">
            <v>2.9098999999999999</v>
          </cell>
          <cell r="G1312">
            <v>2.9106999999999998</v>
          </cell>
          <cell r="H1312">
            <v>2.9119999999999999</v>
          </cell>
          <cell r="I1312">
            <v>16.09</v>
          </cell>
          <cell r="M1312">
            <v>2.6101986891662952</v>
          </cell>
          <cell r="N1312">
            <v>2.6038283756414322</v>
          </cell>
          <cell r="O1312">
            <v>2.6246034653105763</v>
          </cell>
        </row>
        <row r="1313">
          <cell r="A1313">
            <v>38069</v>
          </cell>
          <cell r="B1313">
            <v>38068</v>
          </cell>
          <cell r="C1313">
            <v>38070</v>
          </cell>
          <cell r="D1313">
            <v>1.7756369999999999</v>
          </cell>
          <cell r="E1313">
            <v>1.7705040000000001</v>
          </cell>
          <cell r="F1313">
            <v>2.9136000000000002</v>
          </cell>
          <cell r="G1313">
            <v>2.9144000000000001</v>
          </cell>
          <cell r="H1313">
            <v>2.9129999999999998</v>
          </cell>
          <cell r="I1313">
            <v>16.12</v>
          </cell>
          <cell r="M1313">
            <v>2.6117409328923853</v>
          </cell>
          <cell r="N1313">
            <v>2.6053606166758772</v>
          </cell>
          <cell r="O1313">
            <v>2.6261578111033992</v>
          </cell>
        </row>
        <row r="1314">
          <cell r="A1314">
            <v>38070</v>
          </cell>
          <cell r="B1314">
            <v>38069</v>
          </cell>
          <cell r="C1314">
            <v>38071</v>
          </cell>
          <cell r="D1314">
            <v>1.771533</v>
          </cell>
          <cell r="E1314">
            <v>1.772559</v>
          </cell>
          <cell r="F1314">
            <v>2.9256000000000002</v>
          </cell>
          <cell r="G1314">
            <v>2.9264000000000001</v>
          </cell>
          <cell r="H1314">
            <v>2.9289999999999998</v>
          </cell>
          <cell r="I1314">
            <v>16.11</v>
          </cell>
          <cell r="M1314">
            <v>2.6132867675040043</v>
          </cell>
          <cell r="N1314">
            <v>2.6068982171402997</v>
          </cell>
          <cell r="O1314">
            <v>2.6277157717251951</v>
          </cell>
        </row>
        <row r="1315">
          <cell r="A1315">
            <v>38071</v>
          </cell>
          <cell r="B1315">
            <v>38070</v>
          </cell>
          <cell r="C1315">
            <v>38072</v>
          </cell>
          <cell r="D1315">
            <v>1.7694780000000001</v>
          </cell>
          <cell r="E1315">
            <v>1.7694780000000001</v>
          </cell>
          <cell r="F1315">
            <v>2.9329000000000001</v>
          </cell>
          <cell r="G1315">
            <v>2.9337</v>
          </cell>
          <cell r="H1315">
            <v>2.9329999999999998</v>
          </cell>
          <cell r="I1315">
            <v>16.100000000000001</v>
          </cell>
          <cell r="M1315">
            <v>2.6148299420863697</v>
          </cell>
          <cell r="N1315">
            <v>2.6084385107725918</v>
          </cell>
          <cell r="O1315">
            <v>2.6292737580428205</v>
          </cell>
        </row>
        <row r="1316">
          <cell r="A1316">
            <v>38072</v>
          </cell>
          <cell r="B1316">
            <v>38071</v>
          </cell>
          <cell r="C1316">
            <v>38075</v>
          </cell>
          <cell r="D1316">
            <v>1.7694780000000001</v>
          </cell>
          <cell r="E1316">
            <v>1.7694780000000001</v>
          </cell>
          <cell r="F1316">
            <v>2.9401999999999999</v>
          </cell>
          <cell r="G1316">
            <v>2.9409999999999998</v>
          </cell>
          <cell r="H1316">
            <v>2.9390000000000001</v>
          </cell>
          <cell r="I1316">
            <v>16.11</v>
          </cell>
          <cell r="M1316">
            <v>2.6163722367717903</v>
          </cell>
          <cell r="N1316">
            <v>2.6099770356256466</v>
          </cell>
          <cell r="O1316">
            <v>2.6308317689288674</v>
          </cell>
        </row>
        <row r="1317">
          <cell r="A1317">
            <v>38075</v>
          </cell>
          <cell r="B1317">
            <v>38072</v>
          </cell>
          <cell r="C1317">
            <v>38076</v>
          </cell>
          <cell r="D1317">
            <v>1.7684519999999999</v>
          </cell>
          <cell r="E1317">
            <v>1.7694780000000001</v>
          </cell>
          <cell r="F1317">
            <v>2.9357000000000002</v>
          </cell>
          <cell r="G1317">
            <v>2.9365000000000001</v>
          </cell>
          <cell r="H1317">
            <v>2.9390000000000001</v>
          </cell>
          <cell r="I1317">
            <v>16.09</v>
          </cell>
          <cell r="M1317">
            <v>2.6179154411427161</v>
          </cell>
          <cell r="N1317">
            <v>2.6115164679406613</v>
          </cell>
          <cell r="O1317">
            <v>2.632391602737405</v>
          </cell>
        </row>
        <row r="1318">
          <cell r="A1318">
            <v>38076</v>
          </cell>
          <cell r="B1318">
            <v>38075</v>
          </cell>
          <cell r="C1318">
            <v>38077</v>
          </cell>
          <cell r="D1318">
            <v>1.7674259999999999</v>
          </cell>
          <cell r="E1318">
            <v>1.7674259999999999</v>
          </cell>
          <cell r="F1318">
            <v>2.9207999999999998</v>
          </cell>
          <cell r="G1318">
            <v>2.9216000000000002</v>
          </cell>
          <cell r="H1318">
            <v>2.91</v>
          </cell>
          <cell r="I1318">
            <v>16.07</v>
          </cell>
          <cell r="M1318">
            <v>2.6194586604086227</v>
          </cell>
          <cell r="N1318">
            <v>2.6130568082528804</v>
          </cell>
          <cell r="O1318">
            <v>2.6339505608302582</v>
          </cell>
        </row>
        <row r="1319">
          <cell r="A1319">
            <v>38077</v>
          </cell>
          <cell r="B1319">
            <v>38076</v>
          </cell>
          <cell r="C1319">
            <v>38078</v>
          </cell>
          <cell r="D1319">
            <v>1.7694780000000001</v>
          </cell>
          <cell r="E1319">
            <v>1.7674259999999999</v>
          </cell>
          <cell r="F1319">
            <v>2.9077999999999999</v>
          </cell>
          <cell r="G1319">
            <v>2.9085999999999999</v>
          </cell>
          <cell r="H1319">
            <v>2.895</v>
          </cell>
          <cell r="I1319">
            <v>16.11</v>
          </cell>
          <cell r="M1319">
            <v>2.6210018935227328</v>
          </cell>
          <cell r="N1319">
            <v>2.614596269767008</v>
          </cell>
          <cell r="O1319">
            <v>2.6355086402463868</v>
          </cell>
        </row>
        <row r="1320">
          <cell r="A1320">
            <v>38078</v>
          </cell>
          <cell r="B1320">
            <v>38077</v>
          </cell>
          <cell r="C1320">
            <v>38079</v>
          </cell>
          <cell r="D1320">
            <v>1.7705040000000001</v>
          </cell>
          <cell r="E1320">
            <v>1.7694780000000001</v>
          </cell>
          <cell r="F1320">
            <v>2.8896000000000002</v>
          </cell>
          <cell r="G1320">
            <v>2.8904000000000001</v>
          </cell>
          <cell r="H1320">
            <v>2.891</v>
          </cell>
          <cell r="I1320">
            <v>16.100000000000001</v>
          </cell>
          <cell r="M1320">
            <v>2.6225478285855814</v>
          </cell>
          <cell r="N1320">
            <v>2.6161366382425708</v>
          </cell>
          <cell r="O1320">
            <v>2.6370712469961992</v>
          </cell>
        </row>
        <row r="1321">
          <cell r="A1321">
            <v>38079</v>
          </cell>
          <cell r="B1321">
            <v>38078</v>
          </cell>
          <cell r="C1321">
            <v>38082</v>
          </cell>
          <cell r="D1321">
            <v>1.7705040000000001</v>
          </cell>
          <cell r="E1321">
            <v>1.7684519999999999</v>
          </cell>
          <cell r="F1321">
            <v>2.8921999999999999</v>
          </cell>
          <cell r="G1321">
            <v>2.8929999999999998</v>
          </cell>
          <cell r="H1321">
            <v>2.895</v>
          </cell>
          <cell r="I1321">
            <v>16.11</v>
          </cell>
          <cell r="M1321">
            <v>2.6240955723924819</v>
          </cell>
          <cell r="N1321">
            <v>2.6176797036513588</v>
          </cell>
          <cell r="O1321">
            <v>2.6386338783872945</v>
          </cell>
        </row>
        <row r="1322">
          <cell r="A1322">
            <v>38082</v>
          </cell>
          <cell r="B1322">
            <v>38079</v>
          </cell>
          <cell r="C1322">
            <v>38083</v>
          </cell>
          <cell r="D1322">
            <v>1.7705040000000001</v>
          </cell>
          <cell r="E1322">
            <v>1.7684519999999999</v>
          </cell>
          <cell r="F1322">
            <v>2.8843000000000001</v>
          </cell>
          <cell r="G1322">
            <v>2.8851</v>
          </cell>
          <cell r="H1322">
            <v>2.8759999999999999</v>
          </cell>
          <cell r="I1322">
            <v>16.11</v>
          </cell>
          <cell r="M1322">
            <v>2.6256442296282496</v>
          </cell>
          <cell r="N1322">
            <v>2.619222783953786</v>
          </cell>
          <cell r="O1322">
            <v>2.6401983381070195</v>
          </cell>
        </row>
        <row r="1323">
          <cell r="A1323">
            <v>38083</v>
          </cell>
          <cell r="B1323">
            <v>38082</v>
          </cell>
          <cell r="C1323">
            <v>38084</v>
          </cell>
          <cell r="D1323">
            <v>1.7694780000000001</v>
          </cell>
          <cell r="E1323">
            <v>1.7684519999999999</v>
          </cell>
          <cell r="F1323">
            <v>2.8734999999999999</v>
          </cell>
          <cell r="G1323">
            <v>2.8742999999999999</v>
          </cell>
          <cell r="H1323">
            <v>2.8759999999999999</v>
          </cell>
          <cell r="I1323">
            <v>16.100000000000001</v>
          </cell>
          <cell r="M1323">
            <v>2.6271938008319609</v>
          </cell>
          <cell r="N1323">
            <v>2.6207667738773623</v>
          </cell>
          <cell r="O1323">
            <v>2.6417637254030311</v>
          </cell>
        </row>
        <row r="1324">
          <cell r="A1324">
            <v>38084</v>
          </cell>
          <cell r="B1324">
            <v>38083</v>
          </cell>
          <cell r="C1324">
            <v>38085</v>
          </cell>
          <cell r="D1324">
            <v>1.7684519999999999</v>
          </cell>
          <cell r="E1324">
            <v>1.7674259999999999</v>
          </cell>
          <cell r="F1324">
            <v>2.8765000000000001</v>
          </cell>
          <cell r="G1324">
            <v>2.8773</v>
          </cell>
          <cell r="H1324">
            <v>2.871</v>
          </cell>
          <cell r="I1324">
            <v>16.100000000000001</v>
          </cell>
          <cell r="M1324">
            <v>2.62874338804273</v>
          </cell>
          <cell r="N1324">
            <v>2.6223116739582948</v>
          </cell>
          <cell r="O1324">
            <v>2.6433291373841725</v>
          </cell>
        </row>
        <row r="1325">
          <cell r="A1325">
            <v>38085</v>
          </cell>
          <cell r="B1325">
            <v>38084</v>
          </cell>
          <cell r="C1325">
            <v>38089</v>
          </cell>
          <cell r="D1325">
            <v>1.7684519999999999</v>
          </cell>
          <cell r="E1325">
            <v>1.766397</v>
          </cell>
          <cell r="F1325">
            <v>2.8794</v>
          </cell>
          <cell r="G1325">
            <v>2.8801999999999999</v>
          </cell>
          <cell r="H1325">
            <v>2.8849999999999998</v>
          </cell>
          <cell r="I1325">
            <v>16.09</v>
          </cell>
          <cell r="M1325">
            <v>2.6302929902100871</v>
          </cell>
          <cell r="N1325">
            <v>2.6238565879025137</v>
          </cell>
          <cell r="O1325">
            <v>2.6448954769708557</v>
          </cell>
        </row>
        <row r="1326">
          <cell r="A1326">
            <v>38089</v>
          </cell>
          <cell r="B1326">
            <v>38085</v>
          </cell>
          <cell r="C1326">
            <v>38090</v>
          </cell>
          <cell r="D1326">
            <v>1.7674259999999999</v>
          </cell>
          <cell r="E1326">
            <v>1.766397</v>
          </cell>
          <cell r="F1326">
            <v>2.8847</v>
          </cell>
          <cell r="G1326">
            <v>2.8855</v>
          </cell>
          <cell r="H1326">
            <v>2.8820000000000001</v>
          </cell>
          <cell r="I1326">
            <v>16.09</v>
          </cell>
          <cell r="M1326">
            <v>2.6318435058431282</v>
          </cell>
          <cell r="N1326">
            <v>2.6254015120376142</v>
          </cell>
          <cell r="O1326">
            <v>2.6464618401230124</v>
          </cell>
        </row>
        <row r="1327">
          <cell r="A1327">
            <v>38090</v>
          </cell>
          <cell r="B1327">
            <v>38089</v>
          </cell>
          <cell r="C1327">
            <v>38091</v>
          </cell>
          <cell r="D1327">
            <v>1.7674259999999999</v>
          </cell>
          <cell r="E1327">
            <v>1.766397</v>
          </cell>
          <cell r="F1327">
            <v>2.8843000000000001</v>
          </cell>
          <cell r="G1327">
            <v>2.8851</v>
          </cell>
          <cell r="H1327">
            <v>2.8929999999999998</v>
          </cell>
          <cell r="I1327">
            <v>16.079999999999998</v>
          </cell>
          <cell r="M1327">
            <v>2.6333940353898475</v>
          </cell>
          <cell r="N1327">
            <v>2.6269473458225003</v>
          </cell>
          <cell r="O1327">
            <v>2.6480291309086224</v>
          </cell>
        </row>
        <row r="1328">
          <cell r="A1328">
            <v>38091</v>
          </cell>
          <cell r="B1328">
            <v>38090</v>
          </cell>
          <cell r="C1328">
            <v>38092</v>
          </cell>
          <cell r="D1328">
            <v>1.7633160000000001</v>
          </cell>
          <cell r="E1328">
            <v>1.765371</v>
          </cell>
          <cell r="F1328">
            <v>2.8948</v>
          </cell>
          <cell r="G1328">
            <v>2.8956</v>
          </cell>
          <cell r="H1328">
            <v>2.8929999999999998</v>
          </cell>
          <cell r="I1328">
            <v>16.059999999999999</v>
          </cell>
          <cell r="M1328">
            <v>2.6349454784186448</v>
          </cell>
          <cell r="N1328">
            <v>2.6284940897927731</v>
          </cell>
          <cell r="O1328">
            <v>2.6495964441378579</v>
          </cell>
        </row>
        <row r="1329">
          <cell r="A1329">
            <v>38092</v>
          </cell>
          <cell r="B1329">
            <v>38091</v>
          </cell>
          <cell r="C1329">
            <v>38093</v>
          </cell>
          <cell r="D1329">
            <v>1.7427539999999999</v>
          </cell>
          <cell r="E1329">
            <v>1.7437830000000001</v>
          </cell>
          <cell r="F1329">
            <v>2.9056000000000002</v>
          </cell>
          <cell r="G1329">
            <v>2.9064000000000001</v>
          </cell>
          <cell r="H1329">
            <v>2.9180000000000001</v>
          </cell>
          <cell r="I1329">
            <v>15.86</v>
          </cell>
          <cell r="M1329">
            <v>2.636494225592386</v>
          </cell>
          <cell r="N1329">
            <v>2.6300408455393707</v>
          </cell>
          <cell r="O1329">
            <v>2.6511628722432405</v>
          </cell>
        </row>
        <row r="1330">
          <cell r="A1330">
            <v>38093</v>
          </cell>
          <cell r="B1330">
            <v>38092</v>
          </cell>
          <cell r="C1330">
            <v>38096</v>
          </cell>
          <cell r="D1330">
            <v>1.7386379999999999</v>
          </cell>
          <cell r="E1330">
            <v>1.7437830000000001</v>
          </cell>
          <cell r="F1330">
            <v>2.9144999999999999</v>
          </cell>
          <cell r="G1330">
            <v>2.9152999999999998</v>
          </cell>
          <cell r="H1330">
            <v>2.9079999999999999</v>
          </cell>
          <cell r="I1330">
            <v>15.86</v>
          </cell>
          <cell r="M1330">
            <v>2.638025812544929</v>
          </cell>
          <cell r="N1330">
            <v>2.6315695857112895</v>
          </cell>
          <cell r="O1330">
            <v>2.6527120707148186</v>
          </cell>
        </row>
        <row r="1331">
          <cell r="A1331">
            <v>38096</v>
          </cell>
          <cell r="B1331">
            <v>38093</v>
          </cell>
          <cell r="C1331">
            <v>38097</v>
          </cell>
          <cell r="D1331">
            <v>1.7396670000000001</v>
          </cell>
          <cell r="E1331">
            <v>1.741725</v>
          </cell>
          <cell r="F1331">
            <v>2.9093</v>
          </cell>
          <cell r="G1331">
            <v>2.9100999999999999</v>
          </cell>
          <cell r="H1331">
            <v>2.9089999999999998</v>
          </cell>
          <cell r="I1331">
            <v>15.88</v>
          </cell>
          <cell r="M1331">
            <v>2.6395546698524859</v>
          </cell>
          <cell r="N1331">
            <v>2.6330992144802496</v>
          </cell>
          <cell r="O1331">
            <v>2.6542621744555257</v>
          </cell>
        </row>
        <row r="1332">
          <cell r="A1332">
            <v>38097</v>
          </cell>
          <cell r="B1332">
            <v>38096</v>
          </cell>
          <cell r="C1332">
            <v>38099</v>
          </cell>
          <cell r="D1332">
            <v>1.7396670000000001</v>
          </cell>
          <cell r="E1332">
            <v>1.73658</v>
          </cell>
          <cell r="F1332">
            <v>2.9178000000000002</v>
          </cell>
          <cell r="G1332">
            <v>2.9186000000000001</v>
          </cell>
          <cell r="H1332">
            <v>2.9289999999999998</v>
          </cell>
          <cell r="I1332">
            <v>15.88</v>
          </cell>
          <cell r="M1332">
            <v>2.6410853185704317</v>
          </cell>
          <cell r="N1332">
            <v>2.6346279260566967</v>
          </cell>
          <cell r="O1332">
            <v>2.655815003092453</v>
          </cell>
        </row>
        <row r="1333">
          <cell r="A1333">
            <v>38099</v>
          </cell>
          <cell r="B1333">
            <v>38097</v>
          </cell>
          <cell r="C1333">
            <v>38100</v>
          </cell>
          <cell r="D1333">
            <v>1.7386379999999999</v>
          </cell>
          <cell r="E1333">
            <v>1.73658</v>
          </cell>
          <cell r="F1333">
            <v>2.9297</v>
          </cell>
          <cell r="G1333">
            <v>2.9304999999999999</v>
          </cell>
          <cell r="H1333">
            <v>2.9279999999999999</v>
          </cell>
          <cell r="I1333">
            <v>15.86</v>
          </cell>
          <cell r="M1333">
            <v>2.6426168548947322</v>
          </cell>
          <cell r="N1333">
            <v>2.6361530067779739</v>
          </cell>
          <cell r="O1333">
            <v>2.6573687401840158</v>
          </cell>
        </row>
        <row r="1334">
          <cell r="A1334">
            <v>38100</v>
          </cell>
          <cell r="B1334">
            <v>38099</v>
          </cell>
          <cell r="C1334">
            <v>38103</v>
          </cell>
          <cell r="D1334">
            <v>1.7386379999999999</v>
          </cell>
          <cell r="E1334">
            <v>1.7355510000000001</v>
          </cell>
          <cell r="F1334">
            <v>2.9165000000000001</v>
          </cell>
          <cell r="G1334">
            <v>2.9173</v>
          </cell>
          <cell r="H1334">
            <v>2.91</v>
          </cell>
          <cell r="I1334">
            <v>15.85</v>
          </cell>
          <cell r="M1334">
            <v>2.644148372922519</v>
          </cell>
          <cell r="N1334">
            <v>2.6376789703074777</v>
          </cell>
          <cell r="O1334">
            <v>2.6589215650345048</v>
          </cell>
        </row>
        <row r="1335">
          <cell r="A1335">
            <v>38103</v>
          </cell>
          <cell r="B1335">
            <v>38100</v>
          </cell>
          <cell r="C1335">
            <v>38104</v>
          </cell>
          <cell r="D1335">
            <v>1.7386379999999999</v>
          </cell>
          <cell r="E1335">
            <v>1.7355510000000001</v>
          </cell>
          <cell r="F1335">
            <v>2.9077000000000002</v>
          </cell>
          <cell r="G1335">
            <v>2.9085000000000001</v>
          </cell>
          <cell r="H1335">
            <v>2.91</v>
          </cell>
          <cell r="I1335">
            <v>15.84</v>
          </cell>
          <cell r="M1335">
            <v>2.6456807785354526</v>
          </cell>
          <cell r="N1335">
            <v>2.6392049124323429</v>
          </cell>
          <cell r="O1335">
            <v>2.6604743860099811</v>
          </cell>
        </row>
        <row r="1336">
          <cell r="A1336">
            <v>38104</v>
          </cell>
          <cell r="B1336">
            <v>38103</v>
          </cell>
          <cell r="C1336">
            <v>38105</v>
          </cell>
          <cell r="D1336">
            <v>1.737609</v>
          </cell>
          <cell r="E1336">
            <v>1.7355510000000001</v>
          </cell>
          <cell r="F1336">
            <v>2.9152999999999998</v>
          </cell>
          <cell r="G1336">
            <v>2.9161000000000001</v>
          </cell>
          <cell r="H1336">
            <v>2.9180000000000001</v>
          </cell>
          <cell r="I1336">
            <v>15.83</v>
          </cell>
          <cell r="M1336">
            <v>2.6472140722479298</v>
          </cell>
          <cell r="N1336">
            <v>2.6407317373406682</v>
          </cell>
          <cell r="O1336">
            <v>2.6620272019654214</v>
          </cell>
        </row>
        <row r="1337">
          <cell r="A1337">
            <v>38105</v>
          </cell>
          <cell r="B1337">
            <v>38104</v>
          </cell>
          <cell r="C1337">
            <v>38106</v>
          </cell>
          <cell r="D1337">
            <v>1.737609</v>
          </cell>
          <cell r="E1337">
            <v>1.7355510000000001</v>
          </cell>
          <cell r="F1337">
            <v>2.9327000000000001</v>
          </cell>
          <cell r="G1337">
            <v>2.9335</v>
          </cell>
          <cell r="H1337">
            <v>2.9470000000000001</v>
          </cell>
          <cell r="I1337">
            <v>15.82</v>
          </cell>
          <cell r="M1337">
            <v>2.648747346580218</v>
          </cell>
          <cell r="N1337">
            <v>2.6422594455431589</v>
          </cell>
          <cell r="O1337">
            <v>2.663580011754989</v>
          </cell>
        </row>
        <row r="1338">
          <cell r="A1338">
            <v>38106</v>
          </cell>
          <cell r="B1338">
            <v>38105</v>
          </cell>
          <cell r="C1338">
            <v>38107</v>
          </cell>
          <cell r="D1338">
            <v>1.73658</v>
          </cell>
          <cell r="E1338">
            <v>1.7355510000000001</v>
          </cell>
          <cell r="F1338">
            <v>2.9514</v>
          </cell>
          <cell r="G1338">
            <v>2.9521999999999999</v>
          </cell>
          <cell r="H1338">
            <v>2.9649999999999999</v>
          </cell>
          <cell r="I1338">
            <v>15.8</v>
          </cell>
          <cell r="M1338">
            <v>2.6502815089895995</v>
          </cell>
          <cell r="N1338">
            <v>2.643788037550816</v>
          </cell>
          <cell r="O1338">
            <v>2.6651328142320314</v>
          </cell>
        </row>
        <row r="1339">
          <cell r="A1339">
            <v>38107</v>
          </cell>
          <cell r="B1339">
            <v>38106</v>
          </cell>
          <cell r="C1339">
            <v>38110</v>
          </cell>
          <cell r="D1339">
            <v>1.740696</v>
          </cell>
          <cell r="E1339">
            <v>1.7345189999999999</v>
          </cell>
          <cell r="F1339">
            <v>2.9439000000000002</v>
          </cell>
          <cell r="G1339">
            <v>2.9447000000000001</v>
          </cell>
          <cell r="H1339">
            <v>2.9359999999999999</v>
          </cell>
          <cell r="I1339">
            <v>15.8</v>
          </cell>
          <cell r="M1339">
            <v>2.6518156509438935</v>
          </cell>
          <cell r="N1339">
            <v>2.6453175138749354</v>
          </cell>
          <cell r="O1339">
            <v>2.6666846944643665</v>
          </cell>
        </row>
        <row r="1340">
          <cell r="A1340">
            <v>38110</v>
          </cell>
          <cell r="B1340">
            <v>38107</v>
          </cell>
          <cell r="C1340">
            <v>38111</v>
          </cell>
          <cell r="D1340">
            <v>1.7386379999999999</v>
          </cell>
          <cell r="E1340">
            <v>1.73658</v>
          </cell>
          <cell r="F1340">
            <v>2.9561000000000002</v>
          </cell>
          <cell r="G1340">
            <v>2.9569000000000001</v>
          </cell>
          <cell r="H1340">
            <v>2.9870000000000001</v>
          </cell>
          <cell r="I1340">
            <v>15.79</v>
          </cell>
          <cell r="M1340">
            <v>2.6533543192426716</v>
          </cell>
          <cell r="N1340">
            <v>2.6468469650378852</v>
          </cell>
          <cell r="O1340">
            <v>2.6682374783410689</v>
          </cell>
        </row>
        <row r="1341">
          <cell r="A1341">
            <v>38111</v>
          </cell>
          <cell r="B1341">
            <v>38110</v>
          </cell>
          <cell r="C1341">
            <v>38112</v>
          </cell>
          <cell r="D1341">
            <v>1.7396670000000001</v>
          </cell>
          <cell r="E1341">
            <v>1.73658</v>
          </cell>
          <cell r="F1341">
            <v>2.9687999999999999</v>
          </cell>
          <cell r="G1341">
            <v>2.9695999999999998</v>
          </cell>
          <cell r="H1341">
            <v>2.97</v>
          </cell>
          <cell r="I1341">
            <v>15.79</v>
          </cell>
          <cell r="M1341">
            <v>2.6548920601249715</v>
          </cell>
          <cell r="N1341">
            <v>2.6483791188720671</v>
          </cell>
          <cell r="O1341">
            <v>2.6697902514604248</v>
          </cell>
        </row>
        <row r="1342">
          <cell r="A1342">
            <v>38112</v>
          </cell>
          <cell r="B1342">
            <v>38111</v>
          </cell>
          <cell r="C1342">
            <v>38113</v>
          </cell>
          <cell r="D1342">
            <v>1.737609</v>
          </cell>
          <cell r="E1342">
            <v>1.73658</v>
          </cell>
          <cell r="F1342">
            <v>2.9607999999999999</v>
          </cell>
          <cell r="G1342">
            <v>2.9615999999999998</v>
          </cell>
          <cell r="H1342">
            <v>2.9569999999999999</v>
          </cell>
          <cell r="I1342">
            <v>15.78</v>
          </cell>
          <cell r="M1342">
            <v>2.6564316028268253</v>
          </cell>
          <cell r="N1342">
            <v>2.6499121596088178</v>
          </cell>
          <cell r="O1342">
            <v>2.6713439282116274</v>
          </cell>
        </row>
        <row r="1343">
          <cell r="A1343">
            <v>38113</v>
          </cell>
          <cell r="B1343">
            <v>38112</v>
          </cell>
          <cell r="C1343">
            <v>38114</v>
          </cell>
          <cell r="D1343">
            <v>1.7386379999999999</v>
          </cell>
          <cell r="E1343">
            <v>1.7355510000000001</v>
          </cell>
          <cell r="F1343">
            <v>2.9891000000000001</v>
          </cell>
          <cell r="G1343">
            <v>2.9899</v>
          </cell>
          <cell r="H1343">
            <v>2.9980000000000002</v>
          </cell>
          <cell r="I1343">
            <v>15.77</v>
          </cell>
          <cell r="M1343">
            <v>2.6579702159804777</v>
          </cell>
          <cell r="N1343">
            <v>2.6514460877615291</v>
          </cell>
          <cell r="O1343">
            <v>2.6728975930486585</v>
          </cell>
        </row>
        <row r="1344">
          <cell r="A1344">
            <v>38114</v>
          </cell>
          <cell r="B1344">
            <v>38113</v>
          </cell>
          <cell r="C1344">
            <v>38117</v>
          </cell>
          <cell r="D1344">
            <v>1.737609</v>
          </cell>
          <cell r="E1344">
            <v>1.73658</v>
          </cell>
          <cell r="F1344">
            <v>3.0495999999999999</v>
          </cell>
          <cell r="G1344">
            <v>3.0503999999999998</v>
          </cell>
          <cell r="H1344">
            <v>3.06</v>
          </cell>
          <cell r="I1344">
            <v>15.76</v>
          </cell>
          <cell r="M1344">
            <v>2.6595106319872683</v>
          </cell>
          <cell r="N1344">
            <v>2.6529799943978825</v>
          </cell>
          <cell r="O1344">
            <v>2.6744512448201463</v>
          </cell>
        </row>
        <row r="1345">
          <cell r="A1345">
            <v>38117</v>
          </cell>
          <cell r="B1345">
            <v>38114</v>
          </cell>
          <cell r="C1345">
            <v>38118</v>
          </cell>
          <cell r="D1345">
            <v>1.73658</v>
          </cell>
          <cell r="E1345">
            <v>1.73658</v>
          </cell>
          <cell r="F1345">
            <v>3.1240999999999999</v>
          </cell>
          <cell r="G1345">
            <v>3.1248999999999998</v>
          </cell>
          <cell r="H1345">
            <v>3.141</v>
          </cell>
          <cell r="I1345">
            <v>15.75</v>
          </cell>
          <cell r="M1345">
            <v>2.6610510285238473</v>
          </cell>
          <cell r="N1345">
            <v>2.6545156983974398</v>
          </cell>
          <cell r="O1345">
            <v>2.6760048823739093</v>
          </cell>
        </row>
        <row r="1346">
          <cell r="A1346">
            <v>38118</v>
          </cell>
          <cell r="B1346">
            <v>38117</v>
          </cell>
          <cell r="C1346">
            <v>38119</v>
          </cell>
          <cell r="D1346">
            <v>1.73658</v>
          </cell>
          <cell r="E1346">
            <v>1.7345189999999999</v>
          </cell>
          <cell r="F1346">
            <v>3.1042999999999998</v>
          </cell>
          <cell r="G1346">
            <v>3.1051000000000002</v>
          </cell>
          <cell r="H1346">
            <v>3.0739999999999998</v>
          </cell>
          <cell r="I1346">
            <v>15.74</v>
          </cell>
          <cell r="M1346">
            <v>2.6625914045222188</v>
          </cell>
          <cell r="N1346">
            <v>2.6560522913546145</v>
          </cell>
          <cell r="O1346">
            <v>2.677558504556961</v>
          </cell>
        </row>
        <row r="1347">
          <cell r="A1347">
            <v>38119</v>
          </cell>
          <cell r="B1347">
            <v>38118</v>
          </cell>
          <cell r="C1347">
            <v>38120</v>
          </cell>
          <cell r="D1347">
            <v>1.73658</v>
          </cell>
          <cell r="E1347">
            <v>1.7345189999999999</v>
          </cell>
          <cell r="F1347">
            <v>3.1202999999999999</v>
          </cell>
          <cell r="G1347">
            <v>3.1211000000000002</v>
          </cell>
          <cell r="H1347">
            <v>3.14</v>
          </cell>
          <cell r="I1347">
            <v>15.73</v>
          </cell>
          <cell r="M1347">
            <v>2.6641326721826406</v>
          </cell>
          <cell r="N1347">
            <v>2.6575879490760639</v>
          </cell>
          <cell r="O1347">
            <v>2.6791121102155078</v>
          </cell>
        </row>
        <row r="1348">
          <cell r="A1348">
            <v>38120</v>
          </cell>
          <cell r="B1348">
            <v>38119</v>
          </cell>
          <cell r="C1348">
            <v>38121</v>
          </cell>
          <cell r="D1348">
            <v>1.73658</v>
          </cell>
          <cell r="E1348">
            <v>1.7345189999999999</v>
          </cell>
          <cell r="F1348">
            <v>3.1271</v>
          </cell>
          <cell r="G1348">
            <v>3.1278999999999999</v>
          </cell>
          <cell r="H1348">
            <v>3.1320000000000001</v>
          </cell>
          <cell r="I1348">
            <v>15.74</v>
          </cell>
          <cell r="M1348">
            <v>2.6656748320212604</v>
          </cell>
          <cell r="N1348">
            <v>2.6591244946733452</v>
          </cell>
          <cell r="O1348">
            <v>2.6806656981949524</v>
          </cell>
        </row>
        <row r="1349">
          <cell r="A1349">
            <v>38121</v>
          </cell>
          <cell r="B1349">
            <v>38120</v>
          </cell>
          <cell r="C1349">
            <v>38124</v>
          </cell>
          <cell r="D1349">
            <v>1.7386379999999999</v>
          </cell>
          <cell r="E1349">
            <v>1.73658</v>
          </cell>
          <cell r="F1349">
            <v>3.0973999999999999</v>
          </cell>
          <cell r="G1349">
            <v>3.0981999999999998</v>
          </cell>
          <cell r="H1349">
            <v>3.0859999999999999</v>
          </cell>
          <cell r="I1349">
            <v>15.77</v>
          </cell>
          <cell r="M1349">
            <v>2.6672178845545242</v>
          </cell>
          <cell r="N1349">
            <v>2.6606619286598043</v>
          </cell>
          <cell r="O1349">
            <v>2.6822211067472961</v>
          </cell>
        </row>
        <row r="1350">
          <cell r="A1350">
            <v>38124</v>
          </cell>
          <cell r="B1350">
            <v>38121</v>
          </cell>
          <cell r="C1350">
            <v>38125</v>
          </cell>
          <cell r="D1350">
            <v>1.737609</v>
          </cell>
          <cell r="E1350">
            <v>1.737609</v>
          </cell>
          <cell r="F1350">
            <v>3.1212</v>
          </cell>
          <cell r="G1350">
            <v>3.1219999999999999</v>
          </cell>
          <cell r="H1350">
            <v>3.1240000000000001</v>
          </cell>
          <cell r="I1350">
            <v>15.76</v>
          </cell>
          <cell r="M1350">
            <v>2.6687636600106464</v>
          </cell>
          <cell r="N1350">
            <v>2.6622020794238286</v>
          </cell>
          <cell r="O1350">
            <v>2.6837801779159247</v>
          </cell>
        </row>
        <row r="1351">
          <cell r="A1351">
            <v>38125</v>
          </cell>
          <cell r="B1351">
            <v>38124</v>
          </cell>
          <cell r="C1351">
            <v>38126</v>
          </cell>
          <cell r="D1351">
            <v>1.737609</v>
          </cell>
          <cell r="E1351">
            <v>1.73658</v>
          </cell>
          <cell r="F1351">
            <v>3.1160999999999999</v>
          </cell>
          <cell r="G1351">
            <v>3.1168999999999998</v>
          </cell>
          <cell r="H1351">
            <v>3.1360000000000001</v>
          </cell>
          <cell r="I1351">
            <v>15.75</v>
          </cell>
          <cell r="M1351">
            <v>2.6703094159288154</v>
          </cell>
          <cell r="N1351">
            <v>2.6637440348548371</v>
          </cell>
          <cell r="O1351">
            <v>2.6853392348172349</v>
          </cell>
        </row>
        <row r="1352">
          <cell r="A1352">
            <v>38126</v>
          </cell>
          <cell r="B1352">
            <v>38125</v>
          </cell>
          <cell r="C1352">
            <v>38127</v>
          </cell>
          <cell r="D1352">
            <v>1.73658</v>
          </cell>
          <cell r="E1352">
            <v>1.73658</v>
          </cell>
          <cell r="F1352">
            <v>3.1051000000000002</v>
          </cell>
          <cell r="G1352">
            <v>3.1059000000000001</v>
          </cell>
          <cell r="H1352">
            <v>3.1349999999999998</v>
          </cell>
          <cell r="I1352">
            <v>15.73</v>
          </cell>
          <cell r="M1352">
            <v>2.6718560671534499</v>
          </cell>
          <cell r="N1352">
            <v>2.6652859697268534</v>
          </cell>
          <cell r="O1352">
            <v>2.6868982762942184</v>
          </cell>
        </row>
        <row r="1353">
          <cell r="A1353">
            <v>38127</v>
          </cell>
          <cell r="B1353">
            <v>38126</v>
          </cell>
          <cell r="C1353">
            <v>38128</v>
          </cell>
          <cell r="D1353">
            <v>1.737609</v>
          </cell>
          <cell r="E1353">
            <v>1.7386379999999999</v>
          </cell>
          <cell r="F1353">
            <v>3.1804999999999999</v>
          </cell>
          <cell r="G1353">
            <v>3.1812999999999998</v>
          </cell>
          <cell r="H1353">
            <v>3.2069999999999999</v>
          </cell>
          <cell r="I1353">
            <v>15.77</v>
          </cell>
          <cell r="M1353">
            <v>2.6734026977564826</v>
          </cell>
          <cell r="N1353">
            <v>2.6668287971632898</v>
          </cell>
          <cell r="O1353">
            <v>2.6884563793867033</v>
          </cell>
        </row>
        <row r="1354">
          <cell r="A1354">
            <v>38128</v>
          </cell>
          <cell r="B1354">
            <v>38127</v>
          </cell>
          <cell r="C1354">
            <v>38131</v>
          </cell>
          <cell r="D1354">
            <v>1.7396670000000001</v>
          </cell>
          <cell r="E1354">
            <v>1.7386379999999999</v>
          </cell>
          <cell r="F1354">
            <v>3.2042999999999999</v>
          </cell>
          <cell r="G1354">
            <v>3.2050999999999998</v>
          </cell>
          <cell r="H1354">
            <v>3.2010000000000001</v>
          </cell>
          <cell r="I1354">
            <v>15.81</v>
          </cell>
          <cell r="M1354">
            <v>2.6749511406192314</v>
          </cell>
          <cell r="N1354">
            <v>2.6683743471253707</v>
          </cell>
          <cell r="O1354">
            <v>2.6900190748776431</v>
          </cell>
        </row>
        <row r="1355">
          <cell r="A1355">
            <v>38131</v>
          </cell>
          <cell r="B1355">
            <v>38128</v>
          </cell>
          <cell r="C1355">
            <v>38132</v>
          </cell>
          <cell r="D1355">
            <v>1.7396670000000001</v>
          </cell>
          <cell r="E1355">
            <v>1.7386379999999999</v>
          </cell>
          <cell r="F1355">
            <v>3.1789999999999998</v>
          </cell>
          <cell r="G1355">
            <v>3.1798000000000002</v>
          </cell>
          <cell r="H1355">
            <v>3.181</v>
          </cell>
          <cell r="I1355">
            <v>15.8</v>
          </cell>
          <cell r="M1355">
            <v>2.6765023153612137</v>
          </cell>
          <cell r="N1355">
            <v>2.6699207928047497</v>
          </cell>
          <cell r="O1355">
            <v>2.691586368448502</v>
          </cell>
        </row>
        <row r="1356">
          <cell r="A1356">
            <v>38132</v>
          </cell>
          <cell r="B1356">
            <v>38131</v>
          </cell>
          <cell r="C1356">
            <v>38133</v>
          </cell>
          <cell r="D1356">
            <v>1.7386379999999999</v>
          </cell>
          <cell r="E1356">
            <v>1.7386379999999999</v>
          </cell>
          <cell r="F1356">
            <v>3.1568000000000001</v>
          </cell>
          <cell r="G1356">
            <v>3.1576</v>
          </cell>
          <cell r="H1356">
            <v>3.1389999999999998</v>
          </cell>
          <cell r="I1356">
            <v>15.79</v>
          </cell>
          <cell r="M1356">
            <v>2.6780543896123663</v>
          </cell>
          <cell r="N1356">
            <v>2.6714681347205365</v>
          </cell>
          <cell r="O1356">
            <v>2.6931536523213775</v>
          </cell>
        </row>
        <row r="1357">
          <cell r="A1357">
            <v>38133</v>
          </cell>
          <cell r="B1357">
            <v>38132</v>
          </cell>
          <cell r="C1357">
            <v>38134</v>
          </cell>
          <cell r="D1357">
            <v>1.7437830000000001</v>
          </cell>
          <cell r="E1357">
            <v>1.7386379999999999</v>
          </cell>
          <cell r="F1357">
            <v>3.1562000000000001</v>
          </cell>
          <cell r="G1357">
            <v>3.157</v>
          </cell>
          <cell r="H1357">
            <v>3.1640000000000001</v>
          </cell>
          <cell r="I1357">
            <v>15.8</v>
          </cell>
          <cell r="M1357">
            <v>2.6796064453216486</v>
          </cell>
          <cell r="N1357">
            <v>2.6730163733921413</v>
          </cell>
          <cell r="O1357">
            <v>2.6947209253364539</v>
          </cell>
        </row>
        <row r="1358">
          <cell r="A1358">
            <v>38134</v>
          </cell>
          <cell r="B1358">
            <v>38133</v>
          </cell>
          <cell r="C1358">
            <v>38135</v>
          </cell>
          <cell r="D1358">
            <v>1.7478990000000001</v>
          </cell>
          <cell r="E1358">
            <v>1.7406969999999999</v>
          </cell>
          <cell r="F1358">
            <v>3.1516000000000002</v>
          </cell>
          <cell r="G1358">
            <v>3.1524000000000001</v>
          </cell>
          <cell r="H1358">
            <v>3.1230000000000002</v>
          </cell>
          <cell r="I1358">
            <v>15.79</v>
          </cell>
          <cell r="M1358">
            <v>2.6811639960436628</v>
          </cell>
          <cell r="N1358">
            <v>2.6745655093392751</v>
          </cell>
          <cell r="O1358">
            <v>2.6962900344305138</v>
          </cell>
        </row>
        <row r="1359">
          <cell r="A1359">
            <v>38135</v>
          </cell>
          <cell r="B1359">
            <v>38134</v>
          </cell>
          <cell r="C1359">
            <v>38138</v>
          </cell>
          <cell r="D1359">
            <v>1.748928</v>
          </cell>
          <cell r="E1359">
            <v>1.7427539999999999</v>
          </cell>
          <cell r="F1359">
            <v>3.0952999999999999</v>
          </cell>
          <cell r="G1359">
            <v>3.0960999999999999</v>
          </cell>
          <cell r="H1359">
            <v>3.0920000000000001</v>
          </cell>
          <cell r="I1359">
            <v>15.78</v>
          </cell>
          <cell r="M1359">
            <v>2.6827261306661701</v>
          </cell>
          <cell r="N1359">
            <v>2.6761173787254116</v>
          </cell>
          <cell r="O1359">
            <v>2.6978591326541297</v>
          </cell>
        </row>
        <row r="1360">
          <cell r="A1360">
            <v>38138</v>
          </cell>
          <cell r="B1360">
            <v>38135</v>
          </cell>
          <cell r="C1360">
            <v>38139</v>
          </cell>
          <cell r="D1360">
            <v>1.7478990000000001</v>
          </cell>
          <cell r="E1360">
            <v>1.7427539999999999</v>
          </cell>
          <cell r="F1360">
            <v>3.1282999999999999</v>
          </cell>
          <cell r="G1360">
            <v>3.1291000000000002</v>
          </cell>
          <cell r="H1360">
            <v>3.19</v>
          </cell>
          <cell r="I1360">
            <v>15.78</v>
          </cell>
          <cell r="M1360">
            <v>2.6842900956149212</v>
          </cell>
          <cell r="N1360">
            <v>2.6776719834808262</v>
          </cell>
          <cell r="O1360">
            <v>2.6994282188453167</v>
          </cell>
        </row>
        <row r="1361">
          <cell r="A1361">
            <v>38139</v>
          </cell>
          <cell r="B1361">
            <v>38138</v>
          </cell>
          <cell r="C1361">
            <v>38140</v>
          </cell>
          <cell r="D1361">
            <v>1.741725</v>
          </cell>
          <cell r="E1361">
            <v>1.744812</v>
          </cell>
          <cell r="F1361">
            <v>3.1558999999999999</v>
          </cell>
          <cell r="G1361">
            <v>3.1566999999999998</v>
          </cell>
          <cell r="H1361">
            <v>3.1459999999999999</v>
          </cell>
          <cell r="I1361">
            <v>15.78</v>
          </cell>
          <cell r="M1361">
            <v>2.6858540516061997</v>
          </cell>
          <cell r="N1361">
            <v>2.6792274913341259</v>
          </cell>
          <cell r="O1361">
            <v>2.7009982176236162</v>
          </cell>
        </row>
        <row r="1362">
          <cell r="A1362">
            <v>38140</v>
          </cell>
          <cell r="B1362">
            <v>38139</v>
          </cell>
          <cell r="C1362">
            <v>38141</v>
          </cell>
          <cell r="D1362">
            <v>1.7406969999999999</v>
          </cell>
          <cell r="E1362">
            <v>1.7396670000000001</v>
          </cell>
          <cell r="F1362">
            <v>3.1294</v>
          </cell>
          <cell r="G1362">
            <v>3.1301999999999999</v>
          </cell>
          <cell r="H1362">
            <v>3.129</v>
          </cell>
          <cell r="I1362">
            <v>15.75</v>
          </cell>
          <cell r="M1362">
            <v>2.6874133913222114</v>
          </cell>
          <cell r="N1362">
            <v>2.6807857407599958</v>
          </cell>
          <cell r="O1362">
            <v>2.7025691295197927</v>
          </cell>
        </row>
        <row r="1363">
          <cell r="A1363">
            <v>38141</v>
          </cell>
          <cell r="B1363">
            <v>38140</v>
          </cell>
          <cell r="C1363">
            <v>38142</v>
          </cell>
          <cell r="D1363">
            <v>1.737609</v>
          </cell>
          <cell r="E1363">
            <v>1.7396670000000001</v>
          </cell>
          <cell r="F1363">
            <v>3.1435</v>
          </cell>
          <cell r="G1363">
            <v>3.1442999999999999</v>
          </cell>
          <cell r="H1363">
            <v>3.1560000000000001</v>
          </cell>
          <cell r="I1363">
            <v>15.76</v>
          </cell>
          <cell r="M1363">
            <v>2.6889727154648893</v>
          </cell>
          <cell r="N1363">
            <v>2.6823402989224192</v>
          </cell>
          <cell r="O1363">
            <v>2.7041381742470683</v>
          </cell>
        </row>
        <row r="1364">
          <cell r="A1364">
            <v>38142</v>
          </cell>
          <cell r="B1364">
            <v>38141</v>
          </cell>
          <cell r="C1364">
            <v>38145</v>
          </cell>
          <cell r="D1364">
            <v>1.741725</v>
          </cell>
          <cell r="E1364">
            <v>1.737609</v>
          </cell>
          <cell r="F1364">
            <v>3.1326999999999998</v>
          </cell>
          <cell r="G1364">
            <v>3.1335000000000002</v>
          </cell>
          <cell r="H1364">
            <v>3.1259999999999999</v>
          </cell>
          <cell r="I1364">
            <v>15.79</v>
          </cell>
          <cell r="M1364">
            <v>2.6905301765286049</v>
          </cell>
          <cell r="N1364">
            <v>2.6838957585560208</v>
          </cell>
          <cell r="O1364">
            <v>2.7057090574801097</v>
          </cell>
        </row>
        <row r="1365">
          <cell r="A1365">
            <v>38145</v>
          </cell>
          <cell r="B1365">
            <v>38142</v>
          </cell>
          <cell r="C1365">
            <v>38146</v>
          </cell>
          <cell r="D1365">
            <v>1.7396670000000001</v>
          </cell>
          <cell r="E1365">
            <v>1.7396670000000001</v>
          </cell>
          <cell r="F1365">
            <v>3.1111</v>
          </cell>
          <cell r="G1365">
            <v>3.1118999999999999</v>
          </cell>
          <cell r="H1365">
            <v>3.1110000000000002</v>
          </cell>
          <cell r="I1365">
            <v>15.82</v>
          </cell>
          <cell r="M1365">
            <v>2.6920922310858431</v>
          </cell>
          <cell r="N1365">
            <v>2.6854502790310639</v>
          </cell>
          <cell r="O1365">
            <v>2.7072836370770745</v>
          </cell>
        </row>
        <row r="1366">
          <cell r="A1366">
            <v>38146</v>
          </cell>
          <cell r="B1366">
            <v>38145</v>
          </cell>
          <cell r="C1366">
            <v>38147</v>
          </cell>
          <cell r="D1366">
            <v>1.737609</v>
          </cell>
          <cell r="E1366">
            <v>1.7396670000000001</v>
          </cell>
          <cell r="F1366">
            <v>3.1147</v>
          </cell>
          <cell r="G1366">
            <v>3.1154999999999999</v>
          </cell>
          <cell r="H1366">
            <v>3.11</v>
          </cell>
          <cell r="I1366">
            <v>15.84</v>
          </cell>
          <cell r="M1366">
            <v>2.6936533457576353</v>
          </cell>
          <cell r="N1366">
            <v>2.6870075421079207</v>
          </cell>
          <cell r="O1366">
            <v>2.7088619177065874</v>
          </cell>
        </row>
        <row r="1367">
          <cell r="A1367">
            <v>38147</v>
          </cell>
          <cell r="B1367">
            <v>38146</v>
          </cell>
          <cell r="C1367">
            <v>38149</v>
          </cell>
          <cell r="D1367">
            <v>1.73658</v>
          </cell>
          <cell r="E1367">
            <v>1.737609</v>
          </cell>
          <cell r="F1367">
            <v>3.1158000000000001</v>
          </cell>
          <cell r="G1367">
            <v>3.1166</v>
          </cell>
          <cell r="H1367">
            <v>3.1259999999999999</v>
          </cell>
          <cell r="I1367">
            <v>15.82</v>
          </cell>
          <cell r="M1367">
            <v>2.695213517856458</v>
          </cell>
          <cell r="N1367">
            <v>2.6885657082245058</v>
          </cell>
          <cell r="O1367">
            <v>2.710442975591985</v>
          </cell>
        </row>
        <row r="1368">
          <cell r="A1368">
            <v>38149</v>
          </cell>
          <cell r="B1368">
            <v>38147</v>
          </cell>
          <cell r="C1368">
            <v>38152</v>
          </cell>
          <cell r="D1368">
            <v>1.73658</v>
          </cell>
          <cell r="E1368">
            <v>1.7355510000000001</v>
          </cell>
          <cell r="F1368">
            <v>3.1394000000000002</v>
          </cell>
          <cell r="G1368">
            <v>3.1402000000000001</v>
          </cell>
          <cell r="H1368">
            <v>3.14</v>
          </cell>
          <cell r="I1368">
            <v>15.79</v>
          </cell>
          <cell r="M1368">
            <v>2.6967736691534046</v>
          </cell>
          <cell r="N1368">
            <v>2.6901229335484067</v>
          </cell>
          <cell r="O1368">
            <v>2.7120230980391455</v>
          </cell>
        </row>
        <row r="1369">
          <cell r="A1369">
            <v>38152</v>
          </cell>
          <cell r="B1369">
            <v>38149</v>
          </cell>
          <cell r="C1369">
            <v>38153</v>
          </cell>
          <cell r="D1369">
            <v>1.73658</v>
          </cell>
          <cell r="E1369">
            <v>1.7355510000000001</v>
          </cell>
          <cell r="F1369">
            <v>3.1642999999999999</v>
          </cell>
          <cell r="G1369">
            <v>3.1650999999999998</v>
          </cell>
          <cell r="H1369">
            <v>3.169</v>
          </cell>
          <cell r="I1369">
            <v>15.69</v>
          </cell>
          <cell r="M1369">
            <v>2.698334723559531</v>
          </cell>
          <cell r="N1369">
            <v>2.6916792153975542</v>
          </cell>
          <cell r="O1369">
            <v>2.7136013520738369</v>
          </cell>
        </row>
        <row r="1370">
          <cell r="A1370">
            <v>38153</v>
          </cell>
          <cell r="B1370">
            <v>38152</v>
          </cell>
          <cell r="C1370">
            <v>38154</v>
          </cell>
          <cell r="D1370">
            <v>1.737609</v>
          </cell>
          <cell r="E1370">
            <v>1.7355510000000001</v>
          </cell>
          <cell r="F1370">
            <v>3.1372</v>
          </cell>
          <cell r="G1370">
            <v>3.1379999999999999</v>
          </cell>
          <cell r="H1370">
            <v>3.1230000000000002</v>
          </cell>
          <cell r="I1370">
            <v>15.82</v>
          </cell>
          <cell r="M1370">
            <v>2.6998966815976106</v>
          </cell>
          <cell r="N1370">
            <v>2.6932363975822082</v>
          </cell>
          <cell r="O1370">
            <v>2.7151712153343506</v>
          </cell>
        </row>
        <row r="1371">
          <cell r="A1371">
            <v>38154</v>
          </cell>
          <cell r="B1371">
            <v>38153</v>
          </cell>
          <cell r="C1371">
            <v>38155</v>
          </cell>
          <cell r="D1371">
            <v>1.737609</v>
          </cell>
          <cell r="E1371">
            <v>1.7355510000000001</v>
          </cell>
          <cell r="F1371">
            <v>3.1396999999999999</v>
          </cell>
          <cell r="G1371">
            <v>3.1404999999999998</v>
          </cell>
          <cell r="H1371">
            <v>3.141</v>
          </cell>
          <cell r="I1371">
            <v>15.8</v>
          </cell>
          <cell r="M1371">
            <v>2.7014604698552822</v>
          </cell>
          <cell r="N1371">
            <v>2.6947944806232278</v>
          </cell>
          <cell r="O1371">
            <v>2.7167540942304824</v>
          </cell>
        </row>
        <row r="1372">
          <cell r="A1372">
            <v>38155</v>
          </cell>
          <cell r="B1372">
            <v>38154</v>
          </cell>
          <cell r="C1372">
            <v>38156</v>
          </cell>
          <cell r="D1372">
            <v>1.737609</v>
          </cell>
          <cell r="E1372">
            <v>1.7355510000000001</v>
          </cell>
          <cell r="F1372">
            <v>3.1272000000000002</v>
          </cell>
          <cell r="G1372">
            <v>3.1280000000000001</v>
          </cell>
          <cell r="H1372">
            <v>3.1269999999999998</v>
          </cell>
          <cell r="I1372">
            <v>15.79</v>
          </cell>
          <cell r="M1372">
            <v>2.7030251638638041</v>
          </cell>
          <cell r="N1372">
            <v>2.6963534650417742</v>
          </cell>
          <cell r="O1372">
            <v>2.7183360330188373</v>
          </cell>
        </row>
        <row r="1373">
          <cell r="A1373">
            <v>38156</v>
          </cell>
          <cell r="B1373">
            <v>38155</v>
          </cell>
          <cell r="C1373">
            <v>38159</v>
          </cell>
          <cell r="D1373">
            <v>1.73658</v>
          </cell>
          <cell r="E1373">
            <v>1.7355510000000001</v>
          </cell>
          <cell r="F1373">
            <v>3.1379999999999999</v>
          </cell>
          <cell r="G1373">
            <v>3.1387999999999998</v>
          </cell>
          <cell r="H1373">
            <v>3.14</v>
          </cell>
          <cell r="I1373">
            <v>15.79</v>
          </cell>
          <cell r="M1373">
            <v>2.7045907641477895</v>
          </cell>
          <cell r="N1373">
            <v>2.6979133513593094</v>
          </cell>
          <cell r="O1373">
            <v>2.7199179608478672</v>
          </cell>
        </row>
        <row r="1374">
          <cell r="A1374">
            <v>38159</v>
          </cell>
          <cell r="B1374">
            <v>38156</v>
          </cell>
          <cell r="C1374">
            <v>38160</v>
          </cell>
          <cell r="D1374">
            <v>1.7386379999999999</v>
          </cell>
          <cell r="E1374">
            <v>1.7355510000000001</v>
          </cell>
          <cell r="F1374">
            <v>3.129</v>
          </cell>
          <cell r="G1374">
            <v>3.1297999999999999</v>
          </cell>
          <cell r="H1374">
            <v>3.1320000000000001</v>
          </cell>
          <cell r="I1374">
            <v>15.81</v>
          </cell>
          <cell r="M1374">
            <v>2.7061563435575242</v>
          </cell>
          <cell r="N1374">
            <v>2.6994741400975975</v>
          </cell>
          <cell r="O1374">
            <v>2.7215008092752431</v>
          </cell>
        </row>
        <row r="1375">
          <cell r="A1375">
            <v>38160</v>
          </cell>
          <cell r="B1375">
            <v>38159</v>
          </cell>
          <cell r="C1375">
            <v>38161</v>
          </cell>
          <cell r="D1375">
            <v>1.737609</v>
          </cell>
          <cell r="E1375">
            <v>1.73658</v>
          </cell>
          <cell r="F1375">
            <v>3.1333000000000002</v>
          </cell>
          <cell r="G1375">
            <v>3.1341000000000001</v>
          </cell>
          <cell r="H1375">
            <v>3.1320000000000001</v>
          </cell>
          <cell r="I1375">
            <v>15.82</v>
          </cell>
          <cell r="M1375">
            <v>2.7077246856418076</v>
          </cell>
          <cell r="N1375">
            <v>2.7010358317787042</v>
          </cell>
          <cell r="O1375">
            <v>2.7230864451397987</v>
          </cell>
        </row>
        <row r="1376">
          <cell r="A1376">
            <v>38161</v>
          </cell>
          <cell r="B1376">
            <v>38160</v>
          </cell>
          <cell r="C1376">
            <v>38162</v>
          </cell>
          <cell r="D1376">
            <v>1.73658</v>
          </cell>
          <cell r="E1376">
            <v>1.73658</v>
          </cell>
          <cell r="F1376">
            <v>3.125</v>
          </cell>
          <cell r="G1376">
            <v>3.1257999999999999</v>
          </cell>
          <cell r="H1376">
            <v>3.1179999999999999</v>
          </cell>
          <cell r="I1376">
            <v>15.79</v>
          </cell>
          <cell r="M1376">
            <v>2.7092930079029056</v>
          </cell>
          <cell r="N1376">
            <v>2.7025993533802879</v>
          </cell>
          <cell r="O1376">
            <v>2.7246739384227312</v>
          </cell>
        </row>
        <row r="1377">
          <cell r="A1377">
            <v>38162</v>
          </cell>
          <cell r="B1377">
            <v>38161</v>
          </cell>
          <cell r="C1377">
            <v>38163</v>
          </cell>
          <cell r="D1377">
            <v>1.73658</v>
          </cell>
          <cell r="E1377">
            <v>1.7355510000000001</v>
          </cell>
          <cell r="F1377">
            <v>3.1021999999999998</v>
          </cell>
          <cell r="G1377">
            <v>3.1030000000000002</v>
          </cell>
          <cell r="H1377">
            <v>3.0950000000000002</v>
          </cell>
          <cell r="I1377">
            <v>15.79</v>
          </cell>
          <cell r="M1377">
            <v>2.7108613092534606</v>
          </cell>
          <cell r="N1377">
            <v>2.704163780041986</v>
          </cell>
          <cell r="O1377">
            <v>2.7262595545775654</v>
          </cell>
        </row>
        <row r="1378">
          <cell r="A1378">
            <v>38163</v>
          </cell>
          <cell r="B1378">
            <v>38162</v>
          </cell>
          <cell r="C1378">
            <v>38166</v>
          </cell>
          <cell r="D1378">
            <v>1.7355510000000001</v>
          </cell>
          <cell r="E1378">
            <v>1.7355510000000001</v>
          </cell>
          <cell r="F1378">
            <v>3.1088</v>
          </cell>
          <cell r="G1378">
            <v>3.1095999999999999</v>
          </cell>
          <cell r="H1378">
            <v>3.109</v>
          </cell>
          <cell r="I1378">
            <v>15.8</v>
          </cell>
          <cell r="M1378">
            <v>2.7124305184309354</v>
          </cell>
          <cell r="N1378">
            <v>2.7057281847595243</v>
          </cell>
          <cell r="O1378">
            <v>2.7278460934771562</v>
          </cell>
        </row>
        <row r="1379">
          <cell r="A1379">
            <v>38166</v>
          </cell>
          <cell r="B1379">
            <v>38163</v>
          </cell>
          <cell r="C1379">
            <v>38167</v>
          </cell>
          <cell r="D1379">
            <v>1.73658</v>
          </cell>
          <cell r="E1379">
            <v>1.7355510000000001</v>
          </cell>
          <cell r="F1379">
            <v>3.1238999999999999</v>
          </cell>
          <cell r="G1379">
            <v>3.1246999999999998</v>
          </cell>
          <cell r="H1379">
            <v>3.129</v>
          </cell>
          <cell r="I1379">
            <v>15.81</v>
          </cell>
          <cell r="M1379">
            <v>2.7139997055971663</v>
          </cell>
          <cell r="N1379">
            <v>2.7072934945117866</v>
          </cell>
          <cell r="O1379">
            <v>2.7294344910259438</v>
          </cell>
        </row>
        <row r="1380">
          <cell r="A1380">
            <v>38167</v>
          </cell>
          <cell r="B1380">
            <v>38166</v>
          </cell>
          <cell r="C1380">
            <v>38168</v>
          </cell>
          <cell r="D1380">
            <v>1.73658</v>
          </cell>
          <cell r="E1380">
            <v>1.7355510000000001</v>
          </cell>
          <cell r="F1380">
            <v>3.1175000000000002</v>
          </cell>
          <cell r="G1380">
            <v>3.1183000000000001</v>
          </cell>
          <cell r="H1380">
            <v>3.1080000000000001</v>
          </cell>
          <cell r="I1380">
            <v>15.81</v>
          </cell>
          <cell r="M1380">
            <v>2.7155707314667485</v>
          </cell>
          <cell r="N1380">
            <v>2.7088597098223506</v>
          </cell>
          <cell r="O1380">
            <v>2.731024749314376</v>
          </cell>
        </row>
        <row r="1381">
          <cell r="A1381">
            <v>38168</v>
          </cell>
          <cell r="B1381">
            <v>38167</v>
          </cell>
          <cell r="C1381">
            <v>38169</v>
          </cell>
          <cell r="D1381">
            <v>1.7386379999999999</v>
          </cell>
          <cell r="E1381">
            <v>1.7355510000000001</v>
          </cell>
          <cell r="F1381">
            <v>3.1067</v>
          </cell>
          <cell r="G1381">
            <v>3.1074999999999999</v>
          </cell>
          <cell r="H1381">
            <v>3.09</v>
          </cell>
          <cell r="I1381">
            <v>15.8</v>
          </cell>
          <cell r="M1381">
            <v>2.7171426667403655</v>
          </cell>
          <cell r="N1381">
            <v>2.7104268312150976</v>
          </cell>
          <cell r="O1381">
            <v>2.7326159341395808</v>
          </cell>
        </row>
        <row r="1382">
          <cell r="A1382">
            <v>38169</v>
          </cell>
          <cell r="B1382">
            <v>38168</v>
          </cell>
          <cell r="C1382">
            <v>38170</v>
          </cell>
          <cell r="D1382">
            <v>1.737609</v>
          </cell>
          <cell r="E1382">
            <v>1.73658</v>
          </cell>
          <cell r="F1382">
            <v>3.0739000000000001</v>
          </cell>
          <cell r="G1382">
            <v>3.0747</v>
          </cell>
          <cell r="H1382">
            <v>3.077</v>
          </cell>
          <cell r="I1382">
            <v>15.8</v>
          </cell>
          <cell r="M1382">
            <v>2.7187173759043044</v>
          </cell>
          <cell r="N1382">
            <v>2.7119948592142116</v>
          </cell>
          <cell r="O1382">
            <v>2.7342071091189699</v>
          </cell>
        </row>
        <row r="1383">
          <cell r="A1383">
            <v>38170</v>
          </cell>
          <cell r="B1383">
            <v>38169</v>
          </cell>
          <cell r="C1383">
            <v>38173</v>
          </cell>
          <cell r="D1383">
            <v>1.7355510000000001</v>
          </cell>
          <cell r="E1383">
            <v>1.73658</v>
          </cell>
          <cell r="F1383">
            <v>3.0493999999999999</v>
          </cell>
          <cell r="G1383">
            <v>3.0501999999999998</v>
          </cell>
          <cell r="H1383">
            <v>3.0409999999999999</v>
          </cell>
          <cell r="I1383">
            <v>15.81</v>
          </cell>
          <cell r="M1383">
            <v>2.7202920651645806</v>
          </cell>
          <cell r="N1383">
            <v>2.7135647245584167</v>
          </cell>
          <cell r="O1383">
            <v>2.7357992106236653</v>
          </cell>
        </row>
        <row r="1384">
          <cell r="A1384">
            <v>38173</v>
          </cell>
          <cell r="B1384">
            <v>38170</v>
          </cell>
          <cell r="C1384">
            <v>38174</v>
          </cell>
          <cell r="D1384">
            <v>1.7355510000000001</v>
          </cell>
          <cell r="E1384">
            <v>1.7345189999999999</v>
          </cell>
          <cell r="F1384">
            <v>3.0308000000000002</v>
          </cell>
          <cell r="G1384">
            <v>3.0316000000000001</v>
          </cell>
          <cell r="H1384">
            <v>3.0259999999999998</v>
          </cell>
          <cell r="I1384">
            <v>15.8</v>
          </cell>
          <cell r="M1384">
            <v>2.7218658003692431</v>
          </cell>
          <cell r="N1384">
            <v>2.7151354986348748</v>
          </cell>
          <cell r="O1384">
            <v>2.7373931772070308</v>
          </cell>
        </row>
        <row r="1385">
          <cell r="A1385">
            <v>38174</v>
          </cell>
          <cell r="B1385">
            <v>38173</v>
          </cell>
          <cell r="C1385">
            <v>38175</v>
          </cell>
          <cell r="D1385">
            <v>1.73658</v>
          </cell>
          <cell r="E1385">
            <v>1.7345189999999999</v>
          </cell>
          <cell r="F1385">
            <v>3.0409999999999999</v>
          </cell>
          <cell r="G1385">
            <v>3.0417999999999998</v>
          </cell>
          <cell r="H1385">
            <v>3.0459999999999998</v>
          </cell>
          <cell r="I1385">
            <v>15.8</v>
          </cell>
          <cell r="M1385">
            <v>2.7234404460064749</v>
          </cell>
          <cell r="N1385">
            <v>2.7167053166715274</v>
          </cell>
          <cell r="O1385">
            <v>2.7389871339273681</v>
          </cell>
        </row>
        <row r="1386">
          <cell r="A1386">
            <v>38175</v>
          </cell>
          <cell r="B1386">
            <v>38174</v>
          </cell>
          <cell r="C1386">
            <v>38176</v>
          </cell>
          <cell r="D1386">
            <v>1.7355510000000001</v>
          </cell>
          <cell r="E1386">
            <v>1.7345189999999999</v>
          </cell>
          <cell r="F1386">
            <v>3.0358999999999998</v>
          </cell>
          <cell r="G1386">
            <v>3.0367000000000002</v>
          </cell>
          <cell r="H1386">
            <v>3.032</v>
          </cell>
          <cell r="I1386">
            <v>15.79</v>
          </cell>
          <cell r="M1386">
            <v>2.7250169367430503</v>
          </cell>
          <cell r="N1386">
            <v>2.7182760423345833</v>
          </cell>
          <cell r="O1386">
            <v>2.7405820187927916</v>
          </cell>
        </row>
        <row r="1387">
          <cell r="A1387">
            <v>38176</v>
          </cell>
          <cell r="B1387">
            <v>38175</v>
          </cell>
          <cell r="C1387">
            <v>38177</v>
          </cell>
          <cell r="D1387">
            <v>1.7396670000000001</v>
          </cell>
          <cell r="E1387">
            <v>1.7345189999999999</v>
          </cell>
          <cell r="F1387">
            <v>3.0467</v>
          </cell>
          <cell r="G1387">
            <v>3.0474999999999999</v>
          </cell>
          <cell r="H1387">
            <v>3.0590000000000002</v>
          </cell>
          <cell r="I1387">
            <v>15.77</v>
          </cell>
          <cell r="M1387">
            <v>2.7265934053662439</v>
          </cell>
          <cell r="N1387">
            <v>2.7198476761488082</v>
          </cell>
          <cell r="O1387">
            <v>2.7421768926092018</v>
          </cell>
        </row>
        <row r="1388">
          <cell r="A1388">
            <v>38177</v>
          </cell>
          <cell r="B1388">
            <v>38176</v>
          </cell>
          <cell r="C1388">
            <v>38180</v>
          </cell>
          <cell r="D1388">
            <v>1.7437830000000001</v>
          </cell>
          <cell r="E1388">
            <v>1.73658</v>
          </cell>
          <cell r="F1388">
            <v>3.0421</v>
          </cell>
          <cell r="G1388">
            <v>3.0428999999999999</v>
          </cell>
          <cell r="H1388">
            <v>3.06</v>
          </cell>
          <cell r="I1388">
            <v>15.77</v>
          </cell>
          <cell r="M1388">
            <v>2.7281745268894881</v>
          </cell>
          <cell r="N1388">
            <v>2.7214202186392704</v>
          </cell>
          <cell r="O1388">
            <v>2.7437708137523145</v>
          </cell>
        </row>
        <row r="1389">
          <cell r="A1389">
            <v>38180</v>
          </cell>
          <cell r="B1389">
            <v>38177</v>
          </cell>
          <cell r="C1389">
            <v>38181</v>
          </cell>
          <cell r="D1389">
            <v>1.737609</v>
          </cell>
          <cell r="E1389">
            <v>1.7396670000000001</v>
          </cell>
          <cell r="F1389">
            <v>3.0363000000000002</v>
          </cell>
          <cell r="G1389">
            <v>3.0371000000000001</v>
          </cell>
          <cell r="H1389">
            <v>3.0339999999999998</v>
          </cell>
          <cell r="I1389">
            <v>15.78</v>
          </cell>
          <cell r="M1389">
            <v>2.7297603083431623</v>
          </cell>
          <cell r="N1389">
            <v>2.722995539947032</v>
          </cell>
          <cell r="O1389">
            <v>2.7453656613800086</v>
          </cell>
        </row>
        <row r="1390">
          <cell r="A1390">
            <v>38181</v>
          </cell>
          <cell r="B1390">
            <v>38180</v>
          </cell>
          <cell r="C1390">
            <v>38182</v>
          </cell>
          <cell r="D1390">
            <v>1.737609</v>
          </cell>
          <cell r="E1390">
            <v>1.73658</v>
          </cell>
          <cell r="F1390">
            <v>3.0411999999999999</v>
          </cell>
          <cell r="G1390">
            <v>3.0419999999999998</v>
          </cell>
          <cell r="H1390">
            <v>3.04</v>
          </cell>
          <cell r="I1390">
            <v>15.78</v>
          </cell>
          <cell r="M1390">
            <v>2.7313413937030355</v>
          </cell>
          <cell r="N1390">
            <v>2.7245745751076962</v>
          </cell>
          <cell r="O1390">
            <v>2.74696237756763</v>
          </cell>
        </row>
        <row r="1391">
          <cell r="A1391">
            <v>38182</v>
          </cell>
          <cell r="B1391">
            <v>38181</v>
          </cell>
          <cell r="C1391">
            <v>38183</v>
          </cell>
          <cell r="D1391">
            <v>1.7355510000000001</v>
          </cell>
          <cell r="E1391">
            <v>1.73658</v>
          </cell>
          <cell r="F1391">
            <v>3.0276000000000001</v>
          </cell>
          <cell r="G1391">
            <v>3.0284</v>
          </cell>
          <cell r="H1391">
            <v>3.024</v>
          </cell>
          <cell r="I1391">
            <v>15.76</v>
          </cell>
          <cell r="M1391">
            <v>2.7329233948322926</v>
          </cell>
          <cell r="N1391">
            <v>2.726151722346243</v>
          </cell>
          <cell r="O1391">
            <v>2.7485600224120854</v>
          </cell>
        </row>
        <row r="1392">
          <cell r="A1392">
            <v>38183</v>
          </cell>
          <cell r="B1392">
            <v>38182</v>
          </cell>
          <cell r="C1392">
            <v>38184</v>
          </cell>
          <cell r="D1392">
            <v>1.737609</v>
          </cell>
          <cell r="E1392">
            <v>1.7345189999999999</v>
          </cell>
          <cell r="F1392">
            <v>3.0207000000000002</v>
          </cell>
          <cell r="G1392">
            <v>3.0215000000000001</v>
          </cell>
          <cell r="H1392">
            <v>3.0150000000000001</v>
          </cell>
          <cell r="I1392">
            <v>15.77</v>
          </cell>
          <cell r="M1392">
            <v>2.7345044374759007</v>
          </cell>
          <cell r="N1392">
            <v>2.7277297825322404</v>
          </cell>
          <cell r="O1392">
            <v>2.7501567111077052</v>
          </cell>
        </row>
        <row r="1393">
          <cell r="A1393">
            <v>38184</v>
          </cell>
          <cell r="B1393">
            <v>38183</v>
          </cell>
          <cell r="C1393">
            <v>38187</v>
          </cell>
          <cell r="D1393">
            <v>1.73658</v>
          </cell>
          <cell r="E1393">
            <v>1.7355510000000001</v>
          </cell>
          <cell r="F1393">
            <v>3.0013000000000001</v>
          </cell>
          <cell r="G1393">
            <v>3.0021</v>
          </cell>
          <cell r="H1393">
            <v>3.0009999999999999</v>
          </cell>
          <cell r="I1393">
            <v>15.76</v>
          </cell>
          <cell r="M1393">
            <v>2.7360882706496001</v>
          </cell>
          <cell r="N1393">
            <v>2.7293068822437965</v>
          </cell>
          <cell r="O1393">
            <v>2.7517552706100195</v>
          </cell>
        </row>
        <row r="1394">
          <cell r="A1394">
            <v>38187</v>
          </cell>
          <cell r="B1394">
            <v>38184</v>
          </cell>
          <cell r="C1394">
            <v>38188</v>
          </cell>
          <cell r="D1394">
            <v>1.73658</v>
          </cell>
          <cell r="E1394">
            <v>1.7355510000000001</v>
          </cell>
          <cell r="F1394">
            <v>2.9931000000000001</v>
          </cell>
          <cell r="G1394">
            <v>2.9939</v>
          </cell>
          <cell r="H1394">
            <v>2.992</v>
          </cell>
          <cell r="I1394">
            <v>15.76</v>
          </cell>
          <cell r="M1394">
            <v>2.7376720827059486</v>
          </cell>
          <cell r="N1394">
            <v>2.7308858326733914</v>
          </cell>
          <cell r="O1394">
            <v>2.753353815483651</v>
          </cell>
        </row>
        <row r="1395">
          <cell r="A1395">
            <v>38188</v>
          </cell>
          <cell r="B1395">
            <v>38187</v>
          </cell>
          <cell r="C1395">
            <v>38189</v>
          </cell>
          <cell r="D1395">
            <v>1.73658</v>
          </cell>
          <cell r="E1395">
            <v>1.7355510000000001</v>
          </cell>
          <cell r="F1395">
            <v>3.0032999999999999</v>
          </cell>
          <cell r="G1395">
            <v>3.0041000000000002</v>
          </cell>
          <cell r="H1395">
            <v>3.004</v>
          </cell>
          <cell r="I1395">
            <v>15.76</v>
          </cell>
          <cell r="M1395">
            <v>2.7392568115677438</v>
          </cell>
          <cell r="N1395">
            <v>2.7324656965526519</v>
          </cell>
          <cell r="O1395">
            <v>2.7549532889811834</v>
          </cell>
        </row>
        <row r="1396">
          <cell r="A1396">
            <v>38189</v>
          </cell>
          <cell r="B1396">
            <v>38188</v>
          </cell>
          <cell r="C1396">
            <v>38190</v>
          </cell>
          <cell r="D1396">
            <v>1.737609</v>
          </cell>
          <cell r="E1396">
            <v>1.7355510000000001</v>
          </cell>
          <cell r="F1396">
            <v>3.0238999999999998</v>
          </cell>
          <cell r="G1396">
            <v>3.0247000000000002</v>
          </cell>
          <cell r="H1396">
            <v>3.0289999999999999</v>
          </cell>
          <cell r="I1396">
            <v>15.75</v>
          </cell>
          <cell r="M1396">
            <v>2.7408424577656882</v>
          </cell>
          <cell r="N1396">
            <v>2.7340464744100244</v>
          </cell>
          <cell r="O1396">
            <v>2.756553691642071</v>
          </cell>
        </row>
        <row r="1397">
          <cell r="A1397">
            <v>38190</v>
          </cell>
          <cell r="B1397">
            <v>38189</v>
          </cell>
          <cell r="C1397">
            <v>38191</v>
          </cell>
          <cell r="D1397">
            <v>1.7355510000000001</v>
          </cell>
          <cell r="E1397">
            <v>1.7355510000000001</v>
          </cell>
          <cell r="F1397">
            <v>3.0384000000000002</v>
          </cell>
          <cell r="G1397">
            <v>3.0392000000000001</v>
          </cell>
          <cell r="H1397">
            <v>3.0430000000000001</v>
          </cell>
          <cell r="I1397">
            <v>15.75</v>
          </cell>
          <cell r="M1397">
            <v>2.7424299619397536</v>
          </cell>
          <cell r="N1397">
            <v>2.7356281667742604</v>
          </cell>
          <cell r="O1397">
            <v>2.7581540784695826</v>
          </cell>
        </row>
        <row r="1398">
          <cell r="A1398">
            <v>38191</v>
          </cell>
          <cell r="B1398">
            <v>38190</v>
          </cell>
          <cell r="C1398">
            <v>38194</v>
          </cell>
          <cell r="D1398">
            <v>1.73658</v>
          </cell>
          <cell r="E1398">
            <v>1.7345189999999999</v>
          </cell>
          <cell r="F1398">
            <v>3.0457000000000001</v>
          </cell>
          <cell r="G1398">
            <v>3.0465</v>
          </cell>
          <cell r="H1398">
            <v>3.0529999999999999</v>
          </cell>
          <cell r="I1398">
            <v>15.75</v>
          </cell>
          <cell r="M1398">
            <v>2.744016504294045</v>
          </cell>
          <cell r="N1398">
            <v>2.7372107741744176</v>
          </cell>
          <cell r="O1398">
            <v>2.7597553944420645</v>
          </cell>
        </row>
        <row r="1399">
          <cell r="A1399">
            <v>38194</v>
          </cell>
          <cell r="B1399">
            <v>38191</v>
          </cell>
          <cell r="C1399">
            <v>38195</v>
          </cell>
          <cell r="D1399">
            <v>1.737609</v>
          </cell>
          <cell r="E1399">
            <v>1.7345189999999999</v>
          </cell>
          <cell r="F1399">
            <v>3.0565000000000002</v>
          </cell>
          <cell r="G1399">
            <v>3.0573000000000001</v>
          </cell>
          <cell r="H1399">
            <v>3.0750000000000002</v>
          </cell>
          <cell r="I1399">
            <v>15.75</v>
          </cell>
          <cell r="M1399">
            <v>2.745604905687721</v>
          </cell>
          <cell r="N1399">
            <v>2.7387933555393547</v>
          </cell>
          <cell r="O1399">
            <v>2.761357640098955</v>
          </cell>
        </row>
        <row r="1400">
          <cell r="A1400">
            <v>38195</v>
          </cell>
          <cell r="B1400">
            <v>38194</v>
          </cell>
          <cell r="C1400">
            <v>38196</v>
          </cell>
          <cell r="D1400">
            <v>1.73658</v>
          </cell>
          <cell r="E1400">
            <v>1.7355510000000001</v>
          </cell>
          <cell r="F1400">
            <v>3.0661999999999998</v>
          </cell>
          <cell r="G1400">
            <v>3.0670000000000002</v>
          </cell>
          <cell r="H1400">
            <v>3.0649999999999999</v>
          </cell>
          <cell r="I1400">
            <v>15.75</v>
          </cell>
          <cell r="M1400">
            <v>2.7471951682859101</v>
          </cell>
          <cell r="N1400">
            <v>2.7403768519101073</v>
          </cell>
          <cell r="O1400">
            <v>2.7629608159800063</v>
          </cell>
        </row>
        <row r="1401">
          <cell r="A1401">
            <v>38196</v>
          </cell>
          <cell r="B1401">
            <v>38195</v>
          </cell>
          <cell r="C1401">
            <v>38197</v>
          </cell>
          <cell r="D1401">
            <v>1.73658</v>
          </cell>
          <cell r="E1401">
            <v>1.7355510000000001</v>
          </cell>
          <cell r="F1401">
            <v>3.0548999999999999</v>
          </cell>
          <cell r="G1401">
            <v>3.0556999999999999</v>
          </cell>
          <cell r="H1401">
            <v>3.0539999999999998</v>
          </cell>
          <cell r="I1401">
            <v>15.76</v>
          </cell>
          <cell r="M1401">
            <v>2.7487854096810245</v>
          </cell>
          <cell r="N1401">
            <v>2.7419622065053435</v>
          </cell>
          <cell r="O1401">
            <v>2.7645649226252829</v>
          </cell>
        </row>
        <row r="1402">
          <cell r="A1402">
            <v>38197</v>
          </cell>
          <cell r="B1402">
            <v>38196</v>
          </cell>
          <cell r="C1402">
            <v>38198</v>
          </cell>
          <cell r="D1402">
            <v>1.73658</v>
          </cell>
          <cell r="E1402">
            <v>1.7355510000000001</v>
          </cell>
          <cell r="F1402">
            <v>3.0366</v>
          </cell>
          <cell r="G1402">
            <v>3.0373999999999999</v>
          </cell>
          <cell r="H1402">
            <v>3.0329999999999999</v>
          </cell>
          <cell r="I1402">
            <v>15.78</v>
          </cell>
          <cell r="M1402">
            <v>2.7503765716032724</v>
          </cell>
          <cell r="N1402">
            <v>2.743548478255164</v>
          </cell>
          <cell r="O1402">
            <v>2.7661709088596274</v>
          </cell>
        </row>
        <row r="1403">
          <cell r="A1403">
            <v>38198</v>
          </cell>
          <cell r="B1403">
            <v>38197</v>
          </cell>
          <cell r="C1403">
            <v>38201</v>
          </cell>
          <cell r="D1403">
            <v>1.740696</v>
          </cell>
          <cell r="E1403">
            <v>1.73658</v>
          </cell>
          <cell r="F1403">
            <v>3.0259999999999998</v>
          </cell>
          <cell r="G1403">
            <v>3.0268000000000002</v>
          </cell>
          <cell r="H1403">
            <v>3.0379999999999998</v>
          </cell>
          <cell r="I1403">
            <v>15.82</v>
          </cell>
          <cell r="M1403">
            <v>2.7519686545855109</v>
          </cell>
          <cell r="N1403">
            <v>2.7451356676901586</v>
          </cell>
          <cell r="O1403">
            <v>2.7677797254664771</v>
          </cell>
        </row>
        <row r="1404">
          <cell r="A1404">
            <v>38201</v>
          </cell>
          <cell r="B1404">
            <v>38198</v>
          </cell>
          <cell r="C1404">
            <v>38202</v>
          </cell>
          <cell r="D1404">
            <v>1.741725</v>
          </cell>
          <cell r="E1404">
            <v>1.7386379999999999</v>
          </cell>
          <cell r="F1404">
            <v>3.0457999999999998</v>
          </cell>
          <cell r="G1404">
            <v>3.0466000000000002</v>
          </cell>
          <cell r="H1404">
            <v>3.0470000000000002</v>
          </cell>
          <cell r="I1404">
            <v>15.82</v>
          </cell>
          <cell r="M1404">
            <v>2.7535654348618981</v>
          </cell>
          <cell r="N1404">
            <v>2.746724716922758</v>
          </cell>
          <cell r="O1404">
            <v>2.7693932738467191</v>
          </cell>
        </row>
        <row r="1405">
          <cell r="A1405">
            <v>38202</v>
          </cell>
          <cell r="B1405">
            <v>38201</v>
          </cell>
          <cell r="C1405">
            <v>38203</v>
          </cell>
          <cell r="D1405">
            <v>1.7427539999999999</v>
          </cell>
          <cell r="E1405">
            <v>1.7396670000000001</v>
          </cell>
          <cell r="F1405">
            <v>3.0541999999999998</v>
          </cell>
          <cell r="G1405">
            <v>3.0550000000000002</v>
          </cell>
          <cell r="H1405">
            <v>3.052</v>
          </cell>
          <cell r="I1405">
            <v>15.82</v>
          </cell>
          <cell r="M1405">
            <v>2.7551640861142435</v>
          </cell>
          <cell r="N1405">
            <v>2.7483165702455516</v>
          </cell>
          <cell r="O1405">
            <v>2.7710077628864909</v>
          </cell>
        </row>
        <row r="1406">
          <cell r="A1406">
            <v>38203</v>
          </cell>
          <cell r="B1406">
            <v>38202</v>
          </cell>
          <cell r="C1406">
            <v>38204</v>
          </cell>
          <cell r="D1406">
            <v>1.7437830000000001</v>
          </cell>
          <cell r="E1406">
            <v>1.740696</v>
          </cell>
          <cell r="F1406">
            <v>3.0571000000000002</v>
          </cell>
          <cell r="G1406">
            <v>3.0579000000000001</v>
          </cell>
          <cell r="H1406">
            <v>3.0550000000000002</v>
          </cell>
          <cell r="I1406">
            <v>15.83</v>
          </cell>
          <cell r="M1406">
            <v>2.7567646105248209</v>
          </cell>
          <cell r="N1406">
            <v>2.7499102887931546</v>
          </cell>
          <cell r="O1406">
            <v>2.7726231931341743</v>
          </cell>
        </row>
        <row r="1407">
          <cell r="A1407">
            <v>38204</v>
          </cell>
          <cell r="B1407">
            <v>38203</v>
          </cell>
          <cell r="C1407">
            <v>38205</v>
          </cell>
          <cell r="D1407">
            <v>1.744812</v>
          </cell>
          <cell r="E1407">
            <v>1.741725</v>
          </cell>
          <cell r="F1407">
            <v>3.0629</v>
          </cell>
          <cell r="G1407">
            <v>3.0636999999999999</v>
          </cell>
          <cell r="H1407">
            <v>3.0680000000000001</v>
          </cell>
          <cell r="I1407">
            <v>15.84</v>
          </cell>
          <cell r="M1407">
            <v>2.7583670102790991</v>
          </cell>
          <cell r="N1407">
            <v>2.7515058747398413</v>
          </cell>
          <cell r="O1407">
            <v>2.7742405156145389</v>
          </cell>
        </row>
        <row r="1408">
          <cell r="A1408">
            <v>38205</v>
          </cell>
          <cell r="B1408">
            <v>38204</v>
          </cell>
          <cell r="C1408">
            <v>38208</v>
          </cell>
          <cell r="D1408">
            <v>1.7437830000000001</v>
          </cell>
          <cell r="E1408">
            <v>1.7437830000000001</v>
          </cell>
          <cell r="F1408">
            <v>3.0480999999999998</v>
          </cell>
          <cell r="G1408">
            <v>3.0489000000000002</v>
          </cell>
          <cell r="H1408">
            <v>3.032</v>
          </cell>
          <cell r="I1408">
            <v>15.86</v>
          </cell>
          <cell r="M1408">
            <v>2.7599712875657452</v>
          </cell>
          <cell r="N1408">
            <v>2.7531033302630687</v>
          </cell>
          <cell r="O1408">
            <v>2.775859732457794</v>
          </cell>
        </row>
        <row r="1409">
          <cell r="A1409">
            <v>38208</v>
          </cell>
          <cell r="B1409">
            <v>38205</v>
          </cell>
          <cell r="C1409">
            <v>38209</v>
          </cell>
          <cell r="D1409">
            <v>1.7437830000000001</v>
          </cell>
          <cell r="E1409">
            <v>1.7437830000000001</v>
          </cell>
          <cell r="F1409">
            <v>3.0388000000000002</v>
          </cell>
          <cell r="G1409">
            <v>3.0396000000000001</v>
          </cell>
          <cell r="H1409">
            <v>3.04</v>
          </cell>
          <cell r="I1409">
            <v>15.86</v>
          </cell>
          <cell r="M1409">
            <v>2.7615755512363269</v>
          </cell>
          <cell r="N1409">
            <v>2.754703601857921</v>
          </cell>
          <cell r="O1409">
            <v>2.7774817971373587</v>
          </cell>
        </row>
        <row r="1410">
          <cell r="A1410">
            <v>38209</v>
          </cell>
          <cell r="B1410">
            <v>38208</v>
          </cell>
          <cell r="C1410">
            <v>38210</v>
          </cell>
          <cell r="D1410">
            <v>1.7427539999999999</v>
          </cell>
          <cell r="E1410">
            <v>1.7427539999999999</v>
          </cell>
          <cell r="F1410">
            <v>3.0276999999999998</v>
          </cell>
          <cell r="G1410">
            <v>3.0285000000000002</v>
          </cell>
          <cell r="H1410">
            <v>3.0249999999999999</v>
          </cell>
          <cell r="I1410">
            <v>15.87</v>
          </cell>
          <cell r="M1410">
            <v>2.7631807474028141</v>
          </cell>
          <cell r="N1410">
            <v>2.7563048036282405</v>
          </cell>
          <cell r="O1410">
            <v>2.7791048096651858</v>
          </cell>
        </row>
        <row r="1411">
          <cell r="A1411">
            <v>38210</v>
          </cell>
          <cell r="B1411">
            <v>38209</v>
          </cell>
          <cell r="C1411">
            <v>38211</v>
          </cell>
          <cell r="D1411">
            <v>1.7437830000000001</v>
          </cell>
          <cell r="E1411">
            <v>1.741725</v>
          </cell>
          <cell r="F1411">
            <v>3.0384000000000002</v>
          </cell>
          <cell r="G1411">
            <v>3.0392000000000001</v>
          </cell>
          <cell r="H1411">
            <v>3.0369999999999999</v>
          </cell>
          <cell r="I1411">
            <v>15.88</v>
          </cell>
          <cell r="M1411">
            <v>2.764785928836234</v>
          </cell>
          <cell r="N1411">
            <v>2.7579059907021546</v>
          </cell>
          <cell r="O1411">
            <v>2.7807297229655683</v>
          </cell>
        </row>
        <row r="1412">
          <cell r="A1412">
            <v>38211</v>
          </cell>
          <cell r="B1412">
            <v>38210</v>
          </cell>
          <cell r="C1412">
            <v>38212</v>
          </cell>
          <cell r="D1412">
            <v>1.7427539999999999</v>
          </cell>
          <cell r="E1412">
            <v>1.741725</v>
          </cell>
          <cell r="F1412">
            <v>3.0299</v>
          </cell>
          <cell r="G1412">
            <v>3.0306999999999999</v>
          </cell>
          <cell r="H1412">
            <v>3.032</v>
          </cell>
          <cell r="I1412">
            <v>15.88</v>
          </cell>
          <cell r="M1412">
            <v>2.7663929910700151</v>
          </cell>
          <cell r="N1412">
            <v>2.7595071619727065</v>
          </cell>
          <cell r="O1412">
            <v>2.7823565391809866</v>
          </cell>
        </row>
        <row r="1413">
          <cell r="A1413">
            <v>38212</v>
          </cell>
          <cell r="B1413">
            <v>38211</v>
          </cell>
          <cell r="C1413">
            <v>38215</v>
          </cell>
          <cell r="D1413">
            <v>1.741725</v>
          </cell>
          <cell r="E1413">
            <v>1.741725</v>
          </cell>
          <cell r="F1413">
            <v>3.0226999999999999</v>
          </cell>
          <cell r="G1413">
            <v>3.0234999999999999</v>
          </cell>
          <cell r="H1413">
            <v>3.0190000000000001</v>
          </cell>
          <cell r="I1413">
            <v>15.88</v>
          </cell>
          <cell r="M1413">
            <v>2.7680000385536014</v>
          </cell>
          <cell r="N1413">
            <v>2.7611092628432692</v>
          </cell>
          <cell r="O1413">
            <v>2.7839843071361505</v>
          </cell>
        </row>
        <row r="1414">
          <cell r="A1414">
            <v>38215</v>
          </cell>
          <cell r="B1414">
            <v>38212</v>
          </cell>
          <cell r="C1414">
            <v>38216</v>
          </cell>
          <cell r="D1414">
            <v>1.7427539999999999</v>
          </cell>
          <cell r="E1414">
            <v>1.740696</v>
          </cell>
          <cell r="F1414">
            <v>3.0137999999999998</v>
          </cell>
          <cell r="G1414">
            <v>3.0146000000000002</v>
          </cell>
          <cell r="H1414">
            <v>3.0070000000000001</v>
          </cell>
          <cell r="I1414">
            <v>15.88</v>
          </cell>
          <cell r="M1414">
            <v>2.7696070701759847</v>
          </cell>
          <cell r="N1414">
            <v>2.7627122938535447</v>
          </cell>
          <cell r="O1414">
            <v>2.7856130273878583</v>
          </cell>
        </row>
        <row r="1415">
          <cell r="A1415">
            <v>38216</v>
          </cell>
          <cell r="B1415">
            <v>38215</v>
          </cell>
          <cell r="C1415">
            <v>38217</v>
          </cell>
          <cell r="D1415">
            <v>1.741725</v>
          </cell>
          <cell r="E1415">
            <v>1.740696</v>
          </cell>
          <cell r="F1415">
            <v>2.9981</v>
          </cell>
          <cell r="G1415">
            <v>2.9988999999999999</v>
          </cell>
          <cell r="H1415">
            <v>2.9950000000000001</v>
          </cell>
          <cell r="I1415">
            <v>15.88</v>
          </cell>
          <cell r="M1415">
            <v>2.7712159847759774</v>
          </cell>
          <cell r="N1415">
            <v>2.7643153079332317</v>
          </cell>
          <cell r="O1415">
            <v>2.7872427004932336</v>
          </cell>
        </row>
        <row r="1416">
          <cell r="A1416">
            <v>38217</v>
          </cell>
          <cell r="B1416">
            <v>38216</v>
          </cell>
          <cell r="C1416">
            <v>38218</v>
          </cell>
          <cell r="D1416">
            <v>1.7396670000000001</v>
          </cell>
          <cell r="E1416">
            <v>1.7396670000000001</v>
          </cell>
          <cell r="F1416">
            <v>2.9914000000000001</v>
          </cell>
          <cell r="G1416">
            <v>2.9922</v>
          </cell>
          <cell r="H1416">
            <v>2.9809999999999999</v>
          </cell>
          <cell r="I1416">
            <v>15.87</v>
          </cell>
          <cell r="M1416">
            <v>2.7728248834963392</v>
          </cell>
          <cell r="N1416">
            <v>2.7659192521329841</v>
          </cell>
          <cell r="O1416">
            <v>2.788873327009727</v>
          </cell>
        </row>
        <row r="1417">
          <cell r="A1417">
            <v>38218</v>
          </cell>
          <cell r="B1417">
            <v>38217</v>
          </cell>
          <cell r="C1417">
            <v>38219</v>
          </cell>
          <cell r="D1417">
            <v>1.740696</v>
          </cell>
          <cell r="E1417">
            <v>1.7396670000000001</v>
          </cell>
          <cell r="F1417">
            <v>2.9784999999999999</v>
          </cell>
          <cell r="G1417">
            <v>2.9792999999999998</v>
          </cell>
          <cell r="H1417">
            <v>2.9849999999999999</v>
          </cell>
          <cell r="I1417">
            <v>15.86</v>
          </cell>
          <cell r="M1417">
            <v>2.7744328141452046</v>
          </cell>
          <cell r="N1417">
            <v>2.7675231782821839</v>
          </cell>
          <cell r="O1417">
            <v>2.7905039518592756</v>
          </cell>
        </row>
        <row r="1418">
          <cell r="A1418">
            <v>38219</v>
          </cell>
          <cell r="B1418">
            <v>38218</v>
          </cell>
          <cell r="C1418">
            <v>38222</v>
          </cell>
          <cell r="D1418">
            <v>1.740696</v>
          </cell>
          <cell r="E1418">
            <v>1.7386379999999999</v>
          </cell>
          <cell r="F1418">
            <v>2.9733999999999998</v>
          </cell>
          <cell r="G1418">
            <v>2.9742000000000002</v>
          </cell>
          <cell r="H1418">
            <v>2.9649999999999999</v>
          </cell>
          <cell r="I1418">
            <v>15.85</v>
          </cell>
          <cell r="M1418">
            <v>2.7760426288458215</v>
          </cell>
          <cell r="N1418">
            <v>2.7691280345305147</v>
          </cell>
          <cell r="O1418">
            <v>2.7921345738412042</v>
          </cell>
        </row>
        <row r="1419">
          <cell r="A1419">
            <v>38222</v>
          </cell>
          <cell r="B1419">
            <v>38219</v>
          </cell>
          <cell r="C1419">
            <v>38223</v>
          </cell>
          <cell r="D1419">
            <v>1.7437830000000001</v>
          </cell>
          <cell r="E1419">
            <v>1.7386379999999999</v>
          </cell>
          <cell r="F1419">
            <v>2.9679000000000002</v>
          </cell>
          <cell r="G1419">
            <v>2.9687000000000001</v>
          </cell>
          <cell r="H1419">
            <v>2.9620000000000002</v>
          </cell>
          <cell r="I1419">
            <v>15.84</v>
          </cell>
          <cell r="M1419">
            <v>2.7776533776124417</v>
          </cell>
          <cell r="N1419">
            <v>2.7707328716064148</v>
          </cell>
          <cell r="O1419">
            <v>2.7937651917539807</v>
          </cell>
        </row>
        <row r="1420">
          <cell r="A1420">
            <v>38223</v>
          </cell>
          <cell r="B1420">
            <v>38222</v>
          </cell>
          <cell r="C1420">
            <v>38224</v>
          </cell>
          <cell r="D1420">
            <v>1.7437830000000001</v>
          </cell>
          <cell r="E1420">
            <v>1.740696</v>
          </cell>
          <cell r="F1420">
            <v>2.9567999999999999</v>
          </cell>
          <cell r="G1420">
            <v>2.9575999999999998</v>
          </cell>
          <cell r="H1420">
            <v>2.956</v>
          </cell>
          <cell r="I1420">
            <v>15.83</v>
          </cell>
          <cell r="M1420">
            <v>2.7792679191923662</v>
          </cell>
          <cell r="N1420">
            <v>2.7723386387592228</v>
          </cell>
          <cell r="O1420">
            <v>2.7953958043952158</v>
          </cell>
        </row>
        <row r="1421">
          <cell r="A1421">
            <v>38224</v>
          </cell>
          <cell r="B1421">
            <v>38223</v>
          </cell>
          <cell r="C1421">
            <v>38225</v>
          </cell>
          <cell r="D1421">
            <v>1.740696</v>
          </cell>
          <cell r="E1421">
            <v>1.7427539999999999</v>
          </cell>
          <cell r="F1421">
            <v>2.9504000000000001</v>
          </cell>
          <cell r="G1421">
            <v>2.9512</v>
          </cell>
          <cell r="H1421">
            <v>2.95</v>
          </cell>
          <cell r="I1421">
            <v>15.84</v>
          </cell>
          <cell r="M1421">
            <v>2.7808833992423438</v>
          </cell>
          <cell r="N1421">
            <v>2.773947238352267</v>
          </cell>
          <cell r="O1421">
            <v>2.7970264105616653</v>
          </cell>
        </row>
        <row r="1422">
          <cell r="A1422">
            <v>38225</v>
          </cell>
          <cell r="B1422">
            <v>38224</v>
          </cell>
          <cell r="C1422">
            <v>38226</v>
          </cell>
          <cell r="D1422">
            <v>1.740696</v>
          </cell>
          <cell r="E1422">
            <v>1.740696</v>
          </cell>
          <cell r="F1422">
            <v>2.9533</v>
          </cell>
          <cell r="G1422">
            <v>2.9540999999999999</v>
          </cell>
          <cell r="H1422">
            <v>2.9540000000000002</v>
          </cell>
          <cell r="I1422">
            <v>15.86</v>
          </cell>
          <cell r="M1422">
            <v>2.7824969567788527</v>
          </cell>
          <cell r="N1422">
            <v>2.7755586742340763</v>
          </cell>
          <cell r="O1422">
            <v>2.7986589266501296</v>
          </cell>
        </row>
        <row r="1423">
          <cell r="A1423">
            <v>38226</v>
          </cell>
          <cell r="B1423">
            <v>38225</v>
          </cell>
          <cell r="C1423">
            <v>38229</v>
          </cell>
          <cell r="D1423">
            <v>1.744812</v>
          </cell>
          <cell r="E1423">
            <v>1.741725</v>
          </cell>
          <cell r="F1423">
            <v>2.9563000000000001</v>
          </cell>
          <cell r="G1423">
            <v>2.9571000000000001</v>
          </cell>
          <cell r="H1423">
            <v>2.9550000000000001</v>
          </cell>
          <cell r="I1423">
            <v>15.88</v>
          </cell>
          <cell r="M1423">
            <v>2.7841114505530782</v>
          </cell>
          <cell r="N1423">
            <v>2.7771691421947442</v>
          </cell>
          <cell r="O1423">
            <v>2.800294313965269</v>
          </cell>
        </row>
        <row r="1424">
          <cell r="A1424">
            <v>38229</v>
          </cell>
          <cell r="B1424">
            <v>38226</v>
          </cell>
          <cell r="C1424">
            <v>38230</v>
          </cell>
          <cell r="D1424">
            <v>1.7478990000000001</v>
          </cell>
          <cell r="E1424">
            <v>1.7437830000000001</v>
          </cell>
          <cell r="F1424">
            <v>2.948</v>
          </cell>
          <cell r="G1424">
            <v>2.9487999999999999</v>
          </cell>
          <cell r="H1424">
            <v>2.9430000000000001</v>
          </cell>
          <cell r="I1424">
            <v>15.91</v>
          </cell>
          <cell r="M1424">
            <v>2.7857307009091654</v>
          </cell>
          <cell r="N1424">
            <v>2.778781497169474</v>
          </cell>
          <cell r="O1424">
            <v>2.8019325760949103</v>
          </cell>
        </row>
        <row r="1425">
          <cell r="A1425">
            <v>38230</v>
          </cell>
          <cell r="B1425">
            <v>38229</v>
          </cell>
          <cell r="C1425">
            <v>38231</v>
          </cell>
          <cell r="D1425">
            <v>1.748928</v>
          </cell>
          <cell r="E1425">
            <v>1.745841</v>
          </cell>
          <cell r="F1425">
            <v>2.9329999999999998</v>
          </cell>
          <cell r="G1425">
            <v>2.9338000000000002</v>
          </cell>
          <cell r="H1425">
            <v>2.93</v>
          </cell>
          <cell r="I1425">
            <v>15.91</v>
          </cell>
          <cell r="M1425">
            <v>2.7873537595446285</v>
          </cell>
          <cell r="N1425">
            <v>2.7803966944813001</v>
          </cell>
          <cell r="O1425">
            <v>2.8035746764976226</v>
          </cell>
        </row>
        <row r="1426">
          <cell r="A1426">
            <v>38231</v>
          </cell>
          <cell r="B1426">
            <v>38230</v>
          </cell>
          <cell r="C1426">
            <v>38232</v>
          </cell>
          <cell r="D1426">
            <v>1.745841</v>
          </cell>
          <cell r="E1426">
            <v>1.7468699999999999</v>
          </cell>
          <cell r="F1426">
            <v>2.9289999999999998</v>
          </cell>
          <cell r="G1426">
            <v>2.9298000000000002</v>
          </cell>
          <cell r="H1426">
            <v>2.931</v>
          </cell>
          <cell r="I1426">
            <v>15.92</v>
          </cell>
          <cell r="M1426">
            <v>2.7889787198899527</v>
          </cell>
          <cell r="N1426">
            <v>2.7820147379964633</v>
          </cell>
          <cell r="O1426">
            <v>2.8052177392695778</v>
          </cell>
        </row>
        <row r="1427">
          <cell r="A1427">
            <v>38232</v>
          </cell>
          <cell r="B1427">
            <v>38231</v>
          </cell>
          <cell r="C1427">
            <v>38233</v>
          </cell>
          <cell r="D1427">
            <v>1.7478990000000001</v>
          </cell>
          <cell r="E1427">
            <v>1.744812</v>
          </cell>
          <cell r="F1427">
            <v>2.9352999999999998</v>
          </cell>
          <cell r="G1427">
            <v>2.9361000000000002</v>
          </cell>
          <cell r="H1427">
            <v>2.94</v>
          </cell>
          <cell r="I1427">
            <v>15.92</v>
          </cell>
          <cell r="M1427">
            <v>2.7906017576890565</v>
          </cell>
          <cell r="N1427">
            <v>2.7836346773582514</v>
          </cell>
          <cell r="O1427">
            <v>2.806862725880813</v>
          </cell>
        </row>
        <row r="1428">
          <cell r="A1428">
            <v>38233</v>
          </cell>
          <cell r="B1428">
            <v>38232</v>
          </cell>
          <cell r="C1428">
            <v>38236</v>
          </cell>
          <cell r="D1428">
            <v>1.744812</v>
          </cell>
          <cell r="E1428">
            <v>1.745841</v>
          </cell>
          <cell r="F1428">
            <v>2.9281000000000001</v>
          </cell>
          <cell r="G1428">
            <v>2.9289000000000001</v>
          </cell>
          <cell r="H1428">
            <v>2.927</v>
          </cell>
          <cell r="I1428">
            <v>15.92</v>
          </cell>
          <cell r="M1428">
            <v>2.7922276543629443</v>
          </cell>
          <cell r="N1428">
            <v>2.7852536504211414</v>
          </cell>
          <cell r="O1428">
            <v>2.8085086771162602</v>
          </cell>
        </row>
        <row r="1429">
          <cell r="A1429">
            <v>38236</v>
          </cell>
          <cell r="B1429">
            <v>38233</v>
          </cell>
          <cell r="C1429">
            <v>38238</v>
          </cell>
          <cell r="D1429">
            <v>1.745841</v>
          </cell>
          <cell r="E1429">
            <v>1.744812</v>
          </cell>
          <cell r="F1429">
            <v>2.9134000000000002</v>
          </cell>
          <cell r="G1429">
            <v>2.9142000000000001</v>
          </cell>
          <cell r="H1429">
            <v>2.91</v>
          </cell>
          <cell r="I1429">
            <v>15.92</v>
          </cell>
          <cell r="M1429">
            <v>2.7938516251356322</v>
          </cell>
          <cell r="N1429">
            <v>2.7868745204272427</v>
          </cell>
          <cell r="O1429">
            <v>2.8101555935415776</v>
          </cell>
        </row>
        <row r="1430">
          <cell r="A1430">
            <v>38238</v>
          </cell>
          <cell r="B1430">
            <v>38236</v>
          </cell>
          <cell r="C1430">
            <v>38239</v>
          </cell>
          <cell r="D1430">
            <v>1.7468699999999999</v>
          </cell>
          <cell r="E1430">
            <v>1.744812</v>
          </cell>
          <cell r="F1430">
            <v>2.9005999999999998</v>
          </cell>
          <cell r="G1430">
            <v>2.9014000000000002</v>
          </cell>
          <cell r="H1430">
            <v>2.9</v>
          </cell>
          <cell r="I1430">
            <v>15.93</v>
          </cell>
          <cell r="M1430">
            <v>2.7954774987073248</v>
          </cell>
          <cell r="N1430">
            <v>2.788495377795821</v>
          </cell>
          <cell r="O1430">
            <v>2.8118034757227544</v>
          </cell>
        </row>
        <row r="1431">
          <cell r="A1431">
            <v>38239</v>
          </cell>
          <cell r="B1431">
            <v>38238</v>
          </cell>
          <cell r="C1431">
            <v>38240</v>
          </cell>
          <cell r="D1431">
            <v>1.744812</v>
          </cell>
          <cell r="E1431">
            <v>1.744812</v>
          </cell>
          <cell r="F1431">
            <v>2.9020000000000001</v>
          </cell>
          <cell r="G1431">
            <v>2.9028</v>
          </cell>
          <cell r="H1431">
            <v>2.899</v>
          </cell>
          <cell r="I1431">
            <v>15.93</v>
          </cell>
          <cell r="M1431">
            <v>2.7971052773000471</v>
          </cell>
          <cell r="N1431">
            <v>2.7901171778615286</v>
          </cell>
          <cell r="O1431">
            <v>2.8134532873052813</v>
          </cell>
        </row>
        <row r="1432">
          <cell r="A1432">
            <v>38240</v>
          </cell>
          <cell r="B1432">
            <v>38239</v>
          </cell>
          <cell r="C1432">
            <v>38243</v>
          </cell>
          <cell r="D1432">
            <v>1.7478990000000001</v>
          </cell>
          <cell r="E1432">
            <v>1.7437830000000001</v>
          </cell>
          <cell r="F1432">
            <v>2.8980000000000001</v>
          </cell>
          <cell r="G1432">
            <v>2.8988</v>
          </cell>
          <cell r="H1432">
            <v>2.9020000000000001</v>
          </cell>
          <cell r="I1432">
            <v>15.94</v>
          </cell>
          <cell r="M1432">
            <v>2.7987320849177459</v>
          </cell>
          <cell r="N1432">
            <v>2.7917399211726415</v>
          </cell>
          <cell r="O1432">
            <v>2.8151040669064775</v>
          </cell>
        </row>
        <row r="1433">
          <cell r="A1433">
            <v>38243</v>
          </cell>
          <cell r="B1433">
            <v>38240</v>
          </cell>
          <cell r="C1433">
            <v>38244</v>
          </cell>
          <cell r="D1433">
            <v>1.7530410000000001</v>
          </cell>
          <cell r="E1433">
            <v>1.744812</v>
          </cell>
          <cell r="F1433">
            <v>2.9051999999999998</v>
          </cell>
          <cell r="G1433">
            <v>2.9060000000000001</v>
          </cell>
          <cell r="H1433">
            <v>2.9089999999999998</v>
          </cell>
          <cell r="I1433">
            <v>15.95</v>
          </cell>
          <cell r="M1433">
            <v>2.8003627185885778</v>
          </cell>
          <cell r="N1433">
            <v>2.7933626507109621</v>
          </cell>
          <cell r="O1433">
            <v>2.8167567792211488</v>
          </cell>
        </row>
        <row r="1434">
          <cell r="A1434">
            <v>38244</v>
          </cell>
          <cell r="B1434">
            <v>38243</v>
          </cell>
          <cell r="C1434">
            <v>38245</v>
          </cell>
          <cell r="D1434">
            <v>1.754067</v>
          </cell>
          <cell r="E1434">
            <v>1.7520119999999999</v>
          </cell>
          <cell r="F1434">
            <v>2.9117000000000002</v>
          </cell>
          <cell r="G1434">
            <v>2.9125000000000001</v>
          </cell>
          <cell r="H1434">
            <v>2.9089999999999998</v>
          </cell>
          <cell r="I1434">
            <v>15.97</v>
          </cell>
          <cell r="M1434">
            <v>2.8019991021420969</v>
          </cell>
          <cell r="N1434">
            <v>2.794987281602066</v>
          </cell>
          <cell r="O1434">
            <v>2.8184114264324864</v>
          </cell>
        </row>
        <row r="1435">
          <cell r="A1435">
            <v>38245</v>
          </cell>
          <cell r="B1435">
            <v>38244</v>
          </cell>
          <cell r="C1435">
            <v>38246</v>
          </cell>
          <cell r="D1435">
            <v>1.7561249999999999</v>
          </cell>
          <cell r="E1435">
            <v>1.7520119999999999</v>
          </cell>
          <cell r="F1435">
            <v>2.9034</v>
          </cell>
          <cell r="G1435">
            <v>2.9041999999999999</v>
          </cell>
          <cell r="H1435">
            <v>2.9009999999999998</v>
          </cell>
          <cell r="I1435">
            <v>15.97</v>
          </cell>
          <cell r="M1435">
            <v>2.8036374001951296</v>
          </cell>
          <cell r="N1435">
            <v>2.796619565354471</v>
          </cell>
          <cell r="O1435">
            <v>2.8200689757376405</v>
          </cell>
        </row>
        <row r="1436">
          <cell r="A1436">
            <v>38246</v>
          </cell>
          <cell r="B1436">
            <v>38245</v>
          </cell>
          <cell r="C1436">
            <v>38247</v>
          </cell>
          <cell r="D1436">
            <v>1.7838449999999999</v>
          </cell>
          <cell r="E1436">
            <v>1.7776890000000001</v>
          </cell>
          <cell r="F1436">
            <v>2.8883999999999999</v>
          </cell>
          <cell r="G1436">
            <v>2.8892000000000002</v>
          </cell>
          <cell r="H1436">
            <v>2.8849999999999998</v>
          </cell>
          <cell r="I1436">
            <v>16.22</v>
          </cell>
          <cell r="M1436">
            <v>2.8052785794382689</v>
          </cell>
          <cell r="N1436">
            <v>2.7982528023671165</v>
          </cell>
          <cell r="O1436">
            <v>2.8217274998719746</v>
          </cell>
        </row>
        <row r="1437">
          <cell r="A1437">
            <v>38247</v>
          </cell>
          <cell r="B1437">
            <v>38246</v>
          </cell>
          <cell r="C1437">
            <v>38250</v>
          </cell>
          <cell r="D1437">
            <v>1.7828189999999999</v>
          </cell>
          <cell r="E1437">
            <v>1.780767</v>
          </cell>
          <cell r="F1437">
            <v>2.8736000000000002</v>
          </cell>
          <cell r="G1437">
            <v>2.8744000000000001</v>
          </cell>
          <cell r="H1437">
            <v>2.8679999999999999</v>
          </cell>
          <cell r="I1437">
            <v>16.23</v>
          </cell>
          <cell r="M1437">
            <v>2.8069466401607817</v>
          </cell>
          <cell r="N1437">
            <v>2.7999109434424456</v>
          </cell>
          <cell r="O1437">
            <v>2.8234111261344648</v>
          </cell>
        </row>
        <row r="1438">
          <cell r="A1438">
            <v>38250</v>
          </cell>
          <cell r="B1438">
            <v>38247</v>
          </cell>
          <cell r="C1438">
            <v>38251</v>
          </cell>
          <cell r="D1438">
            <v>1.7848679999999999</v>
          </cell>
          <cell r="E1438">
            <v>1.781793</v>
          </cell>
          <cell r="F1438">
            <v>2.8668</v>
          </cell>
          <cell r="G1438">
            <v>2.8675999999999999</v>
          </cell>
          <cell r="H1438">
            <v>2.8730000000000002</v>
          </cell>
          <cell r="I1438">
            <v>16.239999999999998</v>
          </cell>
          <cell r="M1438">
            <v>2.8086147327614697</v>
          </cell>
          <cell r="N1438">
            <v>2.8015729397794527</v>
          </cell>
          <cell r="O1438">
            <v>2.8250967215266223</v>
          </cell>
        </row>
        <row r="1439">
          <cell r="A1439">
            <v>38251</v>
          </cell>
          <cell r="B1439">
            <v>38250</v>
          </cell>
          <cell r="C1439">
            <v>38252</v>
          </cell>
          <cell r="D1439">
            <v>1.779741</v>
          </cell>
          <cell r="E1439">
            <v>1.7838449999999999</v>
          </cell>
          <cell r="F1439">
            <v>2.8729</v>
          </cell>
          <cell r="G1439">
            <v>2.8736999999999999</v>
          </cell>
          <cell r="H1439">
            <v>2.8690000000000002</v>
          </cell>
          <cell r="I1439">
            <v>16.239999999999998</v>
          </cell>
          <cell r="M1439">
            <v>2.8102857349484145</v>
          </cell>
          <cell r="N1439">
            <v>2.8032368807971491</v>
          </cell>
          <cell r="O1439">
            <v>2.8267842882923619</v>
          </cell>
        </row>
        <row r="1440">
          <cell r="A1440">
            <v>38252</v>
          </cell>
          <cell r="B1440">
            <v>38251</v>
          </cell>
          <cell r="C1440">
            <v>38253</v>
          </cell>
          <cell r="D1440">
            <v>1.7828189999999999</v>
          </cell>
          <cell r="E1440">
            <v>1.779741</v>
          </cell>
          <cell r="F1440">
            <v>2.8668999999999998</v>
          </cell>
          <cell r="G1440">
            <v>2.8677000000000001</v>
          </cell>
          <cell r="H1440">
            <v>2.88</v>
          </cell>
          <cell r="I1440">
            <v>16.239999999999998</v>
          </cell>
          <cell r="M1440">
            <v>2.8119529285298155</v>
          </cell>
          <cell r="N1440">
            <v>2.8049037274950241</v>
          </cell>
          <cell r="O1440">
            <v>2.8284728631232654</v>
          </cell>
        </row>
        <row r="1441">
          <cell r="A1441">
            <v>38253</v>
          </cell>
          <cell r="B1441">
            <v>38252</v>
          </cell>
          <cell r="C1441">
            <v>38254</v>
          </cell>
          <cell r="D1441">
            <v>1.781793</v>
          </cell>
          <cell r="E1441">
            <v>1.780767</v>
          </cell>
          <cell r="F1441">
            <v>2.8717000000000001</v>
          </cell>
          <cell r="G1441">
            <v>2.8725000000000001</v>
          </cell>
          <cell r="H1441">
            <v>2.88</v>
          </cell>
          <cell r="I1441">
            <v>16.239999999999998</v>
          </cell>
          <cell r="M1441">
            <v>2.8136239962325114</v>
          </cell>
          <cell r="N1441">
            <v>2.8065677282166495</v>
          </cell>
          <cell r="O1441">
            <v>2.8301624466214985</v>
          </cell>
        </row>
        <row r="1442">
          <cell r="A1442">
            <v>38254</v>
          </cell>
          <cell r="B1442">
            <v>38253</v>
          </cell>
          <cell r="C1442">
            <v>38257</v>
          </cell>
          <cell r="D1442">
            <v>1.7848679999999999</v>
          </cell>
          <cell r="E1442">
            <v>1.779741</v>
          </cell>
          <cell r="F1442">
            <v>2.8727</v>
          </cell>
          <cell r="G1442">
            <v>2.8734999999999999</v>
          </cell>
          <cell r="H1442">
            <v>2.87</v>
          </cell>
          <cell r="I1442">
            <v>16.239999999999998</v>
          </cell>
          <cell r="M1442">
            <v>2.8152950947462179</v>
          </cell>
          <cell r="N1442">
            <v>2.8082336759478737</v>
          </cell>
          <cell r="O1442">
            <v>2.8318530393895869</v>
          </cell>
        </row>
        <row r="1443">
          <cell r="A1443">
            <v>38257</v>
          </cell>
          <cell r="B1443">
            <v>38254</v>
          </cell>
          <cell r="C1443">
            <v>38258</v>
          </cell>
          <cell r="D1443">
            <v>1.7848679999999999</v>
          </cell>
          <cell r="E1443">
            <v>1.780767</v>
          </cell>
          <cell r="F1443">
            <v>2.8719999999999999</v>
          </cell>
          <cell r="G1443">
            <v>2.8727999999999998</v>
          </cell>
          <cell r="H1443">
            <v>2.8730000000000002</v>
          </cell>
          <cell r="I1443">
            <v>16.239999999999998</v>
          </cell>
          <cell r="M1443">
            <v>2.816970071454608</v>
          </cell>
          <cell r="N1443">
            <v>2.809899652151429</v>
          </cell>
          <cell r="O1443">
            <v>2.8335446420304162</v>
          </cell>
        </row>
        <row r="1444">
          <cell r="A1444">
            <v>38258</v>
          </cell>
          <cell r="B1444">
            <v>38257</v>
          </cell>
          <cell r="C1444">
            <v>38259</v>
          </cell>
          <cell r="D1444">
            <v>1.7848679999999999</v>
          </cell>
          <cell r="E1444">
            <v>1.781793</v>
          </cell>
          <cell r="F1444">
            <v>2.8683999999999998</v>
          </cell>
          <cell r="G1444">
            <v>2.8692000000000002</v>
          </cell>
          <cell r="H1444">
            <v>2.8650000000000002</v>
          </cell>
          <cell r="I1444">
            <v>16.239999999999998</v>
          </cell>
          <cell r="M1444">
            <v>2.8186460447004404</v>
          </cell>
          <cell r="N1444">
            <v>2.8115675776760498</v>
          </cell>
          <cell r="O1444">
            <v>2.8352372551472325</v>
          </cell>
        </row>
        <row r="1445">
          <cell r="A1445">
            <v>38259</v>
          </cell>
          <cell r="B1445">
            <v>38258</v>
          </cell>
          <cell r="C1445">
            <v>38260</v>
          </cell>
          <cell r="D1445">
            <v>1.781793</v>
          </cell>
          <cell r="E1445">
            <v>1.781793</v>
          </cell>
          <cell r="F1445">
            <v>2.8593999999999999</v>
          </cell>
          <cell r="G1445">
            <v>2.8601999999999999</v>
          </cell>
          <cell r="H1445">
            <v>2.8530000000000002</v>
          </cell>
          <cell r="I1445">
            <v>16.23</v>
          </cell>
          <cell r="M1445">
            <v>2.8203230150766112</v>
          </cell>
          <cell r="N1445">
            <v>2.8132374548190269</v>
          </cell>
          <cell r="O1445">
            <v>2.8369308793436416</v>
          </cell>
        </row>
        <row r="1446">
          <cell r="A1446">
            <v>38260</v>
          </cell>
          <cell r="B1446">
            <v>38259</v>
          </cell>
          <cell r="C1446">
            <v>38261</v>
          </cell>
          <cell r="D1446">
            <v>1.7848679999999999</v>
          </cell>
          <cell r="E1446">
            <v>1.779741</v>
          </cell>
          <cell r="F1446">
            <v>2.8578000000000001</v>
          </cell>
          <cell r="G1446">
            <v>2.8586</v>
          </cell>
          <cell r="H1446">
            <v>2.8580000000000001</v>
          </cell>
          <cell r="I1446">
            <v>16.239999999999998</v>
          </cell>
          <cell r="M1446">
            <v>2.8219980923452788</v>
          </cell>
          <cell r="N1446">
            <v>2.8149083237538051</v>
          </cell>
          <cell r="O1446">
            <v>2.8386245461192057</v>
          </cell>
        </row>
        <row r="1447">
          <cell r="A1447">
            <v>38261</v>
          </cell>
          <cell r="B1447">
            <v>38260</v>
          </cell>
          <cell r="C1447">
            <v>38264</v>
          </cell>
          <cell r="D1447">
            <v>1.7858940000000001</v>
          </cell>
          <cell r="E1447">
            <v>1.780767</v>
          </cell>
          <cell r="F1447">
            <v>2.8504999999999998</v>
          </cell>
          <cell r="G1447">
            <v>2.8513000000000002</v>
          </cell>
          <cell r="H1447">
            <v>2.84</v>
          </cell>
          <cell r="I1447">
            <v>16.23</v>
          </cell>
          <cell r="M1447">
            <v>2.8236770570423082</v>
          </cell>
          <cell r="N1447">
            <v>2.8165782596721471</v>
          </cell>
          <cell r="O1447">
            <v>2.8403201937081688</v>
          </cell>
        </row>
        <row r="1448">
          <cell r="A1448">
            <v>38264</v>
          </cell>
          <cell r="B1448">
            <v>38261</v>
          </cell>
          <cell r="C1448">
            <v>38265</v>
          </cell>
          <cell r="D1448">
            <v>1.7838449999999999</v>
          </cell>
          <cell r="E1448">
            <v>1.7828189999999999</v>
          </cell>
          <cell r="F1448">
            <v>2.8256999999999999</v>
          </cell>
          <cell r="G1448">
            <v>2.8264999999999998</v>
          </cell>
          <cell r="H1448">
            <v>2.8250000000000002</v>
          </cell>
          <cell r="I1448">
            <v>16.22</v>
          </cell>
          <cell r="M1448">
            <v>2.8253579863470111</v>
          </cell>
          <cell r="N1448">
            <v>2.8182501495447276</v>
          </cell>
          <cell r="O1448">
            <v>2.8420158839271563</v>
          </cell>
        </row>
        <row r="1449">
          <cell r="A1449">
            <v>38265</v>
          </cell>
          <cell r="B1449">
            <v>38264</v>
          </cell>
          <cell r="C1449">
            <v>38266</v>
          </cell>
          <cell r="D1449">
            <v>1.7828189999999999</v>
          </cell>
          <cell r="E1449">
            <v>1.780767</v>
          </cell>
          <cell r="F1449">
            <v>2.8233000000000001</v>
          </cell>
          <cell r="G1449">
            <v>2.8241000000000001</v>
          </cell>
          <cell r="H1449">
            <v>2.8279999999999998</v>
          </cell>
          <cell r="I1449">
            <v>16.2</v>
          </cell>
          <cell r="M1449">
            <v>2.8270379865860629</v>
          </cell>
          <cell r="N1449">
            <v>2.819924959515848</v>
          </cell>
          <cell r="O1449">
            <v>2.8437116155599278</v>
          </cell>
        </row>
        <row r="1450">
          <cell r="A1450">
            <v>38266</v>
          </cell>
          <cell r="B1450">
            <v>38265</v>
          </cell>
          <cell r="C1450">
            <v>38267</v>
          </cell>
          <cell r="D1450">
            <v>1.7828189999999999</v>
          </cell>
          <cell r="E1450">
            <v>1.781793</v>
          </cell>
          <cell r="F1450">
            <v>2.8353999999999999</v>
          </cell>
          <cell r="G1450">
            <v>2.8361999999999998</v>
          </cell>
          <cell r="H1450">
            <v>2.8420000000000001</v>
          </cell>
          <cell r="I1450">
            <v>16.22</v>
          </cell>
          <cell r="M1450">
            <v>2.8287180189314651</v>
          </cell>
          <cell r="N1450">
            <v>2.821598835952642</v>
          </cell>
          <cell r="O1450">
            <v>2.8454064157187937</v>
          </cell>
        </row>
        <row r="1451">
          <cell r="A1451">
            <v>38267</v>
          </cell>
          <cell r="B1451">
            <v>38266</v>
          </cell>
          <cell r="C1451">
            <v>38268</v>
          </cell>
          <cell r="D1451">
            <v>1.7828189999999999</v>
          </cell>
          <cell r="E1451">
            <v>1.781793</v>
          </cell>
          <cell r="F1451">
            <v>2.851</v>
          </cell>
          <cell r="G1451">
            <v>2.8517999999999999</v>
          </cell>
          <cell r="H1451">
            <v>2.85</v>
          </cell>
          <cell r="I1451">
            <v>16.23</v>
          </cell>
          <cell r="M1451">
            <v>2.8303990496747296</v>
          </cell>
          <cell r="N1451">
            <v>2.8232746709708785</v>
          </cell>
          <cell r="O1451">
            <v>2.8471041703634854</v>
          </cell>
        </row>
        <row r="1452">
          <cell r="A1452">
            <v>38268</v>
          </cell>
          <cell r="B1452">
            <v>38267</v>
          </cell>
          <cell r="C1452">
            <v>38271</v>
          </cell>
          <cell r="D1452">
            <v>1.7828189999999999</v>
          </cell>
          <cell r="E1452">
            <v>1.781793</v>
          </cell>
          <cell r="F1452">
            <v>2.8243</v>
          </cell>
          <cell r="G1452">
            <v>2.8250999999999999</v>
          </cell>
          <cell r="H1452">
            <v>2.8260000000000001</v>
          </cell>
          <cell r="I1452">
            <v>16.239999999999998</v>
          </cell>
          <cell r="M1452">
            <v>2.8320810794091766</v>
          </cell>
          <cell r="N1452">
            <v>2.8249515013194828</v>
          </cell>
          <cell r="O1452">
            <v>2.8488039106620682</v>
          </cell>
        </row>
        <row r="1453">
          <cell r="A1453">
            <v>38271</v>
          </cell>
          <cell r="B1453">
            <v>38268</v>
          </cell>
          <cell r="C1453">
            <v>38273</v>
          </cell>
          <cell r="D1453">
            <v>1.7828189999999999</v>
          </cell>
          <cell r="E1453">
            <v>1.7828189999999999</v>
          </cell>
          <cell r="F1453">
            <v>2.831</v>
          </cell>
          <cell r="G1453">
            <v>2.8317999999999999</v>
          </cell>
          <cell r="H1453">
            <v>2.819</v>
          </cell>
          <cell r="I1453">
            <v>16.239999999999998</v>
          </cell>
          <cell r="M1453">
            <v>2.8337641087284799</v>
          </cell>
          <cell r="N1453">
            <v>2.8266293275896133</v>
          </cell>
          <cell r="O1453">
            <v>2.8505056388772867</v>
          </cell>
        </row>
        <row r="1454">
          <cell r="A1454">
            <v>38273</v>
          </cell>
          <cell r="B1454">
            <v>38271</v>
          </cell>
          <cell r="C1454">
            <v>38274</v>
          </cell>
          <cell r="D1454">
            <v>1.7848679999999999</v>
          </cell>
          <cell r="E1454">
            <v>1.7828189999999999</v>
          </cell>
          <cell r="F1454">
            <v>2.8365999999999998</v>
          </cell>
          <cell r="G1454">
            <v>2.8374000000000001</v>
          </cell>
          <cell r="H1454">
            <v>2.839</v>
          </cell>
          <cell r="I1454">
            <v>16.239999999999998</v>
          </cell>
          <cell r="M1454">
            <v>2.8354481382266661</v>
          </cell>
          <cell r="N1454">
            <v>2.8283091170800079</v>
          </cell>
          <cell r="O1454">
            <v>2.8522083836169867</v>
          </cell>
        </row>
        <row r="1455">
          <cell r="A1455">
            <v>38274</v>
          </cell>
          <cell r="B1455">
            <v>38273</v>
          </cell>
          <cell r="C1455">
            <v>38275</v>
          </cell>
          <cell r="D1455">
            <v>1.7838449999999999</v>
          </cell>
          <cell r="E1455">
            <v>1.7828189999999999</v>
          </cell>
          <cell r="F1455">
            <v>2.8622999999999998</v>
          </cell>
          <cell r="G1455">
            <v>2.8631000000000002</v>
          </cell>
          <cell r="H1455">
            <v>2.875</v>
          </cell>
          <cell r="I1455">
            <v>16.239999999999998</v>
          </cell>
          <cell r="M1455">
            <v>2.8371351051091929</v>
          </cell>
          <cell r="N1455">
            <v>2.8299899048239423</v>
          </cell>
          <cell r="O1455">
            <v>2.8539121454883873</v>
          </cell>
        </row>
        <row r="1456">
          <cell r="A1456">
            <v>38275</v>
          </cell>
          <cell r="B1456">
            <v>38274</v>
          </cell>
          <cell r="C1456">
            <v>38278</v>
          </cell>
          <cell r="D1456">
            <v>1.7838449999999999</v>
          </cell>
          <cell r="E1456">
            <v>1.7828189999999999</v>
          </cell>
          <cell r="F1456">
            <v>2.8614999999999999</v>
          </cell>
          <cell r="G1456">
            <v>2.8622999999999998</v>
          </cell>
          <cell r="H1456">
            <v>2.855</v>
          </cell>
          <cell r="I1456">
            <v>16.239999999999998</v>
          </cell>
          <cell r="M1456">
            <v>2.8388221081997176</v>
          </cell>
          <cell r="N1456">
            <v>2.8316716914146514</v>
          </cell>
          <cell r="O1456">
            <v>2.8556169250990711</v>
          </cell>
        </row>
        <row r="1457">
          <cell r="A1457">
            <v>38278</v>
          </cell>
          <cell r="B1457">
            <v>38275</v>
          </cell>
          <cell r="C1457">
            <v>38279</v>
          </cell>
          <cell r="D1457">
            <v>1.7838449999999999</v>
          </cell>
          <cell r="E1457">
            <v>1.7828189999999999</v>
          </cell>
          <cell r="F1457">
            <v>2.8538999999999999</v>
          </cell>
          <cell r="G1457">
            <v>2.8546999999999998</v>
          </cell>
          <cell r="H1457">
            <v>2.8559999999999999</v>
          </cell>
          <cell r="I1457">
            <v>16.239999999999998</v>
          </cell>
          <cell r="M1457">
            <v>2.8405101144075848</v>
          </cell>
          <cell r="N1457">
            <v>2.8333544774457233</v>
          </cell>
          <cell r="O1457">
            <v>2.8573227230569822</v>
          </cell>
        </row>
        <row r="1458">
          <cell r="A1458">
            <v>38279</v>
          </cell>
          <cell r="B1458">
            <v>38278</v>
          </cell>
          <cell r="C1458">
            <v>38280</v>
          </cell>
          <cell r="D1458">
            <v>1.7828189999999999</v>
          </cell>
          <cell r="E1458">
            <v>1.7828189999999999</v>
          </cell>
          <cell r="F1458">
            <v>2.8698000000000001</v>
          </cell>
          <cell r="G1458">
            <v>2.8706</v>
          </cell>
          <cell r="H1458">
            <v>2.8780000000000001</v>
          </cell>
          <cell r="I1458">
            <v>16.239999999999998</v>
          </cell>
          <cell r="M1458">
            <v>2.8421991243292632</v>
          </cell>
          <cell r="N1458">
            <v>2.8350382635110982</v>
          </cell>
          <cell r="O1458">
            <v>2.8590295399704289</v>
          </cell>
        </row>
        <row r="1459">
          <cell r="A1459">
            <v>38280</v>
          </cell>
          <cell r="B1459">
            <v>38279</v>
          </cell>
          <cell r="C1459">
            <v>38281</v>
          </cell>
          <cell r="D1459">
            <v>1.7828189999999999</v>
          </cell>
          <cell r="E1459">
            <v>1.781793</v>
          </cell>
          <cell r="F1459">
            <v>2.8839000000000001</v>
          </cell>
          <cell r="G1459">
            <v>2.8847</v>
          </cell>
          <cell r="H1459">
            <v>2.8719999999999999</v>
          </cell>
          <cell r="I1459">
            <v>16.239999999999998</v>
          </cell>
          <cell r="M1459">
            <v>2.8438881665294757</v>
          </cell>
          <cell r="N1459">
            <v>2.8367230502050695</v>
          </cell>
          <cell r="O1459">
            <v>2.8607373764480823</v>
          </cell>
        </row>
        <row r="1460">
          <cell r="A1460">
            <v>38281</v>
          </cell>
          <cell r="B1460">
            <v>38280</v>
          </cell>
          <cell r="C1460">
            <v>38282</v>
          </cell>
          <cell r="D1460">
            <v>1.831944</v>
          </cell>
          <cell r="E1460">
            <v>1.832964</v>
          </cell>
          <cell r="F1460">
            <v>2.8527</v>
          </cell>
          <cell r="G1460">
            <v>2.8534999999999999</v>
          </cell>
          <cell r="H1460">
            <v>2.8559999999999999</v>
          </cell>
          <cell r="I1460">
            <v>16.739999999999998</v>
          </cell>
          <cell r="M1460">
            <v>2.8455782124818634</v>
          </cell>
          <cell r="N1460">
            <v>2.8384078679630012</v>
          </cell>
          <cell r="O1460">
            <v>2.8624462330989777</v>
          </cell>
        </row>
        <row r="1461">
          <cell r="A1461">
            <v>38282</v>
          </cell>
          <cell r="B1461">
            <v>38281</v>
          </cell>
          <cell r="C1461">
            <v>38285</v>
          </cell>
          <cell r="D1461">
            <v>1.8360300000000001</v>
          </cell>
          <cell r="E1461">
            <v>1.830924</v>
          </cell>
          <cell r="F1461">
            <v>2.8481000000000001</v>
          </cell>
          <cell r="G1461">
            <v>2.8489</v>
          </cell>
          <cell r="H1461">
            <v>2.8690000000000002</v>
          </cell>
          <cell r="I1461">
            <v>16.739999999999998</v>
          </cell>
          <cell r="M1461">
            <v>2.8473158591261591</v>
          </cell>
          <cell r="N1461">
            <v>2.8401421011094321</v>
          </cell>
          <cell r="O1461">
            <v>2.8642048950337378</v>
          </cell>
        </row>
        <row r="1462">
          <cell r="A1462">
            <v>38285</v>
          </cell>
          <cell r="B1462">
            <v>38282</v>
          </cell>
          <cell r="C1462">
            <v>38286</v>
          </cell>
          <cell r="D1462">
            <v>1.8380700000000001</v>
          </cell>
          <cell r="E1462">
            <v>1.832964</v>
          </cell>
          <cell r="F1462">
            <v>2.8809</v>
          </cell>
          <cell r="G1462">
            <v>2.8816999999999999</v>
          </cell>
          <cell r="H1462">
            <v>2.8849999999999998</v>
          </cell>
          <cell r="I1462">
            <v>16.739999999999998</v>
          </cell>
          <cell r="M1462">
            <v>2.8490584449051028</v>
          </cell>
          <cell r="N1462">
            <v>2.8418754625548757</v>
          </cell>
          <cell r="O1462">
            <v>2.8659646374750118</v>
          </cell>
        </row>
        <row r="1463">
          <cell r="A1463">
            <v>38286</v>
          </cell>
          <cell r="B1463">
            <v>38285</v>
          </cell>
          <cell r="C1463">
            <v>38287</v>
          </cell>
          <cell r="D1463">
            <v>1.8380700000000001</v>
          </cell>
          <cell r="E1463">
            <v>1.8350070000000001</v>
          </cell>
          <cell r="F1463">
            <v>2.8721000000000001</v>
          </cell>
          <cell r="G1463">
            <v>2.8729</v>
          </cell>
          <cell r="H1463">
            <v>2.867</v>
          </cell>
          <cell r="I1463">
            <v>16.739999999999998</v>
          </cell>
          <cell r="M1463">
            <v>2.850804034523712</v>
          </cell>
          <cell r="N1463">
            <v>2.8436118143599911</v>
          </cell>
          <cell r="O1463">
            <v>2.8677254610866538</v>
          </cell>
        </row>
        <row r="1464">
          <cell r="A1464">
            <v>38287</v>
          </cell>
          <cell r="B1464">
            <v>38286</v>
          </cell>
          <cell r="C1464">
            <v>38288</v>
          </cell>
          <cell r="D1464">
            <v>1.8360300000000001</v>
          </cell>
          <cell r="E1464">
            <v>1.8360300000000001</v>
          </cell>
          <cell r="F1464">
            <v>2.8576999999999999</v>
          </cell>
          <cell r="G1464">
            <v>2.8584999999999998</v>
          </cell>
          <cell r="H1464">
            <v>2.859</v>
          </cell>
          <cell r="I1464">
            <v>16.739999999999998</v>
          </cell>
          <cell r="M1464">
            <v>2.8525506936476246</v>
          </cell>
          <cell r="N1464">
            <v>2.8453511635548687</v>
          </cell>
          <cell r="O1464">
            <v>2.8694873665329248</v>
          </cell>
        </row>
        <row r="1465">
          <cell r="A1465">
            <v>38288</v>
          </cell>
          <cell r="B1465">
            <v>38287</v>
          </cell>
          <cell r="C1465">
            <v>38289</v>
          </cell>
          <cell r="D1465">
            <v>1.8360300000000001</v>
          </cell>
          <cell r="E1465">
            <v>1.8350070000000001</v>
          </cell>
          <cell r="F1465">
            <v>2.8647</v>
          </cell>
          <cell r="G1465">
            <v>2.8654999999999999</v>
          </cell>
          <cell r="H1465">
            <v>2.867</v>
          </cell>
          <cell r="I1465">
            <v>16.739999999999998</v>
          </cell>
          <cell r="M1465">
            <v>2.8542964831976438</v>
          </cell>
          <cell r="N1465">
            <v>2.847092546920476</v>
          </cell>
          <cell r="O1465">
            <v>2.8712503544784949</v>
          </cell>
        </row>
        <row r="1466">
          <cell r="A1466">
            <v>38289</v>
          </cell>
          <cell r="B1466">
            <v>38288</v>
          </cell>
          <cell r="C1466">
            <v>38292</v>
          </cell>
          <cell r="D1466">
            <v>1.8350070000000001</v>
          </cell>
          <cell r="E1466">
            <v>1.8350070000000001</v>
          </cell>
          <cell r="F1466">
            <v>2.8557000000000001</v>
          </cell>
          <cell r="G1466">
            <v>2.8565</v>
          </cell>
          <cell r="H1466">
            <v>2.8570000000000002</v>
          </cell>
          <cell r="I1466">
            <v>16.739999999999998</v>
          </cell>
          <cell r="M1466">
            <v>2.8560433411883257</v>
          </cell>
          <cell r="N1466">
            <v>2.8488340251715583</v>
          </cell>
          <cell r="O1466">
            <v>2.8730144255884422</v>
          </cell>
        </row>
        <row r="1467">
          <cell r="A1467">
            <v>38292</v>
          </cell>
          <cell r="B1467">
            <v>38289</v>
          </cell>
          <cell r="C1467">
            <v>38294</v>
          </cell>
          <cell r="D1467">
            <v>1.8360300000000001</v>
          </cell>
          <cell r="E1467">
            <v>1.8350070000000001</v>
          </cell>
          <cell r="F1467">
            <v>2.8582000000000001</v>
          </cell>
          <cell r="G1467">
            <v>2.859</v>
          </cell>
          <cell r="H1467">
            <v>2.8540000000000001</v>
          </cell>
          <cell r="I1467">
            <v>16.739999999999998</v>
          </cell>
          <cell r="M1467">
            <v>2.8577902943627871</v>
          </cell>
          <cell r="N1467">
            <v>2.8505765686309008</v>
          </cell>
          <cell r="O1467">
            <v>2.8747795805282537</v>
          </cell>
        </row>
        <row r="1468">
          <cell r="A1468">
            <v>38294</v>
          </cell>
          <cell r="B1468">
            <v>38292</v>
          </cell>
          <cell r="C1468">
            <v>38295</v>
          </cell>
          <cell r="D1468">
            <v>1.8390899999999999</v>
          </cell>
          <cell r="E1468">
            <v>1.8350070000000001</v>
          </cell>
          <cell r="F1468">
            <v>2.8296000000000001</v>
          </cell>
          <cell r="G1468">
            <v>2.8304</v>
          </cell>
          <cell r="H1468">
            <v>2.8279999999999998</v>
          </cell>
          <cell r="I1468">
            <v>16.73</v>
          </cell>
          <cell r="M1468">
            <v>2.8595392906008401</v>
          </cell>
          <cell r="N1468">
            <v>2.8523201779500584</v>
          </cell>
          <cell r="O1468">
            <v>2.8765458199638245</v>
          </cell>
        </row>
        <row r="1469">
          <cell r="A1469">
            <v>38295</v>
          </cell>
          <cell r="B1469">
            <v>38294</v>
          </cell>
          <cell r="C1469">
            <v>38296</v>
          </cell>
          <cell r="D1469">
            <v>1.8390899999999999</v>
          </cell>
          <cell r="E1469">
            <v>1.8370500000000001</v>
          </cell>
          <cell r="F1469">
            <v>2.8203</v>
          </cell>
          <cell r="G1469">
            <v>2.8210999999999999</v>
          </cell>
          <cell r="H1469">
            <v>2.8180000000000001</v>
          </cell>
          <cell r="I1469">
            <v>16.73</v>
          </cell>
          <cell r="M1469">
            <v>2.8612922739721571</v>
          </cell>
          <cell r="N1469">
            <v>2.8540648537809847</v>
          </cell>
          <cell r="O1469">
            <v>2.8783121661166384</v>
          </cell>
        </row>
        <row r="1470">
          <cell r="A1470">
            <v>38296</v>
          </cell>
          <cell r="B1470">
            <v>38295</v>
          </cell>
          <cell r="C1470">
            <v>38299</v>
          </cell>
          <cell r="D1470">
            <v>1.8401130000000001</v>
          </cell>
          <cell r="E1470">
            <v>1.8370500000000001</v>
          </cell>
          <cell r="F1470">
            <v>2.8178000000000001</v>
          </cell>
          <cell r="G1470">
            <v>2.8186</v>
          </cell>
          <cell r="H1470">
            <v>2.819</v>
          </cell>
          <cell r="I1470">
            <v>16.73</v>
          </cell>
          <cell r="M1470">
            <v>2.8630463319748705</v>
          </cell>
          <cell r="N1470">
            <v>2.8558125403941972</v>
          </cell>
          <cell r="O1470">
            <v>2.8800795968962674</v>
          </cell>
        </row>
        <row r="1471">
          <cell r="A1471">
            <v>38299</v>
          </cell>
          <cell r="B1471">
            <v>38296</v>
          </cell>
          <cell r="C1471">
            <v>38300</v>
          </cell>
          <cell r="D1471">
            <v>1.8401130000000001</v>
          </cell>
          <cell r="E1471">
            <v>1.8370500000000001</v>
          </cell>
          <cell r="F1471">
            <v>2.8290999999999999</v>
          </cell>
          <cell r="G1471">
            <v>2.8298999999999999</v>
          </cell>
          <cell r="H1471">
            <v>2.8359999999999999</v>
          </cell>
          <cell r="I1471">
            <v>16.739999999999998</v>
          </cell>
          <cell r="M1471">
            <v>2.8648024415665603</v>
          </cell>
          <cell r="N1471">
            <v>2.8575612972033073</v>
          </cell>
          <cell r="O1471">
            <v>2.8818481129687279</v>
          </cell>
        </row>
        <row r="1472">
          <cell r="A1472">
            <v>38300</v>
          </cell>
          <cell r="B1472">
            <v>38299</v>
          </cell>
          <cell r="C1472">
            <v>38301</v>
          </cell>
          <cell r="D1472">
            <v>1.8401130000000001</v>
          </cell>
          <cell r="E1472">
            <v>1.8380700000000001</v>
          </cell>
          <cell r="F1472">
            <v>2.8279000000000001</v>
          </cell>
          <cell r="G1472">
            <v>2.8287</v>
          </cell>
          <cell r="H1472">
            <v>2.8250000000000002</v>
          </cell>
          <cell r="I1472">
            <v>16.739999999999998</v>
          </cell>
          <cell r="M1472">
            <v>2.8665596283049464</v>
          </cell>
          <cell r="N1472">
            <v>2.8593111248636496</v>
          </cell>
          <cell r="O1472">
            <v>2.8836186952488188</v>
          </cell>
        </row>
        <row r="1473">
          <cell r="A1473">
            <v>38301</v>
          </cell>
          <cell r="B1473">
            <v>38300</v>
          </cell>
          <cell r="C1473">
            <v>38302</v>
          </cell>
          <cell r="D1473">
            <v>1.8401130000000001</v>
          </cell>
          <cell r="E1473">
            <v>1.8380700000000001</v>
          </cell>
          <cell r="F1473">
            <v>2.8201000000000001</v>
          </cell>
          <cell r="G1473">
            <v>2.8209</v>
          </cell>
          <cell r="H1473">
            <v>2.8239999999999998</v>
          </cell>
          <cell r="I1473">
            <v>16.739999999999998</v>
          </cell>
          <cell r="M1473">
            <v>2.8683178928507194</v>
          </cell>
          <cell r="N1473">
            <v>2.8610629961967424</v>
          </cell>
          <cell r="O1473">
            <v>2.8853903653591799</v>
          </cell>
        </row>
        <row r="1474">
          <cell r="A1474">
            <v>38302</v>
          </cell>
          <cell r="B1474">
            <v>38301</v>
          </cell>
          <cell r="C1474">
            <v>38303</v>
          </cell>
          <cell r="D1474">
            <v>1.8401130000000001</v>
          </cell>
          <cell r="E1474">
            <v>1.8380700000000001</v>
          </cell>
          <cell r="F1474">
            <v>2.8191999999999999</v>
          </cell>
          <cell r="G1474">
            <v>2.82</v>
          </cell>
          <cell r="H1474">
            <v>2.8180000000000001</v>
          </cell>
          <cell r="I1474">
            <v>16.739999999999998</v>
          </cell>
          <cell r="M1474">
            <v>2.8700772358649753</v>
          </cell>
          <cell r="N1474">
            <v>2.8628159408838822</v>
          </cell>
          <cell r="O1474">
            <v>2.8871631239681643</v>
          </cell>
        </row>
        <row r="1475">
          <cell r="A1475">
            <v>38303</v>
          </cell>
          <cell r="B1475">
            <v>38302</v>
          </cell>
          <cell r="C1475">
            <v>38307</v>
          </cell>
          <cell r="D1475">
            <v>1.8411329999999999</v>
          </cell>
          <cell r="E1475">
            <v>1.8390899999999999</v>
          </cell>
          <cell r="F1475">
            <v>2.7982999999999998</v>
          </cell>
          <cell r="G1475">
            <v>2.7991000000000001</v>
          </cell>
          <cell r="H1475">
            <v>2.7909999999999999</v>
          </cell>
          <cell r="I1475">
            <v>16.739999999999998</v>
          </cell>
          <cell r="M1475">
            <v>2.8718376580092153</v>
          </cell>
          <cell r="N1475">
            <v>2.8645699595827026</v>
          </cell>
          <cell r="O1475">
            <v>2.8889369717445361</v>
          </cell>
        </row>
        <row r="1476">
          <cell r="A1476">
            <v>38307</v>
          </cell>
          <cell r="B1476">
            <v>38303</v>
          </cell>
          <cell r="C1476">
            <v>38308</v>
          </cell>
          <cell r="D1476">
            <v>1.8421529999999999</v>
          </cell>
          <cell r="E1476">
            <v>1.8401130000000001</v>
          </cell>
          <cell r="F1476">
            <v>2.7848000000000002</v>
          </cell>
          <cell r="G1476">
            <v>2.7856000000000001</v>
          </cell>
          <cell r="H1476">
            <v>2.7850000000000001</v>
          </cell>
          <cell r="I1476">
            <v>16.739999999999998</v>
          </cell>
          <cell r="M1476">
            <v>2.8736001363701495</v>
          </cell>
          <cell r="N1476">
            <v>2.8663260269050257</v>
          </cell>
          <cell r="O1476">
            <v>2.8907119093574698</v>
          </cell>
        </row>
        <row r="1477">
          <cell r="A1477">
            <v>38308</v>
          </cell>
          <cell r="B1477">
            <v>38307</v>
          </cell>
          <cell r="C1477">
            <v>38309</v>
          </cell>
          <cell r="D1477">
            <v>1.8411329999999999</v>
          </cell>
          <cell r="E1477">
            <v>1.8411329999999999</v>
          </cell>
          <cell r="F1477">
            <v>2.7665999999999999</v>
          </cell>
          <cell r="G1477">
            <v>2.7673999999999999</v>
          </cell>
          <cell r="H1477">
            <v>2.762</v>
          </cell>
          <cell r="I1477">
            <v>16.739999999999998</v>
          </cell>
          <cell r="M1477">
            <v>2.8753646734074874</v>
          </cell>
          <cell r="N1477">
            <v>2.8680841481664747</v>
          </cell>
          <cell r="O1477">
            <v>2.892487937476552</v>
          </cell>
        </row>
        <row r="1478">
          <cell r="A1478">
            <v>38309</v>
          </cell>
          <cell r="B1478">
            <v>38308</v>
          </cell>
          <cell r="C1478">
            <v>38310</v>
          </cell>
          <cell r="D1478">
            <v>1.891035</v>
          </cell>
          <cell r="E1478">
            <v>1.891035</v>
          </cell>
          <cell r="F1478">
            <v>2.7595000000000001</v>
          </cell>
          <cell r="G1478">
            <v>2.7603</v>
          </cell>
          <cell r="H1478">
            <v>2.7730000000000001</v>
          </cell>
          <cell r="I1478">
            <v>17.239999999999998</v>
          </cell>
          <cell r="M1478">
            <v>2.877129316336569</v>
          </cell>
          <cell r="N1478">
            <v>2.86984432295713</v>
          </cell>
          <cell r="O1478">
            <v>2.89426505677178</v>
          </cell>
        </row>
        <row r="1479">
          <cell r="A1479">
            <v>38310</v>
          </cell>
          <cell r="B1479">
            <v>38309</v>
          </cell>
          <cell r="C1479">
            <v>38313</v>
          </cell>
          <cell r="D1479">
            <v>1.891035</v>
          </cell>
          <cell r="E1479">
            <v>1.891035</v>
          </cell>
          <cell r="F1479">
            <v>2.7629000000000001</v>
          </cell>
          <cell r="G1479">
            <v>2.7637</v>
          </cell>
          <cell r="H1479">
            <v>2.7850000000000001</v>
          </cell>
          <cell r="I1479">
            <v>17.239999999999998</v>
          </cell>
          <cell r="M1479">
            <v>2.8789429004154754</v>
          </cell>
          <cell r="N1479">
            <v>2.8716533149768844</v>
          </cell>
          <cell r="O1479">
            <v>2.8960923847190041</v>
          </cell>
        </row>
        <row r="1480">
          <cell r="A1480">
            <v>38313</v>
          </cell>
          <cell r="B1480">
            <v>38310</v>
          </cell>
          <cell r="C1480">
            <v>38314</v>
          </cell>
          <cell r="D1480">
            <v>1.891035</v>
          </cell>
          <cell r="E1480">
            <v>1.890021</v>
          </cell>
          <cell r="F1480">
            <v>2.7669999999999999</v>
          </cell>
          <cell r="G1480">
            <v>2.7677999999999998</v>
          </cell>
          <cell r="H1480">
            <v>2.7559999999999998</v>
          </cell>
          <cell r="I1480">
            <v>17.23</v>
          </cell>
          <cell r="M1480">
            <v>2.880757627678038</v>
          </cell>
          <cell r="N1480">
            <v>2.8734634472857135</v>
          </cell>
          <cell r="O1480">
            <v>2.8979208663710065</v>
          </cell>
        </row>
        <row r="1481">
          <cell r="A1481">
            <v>38314</v>
          </cell>
          <cell r="B1481">
            <v>38313</v>
          </cell>
          <cell r="C1481">
            <v>38315</v>
          </cell>
          <cell r="D1481">
            <v>1.8890039999999999</v>
          </cell>
          <cell r="E1481">
            <v>1.890021</v>
          </cell>
          <cell r="F1481">
            <v>2.7437999999999998</v>
          </cell>
          <cell r="G1481">
            <v>2.7446000000000002</v>
          </cell>
          <cell r="H1481">
            <v>2.7440000000000002</v>
          </cell>
          <cell r="I1481">
            <v>17.23</v>
          </cell>
          <cell r="M1481">
            <v>2.8825734988448568</v>
          </cell>
          <cell r="N1481">
            <v>2.8752737493717477</v>
          </cell>
          <cell r="O1481">
            <v>2.8997495209281081</v>
          </cell>
        </row>
        <row r="1482">
          <cell r="A1482">
            <v>38315</v>
          </cell>
          <cell r="B1482">
            <v>38314</v>
          </cell>
          <cell r="C1482">
            <v>38316</v>
          </cell>
          <cell r="D1482">
            <v>1.8890039999999999</v>
          </cell>
          <cell r="E1482">
            <v>1.8879870000000001</v>
          </cell>
          <cell r="F1482">
            <v>2.7477</v>
          </cell>
          <cell r="G1482">
            <v>2.7484999999999999</v>
          </cell>
          <cell r="H1482">
            <v>2.754</v>
          </cell>
          <cell r="I1482">
            <v>17.239999999999998</v>
          </cell>
          <cell r="M1482">
            <v>2.8843885631347272</v>
          </cell>
          <cell r="N1482">
            <v>2.8770851919607683</v>
          </cell>
          <cell r="O1482">
            <v>2.9015793294081922</v>
          </cell>
        </row>
        <row r="1483">
          <cell r="A1483">
            <v>38316</v>
          </cell>
          <cell r="B1483">
            <v>38315</v>
          </cell>
          <cell r="C1483">
            <v>38317</v>
          </cell>
          <cell r="D1483">
            <v>1.88697</v>
          </cell>
          <cell r="E1483">
            <v>1.8879870000000001</v>
          </cell>
          <cell r="F1483">
            <v>2.7503000000000002</v>
          </cell>
          <cell r="G1483">
            <v>2.7511000000000001</v>
          </cell>
          <cell r="H1483">
            <v>2.7450000000000001</v>
          </cell>
          <cell r="I1483">
            <v>17.23</v>
          </cell>
          <cell r="M1483">
            <v>2.8862047703124989</v>
          </cell>
          <cell r="N1483">
            <v>2.8788958251075396</v>
          </cell>
          <cell r="O1483">
            <v>2.9034112753066195</v>
          </cell>
        </row>
        <row r="1484">
          <cell r="A1484">
            <v>38317</v>
          </cell>
          <cell r="B1484">
            <v>38316</v>
          </cell>
          <cell r="C1484">
            <v>38320</v>
          </cell>
          <cell r="D1484">
            <v>1.88697</v>
          </cell>
          <cell r="E1484">
            <v>1.885953</v>
          </cell>
          <cell r="F1484">
            <v>2.7324000000000002</v>
          </cell>
          <cell r="G1484">
            <v>2.7332000000000001</v>
          </cell>
          <cell r="H1484">
            <v>2.7309999999999999</v>
          </cell>
          <cell r="I1484">
            <v>17.22</v>
          </cell>
          <cell r="M1484">
            <v>2.8880201642509777</v>
          </cell>
          <cell r="N1484">
            <v>2.8807075977382586</v>
          </cell>
          <cell r="O1484">
            <v>2.9052433944377327</v>
          </cell>
        </row>
        <row r="1485">
          <cell r="A1485">
            <v>38320</v>
          </cell>
          <cell r="B1485">
            <v>38317</v>
          </cell>
          <cell r="C1485">
            <v>38321</v>
          </cell>
          <cell r="D1485">
            <v>1.8879870000000001</v>
          </cell>
          <cell r="E1485">
            <v>1.885953</v>
          </cell>
          <cell r="F1485">
            <v>2.7393999999999998</v>
          </cell>
          <cell r="G1485">
            <v>2.7402000000000002</v>
          </cell>
          <cell r="H1485">
            <v>2.7469999999999999</v>
          </cell>
          <cell r="I1485">
            <v>17.22</v>
          </cell>
          <cell r="M1485">
            <v>2.8898367000540901</v>
          </cell>
          <cell r="N1485">
            <v>2.8825185574502843</v>
          </cell>
          <cell r="O1485">
            <v>2.9070756855862148</v>
          </cell>
        </row>
        <row r="1486">
          <cell r="A1486">
            <v>38321</v>
          </cell>
          <cell r="B1486">
            <v>38320</v>
          </cell>
          <cell r="C1486">
            <v>38322</v>
          </cell>
          <cell r="D1486">
            <v>1.890021</v>
          </cell>
          <cell r="E1486">
            <v>1.885953</v>
          </cell>
          <cell r="F1486">
            <v>2.7299000000000002</v>
          </cell>
          <cell r="G1486">
            <v>2.7307000000000001</v>
          </cell>
          <cell r="H1486">
            <v>2.7210000000000001</v>
          </cell>
          <cell r="I1486">
            <v>17.21</v>
          </cell>
          <cell r="M1486">
            <v>2.891655358094698</v>
          </cell>
          <cell r="N1486">
            <v>2.8843306556239439</v>
          </cell>
          <cell r="O1486">
            <v>2.908909132331801</v>
          </cell>
        </row>
        <row r="1487">
          <cell r="A1487">
            <v>38322</v>
          </cell>
          <cell r="B1487">
            <v>38321</v>
          </cell>
          <cell r="C1487">
            <v>38323</v>
          </cell>
          <cell r="D1487">
            <v>1.8920520000000001</v>
          </cell>
          <cell r="E1487">
            <v>1.8879870000000001</v>
          </cell>
          <cell r="F1487">
            <v>2.7136999999999998</v>
          </cell>
          <cell r="G1487">
            <v>2.7145000000000001</v>
          </cell>
          <cell r="H1487">
            <v>2.7090000000000001</v>
          </cell>
          <cell r="I1487">
            <v>17.23</v>
          </cell>
          <cell r="M1487">
            <v>2.8934771212118853</v>
          </cell>
          <cell r="N1487">
            <v>2.8861438929749323</v>
          </cell>
          <cell r="O1487">
            <v>2.9107427499860461</v>
          </cell>
        </row>
        <row r="1488">
          <cell r="A1488">
            <v>38323</v>
          </cell>
          <cell r="B1488">
            <v>38322</v>
          </cell>
          <cell r="C1488">
            <v>38324</v>
          </cell>
          <cell r="D1488">
            <v>1.891035</v>
          </cell>
          <cell r="E1488">
            <v>1.890021</v>
          </cell>
          <cell r="F1488">
            <v>2.7231000000000001</v>
          </cell>
          <cell r="G1488">
            <v>2.7239</v>
          </cell>
          <cell r="H1488">
            <v>2.7320000000000002</v>
          </cell>
          <cell r="I1488">
            <v>17.23</v>
          </cell>
          <cell r="M1488">
            <v>2.8953019909365998</v>
          </cell>
          <cell r="N1488">
            <v>2.887960227024954</v>
          </cell>
          <cell r="O1488">
            <v>2.9125794954458968</v>
          </cell>
        </row>
        <row r="1489">
          <cell r="A1489">
            <v>38324</v>
          </cell>
          <cell r="B1489">
            <v>38323</v>
          </cell>
          <cell r="C1489">
            <v>38327</v>
          </cell>
          <cell r="D1489">
            <v>1.890021</v>
          </cell>
          <cell r="E1489">
            <v>1.891035</v>
          </cell>
          <cell r="F1489">
            <v>2.7086999999999999</v>
          </cell>
          <cell r="G1489">
            <v>2.7094999999999998</v>
          </cell>
          <cell r="H1489">
            <v>2.7090000000000001</v>
          </cell>
          <cell r="I1489">
            <v>17.23</v>
          </cell>
          <cell r="M1489">
            <v>2.8971270300700769</v>
          </cell>
          <cell r="N1489">
            <v>2.8897796621837015</v>
          </cell>
          <cell r="O1489">
            <v>2.9144173999342748</v>
          </cell>
        </row>
        <row r="1490">
          <cell r="A1490">
            <v>38327</v>
          </cell>
          <cell r="B1490">
            <v>38324</v>
          </cell>
          <cell r="C1490">
            <v>38328</v>
          </cell>
          <cell r="D1490">
            <v>1.8890039999999999</v>
          </cell>
          <cell r="E1490">
            <v>1.8890039999999999</v>
          </cell>
          <cell r="F1490">
            <v>2.7178</v>
          </cell>
          <cell r="G1490">
            <v>2.7185999999999999</v>
          </cell>
          <cell r="H1490">
            <v>2.7189999999999999</v>
          </cell>
          <cell r="I1490">
            <v>17.239999999999998</v>
          </cell>
          <cell r="M1490">
            <v>2.8989522403789105</v>
          </cell>
          <cell r="N1490">
            <v>2.8916012203448607</v>
          </cell>
          <cell r="O1490">
            <v>2.9162564641825544</v>
          </cell>
        </row>
        <row r="1491">
          <cell r="A1491">
            <v>38328</v>
          </cell>
          <cell r="B1491">
            <v>38327</v>
          </cell>
          <cell r="C1491">
            <v>38329</v>
          </cell>
          <cell r="D1491">
            <v>1.8890039999999999</v>
          </cell>
          <cell r="E1491">
            <v>1.8879870000000001</v>
          </cell>
          <cell r="F1491">
            <v>2.7313999999999998</v>
          </cell>
          <cell r="G1491">
            <v>2.7322000000000002</v>
          </cell>
          <cell r="H1491">
            <v>2.7469999999999999</v>
          </cell>
          <cell r="I1491">
            <v>17.239999999999998</v>
          </cell>
          <cell r="M1491">
            <v>2.9007776178382052</v>
          </cell>
          <cell r="N1491">
            <v>2.8934219691020728</v>
          </cell>
          <cell r="O1491">
            <v>2.9180976766609366</v>
          </cell>
        </row>
        <row r="1492">
          <cell r="A1492">
            <v>38329</v>
          </cell>
          <cell r="B1492">
            <v>38328</v>
          </cell>
          <cell r="C1492">
            <v>38330</v>
          </cell>
          <cell r="D1492">
            <v>1.88697</v>
          </cell>
          <cell r="E1492">
            <v>1.8879870000000001</v>
          </cell>
          <cell r="F1492">
            <v>2.7656000000000001</v>
          </cell>
          <cell r="G1492">
            <v>2.7664</v>
          </cell>
          <cell r="H1492">
            <v>2.7589999999999999</v>
          </cell>
          <cell r="I1492">
            <v>17.239999999999998</v>
          </cell>
          <cell r="M1492">
            <v>2.9026041446792741</v>
          </cell>
          <cell r="N1492">
            <v>2.8952428834564654</v>
          </cell>
          <cell r="O1492">
            <v>2.9199400516102578</v>
          </cell>
        </row>
        <row r="1493">
          <cell r="A1493">
            <v>38330</v>
          </cell>
          <cell r="B1493">
            <v>38329</v>
          </cell>
          <cell r="C1493">
            <v>38331</v>
          </cell>
          <cell r="D1493">
            <v>1.88697</v>
          </cell>
          <cell r="E1493">
            <v>1.8849359999999999</v>
          </cell>
          <cell r="F1493">
            <v>2.7736000000000001</v>
          </cell>
          <cell r="G1493">
            <v>2.7744</v>
          </cell>
          <cell r="H1493">
            <v>2.7789999999999999</v>
          </cell>
          <cell r="I1493">
            <v>17.239999999999998</v>
          </cell>
          <cell r="M1493">
            <v>2.9044298536602362</v>
          </cell>
          <cell r="N1493">
            <v>2.8970649437650677</v>
          </cell>
          <cell r="O1493">
            <v>2.9217835897644577</v>
          </cell>
        </row>
        <row r="1494">
          <cell r="A1494">
            <v>38331</v>
          </cell>
          <cell r="B1494">
            <v>38330</v>
          </cell>
          <cell r="C1494">
            <v>38334</v>
          </cell>
          <cell r="D1494">
            <v>1.8890039999999999</v>
          </cell>
          <cell r="E1494">
            <v>1.8849359999999999</v>
          </cell>
          <cell r="F1494">
            <v>2.7858999999999998</v>
          </cell>
          <cell r="G1494">
            <v>2.7867000000000002</v>
          </cell>
          <cell r="H1494">
            <v>2.7749999999999999</v>
          </cell>
          <cell r="I1494">
            <v>17.239999999999998</v>
          </cell>
          <cell r="M1494">
            <v>2.9062567109938899</v>
          </cell>
          <cell r="N1494">
            <v>2.8988852044340145</v>
          </cell>
          <cell r="O1494">
            <v>2.923628291857939</v>
          </cell>
        </row>
        <row r="1495">
          <cell r="A1495">
            <v>38334</v>
          </cell>
          <cell r="B1495">
            <v>38331</v>
          </cell>
          <cell r="C1495">
            <v>38335</v>
          </cell>
          <cell r="D1495">
            <v>1.8890039999999999</v>
          </cell>
          <cell r="E1495">
            <v>1.88697</v>
          </cell>
          <cell r="F1495">
            <v>2.7688999999999999</v>
          </cell>
          <cell r="G1495">
            <v>2.7696999999999998</v>
          </cell>
          <cell r="H1495">
            <v>2.7639999999999998</v>
          </cell>
          <cell r="I1495">
            <v>17.239999999999998</v>
          </cell>
          <cell r="M1495">
            <v>2.9080866878445879</v>
          </cell>
          <cell r="N1495">
            <v>2.9007066087945828</v>
          </cell>
          <cell r="O1495">
            <v>2.9254741586255686</v>
          </cell>
        </row>
        <row r="1496">
          <cell r="A1496">
            <v>38335</v>
          </cell>
          <cell r="B1496">
            <v>38334</v>
          </cell>
          <cell r="C1496">
            <v>38336</v>
          </cell>
          <cell r="D1496">
            <v>1.890021</v>
          </cell>
          <cell r="E1496">
            <v>1.8879870000000001</v>
          </cell>
          <cell r="F1496">
            <v>2.7572000000000001</v>
          </cell>
          <cell r="G1496">
            <v>2.758</v>
          </cell>
          <cell r="H1496">
            <v>2.7650000000000001</v>
          </cell>
          <cell r="I1496">
            <v>17.239999999999998</v>
          </cell>
          <cell r="M1496">
            <v>2.9099178169731497</v>
          </cell>
          <cell r="N1496">
            <v>2.9025311242444487</v>
          </cell>
          <cell r="O1496">
            <v>2.9273211908026768</v>
          </cell>
        </row>
        <row r="1497">
          <cell r="A1497">
            <v>38336</v>
          </cell>
          <cell r="B1497">
            <v>38335</v>
          </cell>
          <cell r="C1497">
            <v>38337</v>
          </cell>
          <cell r="D1497">
            <v>1.890021</v>
          </cell>
          <cell r="E1497">
            <v>1.8879870000000001</v>
          </cell>
          <cell r="F1497">
            <v>2.75</v>
          </cell>
          <cell r="G1497">
            <v>2.7507999999999999</v>
          </cell>
          <cell r="H1497">
            <v>2.7290000000000001</v>
          </cell>
          <cell r="I1497">
            <v>17.18</v>
          </cell>
          <cell r="M1497">
            <v>2.9117510855672677</v>
          </cell>
          <cell r="N1497">
            <v>2.9043577712543382</v>
          </cell>
          <cell r="O1497">
            <v>2.9291693891250588</v>
          </cell>
        </row>
        <row r="1498">
          <cell r="A1498">
            <v>38337</v>
          </cell>
          <cell r="B1498">
            <v>38336</v>
          </cell>
          <cell r="C1498">
            <v>38338</v>
          </cell>
          <cell r="D1498">
            <v>1.939719</v>
          </cell>
          <cell r="E1498">
            <v>1.9387080000000001</v>
          </cell>
          <cell r="F1498">
            <v>2.7284999999999999</v>
          </cell>
          <cell r="G1498">
            <v>2.7292999999999998</v>
          </cell>
          <cell r="H1498">
            <v>2.7389999999999999</v>
          </cell>
          <cell r="I1498">
            <v>17.739999999999998</v>
          </cell>
          <cell r="M1498">
            <v>2.9135855091334326</v>
          </cell>
          <cell r="N1498">
            <v>2.9061855678261637</v>
          </cell>
          <cell r="O1498">
            <v>2.9310128003923248</v>
          </cell>
        </row>
        <row r="1499">
          <cell r="A1499">
            <v>38338</v>
          </cell>
          <cell r="B1499">
            <v>38337</v>
          </cell>
          <cell r="C1499">
            <v>38341</v>
          </cell>
          <cell r="D1499">
            <v>1.939719</v>
          </cell>
          <cell r="E1499">
            <v>1.9387080000000001</v>
          </cell>
          <cell r="F1499">
            <v>2.7239</v>
          </cell>
          <cell r="G1499">
            <v>2.7246999999999999</v>
          </cell>
          <cell r="H1499">
            <v>2.71</v>
          </cell>
          <cell r="I1499">
            <v>17.739999999999998</v>
          </cell>
          <cell r="M1499">
            <v>2.9154693548568296</v>
          </cell>
          <cell r="N1499">
            <v>2.9080636495627732</v>
          </cell>
          <cell r="O1499">
            <v>2.932912859042538</v>
          </cell>
        </row>
        <row r="1500">
          <cell r="A1500">
            <v>38341</v>
          </cell>
          <cell r="B1500">
            <v>38338</v>
          </cell>
          <cell r="C1500">
            <v>38342</v>
          </cell>
          <cell r="D1500">
            <v>1.940733</v>
          </cell>
          <cell r="E1500">
            <v>1.9387080000000001</v>
          </cell>
          <cell r="F1500">
            <v>2.6919</v>
          </cell>
          <cell r="G1500">
            <v>2.6926999999999999</v>
          </cell>
          <cell r="H1500">
            <v>2.681</v>
          </cell>
          <cell r="I1500">
            <v>17.739999999999998</v>
          </cell>
          <cell r="M1500">
            <v>2.9173544186240075</v>
          </cell>
          <cell r="N1500">
            <v>2.909942944983412</v>
          </cell>
          <cell r="O1500">
            <v>2.9348141494249615</v>
          </cell>
        </row>
        <row r="1501">
          <cell r="A1501">
            <v>38342</v>
          </cell>
          <cell r="B1501">
            <v>38341</v>
          </cell>
          <cell r="C1501">
            <v>38343</v>
          </cell>
          <cell r="D1501">
            <v>1.939719</v>
          </cell>
          <cell r="E1501">
            <v>1.939719</v>
          </cell>
          <cell r="F1501">
            <v>2.6884000000000001</v>
          </cell>
          <cell r="G1501">
            <v>2.6892</v>
          </cell>
          <cell r="H1501">
            <v>2.6989999999999998</v>
          </cell>
          <cell r="I1501">
            <v>17.739999999999998</v>
          </cell>
          <cell r="M1501">
            <v>2.9192416872883142</v>
          </cell>
          <cell r="N1501">
            <v>2.911823454872406</v>
          </cell>
          <cell r="O1501">
            <v>2.9367166723380778</v>
          </cell>
        </row>
        <row r="1502">
          <cell r="A1502">
            <v>38343</v>
          </cell>
          <cell r="B1502">
            <v>38342</v>
          </cell>
          <cell r="C1502">
            <v>38344</v>
          </cell>
          <cell r="D1502">
            <v>1.940733</v>
          </cell>
          <cell r="E1502">
            <v>1.9387080000000001</v>
          </cell>
          <cell r="F1502">
            <v>2.6981999999999999</v>
          </cell>
          <cell r="G1502">
            <v>2.6989999999999998</v>
          </cell>
          <cell r="H1502">
            <v>2.706</v>
          </cell>
          <cell r="I1502">
            <v>17.68</v>
          </cell>
          <cell r="M1502">
            <v>2.9211291901437892</v>
          </cell>
          <cell r="N1502">
            <v>2.9137061612990935</v>
          </cell>
          <cell r="O1502">
            <v>2.9386204285808875</v>
          </cell>
        </row>
        <row r="1503">
          <cell r="A1503">
            <v>38344</v>
          </cell>
          <cell r="B1503">
            <v>38343</v>
          </cell>
          <cell r="C1503">
            <v>38345</v>
          </cell>
          <cell r="D1503">
            <v>1.9417439999999999</v>
          </cell>
          <cell r="E1503">
            <v>1.9387080000000001</v>
          </cell>
          <cell r="F1503">
            <v>2.7059000000000002</v>
          </cell>
          <cell r="G1503">
            <v>2.7067000000000001</v>
          </cell>
          <cell r="H1503">
            <v>2.7010000000000001</v>
          </cell>
          <cell r="I1503">
            <v>17.739999999999998</v>
          </cell>
          <cell r="M1503">
            <v>2.9230189007493146</v>
          </cell>
          <cell r="N1503">
            <v>2.9155891031139465</v>
          </cell>
          <cell r="O1503">
            <v>2.9405194710775637</v>
          </cell>
        </row>
        <row r="1504">
          <cell r="A1504">
            <v>38345</v>
          </cell>
          <cell r="B1504">
            <v>38344</v>
          </cell>
          <cell r="C1504">
            <v>38348</v>
          </cell>
          <cell r="D1504">
            <v>1.9417439999999999</v>
          </cell>
          <cell r="E1504">
            <v>1.9387080000000001</v>
          </cell>
          <cell r="F1504">
            <v>2.6903999999999999</v>
          </cell>
          <cell r="G1504">
            <v>2.6911999999999998</v>
          </cell>
          <cell r="H1504">
            <v>2.7029999999999998</v>
          </cell>
          <cell r="I1504">
            <v>17.739999999999998</v>
          </cell>
          <cell r="M1504">
            <v>2.9249108188867865</v>
          </cell>
          <cell r="N1504">
            <v>2.9174732617535861</v>
          </cell>
          <cell r="O1504">
            <v>2.9424256925230634</v>
          </cell>
        </row>
        <row r="1505">
          <cell r="A1505">
            <v>38348</v>
          </cell>
          <cell r="B1505">
            <v>38345</v>
          </cell>
          <cell r="C1505">
            <v>38349</v>
          </cell>
          <cell r="D1505">
            <v>1.9417439999999999</v>
          </cell>
          <cell r="E1505">
            <v>1.939719</v>
          </cell>
          <cell r="F1505">
            <v>2.6974999999999998</v>
          </cell>
          <cell r="G1505">
            <v>2.6983000000000001</v>
          </cell>
          <cell r="H1505">
            <v>2.6890000000000001</v>
          </cell>
          <cell r="I1505">
            <v>17.739999999999998</v>
          </cell>
          <cell r="M1505">
            <v>2.926803961564489</v>
          </cell>
          <cell r="N1505">
            <v>2.9193586380043683</v>
          </cell>
          <cell r="O1505">
            <v>2.9443331496958671</v>
          </cell>
        </row>
        <row r="1506">
          <cell r="A1506">
            <v>38349</v>
          </cell>
          <cell r="B1506">
            <v>38348</v>
          </cell>
          <cell r="C1506">
            <v>38350</v>
          </cell>
          <cell r="D1506">
            <v>1.940733</v>
          </cell>
          <cell r="E1506">
            <v>1.939719</v>
          </cell>
          <cell r="F1506">
            <v>2.6886999999999999</v>
          </cell>
          <cell r="G1506">
            <v>2.6894999999999998</v>
          </cell>
          <cell r="H1506">
            <v>2.69</v>
          </cell>
          <cell r="I1506">
            <v>17.739999999999998</v>
          </cell>
          <cell r="M1506">
            <v>2.9286983295750035</v>
          </cell>
          <cell r="N1506">
            <v>2.921246216477019</v>
          </cell>
          <cell r="O1506">
            <v>2.9462418433970479</v>
          </cell>
        </row>
        <row r="1507">
          <cell r="A1507">
            <v>38350</v>
          </cell>
          <cell r="B1507">
            <v>38349</v>
          </cell>
          <cell r="C1507">
            <v>38351</v>
          </cell>
          <cell r="D1507">
            <v>1.942758</v>
          </cell>
          <cell r="E1507">
            <v>1.939719</v>
          </cell>
          <cell r="F1507">
            <v>2.6827999999999999</v>
          </cell>
          <cell r="G1507">
            <v>2.6836000000000002</v>
          </cell>
          <cell r="H1507">
            <v>2.6720000000000002</v>
          </cell>
          <cell r="I1507">
            <v>17.739999999999998</v>
          </cell>
          <cell r="M1507">
            <v>2.9305929367400871</v>
          </cell>
          <cell r="N1507">
            <v>2.9231350154069453</v>
          </cell>
          <cell r="O1507">
            <v>2.9481517744281978</v>
          </cell>
        </row>
        <row r="1508">
          <cell r="A1508">
            <v>38351</v>
          </cell>
          <cell r="B1508">
            <v>38350</v>
          </cell>
          <cell r="C1508">
            <v>38352</v>
          </cell>
          <cell r="D1508">
            <v>1.945791</v>
          </cell>
          <cell r="E1508">
            <v>1.940733</v>
          </cell>
          <cell r="F1508">
            <v>2.6536</v>
          </cell>
          <cell r="G1508">
            <v>2.6543999999999999</v>
          </cell>
          <cell r="H1508">
            <v>2.6520000000000001</v>
          </cell>
          <cell r="I1508">
            <v>17.75</v>
          </cell>
          <cell r="M1508">
            <v>2.9324907476976185</v>
          </cell>
          <cell r="N1508">
            <v>2.9250250355832623</v>
          </cell>
          <cell r="O1508">
            <v>2.9500629435914285</v>
          </cell>
        </row>
        <row r="1509">
          <cell r="A1509">
            <v>38352</v>
          </cell>
          <cell r="B1509">
            <v>38351</v>
          </cell>
          <cell r="C1509">
            <v>38355</v>
          </cell>
          <cell r="D1509">
            <v>1.9468049999999999</v>
          </cell>
          <cell r="E1509">
            <v>1.940733</v>
          </cell>
          <cell r="F1509">
            <v>2.6536</v>
          </cell>
          <cell r="G1509">
            <v>2.6543999999999999</v>
          </cell>
          <cell r="H1509">
            <v>2.6539999999999999</v>
          </cell>
          <cell r="I1509">
            <v>17.75</v>
          </cell>
          <cell r="M1509">
            <v>2.9343927523991034</v>
          </cell>
          <cell r="N1509">
            <v>2.9269172664540566</v>
          </cell>
          <cell r="O1509">
            <v>2.9519763465672759</v>
          </cell>
        </row>
        <row r="1510">
          <cell r="A1510">
            <v>38355</v>
          </cell>
          <cell r="B1510">
            <v>38352</v>
          </cell>
          <cell r="C1510">
            <v>38356</v>
          </cell>
          <cell r="D1510">
            <v>1.9468049999999999</v>
          </cell>
          <cell r="E1510">
            <v>1.940733</v>
          </cell>
          <cell r="F1510">
            <v>2.6674000000000002</v>
          </cell>
          <cell r="G1510">
            <v>2.6682000000000001</v>
          </cell>
          <cell r="H1510">
            <v>2.673</v>
          </cell>
          <cell r="I1510">
            <v>17.739999999999998</v>
          </cell>
          <cell r="M1510">
            <v>2.9362969825598815</v>
          </cell>
          <cell r="N1510">
            <v>2.9288107214298158</v>
          </cell>
          <cell r="O1510">
            <v>2.9538909905712023</v>
          </cell>
        </row>
        <row r="1511">
          <cell r="A1511">
            <v>38356</v>
          </cell>
          <cell r="B1511">
            <v>38355</v>
          </cell>
          <cell r="C1511">
            <v>38357</v>
          </cell>
          <cell r="D1511">
            <v>1.942758</v>
          </cell>
          <cell r="E1511">
            <v>1.942758</v>
          </cell>
          <cell r="F1511">
            <v>2.6879</v>
          </cell>
          <cell r="G1511">
            <v>2.6886999999999999</v>
          </cell>
          <cell r="H1511">
            <v>2.6989999999999998</v>
          </cell>
          <cell r="I1511">
            <v>17.739999999999998</v>
          </cell>
          <cell r="M1511">
            <v>2.9382024484422593</v>
          </cell>
          <cell r="N1511">
            <v>2.930705401302427</v>
          </cell>
          <cell r="O1511">
            <v>2.9558058802392622</v>
          </cell>
        </row>
        <row r="1512">
          <cell r="A1512">
            <v>38357</v>
          </cell>
          <cell r="B1512">
            <v>38356</v>
          </cell>
          <cell r="C1512">
            <v>38358</v>
          </cell>
          <cell r="D1512">
            <v>1.942758</v>
          </cell>
          <cell r="E1512">
            <v>1.942758</v>
          </cell>
          <cell r="F1512">
            <v>2.7088000000000001</v>
          </cell>
          <cell r="G1512">
            <v>2.7096</v>
          </cell>
          <cell r="H1512">
            <v>2.706</v>
          </cell>
          <cell r="I1512">
            <v>17.739999999999998</v>
          </cell>
          <cell r="M1512">
            <v>2.9401051872130362</v>
          </cell>
          <cell r="N1512">
            <v>2.9326032850904347</v>
          </cell>
          <cell r="O1512">
            <v>2.9577220112538889</v>
          </cell>
        </row>
        <row r="1513">
          <cell r="A1513">
            <v>38358</v>
          </cell>
          <cell r="B1513">
            <v>38357</v>
          </cell>
          <cell r="C1513">
            <v>38359</v>
          </cell>
          <cell r="D1513">
            <v>1.942758</v>
          </cell>
          <cell r="E1513">
            <v>1.9417439999999999</v>
          </cell>
          <cell r="F1513">
            <v>2.7199</v>
          </cell>
          <cell r="G1513">
            <v>2.7206999999999999</v>
          </cell>
          <cell r="H1513">
            <v>2.722</v>
          </cell>
          <cell r="I1513">
            <v>17.739999999999998</v>
          </cell>
          <cell r="M1513">
            <v>2.9420091581708023</v>
          </cell>
          <cell r="N1513">
            <v>2.9345023979214129</v>
          </cell>
          <cell r="O1513">
            <v>2.9596393844197983</v>
          </cell>
        </row>
        <row r="1514">
          <cell r="A1514">
            <v>38359</v>
          </cell>
          <cell r="B1514">
            <v>38358</v>
          </cell>
          <cell r="C1514">
            <v>38362</v>
          </cell>
          <cell r="D1514">
            <v>1.9417439999999999</v>
          </cell>
          <cell r="E1514">
            <v>1.940733</v>
          </cell>
          <cell r="F1514">
            <v>2.7023999999999999</v>
          </cell>
          <cell r="G1514">
            <v>2.7031999999999998</v>
          </cell>
          <cell r="H1514">
            <v>2.7090000000000001</v>
          </cell>
          <cell r="I1514">
            <v>17.739999999999998</v>
          </cell>
          <cell r="M1514">
            <v>2.9439143621135053</v>
          </cell>
          <cell r="N1514">
            <v>2.9364017487294625</v>
          </cell>
          <cell r="O1514">
            <v>2.9615580005422277</v>
          </cell>
        </row>
        <row r="1515">
          <cell r="A1515">
            <v>38362</v>
          </cell>
          <cell r="B1515">
            <v>38359</v>
          </cell>
          <cell r="C1515">
            <v>38363</v>
          </cell>
          <cell r="D1515">
            <v>1.9417439999999999</v>
          </cell>
          <cell r="E1515">
            <v>1.940733</v>
          </cell>
          <cell r="F1515">
            <v>2.6964999999999999</v>
          </cell>
          <cell r="G1515">
            <v>2.6972999999999998</v>
          </cell>
          <cell r="H1515">
            <v>2.702</v>
          </cell>
          <cell r="I1515">
            <v>17.739999999999998</v>
          </cell>
          <cell r="M1515">
            <v>2.9458198047965545</v>
          </cell>
          <cell r="N1515">
            <v>2.9383013393211348</v>
          </cell>
          <cell r="O1515">
            <v>2.9634778604269356</v>
          </cell>
        </row>
        <row r="1516">
          <cell r="A1516">
            <v>38363</v>
          </cell>
          <cell r="B1516">
            <v>38362</v>
          </cell>
          <cell r="C1516">
            <v>38364</v>
          </cell>
          <cell r="D1516">
            <v>1.940733</v>
          </cell>
          <cell r="E1516">
            <v>1.940733</v>
          </cell>
          <cell r="F1516">
            <v>2.7098</v>
          </cell>
          <cell r="G1516">
            <v>2.7105999999999999</v>
          </cell>
          <cell r="H1516">
            <v>2.72</v>
          </cell>
          <cell r="I1516">
            <v>17.739999999999998</v>
          </cell>
          <cell r="M1516">
            <v>2.9477264807735692</v>
          </cell>
          <cell r="N1516">
            <v>2.9402021587788565</v>
          </cell>
          <cell r="O1516">
            <v>2.9653989648802037</v>
          </cell>
        </row>
        <row r="1517">
          <cell r="A1517">
            <v>38364</v>
          </cell>
          <cell r="B1517">
            <v>38363</v>
          </cell>
          <cell r="C1517">
            <v>38365</v>
          </cell>
          <cell r="D1517">
            <v>1.942758</v>
          </cell>
          <cell r="E1517">
            <v>1.939719</v>
          </cell>
          <cell r="F1517">
            <v>2.7105000000000001</v>
          </cell>
          <cell r="G1517">
            <v>2.7113</v>
          </cell>
          <cell r="H1517">
            <v>2.698</v>
          </cell>
          <cell r="I1517">
            <v>17.739999999999998</v>
          </cell>
          <cell r="M1517">
            <v>2.9496333974589732</v>
          </cell>
          <cell r="N1517">
            <v>2.9421042078975943</v>
          </cell>
          <cell r="O1517">
            <v>2.9673213147088364</v>
          </cell>
        </row>
        <row r="1518">
          <cell r="A1518">
            <v>38365</v>
          </cell>
          <cell r="B1518">
            <v>38364</v>
          </cell>
          <cell r="C1518">
            <v>38366</v>
          </cell>
          <cell r="D1518">
            <v>1.940733</v>
          </cell>
          <cell r="E1518">
            <v>1.940733</v>
          </cell>
          <cell r="F1518">
            <v>2.7002999999999999</v>
          </cell>
          <cell r="G1518">
            <v>2.7010999999999998</v>
          </cell>
          <cell r="H1518">
            <v>2.6989999999999998</v>
          </cell>
          <cell r="I1518">
            <v>17.739999999999998</v>
          </cell>
          <cell r="M1518">
            <v>2.9515435387522997</v>
          </cell>
          <cell r="N1518">
            <v>2.9440064930416074</v>
          </cell>
          <cell r="O1518">
            <v>2.9692449107201608</v>
          </cell>
        </row>
        <row r="1519">
          <cell r="A1519">
            <v>38366</v>
          </cell>
          <cell r="B1519">
            <v>38365</v>
          </cell>
          <cell r="C1519">
            <v>38369</v>
          </cell>
          <cell r="D1519">
            <v>1.942758</v>
          </cell>
          <cell r="E1519">
            <v>1.939719</v>
          </cell>
          <cell r="F1519">
            <v>2.7065999999999999</v>
          </cell>
          <cell r="G1519">
            <v>2.7073999999999998</v>
          </cell>
          <cell r="H1519">
            <v>2.702</v>
          </cell>
          <cell r="I1519">
            <v>17.739999999999998</v>
          </cell>
          <cell r="M1519">
            <v>2.9534529247344974</v>
          </cell>
          <cell r="N1519">
            <v>2.9459110032260276</v>
          </cell>
          <cell r="O1519">
            <v>2.9711697537220272</v>
          </cell>
        </row>
        <row r="1520">
          <cell r="A1520">
            <v>38369</v>
          </cell>
          <cell r="B1520">
            <v>38366</v>
          </cell>
          <cell r="C1520">
            <v>38370</v>
          </cell>
          <cell r="D1520">
            <v>1.94478</v>
          </cell>
          <cell r="E1520">
            <v>1.940733</v>
          </cell>
          <cell r="F1520">
            <v>2.6999</v>
          </cell>
          <cell r="G1520">
            <v>2.7006999999999999</v>
          </cell>
          <cell r="H1520">
            <v>2.7010000000000001</v>
          </cell>
          <cell r="I1520">
            <v>17.739999999999998</v>
          </cell>
          <cell r="M1520">
            <v>2.9553655395002143</v>
          </cell>
          <cell r="N1520">
            <v>2.9478157497411166</v>
          </cell>
          <cell r="O1520">
            <v>2.9730958445228097</v>
          </cell>
        </row>
        <row r="1521">
          <cell r="A1521">
            <v>38370</v>
          </cell>
          <cell r="B1521">
            <v>38369</v>
          </cell>
          <cell r="C1521">
            <v>38371</v>
          </cell>
          <cell r="D1521">
            <v>1.9437690000000001</v>
          </cell>
          <cell r="E1521">
            <v>1.9417439999999999</v>
          </cell>
          <cell r="F1521">
            <v>2.7130999999999998</v>
          </cell>
          <cell r="G1521">
            <v>2.7139000000000002</v>
          </cell>
          <cell r="H1521">
            <v>2.718</v>
          </cell>
          <cell r="I1521">
            <v>17.739999999999998</v>
          </cell>
          <cell r="M1521">
            <v>2.9572813847648507</v>
          </cell>
          <cell r="N1521">
            <v>2.9497227241755977</v>
          </cell>
          <cell r="O1521">
            <v>2.9750231839314067</v>
          </cell>
        </row>
        <row r="1522">
          <cell r="A1522">
            <v>38371</v>
          </cell>
          <cell r="B1522">
            <v>38370</v>
          </cell>
          <cell r="C1522">
            <v>38372</v>
          </cell>
          <cell r="D1522">
            <v>1.9437690000000001</v>
          </cell>
          <cell r="E1522">
            <v>1.9417439999999999</v>
          </cell>
          <cell r="F1522">
            <v>2.7176999999999998</v>
          </cell>
          <cell r="G1522">
            <v>2.7185000000000001</v>
          </cell>
          <cell r="H1522">
            <v>2.71</v>
          </cell>
          <cell r="I1522">
            <v>17.75</v>
          </cell>
          <cell r="M1522">
            <v>2.959197475391512</v>
          </cell>
          <cell r="N1522">
            <v>2.9516319263093749</v>
          </cell>
          <cell r="O1522">
            <v>2.976951772757241</v>
          </cell>
        </row>
        <row r="1523">
          <cell r="A1523">
            <v>38372</v>
          </cell>
          <cell r="B1523">
            <v>38371</v>
          </cell>
          <cell r="C1523">
            <v>38373</v>
          </cell>
          <cell r="D1523">
            <v>1.9932479999999999</v>
          </cell>
          <cell r="E1523">
            <v>1.99224</v>
          </cell>
          <cell r="F1523">
            <v>2.7214</v>
          </cell>
          <cell r="G1523">
            <v>2.7222</v>
          </cell>
          <cell r="H1523">
            <v>2.718</v>
          </cell>
          <cell r="I1523">
            <v>18.239999999999998</v>
          </cell>
          <cell r="M1523">
            <v>2.9611148074973603</v>
          </cell>
          <cell r="N1523">
            <v>2.9535423641704144</v>
          </cell>
          <cell r="O1523">
            <v>2.9788826157561408</v>
          </cell>
        </row>
        <row r="1524">
          <cell r="A1524">
            <v>38373</v>
          </cell>
          <cell r="B1524">
            <v>38372</v>
          </cell>
          <cell r="C1524">
            <v>38376</v>
          </cell>
          <cell r="D1524">
            <v>1.9942530000000001</v>
          </cell>
          <cell r="E1524">
            <v>1.99224</v>
          </cell>
          <cell r="F1524">
            <v>2.6991000000000001</v>
          </cell>
          <cell r="G1524">
            <v>2.6999</v>
          </cell>
          <cell r="H1524">
            <v>2.6869999999999998</v>
          </cell>
          <cell r="I1524">
            <v>18.239999999999998</v>
          </cell>
          <cell r="M1524">
            <v>2.9630822195532986</v>
          </cell>
          <cell r="N1524">
            <v>2.9555037525836125</v>
          </cell>
          <cell r="O1524">
            <v>2.9808638325378793</v>
          </cell>
        </row>
        <row r="1525">
          <cell r="A1525">
            <v>38376</v>
          </cell>
          <cell r="B1525">
            <v>38373</v>
          </cell>
          <cell r="C1525">
            <v>38377</v>
          </cell>
          <cell r="D1525">
            <v>1.995261</v>
          </cell>
          <cell r="E1525">
            <v>1.99224</v>
          </cell>
          <cell r="F1525">
            <v>2.6772</v>
          </cell>
          <cell r="G1525">
            <v>2.6779999999999999</v>
          </cell>
          <cell r="H1525">
            <v>2.68</v>
          </cell>
          <cell r="I1525">
            <v>18.239999999999998</v>
          </cell>
          <cell r="M1525">
            <v>2.9650519314218289</v>
          </cell>
          <cell r="N1525">
            <v>2.9574664435156279</v>
          </cell>
          <cell r="O1525">
            <v>2.9828463670015957</v>
          </cell>
        </row>
        <row r="1526">
          <cell r="A1526">
            <v>38377</v>
          </cell>
          <cell r="B1526">
            <v>38376</v>
          </cell>
          <cell r="C1526">
            <v>38378</v>
          </cell>
          <cell r="D1526">
            <v>1.995261</v>
          </cell>
          <cell r="E1526">
            <v>1.9932479999999999</v>
          </cell>
          <cell r="F1526">
            <v>2.6785999999999999</v>
          </cell>
          <cell r="G1526">
            <v>2.6793999999999998</v>
          </cell>
          <cell r="H1526">
            <v>2.681</v>
          </cell>
          <cell r="I1526">
            <v>18.239999999999998</v>
          </cell>
          <cell r="M1526">
            <v>2.9670239489157426</v>
          </cell>
          <cell r="N1526">
            <v>2.9594304378314376</v>
          </cell>
          <cell r="O1526">
            <v>2.9848302200236629</v>
          </cell>
        </row>
        <row r="1527">
          <cell r="A1527">
            <v>38378</v>
          </cell>
          <cell r="B1527">
            <v>38377</v>
          </cell>
          <cell r="C1527">
            <v>38379</v>
          </cell>
          <cell r="D1527">
            <v>1.9932479999999999</v>
          </cell>
          <cell r="E1527">
            <v>1.9932479999999999</v>
          </cell>
          <cell r="F1527">
            <v>2.6739999999999999</v>
          </cell>
          <cell r="G1527">
            <v>2.6747999999999998</v>
          </cell>
          <cell r="H1527">
            <v>2.665</v>
          </cell>
          <cell r="I1527">
            <v>18.22</v>
          </cell>
          <cell r="M1527">
            <v>2.9689972779728553</v>
          </cell>
          <cell r="N1527">
            <v>2.9613967307652196</v>
          </cell>
          <cell r="O1527">
            <v>2.9868153924810374</v>
          </cell>
        </row>
        <row r="1528">
          <cell r="A1528">
            <v>38379</v>
          </cell>
          <cell r="B1528">
            <v>38378</v>
          </cell>
          <cell r="C1528">
            <v>38380</v>
          </cell>
          <cell r="D1528">
            <v>1.9942530000000001</v>
          </cell>
          <cell r="E1528">
            <v>1.9932479999999999</v>
          </cell>
          <cell r="F1528">
            <v>2.6637</v>
          </cell>
          <cell r="G1528">
            <v>2.6644999999999999</v>
          </cell>
          <cell r="H1528">
            <v>2.6640000000000001</v>
          </cell>
          <cell r="I1528">
            <v>18.239999999999998</v>
          </cell>
          <cell r="M1528">
            <v>2.970969927268297</v>
          </cell>
          <cell r="N1528">
            <v>2.9633643301354877</v>
          </cell>
          <cell r="O1528">
            <v>2.9887998789379733</v>
          </cell>
        </row>
        <row r="1529">
          <cell r="A1529">
            <v>38380</v>
          </cell>
          <cell r="B1529">
            <v>38379</v>
          </cell>
          <cell r="C1529">
            <v>38383</v>
          </cell>
          <cell r="D1529">
            <v>1.9932479999999999</v>
          </cell>
          <cell r="E1529">
            <v>1.9932479999999999</v>
          </cell>
          <cell r="F1529">
            <v>2.6579000000000002</v>
          </cell>
          <cell r="G1529">
            <v>2.6587000000000001</v>
          </cell>
          <cell r="H1529">
            <v>2.649</v>
          </cell>
          <cell r="I1529">
            <v>18.239999999999998</v>
          </cell>
          <cell r="M1529">
            <v>2.9729448824984184</v>
          </cell>
          <cell r="N1529">
            <v>2.9653332368102592</v>
          </cell>
          <cell r="O1529">
            <v>2.9907876915647917</v>
          </cell>
        </row>
        <row r="1530">
          <cell r="A1530">
            <v>38383</v>
          </cell>
          <cell r="B1530">
            <v>38380</v>
          </cell>
          <cell r="C1530">
            <v>38384</v>
          </cell>
          <cell r="D1530">
            <v>1.9962690000000001</v>
          </cell>
          <cell r="E1530">
            <v>1.99224</v>
          </cell>
          <cell r="F1530">
            <v>2.6240000000000001</v>
          </cell>
          <cell r="G1530">
            <v>2.6248</v>
          </cell>
          <cell r="H1530">
            <v>2.61</v>
          </cell>
          <cell r="I1530">
            <v>18.239999999999998</v>
          </cell>
          <cell r="M1530">
            <v>2.9749201546454684</v>
          </cell>
          <cell r="N1530">
            <v>2.9673034516581276</v>
          </cell>
          <cell r="O1530">
            <v>2.9927768262604002</v>
          </cell>
        </row>
        <row r="1531">
          <cell r="A1531">
            <v>38384</v>
          </cell>
          <cell r="B1531">
            <v>38383</v>
          </cell>
          <cell r="C1531">
            <v>38385</v>
          </cell>
          <cell r="D1531">
            <v>1.9962690000000001</v>
          </cell>
          <cell r="E1531">
            <v>1.9942530000000001</v>
          </cell>
          <cell r="F1531">
            <v>2.6122000000000001</v>
          </cell>
          <cell r="G1531">
            <v>2.613</v>
          </cell>
          <cell r="H1531">
            <v>2.6080000000000001</v>
          </cell>
          <cell r="I1531">
            <v>18.239999999999998</v>
          </cell>
          <cell r="M1531">
            <v>2.9768997349395332</v>
          </cell>
          <cell r="N1531">
            <v>2.9692739785343045</v>
          </cell>
          <cell r="O1531">
            <v>2.9947672839040895</v>
          </cell>
        </row>
        <row r="1532">
          <cell r="A1532">
            <v>38385</v>
          </cell>
          <cell r="B1532">
            <v>38384</v>
          </cell>
          <cell r="C1532">
            <v>38386</v>
          </cell>
          <cell r="D1532">
            <v>1.997277</v>
          </cell>
          <cell r="E1532">
            <v>1.9942530000000001</v>
          </cell>
          <cell r="F1532">
            <v>2.6232000000000002</v>
          </cell>
          <cell r="G1532">
            <v>2.6240000000000001</v>
          </cell>
          <cell r="H1532">
            <v>2.6160000000000001</v>
          </cell>
          <cell r="I1532">
            <v>18.25</v>
          </cell>
          <cell r="M1532">
            <v>2.978880632491856</v>
          </cell>
          <cell r="N1532">
            <v>2.9712478063808092</v>
          </cell>
          <cell r="O1532">
            <v>2.9967590653757359</v>
          </cell>
        </row>
        <row r="1533">
          <cell r="A1533">
            <v>38386</v>
          </cell>
          <cell r="B1533">
            <v>38385</v>
          </cell>
          <cell r="C1533">
            <v>38387</v>
          </cell>
          <cell r="D1533">
            <v>1.9962690000000001</v>
          </cell>
          <cell r="E1533">
            <v>1.995261</v>
          </cell>
          <cell r="F1533">
            <v>2.6025999999999998</v>
          </cell>
          <cell r="G1533">
            <v>2.6034000000000002</v>
          </cell>
          <cell r="H1533">
            <v>2.6030000000000002</v>
          </cell>
          <cell r="I1533">
            <v>18.25</v>
          </cell>
          <cell r="M1533">
            <v>2.9808638490828634</v>
          </cell>
          <cell r="N1533">
            <v>2.9732229463313486</v>
          </cell>
          <cell r="O1533">
            <v>2.9987531779249661</v>
          </cell>
        </row>
        <row r="1534">
          <cell r="A1534">
            <v>38387</v>
          </cell>
          <cell r="B1534">
            <v>38386</v>
          </cell>
          <cell r="C1534">
            <v>38392</v>
          </cell>
          <cell r="D1534">
            <v>1.9962690000000001</v>
          </cell>
          <cell r="E1534">
            <v>1.995261</v>
          </cell>
          <cell r="F1534">
            <v>2.6021999999999998</v>
          </cell>
          <cell r="G1534">
            <v>2.6030000000000002</v>
          </cell>
          <cell r="H1534">
            <v>2.6110000000000002</v>
          </cell>
          <cell r="I1534">
            <v>18.25</v>
          </cell>
          <cell r="M1534">
            <v>2.9828473844479118</v>
          </cell>
          <cell r="N1534">
            <v>2.9752003982610553</v>
          </cell>
          <cell r="O1534">
            <v>3.0007486174026456</v>
          </cell>
        </row>
        <row r="1535">
          <cell r="A1535">
            <v>38392</v>
          </cell>
          <cell r="B1535">
            <v>38387</v>
          </cell>
          <cell r="C1535">
            <v>38393</v>
          </cell>
          <cell r="D1535">
            <v>1.9962690000000001</v>
          </cell>
          <cell r="E1535">
            <v>1.995261</v>
          </cell>
          <cell r="F1535">
            <v>2.6070000000000002</v>
          </cell>
          <cell r="G1535">
            <v>2.6078000000000001</v>
          </cell>
          <cell r="H1535">
            <v>2.6</v>
          </cell>
          <cell r="I1535">
            <v>18.25</v>
          </cell>
          <cell r="M1535">
            <v>2.9848322397030134</v>
          </cell>
          <cell r="N1535">
            <v>2.9771791653683337</v>
          </cell>
          <cell r="O1535">
            <v>3.0027453846917429</v>
          </cell>
        </row>
        <row r="1536">
          <cell r="A1536">
            <v>38393</v>
          </cell>
          <cell r="B1536">
            <v>38392</v>
          </cell>
          <cell r="C1536">
            <v>38394</v>
          </cell>
          <cell r="D1536">
            <v>1.9942530000000001</v>
          </cell>
          <cell r="E1536">
            <v>1.995261</v>
          </cell>
          <cell r="F1536">
            <v>2.6114000000000002</v>
          </cell>
          <cell r="G1536">
            <v>2.6122000000000001</v>
          </cell>
          <cell r="H1536">
            <v>2.6160000000000001</v>
          </cell>
          <cell r="I1536">
            <v>18.25</v>
          </cell>
          <cell r="M1536">
            <v>2.9868184157264532</v>
          </cell>
          <cell r="N1536">
            <v>2.9791592485278913</v>
          </cell>
          <cell r="O1536">
            <v>3.0047434806758146</v>
          </cell>
        </row>
        <row r="1537">
          <cell r="A1537">
            <v>38394</v>
          </cell>
          <cell r="B1537">
            <v>38393</v>
          </cell>
          <cell r="C1537">
            <v>38397</v>
          </cell>
          <cell r="D1537">
            <v>1.9942530000000001</v>
          </cell>
          <cell r="E1537">
            <v>1.9942530000000001</v>
          </cell>
          <cell r="F1537">
            <v>2.6164999999999998</v>
          </cell>
          <cell r="G1537">
            <v>2.6173000000000002</v>
          </cell>
          <cell r="H1537">
            <v>2.6019999999999999</v>
          </cell>
          <cell r="I1537">
            <v>18.260000000000002</v>
          </cell>
          <cell r="M1537">
            <v>2.9888039062551255</v>
          </cell>
          <cell r="N1537">
            <v>2.9811406486150172</v>
          </cell>
          <cell r="O1537">
            <v>3.0067429062390048</v>
          </cell>
        </row>
        <row r="1538">
          <cell r="A1538">
            <v>38397</v>
          </cell>
          <cell r="B1538">
            <v>38394</v>
          </cell>
          <cell r="C1538">
            <v>38398</v>
          </cell>
          <cell r="D1538">
            <v>1.9932479999999999</v>
          </cell>
          <cell r="E1538">
            <v>1.9942530000000001</v>
          </cell>
          <cell r="F1538">
            <v>2.5825999999999998</v>
          </cell>
          <cell r="G1538">
            <v>2.5834000000000001</v>
          </cell>
          <cell r="H1538">
            <v>2.5790000000000002</v>
          </cell>
          <cell r="I1538">
            <v>18.260000000000002</v>
          </cell>
          <cell r="M1538">
            <v>2.9907907166406122</v>
          </cell>
          <cell r="N1538">
            <v>2.9831223648423246</v>
          </cell>
          <cell r="O1538">
            <v>3.0087446719029316</v>
          </cell>
        </row>
        <row r="1539">
          <cell r="A1539">
            <v>38398</v>
          </cell>
          <cell r="B1539">
            <v>38397</v>
          </cell>
          <cell r="C1539">
            <v>38399</v>
          </cell>
          <cell r="D1539">
            <v>1.9932479999999999</v>
          </cell>
          <cell r="E1539">
            <v>1.9932479999999999</v>
          </cell>
          <cell r="F1539">
            <v>2.5754000000000001</v>
          </cell>
          <cell r="G1539">
            <v>2.5762</v>
          </cell>
          <cell r="H1539">
            <v>2.5779999999999998</v>
          </cell>
          <cell r="I1539">
            <v>18.260000000000002</v>
          </cell>
          <cell r="M1539">
            <v>2.9927778458453997</v>
          </cell>
          <cell r="N1539">
            <v>2.9851053984174758</v>
          </cell>
          <cell r="O1539">
            <v>3.0107477702600414</v>
          </cell>
        </row>
        <row r="1540">
          <cell r="A1540">
            <v>38399</v>
          </cell>
          <cell r="B1540">
            <v>38398</v>
          </cell>
          <cell r="C1540">
            <v>38400</v>
          </cell>
          <cell r="D1540">
            <v>1.9912319999999999</v>
          </cell>
          <cell r="E1540">
            <v>1.9932479999999999</v>
          </cell>
          <cell r="F1540">
            <v>2.5918000000000001</v>
          </cell>
          <cell r="G1540">
            <v>2.5926</v>
          </cell>
          <cell r="H1540">
            <v>2.5859999999999999</v>
          </cell>
          <cell r="I1540">
            <v>18.260000000000002</v>
          </cell>
          <cell r="M1540">
            <v>2.9947662953306251</v>
          </cell>
          <cell r="N1540">
            <v>2.9870887502058707</v>
          </cell>
          <cell r="O1540">
            <v>3.0127522021975861</v>
          </cell>
        </row>
        <row r="1541">
          <cell r="A1541">
            <v>38400</v>
          </cell>
          <cell r="B1541">
            <v>38399</v>
          </cell>
          <cell r="C1541">
            <v>38401</v>
          </cell>
          <cell r="D1541">
            <v>2.0415179999999999</v>
          </cell>
          <cell r="E1541">
            <v>2.0415179999999999</v>
          </cell>
          <cell r="F1541">
            <v>2.5729000000000002</v>
          </cell>
          <cell r="G1541">
            <v>2.5737000000000001</v>
          </cell>
          <cell r="H1541">
            <v>2.5659999999999998</v>
          </cell>
          <cell r="I1541">
            <v>18.75</v>
          </cell>
          <cell r="M1541">
            <v>2.9967540534905526</v>
          </cell>
          <cell r="N1541">
            <v>2.9890734197649276</v>
          </cell>
          <cell r="O1541">
            <v>3.0147579686034085</v>
          </cell>
        </row>
        <row r="1542">
          <cell r="A1542">
            <v>38401</v>
          </cell>
          <cell r="B1542">
            <v>38400</v>
          </cell>
          <cell r="C1542">
            <v>38404</v>
          </cell>
          <cell r="D1542">
            <v>2.0405129999999998</v>
          </cell>
          <cell r="E1542">
            <v>2.0415179999999999</v>
          </cell>
          <cell r="F1542">
            <v>2.5613000000000001</v>
          </cell>
          <cell r="G1542">
            <v>2.5621</v>
          </cell>
          <cell r="H1542">
            <v>2.5760000000000001</v>
          </cell>
          <cell r="I1542">
            <v>18.7</v>
          </cell>
          <cell r="M1542">
            <v>2.9987933626044772</v>
          </cell>
          <cell r="N1542">
            <v>2.9911075021615177</v>
          </cell>
          <cell r="O1542">
            <v>3.016814570290534</v>
          </cell>
        </row>
        <row r="1543">
          <cell r="A1543">
            <v>38404</v>
          </cell>
          <cell r="B1543">
            <v>38401</v>
          </cell>
          <cell r="C1543">
            <v>38405</v>
          </cell>
          <cell r="D1543">
            <v>2.0405129999999998</v>
          </cell>
          <cell r="E1543">
            <v>2.0405129999999998</v>
          </cell>
          <cell r="F1543">
            <v>2.5754000000000001</v>
          </cell>
          <cell r="G1543">
            <v>2.5762</v>
          </cell>
          <cell r="H1543">
            <v>2.577</v>
          </cell>
          <cell r="I1543">
            <v>18.75</v>
          </cell>
          <cell r="M1543">
            <v>3.0008330548847129</v>
          </cell>
          <cell r="N1543">
            <v>2.9931429687633835</v>
          </cell>
          <cell r="O1543">
            <v>3.0188675298237273</v>
          </cell>
        </row>
        <row r="1544">
          <cell r="A1544">
            <v>38405</v>
          </cell>
          <cell r="B1544">
            <v>38404</v>
          </cell>
          <cell r="C1544">
            <v>38406</v>
          </cell>
          <cell r="D1544">
            <v>2.0405129999999998</v>
          </cell>
          <cell r="E1544">
            <v>2.0405129999999998</v>
          </cell>
          <cell r="F1544">
            <v>2.5929000000000002</v>
          </cell>
          <cell r="G1544">
            <v>2.5937000000000001</v>
          </cell>
          <cell r="H1544">
            <v>2.6</v>
          </cell>
          <cell r="I1544">
            <v>18.75</v>
          </cell>
          <cell r="M1544">
            <v>3.0028741345044869</v>
          </cell>
          <cell r="N1544">
            <v>2.9951788178095899</v>
          </cell>
          <cell r="O1544">
            <v>3.0209269349632781</v>
          </cell>
        </row>
        <row r="1545">
          <cell r="A1545">
            <v>38406</v>
          </cell>
          <cell r="B1545">
            <v>38405</v>
          </cell>
          <cell r="C1545">
            <v>38407</v>
          </cell>
          <cell r="D1545">
            <v>2.0395110000000001</v>
          </cell>
          <cell r="E1545">
            <v>2.0405129999999998</v>
          </cell>
          <cell r="F1545">
            <v>2.5849000000000002</v>
          </cell>
          <cell r="G1545">
            <v>2.5857000000000001</v>
          </cell>
          <cell r="H1545">
            <v>2.593</v>
          </cell>
          <cell r="I1545">
            <v>18.75</v>
          </cell>
          <cell r="M1545">
            <v>3.0049166024074268</v>
          </cell>
          <cell r="N1545">
            <v>2.9972160515812782</v>
          </cell>
          <cell r="O1545">
            <v>3.0229877449837939</v>
          </cell>
        </row>
        <row r="1546">
          <cell r="A1546">
            <v>38407</v>
          </cell>
          <cell r="B1546">
            <v>38406</v>
          </cell>
          <cell r="C1546">
            <v>38408</v>
          </cell>
          <cell r="D1546">
            <v>2.0395110000000001</v>
          </cell>
          <cell r="E1546">
            <v>2.0395110000000001</v>
          </cell>
          <cell r="F1546">
            <v>2.609</v>
          </cell>
          <cell r="G1546">
            <v>2.6097999999999999</v>
          </cell>
          <cell r="H1546">
            <v>2.6349999999999998</v>
          </cell>
          <cell r="I1546">
            <v>18.75</v>
          </cell>
          <cell r="M1546">
            <v>3.0069594558956578</v>
          </cell>
          <cell r="N1546">
            <v>2.9992546710202981</v>
          </cell>
          <cell r="O1546">
            <v>3.0250499608436536</v>
          </cell>
        </row>
        <row r="1547">
          <cell r="A1547">
            <v>38408</v>
          </cell>
          <cell r="B1547">
            <v>38407</v>
          </cell>
          <cell r="C1547">
            <v>38411</v>
          </cell>
          <cell r="D1547">
            <v>2.0395110000000001</v>
          </cell>
          <cell r="E1547">
            <v>2.0395110000000001</v>
          </cell>
          <cell r="F1547">
            <v>2.6312000000000002</v>
          </cell>
          <cell r="G1547">
            <v>2.6320000000000001</v>
          </cell>
          <cell r="H1547">
            <v>2.62</v>
          </cell>
          <cell r="I1547">
            <v>18.75</v>
          </cell>
          <cell r="M1547">
            <v>3.0090036981912758</v>
          </cell>
          <cell r="N1547">
            <v>3.0012936753180806</v>
          </cell>
          <cell r="O1547">
            <v>3.0271135835018903</v>
          </cell>
        </row>
        <row r="1548">
          <cell r="A1548">
            <v>38411</v>
          </cell>
          <cell r="B1548">
            <v>38408</v>
          </cell>
          <cell r="C1548">
            <v>38412</v>
          </cell>
          <cell r="D1548">
            <v>2.0395110000000001</v>
          </cell>
          <cell r="E1548">
            <v>2.0395110000000001</v>
          </cell>
          <cell r="F1548">
            <v>2.5941999999999998</v>
          </cell>
          <cell r="G1548">
            <v>2.5950000000000002</v>
          </cell>
          <cell r="H1548">
            <v>2.5870000000000002</v>
          </cell>
          <cell r="I1548">
            <v>18.739999999999998</v>
          </cell>
          <cell r="M1548">
            <v>3.0110493302384431</v>
          </cell>
          <cell r="N1548">
            <v>3.003334065806428</v>
          </cell>
          <cell r="O1548">
            <v>3.0291786139181909</v>
          </cell>
        </row>
        <row r="1549">
          <cell r="A1549">
            <v>38412</v>
          </cell>
          <cell r="B1549">
            <v>38411</v>
          </cell>
          <cell r="C1549">
            <v>38413</v>
          </cell>
          <cell r="D1549">
            <v>2.0385059999999999</v>
          </cell>
          <cell r="E1549">
            <v>2.0395110000000001</v>
          </cell>
          <cell r="F1549">
            <v>2.6002999999999998</v>
          </cell>
          <cell r="G1549">
            <v>2.6011000000000002</v>
          </cell>
          <cell r="H1549">
            <v>2.617</v>
          </cell>
          <cell r="I1549">
            <v>18.739999999999998</v>
          </cell>
          <cell r="M1549">
            <v>3.0130963529819645</v>
          </cell>
          <cell r="N1549">
            <v>3.005375843427724</v>
          </cell>
          <cell r="O1549">
            <v>3.0312440400630267</v>
          </cell>
        </row>
        <row r="1550">
          <cell r="A1550">
            <v>38413</v>
          </cell>
          <cell r="B1550">
            <v>38412</v>
          </cell>
          <cell r="C1550">
            <v>38414</v>
          </cell>
          <cell r="D1550">
            <v>2.0364990000000001</v>
          </cell>
          <cell r="E1550">
            <v>2.0385059999999999</v>
          </cell>
          <cell r="F1550">
            <v>2.6360000000000001</v>
          </cell>
          <cell r="G1550">
            <v>2.6368</v>
          </cell>
          <cell r="H1550">
            <v>2.6389999999999998</v>
          </cell>
          <cell r="I1550">
            <v>18.739999999999998</v>
          </cell>
          <cell r="M1550">
            <v>3.0151437579800087</v>
          </cell>
          <cell r="N1550">
            <v>3.0074190091249928</v>
          </cell>
          <cell r="O1550">
            <v>3.0333108745055246</v>
          </cell>
        </row>
        <row r="1551">
          <cell r="A1551">
            <v>38414</v>
          </cell>
          <cell r="B1551">
            <v>38413</v>
          </cell>
          <cell r="C1551">
            <v>38415</v>
          </cell>
          <cell r="D1551">
            <v>2.0364990000000001</v>
          </cell>
          <cell r="E1551">
            <v>2.0364990000000001</v>
          </cell>
          <cell r="F1551">
            <v>2.669</v>
          </cell>
          <cell r="G1551">
            <v>2.6698</v>
          </cell>
          <cell r="H1551">
            <v>2.6789999999999998</v>
          </cell>
          <cell r="I1551">
            <v>18.739999999999998</v>
          </cell>
          <cell r="M1551">
            <v>3.0171905370626697</v>
          </cell>
          <cell r="N1551">
            <v>3.0094625563565316</v>
          </cell>
          <cell r="O1551">
            <v>3.0353791182059231</v>
          </cell>
        </row>
        <row r="1552">
          <cell r="A1552">
            <v>38415</v>
          </cell>
          <cell r="B1552">
            <v>38414</v>
          </cell>
          <cell r="C1552">
            <v>38418</v>
          </cell>
          <cell r="D1552">
            <v>2.0354939999999999</v>
          </cell>
          <cell r="E1552">
            <v>2.0364990000000001</v>
          </cell>
          <cell r="F1552">
            <v>2.6606999999999998</v>
          </cell>
          <cell r="G1552">
            <v>2.6615000000000002</v>
          </cell>
          <cell r="H1552">
            <v>2.6549999999999998</v>
          </cell>
          <cell r="I1552">
            <v>18.739999999999998</v>
          </cell>
          <cell r="M1552">
            <v>3.0192387055665155</v>
          </cell>
          <cell r="N1552">
            <v>3.011505478852051</v>
          </cell>
          <cell r="O1552">
            <v>3.0374487721251162</v>
          </cell>
        </row>
        <row r="1553">
          <cell r="A1553">
            <v>38418</v>
          </cell>
          <cell r="B1553">
            <v>38415</v>
          </cell>
          <cell r="C1553">
            <v>38419</v>
          </cell>
          <cell r="D1553">
            <v>2.0375009999999998</v>
          </cell>
          <cell r="E1553">
            <v>2.0354939999999999</v>
          </cell>
          <cell r="F1553">
            <v>2.6616</v>
          </cell>
          <cell r="G1553">
            <v>2.6623999999999999</v>
          </cell>
          <cell r="H1553">
            <v>2.6739999999999999</v>
          </cell>
          <cell r="I1553">
            <v>18.75</v>
          </cell>
          <cell r="M1553">
            <v>3.0212872529897652</v>
          </cell>
          <cell r="N1553">
            <v>3.0135497881507769</v>
          </cell>
          <cell r="O1553">
            <v>3.0395198372246521</v>
          </cell>
        </row>
        <row r="1554">
          <cell r="A1554">
            <v>38419</v>
          </cell>
          <cell r="B1554">
            <v>38418</v>
          </cell>
          <cell r="C1554">
            <v>38420</v>
          </cell>
          <cell r="D1554">
            <v>2.0354939999999999</v>
          </cell>
          <cell r="E1554">
            <v>2.0364990000000001</v>
          </cell>
          <cell r="F1554">
            <v>2.6926000000000001</v>
          </cell>
          <cell r="G1554">
            <v>2.6934</v>
          </cell>
          <cell r="H1554">
            <v>2.6909999999999998</v>
          </cell>
          <cell r="I1554">
            <v>18.75</v>
          </cell>
          <cell r="M1554">
            <v>3.0233392115895161</v>
          </cell>
          <cell r="N1554">
            <v>3.0155944756549378</v>
          </cell>
          <cell r="O1554">
            <v>3.0415933309148215</v>
          </cell>
        </row>
        <row r="1555">
          <cell r="A1555">
            <v>38420</v>
          </cell>
          <cell r="B1555">
            <v>38419</v>
          </cell>
          <cell r="C1555">
            <v>38421</v>
          </cell>
          <cell r="D1555">
            <v>2.0344890000000002</v>
          </cell>
          <cell r="E1555">
            <v>2.0354939999999999</v>
          </cell>
          <cell r="F1555">
            <v>2.7105000000000001</v>
          </cell>
          <cell r="G1555">
            <v>2.7113</v>
          </cell>
          <cell r="H1555">
            <v>2.7</v>
          </cell>
          <cell r="I1555">
            <v>18.75</v>
          </cell>
          <cell r="M1555">
            <v>3.0253905411979014</v>
          </cell>
          <cell r="N1555">
            <v>3.0176415606996301</v>
          </cell>
          <cell r="O1555">
            <v>3.0436682390968559</v>
          </cell>
        </row>
        <row r="1556">
          <cell r="A1556">
            <v>38421</v>
          </cell>
          <cell r="B1556">
            <v>38420</v>
          </cell>
          <cell r="C1556">
            <v>38422</v>
          </cell>
          <cell r="D1556">
            <v>2.033487</v>
          </cell>
          <cell r="E1556">
            <v>2.0344890000000002</v>
          </cell>
          <cell r="F1556">
            <v>2.7311000000000001</v>
          </cell>
          <cell r="G1556">
            <v>2.7319</v>
          </cell>
          <cell r="H1556">
            <v>2.7149999999999999</v>
          </cell>
          <cell r="I1556">
            <v>18.75</v>
          </cell>
          <cell r="M1556">
            <v>3.0274422491234914</v>
          </cell>
          <cell r="N1556">
            <v>3.0196890244632817</v>
          </cell>
          <cell r="O1556">
            <v>3.0457445627356905</v>
          </cell>
        </row>
        <row r="1557">
          <cell r="A1557">
            <v>38422</v>
          </cell>
          <cell r="B1557">
            <v>38421</v>
          </cell>
          <cell r="C1557">
            <v>38425</v>
          </cell>
          <cell r="D1557">
            <v>2.033487</v>
          </cell>
          <cell r="E1557">
            <v>2.033487</v>
          </cell>
          <cell r="F1557">
            <v>2.7012999999999998</v>
          </cell>
          <cell r="G1557">
            <v>2.7021000000000002</v>
          </cell>
          <cell r="H1557">
            <v>2.7170000000000001</v>
          </cell>
          <cell r="I1557">
            <v>18.75</v>
          </cell>
          <cell r="M1557">
            <v>3.0294943372757723</v>
          </cell>
          <cell r="N1557">
            <v>3.0217368658311785</v>
          </cell>
          <cell r="O1557">
            <v>3.0478223027969191</v>
          </cell>
        </row>
        <row r="1558">
          <cell r="A1558">
            <v>38425</v>
          </cell>
          <cell r="B1558">
            <v>38422</v>
          </cell>
          <cell r="C1558">
            <v>38426</v>
          </cell>
          <cell r="D1558">
            <v>2.033487</v>
          </cell>
          <cell r="E1558">
            <v>2.033487</v>
          </cell>
          <cell r="F1558">
            <v>2.7515000000000001</v>
          </cell>
          <cell r="G1558">
            <v>2.7523</v>
          </cell>
          <cell r="H1558">
            <v>2.7549999999999999</v>
          </cell>
          <cell r="I1558">
            <v>18.75</v>
          </cell>
          <cell r="M1558">
            <v>3.0315478163929135</v>
          </cell>
          <cell r="N1558">
            <v>3.023785086709208</v>
          </cell>
          <cell r="O1558">
            <v>3.0499014602467938</v>
          </cell>
        </row>
        <row r="1559">
          <cell r="A1559">
            <v>38426</v>
          </cell>
          <cell r="B1559">
            <v>38425</v>
          </cell>
          <cell r="C1559">
            <v>38427</v>
          </cell>
          <cell r="D1559">
            <v>2.0344890000000002</v>
          </cell>
          <cell r="E1559">
            <v>2.033487</v>
          </cell>
          <cell r="F1559">
            <v>2.7612999999999999</v>
          </cell>
          <cell r="G1559">
            <v>2.7621000000000002</v>
          </cell>
          <cell r="H1559">
            <v>2.7669999999999999</v>
          </cell>
          <cell r="I1559">
            <v>18.75</v>
          </cell>
          <cell r="M1559">
            <v>3.0336026874177513</v>
          </cell>
          <cell r="N1559">
            <v>3.0258346959307469</v>
          </cell>
          <cell r="O1559">
            <v>3.0519820360522258</v>
          </cell>
        </row>
        <row r="1560">
          <cell r="A1560">
            <v>38427</v>
          </cell>
          <cell r="B1560">
            <v>38426</v>
          </cell>
          <cell r="C1560">
            <v>38428</v>
          </cell>
          <cell r="D1560">
            <v>2.0354939999999999</v>
          </cell>
          <cell r="E1560">
            <v>2.033487</v>
          </cell>
          <cell r="F1560">
            <v>2.7562000000000002</v>
          </cell>
          <cell r="G1560">
            <v>2.7570000000000001</v>
          </cell>
          <cell r="H1560">
            <v>2.7589999999999999</v>
          </cell>
          <cell r="I1560">
            <v>18.75</v>
          </cell>
          <cell r="M1560">
            <v>3.0356599645170581</v>
          </cell>
          <cell r="N1560">
            <v>3.0278856944368551</v>
          </cell>
          <cell r="O1560">
            <v>3.0540640311807863</v>
          </cell>
        </row>
        <row r="1561">
          <cell r="A1561">
            <v>38428</v>
          </cell>
          <cell r="B1561">
            <v>38427</v>
          </cell>
          <cell r="C1561">
            <v>38429</v>
          </cell>
          <cell r="D1561">
            <v>2.0865960000000001</v>
          </cell>
          <cell r="E1561">
            <v>2.0845950000000002</v>
          </cell>
          <cell r="F1561">
            <v>2.7513999999999998</v>
          </cell>
          <cell r="G1561">
            <v>2.7522000000000002</v>
          </cell>
          <cell r="H1561">
            <v>2.72</v>
          </cell>
          <cell r="I1561">
            <v>19.239999999999998</v>
          </cell>
          <cell r="M1561">
            <v>3.0377196537316631</v>
          </cell>
          <cell r="N1561">
            <v>3.0299380831692297</v>
          </cell>
          <cell r="O1561">
            <v>3.0561474466007064</v>
          </cell>
        </row>
        <row r="1562">
          <cell r="A1562">
            <v>38429</v>
          </cell>
          <cell r="B1562">
            <v>38428</v>
          </cell>
          <cell r="C1562">
            <v>38432</v>
          </cell>
          <cell r="D1562">
            <v>2.0885940000000001</v>
          </cell>
          <cell r="E1562">
            <v>2.0855939999999999</v>
          </cell>
          <cell r="F1562">
            <v>2.7155</v>
          </cell>
          <cell r="G1562">
            <v>2.7162999999999999</v>
          </cell>
          <cell r="H1562">
            <v>2.714</v>
          </cell>
          <cell r="I1562">
            <v>19.239999999999998</v>
          </cell>
          <cell r="M1562">
            <v>3.0398324849578624</v>
          </cell>
          <cell r="N1562">
            <v>3.0320434810953913</v>
          </cell>
          <cell r="O1562">
            <v>3.0582822569752448</v>
          </cell>
        </row>
        <row r="1563">
          <cell r="A1563">
            <v>38432</v>
          </cell>
          <cell r="B1563">
            <v>38429</v>
          </cell>
          <cell r="C1563">
            <v>38433</v>
          </cell>
          <cell r="D1563">
            <v>2.0895929999999998</v>
          </cell>
          <cell r="E1563">
            <v>2.0865960000000001</v>
          </cell>
          <cell r="F1563">
            <v>2.7280000000000002</v>
          </cell>
          <cell r="G1563">
            <v>2.7288000000000001</v>
          </cell>
          <cell r="H1563">
            <v>2.726</v>
          </cell>
          <cell r="I1563">
            <v>19.239999999999998</v>
          </cell>
          <cell r="M1563">
            <v>3.0419488102542251</v>
          </cell>
          <cell r="N1563">
            <v>3.0341513516593621</v>
          </cell>
          <cell r="O1563">
            <v>3.0604185585786636</v>
          </cell>
        </row>
        <row r="1564">
          <cell r="A1564">
            <v>38433</v>
          </cell>
          <cell r="B1564">
            <v>38432</v>
          </cell>
          <cell r="C1564">
            <v>38434</v>
          </cell>
          <cell r="D1564">
            <v>2.090592</v>
          </cell>
          <cell r="E1564">
            <v>2.0875949999999999</v>
          </cell>
          <cell r="F1564">
            <v>2.7052</v>
          </cell>
          <cell r="G1564">
            <v>2.706</v>
          </cell>
          <cell r="H1564">
            <v>2.6970000000000001</v>
          </cell>
          <cell r="I1564">
            <v>19.239999999999998</v>
          </cell>
          <cell r="M1564">
            <v>3.0440676219009801</v>
          </cell>
          <cell r="N1564">
            <v>3.0362617010172843</v>
          </cell>
          <cell r="O1564">
            <v>3.0625563524526309</v>
          </cell>
        </row>
        <row r="1565">
          <cell r="A1565">
            <v>38434</v>
          </cell>
          <cell r="B1565">
            <v>38433</v>
          </cell>
          <cell r="C1565">
            <v>38435</v>
          </cell>
          <cell r="D1565">
            <v>2.0915940000000002</v>
          </cell>
          <cell r="E1565">
            <v>2.0885940000000001</v>
          </cell>
          <cell r="F1565">
            <v>2.7395</v>
          </cell>
          <cell r="G1565">
            <v>2.7403</v>
          </cell>
          <cell r="H1565">
            <v>2.7480000000000002</v>
          </cell>
          <cell r="I1565">
            <v>19.239999999999998</v>
          </cell>
          <cell r="M1565">
            <v>3.0461889230402486</v>
          </cell>
          <cell r="N1565">
            <v>3.0383745292658624</v>
          </cell>
          <cell r="O1565">
            <v>3.0646956396395422</v>
          </cell>
        </row>
        <row r="1566">
          <cell r="A1566">
            <v>38435</v>
          </cell>
          <cell r="B1566">
            <v>38434</v>
          </cell>
          <cell r="C1566">
            <v>38439</v>
          </cell>
          <cell r="D1566">
            <v>2.0925929999999999</v>
          </cell>
          <cell r="E1566">
            <v>2.0895929999999998</v>
          </cell>
          <cell r="F1566">
            <v>2.7294999999999998</v>
          </cell>
          <cell r="G1566">
            <v>2.7303000000000002</v>
          </cell>
          <cell r="H1566">
            <v>2.7389999999999999</v>
          </cell>
          <cell r="I1566">
            <v>19.239999999999998</v>
          </cell>
          <cell r="M1566">
            <v>3.048312719865014</v>
          </cell>
          <cell r="N1566">
            <v>3.040489839536388</v>
          </cell>
          <cell r="O1566">
            <v>3.0668364211825212</v>
          </cell>
        </row>
        <row r="1567">
          <cell r="A1567">
            <v>38439</v>
          </cell>
          <cell r="B1567">
            <v>38435</v>
          </cell>
          <cell r="C1567">
            <v>38440</v>
          </cell>
          <cell r="D1567">
            <v>2.0915940000000002</v>
          </cell>
          <cell r="E1567">
            <v>2.090592</v>
          </cell>
          <cell r="F1567">
            <v>2.7376999999999998</v>
          </cell>
          <cell r="G1567">
            <v>2.7385000000000002</v>
          </cell>
          <cell r="H1567">
            <v>2.722</v>
          </cell>
          <cell r="I1567">
            <v>19.25</v>
          </cell>
          <cell r="M1567">
            <v>3.050439012484814</v>
          </cell>
          <cell r="N1567">
            <v>3.0426076349648099</v>
          </cell>
          <cell r="O1567">
            <v>3.0689786981254201</v>
          </cell>
        </row>
        <row r="1568">
          <cell r="A1568">
            <v>38440</v>
          </cell>
          <cell r="B1568">
            <v>38439</v>
          </cell>
          <cell r="C1568">
            <v>38441</v>
          </cell>
          <cell r="D1568">
            <v>2.0915940000000002</v>
          </cell>
          <cell r="E1568">
            <v>2.090592</v>
          </cell>
          <cell r="F1568">
            <v>2.7023000000000001</v>
          </cell>
          <cell r="G1568">
            <v>2.7031000000000001</v>
          </cell>
          <cell r="H1568">
            <v>2.6960000000000002</v>
          </cell>
          <cell r="I1568">
            <v>19.25</v>
          </cell>
          <cell r="M1568">
            <v>3.0525657724634399</v>
          </cell>
          <cell r="N1568">
            <v>3.0447279186917422</v>
          </cell>
          <cell r="O1568">
            <v>3.0711234935259846</v>
          </cell>
        </row>
        <row r="1569">
          <cell r="A1569">
            <v>38441</v>
          </cell>
          <cell r="B1569">
            <v>38440</v>
          </cell>
          <cell r="C1569">
            <v>38442</v>
          </cell>
          <cell r="D1569">
            <v>2.090592</v>
          </cell>
          <cell r="E1569">
            <v>2.090592</v>
          </cell>
          <cell r="F1569">
            <v>2.68</v>
          </cell>
          <cell r="G1569">
            <v>2.6808000000000001</v>
          </cell>
          <cell r="H1569">
            <v>2.6739999999999999</v>
          </cell>
          <cell r="I1569">
            <v>19.25</v>
          </cell>
          <cell r="M1569">
            <v>3.0546940152148694</v>
          </cell>
          <cell r="N1569">
            <v>3.0468496799680733</v>
          </cell>
          <cell r="O1569">
            <v>3.0732697878445157</v>
          </cell>
        </row>
        <row r="1570">
          <cell r="A1570">
            <v>38442</v>
          </cell>
          <cell r="B1570">
            <v>38441</v>
          </cell>
          <cell r="C1570">
            <v>38443</v>
          </cell>
          <cell r="D1570">
            <v>2.0925929999999999</v>
          </cell>
          <cell r="E1570">
            <v>2.0895929999999998</v>
          </cell>
          <cell r="F1570">
            <v>2.6654</v>
          </cell>
          <cell r="G1570">
            <v>2.6661999999999999</v>
          </cell>
          <cell r="H1570">
            <v>2.669</v>
          </cell>
          <cell r="I1570">
            <v>19.25</v>
          </cell>
          <cell r="M1570">
            <v>3.056822721505088</v>
          </cell>
          <cell r="N1570">
            <v>3.0489729198234548</v>
          </cell>
          <cell r="O1570">
            <v>3.0754175821285519</v>
          </cell>
        </row>
        <row r="1571">
          <cell r="A1571">
            <v>38443</v>
          </cell>
          <cell r="B1571">
            <v>38442</v>
          </cell>
          <cell r="C1571">
            <v>38446</v>
          </cell>
          <cell r="D1571">
            <v>2.0925929999999999</v>
          </cell>
          <cell r="E1571">
            <v>2.090592</v>
          </cell>
          <cell r="F1571">
            <v>2.6541999999999999</v>
          </cell>
          <cell r="G1571">
            <v>2.6549999999999998</v>
          </cell>
          <cell r="H1571">
            <v>2.6579999999999999</v>
          </cell>
          <cell r="I1571">
            <v>19.239999999999998</v>
          </cell>
          <cell r="M1571">
            <v>3.0589549501148419</v>
          </cell>
          <cell r="N1571">
            <v>3.0510966239802721</v>
          </cell>
          <cell r="O1571">
            <v>3.0775668774263631</v>
          </cell>
        </row>
        <row r="1572">
          <cell r="A1572">
            <v>38446</v>
          </cell>
          <cell r="B1572">
            <v>38443</v>
          </cell>
          <cell r="C1572">
            <v>38447</v>
          </cell>
          <cell r="D1572">
            <v>2.0925929999999999</v>
          </cell>
          <cell r="E1572">
            <v>2.090592</v>
          </cell>
          <cell r="F1572">
            <v>2.6589999999999998</v>
          </cell>
          <cell r="G1572">
            <v>2.6598000000000002</v>
          </cell>
          <cell r="H1572">
            <v>2.6419999999999999</v>
          </cell>
          <cell r="I1572">
            <v>19.239999999999998</v>
          </cell>
          <cell r="M1572">
            <v>3.06108866602015</v>
          </cell>
          <cell r="N1572">
            <v>3.0532228233780456</v>
          </cell>
          <cell r="O1572">
            <v>3.0797166499138044</v>
          </cell>
        </row>
        <row r="1573">
          <cell r="A1573">
            <v>38447</v>
          </cell>
          <cell r="B1573">
            <v>38446</v>
          </cell>
          <cell r="C1573">
            <v>38448</v>
          </cell>
          <cell r="D1573">
            <v>2.0935920000000001</v>
          </cell>
          <cell r="E1573">
            <v>2.090592</v>
          </cell>
          <cell r="F1573">
            <v>2.6246999999999998</v>
          </cell>
          <cell r="G1573">
            <v>2.6255000000000002</v>
          </cell>
          <cell r="H1573">
            <v>2.6269999999999998</v>
          </cell>
          <cell r="I1573">
            <v>19.239999999999998</v>
          </cell>
          <cell r="M1573">
            <v>3.0632238702584473</v>
          </cell>
          <cell r="N1573">
            <v>3.0553505044476363</v>
          </cell>
          <cell r="O1573">
            <v>3.0818679240816094</v>
          </cell>
        </row>
        <row r="1574">
          <cell r="A1574">
            <v>38448</v>
          </cell>
          <cell r="B1574">
            <v>38447</v>
          </cell>
          <cell r="C1574">
            <v>38449</v>
          </cell>
          <cell r="D1574">
            <v>2.0925929999999999</v>
          </cell>
          <cell r="E1574">
            <v>2.0915940000000002</v>
          </cell>
          <cell r="F1574">
            <v>2.6059000000000001</v>
          </cell>
          <cell r="G1574">
            <v>2.6067</v>
          </cell>
          <cell r="H1574">
            <v>2.5979999999999999</v>
          </cell>
          <cell r="I1574">
            <v>19.239999999999998</v>
          </cell>
          <cell r="M1574">
            <v>3.0653615839214412</v>
          </cell>
          <cell r="N1574">
            <v>3.0574796682215677</v>
          </cell>
          <cell r="O1574">
            <v>3.0840207009787464</v>
          </cell>
        </row>
        <row r="1575">
          <cell r="A1575">
            <v>38449</v>
          </cell>
          <cell r="B1575">
            <v>38448</v>
          </cell>
          <cell r="C1575">
            <v>38450</v>
          </cell>
          <cell r="D1575">
            <v>2.0925929999999999</v>
          </cell>
          <cell r="E1575">
            <v>2.0915940000000002</v>
          </cell>
          <cell r="F1575">
            <v>2.6011000000000002</v>
          </cell>
          <cell r="G1575">
            <v>2.6019000000000001</v>
          </cell>
          <cell r="H1575">
            <v>2.5990000000000002</v>
          </cell>
          <cell r="I1575">
            <v>19.239999999999998</v>
          </cell>
          <cell r="M1575">
            <v>3.0674997686524352</v>
          </cell>
          <cell r="N1575">
            <v>3.0596113369312921</v>
          </cell>
          <cell r="O1575">
            <v>3.0861749816549171</v>
          </cell>
        </row>
        <row r="1576">
          <cell r="A1576">
            <v>38450</v>
          </cell>
          <cell r="B1576">
            <v>38449</v>
          </cell>
          <cell r="C1576">
            <v>38453</v>
          </cell>
          <cell r="D1576">
            <v>2.0915940000000002</v>
          </cell>
          <cell r="E1576">
            <v>2.0915940000000002</v>
          </cell>
          <cell r="F1576">
            <v>2.5933999999999999</v>
          </cell>
          <cell r="G1576">
            <v>2.5941999999999998</v>
          </cell>
          <cell r="H1576">
            <v>2.5840000000000001</v>
          </cell>
          <cell r="I1576">
            <v>19.2</v>
          </cell>
          <cell r="M1576">
            <v>3.0696394448335629</v>
          </cell>
          <cell r="N1576">
            <v>3.0617444918361776</v>
          </cell>
          <cell r="O1576">
            <v>3.0883307671605564</v>
          </cell>
        </row>
        <row r="1577">
          <cell r="A1577">
            <v>38453</v>
          </cell>
          <cell r="B1577">
            <v>38450</v>
          </cell>
          <cell r="C1577">
            <v>38454</v>
          </cell>
          <cell r="D1577">
            <v>2.0915940000000002</v>
          </cell>
          <cell r="E1577">
            <v>2.090592</v>
          </cell>
          <cell r="F1577">
            <v>2.5775000000000001</v>
          </cell>
          <cell r="G1577">
            <v>2.5783</v>
          </cell>
          <cell r="H1577">
            <v>2.5830000000000002</v>
          </cell>
          <cell r="I1577">
            <v>19.239999999999998</v>
          </cell>
          <cell r="M1577">
            <v>3.0717795913152215</v>
          </cell>
          <cell r="N1577">
            <v>3.0638791339723963</v>
          </cell>
          <cell r="O1577">
            <v>3.0904839438568628</v>
          </cell>
        </row>
        <row r="1578">
          <cell r="A1578">
            <v>38454</v>
          </cell>
          <cell r="B1578">
            <v>38453</v>
          </cell>
          <cell r="C1578">
            <v>38455</v>
          </cell>
          <cell r="D1578">
            <v>2.0895929999999998</v>
          </cell>
          <cell r="E1578">
            <v>2.090592</v>
          </cell>
          <cell r="F1578">
            <v>2.5891000000000002</v>
          </cell>
          <cell r="G1578">
            <v>2.5899000000000001</v>
          </cell>
          <cell r="H1578">
            <v>2.5750000000000002</v>
          </cell>
          <cell r="I1578">
            <v>19.239999999999998</v>
          </cell>
          <cell r="M1578">
            <v>3.073921229902727</v>
          </cell>
          <cell r="N1578">
            <v>3.0660142410412128</v>
          </cell>
          <cell r="O1578">
            <v>3.0926427393014437</v>
          </cell>
        </row>
        <row r="1579">
          <cell r="A1579">
            <v>38455</v>
          </cell>
          <cell r="B1579">
            <v>38454</v>
          </cell>
          <cell r="C1579">
            <v>38456</v>
          </cell>
          <cell r="D1579">
            <v>2.090592</v>
          </cell>
          <cell r="E1579">
            <v>2.0895929999999998</v>
          </cell>
          <cell r="F1579">
            <v>2.5590000000000002</v>
          </cell>
          <cell r="G1579">
            <v>2.5598000000000001</v>
          </cell>
          <cell r="H1579">
            <v>2.5619999999999998</v>
          </cell>
          <cell r="I1579">
            <v>19.239999999999998</v>
          </cell>
          <cell r="M1579">
            <v>3.0760623113309125</v>
          </cell>
          <cell r="N1579">
            <v>3.068150835989282</v>
          </cell>
          <cell r="O1579">
            <v>3.0948030427291942</v>
          </cell>
        </row>
        <row r="1580">
          <cell r="A1580">
            <v>38456</v>
          </cell>
          <cell r="B1580">
            <v>38455</v>
          </cell>
          <cell r="C1580">
            <v>38457</v>
          </cell>
          <cell r="D1580">
            <v>2.090592</v>
          </cell>
          <cell r="E1580">
            <v>2.0895929999999998</v>
          </cell>
          <cell r="F1580">
            <v>2.5739000000000001</v>
          </cell>
          <cell r="G1580">
            <v>2.5747</v>
          </cell>
          <cell r="H1580">
            <v>2.5760000000000001</v>
          </cell>
          <cell r="I1580">
            <v>19.239999999999998</v>
          </cell>
          <cell r="M1580">
            <v>3.078205908417436</v>
          </cell>
          <cell r="N1580">
            <v>3.0702878981592243</v>
          </cell>
          <cell r="O1580">
            <v>3.0969648551934847</v>
          </cell>
        </row>
        <row r="1581">
          <cell r="A1581">
            <v>38457</v>
          </cell>
          <cell r="B1581">
            <v>38456</v>
          </cell>
          <cell r="C1581">
            <v>38460</v>
          </cell>
          <cell r="D1581">
            <v>2.0895929999999998</v>
          </cell>
          <cell r="E1581">
            <v>2.0895929999999998</v>
          </cell>
          <cell r="F1581">
            <v>2.5962999999999998</v>
          </cell>
          <cell r="G1581">
            <v>2.5971000000000002</v>
          </cell>
          <cell r="H1581">
            <v>2.6150000000000002</v>
          </cell>
          <cell r="I1581">
            <v>19.239999999999998</v>
          </cell>
          <cell r="M1581">
            <v>3.0803509992995997</v>
          </cell>
          <cell r="N1581">
            <v>3.072426448859217</v>
          </cell>
          <cell r="O1581">
            <v>3.099128177748423</v>
          </cell>
        </row>
        <row r="1582">
          <cell r="A1582">
            <v>38460</v>
          </cell>
          <cell r="B1582">
            <v>38457</v>
          </cell>
          <cell r="C1582">
            <v>38461</v>
          </cell>
          <cell r="D1582">
            <v>2.0895929999999998</v>
          </cell>
          <cell r="E1582">
            <v>2.0885940000000001</v>
          </cell>
          <cell r="F1582">
            <v>2.6149</v>
          </cell>
          <cell r="G1582">
            <v>2.6156999999999999</v>
          </cell>
          <cell r="H1582">
            <v>2.61</v>
          </cell>
          <cell r="I1582">
            <v>19.239999999999998</v>
          </cell>
          <cell r="M1582">
            <v>3.082496559261493</v>
          </cell>
          <cell r="N1582">
            <v>3.0745664891260676</v>
          </cell>
          <cell r="O1582">
            <v>3.1012930114488522</v>
          </cell>
        </row>
        <row r="1583">
          <cell r="A1583">
            <v>38461</v>
          </cell>
          <cell r="B1583">
            <v>38460</v>
          </cell>
          <cell r="C1583">
            <v>38462</v>
          </cell>
          <cell r="D1583">
            <v>2.090592</v>
          </cell>
          <cell r="E1583">
            <v>2.0885940000000001</v>
          </cell>
          <cell r="F1583">
            <v>2.5817000000000001</v>
          </cell>
          <cell r="G1583">
            <v>2.5825</v>
          </cell>
          <cell r="H1583">
            <v>2.5750000000000002</v>
          </cell>
          <cell r="I1583">
            <v>19.239999999999998</v>
          </cell>
          <cell r="M1583">
            <v>3.0846436136724118</v>
          </cell>
          <cell r="N1583">
            <v>3.076706996166664</v>
          </cell>
          <cell r="O1583">
            <v>3.1034593573503524</v>
          </cell>
        </row>
        <row r="1584">
          <cell r="A1584">
            <v>38462</v>
          </cell>
          <cell r="B1584">
            <v>38461</v>
          </cell>
          <cell r="C1584">
            <v>38464</v>
          </cell>
          <cell r="D1584">
            <v>2.0895929999999998</v>
          </cell>
          <cell r="E1584">
            <v>2.0895929999999998</v>
          </cell>
          <cell r="F1584">
            <v>2.5636999999999999</v>
          </cell>
          <cell r="G1584">
            <v>2.5644999999999998</v>
          </cell>
          <cell r="H1584">
            <v>2.5640000000000001</v>
          </cell>
          <cell r="I1584">
            <v>19.239999999999998</v>
          </cell>
          <cell r="M1584">
            <v>3.08679319075961</v>
          </cell>
          <cell r="N1584">
            <v>3.0788489934239811</v>
          </cell>
          <cell r="O1584">
            <v>3.1056272165092418</v>
          </cell>
        </row>
        <row r="1585">
          <cell r="A1585">
            <v>38464</v>
          </cell>
          <cell r="B1585">
            <v>38462</v>
          </cell>
          <cell r="C1585">
            <v>38467</v>
          </cell>
          <cell r="D1585">
            <v>2.11056657</v>
          </cell>
          <cell r="E1585">
            <v>2.1145572600000002</v>
          </cell>
          <cell r="F1585">
            <v>2.5384000000000002</v>
          </cell>
          <cell r="G1585">
            <v>2.5392000000000001</v>
          </cell>
          <cell r="H1585">
            <v>2.5369999999999999</v>
          </cell>
          <cell r="I1585">
            <v>19.489999999999998</v>
          </cell>
          <cell r="M1585">
            <v>3.088943237907563</v>
          </cell>
          <cell r="N1585">
            <v>3.0809935071922196</v>
          </cell>
          <cell r="O1585">
            <v>3.1077965899825757</v>
          </cell>
        </row>
        <row r="1586">
          <cell r="A1586">
            <v>38467</v>
          </cell>
          <cell r="B1586">
            <v>38464</v>
          </cell>
          <cell r="C1586">
            <v>38468</v>
          </cell>
          <cell r="D1586">
            <v>2.1125609999999999</v>
          </cell>
          <cell r="E1586">
            <v>2.11056657</v>
          </cell>
          <cell r="F1586">
            <v>2.5299999999999998</v>
          </cell>
          <cell r="G1586">
            <v>2.5308000000000002</v>
          </cell>
          <cell r="H1586">
            <v>2.5219999999999998</v>
          </cell>
          <cell r="I1586">
            <v>19.489999999999998</v>
          </cell>
          <cell r="M1586">
            <v>3.0911163780190813</v>
          </cell>
          <cell r="N1586">
            <v>3.0831651529217683</v>
          </cell>
          <cell r="O1586">
            <v>3.1099933264312667</v>
          </cell>
        </row>
        <row r="1587">
          <cell r="A1587">
            <v>38468</v>
          </cell>
          <cell r="B1587">
            <v>38467</v>
          </cell>
          <cell r="C1587">
            <v>38469</v>
          </cell>
          <cell r="D1587">
            <v>2.1125609999999999</v>
          </cell>
          <cell r="E1587">
            <v>2.1115650000000001</v>
          </cell>
          <cell r="F1587">
            <v>2.5347</v>
          </cell>
          <cell r="G1587">
            <v>2.5354999999999999</v>
          </cell>
          <cell r="H1587">
            <v>2.536</v>
          </cell>
          <cell r="I1587">
            <v>19.489999999999998</v>
          </cell>
          <cell r="M1587">
            <v>3.0932931019879693</v>
          </cell>
          <cell r="N1587">
            <v>3.0853342280222837</v>
          </cell>
          <cell r="O1587">
            <v>3.1121916156363509</v>
          </cell>
        </row>
        <row r="1588">
          <cell r="A1588">
            <v>38469</v>
          </cell>
          <cell r="B1588">
            <v>38468</v>
          </cell>
          <cell r="C1588">
            <v>38470</v>
          </cell>
          <cell r="D1588">
            <v>2.1145572600000002</v>
          </cell>
          <cell r="E1588">
            <v>2.1115650000000001</v>
          </cell>
          <cell r="F1588">
            <v>2.5186999999999999</v>
          </cell>
          <cell r="G1588">
            <v>2.5194999999999999</v>
          </cell>
          <cell r="H1588">
            <v>2.5150000000000001</v>
          </cell>
          <cell r="I1588">
            <v>19.5</v>
          </cell>
          <cell r="M1588">
            <v>3.0954713587775786</v>
          </cell>
          <cell r="N1588">
            <v>3.0875058559453485</v>
          </cell>
          <cell r="O1588">
            <v>3.11439145869539</v>
          </cell>
        </row>
        <row r="1589">
          <cell r="A1589">
            <v>38470</v>
          </cell>
          <cell r="B1589">
            <v>38469</v>
          </cell>
          <cell r="C1589">
            <v>38471</v>
          </cell>
          <cell r="D1589">
            <v>2.1155550000000001</v>
          </cell>
          <cell r="E1589">
            <v>2.1135600000000001</v>
          </cell>
          <cell r="F1589">
            <v>2.5209000000000001</v>
          </cell>
          <cell r="G1589">
            <v>2.5217000000000001</v>
          </cell>
          <cell r="H1589">
            <v>2.548</v>
          </cell>
          <cell r="I1589">
            <v>19.5</v>
          </cell>
          <cell r="M1589">
            <v>3.0976532092558537</v>
          </cell>
          <cell r="N1589">
            <v>3.0896790123795852</v>
          </cell>
          <cell r="O1589">
            <v>3.1165938916817435</v>
          </cell>
        </row>
        <row r="1590">
          <cell r="A1590">
            <v>38471</v>
          </cell>
          <cell r="B1590">
            <v>38470</v>
          </cell>
          <cell r="C1590">
            <v>38474</v>
          </cell>
          <cell r="D1590">
            <v>2.11755</v>
          </cell>
          <cell r="E1590">
            <v>2.1145572600000002</v>
          </cell>
          <cell r="F1590">
            <v>2.5305</v>
          </cell>
          <cell r="G1590">
            <v>2.5312999999999999</v>
          </cell>
          <cell r="H1590">
            <v>2.528</v>
          </cell>
          <cell r="I1590">
            <v>19.5</v>
          </cell>
          <cell r="M1590">
            <v>3.0998376278342228</v>
          </cell>
          <cell r="N1590">
            <v>3.0918557530373869</v>
          </cell>
          <cell r="O1590">
            <v>3.1187978821829838</v>
          </cell>
        </row>
        <row r="1591">
          <cell r="A1591">
            <v>38474</v>
          </cell>
          <cell r="B1591">
            <v>38471</v>
          </cell>
          <cell r="C1591">
            <v>38475</v>
          </cell>
          <cell r="D1591">
            <v>2.119545</v>
          </cell>
          <cell r="E1591">
            <v>2.1155550000000001</v>
          </cell>
          <cell r="F1591">
            <v>2.5137999999999998</v>
          </cell>
          <cell r="G1591">
            <v>2.5146000000000002</v>
          </cell>
          <cell r="H1591">
            <v>2.5099999999999998</v>
          </cell>
          <cell r="I1591">
            <v>19.5</v>
          </cell>
          <cell r="M1591">
            <v>3.1020256482238291</v>
          </cell>
          <cell r="N1591">
            <v>3.0940350550472062</v>
          </cell>
          <cell r="O1591">
            <v>3.1210034313005526</v>
          </cell>
        </row>
        <row r="1592">
          <cell r="A1592">
            <v>38475</v>
          </cell>
          <cell r="B1592">
            <v>38474</v>
          </cell>
          <cell r="C1592">
            <v>38476</v>
          </cell>
          <cell r="D1592">
            <v>2.119545</v>
          </cell>
          <cell r="E1592">
            <v>2.1165509999999998</v>
          </cell>
          <cell r="F1592">
            <v>2.4998999999999998</v>
          </cell>
          <cell r="G1592">
            <v>2.5007000000000001</v>
          </cell>
          <cell r="H1592">
            <v>2.4929999999999999</v>
          </cell>
          <cell r="I1592">
            <v>19.510000000000002</v>
          </cell>
          <cell r="M1592">
            <v>3.1042172758746842</v>
          </cell>
          <cell r="N1592">
            <v>3.0962169221574993</v>
          </cell>
          <cell r="O1592">
            <v>3.1232105401366712</v>
          </cell>
        </row>
        <row r="1593">
          <cell r="A1593">
            <v>38476</v>
          </cell>
          <cell r="B1593">
            <v>38475</v>
          </cell>
          <cell r="C1593">
            <v>38477</v>
          </cell>
          <cell r="D1593">
            <v>2.119545</v>
          </cell>
          <cell r="E1593">
            <v>2.1185459999999998</v>
          </cell>
          <cell r="F1593">
            <v>2.4756999999999998</v>
          </cell>
          <cell r="G1593">
            <v>2.4765000000000001</v>
          </cell>
          <cell r="H1593">
            <v>2.4660000000000002</v>
          </cell>
          <cell r="I1593">
            <v>19.510000000000002</v>
          </cell>
          <cell r="M1593">
            <v>3.1064104519433489</v>
          </cell>
          <cell r="N1593">
            <v>3.0984013558317693</v>
          </cell>
          <cell r="O1593">
            <v>3.125420247613615</v>
          </cell>
        </row>
        <row r="1594">
          <cell r="A1594">
            <v>38477</v>
          </cell>
          <cell r="B1594">
            <v>38476</v>
          </cell>
          <cell r="C1594">
            <v>38478</v>
          </cell>
          <cell r="D1594">
            <v>2.119545</v>
          </cell>
          <cell r="E1594">
            <v>2.1185459999999998</v>
          </cell>
          <cell r="F1594">
            <v>2.4679000000000002</v>
          </cell>
          <cell r="G1594">
            <v>2.4687000000000001</v>
          </cell>
          <cell r="H1594">
            <v>2.468</v>
          </cell>
          <cell r="I1594">
            <v>19.510000000000002</v>
          </cell>
          <cell r="M1594">
            <v>3.1086051775238039</v>
          </cell>
          <cell r="N1594">
            <v>3.1005893910980333</v>
          </cell>
          <cell r="O1594">
            <v>3.1276315184840833</v>
          </cell>
        </row>
        <row r="1595">
          <cell r="A1595">
            <v>38478</v>
          </cell>
          <cell r="B1595">
            <v>38477</v>
          </cell>
          <cell r="C1595">
            <v>38481</v>
          </cell>
          <cell r="D1595">
            <v>2.1205409999999998</v>
          </cell>
          <cell r="E1595">
            <v>2.119545</v>
          </cell>
          <cell r="F1595">
            <v>2.4586000000000001</v>
          </cell>
          <cell r="G1595">
            <v>2.4594</v>
          </cell>
          <cell r="H1595">
            <v>2.4569999999999999</v>
          </cell>
          <cell r="I1595">
            <v>19.510000000000002</v>
          </cell>
          <cell r="M1595">
            <v>3.1108014537108022</v>
          </cell>
          <cell r="N1595">
            <v>3.1027789715154177</v>
          </cell>
          <cell r="O1595">
            <v>3.1298443538541947</v>
          </cell>
        </row>
        <row r="1596">
          <cell r="A1596">
            <v>38481</v>
          </cell>
          <cell r="B1596">
            <v>38478</v>
          </cell>
          <cell r="C1596">
            <v>38482</v>
          </cell>
          <cell r="D1596">
            <v>2.119545</v>
          </cell>
          <cell r="E1596">
            <v>2.119545</v>
          </cell>
          <cell r="F1596">
            <v>2.4529999999999998</v>
          </cell>
          <cell r="G1596">
            <v>2.4538000000000002</v>
          </cell>
          <cell r="H1596">
            <v>2.4489999999999998</v>
          </cell>
          <cell r="I1596">
            <v>19.48</v>
          </cell>
          <cell r="M1596">
            <v>3.1130003143859533</v>
          </cell>
          <cell r="N1596">
            <v>3.104971131400478</v>
          </cell>
          <cell r="O1596">
            <v>3.1320587548308509</v>
          </cell>
        </row>
        <row r="1597">
          <cell r="A1597">
            <v>38482</v>
          </cell>
          <cell r="B1597">
            <v>38481</v>
          </cell>
          <cell r="C1597">
            <v>38483</v>
          </cell>
          <cell r="D1597">
            <v>2.1185459999999998</v>
          </cell>
          <cell r="E1597">
            <v>2.1185459999999998</v>
          </cell>
          <cell r="F1597">
            <v>2.4641999999999999</v>
          </cell>
          <cell r="G1597">
            <v>2.4649999999999999</v>
          </cell>
          <cell r="H1597">
            <v>2.476</v>
          </cell>
          <cell r="I1597">
            <v>19.52</v>
          </cell>
          <cell r="M1597">
            <v>3.1151996958030721</v>
          </cell>
          <cell r="N1597">
            <v>3.1071648400793794</v>
          </cell>
          <cell r="O1597">
            <v>3.1342715999830597</v>
          </cell>
        </row>
        <row r="1598">
          <cell r="A1598">
            <v>38483</v>
          </cell>
          <cell r="B1598">
            <v>38482</v>
          </cell>
          <cell r="C1598">
            <v>38484</v>
          </cell>
          <cell r="D1598">
            <v>2.1185459999999998</v>
          </cell>
          <cell r="E1598">
            <v>2.1185459999999998</v>
          </cell>
          <cell r="F1598">
            <v>2.4710999999999999</v>
          </cell>
          <cell r="G1598">
            <v>2.4719000000000002</v>
          </cell>
          <cell r="H1598">
            <v>2.4569999999999999</v>
          </cell>
          <cell r="I1598">
            <v>19.52</v>
          </cell>
          <cell r="M1598">
            <v>3.1173995937546537</v>
          </cell>
          <cell r="N1598">
            <v>3.1093590639604765</v>
          </cell>
          <cell r="O1598">
            <v>3.1364901746953961</v>
          </cell>
        </row>
        <row r="1599">
          <cell r="A1599">
            <v>38484</v>
          </cell>
          <cell r="B1599">
            <v>38483</v>
          </cell>
          <cell r="C1599">
            <v>38485</v>
          </cell>
          <cell r="D1599">
            <v>2.1185459999999998</v>
          </cell>
          <cell r="E1599">
            <v>2.1185459999999998</v>
          </cell>
          <cell r="F1599">
            <v>2.464</v>
          </cell>
          <cell r="G1599">
            <v>2.4647999999999999</v>
          </cell>
          <cell r="H1599">
            <v>2.4670000000000001</v>
          </cell>
          <cell r="I1599">
            <v>19.52</v>
          </cell>
          <cell r="M1599">
            <v>3.1196010452345706</v>
          </cell>
          <cell r="N1599">
            <v>3.1115548373629824</v>
          </cell>
          <cell r="O1599">
            <v>3.1387103198120823</v>
          </cell>
        </row>
        <row r="1600">
          <cell r="A1600">
            <v>38485</v>
          </cell>
          <cell r="B1600">
            <v>38484</v>
          </cell>
          <cell r="C1600">
            <v>38488</v>
          </cell>
          <cell r="D1600">
            <v>2.11755</v>
          </cell>
          <cell r="E1600">
            <v>2.1185459999999998</v>
          </cell>
          <cell r="F1600">
            <v>2.4706999999999999</v>
          </cell>
          <cell r="G1600">
            <v>2.4714999999999998</v>
          </cell>
          <cell r="H1600">
            <v>2.4729999999999999</v>
          </cell>
          <cell r="I1600">
            <v>19.52</v>
          </cell>
          <cell r="M1600">
            <v>3.1218040513398968</v>
          </cell>
          <cell r="N1600">
            <v>3.1137521613811412</v>
          </cell>
          <cell r="O1600">
            <v>3.1409320364447191</v>
          </cell>
        </row>
        <row r="1601">
          <cell r="A1601">
            <v>38488</v>
          </cell>
          <cell r="B1601">
            <v>38485</v>
          </cell>
          <cell r="C1601">
            <v>38489</v>
          </cell>
          <cell r="D1601">
            <v>2.119545</v>
          </cell>
          <cell r="E1601">
            <v>2.11755</v>
          </cell>
          <cell r="F1601">
            <v>2.4763999999999999</v>
          </cell>
          <cell r="G1601">
            <v>2.4771999999999998</v>
          </cell>
          <cell r="H1601">
            <v>2.4750000000000001</v>
          </cell>
          <cell r="I1601">
            <v>19.52</v>
          </cell>
          <cell r="M1601">
            <v>3.1240075767295346</v>
          </cell>
          <cell r="N1601">
            <v>3.1159510371099697</v>
          </cell>
          <cell r="O1601">
            <v>3.1431553257056946</v>
          </cell>
        </row>
        <row r="1602">
          <cell r="A1602">
            <v>38489</v>
          </cell>
          <cell r="B1602">
            <v>38488</v>
          </cell>
          <cell r="C1602">
            <v>38490</v>
          </cell>
          <cell r="D1602">
            <v>2.119545</v>
          </cell>
          <cell r="E1602">
            <v>2.119545</v>
          </cell>
          <cell r="F1602">
            <v>2.4771000000000001</v>
          </cell>
          <cell r="G1602">
            <v>2.4779</v>
          </cell>
          <cell r="H1602">
            <v>2.4820000000000002</v>
          </cell>
          <cell r="I1602">
            <v>19.52</v>
          </cell>
          <cell r="M1602">
            <v>3.1262147349426077</v>
          </cell>
          <cell r="N1602">
            <v>3.1181504311495134</v>
          </cell>
          <cell r="O1602">
            <v>3.145380188708184</v>
          </cell>
        </row>
        <row r="1603">
          <cell r="A1603">
            <v>38490</v>
          </cell>
          <cell r="B1603">
            <v>38489</v>
          </cell>
          <cell r="C1603">
            <v>38491</v>
          </cell>
          <cell r="D1603">
            <v>2.1185459999999998</v>
          </cell>
          <cell r="E1603">
            <v>2.119545</v>
          </cell>
          <cell r="F1603">
            <v>2.4628000000000001</v>
          </cell>
          <cell r="G1603">
            <v>2.4636</v>
          </cell>
          <cell r="H1603">
            <v>2.4580000000000002</v>
          </cell>
          <cell r="I1603">
            <v>19.510000000000002</v>
          </cell>
          <cell r="M1603">
            <v>3.1284234525460661</v>
          </cell>
          <cell r="N1603">
            <v>3.1203534512013773</v>
          </cell>
          <cell r="O1603">
            <v>3.1476066265661506</v>
          </cell>
        </row>
        <row r="1604">
          <cell r="A1604">
            <v>38491</v>
          </cell>
          <cell r="B1604">
            <v>38490</v>
          </cell>
          <cell r="C1604">
            <v>38492</v>
          </cell>
          <cell r="D1604">
            <v>2.1424560000000001</v>
          </cell>
          <cell r="E1604">
            <v>2.1444450000000002</v>
          </cell>
          <cell r="F1604">
            <v>2.4449999999999998</v>
          </cell>
          <cell r="G1604">
            <v>2.4458000000000002</v>
          </cell>
          <cell r="H1604">
            <v>2.448</v>
          </cell>
          <cell r="I1604">
            <v>19.760000000000002</v>
          </cell>
          <cell r="M1604">
            <v>3.130632688876632</v>
          </cell>
          <cell r="N1604">
            <v>3.1225580277199532</v>
          </cell>
          <cell r="O1604">
            <v>3.1498335945556017</v>
          </cell>
        </row>
        <row r="1605">
          <cell r="A1605">
            <v>38492</v>
          </cell>
          <cell r="B1605">
            <v>38491</v>
          </cell>
          <cell r="C1605">
            <v>38495</v>
          </cell>
          <cell r="D1605">
            <v>2.1424560000000001</v>
          </cell>
          <cell r="E1605">
            <v>2.1424560000000001</v>
          </cell>
          <cell r="F1605">
            <v>2.4485000000000001</v>
          </cell>
          <cell r="G1605">
            <v>2.4493</v>
          </cell>
          <cell r="H1605">
            <v>2.4420000000000002</v>
          </cell>
          <cell r="I1605">
            <v>19.71</v>
          </cell>
          <cell r="M1605">
            <v>3.1328684364726587</v>
          </cell>
          <cell r="N1605">
            <v>3.1247900790365377</v>
          </cell>
          <cell r="O1605">
            <v>3.1520882764869902</v>
          </cell>
        </row>
        <row r="1606">
          <cell r="A1606">
            <v>38495</v>
          </cell>
          <cell r="B1606">
            <v>38492</v>
          </cell>
          <cell r="C1606">
            <v>38496</v>
          </cell>
          <cell r="D1606">
            <v>2.1424560000000001</v>
          </cell>
          <cell r="E1606">
            <v>2.1424560000000001</v>
          </cell>
          <cell r="F1606">
            <v>2.4291</v>
          </cell>
          <cell r="G1606">
            <v>2.4298999999999999</v>
          </cell>
          <cell r="H1606">
            <v>2.4260000000000002</v>
          </cell>
          <cell r="I1606">
            <v>19.75</v>
          </cell>
          <cell r="M1606">
            <v>3.1351057807323026</v>
          </cell>
          <cell r="N1606">
            <v>3.1270216541210618</v>
          </cell>
          <cell r="O1606">
            <v>3.1543393452862722</v>
          </cell>
        </row>
        <row r="1607">
          <cell r="A1607">
            <v>38496</v>
          </cell>
          <cell r="B1607">
            <v>38495</v>
          </cell>
          <cell r="C1607">
            <v>38497</v>
          </cell>
          <cell r="D1607">
            <v>2.1424560000000001</v>
          </cell>
          <cell r="E1607">
            <v>2.1424560000000001</v>
          </cell>
          <cell r="F1607">
            <v>2.4304999999999999</v>
          </cell>
          <cell r="G1607">
            <v>2.4312999999999998</v>
          </cell>
          <cell r="H1607">
            <v>2.4279999999999999</v>
          </cell>
          <cell r="I1607">
            <v>19.75</v>
          </cell>
          <cell r="M1607">
            <v>3.1373447227958242</v>
          </cell>
          <cell r="N1607">
            <v>3.1292548228893957</v>
          </cell>
          <cell r="O1607">
            <v>3.1565962064947666</v>
          </cell>
        </row>
        <row r="1608">
          <cell r="A1608">
            <v>38497</v>
          </cell>
          <cell r="B1608">
            <v>38496</v>
          </cell>
          <cell r="C1608">
            <v>38499</v>
          </cell>
          <cell r="D1608">
            <v>2.1414599999999999</v>
          </cell>
          <cell r="E1608">
            <v>2.1424560000000001</v>
          </cell>
          <cell r="F1608">
            <v>2.4108000000000001</v>
          </cell>
          <cell r="G1608">
            <v>2.4116</v>
          </cell>
          <cell r="H1608">
            <v>2.4089999999999998</v>
          </cell>
          <cell r="I1608">
            <v>19.75</v>
          </cell>
          <cell r="M1608">
            <v>3.1395852638042983</v>
          </cell>
          <cell r="N1608">
            <v>3.1314895864796717</v>
          </cell>
          <cell r="O1608">
            <v>3.1588546824383785</v>
          </cell>
        </row>
        <row r="1609">
          <cell r="A1609">
            <v>38499</v>
          </cell>
          <cell r="B1609">
            <v>38497</v>
          </cell>
          <cell r="C1609">
            <v>38502</v>
          </cell>
          <cell r="D1609">
            <v>2.1424560000000001</v>
          </cell>
          <cell r="E1609">
            <v>2.1414599999999999</v>
          </cell>
          <cell r="F1609">
            <v>2.3925999999999998</v>
          </cell>
          <cell r="G1609">
            <v>2.3934000000000002</v>
          </cell>
          <cell r="H1609">
            <v>2.3849999999999998</v>
          </cell>
          <cell r="I1609">
            <v>19.75</v>
          </cell>
          <cell r="M1609">
            <v>3.1418263625573073</v>
          </cell>
          <cell r="N1609">
            <v>3.1337259460308355</v>
          </cell>
          <cell r="O1609">
            <v>3.1611147742724164</v>
          </cell>
        </row>
        <row r="1610">
          <cell r="A1610">
            <v>38502</v>
          </cell>
          <cell r="B1610">
            <v>38499</v>
          </cell>
          <cell r="C1610">
            <v>38503</v>
          </cell>
          <cell r="D1610">
            <v>2.1444450000000002</v>
          </cell>
          <cell r="E1610">
            <v>2.1424560000000001</v>
          </cell>
          <cell r="F1610">
            <v>2.3776000000000002</v>
          </cell>
          <cell r="G1610">
            <v>2.3784000000000001</v>
          </cell>
          <cell r="H1610">
            <v>2.3679999999999999</v>
          </cell>
          <cell r="I1610">
            <v>19.75</v>
          </cell>
          <cell r="M1610">
            <v>3.1440701041377803</v>
          </cell>
          <cell r="N1610">
            <v>3.1359628622856315</v>
          </cell>
          <cell r="O1610">
            <v>3.1633764831530145</v>
          </cell>
        </row>
        <row r="1611">
          <cell r="A1611">
            <v>38503</v>
          </cell>
          <cell r="B1611">
            <v>38502</v>
          </cell>
          <cell r="C1611">
            <v>38504</v>
          </cell>
          <cell r="D1611">
            <v>2.1484230000000002</v>
          </cell>
          <cell r="E1611">
            <v>2.1444450000000002</v>
          </cell>
          <cell r="F1611">
            <v>2.403</v>
          </cell>
          <cell r="G1611">
            <v>2.4037999999999999</v>
          </cell>
          <cell r="H1611">
            <v>2.4089999999999998</v>
          </cell>
          <cell r="I1611">
            <v>19.760000000000002</v>
          </cell>
          <cell r="M1611">
            <v>3.1463175326092698</v>
          </cell>
          <cell r="N1611">
            <v>3.1382024164356586</v>
          </cell>
          <cell r="O1611">
            <v>3.1656398102371344</v>
          </cell>
        </row>
        <row r="1612">
          <cell r="A1612">
            <v>38504</v>
          </cell>
          <cell r="B1612">
            <v>38503</v>
          </cell>
          <cell r="C1612">
            <v>38505</v>
          </cell>
          <cell r="D1612">
            <v>2.1484230000000002</v>
          </cell>
          <cell r="E1612">
            <v>2.1464340000000002</v>
          </cell>
          <cell r="F1612">
            <v>2.4278</v>
          </cell>
          <cell r="G1612">
            <v>2.4285999999999999</v>
          </cell>
          <cell r="H1612">
            <v>2.4409999999999998</v>
          </cell>
          <cell r="I1612">
            <v>19.760000000000002</v>
          </cell>
          <cell r="M1612">
            <v>3.1485707395933904</v>
          </cell>
          <cell r="N1612">
            <v>3.140445650595963</v>
          </cell>
          <cell r="O1612">
            <v>3.1679058064134917</v>
          </cell>
        </row>
        <row r="1613">
          <cell r="A1613">
            <v>38505</v>
          </cell>
          <cell r="B1613">
            <v>38504</v>
          </cell>
          <cell r="C1613">
            <v>38506</v>
          </cell>
          <cell r="D1613">
            <v>2.1464340000000002</v>
          </cell>
          <cell r="E1613">
            <v>2.1464340000000002</v>
          </cell>
          <cell r="F1613">
            <v>2.4194</v>
          </cell>
          <cell r="G1613">
            <v>2.4201999999999999</v>
          </cell>
          <cell r="H1613">
            <v>2.4140000000000001</v>
          </cell>
          <cell r="I1613">
            <v>19.75</v>
          </cell>
          <cell r="M1613">
            <v>3.1508255601914139</v>
          </cell>
          <cell r="N1613">
            <v>3.1426925703691602</v>
          </cell>
          <cell r="O1613">
            <v>3.1701734246122455</v>
          </cell>
        </row>
        <row r="1614">
          <cell r="A1614">
            <v>38506</v>
          </cell>
          <cell r="B1614">
            <v>38505</v>
          </cell>
          <cell r="C1614">
            <v>38509</v>
          </cell>
          <cell r="D1614">
            <v>2.1454409999999999</v>
          </cell>
          <cell r="E1614">
            <v>2.1454409999999999</v>
          </cell>
          <cell r="F1614">
            <v>2.4020999999999999</v>
          </cell>
          <cell r="G1614">
            <v>2.4028999999999998</v>
          </cell>
          <cell r="H1614">
            <v>2.427</v>
          </cell>
          <cell r="I1614">
            <v>19.75</v>
          </cell>
          <cell r="M1614">
            <v>3.1530799065615689</v>
          </cell>
          <cell r="N1614">
            <v>3.1449410977640229</v>
          </cell>
          <cell r="O1614">
            <v>3.1724416147601757</v>
          </cell>
        </row>
        <row r="1615">
          <cell r="A1615">
            <v>38509</v>
          </cell>
          <cell r="B1615">
            <v>38506</v>
          </cell>
          <cell r="C1615">
            <v>38510</v>
          </cell>
          <cell r="D1615">
            <v>2.1444450000000002</v>
          </cell>
          <cell r="E1615">
            <v>2.1444450000000002</v>
          </cell>
          <cell r="F1615">
            <v>2.4567999999999999</v>
          </cell>
          <cell r="G1615">
            <v>2.4575999999999998</v>
          </cell>
          <cell r="H1615">
            <v>2.4470000000000001</v>
          </cell>
          <cell r="I1615">
            <v>19.75</v>
          </cell>
          <cell r="M1615">
            <v>3.1553348221975064</v>
          </cell>
          <cell r="N1615">
            <v>3.1471901929552653</v>
          </cell>
          <cell r="O1615">
            <v>3.1747114277488335</v>
          </cell>
        </row>
        <row r="1616">
          <cell r="A1616">
            <v>38510</v>
          </cell>
          <cell r="B1616">
            <v>38509</v>
          </cell>
          <cell r="C1616">
            <v>38511</v>
          </cell>
          <cell r="D1616">
            <v>2.1444450000000002</v>
          </cell>
          <cell r="E1616">
            <v>2.1434489999999999</v>
          </cell>
          <cell r="F1616">
            <v>2.4624000000000001</v>
          </cell>
          <cell r="G1616">
            <v>2.4632000000000001</v>
          </cell>
          <cell r="H1616">
            <v>2.4630000000000001</v>
          </cell>
          <cell r="I1616">
            <v>19.75</v>
          </cell>
          <cell r="M1616">
            <v>3.1575903028584356</v>
          </cell>
          <cell r="N1616">
            <v>3.1494398517130429</v>
          </cell>
          <cell r="O1616">
            <v>3.1769828647393261</v>
          </cell>
        </row>
        <row r="1617">
          <cell r="A1617">
            <v>38511</v>
          </cell>
          <cell r="B1617">
            <v>38510</v>
          </cell>
          <cell r="C1617">
            <v>38512</v>
          </cell>
          <cell r="D1617">
            <v>2.1424560000000001</v>
          </cell>
          <cell r="E1617">
            <v>2.1434489999999999</v>
          </cell>
          <cell r="F1617">
            <v>2.4456000000000002</v>
          </cell>
          <cell r="G1617">
            <v>2.4464000000000001</v>
          </cell>
          <cell r="H1617">
            <v>2.4590000000000001</v>
          </cell>
          <cell r="I1617">
            <v>19.75</v>
          </cell>
          <cell r="M1617">
            <v>3.1598473957707736</v>
          </cell>
          <cell r="N1617">
            <v>3.1516900729466149</v>
          </cell>
          <cell r="O1617">
            <v>3.1792559268935916</v>
          </cell>
        </row>
        <row r="1618">
          <cell r="A1618">
            <v>38512</v>
          </cell>
          <cell r="B1618">
            <v>38511</v>
          </cell>
          <cell r="C1618">
            <v>38513</v>
          </cell>
          <cell r="D1618">
            <v>2.1424560000000001</v>
          </cell>
          <cell r="E1618">
            <v>2.1424560000000001</v>
          </cell>
          <cell r="F1618">
            <v>2.4883000000000002</v>
          </cell>
          <cell r="G1618">
            <v>2.4891000000000001</v>
          </cell>
          <cell r="H1618">
            <v>2.496</v>
          </cell>
          <cell r="I1618">
            <v>19.75</v>
          </cell>
          <cell r="M1618">
            <v>3.1621040071081583</v>
          </cell>
          <cell r="N1618">
            <v>3.1539419019250041</v>
          </cell>
          <cell r="O1618">
            <v>3.1815306153743994</v>
          </cell>
        </row>
        <row r="1619">
          <cell r="A1619">
            <v>38513</v>
          </cell>
          <cell r="B1619">
            <v>38512</v>
          </cell>
          <cell r="C1619">
            <v>38516</v>
          </cell>
          <cell r="D1619">
            <v>2.1434489999999999</v>
          </cell>
          <cell r="E1619">
            <v>2.1424560000000001</v>
          </cell>
          <cell r="F1619">
            <v>2.4742999999999999</v>
          </cell>
          <cell r="G1619">
            <v>2.4750999999999999</v>
          </cell>
          <cell r="H1619">
            <v>2.4740000000000002</v>
          </cell>
          <cell r="I1619">
            <v>19.75</v>
          </cell>
          <cell r="M1619">
            <v>3.1643622300090426</v>
          </cell>
          <cell r="N1619">
            <v>3.1561942958421478</v>
          </cell>
          <cell r="O1619">
            <v>3.1838069313453508</v>
          </cell>
        </row>
        <row r="1620">
          <cell r="A1620">
            <v>38516</v>
          </cell>
          <cell r="B1620">
            <v>38513</v>
          </cell>
          <cell r="C1620">
            <v>38517</v>
          </cell>
          <cell r="D1620">
            <v>2.1444450000000002</v>
          </cell>
          <cell r="E1620">
            <v>2.1444450000000002</v>
          </cell>
          <cell r="F1620">
            <v>2.4554</v>
          </cell>
          <cell r="G1620">
            <v>2.4561999999999999</v>
          </cell>
          <cell r="H1620">
            <v>2.4529999999999998</v>
          </cell>
          <cell r="I1620">
            <v>19.75</v>
          </cell>
          <cell r="M1620">
            <v>3.1666231130282263</v>
          </cell>
          <cell r="N1620">
            <v>3.1584482983109123</v>
          </cell>
          <cell r="O1620">
            <v>3.1860848759708795</v>
          </cell>
        </row>
        <row r="1621">
          <cell r="A1621">
            <v>38517</v>
          </cell>
          <cell r="B1621">
            <v>38516</v>
          </cell>
          <cell r="C1621">
            <v>38518</v>
          </cell>
          <cell r="D1621">
            <v>2.1444450000000002</v>
          </cell>
          <cell r="E1621">
            <v>2.1444450000000002</v>
          </cell>
          <cell r="F1621">
            <v>2.4367000000000001</v>
          </cell>
          <cell r="G1621">
            <v>2.4375</v>
          </cell>
          <cell r="H1621">
            <v>2.4359999999999999</v>
          </cell>
          <cell r="I1621">
            <v>19.75</v>
          </cell>
          <cell r="M1621">
            <v>3.1688866627287657</v>
          </cell>
          <cell r="N1621">
            <v>3.1607060045312694</v>
          </cell>
          <cell r="O1621">
            <v>3.1883644504162523</v>
          </cell>
        </row>
        <row r="1622">
          <cell r="A1622">
            <v>38518</v>
          </cell>
          <cell r="B1622">
            <v>38517</v>
          </cell>
          <cell r="C1622">
            <v>38519</v>
          </cell>
          <cell r="D1622">
            <v>2.1444450000000002</v>
          </cell>
          <cell r="E1622">
            <v>2.1444450000000002</v>
          </cell>
          <cell r="F1622">
            <v>2.4447000000000001</v>
          </cell>
          <cell r="G1622">
            <v>2.4455</v>
          </cell>
          <cell r="H1622">
            <v>2.4340000000000002</v>
          </cell>
          <cell r="I1622">
            <v>19.75</v>
          </cell>
          <cell r="M1622">
            <v>3.1711518304485842</v>
          </cell>
          <cell r="N1622">
            <v>3.1629653245938987</v>
          </cell>
          <cell r="O1622">
            <v>3.19064565584757</v>
          </cell>
        </row>
        <row r="1623">
          <cell r="A1623">
            <v>38519</v>
          </cell>
          <cell r="B1623">
            <v>38518</v>
          </cell>
          <cell r="C1623">
            <v>38520</v>
          </cell>
          <cell r="D1623">
            <v>2.1434489999999999</v>
          </cell>
          <cell r="E1623">
            <v>2.1444450000000002</v>
          </cell>
          <cell r="F1623">
            <v>2.4152999999999998</v>
          </cell>
          <cell r="G1623">
            <v>2.4161000000000001</v>
          </cell>
          <cell r="H1623">
            <v>2.4079999999999999</v>
          </cell>
          <cell r="I1623">
            <v>19.739999999999998</v>
          </cell>
          <cell r="M1623">
            <v>3.1734186173442662</v>
          </cell>
          <cell r="N1623">
            <v>3.1652262596523983</v>
          </cell>
          <cell r="O1623">
            <v>3.1929284934317677</v>
          </cell>
        </row>
        <row r="1624">
          <cell r="A1624">
            <v>38520</v>
          </cell>
          <cell r="B1624">
            <v>38519</v>
          </cell>
          <cell r="C1624">
            <v>38523</v>
          </cell>
          <cell r="D1624">
            <v>2.1444450000000002</v>
          </cell>
          <cell r="E1624">
            <v>2.1424560000000001</v>
          </cell>
          <cell r="F1624">
            <v>2.3864999999999998</v>
          </cell>
          <cell r="G1624">
            <v>2.3873000000000002</v>
          </cell>
          <cell r="H1624">
            <v>2.383</v>
          </cell>
          <cell r="I1624">
            <v>19.71</v>
          </cell>
          <cell r="M1624">
            <v>3.1756859709982423</v>
          </cell>
          <cell r="N1624">
            <v>3.1674888108611921</v>
          </cell>
          <cell r="O1624">
            <v>3.1952119054686516</v>
          </cell>
        </row>
        <row r="1625">
          <cell r="A1625">
            <v>38523</v>
          </cell>
          <cell r="B1625">
            <v>38520</v>
          </cell>
          <cell r="C1625">
            <v>38524</v>
          </cell>
          <cell r="D1625">
            <v>2.1434489999999999</v>
          </cell>
          <cell r="E1625">
            <v>2.1434489999999999</v>
          </cell>
          <cell r="F1625">
            <v>2.3847</v>
          </cell>
          <cell r="G1625">
            <v>2.3855</v>
          </cell>
          <cell r="H1625">
            <v>2.3929999999999998</v>
          </cell>
          <cell r="I1625">
            <v>19.739999999999998</v>
          </cell>
          <cell r="M1625">
            <v>3.1779559989656017</v>
          </cell>
          <cell r="N1625">
            <v>3.1697508793304463</v>
          </cell>
          <cell r="O1625">
            <v>3.1974937710753824</v>
          </cell>
        </row>
        <row r="1626">
          <cell r="A1626">
            <v>38524</v>
          </cell>
          <cell r="B1626">
            <v>38523</v>
          </cell>
          <cell r="C1626">
            <v>38525</v>
          </cell>
          <cell r="D1626">
            <v>2.1424560000000001</v>
          </cell>
          <cell r="E1626">
            <v>2.1434489999999999</v>
          </cell>
          <cell r="F1626">
            <v>2.3763999999999998</v>
          </cell>
          <cell r="G1626">
            <v>2.3772000000000002</v>
          </cell>
          <cell r="H1626">
            <v>2.3730000000000002</v>
          </cell>
          <cell r="I1626">
            <v>19.739999999999998</v>
          </cell>
          <cell r="M1626">
            <v>3.1802265945016108</v>
          </cell>
          <cell r="N1626">
            <v>3.1720156124479635</v>
          </cell>
          <cell r="O1626">
            <v>3.1997804479551668</v>
          </cell>
        </row>
        <row r="1627">
          <cell r="A1627">
            <v>38525</v>
          </cell>
          <cell r="B1627">
            <v>38524</v>
          </cell>
          <cell r="C1627">
            <v>38526</v>
          </cell>
          <cell r="D1627">
            <v>2.1434489999999999</v>
          </cell>
          <cell r="E1627">
            <v>2.1424560000000001</v>
          </cell>
          <cell r="F1627">
            <v>2.3694999999999999</v>
          </cell>
          <cell r="G1627">
            <v>2.3702999999999999</v>
          </cell>
          <cell r="H1627">
            <v>2.3809999999999998</v>
          </cell>
          <cell r="I1627">
            <v>19.739999999999998</v>
          </cell>
          <cell r="M1627">
            <v>3.1824977596845274</v>
          </cell>
          <cell r="N1627">
            <v>3.1742819636787925</v>
          </cell>
          <cell r="O1627">
            <v>3.2020687601442051</v>
          </cell>
        </row>
        <row r="1628">
          <cell r="A1628">
            <v>38526</v>
          </cell>
          <cell r="B1628">
            <v>38525</v>
          </cell>
          <cell r="C1628">
            <v>38527</v>
          </cell>
          <cell r="D1628">
            <v>2.1434489999999999</v>
          </cell>
          <cell r="E1628">
            <v>2.1434489999999999</v>
          </cell>
          <cell r="F1628">
            <v>2.3923999999999999</v>
          </cell>
          <cell r="G1628">
            <v>2.3932000000000002</v>
          </cell>
          <cell r="H1628">
            <v>2.399</v>
          </cell>
          <cell r="I1628">
            <v>19.72</v>
          </cell>
          <cell r="M1628">
            <v>3.1847716002313606</v>
          </cell>
          <cell r="N1628">
            <v>3.1765488834917175</v>
          </cell>
          <cell r="O1628">
            <v>3.2043587088119829</v>
          </cell>
        </row>
        <row r="1629">
          <cell r="A1629">
            <v>38527</v>
          </cell>
          <cell r="B1629">
            <v>38526</v>
          </cell>
          <cell r="C1629">
            <v>38530</v>
          </cell>
          <cell r="D1629">
            <v>2.1444450000000002</v>
          </cell>
          <cell r="E1629">
            <v>2.1434489999999999</v>
          </cell>
          <cell r="F1629">
            <v>2.3868999999999998</v>
          </cell>
          <cell r="G1629">
            <v>2.3877000000000002</v>
          </cell>
          <cell r="H1629">
            <v>2.379</v>
          </cell>
          <cell r="I1629">
            <v>19.739999999999998</v>
          </cell>
          <cell r="M1629">
            <v>3.1870470653986089</v>
          </cell>
          <cell r="N1629">
            <v>3.1788184736676417</v>
          </cell>
          <cell r="O1629">
            <v>3.2066481695465003</v>
          </cell>
        </row>
        <row r="1630">
          <cell r="A1630">
            <v>38530</v>
          </cell>
          <cell r="B1630">
            <v>38527</v>
          </cell>
          <cell r="C1630">
            <v>38531</v>
          </cell>
          <cell r="D1630">
            <v>2.1454390000000001</v>
          </cell>
          <cell r="E1630">
            <v>2.1434489999999999</v>
          </cell>
          <cell r="F1630">
            <v>2.3822000000000001</v>
          </cell>
          <cell r="G1630">
            <v>2.383</v>
          </cell>
          <cell r="H1630">
            <v>2.375</v>
          </cell>
          <cell r="I1630">
            <v>19.739999999999998</v>
          </cell>
          <cell r="M1630">
            <v>3.1893252144466619</v>
          </cell>
          <cell r="N1630">
            <v>3.1810896854271635</v>
          </cell>
          <cell r="O1630">
            <v>3.2089413931634581</v>
          </cell>
        </row>
        <row r="1631">
          <cell r="A1631">
            <v>38531</v>
          </cell>
          <cell r="B1631">
            <v>38530</v>
          </cell>
          <cell r="C1631">
            <v>38532</v>
          </cell>
          <cell r="D1631">
            <v>2.1454409999999999</v>
          </cell>
          <cell r="E1631">
            <v>2.1454409999999999</v>
          </cell>
          <cell r="F1631">
            <v>2.3685999999999998</v>
          </cell>
          <cell r="G1631">
            <v>2.3694000000000002</v>
          </cell>
          <cell r="H1631">
            <v>2.3679999999999999</v>
          </cell>
          <cell r="I1631">
            <v>19.739999999999998</v>
          </cell>
          <cell r="M1631">
            <v>3.191606048679581</v>
          </cell>
          <cell r="N1631">
            <v>3.1833625199288771</v>
          </cell>
          <cell r="O1631">
            <v>3.2112362567715462</v>
          </cell>
        </row>
        <row r="1632">
          <cell r="A1632">
            <v>38532</v>
          </cell>
          <cell r="B1632">
            <v>38531</v>
          </cell>
          <cell r="C1632">
            <v>38533</v>
          </cell>
          <cell r="D1632">
            <v>2.1454409999999999</v>
          </cell>
          <cell r="E1632">
            <v>2.1454409999999999</v>
          </cell>
          <cell r="F1632">
            <v>2.3540999999999999</v>
          </cell>
          <cell r="G1632">
            <v>2.3549000000000002</v>
          </cell>
          <cell r="H1632">
            <v>2.3530000000000002</v>
          </cell>
          <cell r="I1632">
            <v>19.739999999999998</v>
          </cell>
          <cell r="M1632">
            <v>3.193888516170476</v>
          </cell>
          <cell r="N1632">
            <v>3.1856390920849167</v>
          </cell>
          <cell r="O1632">
            <v>3.2135327615435991</v>
          </cell>
        </row>
        <row r="1633">
          <cell r="A1633">
            <v>38533</v>
          </cell>
          <cell r="B1633">
            <v>38532</v>
          </cell>
          <cell r="C1633">
            <v>38534</v>
          </cell>
          <cell r="D1633">
            <v>2.1454409999999999</v>
          </cell>
          <cell r="E1633">
            <v>2.1454409999999999</v>
          </cell>
          <cell r="F1633">
            <v>2.3496000000000001</v>
          </cell>
          <cell r="G1633">
            <v>2.3504</v>
          </cell>
          <cell r="H1633">
            <v>2.3359999999999999</v>
          </cell>
          <cell r="I1633">
            <v>19.739999999999998</v>
          </cell>
          <cell r="M1633">
            <v>3.1961726159611494</v>
          </cell>
          <cell r="N1633">
            <v>3.1879172923247037</v>
          </cell>
          <cell r="O1633">
            <v>3.2158309086532899</v>
          </cell>
        </row>
        <row r="1634">
          <cell r="A1634">
            <v>38534</v>
          </cell>
          <cell r="B1634">
            <v>38533</v>
          </cell>
          <cell r="C1634">
            <v>38537</v>
          </cell>
          <cell r="D1634">
            <v>2.1444450000000002</v>
          </cell>
          <cell r="E1634">
            <v>2.1454409999999999</v>
          </cell>
          <cell r="F1634">
            <v>2.3451</v>
          </cell>
          <cell r="G1634">
            <v>2.3458999999999999</v>
          </cell>
          <cell r="H1634">
            <v>2.3559999999999999</v>
          </cell>
          <cell r="I1634">
            <v>19.73</v>
          </cell>
          <cell r="M1634">
            <v>3.198458349218936</v>
          </cell>
          <cell r="N1634">
            <v>3.1901971218125578</v>
          </cell>
          <cell r="O1634">
            <v>3.2181306992751306</v>
          </cell>
        </row>
        <row r="1635">
          <cell r="A1635">
            <v>38537</v>
          </cell>
          <cell r="B1635">
            <v>38534</v>
          </cell>
          <cell r="C1635">
            <v>38538</v>
          </cell>
          <cell r="D1635">
            <v>2.1454409999999999</v>
          </cell>
          <cell r="E1635">
            <v>2.1434489999999999</v>
          </cell>
          <cell r="F1635">
            <v>2.3706999999999998</v>
          </cell>
          <cell r="G1635">
            <v>2.3715000000000002</v>
          </cell>
          <cell r="H1635">
            <v>2.3660000000000001</v>
          </cell>
          <cell r="I1635">
            <v>19.72</v>
          </cell>
          <cell r="M1635">
            <v>3.2007446552238332</v>
          </cell>
          <cell r="N1635">
            <v>3.1924785817136305</v>
          </cell>
          <cell r="O1635">
            <v>3.2204310672699465</v>
          </cell>
        </row>
        <row r="1636">
          <cell r="A1636">
            <v>38538</v>
          </cell>
          <cell r="B1636">
            <v>38537</v>
          </cell>
          <cell r="C1636">
            <v>38539</v>
          </cell>
          <cell r="D1636">
            <v>2.1434489999999999</v>
          </cell>
          <cell r="E1636">
            <v>2.1444450000000002</v>
          </cell>
          <cell r="F1636">
            <v>2.3660000000000001</v>
          </cell>
          <cell r="G1636">
            <v>2.3668</v>
          </cell>
          <cell r="H1636">
            <v>2.3769999999999998</v>
          </cell>
          <cell r="I1636">
            <v>19.72</v>
          </cell>
          <cell r="M1636">
            <v>3.2030336581617824</v>
          </cell>
          <cell r="N1636">
            <v>3.1947595533881294</v>
          </cell>
          <cell r="O1636">
            <v>3.2227320114359221</v>
          </cell>
        </row>
        <row r="1637">
          <cell r="A1637">
            <v>38539</v>
          </cell>
          <cell r="B1637">
            <v>38538</v>
          </cell>
          <cell r="C1637">
            <v>38540</v>
          </cell>
          <cell r="D1637">
            <v>2.1434489999999999</v>
          </cell>
          <cell r="E1637">
            <v>2.1434489999999999</v>
          </cell>
          <cell r="F1637">
            <v>2.3893</v>
          </cell>
          <cell r="G1637">
            <v>2.3900999999999999</v>
          </cell>
          <cell r="H1637">
            <v>2.3929999999999998</v>
          </cell>
          <cell r="I1637">
            <v>19.72</v>
          </cell>
          <cell r="M1637">
            <v>3.2053221712589672</v>
          </cell>
          <cell r="N1637">
            <v>3.1970432154382848</v>
          </cell>
          <cell r="O1637">
            <v>3.2250345995880427</v>
          </cell>
        </row>
        <row r="1638">
          <cell r="A1638">
            <v>38540</v>
          </cell>
          <cell r="B1638">
            <v>38539</v>
          </cell>
          <cell r="C1638">
            <v>38541</v>
          </cell>
          <cell r="D1638">
            <v>2.1424560000000001</v>
          </cell>
          <cell r="E1638">
            <v>2.1434489999999999</v>
          </cell>
          <cell r="F1638">
            <v>2.3881999999999999</v>
          </cell>
          <cell r="G1638">
            <v>2.3889999999999998</v>
          </cell>
          <cell r="H1638">
            <v>2.3780000000000001</v>
          </cell>
          <cell r="I1638">
            <v>19.72</v>
          </cell>
          <cell r="M1638">
            <v>3.2076123194598551</v>
          </cell>
          <cell r="N1638">
            <v>3.199327448465981</v>
          </cell>
          <cell r="O1638">
            <v>3.2273388329009087</v>
          </cell>
        </row>
        <row r="1639">
          <cell r="A1639">
            <v>38541</v>
          </cell>
          <cell r="B1639">
            <v>38540</v>
          </cell>
          <cell r="C1639">
            <v>38544</v>
          </cell>
          <cell r="D1639">
            <v>2.1404640000000001</v>
          </cell>
          <cell r="E1639">
            <v>2.1424560000000001</v>
          </cell>
          <cell r="F1639">
            <v>2.3675000000000002</v>
          </cell>
          <cell r="G1639">
            <v>2.3683000000000001</v>
          </cell>
          <cell r="H1639">
            <v>2.375</v>
          </cell>
          <cell r="I1639">
            <v>19.72</v>
          </cell>
          <cell r="M1639">
            <v>3.2099030422130221</v>
          </cell>
          <cell r="N1639">
            <v>3.2016133135393439</v>
          </cell>
          <cell r="O1639">
            <v>3.2296447125499599</v>
          </cell>
        </row>
        <row r="1640">
          <cell r="A1640">
            <v>38544</v>
          </cell>
          <cell r="B1640">
            <v>38541</v>
          </cell>
          <cell r="C1640">
            <v>38545</v>
          </cell>
          <cell r="D1640">
            <v>2.1424560000000001</v>
          </cell>
          <cell r="E1640">
            <v>2.1414599999999999</v>
          </cell>
          <cell r="F1640">
            <v>2.3494000000000002</v>
          </cell>
          <cell r="G1640">
            <v>2.3502000000000001</v>
          </cell>
          <cell r="H1640">
            <v>2.34</v>
          </cell>
          <cell r="I1640">
            <v>19.7</v>
          </cell>
          <cell r="M1640">
            <v>3.2121932695148043</v>
          </cell>
          <cell r="N1640">
            <v>3.2038997520904346</v>
          </cell>
          <cell r="O1640">
            <v>3.2319522397114762</v>
          </cell>
        </row>
        <row r="1641">
          <cell r="A1641">
            <v>38545</v>
          </cell>
          <cell r="B1641">
            <v>38544</v>
          </cell>
          <cell r="C1641">
            <v>38546</v>
          </cell>
          <cell r="D1641">
            <v>2.1414599999999999</v>
          </cell>
          <cell r="E1641">
            <v>2.1414599999999999</v>
          </cell>
          <cell r="F1641">
            <v>2.3344999999999998</v>
          </cell>
          <cell r="G1641">
            <v>2.3353000000000002</v>
          </cell>
          <cell r="H1641">
            <v>2.34</v>
          </cell>
          <cell r="I1641">
            <v>19.72</v>
          </cell>
          <cell r="M1641">
            <v>3.214487263762615</v>
          </cell>
          <cell r="N1641">
            <v>3.2061867598114722</v>
          </cell>
          <cell r="O1641">
            <v>3.2342592713195781</v>
          </cell>
        </row>
        <row r="1642">
          <cell r="A1642">
            <v>38546</v>
          </cell>
          <cell r="B1642">
            <v>38545</v>
          </cell>
          <cell r="C1642">
            <v>38547</v>
          </cell>
          <cell r="D1642">
            <v>2.1414599999999999</v>
          </cell>
          <cell r="E1642">
            <v>2.1414599999999999</v>
          </cell>
          <cell r="F1642">
            <v>2.3473999999999999</v>
          </cell>
          <cell r="G1642">
            <v>2.3481999999999998</v>
          </cell>
          <cell r="H1642">
            <v>2.355</v>
          </cell>
          <cell r="I1642">
            <v>19.72</v>
          </cell>
          <cell r="M1642">
            <v>3.2167818290612344</v>
          </cell>
          <cell r="N1642">
            <v>3.2084754000443612</v>
          </cell>
          <cell r="O1642">
            <v>3.2365700955061998</v>
          </cell>
        </row>
        <row r="1643">
          <cell r="A1643">
            <v>38547</v>
          </cell>
          <cell r="B1643">
            <v>38546</v>
          </cell>
          <cell r="C1643">
            <v>38548</v>
          </cell>
          <cell r="D1643">
            <v>2.1424560000000001</v>
          </cell>
          <cell r="E1643">
            <v>2.1414599999999999</v>
          </cell>
          <cell r="F1643">
            <v>2.3424999999999998</v>
          </cell>
          <cell r="G1643">
            <v>2.3433000000000002</v>
          </cell>
          <cell r="H1643">
            <v>2.3370000000000002</v>
          </cell>
          <cell r="I1643">
            <v>19.72</v>
          </cell>
          <cell r="M1643">
            <v>3.2190780322664554</v>
          </cell>
          <cell r="N1643">
            <v>3.210765673954421</v>
          </cell>
          <cell r="O1643">
            <v>3.2388825707380762</v>
          </cell>
        </row>
        <row r="1644">
          <cell r="A1644">
            <v>38548</v>
          </cell>
          <cell r="B1644">
            <v>38547</v>
          </cell>
          <cell r="C1644">
            <v>38551</v>
          </cell>
          <cell r="D1644">
            <v>2.1424560000000001</v>
          </cell>
          <cell r="E1644">
            <v>2.1424560000000001</v>
          </cell>
          <cell r="F1644">
            <v>2.3418999999999999</v>
          </cell>
          <cell r="G1644">
            <v>2.3426999999999998</v>
          </cell>
          <cell r="H1644">
            <v>2.34</v>
          </cell>
          <cell r="I1644">
            <v>19.71</v>
          </cell>
          <cell r="M1644">
            <v>3.2213769432813546</v>
          </cell>
          <cell r="N1644">
            <v>3.2130575827078034</v>
          </cell>
          <cell r="O1644">
            <v>3.2411966981948512</v>
          </cell>
        </row>
        <row r="1645">
          <cell r="A1645">
            <v>38551</v>
          </cell>
          <cell r="B1645">
            <v>38548</v>
          </cell>
          <cell r="C1645">
            <v>38552</v>
          </cell>
          <cell r="D1645">
            <v>2.1414599999999999</v>
          </cell>
          <cell r="E1645">
            <v>2.1424560000000001</v>
          </cell>
          <cell r="F1645">
            <v>2.3296000000000001</v>
          </cell>
          <cell r="G1645">
            <v>2.3304</v>
          </cell>
          <cell r="H1645">
            <v>2.3359999999999999</v>
          </cell>
          <cell r="I1645">
            <v>19.72</v>
          </cell>
          <cell r="M1645">
            <v>3.2236774960681531</v>
          </cell>
          <cell r="N1645">
            <v>3.2153521942066092</v>
          </cell>
          <cell r="O1645">
            <v>3.2435114039136179</v>
          </cell>
        </row>
        <row r="1646">
          <cell r="A1646">
            <v>38552</v>
          </cell>
          <cell r="B1646">
            <v>38551</v>
          </cell>
          <cell r="C1646">
            <v>38553</v>
          </cell>
          <cell r="D1646">
            <v>2.1414599999999999</v>
          </cell>
          <cell r="E1646">
            <v>2.1414599999999999</v>
          </cell>
          <cell r="F1646">
            <v>2.3426</v>
          </cell>
          <cell r="G1646">
            <v>2.3433999999999999</v>
          </cell>
          <cell r="H1646">
            <v>2.343</v>
          </cell>
          <cell r="I1646">
            <v>19.7</v>
          </cell>
          <cell r="M1646">
            <v>3.2259786215383968</v>
          </cell>
          <cell r="N1646">
            <v>3.2176484444068065</v>
          </cell>
          <cell r="O1646">
            <v>3.2458288385943228</v>
          </cell>
        </row>
        <row r="1647">
          <cell r="A1647">
            <v>38553</v>
          </cell>
          <cell r="B1647">
            <v>38552</v>
          </cell>
          <cell r="C1647">
            <v>38554</v>
          </cell>
          <cell r="D1647">
            <v>2.1404640000000001</v>
          </cell>
          <cell r="E1647">
            <v>2.1414599999999999</v>
          </cell>
          <cell r="F1647">
            <v>2.3513999999999999</v>
          </cell>
          <cell r="G1647">
            <v>2.3521999999999998</v>
          </cell>
          <cell r="H1647">
            <v>2.343</v>
          </cell>
          <cell r="I1647">
            <v>19.7</v>
          </cell>
          <cell r="M1647">
            <v>3.2282813895980236</v>
          </cell>
          <cell r="N1647">
            <v>3.2199452662193933</v>
          </cell>
          <cell r="O1647">
            <v>3.2481457755939225</v>
          </cell>
        </row>
        <row r="1648">
          <cell r="A1648">
            <v>38554</v>
          </cell>
          <cell r="B1648">
            <v>38553</v>
          </cell>
          <cell r="C1648">
            <v>38555</v>
          </cell>
          <cell r="D1648">
            <v>2.1404640000000001</v>
          </cell>
          <cell r="E1648">
            <v>2.1394679999999999</v>
          </cell>
          <cell r="F1648">
            <v>2.3397000000000001</v>
          </cell>
          <cell r="G1648">
            <v>2.3405</v>
          </cell>
          <cell r="H1648">
            <v>2.3570000000000002</v>
          </cell>
          <cell r="I1648">
            <v>19.72</v>
          </cell>
          <cell r="M1648">
            <v>3.2305847296301247</v>
          </cell>
          <cell r="N1648">
            <v>3.2222437275493263</v>
          </cell>
          <cell r="O1648">
            <v>3.2504643664691044</v>
          </cell>
        </row>
        <row r="1649">
          <cell r="A1649">
            <v>38555</v>
          </cell>
          <cell r="B1649">
            <v>38554</v>
          </cell>
          <cell r="C1649">
            <v>38558</v>
          </cell>
          <cell r="D1649">
            <v>2.1404640000000001</v>
          </cell>
          <cell r="E1649">
            <v>2.1394679999999999</v>
          </cell>
          <cell r="F1649">
            <v>2.3753000000000002</v>
          </cell>
          <cell r="G1649">
            <v>2.3761000000000001</v>
          </cell>
          <cell r="H1649">
            <v>2.3959999999999999</v>
          </cell>
          <cell r="I1649">
            <v>19.72</v>
          </cell>
          <cell r="M1649">
            <v>3.2328897130676988</v>
          </cell>
          <cell r="N1649">
            <v>3.2245416899970905</v>
          </cell>
          <cell r="O1649">
            <v>3.2527867689253318</v>
          </cell>
        </row>
        <row r="1650">
          <cell r="A1650">
            <v>38558</v>
          </cell>
          <cell r="B1650">
            <v>38555</v>
          </cell>
          <cell r="C1650">
            <v>38559</v>
          </cell>
          <cell r="D1650">
            <v>2.1404640000000001</v>
          </cell>
          <cell r="E1650">
            <v>2.1394679999999999</v>
          </cell>
          <cell r="F1650">
            <v>2.4279000000000002</v>
          </cell>
          <cell r="G1650">
            <v>2.4287000000000001</v>
          </cell>
          <cell r="H1650">
            <v>2.4609999999999999</v>
          </cell>
          <cell r="I1650">
            <v>19.72</v>
          </cell>
          <cell r="M1650">
            <v>3.235196341083296</v>
          </cell>
          <cell r="N1650">
            <v>3.2268412912505622</v>
          </cell>
          <cell r="O1650">
            <v>3.255110830699294</v>
          </cell>
        </row>
        <row r="1651">
          <cell r="A1651">
            <v>38559</v>
          </cell>
          <cell r="B1651">
            <v>38558</v>
          </cell>
          <cell r="C1651">
            <v>38560</v>
          </cell>
          <cell r="D1651">
            <v>2.1394679999999999</v>
          </cell>
          <cell r="E1651">
            <v>2.1394679999999999</v>
          </cell>
          <cell r="F1651">
            <v>2.4647999999999999</v>
          </cell>
          <cell r="G1651">
            <v>2.4655999999999998</v>
          </cell>
          <cell r="H1651">
            <v>2.4550000000000001</v>
          </cell>
          <cell r="I1651">
            <v>19.72</v>
          </cell>
          <cell r="M1651">
            <v>3.2375046148503026</v>
          </cell>
          <cell r="N1651">
            <v>3.2291425324784653</v>
          </cell>
          <cell r="O1651">
            <v>3.2574365529765452</v>
          </cell>
        </row>
        <row r="1652">
          <cell r="A1652">
            <v>38560</v>
          </cell>
          <cell r="B1652">
            <v>38559</v>
          </cell>
          <cell r="C1652">
            <v>38561</v>
          </cell>
          <cell r="D1652">
            <v>2.1384729999999998</v>
          </cell>
          <cell r="E1652">
            <v>2.1394679999999999</v>
          </cell>
          <cell r="F1652">
            <v>2.4430999999999998</v>
          </cell>
          <cell r="G1652">
            <v>2.4439000000000002</v>
          </cell>
          <cell r="H1652">
            <v>2.4359999999999999</v>
          </cell>
          <cell r="I1652">
            <v>19.72</v>
          </cell>
          <cell r="M1652">
            <v>3.2398134606914106</v>
          </cell>
          <cell r="N1652">
            <v>3.2314454148503575</v>
          </cell>
          <cell r="O1652">
            <v>3.2597639369434876</v>
          </cell>
        </row>
        <row r="1653">
          <cell r="A1653">
            <v>38561</v>
          </cell>
          <cell r="B1653">
            <v>38560</v>
          </cell>
          <cell r="C1653">
            <v>38562</v>
          </cell>
          <cell r="D1653">
            <v>2.1384720000000002</v>
          </cell>
          <cell r="E1653">
            <v>2.1384720000000002</v>
          </cell>
          <cell r="F1653">
            <v>2.4203000000000001</v>
          </cell>
          <cell r="G1653">
            <v>2.4211</v>
          </cell>
          <cell r="H1653">
            <v>2.4060000000000001</v>
          </cell>
          <cell r="I1653">
            <v>19.670000000000002</v>
          </cell>
          <cell r="M1653">
            <v>3.2421228785616525</v>
          </cell>
          <cell r="N1653">
            <v>3.2337499395366307</v>
          </cell>
          <cell r="O1653">
            <v>3.2620929837873707</v>
          </cell>
        </row>
        <row r="1654">
          <cell r="A1654">
            <v>38562</v>
          </cell>
          <cell r="B1654">
            <v>38561</v>
          </cell>
          <cell r="C1654">
            <v>38565</v>
          </cell>
          <cell r="D1654">
            <v>2.1394679999999999</v>
          </cell>
          <cell r="E1654">
            <v>2.1384720000000002</v>
          </cell>
          <cell r="F1654">
            <v>2.3896999999999999</v>
          </cell>
          <cell r="G1654">
            <v>2.3904999999999998</v>
          </cell>
          <cell r="H1654">
            <v>2.379</v>
          </cell>
          <cell r="I1654">
            <v>19.739999999999998</v>
          </cell>
          <cell r="M1654">
            <v>3.2444339415604406</v>
          </cell>
          <cell r="N1654">
            <v>3.236055034103531</v>
          </cell>
          <cell r="O1654">
            <v>3.2644182834210795</v>
          </cell>
        </row>
        <row r="1655">
          <cell r="A1655">
            <v>38565</v>
          </cell>
          <cell r="B1655">
            <v>38562</v>
          </cell>
          <cell r="C1655">
            <v>38566</v>
          </cell>
          <cell r="D1655">
            <v>2.1404640000000001</v>
          </cell>
          <cell r="E1655">
            <v>2.1394679999999999</v>
          </cell>
          <cell r="F1655">
            <v>2.3776999999999999</v>
          </cell>
          <cell r="G1655">
            <v>2.3784999999999998</v>
          </cell>
          <cell r="H1655">
            <v>2.367</v>
          </cell>
          <cell r="I1655">
            <v>19.739999999999998</v>
          </cell>
          <cell r="M1655">
            <v>3.2467477290924682</v>
          </cell>
          <cell r="N1655">
            <v>3.2383617717971611</v>
          </cell>
          <cell r="O1655">
            <v>3.2667528211400172</v>
          </cell>
        </row>
        <row r="1656">
          <cell r="A1656">
            <v>38566</v>
          </cell>
          <cell r="B1656">
            <v>38565</v>
          </cell>
          <cell r="C1656">
            <v>38567</v>
          </cell>
          <cell r="D1656">
            <v>2.1414599999999999</v>
          </cell>
          <cell r="E1656">
            <v>2.1404640000000001</v>
          </cell>
          <cell r="F1656">
            <v>2.3521999999999998</v>
          </cell>
          <cell r="G1656">
            <v>2.3530000000000002</v>
          </cell>
          <cell r="H1656">
            <v>2.34</v>
          </cell>
          <cell r="I1656">
            <v>19.75</v>
          </cell>
          <cell r="M1656">
            <v>3.2490642446362026</v>
          </cell>
          <cell r="N1656">
            <v>3.2406712289248887</v>
          </cell>
          <cell r="O1656">
            <v>3.2690890283957263</v>
          </cell>
        </row>
        <row r="1657">
          <cell r="A1657">
            <v>38567</v>
          </cell>
          <cell r="B1657">
            <v>38566</v>
          </cell>
          <cell r="C1657">
            <v>38568</v>
          </cell>
          <cell r="D1657">
            <v>2.1414599999999999</v>
          </cell>
          <cell r="E1657">
            <v>2.1414599999999999</v>
          </cell>
          <cell r="F1657">
            <v>2.3142999999999998</v>
          </cell>
          <cell r="G1657">
            <v>2.3151000000000002</v>
          </cell>
          <cell r="H1657">
            <v>2.3109999999999999</v>
          </cell>
          <cell r="I1657">
            <v>19.75</v>
          </cell>
          <cell r="M1657">
            <v>3.251383491675309</v>
          </cell>
          <cell r="N1657">
            <v>3.2429834089586715</v>
          </cell>
          <cell r="O1657">
            <v>3.2714279905071826</v>
          </cell>
        </row>
        <row r="1658">
          <cell r="A1658">
            <v>38568</v>
          </cell>
          <cell r="B1658">
            <v>38567</v>
          </cell>
          <cell r="C1658">
            <v>38569</v>
          </cell>
          <cell r="D1658">
            <v>2.1414599999999999</v>
          </cell>
          <cell r="E1658">
            <v>2.1414599999999999</v>
          </cell>
          <cell r="F1658">
            <v>2.3046000000000002</v>
          </cell>
          <cell r="G1658">
            <v>2.3054000000000001</v>
          </cell>
          <cell r="H1658">
            <v>2.3039999999999998</v>
          </cell>
          <cell r="I1658">
            <v>19.760000000000002</v>
          </cell>
          <cell r="M1658">
            <v>3.2537043942393371</v>
          </cell>
          <cell r="N1658">
            <v>3.2452983153756545</v>
          </cell>
          <cell r="O1658">
            <v>3.2737686260951673</v>
          </cell>
        </row>
        <row r="1659">
          <cell r="A1659">
            <v>38569</v>
          </cell>
          <cell r="B1659">
            <v>38568</v>
          </cell>
          <cell r="C1659">
            <v>38572</v>
          </cell>
          <cell r="D1659">
            <v>2.1404640000000001</v>
          </cell>
          <cell r="E1659">
            <v>2.1414599999999999</v>
          </cell>
          <cell r="F1659">
            <v>2.2978000000000001</v>
          </cell>
          <cell r="G1659">
            <v>2.2986</v>
          </cell>
          <cell r="H1659">
            <v>2.3140000000000001</v>
          </cell>
          <cell r="I1659">
            <v>19.760000000000002</v>
          </cell>
          <cell r="M1659">
            <v>3.2560269535100335</v>
          </cell>
          <cell r="N1659">
            <v>3.2476148742191362</v>
          </cell>
          <cell r="O1659">
            <v>3.2761120219436215</v>
          </cell>
        </row>
        <row r="1660">
          <cell r="A1660">
            <v>38572</v>
          </cell>
          <cell r="B1660">
            <v>38569</v>
          </cell>
          <cell r="C1660">
            <v>38573</v>
          </cell>
          <cell r="D1660">
            <v>2.1404640000000001</v>
          </cell>
          <cell r="E1660">
            <v>2.1404640000000001</v>
          </cell>
          <cell r="F1660">
            <v>2.3092000000000001</v>
          </cell>
          <cell r="G1660">
            <v>2.31</v>
          </cell>
          <cell r="H1660">
            <v>2.3279999999999998</v>
          </cell>
          <cell r="I1660">
            <v>19.760000000000002</v>
          </cell>
          <cell r="M1660">
            <v>3.2583500896690394</v>
          </cell>
          <cell r="N1660">
            <v>3.2499330866686518</v>
          </cell>
          <cell r="O1660">
            <v>3.2784570952179202</v>
          </cell>
        </row>
        <row r="1661">
          <cell r="A1661">
            <v>38573</v>
          </cell>
          <cell r="B1661">
            <v>38572</v>
          </cell>
          <cell r="C1661">
            <v>38574</v>
          </cell>
          <cell r="D1661">
            <v>2.1394679999999999</v>
          </cell>
          <cell r="E1661">
            <v>2.1404640000000001</v>
          </cell>
          <cell r="F1661">
            <v>2.3142999999999998</v>
          </cell>
          <cell r="G1661">
            <v>2.3151000000000002</v>
          </cell>
          <cell r="H1661">
            <v>2.2959999999999998</v>
          </cell>
          <cell r="I1661">
            <v>19.760000000000002</v>
          </cell>
          <cell r="M1661">
            <v>3.260674883357817</v>
          </cell>
          <cell r="N1661">
            <v>3.2522518749267926</v>
          </cell>
          <cell r="O1661">
            <v>3.2808038471187815</v>
          </cell>
        </row>
        <row r="1662">
          <cell r="A1662">
            <v>38574</v>
          </cell>
          <cell r="B1662">
            <v>38573</v>
          </cell>
          <cell r="C1662">
            <v>38575</v>
          </cell>
          <cell r="D1662">
            <v>2.1394679999999999</v>
          </cell>
          <cell r="E1662">
            <v>2.1384720000000002</v>
          </cell>
          <cell r="F1662">
            <v>2.2759</v>
          </cell>
          <cell r="G1662">
            <v>2.2766999999999999</v>
          </cell>
          <cell r="H1662">
            <v>2.2789999999999999</v>
          </cell>
          <cell r="I1662">
            <v>19.760000000000002</v>
          </cell>
          <cell r="M1662">
            <v>3.2630002532149329</v>
          </cell>
          <cell r="N1662">
            <v>3.2545723176125301</v>
          </cell>
          <cell r="O1662">
            <v>3.2831522788477825</v>
          </cell>
        </row>
        <row r="1663">
          <cell r="A1663">
            <v>38575</v>
          </cell>
          <cell r="B1663">
            <v>38574</v>
          </cell>
          <cell r="C1663">
            <v>38576</v>
          </cell>
          <cell r="D1663">
            <v>2.1394679999999999</v>
          </cell>
          <cell r="E1663">
            <v>2.1384720000000002</v>
          </cell>
          <cell r="F1663">
            <v>2.3161</v>
          </cell>
          <cell r="G1663">
            <v>2.3169</v>
          </cell>
          <cell r="H1663">
            <v>2.3540000000000001</v>
          </cell>
          <cell r="I1663">
            <v>19.760000000000002</v>
          </cell>
          <cell r="M1663">
            <v>3.2653272814235148</v>
          </cell>
          <cell r="N1663">
            <v>3.2568922548702601</v>
          </cell>
          <cell r="O1663">
            <v>3.2855023916073613</v>
          </cell>
        </row>
        <row r="1664">
          <cell r="A1664">
            <v>38576</v>
          </cell>
          <cell r="B1664">
            <v>38575</v>
          </cell>
          <cell r="C1664">
            <v>38579</v>
          </cell>
          <cell r="D1664">
            <v>2.1394679999999999</v>
          </cell>
          <cell r="E1664">
            <v>2.1394679999999999</v>
          </cell>
          <cell r="F1664">
            <v>2.375</v>
          </cell>
          <cell r="G1664">
            <v>2.3757999999999999</v>
          </cell>
          <cell r="H1664">
            <v>2.3660000000000001</v>
          </cell>
          <cell r="I1664">
            <v>19.760000000000002</v>
          </cell>
          <cell r="M1664">
            <v>3.2676559691662255</v>
          </cell>
          <cell r="N1664">
            <v>3.259213845834946</v>
          </cell>
          <cell r="O1664">
            <v>3.287854186600816</v>
          </cell>
        </row>
        <row r="1665">
          <cell r="A1665">
            <v>38579</v>
          </cell>
          <cell r="B1665">
            <v>38576</v>
          </cell>
          <cell r="C1665">
            <v>38580</v>
          </cell>
          <cell r="D1665">
            <v>2.1384720000000002</v>
          </cell>
          <cell r="E1665">
            <v>2.1394679999999999</v>
          </cell>
          <cell r="F1665">
            <v>2.3414000000000001</v>
          </cell>
          <cell r="G1665">
            <v>2.3422000000000001</v>
          </cell>
          <cell r="H1665">
            <v>2.33</v>
          </cell>
          <cell r="I1665">
            <v>19.760000000000002</v>
          </cell>
          <cell r="M1665">
            <v>3.269986317626572</v>
          </cell>
          <cell r="N1665">
            <v>3.2615381737443863</v>
          </cell>
          <cell r="O1665">
            <v>3.2902076650323058</v>
          </cell>
        </row>
        <row r="1666">
          <cell r="A1666">
            <v>38580</v>
          </cell>
          <cell r="B1666">
            <v>38579</v>
          </cell>
          <cell r="C1666">
            <v>38581</v>
          </cell>
          <cell r="D1666">
            <v>2.1374789999999999</v>
          </cell>
          <cell r="E1666">
            <v>2.1384720000000002</v>
          </cell>
          <cell r="F1666">
            <v>2.3433999999999999</v>
          </cell>
          <cell r="G1666">
            <v>2.3441999999999998</v>
          </cell>
          <cell r="H1666">
            <v>2.3580000000000001</v>
          </cell>
          <cell r="I1666">
            <v>19.670000000000002</v>
          </cell>
          <cell r="M1666">
            <v>3.2723172423534481</v>
          </cell>
          <cell r="N1666">
            <v>3.2638641592622211</v>
          </cell>
          <cell r="O1666">
            <v>3.2925628281068526</v>
          </cell>
        </row>
        <row r="1667">
          <cell r="A1667">
            <v>38581</v>
          </cell>
          <cell r="B1667">
            <v>38580</v>
          </cell>
          <cell r="C1667">
            <v>38582</v>
          </cell>
          <cell r="D1667">
            <v>2.1354869999999999</v>
          </cell>
          <cell r="E1667">
            <v>2.1364830000000001</v>
          </cell>
          <cell r="F1667">
            <v>2.3483999999999998</v>
          </cell>
          <cell r="G1667">
            <v>2.3492000000000002</v>
          </cell>
          <cell r="H1667">
            <v>2.35</v>
          </cell>
          <cell r="I1667">
            <v>19.75</v>
          </cell>
          <cell r="M1667">
            <v>3.2746487454824043</v>
          </cell>
          <cell r="N1667">
            <v>3.2661907199676832</v>
          </cell>
          <cell r="O1667">
            <v>3.2949098473905489</v>
          </cell>
        </row>
        <row r="1668">
          <cell r="A1668">
            <v>38582</v>
          </cell>
          <cell r="B1668">
            <v>38581</v>
          </cell>
          <cell r="C1668">
            <v>38583</v>
          </cell>
          <cell r="D1668">
            <v>2.1334949999999999</v>
          </cell>
          <cell r="E1668">
            <v>2.1354869999999999</v>
          </cell>
          <cell r="F1668">
            <v>2.3628999999999998</v>
          </cell>
          <cell r="G1668">
            <v>2.3637000000000001</v>
          </cell>
          <cell r="H1668">
            <v>2.383</v>
          </cell>
          <cell r="I1668">
            <v>19.739999999999998</v>
          </cell>
          <cell r="M1668">
            <v>3.2769797354242525</v>
          </cell>
          <cell r="N1668">
            <v>3.2685167736170064</v>
          </cell>
          <cell r="O1668">
            <v>3.2972672837365065</v>
          </cell>
        </row>
        <row r="1669">
          <cell r="A1669">
            <v>38583</v>
          </cell>
          <cell r="B1669">
            <v>38582</v>
          </cell>
          <cell r="C1669">
            <v>38586</v>
          </cell>
          <cell r="D1669">
            <v>2.1364830000000001</v>
          </cell>
          <cell r="E1669">
            <v>2.1334949999999999</v>
          </cell>
          <cell r="F1669">
            <v>2.4308000000000001</v>
          </cell>
          <cell r="G1669">
            <v>2.4316</v>
          </cell>
          <cell r="H1669">
            <v>2.448</v>
          </cell>
          <cell r="I1669">
            <v>19.739999999999998</v>
          </cell>
          <cell r="M1669">
            <v>3.2793102087177957</v>
          </cell>
          <cell r="N1669">
            <v>3.270843398643454</v>
          </cell>
          <cell r="O1669">
            <v>3.299625313307164</v>
          </cell>
        </row>
        <row r="1670">
          <cell r="A1670">
            <v>38586</v>
          </cell>
          <cell r="B1670">
            <v>38583</v>
          </cell>
          <cell r="C1670">
            <v>38587</v>
          </cell>
          <cell r="D1670">
            <v>2.1374789999999999</v>
          </cell>
          <cell r="E1670">
            <v>2.1354869999999999</v>
          </cell>
          <cell r="F1670">
            <v>2.4020000000000001</v>
          </cell>
          <cell r="G1670">
            <v>2.4028</v>
          </cell>
          <cell r="H1670">
            <v>2.383</v>
          </cell>
          <cell r="I1670">
            <v>19.739999999999998</v>
          </cell>
          <cell r="M1670">
            <v>3.2816456055553465</v>
          </cell>
          <cell r="N1670">
            <v>3.2731695079890502</v>
          </cell>
          <cell r="O1670">
            <v>3.3019850292147117</v>
          </cell>
        </row>
        <row r="1671">
          <cell r="A1671">
            <v>38587</v>
          </cell>
          <cell r="B1671">
            <v>38586</v>
          </cell>
          <cell r="C1671">
            <v>38588</v>
          </cell>
          <cell r="D1671">
            <v>2.1374789999999999</v>
          </cell>
          <cell r="E1671">
            <v>2.1364830000000001</v>
          </cell>
          <cell r="F1671">
            <v>2.4089</v>
          </cell>
          <cell r="G1671">
            <v>2.4097</v>
          </cell>
          <cell r="H1671">
            <v>2.41</v>
          </cell>
          <cell r="I1671">
            <v>19.739999999999998</v>
          </cell>
          <cell r="M1671">
            <v>3.2839837550777853</v>
          </cell>
          <cell r="N1671">
            <v>3.2754994449667527</v>
          </cell>
          <cell r="O1671">
            <v>3.3043464326651271</v>
          </cell>
        </row>
        <row r="1672">
          <cell r="A1672">
            <v>38588</v>
          </cell>
          <cell r="B1672">
            <v>38587</v>
          </cell>
          <cell r="C1672">
            <v>38589</v>
          </cell>
          <cell r="D1672">
            <v>2.1384720000000002</v>
          </cell>
          <cell r="E1672">
            <v>2.1364830000000001</v>
          </cell>
          <cell r="F1672">
            <v>2.4226999999999999</v>
          </cell>
          <cell r="G1672">
            <v>2.4235000000000002</v>
          </cell>
          <cell r="H1672">
            <v>2.44</v>
          </cell>
          <cell r="I1672">
            <v>19.739999999999998</v>
          </cell>
          <cell r="M1672">
            <v>3.2863235705153917</v>
          </cell>
          <cell r="N1672">
            <v>3.2778321279269798</v>
          </cell>
          <cell r="O1672">
            <v>3.3067095248652509</v>
          </cell>
        </row>
        <row r="1673">
          <cell r="A1673">
            <v>38589</v>
          </cell>
          <cell r="B1673">
            <v>38588</v>
          </cell>
          <cell r="C1673">
            <v>38590</v>
          </cell>
          <cell r="D1673">
            <v>2.1384720000000002</v>
          </cell>
          <cell r="E1673">
            <v>2.1374789999999999</v>
          </cell>
          <cell r="F1673">
            <v>2.4195000000000002</v>
          </cell>
          <cell r="G1673">
            <v>2.4203000000000001</v>
          </cell>
          <cell r="H1673">
            <v>2.4009999999999998</v>
          </cell>
          <cell r="I1673">
            <v>19.739999999999998</v>
          </cell>
          <cell r="M1673">
            <v>3.2886661408282207</v>
          </cell>
          <cell r="N1673">
            <v>3.2801664721330366</v>
          </cell>
          <cell r="O1673">
            <v>3.309074307022787</v>
          </cell>
        </row>
        <row r="1674">
          <cell r="A1674">
            <v>38590</v>
          </cell>
          <cell r="B1674">
            <v>38589</v>
          </cell>
          <cell r="C1674">
            <v>38593</v>
          </cell>
          <cell r="D1674">
            <v>2.1374789999999999</v>
          </cell>
          <cell r="E1674">
            <v>2.1374789999999999</v>
          </cell>
          <cell r="F1674">
            <v>2.4121000000000001</v>
          </cell>
          <cell r="G1674">
            <v>2.4129</v>
          </cell>
          <cell r="H1674">
            <v>2.403</v>
          </cell>
          <cell r="I1674">
            <v>19.739999999999998</v>
          </cell>
          <cell r="M1674">
            <v>3.2910103809813909</v>
          </cell>
          <cell r="N1674">
            <v>3.2825035677832659</v>
          </cell>
          <cell r="O1674">
            <v>3.3114407803463028</v>
          </cell>
        </row>
        <row r="1675">
          <cell r="A1675">
            <v>38593</v>
          </cell>
          <cell r="B1675">
            <v>38590</v>
          </cell>
          <cell r="C1675">
            <v>38594</v>
          </cell>
          <cell r="D1675">
            <v>2.1404640000000001</v>
          </cell>
          <cell r="E1675">
            <v>2.1374789999999999</v>
          </cell>
          <cell r="F1675">
            <v>2.3986999999999998</v>
          </cell>
          <cell r="G1675">
            <v>2.3995000000000002</v>
          </cell>
          <cell r="H1675">
            <v>2.3839999999999999</v>
          </cell>
          <cell r="I1675">
            <v>19.73</v>
          </cell>
          <cell r="M1675">
            <v>3.2933552028407673</v>
          </cell>
          <cell r="N1675">
            <v>3.2848423285977866</v>
          </cell>
          <cell r="O1675">
            <v>3.3138089460452296</v>
          </cell>
        </row>
        <row r="1676">
          <cell r="A1676">
            <v>38594</v>
          </cell>
          <cell r="B1676">
            <v>38593</v>
          </cell>
          <cell r="C1676">
            <v>38595</v>
          </cell>
          <cell r="D1676">
            <v>2.1404640000000001</v>
          </cell>
          <cell r="E1676">
            <v>2.1384720000000002</v>
          </cell>
          <cell r="F1676">
            <v>2.3853</v>
          </cell>
          <cell r="G1676">
            <v>2.3860999999999999</v>
          </cell>
          <cell r="H1676">
            <v>2.3849999999999998</v>
          </cell>
          <cell r="I1676">
            <v>19.73</v>
          </cell>
          <cell r="M1676">
            <v>3.2957049722577314</v>
          </cell>
          <cell r="N1676">
            <v>3.2871827557630162</v>
          </cell>
          <cell r="O1676">
            <v>3.3161777062830082</v>
          </cell>
        </row>
        <row r="1677">
          <cell r="A1677">
            <v>38595</v>
          </cell>
          <cell r="B1677">
            <v>38594</v>
          </cell>
          <cell r="C1677">
            <v>38596</v>
          </cell>
          <cell r="D1677">
            <v>2.1424560000000001</v>
          </cell>
          <cell r="E1677">
            <v>2.1384720000000002</v>
          </cell>
          <cell r="F1677">
            <v>2.3628999999999998</v>
          </cell>
          <cell r="G1677">
            <v>2.3637000000000001</v>
          </cell>
          <cell r="H1677">
            <v>2.3559999999999999</v>
          </cell>
          <cell r="I1677">
            <v>19.73</v>
          </cell>
          <cell r="M1677">
            <v>3.2980564182069774</v>
          </cell>
          <cell r="N1677">
            <v>3.2895259385237106</v>
          </cell>
          <cell r="O1677">
            <v>3.318548159746062</v>
          </cell>
        </row>
        <row r="1678">
          <cell r="A1678">
            <v>38596</v>
          </cell>
          <cell r="B1678">
            <v>38595</v>
          </cell>
          <cell r="C1678">
            <v>38597</v>
          </cell>
          <cell r="D1678">
            <v>2.1434489999999999</v>
          </cell>
          <cell r="E1678">
            <v>2.1414599999999999</v>
          </cell>
          <cell r="F1678">
            <v>2.3614999999999999</v>
          </cell>
          <cell r="G1678">
            <v>2.3622999999999998</v>
          </cell>
          <cell r="H1678">
            <v>2.3620000000000001</v>
          </cell>
          <cell r="I1678">
            <v>19.739999999999998</v>
          </cell>
          <cell r="M1678">
            <v>3.3004117317941528</v>
          </cell>
          <cell r="N1678">
            <v>3.2918707915613128</v>
          </cell>
          <cell r="O1678">
            <v>3.3209203076447333</v>
          </cell>
        </row>
        <row r="1679">
          <cell r="A1679">
            <v>38597</v>
          </cell>
          <cell r="B1679">
            <v>38596</v>
          </cell>
          <cell r="C1679">
            <v>38600</v>
          </cell>
          <cell r="D1679">
            <v>2.1434489999999999</v>
          </cell>
          <cell r="E1679">
            <v>2.1424560000000001</v>
          </cell>
          <cell r="F1679">
            <v>2.3420999999999998</v>
          </cell>
          <cell r="G1679">
            <v>2.3429000000000002</v>
          </cell>
          <cell r="H1679">
            <v>2.331</v>
          </cell>
          <cell r="I1679">
            <v>19.73</v>
          </cell>
          <cell r="M1679">
            <v>3.3027698198695208</v>
          </cell>
          <cell r="N1679">
            <v>3.2942205947697452</v>
          </cell>
          <cell r="O1679">
            <v>3.3232952525956172</v>
          </cell>
        </row>
        <row r="1680">
          <cell r="A1680">
            <v>38600</v>
          </cell>
          <cell r="B1680">
            <v>38597</v>
          </cell>
          <cell r="C1680">
            <v>38601</v>
          </cell>
          <cell r="D1680">
            <v>2.1434489999999999</v>
          </cell>
          <cell r="E1680">
            <v>2.1424560000000001</v>
          </cell>
          <cell r="F1680">
            <v>2.3287</v>
          </cell>
          <cell r="G1680">
            <v>2.3294999999999999</v>
          </cell>
          <cell r="H1680">
            <v>2.3380000000000001</v>
          </cell>
          <cell r="I1680">
            <v>19.73</v>
          </cell>
          <cell r="M1680">
            <v>3.305129592758731</v>
          </cell>
          <cell r="N1680">
            <v>3.2965731689959412</v>
          </cell>
          <cell r="O1680">
            <v>3.3256707937873151</v>
          </cell>
        </row>
        <row r="1681">
          <cell r="A1681">
            <v>38601</v>
          </cell>
          <cell r="B1681">
            <v>38600</v>
          </cell>
          <cell r="C1681">
            <v>38603</v>
          </cell>
          <cell r="D1681">
            <v>2.1424560000000001</v>
          </cell>
          <cell r="E1681">
            <v>2.1424560000000001</v>
          </cell>
          <cell r="F1681">
            <v>2.3254000000000001</v>
          </cell>
          <cell r="G1681">
            <v>2.3262</v>
          </cell>
          <cell r="H1681">
            <v>2.3250000000000002</v>
          </cell>
          <cell r="I1681">
            <v>19.739999999999998</v>
          </cell>
          <cell r="M1681">
            <v>3.3074910516655542</v>
          </cell>
          <cell r="N1681">
            <v>3.2989274233177261</v>
          </cell>
          <cell r="O1681">
            <v>3.3280480330514153</v>
          </cell>
        </row>
        <row r="1682">
          <cell r="A1682">
            <v>38603</v>
          </cell>
          <cell r="B1682">
            <v>38601</v>
          </cell>
          <cell r="C1682">
            <v>38604</v>
          </cell>
          <cell r="D1682">
            <v>2.1404640000000001</v>
          </cell>
          <cell r="E1682">
            <v>2.1424560000000001</v>
          </cell>
          <cell r="F1682">
            <v>2.319</v>
          </cell>
          <cell r="G1682">
            <v>2.3197999999999999</v>
          </cell>
          <cell r="H1682">
            <v>2.3199999999999998</v>
          </cell>
          <cell r="I1682">
            <v>19.739999999999998</v>
          </cell>
          <cell r="M1682">
            <v>3.3098531030150835</v>
          </cell>
          <cell r="N1682">
            <v>3.3012833589349433</v>
          </cell>
          <cell r="O1682">
            <v>3.3304280753710698</v>
          </cell>
        </row>
        <row r="1683">
          <cell r="A1683">
            <v>38604</v>
          </cell>
          <cell r="B1683">
            <v>38603</v>
          </cell>
          <cell r="C1683">
            <v>38607</v>
          </cell>
          <cell r="D1683">
            <v>2.1404640000000001</v>
          </cell>
          <cell r="E1683">
            <v>2.1394679999999999</v>
          </cell>
          <cell r="F1683">
            <v>2.3167</v>
          </cell>
          <cell r="G1683">
            <v>2.3174999999999999</v>
          </cell>
          <cell r="H1683">
            <v>2.31</v>
          </cell>
          <cell r="I1683">
            <v>19.739999999999998</v>
          </cell>
          <cell r="M1683">
            <v>3.3122146434858473</v>
          </cell>
          <cell r="N1683">
            <v>3.3036409770482935</v>
          </cell>
          <cell r="O1683">
            <v>3.3328098197699569</v>
          </cell>
        </row>
        <row r="1684">
          <cell r="A1684">
            <v>38607</v>
          </cell>
          <cell r="B1684">
            <v>38604</v>
          </cell>
          <cell r="C1684">
            <v>38608</v>
          </cell>
          <cell r="D1684">
            <v>2.1414599999999999</v>
          </cell>
          <cell r="E1684">
            <v>2.1394679999999999</v>
          </cell>
          <cell r="F1684">
            <v>2.3189000000000002</v>
          </cell>
          <cell r="G1684">
            <v>2.3197000000000001</v>
          </cell>
          <cell r="H1684">
            <v>2.3210000000000002</v>
          </cell>
          <cell r="I1684">
            <v>19.739999999999998</v>
          </cell>
          <cell r="M1684">
            <v>3.3145778688873984</v>
          </cell>
          <cell r="N1684">
            <v>3.3059969884329212</v>
          </cell>
          <cell r="O1684">
            <v>3.3351932674653133</v>
          </cell>
        </row>
        <row r="1685">
          <cell r="A1685">
            <v>38608</v>
          </cell>
          <cell r="B1685">
            <v>38607</v>
          </cell>
          <cell r="C1685">
            <v>38609</v>
          </cell>
          <cell r="D1685">
            <v>2.1404640000000001</v>
          </cell>
          <cell r="E1685">
            <v>2.1394679999999999</v>
          </cell>
          <cell r="F1685">
            <v>2.3260999999999998</v>
          </cell>
          <cell r="G1685">
            <v>2.3269000000000002</v>
          </cell>
          <cell r="H1685">
            <v>2.3260000000000001</v>
          </cell>
          <cell r="I1685">
            <v>19.739999999999998</v>
          </cell>
          <cell r="M1685">
            <v>3.3169438808617677</v>
          </cell>
          <cell r="N1685">
            <v>3.3083546800212043</v>
          </cell>
          <cell r="O1685">
            <v>3.3375784196752458</v>
          </cell>
        </row>
        <row r="1686">
          <cell r="A1686">
            <v>38609</v>
          </cell>
          <cell r="B1686">
            <v>38608</v>
          </cell>
          <cell r="C1686">
            <v>38610</v>
          </cell>
          <cell r="D1686">
            <v>2.1404640000000001</v>
          </cell>
          <cell r="E1686">
            <v>2.1394679999999999</v>
          </cell>
          <cell r="F1686">
            <v>2.3292000000000002</v>
          </cell>
          <cell r="G1686">
            <v>2.33</v>
          </cell>
          <cell r="H1686">
            <v>2.3290000000000002</v>
          </cell>
          <cell r="I1686">
            <v>19.739999999999998</v>
          </cell>
          <cell r="M1686">
            <v>3.3193104805174358</v>
          </cell>
          <cell r="N1686">
            <v>3.3107140530113894</v>
          </cell>
          <cell r="O1686">
            <v>3.3399652776187319</v>
          </cell>
        </row>
        <row r="1687">
          <cell r="A1687">
            <v>38610</v>
          </cell>
          <cell r="B1687">
            <v>38609</v>
          </cell>
          <cell r="C1687">
            <v>38611</v>
          </cell>
          <cell r="D1687">
            <v>2.11755</v>
          </cell>
          <cell r="E1687">
            <v>2.1155550000000001</v>
          </cell>
          <cell r="F1687">
            <v>2.3003999999999998</v>
          </cell>
          <cell r="G1687">
            <v>2.3012000000000001</v>
          </cell>
          <cell r="H1687">
            <v>2.2949999999999999</v>
          </cell>
          <cell r="I1687">
            <v>19.489999999999998</v>
          </cell>
          <cell r="M1687">
            <v>3.3216787687135589</v>
          </cell>
          <cell r="N1687">
            <v>3.3130751086025789</v>
          </cell>
          <cell r="O1687">
            <v>3.3423538425156214</v>
          </cell>
        </row>
        <row r="1688">
          <cell r="A1688">
            <v>38611</v>
          </cell>
          <cell r="B1688">
            <v>38610</v>
          </cell>
          <cell r="C1688">
            <v>38614</v>
          </cell>
          <cell r="D1688">
            <v>2.11755</v>
          </cell>
          <cell r="E1688">
            <v>2.1165509999999998</v>
          </cell>
          <cell r="F1688">
            <v>2.2928999999999999</v>
          </cell>
          <cell r="G1688">
            <v>2.2936999999999999</v>
          </cell>
          <cell r="H1688">
            <v>2.2959999999999998</v>
          </cell>
          <cell r="I1688">
            <v>19.5</v>
          </cell>
          <cell r="M1688">
            <v>3.3240233756724549</v>
          </cell>
          <cell r="N1688">
            <v>3.3154114394730385</v>
          </cell>
          <cell r="O1688">
            <v>3.3447163750359099</v>
          </cell>
        </row>
        <row r="1689">
          <cell r="A1689">
            <v>38614</v>
          </cell>
          <cell r="B1689">
            <v>38611</v>
          </cell>
          <cell r="C1689">
            <v>38615</v>
          </cell>
          <cell r="D1689">
            <v>2.11755</v>
          </cell>
          <cell r="E1689">
            <v>2.1165509999999998</v>
          </cell>
          <cell r="F1689">
            <v>2.2896999999999998</v>
          </cell>
          <cell r="G1689">
            <v>2.2905000000000002</v>
          </cell>
          <cell r="H1689">
            <v>2.2949999999999999</v>
          </cell>
          <cell r="I1689">
            <v>19.510000000000002</v>
          </cell>
          <cell r="M1689">
            <v>3.326369637572173</v>
          </cell>
          <cell r="N1689">
            <v>3.3177505186055813</v>
          </cell>
          <cell r="O1689">
            <v>3.3470816890216675</v>
          </cell>
        </row>
        <row r="1690">
          <cell r="A1690">
            <v>38615</v>
          </cell>
          <cell r="B1690">
            <v>38614</v>
          </cell>
          <cell r="C1690">
            <v>38616</v>
          </cell>
          <cell r="D1690">
            <v>2.1165509999999998</v>
          </cell>
          <cell r="E1690">
            <v>2.1165509999999998</v>
          </cell>
          <cell r="F1690">
            <v>2.294</v>
          </cell>
          <cell r="G1690">
            <v>2.2948</v>
          </cell>
          <cell r="H1690">
            <v>2.2959999999999998</v>
          </cell>
          <cell r="I1690">
            <v>19.510000000000002</v>
          </cell>
          <cell r="M1690">
            <v>3.328717555580853</v>
          </cell>
          <cell r="N1690">
            <v>3.3200912479982168</v>
          </cell>
          <cell r="O1690">
            <v>3.3494497879183398</v>
          </cell>
        </row>
        <row r="1691">
          <cell r="A1691">
            <v>38616</v>
          </cell>
          <cell r="B1691">
            <v>38615</v>
          </cell>
          <cell r="C1691">
            <v>38617</v>
          </cell>
          <cell r="D1691">
            <v>2.1135600000000001</v>
          </cell>
          <cell r="E1691">
            <v>2.1155550000000001</v>
          </cell>
          <cell r="F1691">
            <v>2.2818999999999998</v>
          </cell>
          <cell r="G1691">
            <v>2.2827000000000002</v>
          </cell>
          <cell r="H1691">
            <v>2.2749999999999999</v>
          </cell>
          <cell r="I1691">
            <v>19.5</v>
          </cell>
          <cell r="M1691">
            <v>3.3310660224045141</v>
          </cell>
          <cell r="N1691">
            <v>3.3224336288152312</v>
          </cell>
          <cell r="O1691">
            <v>3.3518195622722926</v>
          </cell>
        </row>
        <row r="1692">
          <cell r="A1692">
            <v>38617</v>
          </cell>
          <cell r="B1692">
            <v>38616</v>
          </cell>
          <cell r="C1692">
            <v>38618</v>
          </cell>
          <cell r="D1692">
            <v>2.1145572600000002</v>
          </cell>
          <cell r="E1692">
            <v>2.1125609999999999</v>
          </cell>
          <cell r="F1692">
            <v>2.2744</v>
          </cell>
          <cell r="G1692">
            <v>2.2751999999999999</v>
          </cell>
          <cell r="H1692">
            <v>2.2749999999999999</v>
          </cell>
          <cell r="I1692">
            <v>19.510000000000002</v>
          </cell>
          <cell r="M1692">
            <v>3.3334128250386184</v>
          </cell>
          <cell r="N1692">
            <v>3.3247765591737672</v>
          </cell>
          <cell r="O1692">
            <v>3.3541898994846053</v>
          </cell>
        </row>
        <row r="1693">
          <cell r="A1693">
            <v>38618</v>
          </cell>
          <cell r="B1693">
            <v>38617</v>
          </cell>
          <cell r="C1693">
            <v>38621</v>
          </cell>
          <cell r="D1693">
            <v>2.1135600000000001</v>
          </cell>
          <cell r="E1693">
            <v>2.1135600000000001</v>
          </cell>
          <cell r="F1693">
            <v>2.2673999999999999</v>
          </cell>
          <cell r="G1693">
            <v>2.2682000000000002</v>
          </cell>
          <cell r="H1693">
            <v>2.2639999999999998</v>
          </cell>
          <cell r="I1693">
            <v>19.5</v>
          </cell>
          <cell r="M1693">
            <v>3.3357623891352057</v>
          </cell>
          <cell r="N1693">
            <v>3.3271178236046421</v>
          </cell>
          <cell r="O1693">
            <v>3.3565630275221587</v>
          </cell>
        </row>
        <row r="1694">
          <cell r="A1694">
            <v>38621</v>
          </cell>
          <cell r="B1694">
            <v>38618</v>
          </cell>
          <cell r="C1694">
            <v>38622</v>
          </cell>
          <cell r="D1694">
            <v>2.1155550000000001</v>
          </cell>
          <cell r="E1694">
            <v>2.1135600000000001</v>
          </cell>
          <cell r="F1694">
            <v>2.2574999999999998</v>
          </cell>
          <cell r="G1694">
            <v>2.2583000000000002</v>
          </cell>
          <cell r="H1694">
            <v>2.25</v>
          </cell>
          <cell r="I1694">
            <v>19.5</v>
          </cell>
          <cell r="M1694">
            <v>3.3381125004535992</v>
          </cell>
          <cell r="N1694">
            <v>3.3294618446537281</v>
          </cell>
          <cell r="O1694">
            <v>3.3589367192146238</v>
          </cell>
        </row>
        <row r="1695">
          <cell r="A1695">
            <v>38622</v>
          </cell>
          <cell r="B1695">
            <v>38621</v>
          </cell>
          <cell r="C1695">
            <v>38623</v>
          </cell>
          <cell r="D1695">
            <v>2.1145572600000002</v>
          </cell>
          <cell r="E1695">
            <v>2.1155550000000001</v>
          </cell>
          <cell r="F1695">
            <v>2.2524999999999999</v>
          </cell>
          <cell r="G1695">
            <v>2.2532999999999999</v>
          </cell>
          <cell r="H1695">
            <v>2.2599999999999998</v>
          </cell>
          <cell r="I1695">
            <v>19.5</v>
          </cell>
          <cell r="M1695">
            <v>3.3404664873172312</v>
          </cell>
          <cell r="N1695">
            <v>3.3318075171125234</v>
          </cell>
          <cell r="O1695">
            <v>3.3613120895325772</v>
          </cell>
        </row>
        <row r="1696">
          <cell r="A1696">
            <v>38623</v>
          </cell>
          <cell r="B1696">
            <v>38622</v>
          </cell>
          <cell r="C1696">
            <v>38624</v>
          </cell>
          <cell r="D1696">
            <v>2.1155550000000001</v>
          </cell>
          <cell r="E1696">
            <v>2.1145572600000002</v>
          </cell>
          <cell r="F1696">
            <v>2.2425000000000002</v>
          </cell>
          <cell r="G1696">
            <v>2.2433000000000001</v>
          </cell>
          <cell r="H1696">
            <v>2.2360000000000002</v>
          </cell>
          <cell r="I1696">
            <v>19.52</v>
          </cell>
          <cell r="M1696">
            <v>3.3428210232047455</v>
          </cell>
          <cell r="N1696">
            <v>3.3341570577964781</v>
          </cell>
          <cell r="O1696">
            <v>3.3636891396631081</v>
          </cell>
        </row>
        <row r="1697">
          <cell r="A1697">
            <v>38624</v>
          </cell>
          <cell r="B1697">
            <v>38623</v>
          </cell>
          <cell r="C1697">
            <v>38625</v>
          </cell>
          <cell r="D1697">
            <v>2.1165509999999998</v>
          </cell>
          <cell r="E1697">
            <v>2.1145572600000002</v>
          </cell>
          <cell r="F1697">
            <v>2.2235999999999998</v>
          </cell>
          <cell r="G1697">
            <v>2.2244000000000002</v>
          </cell>
          <cell r="H1697">
            <v>2.2109999999999999</v>
          </cell>
          <cell r="I1697">
            <v>19.52</v>
          </cell>
          <cell r="M1697">
            <v>3.3451783304479941</v>
          </cell>
          <cell r="N1697">
            <v>3.3365071464673259</v>
          </cell>
          <cell r="O1697">
            <v>3.3660701061579892</v>
          </cell>
        </row>
        <row r="1698">
          <cell r="A1698">
            <v>38625</v>
          </cell>
          <cell r="B1698">
            <v>38624</v>
          </cell>
          <cell r="C1698">
            <v>38628</v>
          </cell>
          <cell r="D1698">
            <v>2.1225339999999999</v>
          </cell>
          <cell r="E1698">
            <v>2.1155550000000001</v>
          </cell>
          <cell r="F1698">
            <v>2.2214</v>
          </cell>
          <cell r="G1698">
            <v>2.2222</v>
          </cell>
          <cell r="H1698">
            <v>2.2280000000000002</v>
          </cell>
          <cell r="I1698">
            <v>19.440000000000001</v>
          </cell>
          <cell r="M1698">
            <v>3.3475384106281569</v>
          </cell>
          <cell r="N1698">
            <v>3.3388588916038606</v>
          </cell>
          <cell r="O1698">
            <v>3.3684527580052364</v>
          </cell>
        </row>
        <row r="1699">
          <cell r="A1699">
            <v>38628</v>
          </cell>
          <cell r="B1699">
            <v>38625</v>
          </cell>
          <cell r="C1699">
            <v>38629</v>
          </cell>
          <cell r="D1699">
            <v>2.1185459999999998</v>
          </cell>
          <cell r="E1699">
            <v>2.1155550000000001</v>
          </cell>
          <cell r="F1699">
            <v>2.2330999999999999</v>
          </cell>
          <cell r="G1699">
            <v>2.2339000000000002</v>
          </cell>
          <cell r="H1699">
            <v>2.2290000000000001</v>
          </cell>
          <cell r="I1699">
            <v>19.48</v>
          </cell>
          <cell r="M1699">
            <v>3.3499068319924445</v>
          </cell>
          <cell r="N1699">
            <v>3.3412134048113362</v>
          </cell>
          <cell r="O1699">
            <v>3.3708281400399893</v>
          </cell>
        </row>
        <row r="1700">
          <cell r="A1700">
            <v>38629</v>
          </cell>
          <cell r="B1700">
            <v>38628</v>
          </cell>
          <cell r="C1700">
            <v>38630</v>
          </cell>
          <cell r="D1700">
            <v>2.114557</v>
          </cell>
          <cell r="E1700">
            <v>2.1145572600000002</v>
          </cell>
          <cell r="F1700">
            <v>2.2416</v>
          </cell>
          <cell r="G1700">
            <v>2.2423999999999999</v>
          </cell>
          <cell r="H1700">
            <v>2.258</v>
          </cell>
          <cell r="I1700">
            <v>19.46</v>
          </cell>
          <cell r="M1700">
            <v>3.3522724758988747</v>
          </cell>
          <cell r="N1700">
            <v>3.3435695783862078</v>
          </cell>
          <cell r="O1700">
            <v>3.373209679242315</v>
          </cell>
        </row>
        <row r="1701">
          <cell r="A1701">
            <v>38630</v>
          </cell>
          <cell r="B1701">
            <v>38629</v>
          </cell>
          <cell r="C1701">
            <v>38631</v>
          </cell>
          <cell r="D1701">
            <v>2.1135600000000001</v>
          </cell>
          <cell r="E1701">
            <v>2.1135600000000001</v>
          </cell>
          <cell r="F1701">
            <v>2.2677</v>
          </cell>
          <cell r="G1701">
            <v>2.2685</v>
          </cell>
          <cell r="H1701">
            <v>2.2669999999999999</v>
          </cell>
          <cell r="I1701">
            <v>19.45</v>
          </cell>
          <cell r="M1701">
            <v>3.354635332975481</v>
          </cell>
          <cell r="N1701">
            <v>3.3459263014949716</v>
          </cell>
          <cell r="O1701">
            <v>3.3755906585984379</v>
          </cell>
        </row>
        <row r="1702">
          <cell r="A1702">
            <v>38631</v>
          </cell>
          <cell r="B1702">
            <v>38630</v>
          </cell>
          <cell r="C1702">
            <v>38632</v>
          </cell>
          <cell r="D1702">
            <v>2.1115650000000001</v>
          </cell>
          <cell r="E1702">
            <v>2.1115650000000001</v>
          </cell>
          <cell r="F1702">
            <v>2.2877999999999998</v>
          </cell>
          <cell r="G1702">
            <v>2.2886000000000002</v>
          </cell>
          <cell r="H1702">
            <v>2.2909999999999999</v>
          </cell>
          <cell r="I1702">
            <v>19.399999999999999</v>
          </cell>
          <cell r="M1702">
            <v>3.356998740660269</v>
          </cell>
          <cell r="N1702">
            <v>3.3482835734929006</v>
          </cell>
          <cell r="O1702">
            <v>3.3779721964174287</v>
          </cell>
        </row>
        <row r="1703">
          <cell r="A1703">
            <v>38632</v>
          </cell>
          <cell r="B1703">
            <v>38631</v>
          </cell>
          <cell r="C1703">
            <v>38635</v>
          </cell>
          <cell r="D1703">
            <v>2.1125609999999999</v>
          </cell>
          <cell r="E1703">
            <v>2.11056657</v>
          </cell>
          <cell r="F1703">
            <v>2.2622</v>
          </cell>
          <cell r="G1703">
            <v>2.2629999999999999</v>
          </cell>
          <cell r="H1703">
            <v>2.25</v>
          </cell>
          <cell r="I1703">
            <v>19.45</v>
          </cell>
          <cell r="M1703">
            <v>3.3593615810088764</v>
          </cell>
          <cell r="N1703">
            <v>3.3506402796275214</v>
          </cell>
          <cell r="O1703">
            <v>3.3803497983347022</v>
          </cell>
        </row>
        <row r="1704">
          <cell r="A1704">
            <v>38635</v>
          </cell>
          <cell r="B1704">
            <v>38632</v>
          </cell>
          <cell r="C1704">
            <v>38636</v>
          </cell>
          <cell r="D1704">
            <v>2.1115650000000001</v>
          </cell>
          <cell r="E1704">
            <v>2.1115650000000001</v>
          </cell>
          <cell r="F1704">
            <v>2.2376</v>
          </cell>
          <cell r="G1704">
            <v>2.2383999999999999</v>
          </cell>
          <cell r="H1704">
            <v>2.2389999999999999</v>
          </cell>
          <cell r="I1704">
            <v>19.45</v>
          </cell>
          <cell r="M1704">
            <v>3.3617271997625222</v>
          </cell>
          <cell r="N1704">
            <v>3.3529975294149472</v>
          </cell>
          <cell r="O1704">
            <v>3.3827346938094087</v>
          </cell>
        </row>
        <row r="1705">
          <cell r="A1705">
            <v>38636</v>
          </cell>
          <cell r="B1705">
            <v>38635</v>
          </cell>
          <cell r="C1705">
            <v>38638</v>
          </cell>
          <cell r="D1705">
            <v>2.1125609999999999</v>
          </cell>
          <cell r="E1705">
            <v>2.11056657</v>
          </cell>
          <cell r="F1705">
            <v>2.2343000000000002</v>
          </cell>
          <cell r="G1705">
            <v>2.2351000000000001</v>
          </cell>
          <cell r="H1705">
            <v>2.2320000000000002</v>
          </cell>
          <cell r="I1705">
            <v>19.45</v>
          </cell>
          <cell r="M1705">
            <v>3.3640933682607113</v>
          </cell>
          <cell r="N1705">
            <v>3.3553575534910136</v>
          </cell>
          <cell r="O1705">
            <v>3.3851212718692807</v>
          </cell>
        </row>
        <row r="1706">
          <cell r="A1706">
            <v>38638</v>
          </cell>
          <cell r="B1706">
            <v>38636</v>
          </cell>
          <cell r="C1706">
            <v>38639</v>
          </cell>
          <cell r="D1706">
            <v>2.10956871</v>
          </cell>
          <cell r="E1706">
            <v>2.1115650000000001</v>
          </cell>
          <cell r="F1706">
            <v>2.2618999999999998</v>
          </cell>
          <cell r="G1706">
            <v>2.2627000000000002</v>
          </cell>
          <cell r="H1706">
            <v>2.2589999999999999</v>
          </cell>
          <cell r="I1706">
            <v>19.45</v>
          </cell>
          <cell r="M1706">
            <v>3.3664623190774265</v>
          </cell>
          <cell r="N1706">
            <v>3.3577181219852785</v>
          </cell>
          <cell r="O1706">
            <v>3.3875095337014116</v>
          </cell>
        </row>
        <row r="1707">
          <cell r="A1707">
            <v>38639</v>
          </cell>
          <cell r="B1707">
            <v>38638</v>
          </cell>
          <cell r="C1707">
            <v>38642</v>
          </cell>
          <cell r="D1707">
            <v>2.10956871</v>
          </cell>
          <cell r="E1707">
            <v>2.11056657</v>
          </cell>
          <cell r="F1707">
            <v>2.2503000000000002</v>
          </cell>
          <cell r="G1707">
            <v>2.2511000000000001</v>
          </cell>
          <cell r="H1707">
            <v>2.2450000000000001</v>
          </cell>
          <cell r="I1707">
            <v>19.45</v>
          </cell>
          <cell r="M1707">
            <v>3.3688295802679997</v>
          </cell>
          <cell r="N1707">
            <v>3.3600814686740286</v>
          </cell>
          <cell r="O1707">
            <v>3.3898994804937317</v>
          </cell>
        </row>
        <row r="1708">
          <cell r="A1708">
            <v>38642</v>
          </cell>
          <cell r="B1708">
            <v>38639</v>
          </cell>
          <cell r="C1708">
            <v>38643</v>
          </cell>
          <cell r="D1708">
            <v>2.1075719999999998</v>
          </cell>
          <cell r="E1708">
            <v>2.10956871</v>
          </cell>
          <cell r="F1708">
            <v>2.2343999999999999</v>
          </cell>
          <cell r="G1708">
            <v>2.2351999999999999</v>
          </cell>
          <cell r="H1708">
            <v>2.2360000000000002</v>
          </cell>
          <cell r="I1708">
            <v>19.45</v>
          </cell>
          <cell r="M1708">
            <v>3.3711985060919516</v>
          </cell>
          <cell r="N1708">
            <v>3.3624453605474485</v>
          </cell>
          <cell r="O1708">
            <v>3.3922911134350096</v>
          </cell>
        </row>
        <row r="1709">
          <cell r="A1709">
            <v>38643</v>
          </cell>
          <cell r="B1709">
            <v>38642</v>
          </cell>
          <cell r="C1709">
            <v>38644</v>
          </cell>
          <cell r="D1709">
            <v>2.108571</v>
          </cell>
          <cell r="E1709">
            <v>2.108571</v>
          </cell>
          <cell r="F1709">
            <v>2.2397</v>
          </cell>
          <cell r="G1709">
            <v>2.2404999999999999</v>
          </cell>
          <cell r="H1709">
            <v>2.242</v>
          </cell>
          <cell r="I1709">
            <v>19.45</v>
          </cell>
          <cell r="M1709">
            <v>3.3735668539512456</v>
          </cell>
          <cell r="N1709">
            <v>3.3648097970546806</v>
          </cell>
          <cell r="O1709">
            <v>3.3946844337148527</v>
          </cell>
        </row>
        <row r="1710">
          <cell r="A1710">
            <v>38644</v>
          </cell>
          <cell r="B1710">
            <v>38643</v>
          </cell>
          <cell r="C1710">
            <v>38645</v>
          </cell>
          <cell r="D1710">
            <v>2.108571</v>
          </cell>
          <cell r="E1710">
            <v>2.108571</v>
          </cell>
          <cell r="F1710">
            <v>2.2526999999999999</v>
          </cell>
          <cell r="G1710">
            <v>2.2534999999999998</v>
          </cell>
          <cell r="H1710">
            <v>2.2509999999999999</v>
          </cell>
          <cell r="I1710">
            <v>19.45</v>
          </cell>
          <cell r="M1710">
            <v>3.3759379890295134</v>
          </cell>
          <cell r="N1710">
            <v>3.3671747771742093</v>
          </cell>
          <cell r="O1710">
            <v>3.3970794425237076</v>
          </cell>
        </row>
        <row r="1711">
          <cell r="A1711">
            <v>38645</v>
          </cell>
          <cell r="B1711">
            <v>38644</v>
          </cell>
          <cell r="C1711">
            <v>38646</v>
          </cell>
          <cell r="D1711">
            <v>2.0615730000000001</v>
          </cell>
          <cell r="E1711">
            <v>2.0605709999999999</v>
          </cell>
          <cell r="F1711">
            <v>2.2435</v>
          </cell>
          <cell r="G1711">
            <v>2.2443</v>
          </cell>
          <cell r="H1711">
            <v>2.25</v>
          </cell>
          <cell r="I1711">
            <v>18.95</v>
          </cell>
          <cell r="M1711">
            <v>3.378310790676669</v>
          </cell>
          <cell r="N1711">
            <v>3.3695414195365698</v>
          </cell>
          <cell r="O1711">
            <v>3.3994761410528613</v>
          </cell>
        </row>
        <row r="1712">
          <cell r="A1712">
            <v>38646</v>
          </cell>
          <cell r="B1712">
            <v>38645</v>
          </cell>
          <cell r="C1712">
            <v>38649</v>
          </cell>
          <cell r="D1712">
            <v>2.0605709999999999</v>
          </cell>
          <cell r="E1712">
            <v>2.0605709999999999</v>
          </cell>
          <cell r="F1712">
            <v>2.2538</v>
          </cell>
          <cell r="G1712">
            <v>2.2545999999999999</v>
          </cell>
          <cell r="H1712">
            <v>2.2599999999999998</v>
          </cell>
          <cell r="I1712">
            <v>18.89</v>
          </cell>
          <cell r="M1712">
            <v>3.3806323354472245</v>
          </cell>
          <cell r="N1712">
            <v>3.3718558126473686</v>
          </cell>
          <cell r="O1712">
            <v>3.4018179054543944</v>
          </cell>
        </row>
        <row r="1713">
          <cell r="A1713">
            <v>38649</v>
          </cell>
          <cell r="B1713">
            <v>38646</v>
          </cell>
          <cell r="C1713">
            <v>38650</v>
          </cell>
          <cell r="D1713">
            <v>2.0595690000000002</v>
          </cell>
          <cell r="E1713">
            <v>2.0605709999999999</v>
          </cell>
          <cell r="F1713">
            <v>2.2614999999999998</v>
          </cell>
          <cell r="G1713">
            <v>2.2623000000000002</v>
          </cell>
          <cell r="H1713">
            <v>2.2610000000000001</v>
          </cell>
          <cell r="I1713">
            <v>18.95</v>
          </cell>
          <cell r="M1713">
            <v>3.3829543464312528</v>
          </cell>
          <cell r="N1713">
            <v>3.3741717954152763</v>
          </cell>
          <cell r="O1713">
            <v>3.4041544673823836</v>
          </cell>
        </row>
        <row r="1714">
          <cell r="A1714">
            <v>38650</v>
          </cell>
          <cell r="B1714">
            <v>38649</v>
          </cell>
          <cell r="C1714">
            <v>38651</v>
          </cell>
          <cell r="D1714">
            <v>2.0605709999999999</v>
          </cell>
          <cell r="E1714">
            <v>2.058567</v>
          </cell>
          <cell r="F1714">
            <v>2.2610000000000001</v>
          </cell>
          <cell r="G1714">
            <v>2.2618</v>
          </cell>
          <cell r="H1714">
            <v>2.2639999999999998</v>
          </cell>
          <cell r="I1714">
            <v>18.95</v>
          </cell>
          <cell r="M1714">
            <v>3.3852768223980276</v>
          </cell>
          <cell r="N1714">
            <v>3.3764893689321602</v>
          </cell>
          <cell r="O1714">
            <v>3.4064994544975358</v>
          </cell>
        </row>
        <row r="1715">
          <cell r="A1715">
            <v>38651</v>
          </cell>
          <cell r="B1715">
            <v>38650</v>
          </cell>
          <cell r="C1715">
            <v>38652</v>
          </cell>
          <cell r="D1715">
            <v>2.058567</v>
          </cell>
          <cell r="E1715">
            <v>2.0595690000000002</v>
          </cell>
          <cell r="F1715">
            <v>2.2738</v>
          </cell>
          <cell r="G1715">
            <v>2.2746</v>
          </cell>
          <cell r="H1715">
            <v>2.278</v>
          </cell>
          <cell r="I1715">
            <v>18.95</v>
          </cell>
          <cell r="M1715">
            <v>3.3876020234804298</v>
          </cell>
          <cell r="N1715">
            <v>3.3788062787957385</v>
          </cell>
          <cell r="O1715">
            <v>3.4088460569813859</v>
          </cell>
        </row>
        <row r="1716">
          <cell r="A1716">
            <v>38652</v>
          </cell>
          <cell r="B1716">
            <v>38651</v>
          </cell>
          <cell r="C1716">
            <v>38653</v>
          </cell>
          <cell r="D1716">
            <v>2.0595690000000002</v>
          </cell>
          <cell r="E1716">
            <v>2.0575649999999999</v>
          </cell>
          <cell r="F1716">
            <v>2.2843</v>
          </cell>
          <cell r="G1716">
            <v>2.2850999999999999</v>
          </cell>
          <cell r="H1716">
            <v>2.29</v>
          </cell>
          <cell r="I1716">
            <v>18.95</v>
          </cell>
          <cell r="M1716">
            <v>3.3899265587253202</v>
          </cell>
          <cell r="N1716">
            <v>3.3811259070186761</v>
          </cell>
          <cell r="O1716">
            <v>3.4111942759466976</v>
          </cell>
        </row>
        <row r="1717">
          <cell r="A1717">
            <v>38653</v>
          </cell>
          <cell r="B1717">
            <v>38652</v>
          </cell>
          <cell r="C1717">
            <v>38656</v>
          </cell>
          <cell r="D1717">
            <v>2.058567</v>
          </cell>
          <cell r="E1717">
            <v>2.058567</v>
          </cell>
          <cell r="F1717">
            <v>2.2783000000000002</v>
          </cell>
          <cell r="G1717">
            <v>2.2791000000000001</v>
          </cell>
          <cell r="H1717">
            <v>2.2650000000000001</v>
          </cell>
          <cell r="I1717">
            <v>18.95</v>
          </cell>
          <cell r="M1717">
            <v>3.3922538212761957</v>
          </cell>
          <cell r="N1717">
            <v>3.3834448691276342</v>
          </cell>
          <cell r="O1717">
            <v>3.413544112507001</v>
          </cell>
        </row>
        <row r="1718">
          <cell r="A1718">
            <v>38656</v>
          </cell>
          <cell r="B1718">
            <v>38653</v>
          </cell>
          <cell r="C1718">
            <v>38657</v>
          </cell>
          <cell r="D1718">
            <v>2.063577</v>
          </cell>
          <cell r="E1718">
            <v>2.0575649999999999</v>
          </cell>
          <cell r="F1718">
            <v>2.2534999999999998</v>
          </cell>
          <cell r="G1718">
            <v>2.2543000000000002</v>
          </cell>
          <cell r="H1718">
            <v>2.25</v>
          </cell>
          <cell r="I1718">
            <v>18.95</v>
          </cell>
          <cell r="M1718">
            <v>3.3945815485335635</v>
          </cell>
          <cell r="N1718">
            <v>3.3857665517789362</v>
          </cell>
          <cell r="O1718">
            <v>3.4158955677765932</v>
          </cell>
        </row>
        <row r="1719">
          <cell r="A1719">
            <v>38657</v>
          </cell>
          <cell r="B1719">
            <v>38656</v>
          </cell>
          <cell r="C1719">
            <v>38659</v>
          </cell>
          <cell r="D1719">
            <v>2.0675819999999998</v>
          </cell>
          <cell r="E1719">
            <v>2.0595690000000002</v>
          </cell>
          <cell r="F1719">
            <v>2.2507999999999999</v>
          </cell>
          <cell r="G1719">
            <v>2.2515999999999998</v>
          </cell>
          <cell r="H1719">
            <v>2.2440000000000002</v>
          </cell>
          <cell r="I1719">
            <v>18.95</v>
          </cell>
          <cell r="M1719">
            <v>3.3969165420029559</v>
          </cell>
          <cell r="N1719">
            <v>3.3880886966973063</v>
          </cell>
          <cell r="O1719">
            <v>3.4182486428705388</v>
          </cell>
        </row>
        <row r="1720">
          <cell r="A1720">
            <v>38659</v>
          </cell>
          <cell r="B1720">
            <v>38657</v>
          </cell>
          <cell r="C1720">
            <v>38660</v>
          </cell>
          <cell r="D1720">
            <v>2.0645790000000002</v>
          </cell>
          <cell r="E1720">
            <v>2.0615730000000001</v>
          </cell>
          <cell r="F1720">
            <v>2.2328000000000001</v>
          </cell>
          <cell r="G1720">
            <v>2.2336</v>
          </cell>
          <cell r="H1720">
            <v>2.2210000000000001</v>
          </cell>
          <cell r="I1720">
            <v>18.95</v>
          </cell>
          <cell r="M1720">
            <v>3.3992576765022049</v>
          </cell>
          <cell r="N1720">
            <v>3.3904146975136289</v>
          </cell>
          <cell r="O1720">
            <v>3.4206033389046704</v>
          </cell>
        </row>
        <row r="1721">
          <cell r="A1721">
            <v>38660</v>
          </cell>
          <cell r="B1721">
            <v>38659</v>
          </cell>
          <cell r="C1721">
            <v>38663</v>
          </cell>
          <cell r="D1721">
            <v>2.0665800000000001</v>
          </cell>
          <cell r="E1721">
            <v>2.0645790000000002</v>
          </cell>
          <cell r="F1721">
            <v>2.2223000000000002</v>
          </cell>
          <cell r="G1721">
            <v>2.2231000000000001</v>
          </cell>
          <cell r="H1721">
            <v>2.2120000000000002</v>
          </cell>
          <cell r="I1721">
            <v>18.96</v>
          </cell>
          <cell r="M1721">
            <v>3.4015970218403702</v>
          </cell>
          <cell r="N1721">
            <v>3.3927445599800277</v>
          </cell>
          <cell r="O1721">
            <v>3.42295965699559</v>
          </cell>
        </row>
        <row r="1722">
          <cell r="A1722">
            <v>38663</v>
          </cell>
          <cell r="B1722">
            <v>38660</v>
          </cell>
          <cell r="C1722">
            <v>38664</v>
          </cell>
          <cell r="D1722">
            <v>2.0665800000000001</v>
          </cell>
          <cell r="E1722">
            <v>2.0655809999999999</v>
          </cell>
          <cell r="F1722">
            <v>2.2004999999999999</v>
          </cell>
          <cell r="G1722">
            <v>2.2012999999999998</v>
          </cell>
          <cell r="H1722">
            <v>2.202</v>
          </cell>
          <cell r="I1722">
            <v>18.97</v>
          </cell>
          <cell r="M1722">
            <v>3.4039402459648347</v>
          </cell>
          <cell r="N1722">
            <v>3.3950794230369938</v>
          </cell>
          <cell r="O1722">
            <v>3.425318740922382</v>
          </cell>
        </row>
        <row r="1723">
          <cell r="A1723">
            <v>38664</v>
          </cell>
          <cell r="B1723">
            <v>38663</v>
          </cell>
          <cell r="C1723">
            <v>38665</v>
          </cell>
          <cell r="D1723">
            <v>2.0655809999999999</v>
          </cell>
          <cell r="E1723">
            <v>2.0665800000000001</v>
          </cell>
          <cell r="F1723">
            <v>2.2023999999999999</v>
          </cell>
          <cell r="G1723">
            <v>2.2031999999999998</v>
          </cell>
          <cell r="H1723">
            <v>2.194</v>
          </cell>
          <cell r="I1723">
            <v>18.989999999999998</v>
          </cell>
          <cell r="M1723">
            <v>3.4062850842426697</v>
          </cell>
          <cell r="N1723">
            <v>3.3974170268868997</v>
          </cell>
          <cell r="O1723">
            <v>3.427680594069618</v>
          </cell>
        </row>
        <row r="1724">
          <cell r="A1724">
            <v>38665</v>
          </cell>
          <cell r="B1724">
            <v>38664</v>
          </cell>
          <cell r="C1724">
            <v>38666</v>
          </cell>
          <cell r="D1724">
            <v>2.0665800000000001</v>
          </cell>
          <cell r="E1724">
            <v>2.0655809999999999</v>
          </cell>
          <cell r="F1724">
            <v>2.1709000000000001</v>
          </cell>
          <cell r="G1724">
            <v>2.1717</v>
          </cell>
          <cell r="H1724">
            <v>2.1760000000000002</v>
          </cell>
          <cell r="I1724">
            <v>19.010000000000002</v>
          </cell>
          <cell r="M1724">
            <v>3.4086304034928685</v>
          </cell>
          <cell r="N1724">
            <v>3.3997573715800407</v>
          </cell>
          <cell r="O1724">
            <v>3.4300463637771084</v>
          </cell>
        </row>
        <row r="1725">
          <cell r="A1725">
            <v>38666</v>
          </cell>
          <cell r="B1725">
            <v>38665</v>
          </cell>
          <cell r="C1725">
            <v>38667</v>
          </cell>
          <cell r="D1725">
            <v>2.0665800000000001</v>
          </cell>
          <cell r="E1725">
            <v>2.0665800000000001</v>
          </cell>
          <cell r="F1725">
            <v>2.1749000000000001</v>
          </cell>
          <cell r="G1725">
            <v>2.1757</v>
          </cell>
          <cell r="H1725">
            <v>2.1659999999999999</v>
          </cell>
          <cell r="I1725">
            <v>19.02</v>
          </cell>
          <cell r="M1725">
            <v>3.4109784726326184</v>
          </cell>
          <cell r="N1725">
            <v>3.402098196323823</v>
          </cell>
          <cell r="O1725">
            <v>3.4324160555204855</v>
          </cell>
        </row>
        <row r="1726">
          <cell r="A1726">
            <v>38667</v>
          </cell>
          <cell r="B1726">
            <v>38666</v>
          </cell>
          <cell r="C1726">
            <v>38670</v>
          </cell>
          <cell r="D1726">
            <v>2.0655809999999999</v>
          </cell>
          <cell r="E1726">
            <v>2.0665800000000001</v>
          </cell>
          <cell r="F1726">
            <v>2.1625000000000001</v>
          </cell>
          <cell r="G1726">
            <v>2.1633</v>
          </cell>
          <cell r="H1726">
            <v>2.161</v>
          </cell>
          <cell r="I1726">
            <v>19.03</v>
          </cell>
          <cell r="M1726">
            <v>3.4133281592632758</v>
          </cell>
          <cell r="N1726">
            <v>3.4044417656873422</v>
          </cell>
          <cell r="O1726">
            <v>3.4347885296390648</v>
          </cell>
        </row>
        <row r="1727">
          <cell r="A1727">
            <v>38670</v>
          </cell>
          <cell r="B1727">
            <v>38667</v>
          </cell>
          <cell r="C1727">
            <v>38672</v>
          </cell>
          <cell r="D1727">
            <v>2.0665800000000001</v>
          </cell>
          <cell r="E1727">
            <v>2.0665800000000001</v>
          </cell>
          <cell r="F1727">
            <v>2.1981999999999999</v>
          </cell>
          <cell r="G1727">
            <v>2.1989999999999998</v>
          </cell>
          <cell r="H1727">
            <v>2.2090000000000001</v>
          </cell>
          <cell r="I1727">
            <v>19.03</v>
          </cell>
          <cell r="M1727">
            <v>3.4156783278607894</v>
          </cell>
          <cell r="N1727">
            <v>3.4067869494420533</v>
          </cell>
          <cell r="O1727">
            <v>3.4371637895423595</v>
          </cell>
        </row>
        <row r="1728">
          <cell r="A1728">
            <v>38672</v>
          </cell>
          <cell r="B1728">
            <v>38670</v>
          </cell>
          <cell r="C1728">
            <v>38673</v>
          </cell>
          <cell r="D1728">
            <v>2.063577</v>
          </cell>
          <cell r="E1728">
            <v>2.0645790000000002</v>
          </cell>
          <cell r="F1728">
            <v>2.1966000000000001</v>
          </cell>
          <cell r="G1728">
            <v>2.1974</v>
          </cell>
          <cell r="H1728">
            <v>2.2010000000000001</v>
          </cell>
          <cell r="I1728">
            <v>19.02</v>
          </cell>
          <cell r="M1728">
            <v>3.4180312520337193</v>
          </cell>
          <cell r="N1728">
            <v>3.4091337487000457</v>
          </cell>
          <cell r="O1728">
            <v>3.4395406920095439</v>
          </cell>
        </row>
        <row r="1729">
          <cell r="A1729">
            <v>38673</v>
          </cell>
          <cell r="B1729">
            <v>38672</v>
          </cell>
          <cell r="C1729">
            <v>38674</v>
          </cell>
          <cell r="D1729">
            <v>2.063577</v>
          </cell>
          <cell r="E1729">
            <v>2.0615730000000001</v>
          </cell>
          <cell r="F1729">
            <v>2.1858</v>
          </cell>
          <cell r="G1729">
            <v>2.1865999999999999</v>
          </cell>
          <cell r="H1729">
            <v>2.1880000000000002</v>
          </cell>
          <cell r="I1729">
            <v>19.010000000000002</v>
          </cell>
          <cell r="M1729">
            <v>3.4203823755927116</v>
          </cell>
          <cell r="N1729">
            <v>3.411479890681965</v>
          </cell>
          <cell r="O1729">
            <v>3.4419180906522486</v>
          </cell>
        </row>
        <row r="1730">
          <cell r="A1730">
            <v>38674</v>
          </cell>
          <cell r="B1730">
            <v>38673</v>
          </cell>
          <cell r="C1730">
            <v>38677</v>
          </cell>
          <cell r="D1730">
            <v>2.063577</v>
          </cell>
          <cell r="E1730">
            <v>2.0615730000000001</v>
          </cell>
          <cell r="F1730">
            <v>2.2179000000000002</v>
          </cell>
          <cell r="G1730">
            <v>2.2187000000000001</v>
          </cell>
          <cell r="H1730">
            <v>2.226</v>
          </cell>
          <cell r="I1730">
            <v>19</v>
          </cell>
          <cell r="M1730">
            <v>3.4227351163932043</v>
          </cell>
          <cell r="N1730">
            <v>3.4138242289595224</v>
          </cell>
          <cell r="O1730">
            <v>3.4442959841311627</v>
          </cell>
        </row>
        <row r="1731">
          <cell r="A1731">
            <v>38677</v>
          </cell>
          <cell r="B1731">
            <v>38674</v>
          </cell>
          <cell r="C1731">
            <v>38678</v>
          </cell>
          <cell r="D1731">
            <v>2.0605709999999999</v>
          </cell>
          <cell r="E1731">
            <v>2.0615730000000001</v>
          </cell>
          <cell r="F1731">
            <v>2.2172999999999998</v>
          </cell>
          <cell r="G1731">
            <v>2.2181000000000002</v>
          </cell>
          <cell r="H1731">
            <v>2.2189999999999999</v>
          </cell>
          <cell r="I1731">
            <v>18.98</v>
          </cell>
          <cell r="M1731">
            <v>3.4250894755476309</v>
          </cell>
          <cell r="N1731">
            <v>3.4161701782452449</v>
          </cell>
          <cell r="O1731">
            <v>3.4466743711053378</v>
          </cell>
        </row>
        <row r="1732">
          <cell r="A1732">
            <v>38678</v>
          </cell>
          <cell r="B1732">
            <v>38677</v>
          </cell>
          <cell r="C1732">
            <v>38679</v>
          </cell>
          <cell r="D1732">
            <v>2.0605709999999999</v>
          </cell>
          <cell r="E1732">
            <v>2.058567</v>
          </cell>
          <cell r="F1732">
            <v>2.2503000000000002</v>
          </cell>
          <cell r="G1732">
            <v>2.2511000000000001</v>
          </cell>
          <cell r="H1732">
            <v>2.2480000000000002</v>
          </cell>
          <cell r="I1732">
            <v>18.98</v>
          </cell>
          <cell r="M1732">
            <v>3.4274420222295374</v>
          </cell>
          <cell r="N1732">
            <v>3.418517739646203</v>
          </cell>
          <cell r="O1732">
            <v>3.4490520999429113</v>
          </cell>
        </row>
        <row r="1733">
          <cell r="A1733">
            <v>38679</v>
          </cell>
          <cell r="B1733">
            <v>38678</v>
          </cell>
          <cell r="C1733">
            <v>38680</v>
          </cell>
          <cell r="D1733">
            <v>2.0575649999999999</v>
          </cell>
          <cell r="E1733">
            <v>2.0565630000000001</v>
          </cell>
          <cell r="F1733">
            <v>2.2372000000000001</v>
          </cell>
          <cell r="G1733">
            <v>2.238</v>
          </cell>
          <cell r="H1733">
            <v>2.238</v>
          </cell>
          <cell r="I1733">
            <v>18.96</v>
          </cell>
          <cell r="M1733">
            <v>3.4297961847746001</v>
          </cell>
          <cell r="N1733">
            <v>3.4208634889154532</v>
          </cell>
          <cell r="O1733">
            <v>3.4514314690846786</v>
          </cell>
        </row>
        <row r="1734">
          <cell r="A1734">
            <v>38680</v>
          </cell>
          <cell r="B1734">
            <v>38679</v>
          </cell>
          <cell r="C1734">
            <v>38681</v>
          </cell>
          <cell r="D1734">
            <v>2.0093580000000002</v>
          </cell>
          <cell r="E1734">
            <v>2.0063399999999998</v>
          </cell>
          <cell r="F1734">
            <v>2.2362000000000002</v>
          </cell>
          <cell r="G1734">
            <v>2.2370000000000001</v>
          </cell>
          <cell r="H1734">
            <v>2.2410000000000001</v>
          </cell>
          <cell r="I1734">
            <v>18.350000000000001</v>
          </cell>
          <cell r="M1734">
            <v>3.4321485276369086</v>
          </cell>
          <cell r="N1734">
            <v>3.4232085626752382</v>
          </cell>
          <cell r="O1734">
            <v>3.453810175619096</v>
          </cell>
        </row>
        <row r="1735">
          <cell r="A1735">
            <v>38681</v>
          </cell>
          <cell r="B1735">
            <v>38680</v>
          </cell>
          <cell r="C1735">
            <v>38684</v>
          </cell>
          <cell r="D1735">
            <v>2.0103659999999999</v>
          </cell>
          <cell r="E1735">
            <v>2.0073449999999999</v>
          </cell>
          <cell r="F1735">
            <v>2.2321</v>
          </cell>
          <cell r="G1735">
            <v>2.2328999999999999</v>
          </cell>
          <cell r="H1735">
            <v>2.234</v>
          </cell>
          <cell r="I1735">
            <v>18.47</v>
          </cell>
          <cell r="M1735">
            <v>3.4344473326706404</v>
          </cell>
          <cell r="N1735">
            <v>3.4254979360977842</v>
          </cell>
          <cell r="O1735">
            <v>3.4561200136974866</v>
          </cell>
        </row>
        <row r="1736">
          <cell r="A1736">
            <v>38684</v>
          </cell>
          <cell r="B1736">
            <v>38681</v>
          </cell>
          <cell r="C1736">
            <v>38685</v>
          </cell>
          <cell r="D1736">
            <v>2.010364</v>
          </cell>
          <cell r="E1736">
            <v>2.0083519999999999</v>
          </cell>
          <cell r="F1736">
            <v>2.2086000000000001</v>
          </cell>
          <cell r="G1736">
            <v>2.2094</v>
          </cell>
          <cell r="H1736">
            <v>2.2040000000000002</v>
          </cell>
          <cell r="I1736">
            <v>18.489999999999998</v>
          </cell>
          <cell r="M1736">
            <v>3.4367488313861045</v>
          </cell>
          <cell r="N1736">
            <v>3.4277899881492964</v>
          </cell>
          <cell r="O1736">
            <v>3.4584453047958164</v>
          </cell>
        </row>
        <row r="1737">
          <cell r="A1737">
            <v>38685</v>
          </cell>
          <cell r="B1737">
            <v>38684</v>
          </cell>
          <cell r="C1737">
            <v>38686</v>
          </cell>
          <cell r="D1737">
            <v>2.0123760000000002</v>
          </cell>
          <cell r="E1737">
            <v>2.0093580000000002</v>
          </cell>
          <cell r="F1737">
            <v>2.1972</v>
          </cell>
          <cell r="G1737">
            <v>2.198</v>
          </cell>
          <cell r="H1737">
            <v>2.1920000000000002</v>
          </cell>
          <cell r="I1737">
            <v>18.5</v>
          </cell>
          <cell r="M1737">
            <v>3.4390518700953248</v>
          </cell>
          <cell r="N1737">
            <v>3.4300847244420565</v>
          </cell>
          <cell r="O1737">
            <v>3.4607744785946815</v>
          </cell>
        </row>
        <row r="1738">
          <cell r="A1738">
            <v>38686</v>
          </cell>
          <cell r="B1738">
            <v>38685</v>
          </cell>
          <cell r="C1738">
            <v>38687</v>
          </cell>
          <cell r="D1738">
            <v>2.014389</v>
          </cell>
          <cell r="E1738">
            <v>2.011371</v>
          </cell>
          <cell r="F1738">
            <v>2.2061999999999999</v>
          </cell>
          <cell r="G1738">
            <v>2.2069999999999999</v>
          </cell>
          <cell r="H1738">
            <v>2.2029999999999998</v>
          </cell>
          <cell r="I1738">
            <v>18.53</v>
          </cell>
          <cell r="M1738">
            <v>3.4413587585773695</v>
          </cell>
          <cell r="N1738">
            <v>3.4323821471693017</v>
          </cell>
          <cell r="O1738">
            <v>3.4631063807842541</v>
          </cell>
        </row>
        <row r="1739">
          <cell r="A1739">
            <v>38687</v>
          </cell>
          <cell r="B1739">
            <v>38686</v>
          </cell>
          <cell r="C1739">
            <v>38688</v>
          </cell>
          <cell r="D1739">
            <v>2.014389</v>
          </cell>
          <cell r="E1739">
            <v>2.0123760000000002</v>
          </cell>
          <cell r="F1739">
            <v>2.2168999999999999</v>
          </cell>
          <cell r="G1739">
            <v>2.2176999999999998</v>
          </cell>
          <cell r="H1739">
            <v>2.218</v>
          </cell>
          <cell r="I1739">
            <v>18.52</v>
          </cell>
          <cell r="M1739">
            <v>3.4436695036534801</v>
          </cell>
          <cell r="N1739">
            <v>3.4346834118065463</v>
          </cell>
          <cell r="O1739">
            <v>3.4654433352469951</v>
          </cell>
        </row>
        <row r="1740">
          <cell r="A1740">
            <v>38688</v>
          </cell>
          <cell r="B1740">
            <v>38687</v>
          </cell>
          <cell r="C1740">
            <v>38691</v>
          </cell>
          <cell r="D1740">
            <v>2.0133839999999998</v>
          </cell>
          <cell r="E1740">
            <v>2.0123760000000002</v>
          </cell>
          <cell r="F1740">
            <v>2.2052999999999998</v>
          </cell>
          <cell r="G1740">
            <v>2.2061000000000002</v>
          </cell>
          <cell r="H1740">
            <v>2.2080000000000002</v>
          </cell>
          <cell r="I1740">
            <v>18.5</v>
          </cell>
          <cell r="M1740">
            <v>3.4459818003094118</v>
          </cell>
          <cell r="N1740">
            <v>3.4369873699617188</v>
          </cell>
          <cell r="O1740">
            <v>3.4677807056965437</v>
          </cell>
        </row>
        <row r="1741">
          <cell r="A1741">
            <v>38691</v>
          </cell>
          <cell r="B1741">
            <v>38688</v>
          </cell>
          <cell r="C1741">
            <v>38692</v>
          </cell>
          <cell r="D1741">
            <v>2.014389</v>
          </cell>
          <cell r="E1741">
            <v>2.011371</v>
          </cell>
          <cell r="F1741">
            <v>2.1960000000000002</v>
          </cell>
          <cell r="G1741">
            <v>2.1968000000000001</v>
          </cell>
          <cell r="H1741">
            <v>2.1960000000000002</v>
          </cell>
          <cell r="I1741">
            <v>18.489999999999998</v>
          </cell>
          <cell r="M1741">
            <v>3.4482944951830898</v>
          </cell>
          <cell r="N1741">
            <v>3.4392928735935899</v>
          </cell>
          <cell r="O1741">
            <v>3.470117328747421</v>
          </cell>
        </row>
        <row r="1742">
          <cell r="A1742">
            <v>38692</v>
          </cell>
          <cell r="B1742">
            <v>38691</v>
          </cell>
          <cell r="C1742">
            <v>38693</v>
          </cell>
          <cell r="D1742">
            <v>2.0133839999999998</v>
          </cell>
          <cell r="E1742">
            <v>2.0123760000000002</v>
          </cell>
          <cell r="F1742">
            <v>2.1798999999999999</v>
          </cell>
          <cell r="G1742">
            <v>2.1806999999999999</v>
          </cell>
          <cell r="H1742">
            <v>2.1760000000000002</v>
          </cell>
          <cell r="I1742">
            <v>18.48</v>
          </cell>
          <cell r="M1742">
            <v>3.4506098973497088</v>
          </cell>
          <cell r="N1742">
            <v>3.441598771575741</v>
          </cell>
          <cell r="O1742">
            <v>3.472454363353664</v>
          </cell>
        </row>
        <row r="1743">
          <cell r="A1743">
            <v>38693</v>
          </cell>
          <cell r="B1743">
            <v>38692</v>
          </cell>
          <cell r="C1743">
            <v>38694</v>
          </cell>
          <cell r="D1743">
            <v>2.0133839999999998</v>
          </cell>
          <cell r="E1743">
            <v>2.0123760000000002</v>
          </cell>
          <cell r="F1743">
            <v>2.1791999999999998</v>
          </cell>
          <cell r="G1743">
            <v>2.1800000000000002</v>
          </cell>
          <cell r="H1743">
            <v>2.1949999999999998</v>
          </cell>
          <cell r="I1743">
            <v>18.48</v>
          </cell>
          <cell r="M1743">
            <v>3.4529256982688974</v>
          </cell>
          <cell r="N1743">
            <v>3.4439073684989236</v>
          </cell>
          <cell r="O1743">
            <v>3.4747918081284155</v>
          </cell>
        </row>
        <row r="1744">
          <cell r="A1744">
            <v>38694</v>
          </cell>
          <cell r="B1744">
            <v>38693</v>
          </cell>
          <cell r="C1744">
            <v>38695</v>
          </cell>
          <cell r="D1744">
            <v>2.0103659999999999</v>
          </cell>
          <cell r="E1744">
            <v>2.0123760000000002</v>
          </cell>
          <cell r="F1744">
            <v>2.2119</v>
          </cell>
          <cell r="G1744">
            <v>2.2126999999999999</v>
          </cell>
          <cell r="H1744">
            <v>2.2210000000000001</v>
          </cell>
          <cell r="I1744">
            <v>18.41</v>
          </cell>
          <cell r="M1744">
            <v>3.4552430533869254</v>
          </cell>
          <cell r="N1744">
            <v>3.4462175140104536</v>
          </cell>
          <cell r="O1744">
            <v>3.4771308263286187</v>
          </cell>
        </row>
        <row r="1745">
          <cell r="A1745">
            <v>38695</v>
          </cell>
          <cell r="B1745">
            <v>38694</v>
          </cell>
          <cell r="C1745">
            <v>38698</v>
          </cell>
          <cell r="D1745">
            <v>2.0103659999999999</v>
          </cell>
          <cell r="E1745">
            <v>2.0103659999999999</v>
          </cell>
          <cell r="F1745">
            <v>2.2437999999999998</v>
          </cell>
          <cell r="G1745">
            <v>2.2446000000000002</v>
          </cell>
          <cell r="H1745">
            <v>2.2519999999999998</v>
          </cell>
          <cell r="I1745">
            <v>18.48</v>
          </cell>
          <cell r="M1745">
            <v>3.4575584877723475</v>
          </cell>
          <cell r="N1745">
            <v>3.4485292091491115</v>
          </cell>
          <cell r="O1745">
            <v>3.4794632589498051</v>
          </cell>
        </row>
        <row r="1746">
          <cell r="A1746">
            <v>38698</v>
          </cell>
          <cell r="B1746">
            <v>38695</v>
          </cell>
          <cell r="C1746">
            <v>38699</v>
          </cell>
          <cell r="D1746">
            <v>2.0103659999999999</v>
          </cell>
          <cell r="E1746">
            <v>2.0093580000000002</v>
          </cell>
          <cell r="F1746">
            <v>2.2625999999999999</v>
          </cell>
          <cell r="G1746">
            <v>2.2633999999999999</v>
          </cell>
          <cell r="H1746">
            <v>2.2610000000000001</v>
          </cell>
          <cell r="I1746">
            <v>18.48</v>
          </cell>
          <cell r="M1746">
            <v>3.4598754737812909</v>
          </cell>
          <cell r="N1746">
            <v>3.4508401444398054</v>
          </cell>
          <cell r="O1746">
            <v>3.4818054216861696</v>
          </cell>
        </row>
        <row r="1747">
          <cell r="A1747">
            <v>38699</v>
          </cell>
          <cell r="B1747">
            <v>38698</v>
          </cell>
          <cell r="C1747">
            <v>38700</v>
          </cell>
          <cell r="D1747">
            <v>2.0093580000000002</v>
          </cell>
          <cell r="E1747">
            <v>2.0093580000000002</v>
          </cell>
          <cell r="F1747">
            <v>2.2557</v>
          </cell>
          <cell r="G1747">
            <v>2.2565</v>
          </cell>
          <cell r="H1747">
            <v>2.2610000000000001</v>
          </cell>
          <cell r="I1747">
            <v>18.48</v>
          </cell>
          <cell r="M1747">
            <v>3.4621940124535322</v>
          </cell>
          <cell r="N1747">
            <v>3.453151468856789</v>
          </cell>
          <cell r="O1747">
            <v>3.4841491610238298</v>
          </cell>
        </row>
        <row r="1748">
          <cell r="A1748">
            <v>38700</v>
          </cell>
          <cell r="B1748">
            <v>38699</v>
          </cell>
          <cell r="C1748">
            <v>38701</v>
          </cell>
          <cell r="D1748">
            <v>2.0073449999999999</v>
          </cell>
          <cell r="E1748">
            <v>2.0093580000000002</v>
          </cell>
          <cell r="F1748">
            <v>2.2770999999999999</v>
          </cell>
          <cell r="G1748">
            <v>2.2778999999999998</v>
          </cell>
          <cell r="H1748">
            <v>2.2850000000000001</v>
          </cell>
          <cell r="I1748">
            <v>18.48</v>
          </cell>
          <cell r="M1748">
            <v>3.4645129415323574</v>
          </cell>
          <cell r="N1748">
            <v>3.4554643413665089</v>
          </cell>
          <cell r="O1748">
            <v>3.4864944780240581</v>
          </cell>
        </row>
        <row r="1749">
          <cell r="A1749">
            <v>38701</v>
          </cell>
          <cell r="B1749">
            <v>38700</v>
          </cell>
          <cell r="C1749">
            <v>38702</v>
          </cell>
          <cell r="D1749">
            <v>1.9609589999999999</v>
          </cell>
          <cell r="E1749">
            <v>1.9609589999999999</v>
          </cell>
          <cell r="F1749">
            <v>2.2949000000000002</v>
          </cell>
          <cell r="G1749">
            <v>2.2957000000000001</v>
          </cell>
          <cell r="H1749">
            <v>2.298</v>
          </cell>
          <cell r="I1749">
            <v>18</v>
          </cell>
          <cell r="M1749">
            <v>3.466831099109231</v>
          </cell>
          <cell r="N1749">
            <v>3.4577787630058556</v>
          </cell>
          <cell r="O1749">
            <v>3.4888413737488406</v>
          </cell>
        </row>
        <row r="1750">
          <cell r="A1750">
            <v>38702</v>
          </cell>
          <cell r="B1750">
            <v>38701</v>
          </cell>
          <cell r="C1750">
            <v>38705</v>
          </cell>
          <cell r="D1750">
            <v>1.961967</v>
          </cell>
          <cell r="E1750">
            <v>1.9609589999999999</v>
          </cell>
          <cell r="F1750">
            <v>2.3348</v>
          </cell>
          <cell r="G1750">
            <v>2.3355999999999999</v>
          </cell>
          <cell r="H1750">
            <v>2.3370000000000002</v>
          </cell>
          <cell r="I1750">
            <v>18.03</v>
          </cell>
          <cell r="M1750">
            <v>3.4690972036576575</v>
          </cell>
          <cell r="N1750">
            <v>3.4600389504676312</v>
          </cell>
          <cell r="O1750">
            <v>3.4911336090629996</v>
          </cell>
        </row>
        <row r="1751">
          <cell r="A1751">
            <v>38705</v>
          </cell>
          <cell r="B1751">
            <v>38702</v>
          </cell>
          <cell r="C1751">
            <v>38706</v>
          </cell>
          <cell r="D1751">
            <v>1.963989</v>
          </cell>
          <cell r="E1751">
            <v>1.961967</v>
          </cell>
          <cell r="F1751">
            <v>2.3727</v>
          </cell>
          <cell r="G1751">
            <v>2.3734999999999999</v>
          </cell>
          <cell r="H1751">
            <v>2.379</v>
          </cell>
          <cell r="I1751">
            <v>18.04</v>
          </cell>
          <cell r="M1751">
            <v>3.4713659550687801</v>
          </cell>
          <cell r="N1751">
            <v>3.4623006153077216</v>
          </cell>
          <cell r="O1751">
            <v>3.4934308744157474</v>
          </cell>
        </row>
        <row r="1752">
          <cell r="A1752">
            <v>38706</v>
          </cell>
          <cell r="B1752">
            <v>38705</v>
          </cell>
          <cell r="C1752">
            <v>38707</v>
          </cell>
          <cell r="D1752">
            <v>1.9649970000000001</v>
          </cell>
          <cell r="E1752">
            <v>1.961967</v>
          </cell>
          <cell r="F1752">
            <v>2.3489</v>
          </cell>
          <cell r="G1752">
            <v>2.3496999999999999</v>
          </cell>
          <cell r="H1752">
            <v>2.347</v>
          </cell>
          <cell r="I1752">
            <v>18.04</v>
          </cell>
          <cell r="M1752">
            <v>3.4736385299190231</v>
          </cell>
          <cell r="N1752">
            <v>3.4645649218248256</v>
          </cell>
          <cell r="O1752">
            <v>3.4957308266745355</v>
          </cell>
        </row>
        <row r="1753">
          <cell r="A1753">
            <v>38707</v>
          </cell>
          <cell r="B1753">
            <v>38706</v>
          </cell>
          <cell r="C1753">
            <v>38708</v>
          </cell>
          <cell r="D1753">
            <v>1.966008</v>
          </cell>
          <cell r="E1753">
            <v>1.9629779999999999</v>
          </cell>
          <cell r="F1753">
            <v>2.3159999999999998</v>
          </cell>
          <cell r="G1753">
            <v>2.3168000000000002</v>
          </cell>
          <cell r="H1753">
            <v>2.3079999999999998</v>
          </cell>
          <cell r="I1753">
            <v>18.04</v>
          </cell>
          <cell r="M1753">
            <v>3.4759137596824816</v>
          </cell>
          <cell r="N1753">
            <v>3.4668307091734847</v>
          </cell>
          <cell r="O1753">
            <v>3.498032293141156</v>
          </cell>
        </row>
        <row r="1754">
          <cell r="A1754">
            <v>38708</v>
          </cell>
          <cell r="B1754">
            <v>38707</v>
          </cell>
          <cell r="C1754">
            <v>38709</v>
          </cell>
          <cell r="D1754">
            <v>1.966008</v>
          </cell>
          <cell r="E1754">
            <v>1.963989</v>
          </cell>
          <cell r="F1754">
            <v>2.3246000000000002</v>
          </cell>
          <cell r="G1754">
            <v>2.3254000000000001</v>
          </cell>
          <cell r="H1754">
            <v>2.331</v>
          </cell>
          <cell r="I1754">
            <v>18.04</v>
          </cell>
          <cell r="M1754">
            <v>3.4781916511020965</v>
          </cell>
          <cell r="N1754">
            <v>3.4690991466440955</v>
          </cell>
          <cell r="O1754">
            <v>3.5003352748125103</v>
          </cell>
        </row>
        <row r="1755">
          <cell r="A1755">
            <v>38709</v>
          </cell>
          <cell r="B1755">
            <v>38708</v>
          </cell>
          <cell r="C1755">
            <v>38712</v>
          </cell>
          <cell r="D1755">
            <v>1.966008</v>
          </cell>
          <cell r="E1755">
            <v>1.963989</v>
          </cell>
          <cell r="F1755">
            <v>2.3319000000000001</v>
          </cell>
          <cell r="G1755">
            <v>2.3327</v>
          </cell>
          <cell r="H1755">
            <v>2.3149999999999999</v>
          </cell>
          <cell r="I1755">
            <v>18.04</v>
          </cell>
          <cell r="M1755">
            <v>3.4804710353059627</v>
          </cell>
          <cell r="N1755">
            <v>3.4713702374987347</v>
          </cell>
          <cell r="O1755">
            <v>3.5026397726861562</v>
          </cell>
        </row>
        <row r="1756">
          <cell r="A1756">
            <v>38712</v>
          </cell>
          <cell r="B1756">
            <v>38709</v>
          </cell>
          <cell r="C1756">
            <v>38713</v>
          </cell>
          <cell r="D1756">
            <v>1.9649970000000001</v>
          </cell>
          <cell r="E1756">
            <v>1.963989</v>
          </cell>
          <cell r="F1756">
            <v>2.3317000000000001</v>
          </cell>
          <cell r="G1756">
            <v>2.3325</v>
          </cell>
          <cell r="H1756">
            <v>2.335</v>
          </cell>
          <cell r="I1756">
            <v>18.04</v>
          </cell>
          <cell r="M1756">
            <v>3.4827519132723554</v>
          </cell>
          <cell r="N1756">
            <v>3.4736428151525263</v>
          </cell>
          <cell r="O1756">
            <v>3.5049457877603079</v>
          </cell>
        </row>
        <row r="1757">
          <cell r="A1757">
            <v>38713</v>
          </cell>
          <cell r="B1757">
            <v>38712</v>
          </cell>
          <cell r="C1757">
            <v>38714</v>
          </cell>
          <cell r="D1757">
            <v>1.964998</v>
          </cell>
          <cell r="E1757">
            <v>1.963989</v>
          </cell>
          <cell r="F1757">
            <v>2.3517999999999999</v>
          </cell>
          <cell r="G1757">
            <v>2.3525999999999998</v>
          </cell>
          <cell r="H1757">
            <v>2.3370000000000002</v>
          </cell>
          <cell r="I1757">
            <v>18.04</v>
          </cell>
          <cell r="M1757">
            <v>3.4850331122927969</v>
          </cell>
          <cell r="N1757">
            <v>3.4759168805788221</v>
          </cell>
          <cell r="O1757">
            <v>3.5072533210338372</v>
          </cell>
        </row>
        <row r="1758">
          <cell r="A1758">
            <v>38714</v>
          </cell>
          <cell r="B1758">
            <v>38713</v>
          </cell>
          <cell r="C1758">
            <v>38715</v>
          </cell>
          <cell r="D1758">
            <v>1.963989</v>
          </cell>
          <cell r="E1758">
            <v>1.963989</v>
          </cell>
          <cell r="F1758">
            <v>2.3475000000000001</v>
          </cell>
          <cell r="G1758">
            <v>2.3483000000000001</v>
          </cell>
          <cell r="H1758">
            <v>2.3420000000000001</v>
          </cell>
          <cell r="I1758">
            <v>18.04</v>
          </cell>
          <cell r="M1758">
            <v>3.4873158066579935</v>
          </cell>
          <cell r="N1758">
            <v>3.4781924347516124</v>
          </cell>
          <cell r="O1758">
            <v>3.5095623735062729</v>
          </cell>
        </row>
        <row r="1759">
          <cell r="A1759">
            <v>38715</v>
          </cell>
          <cell r="B1759">
            <v>38714</v>
          </cell>
          <cell r="C1759">
            <v>38716</v>
          </cell>
          <cell r="D1759">
            <v>1.9690380000000001</v>
          </cell>
          <cell r="E1759">
            <v>1.9639880000000001</v>
          </cell>
          <cell r="F1759">
            <v>2.3399000000000001</v>
          </cell>
          <cell r="G1759">
            <v>2.3407</v>
          </cell>
          <cell r="H1759">
            <v>2.3239999999999998</v>
          </cell>
          <cell r="I1759">
            <v>18.05</v>
          </cell>
          <cell r="M1759">
            <v>3.4895988232859274</v>
          </cell>
          <cell r="N1759">
            <v>3.4804694786455239</v>
          </cell>
          <cell r="O1759">
            <v>3.5118729461778027</v>
          </cell>
        </row>
        <row r="1760">
          <cell r="A1760">
            <v>38716</v>
          </cell>
          <cell r="B1760">
            <v>38715</v>
          </cell>
          <cell r="C1760">
            <v>38719</v>
          </cell>
          <cell r="D1760">
            <v>1.970048</v>
          </cell>
          <cell r="E1760">
            <v>1.966008</v>
          </cell>
          <cell r="F1760">
            <v>2.3399000000000001</v>
          </cell>
          <cell r="G1760">
            <v>2.3407</v>
          </cell>
          <cell r="H1760">
            <v>2.3250000000000002</v>
          </cell>
          <cell r="I1760">
            <v>18.05</v>
          </cell>
          <cell r="M1760">
            <v>3.4918892075151957</v>
          </cell>
          <cell r="N1760">
            <v>3.4827480120756658</v>
          </cell>
          <cell r="O1760">
            <v>3.514186221393766</v>
          </cell>
        </row>
        <row r="1761">
          <cell r="A1761">
            <v>38719</v>
          </cell>
          <cell r="B1761">
            <v>38716</v>
          </cell>
          <cell r="C1761">
            <v>38720</v>
          </cell>
          <cell r="D1761">
            <v>1.964998</v>
          </cell>
          <cell r="E1761">
            <v>1.9639880000000001</v>
          </cell>
          <cell r="F1761">
            <v>2.3361999999999998</v>
          </cell>
          <cell r="G1761">
            <v>2.3370000000000002</v>
          </cell>
          <cell r="H1761">
            <v>2.335</v>
          </cell>
          <cell r="I1761">
            <v>17.98</v>
          </cell>
          <cell r="M1761">
            <v>3.4941822706316916</v>
          </cell>
          <cell r="N1761">
            <v>3.4850303822269071</v>
          </cell>
          <cell r="O1761">
            <v>3.5165010203670826</v>
          </cell>
        </row>
        <row r="1762">
          <cell r="A1762">
            <v>38720</v>
          </cell>
          <cell r="B1762">
            <v>38719</v>
          </cell>
          <cell r="C1762">
            <v>38721</v>
          </cell>
          <cell r="D1762">
            <v>1.964998</v>
          </cell>
          <cell r="E1762">
            <v>1.9639880000000001</v>
          </cell>
          <cell r="F1762">
            <v>2.3452000000000002</v>
          </cell>
          <cell r="G1762">
            <v>2.3460000000000001</v>
          </cell>
          <cell r="H1762">
            <v>2.331</v>
          </cell>
          <cell r="I1762">
            <v>17.98</v>
          </cell>
          <cell r="M1762">
            <v>3.4964709576895006</v>
          </cell>
          <cell r="N1762">
            <v>3.48731190151035</v>
          </cell>
          <cell r="O1762">
            <v>3.5188090616954826</v>
          </cell>
        </row>
        <row r="1763">
          <cell r="A1763">
            <v>38721</v>
          </cell>
          <cell r="B1763">
            <v>38720</v>
          </cell>
          <cell r="C1763">
            <v>38722</v>
          </cell>
          <cell r="D1763">
            <v>1.9639880000000001</v>
          </cell>
          <cell r="E1763">
            <v>1.9639880000000001</v>
          </cell>
          <cell r="F1763">
            <v>2.3058000000000001</v>
          </cell>
          <cell r="G1763">
            <v>2.3066</v>
          </cell>
          <cell r="H1763">
            <v>2.294</v>
          </cell>
          <cell r="I1763">
            <v>17.97</v>
          </cell>
          <cell r="M1763">
            <v>3.4987611438358064</v>
          </cell>
          <cell r="N1763">
            <v>3.4895949144192908</v>
          </cell>
          <cell r="O1763">
            <v>3.5211186178975433</v>
          </cell>
        </row>
        <row r="1764">
          <cell r="A1764">
            <v>38722</v>
          </cell>
          <cell r="B1764">
            <v>38721</v>
          </cell>
          <cell r="C1764">
            <v>38723</v>
          </cell>
          <cell r="D1764">
            <v>1.9629779999999999</v>
          </cell>
          <cell r="E1764">
            <v>1.9629779999999999</v>
          </cell>
          <cell r="F1764">
            <v>2.2816999999999998</v>
          </cell>
          <cell r="G1764">
            <v>2.2825000000000002</v>
          </cell>
          <cell r="H1764">
            <v>2.29</v>
          </cell>
          <cell r="I1764">
            <v>17.96</v>
          </cell>
          <cell r="M1764">
            <v>3.5010516521362596</v>
          </cell>
          <cell r="N1764">
            <v>3.4918794219315505</v>
          </cell>
          <cell r="O1764">
            <v>3.5234285048129363</v>
          </cell>
        </row>
        <row r="1765">
          <cell r="A1765">
            <v>38723</v>
          </cell>
          <cell r="B1765">
            <v>38722</v>
          </cell>
          <cell r="C1765">
            <v>38726</v>
          </cell>
          <cell r="D1765">
            <v>1.9629779999999999</v>
          </cell>
          <cell r="E1765">
            <v>1.9619679999999999</v>
          </cell>
          <cell r="F1765">
            <v>2.2862</v>
          </cell>
          <cell r="G1765">
            <v>2.2869999999999999</v>
          </cell>
          <cell r="H1765">
            <v>2.2831999999999999</v>
          </cell>
          <cell r="I1765">
            <v>17.95</v>
          </cell>
          <cell r="M1765">
            <v>3.5033424812595952</v>
          </cell>
          <cell r="N1765">
            <v>3.4941642494261855</v>
          </cell>
          <cell r="O1765">
            <v>3.5257387210036462</v>
          </cell>
        </row>
        <row r="1766">
          <cell r="A1766">
            <v>38726</v>
          </cell>
          <cell r="B1766">
            <v>38723</v>
          </cell>
          <cell r="C1766">
            <v>38727</v>
          </cell>
          <cell r="D1766">
            <v>1.9619679999999999</v>
          </cell>
          <cell r="E1766">
            <v>1.9619679999999999</v>
          </cell>
          <cell r="F1766">
            <v>2.2624</v>
          </cell>
          <cell r="G1766">
            <v>2.2631999999999999</v>
          </cell>
          <cell r="H1766">
            <v>2.2532999999999999</v>
          </cell>
          <cell r="I1766">
            <v>17.95</v>
          </cell>
          <cell r="M1766">
            <v>3.5056348093319882</v>
          </cell>
          <cell r="N1766">
            <v>3.4964493955742246</v>
          </cell>
          <cell r="O1766">
            <v>3.5280492650301651</v>
          </cell>
        </row>
        <row r="1767">
          <cell r="A1767">
            <v>38727</v>
          </cell>
          <cell r="B1767">
            <v>38726</v>
          </cell>
          <cell r="C1767">
            <v>38728</v>
          </cell>
          <cell r="D1767">
            <v>1.9599470000000001</v>
          </cell>
          <cell r="E1767">
            <v>1.9619679999999999</v>
          </cell>
          <cell r="F1767">
            <v>2.2629999999999999</v>
          </cell>
          <cell r="G1767">
            <v>2.2637999999999998</v>
          </cell>
          <cell r="H1767">
            <v>2.2566000000000002</v>
          </cell>
          <cell r="I1767">
            <v>17.95</v>
          </cell>
          <cell r="M1767">
            <v>3.507927457103853</v>
          </cell>
          <cell r="N1767">
            <v>3.4987360361834696</v>
          </cell>
          <cell r="O1767">
            <v>3.5303613232397022</v>
          </cell>
        </row>
        <row r="1768">
          <cell r="A1768">
            <v>38728</v>
          </cell>
          <cell r="B1768">
            <v>38727</v>
          </cell>
          <cell r="C1768">
            <v>38729</v>
          </cell>
          <cell r="D1768">
            <v>1.9599470000000001</v>
          </cell>
          <cell r="E1768">
            <v>1.9589369999999999</v>
          </cell>
          <cell r="F1768">
            <v>2.2671000000000001</v>
          </cell>
          <cell r="G1768">
            <v>2.2679</v>
          </cell>
          <cell r="H1768">
            <v>2.2797000000000001</v>
          </cell>
          <cell r="I1768">
            <v>17.95</v>
          </cell>
          <cell r="M1768">
            <v>3.5102192410691089</v>
          </cell>
          <cell r="N1768">
            <v>3.5010241722312823</v>
          </cell>
          <cell r="O1768">
            <v>3.5326748966245565</v>
          </cell>
        </row>
        <row r="1769">
          <cell r="A1769">
            <v>38729</v>
          </cell>
          <cell r="B1769">
            <v>38728</v>
          </cell>
          <cell r="C1769">
            <v>38730</v>
          </cell>
          <cell r="D1769">
            <v>1.960958</v>
          </cell>
          <cell r="E1769">
            <v>1.9589369999999999</v>
          </cell>
          <cell r="F1769">
            <v>2.2721</v>
          </cell>
          <cell r="G1769">
            <v>2.2728999999999999</v>
          </cell>
          <cell r="H1769">
            <v>2.2635999999999998</v>
          </cell>
          <cell r="I1769">
            <v>17.95</v>
          </cell>
          <cell r="M1769">
            <v>3.512512522292734</v>
          </cell>
          <cell r="N1769">
            <v>3.5033102674942418</v>
          </cell>
          <cell r="O1769">
            <v>3.5349899861776772</v>
          </cell>
        </row>
        <row r="1770">
          <cell r="A1770">
            <v>38730</v>
          </cell>
          <cell r="B1770">
            <v>38729</v>
          </cell>
          <cell r="C1770">
            <v>38733</v>
          </cell>
          <cell r="D1770">
            <v>1.9599470000000001</v>
          </cell>
          <cell r="E1770">
            <v>1.9589369999999999</v>
          </cell>
          <cell r="F1770">
            <v>2.2738999999999998</v>
          </cell>
          <cell r="G1770">
            <v>2.2747000000000002</v>
          </cell>
          <cell r="H1770">
            <v>2.2715000000000001</v>
          </cell>
          <cell r="I1770">
            <v>17.95</v>
          </cell>
          <cell r="M1770">
            <v>3.5148084854696311</v>
          </cell>
          <cell r="N1770">
            <v>3.5055978555294001</v>
          </cell>
          <cell r="O1770">
            <v>3.5373065928926644</v>
          </cell>
        </row>
        <row r="1771">
          <cell r="A1771">
            <v>38733</v>
          </cell>
          <cell r="B1771">
            <v>38730</v>
          </cell>
          <cell r="C1771">
            <v>38734</v>
          </cell>
          <cell r="D1771">
            <v>1.9599470000000001</v>
          </cell>
          <cell r="E1771">
            <v>1.9589369999999999</v>
          </cell>
          <cell r="F1771">
            <v>2.2753999999999999</v>
          </cell>
          <cell r="G1771">
            <v>2.2761999999999998</v>
          </cell>
          <cell r="H1771">
            <v>2.2713999999999999</v>
          </cell>
          <cell r="I1771">
            <v>17.95</v>
          </cell>
          <cell r="M1771">
            <v>3.5171047649185212</v>
          </cell>
          <cell r="N1771">
            <v>3.5078869373115058</v>
          </cell>
          <cell r="O1771">
            <v>3.5396247177637687</v>
          </cell>
        </row>
        <row r="1772">
          <cell r="A1772">
            <v>38734</v>
          </cell>
          <cell r="B1772">
            <v>38733</v>
          </cell>
          <cell r="C1772">
            <v>38735</v>
          </cell>
          <cell r="D1772">
            <v>1.9589369999999999</v>
          </cell>
          <cell r="E1772">
            <v>1.9589369999999999</v>
          </cell>
          <cell r="F1772">
            <v>2.2915999999999999</v>
          </cell>
          <cell r="G1772">
            <v>2.2924000000000002</v>
          </cell>
          <cell r="H1772">
            <v>2.3033999999999999</v>
          </cell>
          <cell r="I1772">
            <v>17.95</v>
          </cell>
          <cell r="M1772">
            <v>3.5194025445627504</v>
          </cell>
          <cell r="N1772">
            <v>3.5101775138159446</v>
          </cell>
          <cell r="O1772">
            <v>3.5419443617858928</v>
          </cell>
        </row>
        <row r="1773">
          <cell r="A1773">
            <v>38735</v>
          </cell>
          <cell r="B1773">
            <v>38734</v>
          </cell>
          <cell r="C1773">
            <v>38736</v>
          </cell>
          <cell r="D1773">
            <v>1.9589369999999999</v>
          </cell>
          <cell r="E1773">
            <v>1.956915</v>
          </cell>
          <cell r="F1773">
            <v>2.3268</v>
          </cell>
          <cell r="G1773">
            <v>2.3275999999999999</v>
          </cell>
          <cell r="H1773">
            <v>2.3231999999999999</v>
          </cell>
          <cell r="I1773">
            <v>17.95</v>
          </cell>
          <cell r="M1773">
            <v>3.5217006405168965</v>
          </cell>
          <cell r="N1773">
            <v>3.5124695860187387</v>
          </cell>
          <cell r="O1773">
            <v>3.5442655259545912</v>
          </cell>
        </row>
        <row r="1774">
          <cell r="A1774">
            <v>38736</v>
          </cell>
          <cell r="B1774">
            <v>38735</v>
          </cell>
          <cell r="C1774">
            <v>38737</v>
          </cell>
          <cell r="D1774">
            <v>1.880868</v>
          </cell>
          <cell r="E1774">
            <v>1.8839189999999999</v>
          </cell>
          <cell r="F1774">
            <v>2.3216999999999999</v>
          </cell>
          <cell r="G1774">
            <v>2.3224999999999998</v>
          </cell>
          <cell r="H1774">
            <v>2.3323999999999998</v>
          </cell>
          <cell r="I1774">
            <v>17.2</v>
          </cell>
          <cell r="M1774">
            <v>3.5240002370794405</v>
          </cell>
          <cell r="N1774">
            <v>3.5147607874920466</v>
          </cell>
          <cell r="O1774">
            <v>3.5465882112660712</v>
          </cell>
        </row>
        <row r="1775">
          <cell r="A1775">
            <v>38737</v>
          </cell>
          <cell r="B1775">
            <v>38736</v>
          </cell>
          <cell r="C1775">
            <v>38740</v>
          </cell>
          <cell r="D1775">
            <v>1.8818859999999999</v>
          </cell>
          <cell r="E1775">
            <v>1.8798520000000001</v>
          </cell>
          <cell r="F1775">
            <v>2.2747999999999999</v>
          </cell>
          <cell r="G1775">
            <v>2.2755999999999998</v>
          </cell>
          <cell r="H1775">
            <v>2.2774000000000001</v>
          </cell>
          <cell r="I1775">
            <v>17.2</v>
          </cell>
          <cell r="M1775">
            <v>3.5262096301720791</v>
          </cell>
          <cell r="N1775">
            <v>3.5169679623680503</v>
          </cell>
          <cell r="O1775">
            <v>3.5488225854918007</v>
          </cell>
        </row>
        <row r="1776">
          <cell r="A1776">
            <v>38740</v>
          </cell>
          <cell r="B1776">
            <v>38737</v>
          </cell>
          <cell r="C1776">
            <v>38741</v>
          </cell>
          <cell r="D1776">
            <v>1.8859539999999999</v>
          </cell>
          <cell r="E1776">
            <v>1.8798520000000001</v>
          </cell>
          <cell r="F1776">
            <v>2.2601</v>
          </cell>
          <cell r="G1776">
            <v>2.2608999999999999</v>
          </cell>
          <cell r="H1776">
            <v>2.2570999999999999</v>
          </cell>
          <cell r="I1776">
            <v>17.2</v>
          </cell>
          <cell r="M1776">
            <v>3.5284216050174408</v>
          </cell>
          <cell r="N1776">
            <v>3.5191717554540483</v>
          </cell>
          <cell r="O1776">
            <v>3.5510583673881939</v>
          </cell>
        </row>
        <row r="1777">
          <cell r="A1777">
            <v>38741</v>
          </cell>
          <cell r="B1777">
            <v>38740</v>
          </cell>
          <cell r="C1777">
            <v>38742</v>
          </cell>
          <cell r="D1777">
            <v>1.8890039999999999</v>
          </cell>
          <cell r="E1777">
            <v>1.88392</v>
          </cell>
          <cell r="F1777">
            <v>2.2431999999999999</v>
          </cell>
          <cell r="G1777">
            <v>2.2440000000000002</v>
          </cell>
          <cell r="H1777">
            <v>2.2410000000000001</v>
          </cell>
          <cell r="I1777">
            <v>17.2</v>
          </cell>
          <cell r="M1777">
            <v>3.5306397519639972</v>
          </cell>
          <cell r="N1777">
            <v>3.521376929474993</v>
          </cell>
          <cell r="O1777">
            <v>3.5532955578420924</v>
          </cell>
        </row>
        <row r="1778">
          <cell r="A1778">
            <v>38742</v>
          </cell>
          <cell r="B1778">
            <v>38741</v>
          </cell>
          <cell r="C1778">
            <v>38743</v>
          </cell>
          <cell r="D1778">
            <v>1.8910359999999999</v>
          </cell>
          <cell r="E1778">
            <v>1.8859539999999999</v>
          </cell>
          <cell r="F1778">
            <v>2.2425000000000002</v>
          </cell>
          <cell r="G1778">
            <v>2.2433000000000001</v>
          </cell>
          <cell r="H1778">
            <v>2.242</v>
          </cell>
          <cell r="I1778">
            <v>17.21</v>
          </cell>
          <cell r="M1778">
            <v>3.5328628828353366</v>
          </cell>
          <cell r="N1778">
            <v>3.5235882602833191</v>
          </cell>
          <cell r="O1778">
            <v>3.555534157740897</v>
          </cell>
        </row>
        <row r="1779">
          <cell r="A1779">
            <v>38743</v>
          </cell>
          <cell r="B1779">
            <v>38742</v>
          </cell>
          <cell r="C1779">
            <v>38744</v>
          </cell>
          <cell r="D1779">
            <v>1.8981479999999999</v>
          </cell>
          <cell r="E1779">
            <v>1.8879870000000001</v>
          </cell>
          <cell r="F1779">
            <v>2.2374000000000001</v>
          </cell>
          <cell r="G1779">
            <v>2.2382</v>
          </cell>
          <cell r="H1779">
            <v>2.2294999999999998</v>
          </cell>
          <cell r="I1779">
            <v>17.22</v>
          </cell>
          <cell r="M1779">
            <v>3.5350898064668388</v>
          </cell>
          <cell r="N1779">
            <v>3.525803368741264</v>
          </cell>
          <cell r="O1779">
            <v>3.5577753725418138</v>
          </cell>
        </row>
        <row r="1780">
          <cell r="A1780">
            <v>38744</v>
          </cell>
          <cell r="B1780">
            <v>38743</v>
          </cell>
          <cell r="C1780">
            <v>38747</v>
          </cell>
          <cell r="D1780">
            <v>1.890021</v>
          </cell>
          <cell r="E1780">
            <v>1.890021</v>
          </cell>
          <cell r="F1780">
            <v>2.2143999999999999</v>
          </cell>
          <cell r="G1780">
            <v>2.2151999999999998</v>
          </cell>
          <cell r="H1780">
            <v>2.2111999999999998</v>
          </cell>
          <cell r="I1780">
            <v>17.23</v>
          </cell>
          <cell r="M1780">
            <v>3.5373265143488268</v>
          </cell>
          <cell r="N1780">
            <v>3.5280222590495103</v>
          </cell>
          <cell r="O1780">
            <v>3.5600192053084165</v>
          </cell>
        </row>
        <row r="1781">
          <cell r="A1781">
            <v>38747</v>
          </cell>
          <cell r="B1781">
            <v>38744</v>
          </cell>
          <cell r="C1781">
            <v>38748</v>
          </cell>
          <cell r="D1781">
            <v>1.8829020000000001</v>
          </cell>
          <cell r="E1781">
            <v>1.8849359999999999</v>
          </cell>
          <cell r="F1781">
            <v>2.2107999999999999</v>
          </cell>
          <cell r="G1781">
            <v>2.2115999999999998</v>
          </cell>
          <cell r="H1781">
            <v>2.2128000000000001</v>
          </cell>
          <cell r="I1781">
            <v>17.23</v>
          </cell>
          <cell r="M1781">
            <v>3.5395550548141523</v>
          </cell>
          <cell r="N1781">
            <v>3.5302449377688676</v>
          </cell>
          <cell r="O1781">
            <v>3.5622656591086921</v>
          </cell>
        </row>
        <row r="1782">
          <cell r="A1782">
            <v>38748</v>
          </cell>
          <cell r="B1782">
            <v>38747</v>
          </cell>
          <cell r="C1782">
            <v>38749</v>
          </cell>
          <cell r="D1782">
            <v>1.8798509999999999</v>
          </cell>
          <cell r="E1782">
            <v>1.8798509999999999</v>
          </cell>
          <cell r="F1782">
            <v>2.2151999999999998</v>
          </cell>
          <cell r="G1782">
            <v>2.2160000000000002</v>
          </cell>
          <cell r="H1782">
            <v>2.2117</v>
          </cell>
          <cell r="I1782">
            <v>17.23</v>
          </cell>
          <cell r="M1782">
            <v>3.5417765999114255</v>
          </cell>
          <cell r="N1782">
            <v>3.5324630330262066</v>
          </cell>
          <cell r="O1782">
            <v>3.5645135304728588</v>
          </cell>
        </row>
        <row r="1783">
          <cell r="A1783">
            <v>38749</v>
          </cell>
          <cell r="B1783">
            <v>38748</v>
          </cell>
          <cell r="C1783">
            <v>38750</v>
          </cell>
          <cell r="D1783">
            <v>1.8849370000000001</v>
          </cell>
          <cell r="E1783">
            <v>1.8818859999999999</v>
          </cell>
          <cell r="F1783">
            <v>2.2208999999999999</v>
          </cell>
          <cell r="G1783">
            <v>2.2216999999999998</v>
          </cell>
          <cell r="H1783">
            <v>2.2242999999999999</v>
          </cell>
          <cell r="I1783">
            <v>17.23</v>
          </cell>
          <cell r="M1783">
            <v>3.5439959373391323</v>
          </cell>
          <cell r="N1783">
            <v>3.5346765344145723</v>
          </cell>
          <cell r="O1783">
            <v>3.5667628202954318</v>
          </cell>
        </row>
        <row r="1784">
          <cell r="A1784">
            <v>38750</v>
          </cell>
          <cell r="B1784">
            <v>38749</v>
          </cell>
          <cell r="C1784">
            <v>38751</v>
          </cell>
          <cell r="D1784">
            <v>1.8879870000000001</v>
          </cell>
          <cell r="E1784">
            <v>1.8829020000000001</v>
          </cell>
          <cell r="F1784">
            <v>2.2202000000000002</v>
          </cell>
          <cell r="G1784">
            <v>2.2210000000000001</v>
          </cell>
          <cell r="H1784">
            <v>2.2269999999999999</v>
          </cell>
          <cell r="I1784">
            <v>17.239999999999998</v>
          </cell>
          <cell r="M1784">
            <v>3.5462226736958455</v>
          </cell>
          <cell r="N1784">
            <v>3.5368938205094533</v>
          </cell>
          <cell r="O1784">
            <v>3.5690135294714911</v>
          </cell>
        </row>
        <row r="1785">
          <cell r="A1785">
            <v>38751</v>
          </cell>
          <cell r="B1785">
            <v>38750</v>
          </cell>
          <cell r="C1785">
            <v>38754</v>
          </cell>
          <cell r="D1785">
            <v>1.8879870000000001</v>
          </cell>
          <cell r="E1785">
            <v>1.8849370000000001</v>
          </cell>
          <cell r="F1785">
            <v>2.2193999999999998</v>
          </cell>
          <cell r="G1785">
            <v>2.2202000000000002</v>
          </cell>
          <cell r="H1785">
            <v>2.2103000000000002</v>
          </cell>
          <cell r="I1785">
            <v>17.260000000000002</v>
          </cell>
          <cell r="M1785">
            <v>3.5484544144648593</v>
          </cell>
          <cell r="N1785">
            <v>3.5391136953255948</v>
          </cell>
          <cell r="O1785">
            <v>3.57126686772438</v>
          </cell>
        </row>
        <row r="1786">
          <cell r="A1786">
            <v>38754</v>
          </cell>
          <cell r="B1786">
            <v>38751</v>
          </cell>
          <cell r="C1786">
            <v>38755</v>
          </cell>
          <cell r="D1786">
            <v>1.8879870000000001</v>
          </cell>
          <cell r="E1786">
            <v>1.885953</v>
          </cell>
          <cell r="F1786">
            <v>2.1869000000000001</v>
          </cell>
          <cell r="G1786">
            <v>2.1877</v>
          </cell>
          <cell r="H1786">
            <v>2.1840000000000002</v>
          </cell>
          <cell r="I1786">
            <v>17.27</v>
          </cell>
          <cell r="M1786">
            <v>3.5506875597330598</v>
          </cell>
          <cell r="N1786">
            <v>3.5413373641094368</v>
          </cell>
          <cell r="O1786">
            <v>3.5735240475221701</v>
          </cell>
        </row>
        <row r="1787">
          <cell r="A1787">
            <v>38755</v>
          </cell>
          <cell r="B1787">
            <v>38754</v>
          </cell>
          <cell r="C1787">
            <v>38756</v>
          </cell>
          <cell r="D1787">
            <v>1.8879870000000001</v>
          </cell>
          <cell r="E1787">
            <v>1.885953</v>
          </cell>
          <cell r="F1787">
            <v>2.1858</v>
          </cell>
          <cell r="G1787">
            <v>2.1865999999999999</v>
          </cell>
          <cell r="H1787">
            <v>2.1901000000000002</v>
          </cell>
          <cell r="I1787">
            <v>17.28</v>
          </cell>
          <cell r="M1787">
            <v>3.5529221103843387</v>
          </cell>
          <cell r="N1787">
            <v>3.5435636293847215</v>
          </cell>
          <cell r="O1787">
            <v>3.5757838639925303</v>
          </cell>
        </row>
        <row r="1788">
          <cell r="A1788">
            <v>38756</v>
          </cell>
          <cell r="B1788">
            <v>38755</v>
          </cell>
          <cell r="C1788">
            <v>38757</v>
          </cell>
          <cell r="D1788">
            <v>1.8879870000000001</v>
          </cell>
          <cell r="E1788">
            <v>1.885953</v>
          </cell>
          <cell r="F1788">
            <v>2.1947999999999999</v>
          </cell>
          <cell r="G1788">
            <v>2.1956000000000002</v>
          </cell>
          <cell r="H1788">
            <v>2.1861000000000002</v>
          </cell>
          <cell r="I1788">
            <v>17.29</v>
          </cell>
          <cell r="M1788">
            <v>3.5551580673031444</v>
          </cell>
          <cell r="N1788">
            <v>3.5457912942038976</v>
          </cell>
          <cell r="O1788">
            <v>3.5780463202295176</v>
          </cell>
        </row>
        <row r="1789">
          <cell r="A1789">
            <v>38757</v>
          </cell>
          <cell r="B1789">
            <v>38756</v>
          </cell>
          <cell r="C1789">
            <v>38758</v>
          </cell>
          <cell r="D1789">
            <v>1.8879870000000001</v>
          </cell>
          <cell r="E1789">
            <v>1.885953</v>
          </cell>
          <cell r="F1789">
            <v>2.177</v>
          </cell>
          <cell r="G1789">
            <v>2.1778</v>
          </cell>
          <cell r="H1789">
            <v>2.1695000000000002</v>
          </cell>
          <cell r="I1789">
            <v>17.29</v>
          </cell>
          <cell r="M1789">
            <v>3.557395431374482</v>
          </cell>
          <cell r="N1789">
            <v>3.5480203594467903</v>
          </cell>
          <cell r="O1789">
            <v>3.5803114193316481</v>
          </cell>
        </row>
        <row r="1790">
          <cell r="A1790">
            <v>38758</v>
          </cell>
          <cell r="B1790">
            <v>38757</v>
          </cell>
          <cell r="C1790">
            <v>38761</v>
          </cell>
          <cell r="D1790">
            <v>1.88697</v>
          </cell>
          <cell r="E1790">
            <v>1.885953</v>
          </cell>
          <cell r="F1790">
            <v>2.1566999999999998</v>
          </cell>
          <cell r="G1790">
            <v>2.1575000000000002</v>
          </cell>
          <cell r="H1790">
            <v>2.1614</v>
          </cell>
          <cell r="I1790">
            <v>17.29</v>
          </cell>
          <cell r="M1790">
            <v>3.5596342034839132</v>
          </cell>
          <cell r="N1790">
            <v>3.5502508259937766</v>
          </cell>
          <cell r="O1790">
            <v>3.5825779523654506</v>
          </cell>
        </row>
        <row r="1791">
          <cell r="A1791">
            <v>38761</v>
          </cell>
          <cell r="B1791">
            <v>38758</v>
          </cell>
          <cell r="C1791">
            <v>38762</v>
          </cell>
          <cell r="D1791">
            <v>1.885953</v>
          </cell>
          <cell r="E1791">
            <v>1.885953</v>
          </cell>
          <cell r="F1791">
            <v>2.1613000000000002</v>
          </cell>
          <cell r="G1791">
            <v>2.1621000000000001</v>
          </cell>
          <cell r="H1791">
            <v>2.1541999999999999</v>
          </cell>
          <cell r="I1791">
            <v>17.29</v>
          </cell>
          <cell r="M1791">
            <v>3.5618731778015627</v>
          </cell>
          <cell r="N1791">
            <v>3.5524826947257884</v>
          </cell>
          <cell r="O1791">
            <v>3.5848459202386822</v>
          </cell>
        </row>
        <row r="1792">
          <cell r="A1792">
            <v>38762</v>
          </cell>
          <cell r="B1792">
            <v>38761</v>
          </cell>
          <cell r="C1792">
            <v>38763</v>
          </cell>
          <cell r="D1792">
            <v>1.88697</v>
          </cell>
          <cell r="E1792">
            <v>1.8849359999999999</v>
          </cell>
          <cell r="F1792">
            <v>2.1427</v>
          </cell>
          <cell r="G1792">
            <v>2.1435</v>
          </cell>
          <cell r="H1792">
            <v>2.1379999999999999</v>
          </cell>
          <cell r="I1792">
            <v>17.29</v>
          </cell>
          <cell r="M1792">
            <v>3.5641123529366605</v>
          </cell>
          <cell r="N1792">
            <v>3.5547159665243102</v>
          </cell>
          <cell r="O1792">
            <v>3.5871153238596749</v>
          </cell>
        </row>
        <row r="1793">
          <cell r="A1793">
            <v>38763</v>
          </cell>
          <cell r="B1793">
            <v>38762</v>
          </cell>
          <cell r="C1793">
            <v>38764</v>
          </cell>
          <cell r="D1793">
            <v>1.8920520000000001</v>
          </cell>
          <cell r="E1793">
            <v>1.8849359999999999</v>
          </cell>
          <cell r="F1793">
            <v>2.1366999999999998</v>
          </cell>
          <cell r="G1793">
            <v>2.1375000000000002</v>
          </cell>
          <cell r="H1793">
            <v>2.1358999999999999</v>
          </cell>
          <cell r="I1793">
            <v>17.29</v>
          </cell>
          <cell r="M1793">
            <v>3.5663541439655342</v>
          </cell>
          <cell r="N1793">
            <v>3.5569494372226687</v>
          </cell>
          <cell r="O1793">
            <v>3.5893861641373359</v>
          </cell>
        </row>
        <row r="1794">
          <cell r="A1794">
            <v>38764</v>
          </cell>
          <cell r="B1794">
            <v>38763</v>
          </cell>
          <cell r="C1794">
            <v>38765</v>
          </cell>
          <cell r="D1794">
            <v>1.891035</v>
          </cell>
          <cell r="E1794">
            <v>1.8890039999999999</v>
          </cell>
          <cell r="F1794">
            <v>2.1168999999999998</v>
          </cell>
          <cell r="G1794">
            <v>2.1177000000000001</v>
          </cell>
          <cell r="H1794">
            <v>2.1160000000000001</v>
          </cell>
          <cell r="I1794">
            <v>17.29</v>
          </cell>
          <cell r="M1794">
            <v>3.5686033864624673</v>
          </cell>
          <cell r="N1794">
            <v>3.5591843112374684</v>
          </cell>
          <cell r="O1794">
            <v>3.591658441981147</v>
          </cell>
        </row>
        <row r="1795">
          <cell r="A1795">
            <v>38765</v>
          </cell>
          <cell r="B1795">
            <v>38764</v>
          </cell>
          <cell r="C1795">
            <v>38768</v>
          </cell>
          <cell r="D1795">
            <v>1.8920520000000001</v>
          </cell>
          <cell r="E1795">
            <v>1.8890039999999999</v>
          </cell>
          <cell r="F1795">
            <v>2.1177999999999999</v>
          </cell>
          <cell r="G1795">
            <v>2.1185999999999998</v>
          </cell>
          <cell r="H1795">
            <v>2.1244000000000001</v>
          </cell>
          <cell r="I1795">
            <v>17.29</v>
          </cell>
          <cell r="M1795">
            <v>3.5708528377641073</v>
          </cell>
          <cell r="N1795">
            <v>3.5614254157043566</v>
          </cell>
          <cell r="O1795">
            <v>3.5939321583011665</v>
          </cell>
        </row>
        <row r="1796">
          <cell r="A1796">
            <v>38768</v>
          </cell>
          <cell r="B1796">
            <v>38765</v>
          </cell>
          <cell r="C1796">
            <v>38769</v>
          </cell>
          <cell r="D1796">
            <v>1.8920520000000001</v>
          </cell>
          <cell r="E1796">
            <v>1.8890039999999999</v>
          </cell>
          <cell r="F1796">
            <v>2.1173999999999999</v>
          </cell>
          <cell r="G1796">
            <v>2.1181999999999999</v>
          </cell>
          <cell r="H1796">
            <v>2.1160999999999999</v>
          </cell>
          <cell r="I1796">
            <v>17.29</v>
          </cell>
          <cell r="M1796">
            <v>3.5731049175152401</v>
          </cell>
          <cell r="N1796">
            <v>3.5636679313230122</v>
          </cell>
          <cell r="O1796">
            <v>3.5962073140080282</v>
          </cell>
        </row>
        <row r="1797">
          <cell r="A1797">
            <v>38769</v>
          </cell>
          <cell r="B1797">
            <v>38768</v>
          </cell>
          <cell r="C1797">
            <v>38770</v>
          </cell>
          <cell r="D1797">
            <v>1.8920520000000001</v>
          </cell>
          <cell r="E1797">
            <v>1.890021</v>
          </cell>
          <cell r="F1797">
            <v>2.1288999999999998</v>
          </cell>
          <cell r="G1797">
            <v>2.1297000000000001</v>
          </cell>
          <cell r="H1797">
            <v>2.15</v>
          </cell>
          <cell r="I1797">
            <v>17.29</v>
          </cell>
          <cell r="M1797">
            <v>3.5753584176170388</v>
          </cell>
          <cell r="N1797">
            <v>3.5659118589819925</v>
          </cell>
          <cell r="O1797">
            <v>3.5984839100129431</v>
          </cell>
        </row>
        <row r="1798">
          <cell r="A1798">
            <v>38770</v>
          </cell>
          <cell r="B1798">
            <v>38769</v>
          </cell>
          <cell r="C1798">
            <v>38771</v>
          </cell>
          <cell r="D1798">
            <v>1.894085</v>
          </cell>
          <cell r="E1798">
            <v>1.890021</v>
          </cell>
          <cell r="F1798">
            <v>2.1476000000000002</v>
          </cell>
          <cell r="G1798">
            <v>2.1484000000000001</v>
          </cell>
          <cell r="H1798">
            <v>2.1404999999999998</v>
          </cell>
          <cell r="I1798">
            <v>17.29</v>
          </cell>
          <cell r="M1798">
            <v>3.5776133389652953</v>
          </cell>
          <cell r="N1798">
            <v>3.5681584084145341</v>
          </cell>
          <cell r="O1798">
            <v>3.6007619472276984</v>
          </cell>
        </row>
        <row r="1799">
          <cell r="A1799">
            <v>38771</v>
          </cell>
          <cell r="B1799">
            <v>38770</v>
          </cell>
          <cell r="C1799">
            <v>38772</v>
          </cell>
          <cell r="D1799">
            <v>1.894085</v>
          </cell>
          <cell r="E1799">
            <v>1.8910359999999999</v>
          </cell>
          <cell r="F1799">
            <v>2.1345000000000001</v>
          </cell>
          <cell r="G1799">
            <v>2.1353</v>
          </cell>
          <cell r="H1799">
            <v>2.1415000000000002</v>
          </cell>
          <cell r="I1799">
            <v>17.29</v>
          </cell>
          <cell r="M1799">
            <v>3.5798721068856731</v>
          </cell>
          <cell r="N1799">
            <v>3.5704063731889444</v>
          </cell>
          <cell r="O1799">
            <v>3.6030414265646589</v>
          </cell>
        </row>
        <row r="1800">
          <cell r="A1800">
            <v>38772</v>
          </cell>
          <cell r="B1800">
            <v>38771</v>
          </cell>
          <cell r="C1800">
            <v>38777</v>
          </cell>
          <cell r="D1800">
            <v>1.8991640000000001</v>
          </cell>
          <cell r="E1800">
            <v>1.8910359999999999</v>
          </cell>
          <cell r="F1800">
            <v>2.1347</v>
          </cell>
          <cell r="G1800">
            <v>2.1355</v>
          </cell>
          <cell r="H1800">
            <v>2.1402999999999999</v>
          </cell>
          <cell r="I1800">
            <v>17.29</v>
          </cell>
          <cell r="M1800">
            <v>3.5821323009055299</v>
          </cell>
          <cell r="N1800">
            <v>3.572656962184388</v>
          </cell>
          <cell r="O1800">
            <v>3.6053223489367672</v>
          </cell>
        </row>
        <row r="1801">
          <cell r="A1801">
            <v>38777</v>
          </cell>
          <cell r="B1801">
            <v>38772</v>
          </cell>
          <cell r="C1801">
            <v>38778</v>
          </cell>
          <cell r="D1801">
            <v>1.8991640000000001</v>
          </cell>
          <cell r="E1801">
            <v>1.8930689999999999</v>
          </cell>
          <cell r="F1801">
            <v>2.1173000000000002</v>
          </cell>
          <cell r="G1801">
            <v>2.1181000000000001</v>
          </cell>
          <cell r="H1801">
            <v>2.1154000000000002</v>
          </cell>
          <cell r="I1801">
            <v>17.29</v>
          </cell>
          <cell r="M1801">
            <v>3.5843999864752356</v>
          </cell>
          <cell r="N1801">
            <v>3.574908969828102</v>
          </cell>
          <cell r="O1801">
            <v>3.6076047152575432</v>
          </cell>
        </row>
        <row r="1802">
          <cell r="A1802">
            <v>38778</v>
          </cell>
          <cell r="B1802">
            <v>38777</v>
          </cell>
          <cell r="C1802">
            <v>38779</v>
          </cell>
          <cell r="D1802">
            <v>1.8991640000000001</v>
          </cell>
          <cell r="E1802">
            <v>1.8951009999999999</v>
          </cell>
          <cell r="F1802">
            <v>2.1126</v>
          </cell>
          <cell r="G1802">
            <v>2.1133999999999999</v>
          </cell>
          <cell r="H1802">
            <v>2.1150000000000002</v>
          </cell>
          <cell r="I1802">
            <v>17.29</v>
          </cell>
          <cell r="M1802">
            <v>3.5866691076138735</v>
          </cell>
          <cell r="N1802">
            <v>3.5771648196109695</v>
          </cell>
          <cell r="O1802">
            <v>3.6098885264410852</v>
          </cell>
        </row>
        <row r="1803">
          <cell r="A1803">
            <v>38779</v>
          </cell>
          <cell r="B1803">
            <v>38778</v>
          </cell>
          <cell r="C1803">
            <v>38782</v>
          </cell>
          <cell r="D1803">
            <v>1.8981479999999999</v>
          </cell>
          <cell r="E1803">
            <v>1.8971340000000001</v>
          </cell>
          <cell r="F1803">
            <v>2.1147</v>
          </cell>
          <cell r="G1803">
            <v>2.1154999999999999</v>
          </cell>
          <cell r="H1803">
            <v>2.1099000000000001</v>
          </cell>
          <cell r="I1803">
            <v>17.29</v>
          </cell>
          <cell r="M1803">
            <v>3.5889396652302374</v>
          </cell>
          <cell r="N1803">
            <v>3.5794245158199063</v>
          </cell>
          <cell r="O1803">
            <v>3.6121737834020706</v>
          </cell>
        </row>
        <row r="1804">
          <cell r="A1804">
            <v>38782</v>
          </cell>
          <cell r="B1804">
            <v>38779</v>
          </cell>
          <cell r="C1804">
            <v>38783</v>
          </cell>
          <cell r="D1804">
            <v>1.897133</v>
          </cell>
          <cell r="E1804">
            <v>1.8961170000000001</v>
          </cell>
          <cell r="F1804">
            <v>2.1253000000000002</v>
          </cell>
          <cell r="G1804">
            <v>2.1261000000000001</v>
          </cell>
          <cell r="H1804">
            <v>2.1379999999999999</v>
          </cell>
          <cell r="I1804">
            <v>17.29</v>
          </cell>
          <cell r="M1804">
            <v>3.5912104447794628</v>
          </cell>
          <cell r="N1804">
            <v>3.5816880651363712</v>
          </cell>
          <cell r="O1804">
            <v>3.614460487055756</v>
          </cell>
        </row>
        <row r="1805">
          <cell r="A1805">
            <v>38783</v>
          </cell>
          <cell r="B1805">
            <v>38782</v>
          </cell>
          <cell r="C1805">
            <v>38784</v>
          </cell>
          <cell r="D1805">
            <v>1.8961170000000001</v>
          </cell>
          <cell r="E1805">
            <v>1.8961170000000001</v>
          </cell>
          <cell r="F1805">
            <v>2.1674000000000002</v>
          </cell>
          <cell r="G1805">
            <v>2.1682000000000001</v>
          </cell>
          <cell r="H1805">
            <v>2.1692999999999998</v>
          </cell>
          <cell r="I1805">
            <v>17.29</v>
          </cell>
          <cell r="M1805">
            <v>3.5934814460610411</v>
          </cell>
          <cell r="N1805">
            <v>3.5839518316793724</v>
          </cell>
          <cell r="O1805">
            <v>3.6167486383179765</v>
          </cell>
        </row>
        <row r="1806">
          <cell r="A1806">
            <v>38784</v>
          </cell>
          <cell r="B1806">
            <v>38783</v>
          </cell>
          <cell r="C1806">
            <v>38785</v>
          </cell>
          <cell r="D1806">
            <v>1.894085</v>
          </cell>
          <cell r="E1806">
            <v>1.8951009999999999</v>
          </cell>
          <cell r="F1806">
            <v>2.177</v>
          </cell>
          <cell r="G1806">
            <v>2.1778</v>
          </cell>
          <cell r="H1806">
            <v>2.1802000000000001</v>
          </cell>
          <cell r="I1806">
            <v>17.29</v>
          </cell>
          <cell r="M1806">
            <v>3.5957526664807284</v>
          </cell>
          <cell r="N1806">
            <v>3.5862170290111153</v>
          </cell>
          <cell r="O1806">
            <v>3.6190382381051478</v>
          </cell>
        </row>
        <row r="1807">
          <cell r="A1807">
            <v>38785</v>
          </cell>
          <cell r="B1807">
            <v>38784</v>
          </cell>
          <cell r="C1807">
            <v>38786</v>
          </cell>
          <cell r="D1807">
            <v>1.8196829999999999</v>
          </cell>
          <cell r="E1807">
            <v>1.8176369999999999</v>
          </cell>
          <cell r="F1807">
            <v>2.1606999999999998</v>
          </cell>
          <cell r="G1807">
            <v>2.1615000000000002</v>
          </cell>
          <cell r="H1807">
            <v>2.1617999999999999</v>
          </cell>
          <cell r="I1807">
            <v>16.54</v>
          </cell>
          <cell r="M1807">
            <v>3.5980228868771587</v>
          </cell>
          <cell r="N1807">
            <v>3.5884824435037475</v>
          </cell>
          <cell r="O1807">
            <v>3.6213292873342651</v>
          </cell>
        </row>
        <row r="1808">
          <cell r="A1808">
            <v>38786</v>
          </cell>
          <cell r="B1808">
            <v>38785</v>
          </cell>
          <cell r="C1808">
            <v>38789</v>
          </cell>
          <cell r="D1808">
            <v>1.8176369999999999</v>
          </cell>
          <cell r="E1808">
            <v>1.8176369999999999</v>
          </cell>
          <cell r="F1808">
            <v>2.1438999999999999</v>
          </cell>
          <cell r="G1808">
            <v>2.1446999999999998</v>
          </cell>
          <cell r="H1808">
            <v>2.1396999999999999</v>
          </cell>
          <cell r="I1808">
            <v>16.54</v>
          </cell>
          <cell r="M1808">
            <v>3.6002053072374456</v>
          </cell>
          <cell r="N1808">
            <v>3.5906566296581355</v>
          </cell>
          <cell r="O1808">
            <v>3.6235295447951295</v>
          </cell>
        </row>
        <row r="1809">
          <cell r="A1809">
            <v>38789</v>
          </cell>
          <cell r="B1809">
            <v>38786</v>
          </cell>
          <cell r="C1809">
            <v>38790</v>
          </cell>
          <cell r="D1809">
            <v>1.8176369999999999</v>
          </cell>
          <cell r="E1809">
            <v>1.816614</v>
          </cell>
          <cell r="F1809">
            <v>2.1341000000000001</v>
          </cell>
          <cell r="G1809">
            <v>2.1349</v>
          </cell>
          <cell r="H1809">
            <v>2.1337000000000002</v>
          </cell>
          <cell r="I1809">
            <v>16.54</v>
          </cell>
          <cell r="M1809">
            <v>3.6023865960287895</v>
          </cell>
          <cell r="N1809">
            <v>3.5928321331062563</v>
          </cell>
          <cell r="O1809">
            <v>3.6257311390946265</v>
          </cell>
        </row>
        <row r="1810">
          <cell r="A1810">
            <v>38790</v>
          </cell>
          <cell r="B1810">
            <v>38789</v>
          </cell>
          <cell r="C1810">
            <v>38791</v>
          </cell>
          <cell r="D1810">
            <v>1.816614</v>
          </cell>
          <cell r="E1810">
            <v>1.816614</v>
          </cell>
          <cell r="F1810">
            <v>2.1261000000000001</v>
          </cell>
          <cell r="G1810">
            <v>2.1269</v>
          </cell>
          <cell r="H1810">
            <v>2.1240000000000001</v>
          </cell>
          <cell r="I1810">
            <v>16.54</v>
          </cell>
          <cell r="M1810">
            <v>3.6045692064172052</v>
          </cell>
          <cell r="N1810">
            <v>3.5950077294904732</v>
          </cell>
          <cell r="O1810">
            <v>3.6279340710449968</v>
          </cell>
        </row>
        <row r="1811">
          <cell r="A1811">
            <v>38791</v>
          </cell>
          <cell r="B1811">
            <v>38790</v>
          </cell>
          <cell r="C1811">
            <v>38792</v>
          </cell>
          <cell r="D1811">
            <v>1.815591</v>
          </cell>
          <cell r="E1811">
            <v>1.8145690000000001</v>
          </cell>
          <cell r="F1811">
            <v>2.1206999999999998</v>
          </cell>
          <cell r="G1811">
            <v>2.1215000000000002</v>
          </cell>
          <cell r="H1811">
            <v>2.1215999999999999</v>
          </cell>
          <cell r="I1811">
            <v>16.54</v>
          </cell>
          <cell r="M1811">
            <v>3.6067519100453209</v>
          </cell>
          <cell r="N1811">
            <v>3.5971846432809738</v>
          </cell>
          <cell r="O1811">
            <v>3.6301383414589741</v>
          </cell>
        </row>
        <row r="1812">
          <cell r="A1812">
            <v>38792</v>
          </cell>
          <cell r="B1812">
            <v>38791</v>
          </cell>
          <cell r="C1812">
            <v>38793</v>
          </cell>
          <cell r="D1812">
            <v>1.814568</v>
          </cell>
          <cell r="E1812">
            <v>1.814568</v>
          </cell>
          <cell r="F1812">
            <v>2.1059000000000001</v>
          </cell>
          <cell r="G1812">
            <v>2.1067</v>
          </cell>
          <cell r="H1812">
            <v>2.1074000000000002</v>
          </cell>
          <cell r="I1812">
            <v>16.54</v>
          </cell>
          <cell r="M1812">
            <v>3.6089347054810248</v>
          </cell>
          <cell r="N1812">
            <v>3.5993604231946321</v>
          </cell>
          <cell r="O1812">
            <v>3.6323439511497857</v>
          </cell>
        </row>
        <row r="1813">
          <cell r="A1813">
            <v>38793</v>
          </cell>
          <cell r="B1813">
            <v>38792</v>
          </cell>
          <cell r="C1813">
            <v>38796</v>
          </cell>
          <cell r="D1813">
            <v>1.814568</v>
          </cell>
          <cell r="E1813">
            <v>1.814568</v>
          </cell>
          <cell r="F1813">
            <v>2.1179999999999999</v>
          </cell>
          <cell r="G1813">
            <v>2.1187999999999998</v>
          </cell>
          <cell r="H1813">
            <v>2.1231</v>
          </cell>
          <cell r="I1813">
            <v>16.54</v>
          </cell>
          <cell r="M1813">
            <v>3.6111175912912432</v>
          </cell>
          <cell r="N1813">
            <v>3.6015375179427642</v>
          </cell>
          <cell r="O1813">
            <v>3.6345509009311532</v>
          </cell>
        </row>
        <row r="1814">
          <cell r="A1814">
            <v>38796</v>
          </cell>
          <cell r="B1814">
            <v>38793</v>
          </cell>
          <cell r="C1814">
            <v>38797</v>
          </cell>
          <cell r="D1814">
            <v>1.814568</v>
          </cell>
          <cell r="E1814">
            <v>1.814568</v>
          </cell>
          <cell r="F1814">
            <v>2.1377999999999999</v>
          </cell>
          <cell r="G1814">
            <v>2.1385999999999998</v>
          </cell>
          <cell r="H1814">
            <v>2.1465999999999998</v>
          </cell>
          <cell r="I1814">
            <v>16.54</v>
          </cell>
          <cell r="M1814">
            <v>3.6133017974330413</v>
          </cell>
          <cell r="N1814">
            <v>3.603715929519717</v>
          </cell>
          <cell r="O1814">
            <v>3.6367591916172928</v>
          </cell>
        </row>
        <row r="1815">
          <cell r="A1815">
            <v>38797</v>
          </cell>
          <cell r="B1815">
            <v>38796</v>
          </cell>
          <cell r="C1815">
            <v>38798</v>
          </cell>
          <cell r="D1815">
            <v>1.814568</v>
          </cell>
          <cell r="E1815">
            <v>1.814568</v>
          </cell>
          <cell r="F1815">
            <v>2.1583000000000001</v>
          </cell>
          <cell r="G1815">
            <v>2.1591</v>
          </cell>
          <cell r="H1815">
            <v>2.1709999999999998</v>
          </cell>
          <cell r="I1815">
            <v>16.54</v>
          </cell>
          <cell r="M1815">
            <v>3.6154873247050294</v>
          </cell>
          <cell r="N1815">
            <v>3.6058956587219826</v>
          </cell>
          <cell r="O1815">
            <v>3.638968824022915</v>
          </cell>
        </row>
        <row r="1816">
          <cell r="A1816">
            <v>38798</v>
          </cell>
          <cell r="B1816">
            <v>38797</v>
          </cell>
          <cell r="C1816">
            <v>38799</v>
          </cell>
          <cell r="D1816">
            <v>1.815591</v>
          </cell>
          <cell r="E1816">
            <v>1.814568</v>
          </cell>
          <cell r="F1816">
            <v>2.1545000000000001</v>
          </cell>
          <cell r="G1816">
            <v>2.1553</v>
          </cell>
          <cell r="H1816">
            <v>2.1549999999999998</v>
          </cell>
          <cell r="I1816">
            <v>16.54</v>
          </cell>
          <cell r="M1816">
            <v>3.6176741739063014</v>
          </cell>
          <cell r="N1816">
            <v>3.6080767063465347</v>
          </cell>
          <cell r="O1816">
            <v>3.6411797989632255</v>
          </cell>
        </row>
        <row r="1817">
          <cell r="A1817">
            <v>38799</v>
          </cell>
          <cell r="B1817">
            <v>38798</v>
          </cell>
          <cell r="C1817">
            <v>38800</v>
          </cell>
          <cell r="D1817">
            <v>1.8176369999999999</v>
          </cell>
          <cell r="E1817">
            <v>1.814568</v>
          </cell>
          <cell r="F1817">
            <v>2.1497999999999999</v>
          </cell>
          <cell r="G1817">
            <v>2.1505999999999998</v>
          </cell>
          <cell r="H1817">
            <v>2.1614</v>
          </cell>
          <cell r="I1817">
            <v>16.54</v>
          </cell>
          <cell r="M1817">
            <v>3.6198635794633272</v>
          </cell>
          <cell r="N1817">
            <v>3.6102590731908286</v>
          </cell>
          <cell r="O1817">
            <v>3.6433921172539252</v>
          </cell>
        </row>
        <row r="1818">
          <cell r="A1818">
            <v>38800</v>
          </cell>
          <cell r="B1818">
            <v>38799</v>
          </cell>
          <cell r="C1818">
            <v>38803</v>
          </cell>
          <cell r="D1818">
            <v>1.815591</v>
          </cell>
          <cell r="E1818">
            <v>1.816614</v>
          </cell>
          <cell r="F1818">
            <v>2.1619999999999999</v>
          </cell>
          <cell r="G1818">
            <v>2.1627999999999998</v>
          </cell>
          <cell r="H1818">
            <v>2.1587999999999998</v>
          </cell>
          <cell r="I1818">
            <v>16.54</v>
          </cell>
          <cell r="M1818">
            <v>3.622056778788989</v>
          </cell>
          <cell r="N1818">
            <v>3.6124427600528026</v>
          </cell>
          <cell r="O1818">
            <v>3.6456057797112109</v>
          </cell>
        </row>
        <row r="1819">
          <cell r="A1819">
            <v>38803</v>
          </cell>
          <cell r="B1819">
            <v>38800</v>
          </cell>
          <cell r="C1819">
            <v>38804</v>
          </cell>
          <cell r="D1819">
            <v>1.815591</v>
          </cell>
          <cell r="E1819">
            <v>1.8145690000000001</v>
          </cell>
          <cell r="F1819">
            <v>2.1796000000000002</v>
          </cell>
          <cell r="G1819">
            <v>2.1804000000000001</v>
          </cell>
          <cell r="H1819">
            <v>2.1737000000000002</v>
          </cell>
          <cell r="I1819">
            <v>16.54</v>
          </cell>
          <cell r="M1819">
            <v>3.624248836685342</v>
          </cell>
          <cell r="N1819">
            <v>3.6146302314168399</v>
          </cell>
          <cell r="O1819">
            <v>3.6478207871517752</v>
          </cell>
        </row>
        <row r="1820">
          <cell r="A1820">
            <v>38804</v>
          </cell>
          <cell r="B1820">
            <v>38803</v>
          </cell>
          <cell r="C1820">
            <v>38805</v>
          </cell>
          <cell r="D1820">
            <v>1.816614</v>
          </cell>
          <cell r="E1820">
            <v>1.8145690000000001</v>
          </cell>
          <cell r="F1820">
            <v>2.2229999999999999</v>
          </cell>
          <cell r="G1820">
            <v>2.2238000000000002</v>
          </cell>
          <cell r="H1820">
            <v>2.2101000000000002</v>
          </cell>
          <cell r="I1820">
            <v>16.54</v>
          </cell>
          <cell r="M1820">
            <v>3.6264422212085576</v>
          </cell>
          <cell r="N1820">
            <v>3.6168165634049707</v>
          </cell>
          <cell r="O1820">
            <v>3.6500371403928069</v>
          </cell>
        </row>
        <row r="1821">
          <cell r="A1821">
            <v>38805</v>
          </cell>
          <cell r="B1821">
            <v>38804</v>
          </cell>
          <cell r="C1821">
            <v>38806</v>
          </cell>
          <cell r="D1821">
            <v>1.816614</v>
          </cell>
          <cell r="E1821">
            <v>1.815591</v>
          </cell>
          <cell r="F1821">
            <v>2.222</v>
          </cell>
          <cell r="G1821">
            <v>2.2227999999999999</v>
          </cell>
          <cell r="H1821">
            <v>2.2153</v>
          </cell>
          <cell r="I1821">
            <v>16.54</v>
          </cell>
          <cell r="M1821">
            <v>3.6286381697783039</v>
          </cell>
          <cell r="N1821">
            <v>3.6190042178098514</v>
          </cell>
          <cell r="O1821">
            <v>3.6522548402519912</v>
          </cell>
        </row>
        <row r="1822">
          <cell r="A1822">
            <v>38806</v>
          </cell>
          <cell r="B1822">
            <v>38805</v>
          </cell>
          <cell r="C1822">
            <v>38807</v>
          </cell>
          <cell r="D1822">
            <v>1.8176369999999999</v>
          </cell>
          <cell r="E1822">
            <v>1.815591</v>
          </cell>
          <cell r="F1822">
            <v>2.1943999999999999</v>
          </cell>
          <cell r="G1822">
            <v>2.1951999999999998</v>
          </cell>
          <cell r="H1822">
            <v>2.1911999999999998</v>
          </cell>
          <cell r="I1822">
            <v>16.54</v>
          </cell>
          <cell r="M1822">
            <v>3.6308354480783556</v>
          </cell>
          <cell r="N1822">
            <v>3.6211944283054573</v>
          </cell>
          <cell r="O1822">
            <v>3.65447388754751</v>
          </cell>
        </row>
        <row r="1823">
          <cell r="A1823">
            <v>38807</v>
          </cell>
          <cell r="B1823">
            <v>38806</v>
          </cell>
          <cell r="C1823">
            <v>38810</v>
          </cell>
          <cell r="D1823">
            <v>1.819682</v>
          </cell>
          <cell r="E1823">
            <v>1.816614</v>
          </cell>
          <cell r="F1823">
            <v>2.1716000000000002</v>
          </cell>
          <cell r="G1823">
            <v>2.1724000000000001</v>
          </cell>
          <cell r="H1823">
            <v>2.1640000000000001</v>
          </cell>
          <cell r="I1823">
            <v>16.54</v>
          </cell>
          <cell r="M1823">
            <v>3.6330352950288023</v>
          </cell>
          <cell r="N1823">
            <v>3.6233859643098847</v>
          </cell>
          <cell r="O1823">
            <v>3.6566942830980422</v>
          </cell>
        </row>
        <row r="1824">
          <cell r="A1824">
            <v>38810</v>
          </cell>
          <cell r="B1824">
            <v>38807</v>
          </cell>
          <cell r="C1824">
            <v>38811</v>
          </cell>
          <cell r="D1824">
            <v>1.8135460000000001</v>
          </cell>
          <cell r="E1824">
            <v>1.8135460000000001</v>
          </cell>
          <cell r="F1824">
            <v>2.1534</v>
          </cell>
          <cell r="G1824">
            <v>2.1541999999999999</v>
          </cell>
          <cell r="H1824">
            <v>2.137</v>
          </cell>
          <cell r="I1824">
            <v>16.45</v>
          </cell>
          <cell r="M1824">
            <v>3.635238951339379</v>
          </cell>
          <cell r="N1824">
            <v>3.6255800621999414</v>
          </cell>
          <cell r="O1824">
            <v>3.658916027722765</v>
          </cell>
        </row>
        <row r="1825">
          <cell r="A1825">
            <v>38811</v>
          </cell>
          <cell r="B1825">
            <v>38810</v>
          </cell>
          <cell r="C1825">
            <v>38812</v>
          </cell>
          <cell r="D1825">
            <v>1.8115000000000001</v>
          </cell>
          <cell r="E1825">
            <v>1.8125230000000001</v>
          </cell>
          <cell r="F1825">
            <v>2.1284999999999998</v>
          </cell>
          <cell r="G1825">
            <v>2.1293000000000002</v>
          </cell>
          <cell r="H1825">
            <v>2.1334</v>
          </cell>
          <cell r="I1825">
            <v>16.45</v>
          </cell>
          <cell r="M1825">
            <v>3.6374365090257945</v>
          </cell>
          <cell r="N1825">
            <v>3.6277717809397689</v>
          </cell>
          <cell r="O1825">
            <v>3.6611278981738198</v>
          </cell>
        </row>
        <row r="1826">
          <cell r="A1826">
            <v>38812</v>
          </cell>
          <cell r="B1826">
            <v>38811</v>
          </cell>
          <cell r="C1826">
            <v>38813</v>
          </cell>
          <cell r="D1826">
            <v>1.8104769999999999</v>
          </cell>
          <cell r="E1826">
            <v>1.8104769999999999</v>
          </cell>
          <cell r="F1826">
            <v>2.1335999999999999</v>
          </cell>
          <cell r="G1826">
            <v>2.1343999999999999</v>
          </cell>
          <cell r="H1826">
            <v>2.1334</v>
          </cell>
          <cell r="I1826">
            <v>16.45</v>
          </cell>
          <cell r="M1826">
            <v>3.6396329144378279</v>
          </cell>
          <cell r="N1826">
            <v>3.629963587537004</v>
          </cell>
          <cell r="O1826">
            <v>3.6633411057342409</v>
          </cell>
        </row>
        <row r="1827">
          <cell r="A1827">
            <v>38813</v>
          </cell>
          <cell r="B1827">
            <v>38812</v>
          </cell>
          <cell r="C1827">
            <v>38814</v>
          </cell>
          <cell r="D1827">
            <v>1.809453</v>
          </cell>
          <cell r="E1827">
            <v>1.809453</v>
          </cell>
          <cell r="F1827">
            <v>2.1291000000000002</v>
          </cell>
          <cell r="G1827">
            <v>2.1299000000000001</v>
          </cell>
          <cell r="H1827">
            <v>2.129</v>
          </cell>
          <cell r="I1827">
            <v>16.45</v>
          </cell>
          <cell r="M1827">
            <v>3.6418294049978388</v>
          </cell>
          <cell r="N1827">
            <v>3.6321542427323616</v>
          </cell>
          <cell r="O1827">
            <v>3.6655556512123315</v>
          </cell>
        </row>
        <row r="1828">
          <cell r="A1828">
            <v>38814</v>
          </cell>
          <cell r="B1828">
            <v>38813</v>
          </cell>
          <cell r="C1828">
            <v>38817</v>
          </cell>
          <cell r="D1828">
            <v>1.80843</v>
          </cell>
          <cell r="E1828">
            <v>1.80843</v>
          </cell>
          <cell r="F1828">
            <v>2.1400999999999999</v>
          </cell>
          <cell r="G1828">
            <v>2.1408999999999998</v>
          </cell>
          <cell r="H1828">
            <v>2.1488</v>
          </cell>
          <cell r="I1828">
            <v>16.45</v>
          </cell>
          <cell r="M1828">
            <v>3.6440259780452924</v>
          </cell>
          <cell r="N1828">
            <v>3.6343449801960199</v>
          </cell>
          <cell r="O1828">
            <v>3.6677715354168834</v>
          </cell>
        </row>
        <row r="1829">
          <cell r="A1829">
            <v>38817</v>
          </cell>
          <cell r="B1829">
            <v>38814</v>
          </cell>
          <cell r="C1829">
            <v>38818</v>
          </cell>
          <cell r="D1829">
            <v>1.80843</v>
          </cell>
          <cell r="E1829">
            <v>1.807407</v>
          </cell>
          <cell r="F1829">
            <v>2.1514000000000002</v>
          </cell>
          <cell r="G1829">
            <v>2.1522000000000001</v>
          </cell>
          <cell r="H1829">
            <v>2.1562000000000001</v>
          </cell>
          <cell r="I1829">
            <v>16.45</v>
          </cell>
          <cell r="M1829">
            <v>3.6462226333451175</v>
          </cell>
          <cell r="N1829">
            <v>3.6365357996935317</v>
          </cell>
          <cell r="O1829">
            <v>3.6699887591571771</v>
          </cell>
        </row>
        <row r="1830">
          <cell r="A1830">
            <v>38818</v>
          </cell>
          <cell r="B1830">
            <v>38817</v>
          </cell>
          <cell r="C1830">
            <v>38819</v>
          </cell>
          <cell r="D1830">
            <v>1.80843</v>
          </cell>
          <cell r="E1830">
            <v>1.807407</v>
          </cell>
          <cell r="F1830">
            <v>2.1412</v>
          </cell>
          <cell r="G1830">
            <v>2.1419999999999999</v>
          </cell>
          <cell r="H1830">
            <v>2.1406000000000001</v>
          </cell>
          <cell r="I1830">
            <v>16.45</v>
          </cell>
          <cell r="M1830">
            <v>3.6484206128107242</v>
          </cell>
          <cell r="N1830">
            <v>3.638726699780237</v>
          </cell>
          <cell r="O1830">
            <v>3.6722073232429824</v>
          </cell>
        </row>
        <row r="1831">
          <cell r="A1831">
            <v>38819</v>
          </cell>
          <cell r="B1831">
            <v>38818</v>
          </cell>
          <cell r="C1831">
            <v>38820</v>
          </cell>
          <cell r="D1831">
            <v>1.80843</v>
          </cell>
          <cell r="E1831">
            <v>1.807407</v>
          </cell>
          <cell r="F1831">
            <v>2.1328</v>
          </cell>
          <cell r="G1831">
            <v>2.1335999999999999</v>
          </cell>
          <cell r="H1831">
            <v>2.1349</v>
          </cell>
          <cell r="I1831">
            <v>16.45</v>
          </cell>
          <cell r="M1831">
            <v>3.6506199172403324</v>
          </cell>
          <cell r="N1831">
            <v>3.6409189198163268</v>
          </cell>
          <cell r="O1831">
            <v>3.6744272284845581</v>
          </cell>
        </row>
        <row r="1832">
          <cell r="A1832">
            <v>38820</v>
          </cell>
          <cell r="B1832">
            <v>38819</v>
          </cell>
          <cell r="C1832">
            <v>38824</v>
          </cell>
          <cell r="D1832">
            <v>1.80843</v>
          </cell>
          <cell r="E1832">
            <v>1.807407</v>
          </cell>
          <cell r="F1832">
            <v>2.1417999999999999</v>
          </cell>
          <cell r="G1832">
            <v>2.1425999999999998</v>
          </cell>
          <cell r="H1832">
            <v>2.1379999999999999</v>
          </cell>
          <cell r="I1832">
            <v>16.45</v>
          </cell>
          <cell r="M1832">
            <v>3.6528205474326438</v>
          </cell>
          <cell r="N1832">
            <v>3.6431124605970293</v>
          </cell>
          <cell r="O1832">
            <v>3.6766484756926539</v>
          </cell>
        </row>
        <row r="1833">
          <cell r="A1833">
            <v>38824</v>
          </cell>
          <cell r="B1833">
            <v>38820</v>
          </cell>
          <cell r="C1833">
            <v>38825</v>
          </cell>
          <cell r="D1833">
            <v>1.80843</v>
          </cell>
          <cell r="E1833">
            <v>1.807407</v>
          </cell>
          <cell r="F1833">
            <v>2.1335000000000002</v>
          </cell>
          <cell r="G1833">
            <v>2.1343000000000001</v>
          </cell>
          <cell r="H1833">
            <v>2.1352000000000002</v>
          </cell>
          <cell r="I1833">
            <v>16.45</v>
          </cell>
          <cell r="M1833">
            <v>3.6550225041868414</v>
          </cell>
          <cell r="N1833">
            <v>3.6453073229180526</v>
          </cell>
          <cell r="O1833">
            <v>3.6788710656785084</v>
          </cell>
        </row>
        <row r="1834">
          <cell r="A1834">
            <v>38825</v>
          </cell>
          <cell r="B1834">
            <v>38824</v>
          </cell>
          <cell r="C1834">
            <v>38826</v>
          </cell>
          <cell r="D1834">
            <v>1.80843</v>
          </cell>
          <cell r="E1834">
            <v>1.807407</v>
          </cell>
          <cell r="F1834">
            <v>2.1284000000000001</v>
          </cell>
          <cell r="G1834">
            <v>2.1292</v>
          </cell>
          <cell r="H1834">
            <v>2.1190000000000002</v>
          </cell>
          <cell r="I1834">
            <v>16.45</v>
          </cell>
          <cell r="M1834">
            <v>3.6572257883025903</v>
          </cell>
          <cell r="N1834">
            <v>3.6475035075755833</v>
          </cell>
          <cell r="O1834">
            <v>3.6810949992538515</v>
          </cell>
        </row>
        <row r="1835">
          <cell r="A1835">
            <v>38826</v>
          </cell>
          <cell r="B1835">
            <v>38825</v>
          </cell>
          <cell r="C1835">
            <v>38827</v>
          </cell>
          <cell r="D1835">
            <v>1.80843</v>
          </cell>
          <cell r="E1835">
            <v>1.807407</v>
          </cell>
          <cell r="F1835">
            <v>2.1135000000000002</v>
          </cell>
          <cell r="G1835">
            <v>2.1143000000000001</v>
          </cell>
          <cell r="H1835">
            <v>2.1126</v>
          </cell>
          <cell r="I1835">
            <v>16.440000000000001</v>
          </cell>
          <cell r="M1835">
            <v>3.6594304005800367</v>
          </cell>
          <cell r="N1835">
            <v>3.6497010153662885</v>
          </cell>
          <cell r="O1835">
            <v>3.6833202772309037</v>
          </cell>
        </row>
        <row r="1836">
          <cell r="A1836">
            <v>38827</v>
          </cell>
          <cell r="B1836">
            <v>38826</v>
          </cell>
          <cell r="C1836">
            <v>38831</v>
          </cell>
          <cell r="D1836">
            <v>1.73143</v>
          </cell>
          <cell r="E1836">
            <v>1.7303999999999999</v>
          </cell>
          <cell r="F1836">
            <v>2.1227999999999998</v>
          </cell>
          <cell r="G1836">
            <v>2.1236000000000002</v>
          </cell>
          <cell r="H1836">
            <v>2.1204999999999998</v>
          </cell>
          <cell r="I1836">
            <v>15.69</v>
          </cell>
          <cell r="M1836">
            <v>3.6616363418198103</v>
          </cell>
          <cell r="N1836">
            <v>3.6518998470873152</v>
          </cell>
          <cell r="O1836">
            <v>3.6855456444488577</v>
          </cell>
        </row>
        <row r="1837">
          <cell r="A1837">
            <v>38831</v>
          </cell>
          <cell r="B1837">
            <v>38827</v>
          </cell>
          <cell r="C1837">
            <v>38832</v>
          </cell>
          <cell r="D1837">
            <v>1.7303999999999999</v>
          </cell>
          <cell r="E1837">
            <v>1.7303999999999999</v>
          </cell>
          <cell r="F1837">
            <v>2.1173999999999999</v>
          </cell>
          <cell r="G1837">
            <v>2.1181999999999999</v>
          </cell>
          <cell r="H1837">
            <v>2.1139000000000001</v>
          </cell>
          <cell r="I1837">
            <v>15.68</v>
          </cell>
          <cell r="M1837">
            <v>3.6637496308235824</v>
          </cell>
          <cell r="N1837">
            <v>3.6540062629191148</v>
          </cell>
          <cell r="O1837">
            <v>3.6876777935568117</v>
          </cell>
        </row>
        <row r="1838">
          <cell r="A1838">
            <v>38832</v>
          </cell>
          <cell r="B1838">
            <v>38831</v>
          </cell>
          <cell r="C1838">
            <v>38833</v>
          </cell>
          <cell r="D1838">
            <v>1.7293700000000001</v>
          </cell>
          <cell r="E1838">
            <v>1.7303999999999999</v>
          </cell>
          <cell r="F1838">
            <v>2.1225000000000001</v>
          </cell>
          <cell r="G1838">
            <v>2.1233</v>
          </cell>
          <cell r="H1838">
            <v>2.1251000000000002</v>
          </cell>
          <cell r="I1838">
            <v>15.68</v>
          </cell>
          <cell r="M1838">
            <v>3.6658628816106411</v>
          </cell>
          <cell r="N1838">
            <v>3.6561138937315665</v>
          </cell>
          <cell r="O1838">
            <v>3.6898099104608302</v>
          </cell>
        </row>
        <row r="1839">
          <cell r="A1839">
            <v>38833</v>
          </cell>
          <cell r="B1839">
            <v>38832</v>
          </cell>
          <cell r="C1839">
            <v>38834</v>
          </cell>
          <cell r="D1839">
            <v>1.72834</v>
          </cell>
          <cell r="E1839">
            <v>1.72834</v>
          </cell>
          <cell r="F1839">
            <v>2.1215999999999999</v>
          </cell>
          <cell r="G1839">
            <v>2.1223999999999998</v>
          </cell>
          <cell r="H1839">
            <v>2.1185</v>
          </cell>
          <cell r="I1839">
            <v>15.68</v>
          </cell>
          <cell r="M1839">
            <v>3.6679760927078311</v>
          </cell>
          <cell r="N1839">
            <v>3.6582227402254706</v>
          </cell>
          <cell r="O1839">
            <v>3.6919432600979527</v>
          </cell>
        </row>
        <row r="1840">
          <cell r="A1840">
            <v>38834</v>
          </cell>
          <cell r="B1840">
            <v>38833</v>
          </cell>
          <cell r="C1840">
            <v>38835</v>
          </cell>
          <cell r="D1840">
            <v>1.7293700000000001</v>
          </cell>
          <cell r="E1840">
            <v>1.72834</v>
          </cell>
          <cell r="F1840">
            <v>2.1128</v>
          </cell>
          <cell r="G1840">
            <v>2.1135999999999999</v>
          </cell>
          <cell r="H1840">
            <v>2.1046999999999998</v>
          </cell>
          <cell r="I1840">
            <v>15.69</v>
          </cell>
          <cell r="M1840">
            <v>3.6700892626411878</v>
          </cell>
          <cell r="N1840">
            <v>3.6603302911224174</v>
          </cell>
          <cell r="O1840">
            <v>3.6940778431809123</v>
          </cell>
        </row>
        <row r="1841">
          <cell r="A1841">
            <v>38835</v>
          </cell>
          <cell r="B1841">
            <v>38834</v>
          </cell>
          <cell r="C1841">
            <v>38839</v>
          </cell>
          <cell r="D1841">
            <v>1.7365790000000001</v>
          </cell>
          <cell r="E1841">
            <v>1.72834</v>
          </cell>
          <cell r="F1841">
            <v>2.0884</v>
          </cell>
          <cell r="G1841">
            <v>2.0891999999999999</v>
          </cell>
          <cell r="H1841">
            <v>2.0859000000000001</v>
          </cell>
          <cell r="I1841">
            <v>15.7</v>
          </cell>
          <cell r="M1841">
            <v>3.6722049100638987</v>
          </cell>
          <cell r="N1841">
            <v>3.6624390562075368</v>
          </cell>
          <cell r="O1841">
            <v>3.6962149283069405</v>
          </cell>
        </row>
        <row r="1842">
          <cell r="A1842">
            <v>38839</v>
          </cell>
          <cell r="B1842">
            <v>38835</v>
          </cell>
          <cell r="C1842">
            <v>38840</v>
          </cell>
          <cell r="D1842">
            <v>1.7355499999999999</v>
          </cell>
          <cell r="E1842">
            <v>1.73143</v>
          </cell>
          <cell r="F1842">
            <v>2.0710000000000002</v>
          </cell>
          <cell r="G1842">
            <v>2.0718000000000001</v>
          </cell>
          <cell r="H1842">
            <v>2.0590999999999999</v>
          </cell>
          <cell r="I1842">
            <v>15.7</v>
          </cell>
          <cell r="M1842">
            <v>3.67433060137407</v>
          </cell>
          <cell r="N1842">
            <v>3.6645490361803388</v>
          </cell>
          <cell r="O1842">
            <v>3.6983545182804196</v>
          </cell>
        </row>
        <row r="1843">
          <cell r="A1843">
            <v>38840</v>
          </cell>
          <cell r="B1843">
            <v>38839</v>
          </cell>
          <cell r="C1843">
            <v>38841</v>
          </cell>
          <cell r="D1843">
            <v>1.7355499999999999</v>
          </cell>
          <cell r="E1843">
            <v>1.7324600000000001</v>
          </cell>
          <cell r="F1843">
            <v>2.0697999999999999</v>
          </cell>
          <cell r="G1843">
            <v>2.0706000000000002</v>
          </cell>
          <cell r="H1843">
            <v>2.0714999999999999</v>
          </cell>
          <cell r="I1843">
            <v>15.71</v>
          </cell>
          <cell r="M1843">
            <v>3.6764562628658086</v>
          </cell>
          <cell r="N1843">
            <v>3.666664006226243</v>
          </cell>
          <cell r="O1843">
            <v>3.7004953467763722</v>
          </cell>
        </row>
        <row r="1844">
          <cell r="A1844">
            <v>38841</v>
          </cell>
          <cell r="B1844">
            <v>38840</v>
          </cell>
          <cell r="C1844">
            <v>38842</v>
          </cell>
          <cell r="D1844">
            <v>1.73349</v>
          </cell>
          <cell r="E1844">
            <v>1.73349</v>
          </cell>
          <cell r="F1844">
            <v>2.0659000000000001</v>
          </cell>
          <cell r="G1844">
            <v>2.0667</v>
          </cell>
          <cell r="H1844">
            <v>2.0697000000000001</v>
          </cell>
          <cell r="I1844">
            <v>15.71</v>
          </cell>
          <cell r="M1844">
            <v>3.6785831540881477</v>
          </cell>
          <cell r="N1844">
            <v>3.668781455800985</v>
          </cell>
          <cell r="O1844">
            <v>3.7026386843797674</v>
          </cell>
        </row>
        <row r="1845">
          <cell r="A1845">
            <v>38842</v>
          </cell>
          <cell r="B1845">
            <v>38841</v>
          </cell>
          <cell r="C1845">
            <v>38845</v>
          </cell>
          <cell r="D1845">
            <v>1.7355499999999999</v>
          </cell>
          <cell r="E1845">
            <v>1.73349</v>
          </cell>
          <cell r="F1845">
            <v>2.0579000000000001</v>
          </cell>
          <cell r="G1845">
            <v>2.0587</v>
          </cell>
          <cell r="H1845">
            <v>2.0552999999999999</v>
          </cell>
          <cell r="I1845">
            <v>15.77</v>
          </cell>
          <cell r="M1845">
            <v>3.6807087497920743</v>
          </cell>
          <cell r="N1845">
            <v>3.67090138778959</v>
          </cell>
          <cell r="O1845">
            <v>3.7047832634104991</v>
          </cell>
        </row>
        <row r="1846">
          <cell r="A1846">
            <v>38845</v>
          </cell>
          <cell r="B1846">
            <v>38842</v>
          </cell>
          <cell r="C1846">
            <v>38846</v>
          </cell>
          <cell r="D1846">
            <v>1.7365790000000001</v>
          </cell>
          <cell r="E1846">
            <v>1.7345200000000001</v>
          </cell>
          <cell r="F1846">
            <v>2.0642999999999998</v>
          </cell>
          <cell r="G1846">
            <v>2.0651000000000002</v>
          </cell>
          <cell r="H1846">
            <v>2.0699000000000001</v>
          </cell>
          <cell r="I1846">
            <v>15.77</v>
          </cell>
          <cell r="M1846">
            <v>3.6828381011489753</v>
          </cell>
          <cell r="N1846">
            <v>3.6730225447384961</v>
          </cell>
          <cell r="O1846">
            <v>3.7069367103271134</v>
          </cell>
        </row>
        <row r="1847">
          <cell r="A1847">
            <v>38846</v>
          </cell>
          <cell r="B1847">
            <v>38845</v>
          </cell>
          <cell r="C1847">
            <v>38847</v>
          </cell>
          <cell r="D1847">
            <v>1.7345200000000001</v>
          </cell>
          <cell r="E1847">
            <v>1.7345200000000001</v>
          </cell>
          <cell r="F1847">
            <v>2.0634000000000001</v>
          </cell>
          <cell r="G1847">
            <v>2.0642</v>
          </cell>
          <cell r="H1847">
            <v>2.0606</v>
          </cell>
          <cell r="I1847">
            <v>15.77</v>
          </cell>
          <cell r="M1847">
            <v>3.6849699475845936</v>
          </cell>
          <cell r="N1847">
            <v>3.6751461884265963</v>
          </cell>
          <cell r="O1847">
            <v>3.7090914089589542</v>
          </cell>
        </row>
        <row r="1848">
          <cell r="A1848">
            <v>38847</v>
          </cell>
          <cell r="B1848">
            <v>38846</v>
          </cell>
          <cell r="C1848">
            <v>38848</v>
          </cell>
          <cell r="D1848">
            <v>1.7324600000000001</v>
          </cell>
          <cell r="E1848">
            <v>1.7324600000000001</v>
          </cell>
          <cell r="F1848">
            <v>2.0577999999999999</v>
          </cell>
          <cell r="G1848">
            <v>2.0586000000000002</v>
          </cell>
          <cell r="H1848">
            <v>2.0596000000000001</v>
          </cell>
          <cell r="I1848">
            <v>15.71</v>
          </cell>
          <cell r="M1848">
            <v>3.6871004989424221</v>
          </cell>
          <cell r="N1848">
            <v>3.6772710599488465</v>
          </cell>
          <cell r="O1848">
            <v>3.7112473600335951</v>
          </cell>
        </row>
        <row r="1849">
          <cell r="A1849">
            <v>38848</v>
          </cell>
          <cell r="B1849">
            <v>38847</v>
          </cell>
          <cell r="C1849">
            <v>38849</v>
          </cell>
          <cell r="D1849">
            <v>1.73143</v>
          </cell>
          <cell r="E1849">
            <v>1.73143</v>
          </cell>
          <cell r="F1849">
            <v>2.0872999999999999</v>
          </cell>
          <cell r="G1849">
            <v>2.0880999999999998</v>
          </cell>
          <cell r="H1849">
            <v>2.0960999999999999</v>
          </cell>
          <cell r="I1849">
            <v>15.7</v>
          </cell>
          <cell r="M1849">
            <v>3.6892297503192211</v>
          </cell>
          <cell r="N1849">
            <v>3.6793946349556856</v>
          </cell>
          <cell r="O1849">
            <v>3.7133969252341541</v>
          </cell>
        </row>
        <row r="1850">
          <cell r="A1850">
            <v>38849</v>
          </cell>
          <cell r="B1850">
            <v>38848</v>
          </cell>
          <cell r="C1850">
            <v>38852</v>
          </cell>
          <cell r="D1850">
            <v>1.7324600000000001</v>
          </cell>
          <cell r="E1850">
            <v>1.7303999999999999</v>
          </cell>
          <cell r="F1850">
            <v>2.1299000000000001</v>
          </cell>
          <cell r="G1850">
            <v>2.1307</v>
          </cell>
          <cell r="H1850">
            <v>2.1387999999999998</v>
          </cell>
          <cell r="I1850">
            <v>15.75</v>
          </cell>
          <cell r="M1850">
            <v>3.6913589646747527</v>
          </cell>
          <cell r="N1850">
            <v>3.6815181730399527</v>
          </cell>
          <cell r="O1850">
            <v>3.7155464611737266</v>
          </cell>
        </row>
        <row r="1851">
          <cell r="A1851">
            <v>38852</v>
          </cell>
          <cell r="B1851">
            <v>38849</v>
          </cell>
          <cell r="C1851">
            <v>38853</v>
          </cell>
          <cell r="D1851">
            <v>1.7355499999999999</v>
          </cell>
          <cell r="E1851">
            <v>1.7303999999999999</v>
          </cell>
          <cell r="F1851">
            <v>2.1766000000000001</v>
          </cell>
          <cell r="G1851">
            <v>2.1774</v>
          </cell>
          <cell r="H1851">
            <v>2.1819999999999999</v>
          </cell>
          <cell r="I1851">
            <v>15.74</v>
          </cell>
          <cell r="M1851">
            <v>3.6934906752587326</v>
          </cell>
          <cell r="N1851">
            <v>3.6836416727221617</v>
          </cell>
          <cell r="O1851">
            <v>3.7177036154607985</v>
          </cell>
        </row>
        <row r="1852">
          <cell r="A1852">
            <v>38853</v>
          </cell>
          <cell r="B1852">
            <v>38852</v>
          </cell>
          <cell r="C1852">
            <v>38854</v>
          </cell>
          <cell r="D1852">
            <v>1.737609</v>
          </cell>
          <cell r="E1852">
            <v>1.73349</v>
          </cell>
          <cell r="F1852">
            <v>2.1395</v>
          </cell>
          <cell r="G1852">
            <v>2.1402999999999999</v>
          </cell>
          <cell r="H1852">
            <v>2.1362000000000001</v>
          </cell>
          <cell r="I1852">
            <v>15.77</v>
          </cell>
          <cell r="M1852">
            <v>3.6956274211725479</v>
          </cell>
          <cell r="N1852">
            <v>3.6857663972389876</v>
          </cell>
          <cell r="O1852">
            <v>3.7198607468041285</v>
          </cell>
        </row>
        <row r="1853">
          <cell r="A1853">
            <v>38854</v>
          </cell>
          <cell r="B1853">
            <v>38853</v>
          </cell>
          <cell r="C1853">
            <v>38855</v>
          </cell>
          <cell r="D1853">
            <v>1.7324600000000001</v>
          </cell>
          <cell r="E1853">
            <v>1.73349</v>
          </cell>
          <cell r="F1853">
            <v>2.1818</v>
          </cell>
          <cell r="G1853">
            <v>2.1825999999999999</v>
          </cell>
          <cell r="H1853">
            <v>2.2016</v>
          </cell>
          <cell r="I1853">
            <v>15.68</v>
          </cell>
          <cell r="M1853">
            <v>3.6977679396617735</v>
          </cell>
          <cell r="N1853">
            <v>3.6878961436363036</v>
          </cell>
          <cell r="O1853">
            <v>3.722022957677448</v>
          </cell>
        </row>
        <row r="1854">
          <cell r="A1854">
            <v>38855</v>
          </cell>
          <cell r="B1854">
            <v>38854</v>
          </cell>
          <cell r="C1854">
            <v>38856</v>
          </cell>
          <cell r="D1854">
            <v>1.73143</v>
          </cell>
          <cell r="E1854">
            <v>1.73143</v>
          </cell>
          <cell r="F1854">
            <v>2.1825000000000001</v>
          </cell>
          <cell r="G1854">
            <v>2.1833</v>
          </cell>
          <cell r="H1854">
            <v>2.1711</v>
          </cell>
          <cell r="I1854">
            <v>15.68</v>
          </cell>
          <cell r="M1854">
            <v>3.6999033513433552</v>
          </cell>
          <cell r="N1854">
            <v>3.6900271206649804</v>
          </cell>
          <cell r="O1854">
            <v>3.7241749320389488</v>
          </cell>
        </row>
        <row r="1855">
          <cell r="A1855">
            <v>38856</v>
          </cell>
          <cell r="B1855">
            <v>38855</v>
          </cell>
          <cell r="C1855">
            <v>38859</v>
          </cell>
          <cell r="D1855">
            <v>1.7303999999999999</v>
          </cell>
          <cell r="E1855">
            <v>1.7303999999999999</v>
          </cell>
          <cell r="F1855">
            <v>2.1922000000000001</v>
          </cell>
          <cell r="G1855">
            <v>2.1930000000000001</v>
          </cell>
          <cell r="H1855">
            <v>2.2082999999999999</v>
          </cell>
          <cell r="I1855">
            <v>15.66</v>
          </cell>
          <cell r="M1855">
            <v>3.7020387258965606</v>
          </cell>
          <cell r="N1855">
            <v>3.6921567952174912</v>
          </cell>
          <cell r="O1855">
            <v>3.7263281506146053</v>
          </cell>
        </row>
        <row r="1856">
          <cell r="A1856">
            <v>38859</v>
          </cell>
          <cell r="B1856">
            <v>38856</v>
          </cell>
          <cell r="C1856">
            <v>38860</v>
          </cell>
          <cell r="D1856">
            <v>1.7293700000000001</v>
          </cell>
          <cell r="E1856">
            <v>1.7303999999999999</v>
          </cell>
          <cell r="F1856">
            <v>2.2875000000000001</v>
          </cell>
          <cell r="G1856">
            <v>2.2883</v>
          </cell>
          <cell r="H1856">
            <v>2.2926000000000002</v>
          </cell>
          <cell r="I1856">
            <v>15.66</v>
          </cell>
          <cell r="M1856">
            <v>3.7041740618336574</v>
          </cell>
          <cell r="N1856">
            <v>3.6942864312569723</v>
          </cell>
          <cell r="O1856">
            <v>3.7284800558872733</v>
          </cell>
        </row>
        <row r="1857">
          <cell r="A1857">
            <v>38860</v>
          </cell>
          <cell r="B1857">
            <v>38859</v>
          </cell>
          <cell r="C1857">
            <v>38861</v>
          </cell>
          <cell r="D1857">
            <v>1.7293700000000001</v>
          </cell>
          <cell r="E1857">
            <v>1.7293700000000001</v>
          </cell>
          <cell r="F1857">
            <v>2.2593000000000001</v>
          </cell>
          <cell r="G1857">
            <v>2.2601</v>
          </cell>
          <cell r="H1857">
            <v>2.2854000000000001</v>
          </cell>
          <cell r="I1857">
            <v>15.67</v>
          </cell>
          <cell r="M1857">
            <v>3.706309357666095</v>
          </cell>
          <cell r="N1857">
            <v>3.6964172956705212</v>
          </cell>
          <cell r="O1857">
            <v>3.730633203856804</v>
          </cell>
        </row>
        <row r="1858">
          <cell r="A1858">
            <v>38861</v>
          </cell>
          <cell r="B1858">
            <v>38860</v>
          </cell>
          <cell r="C1858">
            <v>38862</v>
          </cell>
          <cell r="D1858">
            <v>1.7293700000000001</v>
          </cell>
          <cell r="E1858">
            <v>1.72834</v>
          </cell>
          <cell r="F1858">
            <v>2.3702999999999999</v>
          </cell>
          <cell r="G1858">
            <v>2.3711000000000002</v>
          </cell>
          <cell r="H1858">
            <v>2.3982000000000001</v>
          </cell>
          <cell r="I1858">
            <v>15.66</v>
          </cell>
          <cell r="M1858">
            <v>3.7084458844040507</v>
          </cell>
          <cell r="N1858">
            <v>3.6985481200633923</v>
          </cell>
          <cell r="O1858">
            <v>3.7327888758920071</v>
          </cell>
        </row>
        <row r="1859">
          <cell r="A1859">
            <v>38862</v>
          </cell>
          <cell r="B1859">
            <v>38861</v>
          </cell>
          <cell r="C1859">
            <v>38863</v>
          </cell>
          <cell r="D1859">
            <v>1.7303999999999999</v>
          </cell>
          <cell r="E1859">
            <v>1.7293700000000001</v>
          </cell>
          <cell r="F1859">
            <v>2.3142</v>
          </cell>
          <cell r="G1859">
            <v>2.3149999999999999</v>
          </cell>
          <cell r="H1859">
            <v>2.2911999999999999</v>
          </cell>
          <cell r="I1859">
            <v>15.67</v>
          </cell>
          <cell r="M1859">
            <v>3.7105836427570877</v>
          </cell>
          <cell r="N1859">
            <v>3.7006789029493357</v>
          </cell>
          <cell r="O1859">
            <v>3.7349445121481599</v>
          </cell>
        </row>
        <row r="1860">
          <cell r="A1860">
            <v>38863</v>
          </cell>
          <cell r="B1860">
            <v>38862</v>
          </cell>
          <cell r="C1860">
            <v>38866</v>
          </cell>
          <cell r="D1860">
            <v>1.7293700000000001</v>
          </cell>
          <cell r="E1860">
            <v>1.7293700000000001</v>
          </cell>
          <cell r="F1860">
            <v>2.2511999999999999</v>
          </cell>
          <cell r="G1860">
            <v>2.2519999999999998</v>
          </cell>
          <cell r="H1860">
            <v>2.2399</v>
          </cell>
          <cell r="I1860">
            <v>15.66</v>
          </cell>
          <cell r="M1860">
            <v>3.7127239074022298</v>
          </cell>
          <cell r="N1860">
            <v>3.7028121839741335</v>
          </cell>
          <cell r="O1860">
            <v>3.7371026753869234</v>
          </cell>
        </row>
        <row r="1861">
          <cell r="A1861">
            <v>38866</v>
          </cell>
          <cell r="B1861">
            <v>38863</v>
          </cell>
          <cell r="C1861">
            <v>38867</v>
          </cell>
          <cell r="D1861">
            <v>1.7293700000000001</v>
          </cell>
          <cell r="E1861">
            <v>1.7293700000000001</v>
          </cell>
          <cell r="F1861">
            <v>2.2557999999999998</v>
          </cell>
          <cell r="G1861">
            <v>2.2566000000000002</v>
          </cell>
          <cell r="H1861">
            <v>2.2841999999999998</v>
          </cell>
          <cell r="I1861">
            <v>15.67</v>
          </cell>
          <cell r="M1861">
            <v>3.7148641318501445</v>
          </cell>
          <cell r="N1861">
            <v>3.7049466947429996</v>
          </cell>
          <cell r="O1861">
            <v>3.7392608028052883</v>
          </cell>
        </row>
        <row r="1862">
          <cell r="A1862">
            <v>38867</v>
          </cell>
          <cell r="B1862">
            <v>38866</v>
          </cell>
          <cell r="C1862">
            <v>38868</v>
          </cell>
          <cell r="D1862">
            <v>1.7303999999999999</v>
          </cell>
          <cell r="E1862">
            <v>1.7303999999999999</v>
          </cell>
          <cell r="F1862">
            <v>2.3227000000000002</v>
          </cell>
          <cell r="G1862">
            <v>2.3235000000000001</v>
          </cell>
          <cell r="H1862">
            <v>2.3163999999999998</v>
          </cell>
          <cell r="I1862">
            <v>15.66</v>
          </cell>
          <cell r="M1862">
            <v>3.7170055900447103</v>
          </cell>
          <cell r="N1862">
            <v>3.7070824359648289</v>
          </cell>
          <cell r="O1862">
            <v>3.7414214601265727</v>
          </cell>
        </row>
        <row r="1863">
          <cell r="A1863">
            <v>38868</v>
          </cell>
          <cell r="B1863">
            <v>38867</v>
          </cell>
          <cell r="C1863">
            <v>38869</v>
          </cell>
          <cell r="D1863">
            <v>1.73143</v>
          </cell>
          <cell r="E1863">
            <v>1.73143</v>
          </cell>
          <cell r="F1863">
            <v>2.2997000000000001</v>
          </cell>
          <cell r="G1863">
            <v>2.3005</v>
          </cell>
          <cell r="H1863">
            <v>2.319</v>
          </cell>
          <cell r="I1863">
            <v>15.66</v>
          </cell>
          <cell r="M1863">
            <v>3.7191495588690477</v>
          </cell>
          <cell r="N1863">
            <v>3.709220681113893</v>
          </cell>
          <cell r="O1863">
            <v>3.7435820815860628</v>
          </cell>
        </row>
        <row r="1864">
          <cell r="A1864">
            <v>38869</v>
          </cell>
          <cell r="B1864">
            <v>38868</v>
          </cell>
          <cell r="C1864">
            <v>38870</v>
          </cell>
          <cell r="D1864">
            <v>1.679821</v>
          </cell>
          <cell r="E1864">
            <v>1.6777519999999999</v>
          </cell>
          <cell r="F1864">
            <v>2.2705000000000002</v>
          </cell>
          <cell r="G1864">
            <v>2.2713000000000001</v>
          </cell>
          <cell r="H1864">
            <v>2.2522000000000002</v>
          </cell>
          <cell r="I1864">
            <v>15.17</v>
          </cell>
          <cell r="M1864">
            <v>3.7212960412426184</v>
          </cell>
          <cell r="N1864">
            <v>3.7113614331018598</v>
          </cell>
          <cell r="O1864">
            <v>3.7457439507758981</v>
          </cell>
        </row>
        <row r="1865">
          <cell r="A1865">
            <v>38870</v>
          </cell>
          <cell r="B1865">
            <v>38869</v>
          </cell>
          <cell r="C1865">
            <v>38873</v>
          </cell>
          <cell r="D1865">
            <v>1.681889</v>
          </cell>
          <cell r="E1865">
            <v>1.6777519999999999</v>
          </cell>
          <cell r="F1865">
            <v>2.2587000000000002</v>
          </cell>
          <cell r="G1865">
            <v>2.2595000000000001</v>
          </cell>
          <cell r="H1865">
            <v>2.2765</v>
          </cell>
          <cell r="I1865">
            <v>15.16</v>
          </cell>
          <cell r="M1865">
            <v>3.7233797449883839</v>
          </cell>
          <cell r="N1865">
            <v>3.7134370144575635</v>
          </cell>
          <cell r="O1865">
            <v>3.7478439263065417</v>
          </cell>
        </row>
        <row r="1866">
          <cell r="A1866">
            <v>38873</v>
          </cell>
          <cell r="B1866">
            <v>38870</v>
          </cell>
          <cell r="C1866">
            <v>38874</v>
          </cell>
          <cell r="D1866">
            <v>1.6829229999999999</v>
          </cell>
          <cell r="E1866">
            <v>1.6787859999999999</v>
          </cell>
          <cell r="F1866">
            <v>2.2549000000000001</v>
          </cell>
          <cell r="G1866">
            <v>2.2557</v>
          </cell>
          <cell r="H1866">
            <v>2.2513999999999998</v>
          </cell>
          <cell r="I1866">
            <v>15.17</v>
          </cell>
          <cell r="M1866">
            <v>3.7254671821336904</v>
          </cell>
          <cell r="N1866">
            <v>3.7155137565835239</v>
          </cell>
          <cell r="O1866">
            <v>3.7499437870231924</v>
          </cell>
        </row>
        <row r="1867">
          <cell r="A1867">
            <v>38874</v>
          </cell>
          <cell r="B1867">
            <v>38873</v>
          </cell>
          <cell r="C1867">
            <v>38875</v>
          </cell>
          <cell r="D1867">
            <v>1.679821</v>
          </cell>
          <cell r="E1867">
            <v>1.679821</v>
          </cell>
          <cell r="F1867">
            <v>2.2677999999999998</v>
          </cell>
          <cell r="G1867">
            <v>2.2686000000000002</v>
          </cell>
          <cell r="H1867">
            <v>2.2570000000000001</v>
          </cell>
          <cell r="I1867">
            <v>15.17</v>
          </cell>
          <cell r="M1867">
            <v>3.7275570736025427</v>
          </cell>
          <cell r="N1867">
            <v>3.7175929407426436</v>
          </cell>
          <cell r="O1867">
            <v>3.7520461171070218</v>
          </cell>
        </row>
        <row r="1868">
          <cell r="A1868">
            <v>38875</v>
          </cell>
          <cell r="B1868">
            <v>38874</v>
          </cell>
          <cell r="C1868">
            <v>38876</v>
          </cell>
          <cell r="D1868">
            <v>1.6787859999999999</v>
          </cell>
          <cell r="E1868">
            <v>1.679821</v>
          </cell>
          <cell r="F1868">
            <v>2.2492000000000001</v>
          </cell>
          <cell r="G1868">
            <v>2.25</v>
          </cell>
          <cell r="H1868">
            <v>2.2395999999999998</v>
          </cell>
          <cell r="I1868">
            <v>15.17</v>
          </cell>
          <cell r="M1868">
            <v>3.7296442831528549</v>
          </cell>
          <cell r="N1868">
            <v>3.7196745709730807</v>
          </cell>
          <cell r="O1868">
            <v>3.7541496258196609</v>
          </cell>
        </row>
        <row r="1869">
          <cell r="A1869">
            <v>38876</v>
          </cell>
          <cell r="B1869">
            <v>38875</v>
          </cell>
          <cell r="C1869">
            <v>38877</v>
          </cell>
          <cell r="D1869">
            <v>1.6787859999999999</v>
          </cell>
          <cell r="E1869">
            <v>1.6777519999999999</v>
          </cell>
          <cell r="F1869">
            <v>2.2692999999999999</v>
          </cell>
          <cell r="G1869">
            <v>2.2700999999999998</v>
          </cell>
          <cell r="H1869">
            <v>2.2688999999999999</v>
          </cell>
          <cell r="I1869">
            <v>15.17</v>
          </cell>
          <cell r="M1869">
            <v>3.7317313746887004</v>
          </cell>
          <cell r="N1869">
            <v>3.721757366792243</v>
          </cell>
          <cell r="O1869">
            <v>3.7562543138218838</v>
          </cell>
        </row>
        <row r="1870">
          <cell r="A1870">
            <v>38877</v>
          </cell>
          <cell r="B1870">
            <v>38876</v>
          </cell>
          <cell r="C1870">
            <v>38880</v>
          </cell>
          <cell r="D1870">
            <v>1.6787859999999999</v>
          </cell>
          <cell r="E1870">
            <v>1.6777519999999999</v>
          </cell>
          <cell r="F1870">
            <v>2.2606999999999999</v>
          </cell>
          <cell r="G1870">
            <v>2.2614999999999998</v>
          </cell>
          <cell r="H1870">
            <v>2.2593999999999999</v>
          </cell>
          <cell r="I1870">
            <v>15.17</v>
          </cell>
          <cell r="M1870">
            <v>3.7338196341512297</v>
          </cell>
          <cell r="N1870">
            <v>3.7238387620807933</v>
          </cell>
          <cell r="O1870">
            <v>3.7583601817748353</v>
          </cell>
        </row>
        <row r="1871">
          <cell r="A1871">
            <v>38880</v>
          </cell>
          <cell r="B1871">
            <v>38877</v>
          </cell>
          <cell r="C1871">
            <v>38881</v>
          </cell>
          <cell r="D1871">
            <v>1.679821</v>
          </cell>
          <cell r="E1871">
            <v>1.6777519999999999</v>
          </cell>
          <cell r="F1871">
            <v>2.2698999999999998</v>
          </cell>
          <cell r="G1871">
            <v>2.2707000000000002</v>
          </cell>
          <cell r="H1871">
            <v>2.2884000000000002</v>
          </cell>
          <cell r="I1871">
            <v>15.18</v>
          </cell>
          <cell r="M1871">
            <v>3.735909062194009</v>
          </cell>
          <cell r="N1871">
            <v>3.7259213213910463</v>
          </cell>
          <cell r="O1871">
            <v>3.7604672303400313</v>
          </cell>
        </row>
        <row r="1872">
          <cell r="A1872">
            <v>38881</v>
          </cell>
          <cell r="B1872">
            <v>38880</v>
          </cell>
          <cell r="C1872">
            <v>38882</v>
          </cell>
          <cell r="D1872">
            <v>1.679821</v>
          </cell>
          <cell r="E1872">
            <v>1.6787859999999999</v>
          </cell>
          <cell r="F1872">
            <v>2.3010000000000002</v>
          </cell>
          <cell r="G1872">
            <v>2.3018000000000001</v>
          </cell>
          <cell r="H1872">
            <v>2.3088000000000002</v>
          </cell>
          <cell r="I1872">
            <v>15.19</v>
          </cell>
          <cell r="M1872">
            <v>3.7380009483595971</v>
          </cell>
          <cell r="N1872">
            <v>3.7280050453739819</v>
          </cell>
          <cell r="O1872">
            <v>3.762576756542074</v>
          </cell>
        </row>
        <row r="1873">
          <cell r="A1873">
            <v>38882</v>
          </cell>
          <cell r="B1873">
            <v>38881</v>
          </cell>
          <cell r="C1873">
            <v>38884</v>
          </cell>
          <cell r="D1873">
            <v>1.6787859999999999</v>
          </cell>
          <cell r="E1873">
            <v>1.6777519999999999</v>
          </cell>
          <cell r="F1873">
            <v>2.2837000000000001</v>
          </cell>
          <cell r="G1873">
            <v>2.2845</v>
          </cell>
          <cell r="H1873">
            <v>2.2835000000000001</v>
          </cell>
          <cell r="I1873">
            <v>15.18</v>
          </cell>
          <cell r="M1873">
            <v>3.7400940058566219</v>
          </cell>
          <cell r="N1873">
            <v>3.7300912196000162</v>
          </cell>
          <cell r="O1873">
            <v>3.7646887631122903</v>
          </cell>
        </row>
        <row r="1874">
          <cell r="A1874">
            <v>38884</v>
          </cell>
          <cell r="B1874">
            <v>38882</v>
          </cell>
          <cell r="C1874">
            <v>38887</v>
          </cell>
          <cell r="D1874">
            <v>1.6787859999999999</v>
          </cell>
          <cell r="E1874">
            <v>1.6777519999999999</v>
          </cell>
          <cell r="F1874">
            <v>2.2513000000000001</v>
          </cell>
          <cell r="G1874">
            <v>2.2521</v>
          </cell>
          <cell r="H1874">
            <v>2.2494000000000001</v>
          </cell>
          <cell r="I1874">
            <v>15.18</v>
          </cell>
          <cell r="M1874">
            <v>3.7421869450085268</v>
          </cell>
          <cell r="N1874">
            <v>3.7321772756013054</v>
          </cell>
          <cell r="O1874">
            <v>3.7668006574865442</v>
          </cell>
        </row>
        <row r="1875">
          <cell r="A1875">
            <v>38887</v>
          </cell>
          <cell r="B1875">
            <v>38884</v>
          </cell>
          <cell r="C1875">
            <v>38888</v>
          </cell>
          <cell r="D1875">
            <v>1.6787859999999999</v>
          </cell>
          <cell r="E1875">
            <v>1.6777519999999999</v>
          </cell>
          <cell r="F1875">
            <v>2.2395999999999998</v>
          </cell>
          <cell r="G1875">
            <v>2.2404000000000002</v>
          </cell>
          <cell r="H1875">
            <v>2.2498</v>
          </cell>
          <cell r="I1875">
            <v>15.18</v>
          </cell>
          <cell r="M1875">
            <v>3.7442810553594144</v>
          </cell>
          <cell r="N1875">
            <v>3.7342644982308038</v>
          </cell>
          <cell r="O1875">
            <v>3.7689137365796763</v>
          </cell>
        </row>
        <row r="1876">
          <cell r="A1876">
            <v>38888</v>
          </cell>
          <cell r="B1876">
            <v>38887</v>
          </cell>
          <cell r="C1876">
            <v>38889</v>
          </cell>
          <cell r="D1876">
            <v>1.6787859999999999</v>
          </cell>
          <cell r="E1876">
            <v>1.6777519999999999</v>
          </cell>
          <cell r="F1876">
            <v>2.2498</v>
          </cell>
          <cell r="G1876">
            <v>2.2505999999999999</v>
          </cell>
          <cell r="H1876">
            <v>2.2469999999999999</v>
          </cell>
          <cell r="I1876">
            <v>15.18</v>
          </cell>
          <cell r="M1876">
            <v>3.7463763375646817</v>
          </cell>
          <cell r="N1876">
            <v>3.7363528881409493</v>
          </cell>
          <cell r="O1876">
            <v>3.7710280010562838</v>
          </cell>
        </row>
        <row r="1877">
          <cell r="A1877">
            <v>38889</v>
          </cell>
          <cell r="B1877">
            <v>38888</v>
          </cell>
          <cell r="C1877">
            <v>38890</v>
          </cell>
          <cell r="D1877">
            <v>1.679821</v>
          </cell>
          <cell r="E1877">
            <v>1.6777519999999999</v>
          </cell>
          <cell r="F1877">
            <v>2.2370000000000001</v>
          </cell>
          <cell r="G1877">
            <v>2.2378</v>
          </cell>
          <cell r="H1877">
            <v>2.2320000000000002</v>
          </cell>
          <cell r="I1877">
            <v>15.18</v>
          </cell>
          <cell r="M1877">
            <v>3.7484727922800931</v>
          </cell>
          <cell r="N1877">
            <v>3.7384424459845444</v>
          </cell>
          <cell r="O1877">
            <v>3.773143451581336</v>
          </cell>
        </row>
        <row r="1878">
          <cell r="A1878">
            <v>38890</v>
          </cell>
          <cell r="B1878">
            <v>38889</v>
          </cell>
          <cell r="C1878">
            <v>38891</v>
          </cell>
          <cell r="D1878">
            <v>1.6787859999999999</v>
          </cell>
          <cell r="E1878">
            <v>1.6787859999999999</v>
          </cell>
          <cell r="F1878">
            <v>2.2383000000000002</v>
          </cell>
          <cell r="G1878">
            <v>2.2391000000000001</v>
          </cell>
          <cell r="H1878">
            <v>2.2393999999999998</v>
          </cell>
          <cell r="I1878">
            <v>15.18</v>
          </cell>
          <cell r="M1878">
            <v>3.7505717133848937</v>
          </cell>
          <cell r="N1878">
            <v>3.7405331724147564</v>
          </cell>
          <cell r="O1878">
            <v>3.7752600888201764</v>
          </cell>
        </row>
        <row r="1879">
          <cell r="A1879">
            <v>38891</v>
          </cell>
          <cell r="B1879">
            <v>38890</v>
          </cell>
          <cell r="C1879">
            <v>38894</v>
          </cell>
          <cell r="D1879">
            <v>1.6787859999999999</v>
          </cell>
          <cell r="E1879">
            <v>1.6777519999999999</v>
          </cell>
          <cell r="F1879">
            <v>2.2454000000000001</v>
          </cell>
          <cell r="G1879">
            <v>2.2462</v>
          </cell>
          <cell r="H1879">
            <v>2.2320000000000002</v>
          </cell>
          <cell r="I1879">
            <v>15.17</v>
          </cell>
          <cell r="M1879">
            <v>3.7526705158130356</v>
          </cell>
          <cell r="N1879">
            <v>3.742626357322218</v>
          </cell>
          <cell r="O1879">
            <v>3.7773779134385208</v>
          </cell>
        </row>
        <row r="1880">
          <cell r="A1880">
            <v>38894</v>
          </cell>
          <cell r="B1880">
            <v>38891</v>
          </cell>
          <cell r="C1880">
            <v>38895</v>
          </cell>
          <cell r="D1880">
            <v>1.6787859999999999</v>
          </cell>
          <cell r="E1880">
            <v>1.6777519999999999</v>
          </cell>
          <cell r="F1880">
            <v>2.2250999999999999</v>
          </cell>
          <cell r="G1880">
            <v>2.2259000000000002</v>
          </cell>
          <cell r="H1880">
            <v>2.2271999999999998</v>
          </cell>
          <cell r="I1880">
            <v>15.18</v>
          </cell>
          <cell r="M1880">
            <v>3.7547704927212218</v>
          </cell>
          <cell r="N1880">
            <v>3.7447194236076351</v>
          </cell>
          <cell r="O1880">
            <v>3.7794956239100475</v>
          </cell>
        </row>
        <row r="1881">
          <cell r="A1881">
            <v>38895</v>
          </cell>
          <cell r="B1881">
            <v>38894</v>
          </cell>
          <cell r="C1881">
            <v>38896</v>
          </cell>
          <cell r="D1881">
            <v>1.6777519999999999</v>
          </cell>
          <cell r="E1881">
            <v>1.6777519999999999</v>
          </cell>
          <cell r="F1881">
            <v>2.2307000000000001</v>
          </cell>
          <cell r="G1881">
            <v>2.2315</v>
          </cell>
          <cell r="H1881">
            <v>2.2364999999999999</v>
          </cell>
          <cell r="I1881">
            <v>15.18</v>
          </cell>
          <cell r="M1881">
            <v>3.7568716447666861</v>
          </cell>
          <cell r="N1881">
            <v>3.7468136604417674</v>
          </cell>
          <cell r="O1881">
            <v>3.7816158245555465</v>
          </cell>
        </row>
        <row r="1882">
          <cell r="A1882">
            <v>38896</v>
          </cell>
          <cell r="B1882">
            <v>38895</v>
          </cell>
          <cell r="C1882">
            <v>38897</v>
          </cell>
          <cell r="D1882">
            <v>1.6777519999999999</v>
          </cell>
          <cell r="E1882">
            <v>1.676717</v>
          </cell>
          <cell r="F1882">
            <v>2.2254</v>
          </cell>
          <cell r="G1882">
            <v>2.2262</v>
          </cell>
          <cell r="H1882">
            <v>2.2191000000000001</v>
          </cell>
          <cell r="I1882">
            <v>15.18</v>
          </cell>
          <cell r="M1882">
            <v>3.7589726777386034</v>
          </cell>
          <cell r="N1882">
            <v>3.7489090684792457</v>
          </cell>
          <cell r="O1882">
            <v>3.7837372145795296</v>
          </cell>
        </row>
        <row r="1883">
          <cell r="A1883">
            <v>38897</v>
          </cell>
          <cell r="B1883">
            <v>38896</v>
          </cell>
          <cell r="C1883">
            <v>38898</v>
          </cell>
          <cell r="D1883">
            <v>1.676717</v>
          </cell>
          <cell r="E1883">
            <v>1.676717</v>
          </cell>
          <cell r="F1883">
            <v>2.2054999999999998</v>
          </cell>
          <cell r="G1883">
            <v>2.2063000000000001</v>
          </cell>
          <cell r="H1883">
            <v>2.1781000000000001</v>
          </cell>
          <cell r="I1883">
            <v>15.18</v>
          </cell>
          <cell r="M1883">
            <v>3.7610748857146108</v>
          </cell>
          <cell r="N1883">
            <v>3.7510043550014367</v>
          </cell>
          <cell r="O1883">
            <v>3.7858597946492085</v>
          </cell>
        </row>
        <row r="1884">
          <cell r="A1884">
            <v>38898</v>
          </cell>
          <cell r="B1884">
            <v>38897</v>
          </cell>
          <cell r="C1884">
            <v>38901</v>
          </cell>
          <cell r="D1884">
            <v>1.6829229999999999</v>
          </cell>
          <cell r="E1884">
            <v>1.676717</v>
          </cell>
          <cell r="F1884">
            <v>2.1635</v>
          </cell>
          <cell r="G1884">
            <v>2.1642999999999999</v>
          </cell>
          <cell r="H1884">
            <v>2.1661999999999999</v>
          </cell>
          <cell r="I1884">
            <v>15.18</v>
          </cell>
          <cell r="M1884">
            <v>3.763176971780994</v>
          </cell>
          <cell r="N1884">
            <v>3.7531008125911383</v>
          </cell>
          <cell r="O1884">
            <v>3.7879835654321679</v>
          </cell>
        </row>
        <row r="1885">
          <cell r="A1885">
            <v>38901</v>
          </cell>
          <cell r="B1885">
            <v>38898</v>
          </cell>
          <cell r="C1885">
            <v>38902</v>
          </cell>
          <cell r="D1885">
            <v>1.6829229999999999</v>
          </cell>
          <cell r="E1885">
            <v>1.6787859999999999</v>
          </cell>
          <cell r="F1885">
            <v>2.1692999999999998</v>
          </cell>
          <cell r="G1885">
            <v>2.1701000000000001</v>
          </cell>
          <cell r="H1885">
            <v>2.1783000000000001</v>
          </cell>
          <cell r="I1885">
            <v>15.17</v>
          </cell>
          <cell r="M1885">
            <v>3.7652880174739538</v>
          </cell>
          <cell r="N1885">
            <v>3.7551984419028663</v>
          </cell>
          <cell r="O1885">
            <v>3.790108527596368</v>
          </cell>
        </row>
        <row r="1886">
          <cell r="A1886">
            <v>38902</v>
          </cell>
          <cell r="B1886">
            <v>38901</v>
          </cell>
          <cell r="C1886">
            <v>38903</v>
          </cell>
          <cell r="D1886">
            <v>1.680855</v>
          </cell>
          <cell r="E1886">
            <v>1.6787859999999999</v>
          </cell>
          <cell r="F1886">
            <v>2.1638000000000002</v>
          </cell>
          <cell r="G1886">
            <v>2.1646000000000001</v>
          </cell>
          <cell r="H1886">
            <v>2.1686999999999999</v>
          </cell>
          <cell r="I1886">
            <v>15.18</v>
          </cell>
          <cell r="M1886">
            <v>3.767400247409364</v>
          </cell>
          <cell r="N1886">
            <v>3.7572998334266954</v>
          </cell>
          <cell r="O1886">
            <v>3.7922333752290496</v>
          </cell>
        </row>
        <row r="1887">
          <cell r="A1887">
            <v>38903</v>
          </cell>
          <cell r="B1887">
            <v>38902</v>
          </cell>
          <cell r="C1887">
            <v>38904</v>
          </cell>
          <cell r="D1887">
            <v>1.680855</v>
          </cell>
          <cell r="E1887">
            <v>1.6787859999999999</v>
          </cell>
          <cell r="F1887">
            <v>2.1947000000000001</v>
          </cell>
          <cell r="G1887">
            <v>2.1955</v>
          </cell>
          <cell r="H1887">
            <v>2.1998000000000002</v>
          </cell>
          <cell r="I1887">
            <v>15.18</v>
          </cell>
          <cell r="M1887">
            <v>3.7695110652569834</v>
          </cell>
          <cell r="N1887">
            <v>3.7594024008794147</v>
          </cell>
          <cell r="O1887">
            <v>3.7943607214281503</v>
          </cell>
        </row>
        <row r="1888">
          <cell r="A1888">
            <v>38904</v>
          </cell>
          <cell r="B1888">
            <v>38903</v>
          </cell>
          <cell r="C1888">
            <v>38905</v>
          </cell>
          <cell r="D1888">
            <v>1.679821</v>
          </cell>
          <cell r="E1888">
            <v>1.6787859999999999</v>
          </cell>
          <cell r="F1888">
            <v>2.1831999999999998</v>
          </cell>
          <cell r="G1888">
            <v>2.1840000000000002</v>
          </cell>
          <cell r="H1888">
            <v>2.1772999999999998</v>
          </cell>
          <cell r="I1888">
            <v>15.18</v>
          </cell>
          <cell r="M1888">
            <v>3.7716230657641807</v>
          </cell>
          <cell r="N1888">
            <v>3.7615061449190685</v>
          </cell>
          <cell r="O1888">
            <v>3.7964892610142087</v>
          </cell>
        </row>
        <row r="1889">
          <cell r="A1889">
            <v>38905</v>
          </cell>
          <cell r="B1889">
            <v>38904</v>
          </cell>
          <cell r="C1889">
            <v>38908</v>
          </cell>
          <cell r="D1889">
            <v>1.6787859999999999</v>
          </cell>
          <cell r="E1889">
            <v>1.6787859999999999</v>
          </cell>
          <cell r="F1889">
            <v>2.1757</v>
          </cell>
          <cell r="G1889">
            <v>2.1764999999999999</v>
          </cell>
          <cell r="H1889">
            <v>2.1816</v>
          </cell>
          <cell r="I1889">
            <v>15.18</v>
          </cell>
          <cell r="M1889">
            <v>3.7737349496408328</v>
          </cell>
          <cell r="N1889">
            <v>3.7636110662040698</v>
          </cell>
          <cell r="O1889">
            <v>3.7986189946566844</v>
          </cell>
        </row>
        <row r="1890">
          <cell r="A1890">
            <v>38908</v>
          </cell>
          <cell r="B1890">
            <v>38905</v>
          </cell>
          <cell r="C1890">
            <v>38909</v>
          </cell>
          <cell r="D1890">
            <v>1.6787859999999999</v>
          </cell>
          <cell r="E1890">
            <v>1.6777519999999999</v>
          </cell>
          <cell r="F1890">
            <v>2.1741999999999999</v>
          </cell>
          <cell r="G1890">
            <v>2.1749999999999998</v>
          </cell>
          <cell r="H1890">
            <v>2.1787999999999998</v>
          </cell>
          <cell r="I1890">
            <v>15.18</v>
          </cell>
          <cell r="M1890">
            <v>3.7758467141078884</v>
          </cell>
          <cell r="N1890">
            <v>3.7657171653931991</v>
          </cell>
          <cell r="O1890">
            <v>3.8007499230254127</v>
          </cell>
        </row>
        <row r="1891">
          <cell r="A1891">
            <v>38909</v>
          </cell>
          <cell r="B1891">
            <v>38908</v>
          </cell>
          <cell r="C1891">
            <v>38910</v>
          </cell>
          <cell r="D1891">
            <v>1.6777519999999999</v>
          </cell>
          <cell r="E1891">
            <v>1.6777519999999999</v>
          </cell>
          <cell r="F1891">
            <v>2.1850999999999998</v>
          </cell>
          <cell r="G1891">
            <v>2.1859000000000002</v>
          </cell>
          <cell r="H1891">
            <v>2.1829999999999998</v>
          </cell>
          <cell r="I1891">
            <v>15.18</v>
          </cell>
          <cell r="M1891">
            <v>3.7779596603084848</v>
          </cell>
          <cell r="N1891">
            <v>3.7678231452284234</v>
          </cell>
          <cell r="O1891">
            <v>3.8028820467906046</v>
          </cell>
        </row>
        <row r="1892">
          <cell r="A1892">
            <v>38910</v>
          </cell>
          <cell r="B1892">
            <v>38909</v>
          </cell>
          <cell r="C1892">
            <v>38911</v>
          </cell>
          <cell r="D1892">
            <v>1.6787859999999999</v>
          </cell>
          <cell r="E1892">
            <v>1.6777519999999999</v>
          </cell>
          <cell r="F1892">
            <v>2.1907000000000001</v>
          </cell>
          <cell r="G1892">
            <v>2.1915</v>
          </cell>
          <cell r="H1892">
            <v>2.198</v>
          </cell>
          <cell r="I1892">
            <v>15.18</v>
          </cell>
          <cell r="M1892">
            <v>3.7800724867671525</v>
          </cell>
          <cell r="N1892">
            <v>3.769930302834275</v>
          </cell>
          <cell r="O1892">
            <v>3.8050153666228472</v>
          </cell>
        </row>
        <row r="1893">
          <cell r="A1893">
            <v>38911</v>
          </cell>
          <cell r="B1893">
            <v>38910</v>
          </cell>
          <cell r="C1893">
            <v>38912</v>
          </cell>
          <cell r="D1893">
            <v>1.6777519999999999</v>
          </cell>
          <cell r="E1893">
            <v>1.6777519999999999</v>
          </cell>
          <cell r="F1893">
            <v>2.2098</v>
          </cell>
          <cell r="G1893">
            <v>2.2105999999999999</v>
          </cell>
          <cell r="H1893">
            <v>2.2195</v>
          </cell>
          <cell r="I1893">
            <v>15.18</v>
          </cell>
          <cell r="M1893">
            <v>3.7821877976904088</v>
          </cell>
          <cell r="N1893">
            <v>3.772038638869422</v>
          </cell>
          <cell r="O1893">
            <v>3.8071498831931034</v>
          </cell>
        </row>
        <row r="1894">
          <cell r="A1894">
            <v>38912</v>
          </cell>
          <cell r="B1894">
            <v>38911</v>
          </cell>
          <cell r="C1894">
            <v>38915</v>
          </cell>
          <cell r="D1894">
            <v>1.676717</v>
          </cell>
          <cell r="E1894">
            <v>1.6777519999999999</v>
          </cell>
          <cell r="F1894">
            <v>2.2122000000000002</v>
          </cell>
          <cell r="G1894">
            <v>2.2130000000000001</v>
          </cell>
          <cell r="H1894">
            <v>2.2155</v>
          </cell>
          <cell r="I1894">
            <v>15.18</v>
          </cell>
          <cell r="M1894">
            <v>3.7843029887377257</v>
          </cell>
          <cell r="N1894">
            <v>3.7741481539929023</v>
          </cell>
          <cell r="O1894">
            <v>3.8092855971727126</v>
          </cell>
        </row>
        <row r="1895">
          <cell r="A1895">
            <v>38915</v>
          </cell>
          <cell r="B1895">
            <v>38912</v>
          </cell>
          <cell r="C1895">
            <v>38916</v>
          </cell>
          <cell r="D1895">
            <v>1.6777519999999999</v>
          </cell>
          <cell r="E1895">
            <v>1.6756819999999999</v>
          </cell>
          <cell r="F1895">
            <v>2.2118000000000002</v>
          </cell>
          <cell r="G1895">
            <v>2.2126000000000001</v>
          </cell>
          <cell r="H1895">
            <v>2.2069000000000001</v>
          </cell>
          <cell r="I1895">
            <v>15.16</v>
          </cell>
          <cell r="M1895">
            <v>3.7864180571225146</v>
          </cell>
          <cell r="N1895">
            <v>3.776258848864122</v>
          </cell>
          <cell r="O1895">
            <v>3.8114225092333913</v>
          </cell>
        </row>
        <row r="1896">
          <cell r="A1896">
            <v>38916</v>
          </cell>
          <cell r="B1896">
            <v>38915</v>
          </cell>
          <cell r="C1896">
            <v>38917</v>
          </cell>
          <cell r="D1896">
            <v>1.6777519999999999</v>
          </cell>
          <cell r="E1896">
            <v>1.676717</v>
          </cell>
          <cell r="F1896">
            <v>2.1953999999999998</v>
          </cell>
          <cell r="G1896">
            <v>2.1962000000000002</v>
          </cell>
          <cell r="H1896">
            <v>2.1928999999999998</v>
          </cell>
          <cell r="I1896">
            <v>15.19</v>
          </cell>
          <cell r="M1896">
            <v>3.7885356139452391</v>
          </cell>
          <cell r="N1896">
            <v>3.7783681185242495</v>
          </cell>
          <cell r="O1896">
            <v>3.8135579920760785</v>
          </cell>
        </row>
        <row r="1897">
          <cell r="A1897">
            <v>38917</v>
          </cell>
          <cell r="B1897">
            <v>38916</v>
          </cell>
          <cell r="C1897">
            <v>38918</v>
          </cell>
          <cell r="D1897">
            <v>1.676717</v>
          </cell>
          <cell r="E1897">
            <v>1.676717</v>
          </cell>
          <cell r="F1897">
            <v>2.1802000000000001</v>
          </cell>
          <cell r="G1897">
            <v>2.181</v>
          </cell>
          <cell r="H1897">
            <v>2.1766000000000001</v>
          </cell>
          <cell r="I1897">
            <v>15.17</v>
          </cell>
          <cell r="M1897">
            <v>3.7906543550130287</v>
          </cell>
          <cell r="N1897">
            <v>3.7804798698764452</v>
          </cell>
          <cell r="O1897">
            <v>3.8156986153925763</v>
          </cell>
        </row>
        <row r="1898">
          <cell r="A1898">
            <v>38918</v>
          </cell>
          <cell r="B1898">
            <v>38917</v>
          </cell>
          <cell r="C1898">
            <v>38919</v>
          </cell>
          <cell r="D1898">
            <v>1.625909</v>
          </cell>
          <cell r="E1898">
            <v>1.62487</v>
          </cell>
          <cell r="F1898">
            <v>2.1886999999999999</v>
          </cell>
          <cell r="G1898">
            <v>2.1894999999999998</v>
          </cell>
          <cell r="H1898">
            <v>2.1909999999999998</v>
          </cell>
          <cell r="I1898">
            <v>14.66</v>
          </cell>
          <cell r="M1898">
            <v>3.7927729732124198</v>
          </cell>
          <cell r="N1898">
            <v>3.782592801498438</v>
          </cell>
          <cell r="O1898">
            <v>3.8178378095900269</v>
          </cell>
        </row>
        <row r="1899">
          <cell r="A1899">
            <v>38919</v>
          </cell>
          <cell r="B1899">
            <v>38918</v>
          </cell>
          <cell r="C1899">
            <v>38922</v>
          </cell>
          <cell r="D1899">
            <v>1.62487</v>
          </cell>
          <cell r="E1899">
            <v>1.62487</v>
          </cell>
          <cell r="F1899">
            <v>2.1926999999999999</v>
          </cell>
          <cell r="G1899">
            <v>2.1934999999999998</v>
          </cell>
          <cell r="H1899">
            <v>2.1993</v>
          </cell>
          <cell r="I1899">
            <v>14.65</v>
          </cell>
          <cell r="M1899">
            <v>3.7948285411164542</v>
          </cell>
          <cell r="N1899">
            <v>3.784641542020228</v>
          </cell>
          <cell r="O1899">
            <v>3.819910928551085</v>
          </cell>
        </row>
        <row r="1900">
          <cell r="A1900">
            <v>38922</v>
          </cell>
          <cell r="B1900">
            <v>38919</v>
          </cell>
          <cell r="C1900">
            <v>38923</v>
          </cell>
          <cell r="D1900">
            <v>1.623831</v>
          </cell>
          <cell r="E1900">
            <v>1.62487</v>
          </cell>
          <cell r="F1900">
            <v>2.1907999999999999</v>
          </cell>
          <cell r="G1900">
            <v>2.1916000000000002</v>
          </cell>
          <cell r="H1900">
            <v>2.1905999999999999</v>
          </cell>
          <cell r="I1900">
            <v>14.66</v>
          </cell>
          <cell r="M1900">
            <v>3.7968839088003219</v>
          </cell>
          <cell r="N1900">
            <v>3.7866913921876888</v>
          </cell>
          <cell r="O1900">
            <v>3.8219838504300281</v>
          </cell>
        </row>
        <row r="1901">
          <cell r="A1901">
            <v>38923</v>
          </cell>
          <cell r="B1901">
            <v>38922</v>
          </cell>
          <cell r="C1901">
            <v>38924</v>
          </cell>
          <cell r="D1901">
            <v>1.623831</v>
          </cell>
          <cell r="E1901">
            <v>1.6227910000000001</v>
          </cell>
          <cell r="F1901">
            <v>2.1985000000000001</v>
          </cell>
          <cell r="G1901">
            <v>2.1993</v>
          </cell>
          <cell r="H1901">
            <v>2.2017000000000002</v>
          </cell>
          <cell r="I1901">
            <v>14.66</v>
          </cell>
          <cell r="M1901">
            <v>3.7989390747318255</v>
          </cell>
          <cell r="N1901">
            <v>3.78874235260183</v>
          </cell>
          <cell r="O1901">
            <v>3.8240592207271322</v>
          </cell>
        </row>
        <row r="1902">
          <cell r="A1902">
            <v>38924</v>
          </cell>
          <cell r="B1902">
            <v>38923</v>
          </cell>
          <cell r="C1902">
            <v>38925</v>
          </cell>
          <cell r="D1902">
            <v>1.6227910000000001</v>
          </cell>
          <cell r="E1902">
            <v>1.6227910000000001</v>
          </cell>
          <cell r="F1902">
            <v>2.1976</v>
          </cell>
          <cell r="G1902">
            <v>2.1983999999999999</v>
          </cell>
          <cell r="H1902">
            <v>2.1919</v>
          </cell>
          <cell r="I1902">
            <v>14.66</v>
          </cell>
          <cell r="M1902">
            <v>3.8009953530773788</v>
          </cell>
          <cell r="N1902">
            <v>3.7907917982655368</v>
          </cell>
          <cell r="O1902">
            <v>3.8261357179682629</v>
          </cell>
        </row>
        <row r="1903">
          <cell r="A1903">
            <v>38925</v>
          </cell>
          <cell r="B1903">
            <v>38924</v>
          </cell>
          <cell r="C1903">
            <v>38926</v>
          </cell>
          <cell r="D1903">
            <v>1.6217520000000001</v>
          </cell>
          <cell r="E1903">
            <v>1.6227910000000001</v>
          </cell>
          <cell r="F1903">
            <v>2.1890999999999998</v>
          </cell>
          <cell r="G1903">
            <v>2.1899000000000002</v>
          </cell>
          <cell r="H1903">
            <v>2.1901999999999999</v>
          </cell>
          <cell r="I1903">
            <v>14.66</v>
          </cell>
          <cell r="M1903">
            <v>3.8030514267607169</v>
          </cell>
          <cell r="N1903">
            <v>3.7928423525365695</v>
          </cell>
          <cell r="O1903">
            <v>3.8282133427653608</v>
          </cell>
        </row>
        <row r="1904">
          <cell r="A1904">
            <v>38926</v>
          </cell>
          <cell r="B1904">
            <v>38925</v>
          </cell>
          <cell r="C1904">
            <v>38929</v>
          </cell>
          <cell r="D1904">
            <v>1.6217520000000001</v>
          </cell>
          <cell r="E1904">
            <v>1.6217520000000001</v>
          </cell>
          <cell r="F1904">
            <v>2.1791999999999998</v>
          </cell>
          <cell r="G1904">
            <v>2.1800000000000002</v>
          </cell>
          <cell r="H1904">
            <v>2.1753999999999998</v>
          </cell>
          <cell r="I1904">
            <v>14.65</v>
          </cell>
          <cell r="M1904">
            <v>3.8051072955132006</v>
          </cell>
          <cell r="N1904">
            <v>3.7948940160146076</v>
          </cell>
          <cell r="O1904">
            <v>3.8302920957306985</v>
          </cell>
        </row>
        <row r="1905">
          <cell r="A1905">
            <v>38929</v>
          </cell>
          <cell r="B1905">
            <v>38926</v>
          </cell>
          <cell r="C1905">
            <v>38930</v>
          </cell>
          <cell r="D1905">
            <v>1.625909</v>
          </cell>
          <cell r="E1905">
            <v>1.6217520000000001</v>
          </cell>
          <cell r="F1905">
            <v>2.1753999999999998</v>
          </cell>
          <cell r="G1905">
            <v>2.1762000000000001</v>
          </cell>
          <cell r="H1905">
            <v>2.1753</v>
          </cell>
          <cell r="I1905">
            <v>14.66</v>
          </cell>
          <cell r="M1905">
            <v>3.8071642756354378</v>
          </cell>
          <cell r="N1905">
            <v>3.7969454750013605</v>
          </cell>
          <cell r="O1905">
            <v>3.8323706510783211</v>
          </cell>
        </row>
        <row r="1906">
          <cell r="A1906">
            <v>38930</v>
          </cell>
          <cell r="B1906">
            <v>38929</v>
          </cell>
          <cell r="C1906">
            <v>38931</v>
          </cell>
          <cell r="D1906">
            <v>1.623831</v>
          </cell>
          <cell r="E1906">
            <v>1.623831</v>
          </cell>
          <cell r="F1906">
            <v>2.1897000000000002</v>
          </cell>
          <cell r="G1906">
            <v>2.1905000000000001</v>
          </cell>
          <cell r="H1906">
            <v>2.1917</v>
          </cell>
          <cell r="I1906">
            <v>14.66</v>
          </cell>
          <cell r="M1906">
            <v>3.8092276431888492</v>
          </cell>
          <cell r="N1906">
            <v>3.7989980429740182</v>
          </cell>
          <cell r="O1906">
            <v>3.83445166149804</v>
          </cell>
        </row>
        <row r="1907">
          <cell r="A1907">
            <v>38931</v>
          </cell>
          <cell r="B1907">
            <v>38930</v>
          </cell>
          <cell r="C1907">
            <v>38932</v>
          </cell>
          <cell r="D1907">
            <v>1.623831</v>
          </cell>
          <cell r="E1907">
            <v>1.6227910000000001</v>
          </cell>
          <cell r="F1907">
            <v>2.1812999999999998</v>
          </cell>
          <cell r="G1907">
            <v>2.1821000000000002</v>
          </cell>
          <cell r="H1907">
            <v>2.1802000000000001</v>
          </cell>
          <cell r="I1907">
            <v>14.66</v>
          </cell>
          <cell r="M1907">
            <v>3.8112894904998713</v>
          </cell>
          <cell r="N1907">
            <v>3.801054353237725</v>
          </cell>
          <cell r="O1907">
            <v>3.8365338019244208</v>
          </cell>
        </row>
        <row r="1908">
          <cell r="A1908">
            <v>38932</v>
          </cell>
          <cell r="B1908">
            <v>38931</v>
          </cell>
          <cell r="C1908">
            <v>38933</v>
          </cell>
          <cell r="D1908">
            <v>1.623831</v>
          </cell>
          <cell r="E1908">
            <v>1.6227910000000001</v>
          </cell>
          <cell r="F1908">
            <v>2.1827000000000001</v>
          </cell>
          <cell r="G1908">
            <v>2.1835</v>
          </cell>
          <cell r="H1908">
            <v>2.1778</v>
          </cell>
          <cell r="I1908">
            <v>14.67</v>
          </cell>
          <cell r="M1908">
            <v>3.8133524538414205</v>
          </cell>
          <cell r="N1908">
            <v>3.8031104588360396</v>
          </cell>
          <cell r="O1908">
            <v>3.8386170729710671</v>
          </cell>
        </row>
        <row r="1909">
          <cell r="A1909">
            <v>38933</v>
          </cell>
          <cell r="B1909">
            <v>38932</v>
          </cell>
          <cell r="C1909">
            <v>38936</v>
          </cell>
          <cell r="D1909">
            <v>1.623831</v>
          </cell>
          <cell r="E1909">
            <v>1.6227910000000001</v>
          </cell>
          <cell r="F1909">
            <v>2.1711999999999998</v>
          </cell>
          <cell r="G1909">
            <v>2.1720000000000002</v>
          </cell>
          <cell r="H1909">
            <v>2.1814</v>
          </cell>
          <cell r="I1909">
            <v>14.66</v>
          </cell>
          <cell r="M1909">
            <v>3.8154165338175781</v>
          </cell>
          <cell r="N1909">
            <v>3.805167676644241</v>
          </cell>
          <cell r="O1909">
            <v>3.8407028044178788</v>
          </cell>
        </row>
        <row r="1910">
          <cell r="A1910">
            <v>38936</v>
          </cell>
          <cell r="B1910">
            <v>38933</v>
          </cell>
          <cell r="C1910">
            <v>38937</v>
          </cell>
          <cell r="D1910">
            <v>1.6227910000000001</v>
          </cell>
          <cell r="E1910">
            <v>1.6227910000000001</v>
          </cell>
          <cell r="F1910">
            <v>2.1785000000000001</v>
          </cell>
          <cell r="G1910">
            <v>2.1793</v>
          </cell>
          <cell r="H1910">
            <v>2.1846999999999999</v>
          </cell>
          <cell r="I1910">
            <v>14.66</v>
          </cell>
          <cell r="M1910">
            <v>3.8174817310327529</v>
          </cell>
          <cell r="N1910">
            <v>3.807226007263957</v>
          </cell>
          <cell r="O1910">
            <v>3.8427883392689477</v>
          </cell>
        </row>
        <row r="1911">
          <cell r="A1911">
            <v>38937</v>
          </cell>
          <cell r="B1911">
            <v>38936</v>
          </cell>
          <cell r="C1911">
            <v>38938</v>
          </cell>
          <cell r="D1911">
            <v>1.623831</v>
          </cell>
          <cell r="E1911">
            <v>1.6227910000000001</v>
          </cell>
          <cell r="F1911">
            <v>2.1831</v>
          </cell>
          <cell r="G1911">
            <v>2.1839</v>
          </cell>
          <cell r="H1911">
            <v>2.1808999999999998</v>
          </cell>
          <cell r="I1911">
            <v>14.66</v>
          </cell>
          <cell r="M1911">
            <v>3.8195467226980142</v>
          </cell>
          <cell r="N1911">
            <v>3.8092854512971415</v>
          </cell>
          <cell r="O1911">
            <v>3.8448750065834836</v>
          </cell>
        </row>
        <row r="1912">
          <cell r="A1912">
            <v>38938</v>
          </cell>
          <cell r="B1912">
            <v>38937</v>
          </cell>
          <cell r="C1912">
            <v>38939</v>
          </cell>
          <cell r="D1912">
            <v>1.623831</v>
          </cell>
          <cell r="E1912">
            <v>1.6227910000000001</v>
          </cell>
          <cell r="F1912">
            <v>2.1678999999999999</v>
          </cell>
          <cell r="G1912">
            <v>2.1686999999999999</v>
          </cell>
          <cell r="H1912">
            <v>2.1667999999999998</v>
          </cell>
          <cell r="I1912">
            <v>14.66</v>
          </cell>
          <cell r="M1912">
            <v>3.8216141554894358</v>
          </cell>
          <cell r="N1912">
            <v>3.8113460093460731</v>
          </cell>
          <cell r="O1912">
            <v>3.8469628069764243</v>
          </cell>
        </row>
        <row r="1913">
          <cell r="A1913">
            <v>38939</v>
          </cell>
          <cell r="B1913">
            <v>38938</v>
          </cell>
          <cell r="C1913">
            <v>38940</v>
          </cell>
          <cell r="D1913">
            <v>1.6227910000000001</v>
          </cell>
          <cell r="E1913">
            <v>1.6227910000000001</v>
          </cell>
          <cell r="F1913">
            <v>2.1619999999999999</v>
          </cell>
          <cell r="G1913">
            <v>2.1627999999999998</v>
          </cell>
          <cell r="H1913">
            <v>2.1595</v>
          </cell>
          <cell r="I1913">
            <v>14.66</v>
          </cell>
          <cell r="M1913">
            <v>3.8236827073346764</v>
          </cell>
          <cell r="N1913">
            <v>3.8134076820133571</v>
          </cell>
          <cell r="O1913">
            <v>3.8490517410630414</v>
          </cell>
        </row>
        <row r="1914">
          <cell r="A1914">
            <v>38940</v>
          </cell>
          <cell r="B1914">
            <v>38939</v>
          </cell>
          <cell r="C1914">
            <v>38943</v>
          </cell>
          <cell r="D1914">
            <v>1.62487</v>
          </cell>
          <cell r="E1914">
            <v>1.6227910000000001</v>
          </cell>
          <cell r="F1914">
            <v>2.1608000000000001</v>
          </cell>
          <cell r="G1914">
            <v>2.1616</v>
          </cell>
          <cell r="H1914">
            <v>2.1652999999999998</v>
          </cell>
          <cell r="I1914">
            <v>14.67</v>
          </cell>
          <cell r="M1914">
            <v>3.8257510532961154</v>
          </cell>
          <cell r="N1914">
            <v>3.815470469901924</v>
          </cell>
          <cell r="O1914">
            <v>3.85114180945894</v>
          </cell>
        </row>
        <row r="1915">
          <cell r="A1915">
            <v>38943</v>
          </cell>
          <cell r="B1915">
            <v>38940</v>
          </cell>
          <cell r="C1915">
            <v>38944</v>
          </cell>
          <cell r="D1915">
            <v>1.625909</v>
          </cell>
          <cell r="E1915">
            <v>1.623831</v>
          </cell>
          <cell r="F1915">
            <v>2.1597</v>
          </cell>
          <cell r="G1915">
            <v>2.1604999999999999</v>
          </cell>
          <cell r="H1915">
            <v>2.1608000000000001</v>
          </cell>
          <cell r="I1915">
            <v>14.69</v>
          </cell>
          <cell r="M1915">
            <v>3.8278231693341049</v>
          </cell>
          <cell r="N1915">
            <v>3.8175343736150311</v>
          </cell>
          <cell r="O1915">
            <v>3.8532343462828598</v>
          </cell>
        </row>
        <row r="1916">
          <cell r="A1916">
            <v>38944</v>
          </cell>
          <cell r="B1916">
            <v>38943</v>
          </cell>
          <cell r="C1916">
            <v>38945</v>
          </cell>
          <cell r="D1916">
            <v>1.6269480000000001</v>
          </cell>
          <cell r="E1916">
            <v>1.623831</v>
          </cell>
          <cell r="F1916">
            <v>2.1472000000000002</v>
          </cell>
          <cell r="G1916">
            <v>2.1480000000000001</v>
          </cell>
          <cell r="H1916">
            <v>2.1398999999999999</v>
          </cell>
          <cell r="I1916">
            <v>14.7</v>
          </cell>
          <cell r="M1916">
            <v>3.8298977333812476</v>
          </cell>
          <cell r="N1916">
            <v>3.8196007171681781</v>
          </cell>
          <cell r="O1916">
            <v>3.8553306882040328</v>
          </cell>
        </row>
        <row r="1917">
          <cell r="A1917">
            <v>38945</v>
          </cell>
          <cell r="B1917">
            <v>38944</v>
          </cell>
          <cell r="C1917">
            <v>38946</v>
          </cell>
          <cell r="D1917">
            <v>1.6269480000000001</v>
          </cell>
          <cell r="E1917">
            <v>1.62487</v>
          </cell>
          <cell r="F1917">
            <v>2.1320999999999999</v>
          </cell>
          <cell r="G1917">
            <v>2.1328999999999998</v>
          </cell>
          <cell r="H1917">
            <v>2.1368</v>
          </cell>
          <cell r="I1917">
            <v>14.69</v>
          </cell>
          <cell r="M1917">
            <v>3.8319747482004241</v>
          </cell>
          <cell r="N1917">
            <v>3.8216681791855645</v>
          </cell>
          <cell r="O1917">
            <v>3.8574295052399235</v>
          </cell>
        </row>
        <row r="1918">
          <cell r="A1918">
            <v>38946</v>
          </cell>
          <cell r="B1918">
            <v>38945</v>
          </cell>
          <cell r="C1918">
            <v>38947</v>
          </cell>
          <cell r="D1918">
            <v>1.625909</v>
          </cell>
          <cell r="E1918">
            <v>1.625909</v>
          </cell>
          <cell r="F1918">
            <v>2.1356999999999999</v>
          </cell>
          <cell r="G1918">
            <v>2.1364999999999998</v>
          </cell>
          <cell r="H1918">
            <v>2.1408999999999998</v>
          </cell>
          <cell r="I1918">
            <v>14.69</v>
          </cell>
          <cell r="M1918">
            <v>3.8340528894179688</v>
          </cell>
          <cell r="N1918">
            <v>3.8237380838436685</v>
          </cell>
          <cell r="O1918">
            <v>3.8595281295261947</v>
          </cell>
        </row>
        <row r="1919">
          <cell r="A1919">
            <v>38947</v>
          </cell>
          <cell r="B1919">
            <v>38946</v>
          </cell>
          <cell r="C1919">
            <v>38950</v>
          </cell>
          <cell r="D1919">
            <v>1.6269480000000001</v>
          </cell>
          <cell r="E1919">
            <v>1.625909</v>
          </cell>
          <cell r="F1919">
            <v>2.1448</v>
          </cell>
          <cell r="G1919">
            <v>2.1456</v>
          </cell>
          <cell r="H1919">
            <v>2.1467999999999998</v>
          </cell>
          <cell r="I1919">
            <v>14.74</v>
          </cell>
          <cell r="M1919">
            <v>3.836130829784429</v>
          </cell>
          <cell r="N1919">
            <v>3.8258104338983898</v>
          </cell>
          <cell r="O1919">
            <v>3.8616278955634402</v>
          </cell>
        </row>
        <row r="1920">
          <cell r="A1920">
            <v>38950</v>
          </cell>
          <cell r="B1920">
            <v>38947</v>
          </cell>
          <cell r="C1920">
            <v>38951</v>
          </cell>
          <cell r="D1920">
            <v>1.6269480000000001</v>
          </cell>
          <cell r="E1920">
            <v>1.62487</v>
          </cell>
          <cell r="F1920">
            <v>2.1353</v>
          </cell>
          <cell r="G1920">
            <v>2.1360999999999999</v>
          </cell>
          <cell r="H1920">
            <v>2.1328</v>
          </cell>
          <cell r="I1920">
            <v>14.7</v>
          </cell>
          <cell r="M1920">
            <v>3.8382112249115141</v>
          </cell>
          <cell r="N1920">
            <v>3.8278839071039794</v>
          </cell>
          <cell r="O1920">
            <v>3.8637354867390998</v>
          </cell>
        </row>
        <row r="1921">
          <cell r="A1921">
            <v>38951</v>
          </cell>
          <cell r="B1921">
            <v>38950</v>
          </cell>
          <cell r="C1921">
            <v>38952</v>
          </cell>
          <cell r="D1921">
            <v>1.6269480000000001</v>
          </cell>
          <cell r="E1921">
            <v>1.62487</v>
          </cell>
          <cell r="F1921">
            <v>2.1347</v>
          </cell>
          <cell r="G1921">
            <v>2.1355</v>
          </cell>
          <cell r="H1921">
            <v>2.1379000000000001</v>
          </cell>
          <cell r="I1921">
            <v>14.69</v>
          </cell>
          <cell r="M1921">
            <v>3.840292748270163</v>
          </cell>
          <cell r="N1921">
            <v>3.8299571783453579</v>
          </cell>
          <cell r="O1921">
            <v>3.865838879292832</v>
          </cell>
        </row>
        <row r="1922">
          <cell r="A1922">
            <v>38952</v>
          </cell>
          <cell r="B1922">
            <v>38951</v>
          </cell>
          <cell r="C1922">
            <v>38953</v>
          </cell>
          <cell r="D1922">
            <v>1.625909</v>
          </cell>
          <cell r="E1922">
            <v>1.62487</v>
          </cell>
          <cell r="F1922">
            <v>2.1345999999999998</v>
          </cell>
          <cell r="G1922">
            <v>2.1354000000000002</v>
          </cell>
          <cell r="H1922">
            <v>2.1501000000000001</v>
          </cell>
          <cell r="I1922">
            <v>14.68</v>
          </cell>
          <cell r="M1922">
            <v>3.8423754004722337</v>
          </cell>
          <cell r="N1922">
            <v>3.832031572518817</v>
          </cell>
          <cell r="O1922">
            <v>3.8679420786767418</v>
          </cell>
        </row>
        <row r="1923">
          <cell r="A1923">
            <v>38953</v>
          </cell>
          <cell r="B1923">
            <v>38952</v>
          </cell>
          <cell r="C1923">
            <v>38954</v>
          </cell>
          <cell r="D1923">
            <v>1.62487</v>
          </cell>
          <cell r="E1923">
            <v>1.62487</v>
          </cell>
          <cell r="F1923">
            <v>2.1515</v>
          </cell>
          <cell r="G1923">
            <v>2.1522999999999999</v>
          </cell>
          <cell r="H1923">
            <v>2.1547999999999998</v>
          </cell>
          <cell r="I1923">
            <v>14.69</v>
          </cell>
          <cell r="M1923">
            <v>3.8444578513872356</v>
          </cell>
          <cell r="N1923">
            <v>3.8341070902325631</v>
          </cell>
          <cell r="O1923">
            <v>3.8700450832132449</v>
          </cell>
        </row>
        <row r="1924">
          <cell r="A1924">
            <v>38954</v>
          </cell>
          <cell r="B1924">
            <v>38953</v>
          </cell>
          <cell r="C1924">
            <v>38957</v>
          </cell>
          <cell r="D1924">
            <v>1.62487</v>
          </cell>
          <cell r="E1924">
            <v>1.623831</v>
          </cell>
          <cell r="F1924">
            <v>2.1562999999999999</v>
          </cell>
          <cell r="G1924">
            <v>2.1570999999999998</v>
          </cell>
          <cell r="H1924">
            <v>2.1560000000000001</v>
          </cell>
          <cell r="I1924">
            <v>14.68</v>
          </cell>
          <cell r="M1924">
            <v>3.8465400994635632</v>
          </cell>
          <cell r="N1924">
            <v>3.8361837320951317</v>
          </cell>
          <cell r="O1924">
            <v>3.872150570971236</v>
          </cell>
        </row>
        <row r="1925">
          <cell r="A1925">
            <v>38957</v>
          </cell>
          <cell r="B1925">
            <v>38954</v>
          </cell>
          <cell r="C1925">
            <v>38958</v>
          </cell>
          <cell r="D1925">
            <v>1.623831</v>
          </cell>
          <cell r="E1925">
            <v>1.623831</v>
          </cell>
          <cell r="F1925">
            <v>2.1465000000000001</v>
          </cell>
          <cell r="G1925">
            <v>2.1473</v>
          </cell>
          <cell r="H1925">
            <v>2.1415000000000002</v>
          </cell>
          <cell r="I1925">
            <v>14.69</v>
          </cell>
          <cell r="M1925">
            <v>3.8486234753340347</v>
          </cell>
          <cell r="N1925">
            <v>3.8382601701170889</v>
          </cell>
          <cell r="O1925">
            <v>3.8742558636698177</v>
          </cell>
        </row>
        <row r="1926">
          <cell r="A1926">
            <v>38958</v>
          </cell>
          <cell r="B1926">
            <v>38957</v>
          </cell>
          <cell r="C1926">
            <v>38959</v>
          </cell>
          <cell r="D1926">
            <v>1.623831</v>
          </cell>
          <cell r="E1926">
            <v>1.6227910000000001</v>
          </cell>
          <cell r="F1926">
            <v>2.1410999999999998</v>
          </cell>
          <cell r="G1926">
            <v>2.1419000000000001</v>
          </cell>
          <cell r="H1926">
            <v>2.1371000000000002</v>
          </cell>
          <cell r="I1926">
            <v>14.69</v>
          </cell>
          <cell r="M1926">
            <v>3.8507066467028928</v>
          </cell>
          <cell r="N1926">
            <v>3.840337732067189</v>
          </cell>
          <cell r="O1926">
            <v>3.8763636422917425</v>
          </cell>
        </row>
        <row r="1927">
          <cell r="A1927">
            <v>38959</v>
          </cell>
          <cell r="B1927">
            <v>38958</v>
          </cell>
          <cell r="C1927">
            <v>38960</v>
          </cell>
          <cell r="D1927">
            <v>1.6217520000000001</v>
          </cell>
          <cell r="E1927">
            <v>1.6227910000000001</v>
          </cell>
          <cell r="F1927">
            <v>2.1322000000000001</v>
          </cell>
          <cell r="G1927">
            <v>2.133</v>
          </cell>
          <cell r="H1927">
            <v>2.1381999999999999</v>
          </cell>
          <cell r="I1927">
            <v>14.67</v>
          </cell>
          <cell r="M1927">
            <v>3.8527909456444998</v>
          </cell>
          <cell r="N1927">
            <v>3.8424150872367084</v>
          </cell>
          <cell r="O1927">
            <v>3.8784725676450336</v>
          </cell>
        </row>
        <row r="1928">
          <cell r="A1928">
            <v>38960</v>
          </cell>
          <cell r="B1928">
            <v>38959</v>
          </cell>
          <cell r="C1928">
            <v>38961</v>
          </cell>
          <cell r="D1928">
            <v>1.571753</v>
          </cell>
          <cell r="E1928">
            <v>1.573841</v>
          </cell>
          <cell r="F1928">
            <v>2.1379999999999999</v>
          </cell>
          <cell r="G1928">
            <v>2.1387999999999998</v>
          </cell>
          <cell r="H1928">
            <v>2.1436000000000002</v>
          </cell>
          <cell r="I1928">
            <v>14.18</v>
          </cell>
          <cell r="M1928">
            <v>3.8548737027850595</v>
          </cell>
          <cell r="N1928">
            <v>3.8444935661106521</v>
          </cell>
          <cell r="O1928">
            <v>3.8805799547706976</v>
          </cell>
        </row>
        <row r="1929">
          <cell r="A1929">
            <v>38961</v>
          </cell>
          <cell r="B1929">
            <v>38960</v>
          </cell>
          <cell r="C1929">
            <v>38964</v>
          </cell>
          <cell r="D1929">
            <v>1.573841</v>
          </cell>
          <cell r="E1929">
            <v>1.569666</v>
          </cell>
          <cell r="F1929">
            <v>2.1459999999999999</v>
          </cell>
          <cell r="G1929">
            <v>2.1467999999999998</v>
          </cell>
          <cell r="H1929">
            <v>2.1391</v>
          </cell>
          <cell r="I1929">
            <v>14.17</v>
          </cell>
          <cell r="M1929">
            <v>3.8568933392207176</v>
          </cell>
          <cell r="N1929">
            <v>3.8465104399768455</v>
          </cell>
          <cell r="O1929">
            <v>3.8826225081969454</v>
          </cell>
        </row>
        <row r="1930">
          <cell r="A1930">
            <v>38964</v>
          </cell>
          <cell r="B1930">
            <v>38961</v>
          </cell>
          <cell r="C1930">
            <v>38965</v>
          </cell>
          <cell r="D1930">
            <v>1.573841</v>
          </cell>
          <cell r="E1930">
            <v>1.5707100000000001</v>
          </cell>
          <cell r="F1930">
            <v>2.1274000000000002</v>
          </cell>
          <cell r="G1930">
            <v>2.1282000000000001</v>
          </cell>
          <cell r="H1930">
            <v>2.1234999999999999</v>
          </cell>
          <cell r="I1930">
            <v>14.17</v>
          </cell>
          <cell r="M1930">
            <v>3.858916718177348</v>
          </cell>
          <cell r="N1930">
            <v>3.848523018862271</v>
          </cell>
          <cell r="O1930">
            <v>3.884664786576407</v>
          </cell>
        </row>
        <row r="1931">
          <cell r="A1931">
            <v>38965</v>
          </cell>
          <cell r="B1931">
            <v>38964</v>
          </cell>
          <cell r="C1931">
            <v>38966</v>
          </cell>
          <cell r="D1931">
            <v>1.572797</v>
          </cell>
          <cell r="E1931">
            <v>1.571753</v>
          </cell>
          <cell r="F1931">
            <v>2.1280000000000001</v>
          </cell>
          <cell r="G1931">
            <v>2.1288</v>
          </cell>
          <cell r="H1931">
            <v>2.13</v>
          </cell>
          <cell r="I1931">
            <v>14.18</v>
          </cell>
          <cell r="M1931">
            <v>3.8609411586262321</v>
          </cell>
          <cell r="N1931">
            <v>3.8505379900592565</v>
          </cell>
          <cell r="O1931">
            <v>3.8867081392042588</v>
          </cell>
        </row>
        <row r="1932">
          <cell r="A1932">
            <v>38966</v>
          </cell>
          <cell r="B1932">
            <v>38965</v>
          </cell>
          <cell r="C1932">
            <v>38968</v>
          </cell>
          <cell r="D1932">
            <v>1.573841</v>
          </cell>
          <cell r="E1932">
            <v>1.571753</v>
          </cell>
          <cell r="F1932">
            <v>2.1435</v>
          </cell>
          <cell r="G1932">
            <v>2.1442999999999999</v>
          </cell>
          <cell r="H1932">
            <v>2.1507000000000001</v>
          </cell>
          <cell r="I1932">
            <v>14.17</v>
          </cell>
          <cell r="M1932">
            <v>3.86296531751672</v>
          </cell>
          <cell r="N1932">
            <v>3.8525553549384197</v>
          </cell>
          <cell r="O1932">
            <v>3.8887539182164392</v>
          </cell>
        </row>
        <row r="1933">
          <cell r="A1933">
            <v>38968</v>
          </cell>
          <cell r="B1933">
            <v>38966</v>
          </cell>
          <cell r="C1933">
            <v>38971</v>
          </cell>
          <cell r="D1933">
            <v>1.572797</v>
          </cell>
          <cell r="E1933">
            <v>1.571753</v>
          </cell>
          <cell r="F1933">
            <v>2.1574</v>
          </cell>
          <cell r="G1933">
            <v>2.1581999999999999</v>
          </cell>
          <cell r="H1933">
            <v>2.1587999999999998</v>
          </cell>
          <cell r="I1933">
            <v>14.17</v>
          </cell>
          <cell r="M1933">
            <v>3.8649918819161484</v>
          </cell>
          <cell r="N1933">
            <v>3.8545737767506836</v>
          </cell>
          <cell r="O1933">
            <v>3.8907994217474813</v>
          </cell>
        </row>
        <row r="1934">
          <cell r="A1934">
            <v>38971</v>
          </cell>
          <cell r="B1934">
            <v>38968</v>
          </cell>
          <cell r="C1934">
            <v>38972</v>
          </cell>
          <cell r="D1934">
            <v>1.571753</v>
          </cell>
          <cell r="E1934">
            <v>1.571753</v>
          </cell>
          <cell r="F1934">
            <v>2.1743000000000001</v>
          </cell>
          <cell r="G1934">
            <v>2.1751</v>
          </cell>
          <cell r="H1934">
            <v>2.1757</v>
          </cell>
          <cell r="I1934">
            <v>14.17</v>
          </cell>
          <cell r="M1934">
            <v>3.8670181644617823</v>
          </cell>
          <cell r="N1934">
            <v>3.8565932560497935</v>
          </cell>
          <cell r="O1934">
            <v>3.8928460012233588</v>
          </cell>
        </row>
        <row r="1935">
          <cell r="A1935">
            <v>38972</v>
          </cell>
          <cell r="B1935">
            <v>38971</v>
          </cell>
          <cell r="C1935">
            <v>38973</v>
          </cell>
          <cell r="D1935">
            <v>1.569666</v>
          </cell>
          <cell r="E1935">
            <v>1.569666</v>
          </cell>
          <cell r="F1935">
            <v>2.1724000000000001</v>
          </cell>
          <cell r="G1935">
            <v>2.1732</v>
          </cell>
          <cell r="H1935">
            <v>2.1678999999999999</v>
          </cell>
          <cell r="I1935">
            <v>14.17</v>
          </cell>
          <cell r="M1935">
            <v>3.8690441635954649</v>
          </cell>
          <cell r="N1935">
            <v>3.8586137933897855</v>
          </cell>
          <cell r="O1935">
            <v>3.8948936572100243</v>
          </cell>
        </row>
        <row r="1936">
          <cell r="A1936">
            <v>38973</v>
          </cell>
          <cell r="B1936">
            <v>38972</v>
          </cell>
          <cell r="C1936">
            <v>38974</v>
          </cell>
          <cell r="D1936">
            <v>1.5707100000000001</v>
          </cell>
          <cell r="E1936">
            <v>1.567577</v>
          </cell>
          <cell r="F1936">
            <v>2.1692</v>
          </cell>
          <cell r="G1936">
            <v>2.17</v>
          </cell>
          <cell r="H1936">
            <v>2.1574</v>
          </cell>
          <cell r="I1936">
            <v>14.17</v>
          </cell>
          <cell r="M1936">
            <v>3.8710685326208294</v>
          </cell>
          <cell r="N1936">
            <v>3.8606327050159903</v>
          </cell>
          <cell r="O1936">
            <v>3.8969423902737277</v>
          </cell>
        </row>
        <row r="1937">
          <cell r="A1937">
            <v>38974</v>
          </cell>
          <cell r="B1937">
            <v>38973</v>
          </cell>
          <cell r="C1937">
            <v>38975</v>
          </cell>
          <cell r="D1937">
            <v>1.5707100000000001</v>
          </cell>
          <cell r="E1937">
            <v>1.568622</v>
          </cell>
          <cell r="F1937">
            <v>2.1585000000000001</v>
          </cell>
          <cell r="G1937">
            <v>2.1593</v>
          </cell>
          <cell r="H1937">
            <v>2.1614</v>
          </cell>
          <cell r="I1937">
            <v>14.17</v>
          </cell>
          <cell r="M1937">
            <v>3.8730953079724535</v>
          </cell>
          <cell r="N1937">
            <v>3.8626499846939342</v>
          </cell>
          <cell r="O1937">
            <v>3.8989922009810165</v>
          </cell>
        </row>
        <row r="1938">
          <cell r="A1938">
            <v>38975</v>
          </cell>
          <cell r="B1938">
            <v>38974</v>
          </cell>
          <cell r="C1938">
            <v>38978</v>
          </cell>
          <cell r="D1938">
            <v>1.569666</v>
          </cell>
          <cell r="E1938">
            <v>1.568622</v>
          </cell>
          <cell r="F1938">
            <v>2.1532</v>
          </cell>
          <cell r="G1938">
            <v>2.1539999999999999</v>
          </cell>
          <cell r="H1938">
            <v>2.1511</v>
          </cell>
          <cell r="I1938">
            <v>14.17</v>
          </cell>
          <cell r="M1938">
            <v>3.8751231444828482</v>
          </cell>
          <cell r="N1938">
            <v>3.8646696639420313</v>
          </cell>
          <cell r="O1938">
            <v>3.9010430898987369</v>
          </cell>
        </row>
        <row r="1939">
          <cell r="A1939">
            <v>38978</v>
          </cell>
          <cell r="B1939">
            <v>38975</v>
          </cell>
          <cell r="C1939">
            <v>38979</v>
          </cell>
          <cell r="D1939">
            <v>1.569666</v>
          </cell>
          <cell r="E1939">
            <v>1.568622</v>
          </cell>
          <cell r="F1939">
            <v>2.1444999999999999</v>
          </cell>
          <cell r="G1939">
            <v>2.1453000000000002</v>
          </cell>
          <cell r="H1939">
            <v>2.1463000000000001</v>
          </cell>
          <cell r="I1939">
            <v>14.16</v>
          </cell>
          <cell r="M1939">
            <v>3.8771506941647509</v>
          </cell>
          <cell r="N1939">
            <v>3.8666903992278954</v>
          </cell>
          <cell r="O1939">
            <v>3.9030950575940326</v>
          </cell>
        </row>
        <row r="1940">
          <cell r="A1940">
            <v>38979</v>
          </cell>
          <cell r="B1940">
            <v>38978</v>
          </cell>
          <cell r="C1940">
            <v>38980</v>
          </cell>
          <cell r="D1940">
            <v>1.5707100000000001</v>
          </cell>
          <cell r="E1940">
            <v>1.568622</v>
          </cell>
          <cell r="F1940">
            <v>2.1509999999999998</v>
          </cell>
          <cell r="G1940">
            <v>2.1518000000000002</v>
          </cell>
          <cell r="H1940">
            <v>2.1638000000000002</v>
          </cell>
          <cell r="I1940">
            <v>14.17</v>
          </cell>
          <cell r="M1940">
            <v>3.8791793047052532</v>
          </cell>
          <cell r="N1940">
            <v>3.8687121911037017</v>
          </cell>
          <cell r="O1940">
            <v>3.9051467472466372</v>
          </cell>
        </row>
        <row r="1941">
          <cell r="A1941">
            <v>38980</v>
          </cell>
          <cell r="B1941">
            <v>38979</v>
          </cell>
          <cell r="C1941">
            <v>38981</v>
          </cell>
          <cell r="D1941">
            <v>1.569666</v>
          </cell>
          <cell r="E1941">
            <v>1.568622</v>
          </cell>
          <cell r="F1941">
            <v>2.1682000000000001</v>
          </cell>
          <cell r="G1941">
            <v>2.169</v>
          </cell>
          <cell r="H1941">
            <v>2.1781000000000001</v>
          </cell>
          <cell r="I1941">
            <v>14.17</v>
          </cell>
          <cell r="M1941">
            <v>3.8812103266138176</v>
          </cell>
          <cell r="N1941">
            <v>3.8707350401219132</v>
          </cell>
          <cell r="O1941">
            <v>3.9072008734857162</v>
          </cell>
        </row>
        <row r="1942">
          <cell r="A1942">
            <v>38981</v>
          </cell>
          <cell r="B1942">
            <v>38980</v>
          </cell>
          <cell r="C1942">
            <v>38982</v>
          </cell>
          <cell r="D1942">
            <v>1.5696650000000001</v>
          </cell>
          <cell r="E1942">
            <v>1.568622</v>
          </cell>
          <cell r="F1942">
            <v>2.1960999999999999</v>
          </cell>
          <cell r="G1942">
            <v>2.1968999999999999</v>
          </cell>
          <cell r="H1942">
            <v>2.2029999999999998</v>
          </cell>
          <cell r="I1942">
            <v>14.18</v>
          </cell>
          <cell r="M1942">
            <v>3.883241061243329</v>
          </cell>
          <cell r="N1942">
            <v>3.8727589468352823</v>
          </cell>
          <cell r="O1942">
            <v>3.9092560802052176</v>
          </cell>
        </row>
        <row r="1943">
          <cell r="A1943">
            <v>38982</v>
          </cell>
          <cell r="B1943">
            <v>38981</v>
          </cell>
          <cell r="C1943">
            <v>38985</v>
          </cell>
          <cell r="D1943">
            <v>1.569666</v>
          </cell>
          <cell r="E1943">
            <v>1.568622</v>
          </cell>
          <cell r="F1943">
            <v>2.2168999999999999</v>
          </cell>
          <cell r="G1943">
            <v>2.2176999999999998</v>
          </cell>
          <cell r="H1943">
            <v>2.2075</v>
          </cell>
          <cell r="I1943">
            <v>14.17</v>
          </cell>
          <cell r="M1943">
            <v>3.8852728571034612</v>
          </cell>
          <cell r="N1943">
            <v>3.8747839117968503</v>
          </cell>
          <cell r="O1943">
            <v>3.911313727385219</v>
          </cell>
        </row>
        <row r="1944">
          <cell r="A1944">
            <v>38985</v>
          </cell>
          <cell r="B1944">
            <v>38982</v>
          </cell>
          <cell r="C1944">
            <v>38986</v>
          </cell>
          <cell r="D1944">
            <v>1.571753</v>
          </cell>
          <cell r="E1944">
            <v>1.568622</v>
          </cell>
          <cell r="F1944">
            <v>2.218</v>
          </cell>
          <cell r="G1944">
            <v>2.2187999999999999</v>
          </cell>
          <cell r="H1944">
            <v>2.2179000000000002</v>
          </cell>
          <cell r="I1944">
            <v>14.17</v>
          </cell>
          <cell r="M1944">
            <v>3.8873057173383003</v>
          </cell>
          <cell r="N1944">
            <v>3.8768099355599475</v>
          </cell>
          <cell r="O1944">
            <v>3.9133710974859346</v>
          </cell>
        </row>
        <row r="1945">
          <cell r="A1945">
            <v>38986</v>
          </cell>
          <cell r="B1945">
            <v>38985</v>
          </cell>
          <cell r="C1945">
            <v>38987</v>
          </cell>
          <cell r="D1945">
            <v>1.5707100000000001</v>
          </cell>
          <cell r="E1945">
            <v>1.569666</v>
          </cell>
          <cell r="F1945">
            <v>2.1972</v>
          </cell>
          <cell r="G1945">
            <v>2.198</v>
          </cell>
          <cell r="H1945">
            <v>2.1924999999999999</v>
          </cell>
          <cell r="I1945">
            <v>14.17</v>
          </cell>
          <cell r="M1945">
            <v>3.8893423454793483</v>
          </cell>
          <cell r="N1945">
            <v>3.8788370186781935</v>
          </cell>
          <cell r="O1945">
            <v>3.9154295497733593</v>
          </cell>
        </row>
        <row r="1946">
          <cell r="A1946">
            <v>38987</v>
          </cell>
          <cell r="B1946">
            <v>38986</v>
          </cell>
          <cell r="C1946">
            <v>38988</v>
          </cell>
          <cell r="D1946">
            <v>1.573841</v>
          </cell>
          <cell r="E1946">
            <v>1.569666</v>
          </cell>
          <cell r="F1946">
            <v>2.1852</v>
          </cell>
          <cell r="G1946">
            <v>2.1859999999999999</v>
          </cell>
          <cell r="H1946">
            <v>2.18675</v>
          </cell>
          <cell r="I1946">
            <v>14.17</v>
          </cell>
          <cell r="M1946">
            <v>3.8913786884511707</v>
          </cell>
          <cell r="N1946">
            <v>3.8808665115407806</v>
          </cell>
          <cell r="O1946">
            <v>3.917489084816729</v>
          </cell>
        </row>
        <row r="1947">
          <cell r="A1947">
            <v>38988</v>
          </cell>
          <cell r="B1947">
            <v>38987</v>
          </cell>
          <cell r="C1947">
            <v>38989</v>
          </cell>
          <cell r="D1947">
            <v>1.573841</v>
          </cell>
          <cell r="E1947">
            <v>1.5707100000000001</v>
          </cell>
          <cell r="F1947">
            <v>2.1785000000000001</v>
          </cell>
          <cell r="G1947">
            <v>2.1793</v>
          </cell>
          <cell r="H1947">
            <v>2.1718999999999999</v>
          </cell>
          <cell r="I1947">
            <v>14.17</v>
          </cell>
          <cell r="M1947">
            <v>3.8934201588933073</v>
          </cell>
          <cell r="N1947">
            <v>3.8828970662786819</v>
          </cell>
          <cell r="O1947">
            <v>3.9195497031855782</v>
          </cell>
        </row>
        <row r="1948">
          <cell r="A1948">
            <v>38989</v>
          </cell>
          <cell r="B1948">
            <v>38988</v>
          </cell>
          <cell r="C1948">
            <v>38992</v>
          </cell>
          <cell r="D1948">
            <v>1.5790580000000001</v>
          </cell>
          <cell r="E1948">
            <v>1.5707100000000001</v>
          </cell>
          <cell r="F1948">
            <v>2.1734</v>
          </cell>
          <cell r="G1948">
            <v>2.1741999999999999</v>
          </cell>
          <cell r="H1948">
            <v>2.1694</v>
          </cell>
          <cell r="I1948">
            <v>14.17</v>
          </cell>
          <cell r="M1948">
            <v>3.8954627003187379</v>
          </cell>
          <cell r="N1948">
            <v>3.8849300346956732</v>
          </cell>
          <cell r="O1948">
            <v>3.9216114054497413</v>
          </cell>
        </row>
        <row r="1949">
          <cell r="A1949">
            <v>38992</v>
          </cell>
          <cell r="B1949">
            <v>38989</v>
          </cell>
          <cell r="C1949">
            <v>38993</v>
          </cell>
          <cell r="D1949">
            <v>1.5769709999999999</v>
          </cell>
          <cell r="E1949">
            <v>1.572797</v>
          </cell>
          <cell r="F1949">
            <v>2.1615000000000002</v>
          </cell>
          <cell r="G1949">
            <v>2.1623000000000001</v>
          </cell>
          <cell r="H1949">
            <v>2.1576</v>
          </cell>
          <cell r="I1949">
            <v>14.16</v>
          </cell>
          <cell r="M1949">
            <v>3.8975130874989508</v>
          </cell>
          <cell r="N1949">
            <v>3.8869640675139383</v>
          </cell>
          <cell r="O1949">
            <v>3.923674192179353</v>
          </cell>
        </row>
        <row r="1950">
          <cell r="A1950">
            <v>38993</v>
          </cell>
          <cell r="B1950">
            <v>38992</v>
          </cell>
          <cell r="C1950">
            <v>38994</v>
          </cell>
          <cell r="D1950">
            <v>1.574884</v>
          </cell>
          <cell r="E1950">
            <v>1.573841</v>
          </cell>
          <cell r="F1950">
            <v>2.1646999999999998</v>
          </cell>
          <cell r="G1950">
            <v>2.1655000000000002</v>
          </cell>
          <cell r="H1950">
            <v>2.1730999999999998</v>
          </cell>
          <cell r="I1950">
            <v>14.16</v>
          </cell>
          <cell r="M1950">
            <v>3.8995618425359866</v>
          </cell>
          <cell r="N1950">
            <v>3.8890018693221027</v>
          </cell>
          <cell r="O1950">
            <v>3.9257366994002889</v>
          </cell>
        </row>
        <row r="1951">
          <cell r="A1951">
            <v>38994</v>
          </cell>
          <cell r="B1951">
            <v>38993</v>
          </cell>
          <cell r="C1951">
            <v>38995</v>
          </cell>
          <cell r="D1951">
            <v>1.574884</v>
          </cell>
          <cell r="E1951">
            <v>1.573841</v>
          </cell>
          <cell r="F1951">
            <v>2.1667999999999998</v>
          </cell>
          <cell r="G1951">
            <v>2.1676000000000002</v>
          </cell>
          <cell r="H1951">
            <v>2.1613000000000002</v>
          </cell>
          <cell r="I1951">
            <v>14.16</v>
          </cell>
          <cell r="M1951">
            <v>3.9016089617202603</v>
          </cell>
          <cell r="N1951">
            <v>3.891042092852441</v>
          </cell>
          <cell r="O1951">
            <v>3.9278002907928018</v>
          </cell>
        </row>
        <row r="1952">
          <cell r="A1952">
            <v>38995</v>
          </cell>
          <cell r="B1952">
            <v>38994</v>
          </cell>
          <cell r="C1952">
            <v>38996</v>
          </cell>
          <cell r="D1952">
            <v>1.574884</v>
          </cell>
          <cell r="E1952">
            <v>1.573841</v>
          </cell>
          <cell r="F1952">
            <v>2.1621000000000001</v>
          </cell>
          <cell r="G1952">
            <v>2.1629</v>
          </cell>
          <cell r="H1952">
            <v>2.1591999999999998</v>
          </cell>
          <cell r="I1952">
            <v>14.16</v>
          </cell>
          <cell r="M1952">
            <v>3.9036571555629505</v>
          </cell>
          <cell r="N1952">
            <v>3.8930833867119263</v>
          </cell>
          <cell r="O1952">
            <v>3.929864966926794</v>
          </cell>
        </row>
        <row r="1953">
          <cell r="A1953">
            <v>38996</v>
          </cell>
          <cell r="B1953">
            <v>38995</v>
          </cell>
          <cell r="C1953">
            <v>38999</v>
          </cell>
          <cell r="D1953">
            <v>1.573841</v>
          </cell>
          <cell r="E1953">
            <v>1.573841</v>
          </cell>
          <cell r="F1953">
            <v>2.1627999999999998</v>
          </cell>
          <cell r="G1953">
            <v>2.1636000000000002</v>
          </cell>
          <cell r="H1953">
            <v>2.1621000000000001</v>
          </cell>
          <cell r="I1953">
            <v>14.17</v>
          </cell>
          <cell r="M1953">
            <v>3.9057064246282112</v>
          </cell>
          <cell r="N1953">
            <v>3.8951257514620679</v>
          </cell>
          <cell r="O1953">
            <v>3.9319307283724676</v>
          </cell>
        </row>
        <row r="1954">
          <cell r="A1954">
            <v>38999</v>
          </cell>
          <cell r="B1954">
            <v>38996</v>
          </cell>
          <cell r="C1954">
            <v>39000</v>
          </cell>
          <cell r="D1954">
            <v>1.571753</v>
          </cell>
          <cell r="E1954">
            <v>1.572797</v>
          </cell>
          <cell r="F1954">
            <v>2.1579999999999999</v>
          </cell>
          <cell r="G1954">
            <v>2.1587999999999998</v>
          </cell>
          <cell r="H1954">
            <v>2.1558999999999999</v>
          </cell>
          <cell r="I1954">
            <v>14.16</v>
          </cell>
          <cell r="M1954">
            <v>3.9077554115965585</v>
          </cell>
          <cell r="N1954">
            <v>3.8971691876646699</v>
          </cell>
          <cell r="O1954">
            <v>3.9339989431162761</v>
          </cell>
        </row>
        <row r="1955">
          <cell r="A1955">
            <v>39000</v>
          </cell>
          <cell r="B1955">
            <v>38999</v>
          </cell>
          <cell r="C1955">
            <v>39001</v>
          </cell>
          <cell r="D1955">
            <v>1.5707100000000001</v>
          </cell>
          <cell r="E1955">
            <v>1.571753</v>
          </cell>
          <cell r="F1955">
            <v>2.1488999999999998</v>
          </cell>
          <cell r="G1955">
            <v>2.1497000000000002</v>
          </cell>
          <cell r="H1955">
            <v>2.1518999999999999</v>
          </cell>
          <cell r="I1955">
            <v>14.16</v>
          </cell>
          <cell r="M1955">
            <v>3.9098027536937066</v>
          </cell>
          <cell r="N1955">
            <v>3.8992123396669536</v>
          </cell>
          <cell r="O1955">
            <v>3.93606687761591</v>
          </cell>
        </row>
        <row r="1956">
          <cell r="A1956">
            <v>39001</v>
          </cell>
          <cell r="B1956">
            <v>39000</v>
          </cell>
          <cell r="C1956">
            <v>39003</v>
          </cell>
          <cell r="D1956">
            <v>1.569666</v>
          </cell>
          <cell r="E1956">
            <v>1.5707100000000001</v>
          </cell>
          <cell r="F1956">
            <v>2.1537999999999999</v>
          </cell>
          <cell r="G1956">
            <v>2.1545999999999998</v>
          </cell>
          <cell r="H1956">
            <v>2.1598999999999999</v>
          </cell>
          <cell r="I1956">
            <v>14.16</v>
          </cell>
          <cell r="M1956">
            <v>3.9118498091214575</v>
          </cell>
          <cell r="N1956">
            <v>3.9012552058977898</v>
          </cell>
          <cell r="O1956">
            <v>3.9381358991400086</v>
          </cell>
        </row>
        <row r="1957">
          <cell r="A1957">
            <v>39003</v>
          </cell>
          <cell r="B1957">
            <v>39001</v>
          </cell>
          <cell r="C1957">
            <v>39006</v>
          </cell>
          <cell r="D1957">
            <v>1.568622</v>
          </cell>
          <cell r="E1957">
            <v>1.569666</v>
          </cell>
          <cell r="F1957">
            <v>2.1410999999999998</v>
          </cell>
          <cell r="G1957">
            <v>2.1419000000000001</v>
          </cell>
          <cell r="H1957">
            <v>2.1377999999999999</v>
          </cell>
          <cell r="I1957">
            <v>14.16</v>
          </cell>
          <cell r="M1957">
            <v>3.9138965750022856</v>
          </cell>
          <cell r="N1957">
            <v>3.9032977860859415</v>
          </cell>
          <cell r="O1957">
            <v>3.9402060082599739</v>
          </cell>
        </row>
        <row r="1958">
          <cell r="A1958">
            <v>39006</v>
          </cell>
          <cell r="B1958">
            <v>39003</v>
          </cell>
          <cell r="C1958">
            <v>39007</v>
          </cell>
          <cell r="D1958">
            <v>1.568622</v>
          </cell>
          <cell r="E1958">
            <v>1.568622</v>
          </cell>
          <cell r="F1958">
            <v>2.1322999999999999</v>
          </cell>
          <cell r="G1958">
            <v>2.1331000000000002</v>
          </cell>
          <cell r="H1958">
            <v>2.1294</v>
          </cell>
          <cell r="I1958">
            <v>14.16</v>
          </cell>
          <cell r="M1958">
            <v>3.9159430497600436</v>
          </cell>
          <cell r="N1958">
            <v>3.9053400773601727</v>
          </cell>
          <cell r="O1958">
            <v>3.9422772055475086</v>
          </cell>
        </row>
        <row r="1959">
          <cell r="A1959">
            <v>39007</v>
          </cell>
          <cell r="B1959">
            <v>39006</v>
          </cell>
          <cell r="C1959">
            <v>39008</v>
          </cell>
          <cell r="D1959">
            <v>1.569666</v>
          </cell>
          <cell r="E1959">
            <v>1.568622</v>
          </cell>
          <cell r="F1959">
            <v>2.1353</v>
          </cell>
          <cell r="G1959">
            <v>2.1360999999999999</v>
          </cell>
          <cell r="H1959">
            <v>2.1318999999999999</v>
          </cell>
          <cell r="I1959">
            <v>14.16</v>
          </cell>
          <cell r="M1959">
            <v>3.9179905945662439</v>
          </cell>
          <cell r="N1959">
            <v>3.9073820781477826</v>
          </cell>
          <cell r="O1959">
            <v>3.9443494915746151</v>
          </cell>
        </row>
        <row r="1960">
          <cell r="A1960">
            <v>39008</v>
          </cell>
          <cell r="B1960">
            <v>39007</v>
          </cell>
          <cell r="C1960">
            <v>39009</v>
          </cell>
          <cell r="D1960">
            <v>1.5707100000000001</v>
          </cell>
          <cell r="E1960">
            <v>1.568622</v>
          </cell>
          <cell r="F1960">
            <v>2.1331000000000002</v>
          </cell>
          <cell r="G1960">
            <v>2.1339000000000001</v>
          </cell>
          <cell r="H1960">
            <v>2.1362999999999999</v>
          </cell>
          <cell r="I1960">
            <v>14.16</v>
          </cell>
          <cell r="M1960">
            <v>3.9200405734411139</v>
          </cell>
          <cell r="N1960">
            <v>3.9094251466445122</v>
          </cell>
          <cell r="O1960">
            <v>3.9464228669135979</v>
          </cell>
        </row>
        <row r="1961">
          <cell r="A1961">
            <v>39009</v>
          </cell>
          <cell r="B1961">
            <v>39008</v>
          </cell>
          <cell r="C1961">
            <v>39010</v>
          </cell>
          <cell r="D1961">
            <v>1.5184</v>
          </cell>
          <cell r="E1961">
            <v>1.5173509999999999</v>
          </cell>
          <cell r="F1961">
            <v>2.1379000000000001</v>
          </cell>
          <cell r="G1961">
            <v>2.1387</v>
          </cell>
          <cell r="H1961">
            <v>2.1398999999999999</v>
          </cell>
          <cell r="I1961">
            <v>13.67</v>
          </cell>
          <cell r="M1961">
            <v>3.9220929890841503</v>
          </cell>
          <cell r="N1961">
            <v>3.9114692834086391</v>
          </cell>
          <cell r="O1961">
            <v>3.9484973321370611</v>
          </cell>
        </row>
        <row r="1962">
          <cell r="A1962">
            <v>39010</v>
          </cell>
          <cell r="B1962">
            <v>39009</v>
          </cell>
          <cell r="C1962">
            <v>39013</v>
          </cell>
          <cell r="D1962">
            <v>1.5184</v>
          </cell>
          <cell r="E1962">
            <v>1.5173509999999999</v>
          </cell>
          <cell r="F1962">
            <v>2.1448999999999998</v>
          </cell>
          <cell r="G1962">
            <v>2.1457000000000002</v>
          </cell>
          <cell r="H1962">
            <v>2.141</v>
          </cell>
          <cell r="I1962">
            <v>13.65</v>
          </cell>
          <cell r="M1962">
            <v>3.9240780910823587</v>
          </cell>
          <cell r="N1962">
            <v>3.9134476406848555</v>
          </cell>
          <cell r="O1962">
            <v>3.9505054549443797</v>
          </cell>
        </row>
        <row r="1963">
          <cell r="A1963">
            <v>39013</v>
          </cell>
          <cell r="B1963">
            <v>39010</v>
          </cell>
          <cell r="C1963">
            <v>39014</v>
          </cell>
          <cell r="D1963">
            <v>1.5184</v>
          </cell>
          <cell r="E1963">
            <v>1.5184</v>
          </cell>
          <cell r="F1963">
            <v>2.1383000000000001</v>
          </cell>
          <cell r="G1963">
            <v>2.1391</v>
          </cell>
          <cell r="H1963">
            <v>2.1385999999999998</v>
          </cell>
          <cell r="I1963">
            <v>13.66</v>
          </cell>
          <cell r="M1963">
            <v>3.9260641978068587</v>
          </cell>
          <cell r="N1963">
            <v>3.9154269985818688</v>
          </cell>
          <cell r="O1963">
            <v>3.9525118391294098</v>
          </cell>
        </row>
        <row r="1964">
          <cell r="A1964">
            <v>39014</v>
          </cell>
          <cell r="B1964">
            <v>39013</v>
          </cell>
          <cell r="C1964">
            <v>39015</v>
          </cell>
          <cell r="D1964">
            <v>1.5184</v>
          </cell>
          <cell r="E1964">
            <v>1.5184</v>
          </cell>
          <cell r="F1964">
            <v>2.1459000000000001</v>
          </cell>
          <cell r="G1964">
            <v>2.1467000000000001</v>
          </cell>
          <cell r="H1964">
            <v>2.1497000000000002</v>
          </cell>
          <cell r="I1964">
            <v>13.67</v>
          </cell>
          <cell r="M1964">
            <v>3.9280513097661753</v>
          </cell>
          <cell r="N1964">
            <v>3.9174087267000846</v>
          </cell>
          <cell r="O1964">
            <v>3.9545206230346208</v>
          </cell>
        </row>
        <row r="1965">
          <cell r="A1965">
            <v>39015</v>
          </cell>
          <cell r="B1965">
            <v>39014</v>
          </cell>
          <cell r="C1965">
            <v>39016</v>
          </cell>
          <cell r="D1965">
            <v>1.5184</v>
          </cell>
          <cell r="E1965">
            <v>1.5173509999999999</v>
          </cell>
          <cell r="F1965">
            <v>2.1501999999999999</v>
          </cell>
          <cell r="G1965">
            <v>2.1509999999999998</v>
          </cell>
          <cell r="H1965">
            <v>2.1467999999999998</v>
          </cell>
          <cell r="I1965">
            <v>13.68</v>
          </cell>
          <cell r="M1965">
            <v>3.930039427469092</v>
          </cell>
          <cell r="N1965">
            <v>3.9193914578369586</v>
          </cell>
          <cell r="O1965">
            <v>3.9565318091611741</v>
          </cell>
        </row>
        <row r="1966">
          <cell r="A1966">
            <v>39016</v>
          </cell>
          <cell r="B1966">
            <v>39015</v>
          </cell>
          <cell r="C1966">
            <v>39017</v>
          </cell>
          <cell r="D1966">
            <v>1.5184</v>
          </cell>
          <cell r="E1966">
            <v>1.5173509999999999</v>
          </cell>
          <cell r="F1966">
            <v>2.1355</v>
          </cell>
          <cell r="G1966">
            <v>2.1362999999999999</v>
          </cell>
          <cell r="H1966">
            <v>2.1374</v>
          </cell>
          <cell r="I1966">
            <v>13.68</v>
          </cell>
          <cell r="M1966">
            <v>3.9320285514246485</v>
          </cell>
          <cell r="N1966">
            <v>3.9213738220196053</v>
          </cell>
          <cell r="O1966">
            <v>3.9585454000138554</v>
          </cell>
        </row>
        <row r="1967">
          <cell r="A1967">
            <v>39017</v>
          </cell>
          <cell r="B1967">
            <v>39016</v>
          </cell>
          <cell r="C1967">
            <v>39020</v>
          </cell>
          <cell r="D1967">
            <v>1.5184</v>
          </cell>
          <cell r="E1967">
            <v>1.516303</v>
          </cell>
          <cell r="F1967">
            <v>2.137</v>
          </cell>
          <cell r="G1967">
            <v>2.1377999999999999</v>
          </cell>
          <cell r="H1967">
            <v>2.1355</v>
          </cell>
          <cell r="I1967">
            <v>13.67</v>
          </cell>
          <cell r="M1967">
            <v>3.9340186821421432</v>
          </cell>
          <cell r="N1967">
            <v>3.923357188849677</v>
          </cell>
          <cell r="O1967">
            <v>3.9605600156398273</v>
          </cell>
        </row>
        <row r="1968">
          <cell r="A1968">
            <v>39020</v>
          </cell>
          <cell r="B1968">
            <v>39017</v>
          </cell>
          <cell r="C1968">
            <v>39021</v>
          </cell>
          <cell r="D1968">
            <v>1.5173509999999999</v>
          </cell>
          <cell r="E1968">
            <v>1.516303</v>
          </cell>
          <cell r="F1968">
            <v>2.1448</v>
          </cell>
          <cell r="G1968">
            <v>2.1456</v>
          </cell>
          <cell r="H1968">
            <v>2.1476999999999999</v>
          </cell>
          <cell r="I1968">
            <v>13.68</v>
          </cell>
          <cell r="M1968">
            <v>3.9360098201311318</v>
          </cell>
          <cell r="N1968">
            <v>3.9253401882748515</v>
          </cell>
          <cell r="O1968">
            <v>3.9625742732746057</v>
          </cell>
        </row>
        <row r="1969">
          <cell r="A1969">
            <v>39021</v>
          </cell>
          <cell r="B1969">
            <v>39020</v>
          </cell>
          <cell r="C1969">
            <v>39022</v>
          </cell>
          <cell r="D1969">
            <v>1.523641</v>
          </cell>
          <cell r="E1969">
            <v>1.516303</v>
          </cell>
          <cell r="F1969">
            <v>2.1421999999999999</v>
          </cell>
          <cell r="G1969">
            <v>2.1429999999999998</v>
          </cell>
          <cell r="H1969">
            <v>2.1433</v>
          </cell>
          <cell r="I1969">
            <v>13.68</v>
          </cell>
          <cell r="M1969">
            <v>3.9380005896099934</v>
          </cell>
          <cell r="N1969">
            <v>3.9273241899760185</v>
          </cell>
          <cell r="O1969">
            <v>3.9645909393080396</v>
          </cell>
        </row>
        <row r="1970">
          <cell r="A1970">
            <v>39022</v>
          </cell>
          <cell r="B1970">
            <v>39021</v>
          </cell>
          <cell r="C1970">
            <v>39024</v>
          </cell>
          <cell r="D1970">
            <v>1.5225930000000001</v>
          </cell>
          <cell r="E1970">
            <v>1.5184</v>
          </cell>
          <cell r="F1970">
            <v>2.1402000000000001</v>
          </cell>
          <cell r="G1970">
            <v>2.141</v>
          </cell>
          <cell r="H1970">
            <v>2.1427</v>
          </cell>
          <cell r="I1970">
            <v>13.68</v>
          </cell>
          <cell r="M1970">
            <v>3.9400006226621116</v>
          </cell>
          <cell r="N1970">
            <v>3.9293091944597629</v>
          </cell>
          <cell r="O1970">
            <v>3.9666086316798106</v>
          </cell>
        </row>
        <row r="1971">
          <cell r="A1971">
            <v>39024</v>
          </cell>
          <cell r="B1971">
            <v>39022</v>
          </cell>
          <cell r="C1971">
            <v>39027</v>
          </cell>
          <cell r="D1971">
            <v>1.5225930000000001</v>
          </cell>
          <cell r="E1971">
            <v>1.5184</v>
          </cell>
          <cell r="F1971">
            <v>2.1412</v>
          </cell>
          <cell r="G1971">
            <v>2.1419999999999999</v>
          </cell>
          <cell r="H1971">
            <v>2.1404000000000001</v>
          </cell>
          <cell r="I1971">
            <v>13.67</v>
          </cell>
          <cell r="M1971">
            <v>3.9420002951181319</v>
          </cell>
          <cell r="N1971">
            <v>3.9312979488200521</v>
          </cell>
          <cell r="O1971">
            <v>3.9686273509122514</v>
          </cell>
        </row>
        <row r="1972">
          <cell r="A1972">
            <v>39027</v>
          </cell>
          <cell r="B1972">
            <v>39024</v>
          </cell>
          <cell r="C1972">
            <v>39028</v>
          </cell>
          <cell r="D1972">
            <v>1.5267850000000001</v>
          </cell>
          <cell r="E1972">
            <v>1.5194479999999999</v>
          </cell>
          <cell r="F1972">
            <v>2.137</v>
          </cell>
          <cell r="G1972">
            <v>2.1377999999999999</v>
          </cell>
          <cell r="H1972">
            <v>2.1368999999999998</v>
          </cell>
          <cell r="I1972">
            <v>13.69</v>
          </cell>
          <cell r="M1972">
            <v>3.9440009824699134</v>
          </cell>
          <cell r="N1972">
            <v>3.933287709755215</v>
          </cell>
          <cell r="O1972">
            <v>3.9706457114243001</v>
          </cell>
        </row>
        <row r="1973">
          <cell r="A1973">
            <v>39028</v>
          </cell>
          <cell r="B1973">
            <v>39027</v>
          </cell>
          <cell r="C1973">
            <v>39029</v>
          </cell>
          <cell r="D1973">
            <v>1.5257369999999999</v>
          </cell>
          <cell r="E1973">
            <v>1.5225930000000001</v>
          </cell>
          <cell r="F1973">
            <v>2.1345000000000001</v>
          </cell>
          <cell r="G1973">
            <v>2.1353</v>
          </cell>
          <cell r="H1973">
            <v>2.1375000000000002</v>
          </cell>
          <cell r="I1973">
            <v>13.69</v>
          </cell>
          <cell r="M1973">
            <v>3.9460081963165865</v>
          </cell>
          <cell r="N1973">
            <v>3.9352798518032195</v>
          </cell>
          <cell r="O1973">
            <v>3.9726678719278148</v>
          </cell>
        </row>
        <row r="1974">
          <cell r="A1974">
            <v>39029</v>
          </cell>
          <cell r="B1974">
            <v>39028</v>
          </cell>
          <cell r="C1974">
            <v>39030</v>
          </cell>
          <cell r="D1974">
            <v>1.523641</v>
          </cell>
          <cell r="E1974">
            <v>1.523641</v>
          </cell>
          <cell r="F1974">
            <v>2.1456</v>
          </cell>
          <cell r="G1974">
            <v>2.1463999999999999</v>
          </cell>
          <cell r="H1974">
            <v>2.1456</v>
          </cell>
          <cell r="I1974">
            <v>13.69</v>
          </cell>
          <cell r="M1974">
            <v>3.9480150532190605</v>
          </cell>
          <cell r="N1974">
            <v>3.9372771283216852</v>
          </cell>
          <cell r="O1974">
            <v>3.9746910622721665</v>
          </cell>
        </row>
        <row r="1975">
          <cell r="A1975">
            <v>39030</v>
          </cell>
          <cell r="B1975">
            <v>39029</v>
          </cell>
          <cell r="C1975">
            <v>39031</v>
          </cell>
          <cell r="D1975">
            <v>1.5215449999999999</v>
          </cell>
          <cell r="E1975">
            <v>1.5215449999999999</v>
          </cell>
          <cell r="F1975">
            <v>2.1404000000000001</v>
          </cell>
          <cell r="G1975">
            <v>2.1412</v>
          </cell>
          <cell r="H1975">
            <v>2.1417000000000002</v>
          </cell>
          <cell r="I1975">
            <v>13.68</v>
          </cell>
          <cell r="M1975">
            <v>3.9500201724202948</v>
          </cell>
          <cell r="N1975">
            <v>3.9392767939420432</v>
          </cell>
          <cell r="O1975">
            <v>3.9767152829818295</v>
          </cell>
        </row>
        <row r="1976">
          <cell r="A1976">
            <v>39031</v>
          </cell>
          <cell r="B1976">
            <v>39030</v>
          </cell>
          <cell r="C1976">
            <v>39034</v>
          </cell>
          <cell r="D1976">
            <v>1.5215449999999999</v>
          </cell>
          <cell r="E1976">
            <v>1.5194479999999999</v>
          </cell>
          <cell r="F1976">
            <v>2.1480999999999999</v>
          </cell>
          <cell r="G1976">
            <v>2.1488999999999998</v>
          </cell>
          <cell r="H1976">
            <v>2.1518000000000002</v>
          </cell>
          <cell r="I1976">
            <v>13.66</v>
          </cell>
          <cell r="M1976">
            <v>3.9520235502347099</v>
          </cell>
          <cell r="N1976">
            <v>3.9412747229118561</v>
          </cell>
          <cell r="O1976">
            <v>3.9787391457747403</v>
          </cell>
        </row>
        <row r="1977">
          <cell r="A1977">
            <v>39034</v>
          </cell>
          <cell r="B1977">
            <v>39031</v>
          </cell>
          <cell r="C1977">
            <v>39035</v>
          </cell>
          <cell r="D1977">
            <v>1.5215449999999999</v>
          </cell>
          <cell r="E1977">
            <v>1.520497</v>
          </cell>
          <cell r="F1977">
            <v>2.1612</v>
          </cell>
          <cell r="G1977">
            <v>2.1619999999999999</v>
          </cell>
          <cell r="H1977">
            <v>2.1659000000000002</v>
          </cell>
          <cell r="I1977">
            <v>13.68</v>
          </cell>
          <cell r="M1977">
            <v>3.9540279441256239</v>
          </cell>
          <cell r="N1977">
            <v>3.9432709102435828</v>
          </cell>
          <cell r="O1977">
            <v>3.9807612591761328</v>
          </cell>
        </row>
        <row r="1978">
          <cell r="A1978">
            <v>39035</v>
          </cell>
          <cell r="B1978">
            <v>39034</v>
          </cell>
          <cell r="C1978">
            <v>39037</v>
          </cell>
          <cell r="D1978">
            <v>1.5215449999999999</v>
          </cell>
          <cell r="E1978">
            <v>1.520497</v>
          </cell>
          <cell r="F1978">
            <v>2.1528999999999998</v>
          </cell>
          <cell r="G1978">
            <v>2.1537000000000002</v>
          </cell>
          <cell r="H1978">
            <v>2.1497999999999999</v>
          </cell>
          <cell r="I1978">
            <v>13.67</v>
          </cell>
          <cell r="M1978">
            <v>3.9560333546083721</v>
          </cell>
          <cell r="N1978">
            <v>3.9452694874399867</v>
          </cell>
          <cell r="O1978">
            <v>3.9827871810806719</v>
          </cell>
        </row>
        <row r="1979">
          <cell r="A1979">
            <v>39037</v>
          </cell>
          <cell r="B1979">
            <v>39035</v>
          </cell>
          <cell r="C1979">
            <v>39038</v>
          </cell>
          <cell r="D1979">
            <v>1.520497</v>
          </cell>
          <cell r="E1979">
            <v>1.5194479999999999</v>
          </cell>
          <cell r="F1979">
            <v>2.1509</v>
          </cell>
          <cell r="G1979">
            <v>2.1516999999999999</v>
          </cell>
          <cell r="H1979">
            <v>2.1528999999999998</v>
          </cell>
          <cell r="I1979">
            <v>13.66</v>
          </cell>
          <cell r="M1979">
            <v>3.9580397821985511</v>
          </cell>
          <cell r="N1979">
            <v>3.9472690775799344</v>
          </cell>
          <cell r="O1979">
            <v>3.9848127429849254</v>
          </cell>
        </row>
        <row r="1980">
          <cell r="A1980">
            <v>39038</v>
          </cell>
          <cell r="B1980">
            <v>39037</v>
          </cell>
          <cell r="C1980">
            <v>39041</v>
          </cell>
          <cell r="D1980">
            <v>1.5194479999999999</v>
          </cell>
          <cell r="E1980">
            <v>1.5184</v>
          </cell>
          <cell r="F1980">
            <v>2.1585000000000001</v>
          </cell>
          <cell r="G1980">
            <v>2.1593</v>
          </cell>
          <cell r="H1980">
            <v>2.1585000000000001</v>
          </cell>
          <cell r="I1980">
            <v>13.66</v>
          </cell>
          <cell r="M1980">
            <v>3.9600458447367886</v>
          </cell>
          <cell r="N1980">
            <v>3.9492683009483982</v>
          </cell>
          <cell r="O1980">
            <v>3.9868379431688044</v>
          </cell>
        </row>
        <row r="1981">
          <cell r="A1981">
            <v>39041</v>
          </cell>
          <cell r="B1981">
            <v>39038</v>
          </cell>
          <cell r="C1981">
            <v>39042</v>
          </cell>
          <cell r="D1981">
            <v>1.5194479999999999</v>
          </cell>
          <cell r="E1981">
            <v>1.5184</v>
          </cell>
          <cell r="F1981">
            <v>2.1614</v>
          </cell>
          <cell r="G1981">
            <v>2.1621999999999999</v>
          </cell>
          <cell r="H1981">
            <v>2.1593</v>
          </cell>
          <cell r="I1981">
            <v>13.68</v>
          </cell>
          <cell r="M1981">
            <v>3.9620515393163536</v>
          </cell>
          <cell r="N1981">
            <v>3.9512671572777851</v>
          </cell>
          <cell r="O1981">
            <v>3.9888641726195644</v>
          </cell>
        </row>
        <row r="1982">
          <cell r="A1982">
            <v>39042</v>
          </cell>
          <cell r="B1982">
            <v>39041</v>
          </cell>
          <cell r="C1982">
            <v>39043</v>
          </cell>
          <cell r="D1982">
            <v>1.520497</v>
          </cell>
          <cell r="E1982">
            <v>1.5173509999999999</v>
          </cell>
          <cell r="F1982">
            <v>2.1629999999999998</v>
          </cell>
          <cell r="G1982">
            <v>2.1638000000000002</v>
          </cell>
          <cell r="H1982">
            <v>2.1629</v>
          </cell>
          <cell r="I1982">
            <v>13.68</v>
          </cell>
          <cell r="M1982">
            <v>3.9640582497454577</v>
          </cell>
          <cell r="N1982">
            <v>3.9532670252949886</v>
          </cell>
          <cell r="O1982">
            <v>3.9908942183257499</v>
          </cell>
        </row>
        <row r="1983">
          <cell r="A1983">
            <v>39043</v>
          </cell>
          <cell r="B1983">
            <v>39042</v>
          </cell>
          <cell r="C1983">
            <v>39044</v>
          </cell>
          <cell r="D1983">
            <v>1.5194479999999999</v>
          </cell>
          <cell r="E1983">
            <v>1.5173509999999999</v>
          </cell>
          <cell r="F1983">
            <v>2.1615000000000002</v>
          </cell>
          <cell r="G1983">
            <v>2.1623000000000001</v>
          </cell>
          <cell r="H1983">
            <v>2.1663999999999999</v>
          </cell>
          <cell r="I1983">
            <v>13.66</v>
          </cell>
          <cell r="M1983">
            <v>3.966067362637645</v>
          </cell>
          <cell r="N1983">
            <v>3.9552665231863546</v>
          </cell>
          <cell r="O1983">
            <v>3.9929252971795663</v>
          </cell>
        </row>
        <row r="1984">
          <cell r="A1984">
            <v>39044</v>
          </cell>
          <cell r="B1984">
            <v>39043</v>
          </cell>
          <cell r="C1984">
            <v>39045</v>
          </cell>
          <cell r="D1984">
            <v>1.520497</v>
          </cell>
          <cell r="E1984">
            <v>1.5173509999999999</v>
          </cell>
          <cell r="F1984">
            <v>2.1675</v>
          </cell>
          <cell r="G1984">
            <v>2.1682999999999999</v>
          </cell>
          <cell r="H1984">
            <v>2.1678000000000002</v>
          </cell>
          <cell r="I1984">
            <v>13.67</v>
          </cell>
          <cell r="M1984">
            <v>3.9680761070116537</v>
          </cell>
          <cell r="N1984">
            <v>3.9572670323910955</v>
          </cell>
          <cell r="O1984">
            <v>3.9949546204044277</v>
          </cell>
        </row>
        <row r="1985">
          <cell r="A1985">
            <v>39045</v>
          </cell>
          <cell r="B1985">
            <v>39044</v>
          </cell>
          <cell r="C1985">
            <v>39048</v>
          </cell>
          <cell r="D1985">
            <v>1.5194479999999999</v>
          </cell>
          <cell r="E1985">
            <v>1.5173509999999999</v>
          </cell>
          <cell r="F1985">
            <v>2.1692</v>
          </cell>
          <cell r="G1985">
            <v>2.17</v>
          </cell>
          <cell r="H1985">
            <v>2.1688999999999998</v>
          </cell>
          <cell r="I1985">
            <v>13.66</v>
          </cell>
          <cell r="M1985">
            <v>3.9700872562838145</v>
          </cell>
          <cell r="N1985">
            <v>3.9592685534207175</v>
          </cell>
          <cell r="O1985">
            <v>3.9969863704127517</v>
          </cell>
        </row>
        <row r="1986">
          <cell r="A1986">
            <v>39048</v>
          </cell>
          <cell r="B1986">
            <v>39045</v>
          </cell>
          <cell r="C1986">
            <v>39049</v>
          </cell>
          <cell r="D1986">
            <v>1.5194479999999999</v>
          </cell>
          <cell r="E1986">
            <v>1.5173509999999999</v>
          </cell>
          <cell r="F1986">
            <v>2.1791999999999998</v>
          </cell>
          <cell r="G1986">
            <v>2.1800000000000002</v>
          </cell>
          <cell r="H1986">
            <v>2.1880000000000002</v>
          </cell>
          <cell r="I1986">
            <v>13.66</v>
          </cell>
          <cell r="M1986">
            <v>3.9720980366642769</v>
          </cell>
          <cell r="N1986">
            <v>3.9612710867869847</v>
          </cell>
          <cell r="O1986">
            <v>3.9990177575956429</v>
          </cell>
        </row>
        <row r="1987">
          <cell r="A1987">
            <v>39049</v>
          </cell>
          <cell r="B1987">
            <v>39048</v>
          </cell>
          <cell r="C1987">
            <v>39050</v>
          </cell>
          <cell r="D1987">
            <v>1.5184</v>
          </cell>
          <cell r="E1987">
            <v>1.5184</v>
          </cell>
          <cell r="F1987">
            <v>2.1861999999999999</v>
          </cell>
          <cell r="G1987">
            <v>2.1869999999999998</v>
          </cell>
          <cell r="H1987">
            <v>2.1884999999999999</v>
          </cell>
          <cell r="I1987">
            <v>13.68</v>
          </cell>
          <cell r="M1987">
            <v>3.9741098354701485</v>
          </cell>
          <cell r="N1987">
            <v>3.9632746330019204</v>
          </cell>
          <cell r="O1987">
            <v>4.0010501771898319</v>
          </cell>
        </row>
        <row r="1988">
          <cell r="A1988">
            <v>39050</v>
          </cell>
          <cell r="B1988">
            <v>39049</v>
          </cell>
          <cell r="C1988">
            <v>39051</v>
          </cell>
          <cell r="D1988">
            <v>1.5184</v>
          </cell>
          <cell r="E1988">
            <v>1.5173509999999999</v>
          </cell>
          <cell r="F1988">
            <v>2.1775000000000002</v>
          </cell>
          <cell r="G1988">
            <v>2.1783000000000001</v>
          </cell>
          <cell r="H1988">
            <v>2.1728999999999998</v>
          </cell>
          <cell r="I1988">
            <v>13.68</v>
          </cell>
          <cell r="M1988">
            <v>3.9761212649282078</v>
          </cell>
          <cell r="N1988">
            <v>3.9652805784028371</v>
          </cell>
          <cell r="O1988">
            <v>4.0030864246981306</v>
          </cell>
        </row>
        <row r="1989">
          <cell r="A1989">
            <v>39051</v>
          </cell>
          <cell r="B1989">
            <v>39050</v>
          </cell>
          <cell r="C1989">
            <v>39052</v>
          </cell>
          <cell r="D1989">
            <v>1.4690190000000001</v>
          </cell>
          <cell r="E1989">
            <v>1.4658599999999999</v>
          </cell>
          <cell r="F1989">
            <v>2.1659999999999999</v>
          </cell>
          <cell r="G1989">
            <v>2.1667999999999998</v>
          </cell>
          <cell r="H1989">
            <v>2.165</v>
          </cell>
          <cell r="I1989">
            <v>13.18</v>
          </cell>
          <cell r="M1989">
            <v>3.9781337124377636</v>
          </cell>
          <cell r="N1989">
            <v>3.9672861525531435</v>
          </cell>
          <cell r="O1989">
            <v>4.0051237085103324</v>
          </cell>
        </row>
        <row r="1990">
          <cell r="A1990">
            <v>39052</v>
          </cell>
          <cell r="B1990">
            <v>39051</v>
          </cell>
          <cell r="C1990">
            <v>39055</v>
          </cell>
          <cell r="D1990">
            <v>1.470072</v>
          </cell>
          <cell r="E1990">
            <v>1.481646</v>
          </cell>
          <cell r="F1990">
            <v>2.1663999999999999</v>
          </cell>
          <cell r="G1990">
            <v>2.1671999999999998</v>
          </cell>
          <cell r="H1990">
            <v>2.1667000000000001</v>
          </cell>
          <cell r="I1990">
            <v>13.18</v>
          </cell>
          <cell r="M1990">
            <v>3.980081697107134</v>
          </cell>
          <cell r="N1990">
            <v>3.9692246479130042</v>
          </cell>
          <cell r="O1990">
            <v>4.0070919360422428</v>
          </cell>
        </row>
        <row r="1991">
          <cell r="A1991">
            <v>39055</v>
          </cell>
          <cell r="B1991">
            <v>39052</v>
          </cell>
          <cell r="C1991">
            <v>39056</v>
          </cell>
          <cell r="D1991">
            <v>1.471125</v>
          </cell>
          <cell r="E1991">
            <v>1.4658599999999999</v>
          </cell>
          <cell r="F1991">
            <v>2.1684999999999999</v>
          </cell>
          <cell r="G1991">
            <v>2.1692999999999998</v>
          </cell>
          <cell r="H1991">
            <v>2.1644999999999999</v>
          </cell>
          <cell r="I1991">
            <v>13.18</v>
          </cell>
          <cell r="M1991">
            <v>3.9820320326606775</v>
          </cell>
          <cell r="N1991">
            <v>3.9711849765205649</v>
          </cell>
          <cell r="O1991">
            <v>4.009061130815093</v>
          </cell>
        </row>
        <row r="1992">
          <cell r="A1992">
            <v>39056</v>
          </cell>
          <cell r="B1992">
            <v>39055</v>
          </cell>
          <cell r="C1992">
            <v>39057</v>
          </cell>
          <cell r="D1992">
            <v>1.471125</v>
          </cell>
          <cell r="E1992">
            <v>1.481646</v>
          </cell>
          <cell r="F1992">
            <v>2.1551999999999998</v>
          </cell>
          <cell r="G1992">
            <v>2.1560000000000001</v>
          </cell>
          <cell r="H1992">
            <v>2.1528</v>
          </cell>
          <cell r="I1992">
            <v>13.19</v>
          </cell>
          <cell r="M1992">
            <v>3.9839847216186937</v>
          </cell>
          <cell r="N1992">
            <v>3.9731253769237926</v>
          </cell>
          <cell r="O1992">
            <v>4.0110312933042112</v>
          </cell>
        </row>
        <row r="1993">
          <cell r="A1993">
            <v>39057</v>
          </cell>
          <cell r="B1993">
            <v>39056</v>
          </cell>
          <cell r="C1993">
            <v>39058</v>
          </cell>
          <cell r="D1993">
            <v>1.470072</v>
          </cell>
          <cell r="E1993">
            <v>1.484801</v>
          </cell>
          <cell r="F1993">
            <v>2.1520000000000001</v>
          </cell>
          <cell r="G1993">
            <v>2.1528</v>
          </cell>
          <cell r="H1993">
            <v>2.1461000000000001</v>
          </cell>
          <cell r="I1993">
            <v>13.18</v>
          </cell>
          <cell r="M1993">
            <v>3.9859383681265577</v>
          </cell>
          <cell r="N1993">
            <v>3.9750876320311983</v>
          </cell>
          <cell r="O1993">
            <v>4.0130038309397555</v>
          </cell>
        </row>
        <row r="1994">
          <cell r="A1994">
            <v>39058</v>
          </cell>
          <cell r="B1994">
            <v>39057</v>
          </cell>
          <cell r="C1994">
            <v>39059</v>
          </cell>
          <cell r="D1994">
            <v>1.4679660000000001</v>
          </cell>
          <cell r="E1994">
            <v>1.484801</v>
          </cell>
          <cell r="F1994">
            <v>2.1419999999999999</v>
          </cell>
          <cell r="G1994">
            <v>2.1427999999999998</v>
          </cell>
          <cell r="H1994">
            <v>2.1427</v>
          </cell>
          <cell r="I1994">
            <v>13.18</v>
          </cell>
          <cell r="M1994">
            <v>3.9878915735894607</v>
          </cell>
          <cell r="N1994">
            <v>3.9770550367282409</v>
          </cell>
          <cell r="O1994">
            <v>4.0149759309797455</v>
          </cell>
        </row>
        <row r="1995">
          <cell r="A1995">
            <v>39059</v>
          </cell>
          <cell r="B1995">
            <v>39058</v>
          </cell>
          <cell r="C1995">
            <v>39062</v>
          </cell>
          <cell r="D1995">
            <v>1.4690190000000001</v>
          </cell>
          <cell r="E1995">
            <v>1.484801</v>
          </cell>
          <cell r="F1995">
            <v>2.1434000000000002</v>
          </cell>
          <cell r="G1995">
            <v>2.1442000000000001</v>
          </cell>
          <cell r="H1995">
            <v>2.1396000000000002</v>
          </cell>
          <cell r="I1995">
            <v>13.18</v>
          </cell>
          <cell r="M1995">
            <v>3.9898429366700325</v>
          </cell>
          <cell r="N1995">
            <v>3.9790234151601038</v>
          </cell>
          <cell r="O1995">
            <v>4.0169490001637316</v>
          </cell>
        </row>
        <row r="1996">
          <cell r="A1996">
            <v>39062</v>
          </cell>
          <cell r="B1996">
            <v>39059</v>
          </cell>
          <cell r="C1996">
            <v>39063</v>
          </cell>
          <cell r="D1996">
            <v>1.4669129999999999</v>
          </cell>
          <cell r="E1996">
            <v>1.484801</v>
          </cell>
          <cell r="F1996">
            <v>2.1375999999999999</v>
          </cell>
          <cell r="G1996">
            <v>2.1383999999999999</v>
          </cell>
          <cell r="H1996">
            <v>2.1371000000000002</v>
          </cell>
          <cell r="I1996">
            <v>13.19</v>
          </cell>
          <cell r="M1996">
            <v>3.9917966550303601</v>
          </cell>
          <cell r="N1996">
            <v>3.9809927678087216</v>
          </cell>
          <cell r="O1996">
            <v>4.0189230389679773</v>
          </cell>
        </row>
        <row r="1997">
          <cell r="A1997">
            <v>39063</v>
          </cell>
          <cell r="B1997">
            <v>39062</v>
          </cell>
          <cell r="C1997">
            <v>39064</v>
          </cell>
          <cell r="D1997">
            <v>1.4658599999999999</v>
          </cell>
          <cell r="E1997">
            <v>1.484801</v>
          </cell>
          <cell r="F1997">
            <v>2.1473</v>
          </cell>
          <cell r="G1997">
            <v>2.1480999999999999</v>
          </cell>
          <cell r="H1997">
            <v>2.1513</v>
          </cell>
          <cell r="I1997">
            <v>13.18</v>
          </cell>
          <cell r="M1997">
            <v>3.9937485278325671</v>
          </cell>
          <cell r="N1997">
            <v>3.9829630951562667</v>
          </cell>
          <cell r="O1997">
            <v>4.0208994575917743</v>
          </cell>
        </row>
        <row r="1998">
          <cell r="A1998">
            <v>39064</v>
          </cell>
          <cell r="B1998">
            <v>39063</v>
          </cell>
          <cell r="C1998">
            <v>39065</v>
          </cell>
          <cell r="D1998">
            <v>1.4658599999999999</v>
          </cell>
          <cell r="E1998">
            <v>1.497412</v>
          </cell>
          <cell r="F1998">
            <v>2.1450999999999998</v>
          </cell>
          <cell r="G1998">
            <v>2.1459000000000001</v>
          </cell>
          <cell r="H1998">
            <v>2.1475</v>
          </cell>
          <cell r="I1998">
            <v>13.19</v>
          </cell>
          <cell r="M1998">
            <v>3.9956999532382369</v>
          </cell>
          <cell r="N1998">
            <v>3.9849343976851501</v>
          </cell>
          <cell r="O1998">
            <v>4.0228754377590432</v>
          </cell>
        </row>
        <row r="1999">
          <cell r="A1999">
            <v>39065</v>
          </cell>
          <cell r="B1999">
            <v>39064</v>
          </cell>
          <cell r="C1999">
            <v>39066</v>
          </cell>
          <cell r="D1999">
            <v>1.4658599999999999</v>
          </cell>
          <cell r="E1999">
            <v>1.497412</v>
          </cell>
          <cell r="F1999">
            <v>2.1452</v>
          </cell>
          <cell r="G1999">
            <v>2.1459999999999999</v>
          </cell>
          <cell r="H1999">
            <v>2.1469</v>
          </cell>
          <cell r="I1999">
            <v>13.19</v>
          </cell>
          <cell r="M1999">
            <v>3.9976523321493884</v>
          </cell>
          <cell r="N1999">
            <v>3.9869234272139193</v>
          </cell>
          <cell r="O1999">
            <v>4.0248538000862908</v>
          </cell>
        </row>
        <row r="2000">
          <cell r="A2000">
            <v>39066</v>
          </cell>
          <cell r="B2000">
            <v>39065</v>
          </cell>
          <cell r="C2000">
            <v>39069</v>
          </cell>
          <cell r="D2000">
            <v>1.4669129999999999</v>
          </cell>
          <cell r="E2000">
            <v>1.497412</v>
          </cell>
          <cell r="F2000">
            <v>2.1461999999999999</v>
          </cell>
          <cell r="G2000">
            <v>2.1469999999999998</v>
          </cell>
          <cell r="H2000">
            <v>2.1459999999999999</v>
          </cell>
          <cell r="I2000">
            <v>13.18</v>
          </cell>
          <cell r="M2000">
            <v>3.9996056650319236</v>
          </cell>
          <cell r="N2000">
            <v>3.9889134495415832</v>
          </cell>
          <cell r="O2000">
            <v>4.026833135328947</v>
          </cell>
        </row>
        <row r="2001">
          <cell r="A2001">
            <v>39069</v>
          </cell>
          <cell r="B2001">
            <v>39066</v>
          </cell>
          <cell r="C2001">
            <v>39070</v>
          </cell>
          <cell r="D2001">
            <v>1.4679660000000001</v>
          </cell>
          <cell r="E2001">
            <v>1.497412</v>
          </cell>
          <cell r="F2001">
            <v>2.1461999999999999</v>
          </cell>
          <cell r="G2001">
            <v>2.1469999999999998</v>
          </cell>
          <cell r="H2001">
            <v>2.1484999999999999</v>
          </cell>
          <cell r="I2001">
            <v>13.19</v>
          </cell>
          <cell r="M2001">
            <v>4.0015613562135597</v>
          </cell>
          <cell r="N2001">
            <v>3.9909044651636854</v>
          </cell>
          <cell r="O2001">
            <v>4.0288120314680409</v>
          </cell>
        </row>
        <row r="2002">
          <cell r="A2002">
            <v>39070</v>
          </cell>
          <cell r="B2002">
            <v>39069</v>
          </cell>
          <cell r="C2002">
            <v>39071</v>
          </cell>
          <cell r="D2002">
            <v>1.470072</v>
          </cell>
          <cell r="E2002">
            <v>1.497412</v>
          </cell>
          <cell r="F2002">
            <v>2.1564000000000001</v>
          </cell>
          <cell r="G2002">
            <v>2.1572</v>
          </cell>
          <cell r="H2002">
            <v>2.1604999999999999</v>
          </cell>
          <cell r="I2002">
            <v>13.19</v>
          </cell>
          <cell r="M2002">
            <v>4.0035194082195042</v>
          </cell>
          <cell r="N2002">
            <v>3.9928964745760154</v>
          </cell>
          <cell r="O2002">
            <v>4.030793313282488</v>
          </cell>
        </row>
        <row r="2003">
          <cell r="A2003">
            <v>39071</v>
          </cell>
          <cell r="B2003">
            <v>39070</v>
          </cell>
          <cell r="C2003">
            <v>39072</v>
          </cell>
          <cell r="D2003">
            <v>1.471125</v>
          </cell>
          <cell r="E2003">
            <v>1.497412</v>
          </cell>
          <cell r="F2003">
            <v>2.1551999999999998</v>
          </cell>
          <cell r="G2003">
            <v>2.1560000000000001</v>
          </cell>
          <cell r="H2003">
            <v>2.157</v>
          </cell>
          <cell r="I2003">
            <v>13.19</v>
          </cell>
          <cell r="M2003">
            <v>4.0054812288139976</v>
          </cell>
          <cell r="N2003">
            <v>3.9948894782746116</v>
          </cell>
          <cell r="O2003">
            <v>4.0327755694480834</v>
          </cell>
        </row>
        <row r="2004">
          <cell r="A2004">
            <v>39072</v>
          </cell>
          <cell r="B2004">
            <v>39071</v>
          </cell>
          <cell r="C2004">
            <v>39073</v>
          </cell>
          <cell r="D2004">
            <v>1.471125</v>
          </cell>
          <cell r="E2004">
            <v>1.497412</v>
          </cell>
          <cell r="F2004">
            <v>2.1585000000000001</v>
          </cell>
          <cell r="G2004">
            <v>2.1593</v>
          </cell>
          <cell r="H2004">
            <v>2.1579999999999999</v>
          </cell>
          <cell r="I2004">
            <v>13.19</v>
          </cell>
          <cell r="M2004">
            <v>4.0074454166715778</v>
          </cell>
          <cell r="N2004">
            <v>3.9968834767557593</v>
          </cell>
          <cell r="O2004">
            <v>4.0347588004439912</v>
          </cell>
        </row>
        <row r="2005">
          <cell r="A2005">
            <v>39073</v>
          </cell>
          <cell r="B2005">
            <v>39072</v>
          </cell>
          <cell r="C2005">
            <v>39077</v>
          </cell>
          <cell r="D2005">
            <v>1.470072</v>
          </cell>
          <cell r="E2005">
            <v>1.497412</v>
          </cell>
          <cell r="F2005">
            <v>2.1509999999999998</v>
          </cell>
          <cell r="G2005">
            <v>2.1518000000000002</v>
          </cell>
          <cell r="H2005">
            <v>2.1476000000000002</v>
          </cell>
          <cell r="I2005">
            <v>13.19</v>
          </cell>
          <cell r="M2005">
            <v>4.0094105677177785</v>
          </cell>
          <cell r="N2005">
            <v>3.9988784705159914</v>
          </cell>
          <cell r="O2005">
            <v>4.036743006749612</v>
          </cell>
        </row>
        <row r="2006">
          <cell r="A2006">
            <v>39077</v>
          </cell>
          <cell r="B2006">
            <v>39073</v>
          </cell>
          <cell r="C2006">
            <v>39078</v>
          </cell>
          <cell r="D2006">
            <v>1.4721770000000001</v>
          </cell>
          <cell r="E2006">
            <v>1.497412</v>
          </cell>
          <cell r="F2006">
            <v>2.1429</v>
          </cell>
          <cell r="G2006">
            <v>2.1436999999999999</v>
          </cell>
          <cell r="H2006">
            <v>2.1429999999999998</v>
          </cell>
          <cell r="I2006">
            <v>13.19</v>
          </cell>
          <cell r="M2006">
            <v>4.0113752751218144</v>
          </cell>
          <cell r="N2006">
            <v>4.0008744600520894</v>
          </cell>
          <cell r="O2006">
            <v>4.0387281888445825</v>
          </cell>
        </row>
        <row r="2007">
          <cell r="A2007">
            <v>39078</v>
          </cell>
          <cell r="B2007">
            <v>39077</v>
          </cell>
          <cell r="C2007">
            <v>39079</v>
          </cell>
          <cell r="D2007">
            <v>1.4721770000000001</v>
          </cell>
          <cell r="E2007">
            <v>1.497412</v>
          </cell>
          <cell r="F2007">
            <v>2.1488999999999998</v>
          </cell>
          <cell r="G2007">
            <v>2.1497000000000002</v>
          </cell>
          <cell r="H2007">
            <v>2.1448999999999998</v>
          </cell>
          <cell r="I2007">
            <v>13.18</v>
          </cell>
          <cell r="M2007">
            <v>4.0133437599279489</v>
          </cell>
          <cell r="N2007">
            <v>4.0028714458610812</v>
          </cell>
          <cell r="O2007">
            <v>4.0407143472087732</v>
          </cell>
        </row>
        <row r="2008">
          <cell r="A2008">
            <v>39079</v>
          </cell>
          <cell r="B2008">
            <v>39078</v>
          </cell>
          <cell r="C2008">
            <v>39080</v>
          </cell>
          <cell r="D2008">
            <v>1.47323</v>
          </cell>
          <cell r="E2008">
            <v>1.497412</v>
          </cell>
          <cell r="F2008">
            <v>2.1372</v>
          </cell>
          <cell r="G2008">
            <v>2.1379999999999999</v>
          </cell>
          <cell r="H2008">
            <v>2.1360000000000001</v>
          </cell>
          <cell r="I2008">
            <v>13.19</v>
          </cell>
          <cell r="M2008">
            <v>4.0153132107201017</v>
          </cell>
          <cell r="N2008">
            <v>4.0048694284402444</v>
          </cell>
          <cell r="O2008">
            <v>4.0427000649557341</v>
          </cell>
        </row>
        <row r="2009">
          <cell r="A2009">
            <v>39080</v>
          </cell>
          <cell r="B2009">
            <v>39079</v>
          </cell>
          <cell r="C2009">
            <v>39084</v>
          </cell>
          <cell r="D2009">
            <v>1.47323</v>
          </cell>
          <cell r="E2009">
            <v>1.497412</v>
          </cell>
          <cell r="F2009">
            <v>2.1372</v>
          </cell>
          <cell r="G2009">
            <v>2.1379999999999999</v>
          </cell>
          <cell r="H2009">
            <v>2.1366999999999998</v>
          </cell>
          <cell r="I2009">
            <v>13.19</v>
          </cell>
          <cell r="M2009">
            <v>4.0172850373472446</v>
          </cell>
          <cell r="N2009">
            <v>4.0068684082871044</v>
          </cell>
          <cell r="O2009">
            <v>4.0446881766018965</v>
          </cell>
        </row>
        <row r="2010">
          <cell r="A2010">
            <v>39084</v>
          </cell>
          <cell r="B2010">
            <v>39080</v>
          </cell>
          <cell r="C2010">
            <v>39085</v>
          </cell>
          <cell r="D2010">
            <v>1.4721770000000001</v>
          </cell>
          <cell r="E2010">
            <v>1.497412</v>
          </cell>
          <cell r="F2010">
            <v>2.1334</v>
          </cell>
          <cell r="G2010">
            <v>2.1341999999999999</v>
          </cell>
          <cell r="H2010">
            <v>2.1307999999999998</v>
          </cell>
          <cell r="I2010">
            <v>13.19</v>
          </cell>
          <cell r="M2010">
            <v>4.0192578322924346</v>
          </cell>
          <cell r="N2010">
            <v>4.0088683858994347</v>
          </cell>
          <cell r="O2010">
            <v>4.0466772659579693</v>
          </cell>
        </row>
        <row r="2011">
          <cell r="A2011">
            <v>39085</v>
          </cell>
          <cell r="B2011">
            <v>39084</v>
          </cell>
          <cell r="C2011">
            <v>39086</v>
          </cell>
          <cell r="D2011">
            <v>1.4721770000000001</v>
          </cell>
          <cell r="E2011">
            <v>1.497412</v>
          </cell>
          <cell r="F2011">
            <v>2.1364000000000001</v>
          </cell>
          <cell r="G2011">
            <v>2.1372</v>
          </cell>
          <cell r="H2011">
            <v>2.1395</v>
          </cell>
          <cell r="I2011">
            <v>13.18</v>
          </cell>
          <cell r="M2011">
            <v>4.0212301852716914</v>
          </cell>
          <cell r="N2011">
            <v>4.0108693617752573</v>
          </cell>
          <cell r="O2011">
            <v>4.0486673335047687</v>
          </cell>
        </row>
        <row r="2012">
          <cell r="A2012">
            <v>39086</v>
          </cell>
          <cell r="B2012">
            <v>39085</v>
          </cell>
          <cell r="C2012">
            <v>39087</v>
          </cell>
          <cell r="D2012">
            <v>1.4721770000000001</v>
          </cell>
          <cell r="E2012">
            <v>1.497412</v>
          </cell>
          <cell r="F2012">
            <v>2.1421000000000001</v>
          </cell>
          <cell r="G2012">
            <v>2.1429</v>
          </cell>
          <cell r="H2012">
            <v>2.1436000000000002</v>
          </cell>
          <cell r="I2012">
            <v>13.19</v>
          </cell>
          <cell r="M2012">
            <v>4.0232035061351787</v>
          </cell>
          <cell r="N2012">
            <v>4.0128713364128421</v>
          </cell>
          <cell r="O2012">
            <v>4.0506569595671094</v>
          </cell>
        </row>
        <row r="2013">
          <cell r="A2013">
            <v>39087</v>
          </cell>
          <cell r="B2013">
            <v>39086</v>
          </cell>
          <cell r="C2013">
            <v>39090</v>
          </cell>
          <cell r="D2013">
            <v>1.47323</v>
          </cell>
          <cell r="E2013">
            <v>1.497412</v>
          </cell>
          <cell r="F2013">
            <v>2.1465999999999998</v>
          </cell>
          <cell r="G2013">
            <v>2.1474000000000002</v>
          </cell>
          <cell r="H2013">
            <v>2.1511999999999998</v>
          </cell>
          <cell r="I2013">
            <v>13.19</v>
          </cell>
          <cell r="M2013">
            <v>4.0251777953578625</v>
          </cell>
          <cell r="N2013">
            <v>4.0148743103107094</v>
          </cell>
          <cell r="O2013">
            <v>4.0526489842403555</v>
          </cell>
        </row>
        <row r="2014">
          <cell r="A2014">
            <v>39090</v>
          </cell>
          <cell r="B2014">
            <v>39087</v>
          </cell>
          <cell r="C2014">
            <v>39091</v>
          </cell>
          <cell r="D2014">
            <v>1.4742820000000001</v>
          </cell>
          <cell r="E2014">
            <v>1.497412</v>
          </cell>
          <cell r="F2014">
            <v>2.1497000000000002</v>
          </cell>
          <cell r="G2014">
            <v>2.1505000000000001</v>
          </cell>
          <cell r="H2014">
            <v>2.1520000000000001</v>
          </cell>
          <cell r="I2014">
            <v>13.19</v>
          </cell>
          <cell r="M2014">
            <v>4.0271544662523473</v>
          </cell>
          <cell r="N2014">
            <v>4.0168782839676265</v>
          </cell>
          <cell r="O2014">
            <v>4.0546419885478535</v>
          </cell>
        </row>
        <row r="2015">
          <cell r="A2015">
            <v>39091</v>
          </cell>
          <cell r="B2015">
            <v>39090</v>
          </cell>
          <cell r="C2015">
            <v>39092</v>
          </cell>
          <cell r="D2015">
            <v>1.4742820000000001</v>
          </cell>
          <cell r="E2015">
            <v>1.497412</v>
          </cell>
          <cell r="F2015">
            <v>2.1497999999999999</v>
          </cell>
          <cell r="G2015">
            <v>2.1505999999999998</v>
          </cell>
          <cell r="H2015">
            <v>2.1499000000000001</v>
          </cell>
          <cell r="I2015">
            <v>13.19</v>
          </cell>
          <cell r="M2015">
            <v>4.0291335200326195</v>
          </cell>
          <cell r="N2015">
            <v>4.018883257882611</v>
          </cell>
          <cell r="O2015">
            <v>4.0566359729713657</v>
          </cell>
        </row>
        <row r="2016">
          <cell r="A2016">
            <v>39092</v>
          </cell>
          <cell r="B2016">
            <v>39091</v>
          </cell>
          <cell r="C2016">
            <v>39093</v>
          </cell>
          <cell r="D2016">
            <v>1.471125</v>
          </cell>
          <cell r="E2016">
            <v>1.497412</v>
          </cell>
          <cell r="F2016">
            <v>2.1547999999999998</v>
          </cell>
          <cell r="G2016">
            <v>2.1556000000000002</v>
          </cell>
          <cell r="H2016">
            <v>2.1497999999999999</v>
          </cell>
          <cell r="I2016">
            <v>13.19</v>
          </cell>
          <cell r="M2016">
            <v>4.0311135463740131</v>
          </cell>
          <cell r="N2016">
            <v>4.0208892325549286</v>
          </cell>
          <cell r="O2016">
            <v>4.0586309379928913</v>
          </cell>
        </row>
        <row r="2017">
          <cell r="A2017">
            <v>39093</v>
          </cell>
          <cell r="B2017">
            <v>39092</v>
          </cell>
          <cell r="C2017">
            <v>39094</v>
          </cell>
          <cell r="D2017">
            <v>1.4679660000000001</v>
          </cell>
          <cell r="E2017">
            <v>1.497412</v>
          </cell>
          <cell r="F2017">
            <v>2.1457000000000002</v>
          </cell>
          <cell r="G2017">
            <v>2.1465000000000001</v>
          </cell>
          <cell r="H2017">
            <v>2.1453000000000002</v>
          </cell>
          <cell r="I2017">
            <v>13.19</v>
          </cell>
          <cell r="M2017">
            <v>4.033090303679316</v>
          </cell>
          <cell r="N2017">
            <v>4.0228962084840951</v>
          </cell>
          <cell r="O2017">
            <v>4.0606268840946678</v>
          </cell>
        </row>
        <row r="2018">
          <cell r="A2018">
            <v>39094</v>
          </cell>
          <cell r="B2018">
            <v>39093</v>
          </cell>
          <cell r="C2018">
            <v>39097</v>
          </cell>
          <cell r="D2018">
            <v>1.4690190000000001</v>
          </cell>
          <cell r="E2018">
            <v>1.497412</v>
          </cell>
          <cell r="F2018">
            <v>2.1413000000000002</v>
          </cell>
          <cell r="G2018">
            <v>2.1421000000000001</v>
          </cell>
          <cell r="H2018">
            <v>2.1404000000000001</v>
          </cell>
          <cell r="I2018">
            <v>13.18</v>
          </cell>
          <cell r="M2018">
            <v>4.0350637834928929</v>
          </cell>
          <cell r="N2018">
            <v>4.0249041861698753</v>
          </cell>
          <cell r="O2018">
            <v>4.0626238117591686</v>
          </cell>
        </row>
        <row r="2019">
          <cell r="A2019">
            <v>39097</v>
          </cell>
          <cell r="B2019">
            <v>39094</v>
          </cell>
          <cell r="C2019">
            <v>39098</v>
          </cell>
          <cell r="D2019">
            <v>1.470072</v>
          </cell>
          <cell r="E2019">
            <v>1.497412</v>
          </cell>
          <cell r="F2019">
            <v>2.1398999999999999</v>
          </cell>
          <cell r="G2019">
            <v>2.1406999999999998</v>
          </cell>
          <cell r="H2019">
            <v>2.1415999999999999</v>
          </cell>
          <cell r="I2019">
            <v>13.19</v>
          </cell>
          <cell r="M2019">
            <v>4.0370396452809469</v>
          </cell>
          <cell r="N2019">
            <v>4.0269131661122826</v>
          </cell>
          <cell r="O2019">
            <v>4.0646202964173357</v>
          </cell>
        </row>
        <row r="2020">
          <cell r="A2020">
            <v>39098</v>
          </cell>
          <cell r="B2020">
            <v>39097</v>
          </cell>
          <cell r="C2020">
            <v>39099</v>
          </cell>
          <cell r="D2020">
            <v>1.4679660000000001</v>
          </cell>
          <cell r="E2020">
            <v>1.497412</v>
          </cell>
          <cell r="F2020">
            <v>2.1436000000000002</v>
          </cell>
          <cell r="G2020">
            <v>2.1444000000000001</v>
          </cell>
          <cell r="H2020">
            <v>2.1408999999999998</v>
          </cell>
          <cell r="I2020">
            <v>13.19</v>
          </cell>
          <cell r="M2020">
            <v>4.0390178915960862</v>
          </cell>
          <cell r="N2020">
            <v>4.0289231488115806</v>
          </cell>
          <cell r="O2020">
            <v>4.0666191879548474</v>
          </cell>
        </row>
        <row r="2021">
          <cell r="A2021">
            <v>39099</v>
          </cell>
          <cell r="B2021">
            <v>39098</v>
          </cell>
          <cell r="C2021">
            <v>39100</v>
          </cell>
          <cell r="D2021">
            <v>1.4679660000000001</v>
          </cell>
          <cell r="E2021">
            <v>1.497412</v>
          </cell>
          <cell r="F2021">
            <v>2.1341999999999999</v>
          </cell>
          <cell r="G2021">
            <v>2.1349999999999998</v>
          </cell>
          <cell r="H2021">
            <v>2.1339999999999999</v>
          </cell>
          <cell r="I2021">
            <v>13.19</v>
          </cell>
          <cell r="M2021">
            <v>4.0409942719088372</v>
          </cell>
          <cell r="N2021">
            <v>4.0309341347682839</v>
          </cell>
          <cell r="O2021">
            <v>4.0686190625035845</v>
          </cell>
        </row>
        <row r="2022">
          <cell r="A2022">
            <v>39100</v>
          </cell>
          <cell r="B2022">
            <v>39099</v>
          </cell>
          <cell r="C2022">
            <v>39101</v>
          </cell>
          <cell r="D2022">
            <v>1.4690190000000001</v>
          </cell>
          <cell r="E2022">
            <v>1.497412</v>
          </cell>
          <cell r="F2022">
            <v>2.1320999999999999</v>
          </cell>
          <cell r="G2022">
            <v>2.1328999999999998</v>
          </cell>
          <cell r="H2022">
            <v>2.1334</v>
          </cell>
          <cell r="I2022">
            <v>13.19</v>
          </cell>
          <cell r="M2022">
            <v>4.0429716193079557</v>
          </cell>
          <cell r="N2022">
            <v>4.0329461244831544</v>
          </cell>
          <cell r="O2022">
            <v>4.07061992054697</v>
          </cell>
        </row>
        <row r="2023">
          <cell r="A2023">
            <v>39101</v>
          </cell>
          <cell r="B2023">
            <v>39100</v>
          </cell>
          <cell r="C2023">
            <v>39104</v>
          </cell>
          <cell r="D2023">
            <v>1.4669129999999999</v>
          </cell>
          <cell r="E2023">
            <v>1.497412</v>
          </cell>
          <cell r="F2023">
            <v>2.1299000000000001</v>
          </cell>
          <cell r="G2023">
            <v>2.1307</v>
          </cell>
          <cell r="H2023">
            <v>2.1295999999999999</v>
          </cell>
          <cell r="I2023">
            <v>13.19</v>
          </cell>
          <cell r="M2023">
            <v>4.0449513533496964</v>
          </cell>
          <cell r="N2023">
            <v>4.0349591184572065</v>
          </cell>
          <cell r="O2023">
            <v>4.0726217625686658</v>
          </cell>
        </row>
        <row r="2024">
          <cell r="A2024">
            <v>39104</v>
          </cell>
          <cell r="B2024">
            <v>39101</v>
          </cell>
          <cell r="C2024">
            <v>39105</v>
          </cell>
          <cell r="D2024">
            <v>1.4679660000000001</v>
          </cell>
          <cell r="E2024">
            <v>1.497412</v>
          </cell>
          <cell r="F2024">
            <v>2.1318999999999999</v>
          </cell>
          <cell r="G2024">
            <v>2.1326999999999998</v>
          </cell>
          <cell r="H2024">
            <v>2.1352000000000002</v>
          </cell>
          <cell r="I2024">
            <v>13.19</v>
          </cell>
          <cell r="M2024">
            <v>4.0469292172578948</v>
          </cell>
          <cell r="N2024">
            <v>4.0369731171917023</v>
          </cell>
          <cell r="O2024">
            <v>4.0746245890525712</v>
          </cell>
        </row>
        <row r="2025">
          <cell r="A2025">
            <v>39105</v>
          </cell>
          <cell r="B2025">
            <v>39104</v>
          </cell>
          <cell r="C2025">
            <v>39106</v>
          </cell>
          <cell r="D2025">
            <v>1.4679660000000001</v>
          </cell>
          <cell r="E2025">
            <v>1.497412</v>
          </cell>
          <cell r="F2025">
            <v>2.1360000000000001</v>
          </cell>
          <cell r="G2025">
            <v>2.1368</v>
          </cell>
          <cell r="H2025">
            <v>2.1320000000000001</v>
          </cell>
          <cell r="I2025">
            <v>13.19</v>
          </cell>
          <cell r="M2025">
            <v>4.0489094687563414</v>
          </cell>
          <cell r="N2025">
            <v>4.0389881211881562</v>
          </cell>
          <cell r="O2025">
            <v>4.0766284004828224</v>
          </cell>
        </row>
        <row r="2026">
          <cell r="A2026">
            <v>39106</v>
          </cell>
          <cell r="B2026">
            <v>39105</v>
          </cell>
          <cell r="C2026">
            <v>39107</v>
          </cell>
          <cell r="D2026">
            <v>1.455325</v>
          </cell>
          <cell r="E2026">
            <v>1.497412</v>
          </cell>
          <cell r="F2026">
            <v>2.1278000000000001</v>
          </cell>
          <cell r="G2026">
            <v>2.1286</v>
          </cell>
          <cell r="H2026">
            <v>2.1282999999999999</v>
          </cell>
          <cell r="I2026">
            <v>13.18</v>
          </cell>
          <cell r="M2026">
            <v>4.0508906892354117</v>
          </cell>
          <cell r="N2026">
            <v>4.0410041309483313</v>
          </cell>
          <cell r="O2026">
            <v>4.0786331973437955</v>
          </cell>
        </row>
        <row r="2027">
          <cell r="A2027">
            <v>39107</v>
          </cell>
          <cell r="B2027">
            <v>39106</v>
          </cell>
          <cell r="C2027">
            <v>39108</v>
          </cell>
          <cell r="D2027">
            <v>1.441614</v>
          </cell>
          <cell r="E2027">
            <v>1.471125</v>
          </cell>
          <cell r="F2027">
            <v>2.1273</v>
          </cell>
          <cell r="G2027">
            <v>2.1280999999999999</v>
          </cell>
          <cell r="H2027">
            <v>2.1339999999999999</v>
          </cell>
          <cell r="I2027">
            <v>12.94</v>
          </cell>
          <cell r="M2027">
            <v>4.0528558100661822</v>
          </cell>
          <cell r="N2027">
            <v>4.0430211469742421</v>
          </cell>
          <cell r="O2027">
            <v>4.0806375494527005</v>
          </cell>
        </row>
        <row r="2028">
          <cell r="A2028">
            <v>39108</v>
          </cell>
          <cell r="B2028">
            <v>39107</v>
          </cell>
          <cell r="C2028">
            <v>39111</v>
          </cell>
          <cell r="D2028">
            <v>1.4384479999999999</v>
          </cell>
          <cell r="E2028">
            <v>1.471125</v>
          </cell>
          <cell r="F2028">
            <v>2.1352000000000002</v>
          </cell>
          <cell r="G2028">
            <v>2.1360000000000001</v>
          </cell>
          <cell r="H2028">
            <v>2.1377999999999999</v>
          </cell>
          <cell r="I2028">
            <v>12.92</v>
          </cell>
          <cell r="M2028">
            <v>4.0548033612914391</v>
          </cell>
          <cell r="N2028">
            <v>4.0450037434691897</v>
          </cell>
          <cell r="O2028">
            <v>4.0826084958209927</v>
          </cell>
        </row>
        <row r="2029">
          <cell r="A2029">
            <v>39111</v>
          </cell>
          <cell r="B2029">
            <v>39108</v>
          </cell>
          <cell r="C2029">
            <v>39112</v>
          </cell>
          <cell r="D2029">
            <v>1.4395039999999999</v>
          </cell>
          <cell r="E2029">
            <v>1.471125</v>
          </cell>
          <cell r="F2029">
            <v>2.1352000000000002</v>
          </cell>
          <cell r="G2029">
            <v>2.1360000000000001</v>
          </cell>
          <cell r="H2029">
            <v>2.1347</v>
          </cell>
          <cell r="I2029">
            <v>12.93</v>
          </cell>
          <cell r="M2029">
            <v>4.0567475692199206</v>
          </cell>
          <cell r="N2029">
            <v>4.0469873121798932</v>
          </cell>
          <cell r="O2029">
            <v>4.0845775235903696</v>
          </cell>
        </row>
        <row r="2030">
          <cell r="A2030">
            <v>39112</v>
          </cell>
          <cell r="B2030">
            <v>39111</v>
          </cell>
          <cell r="C2030">
            <v>39113</v>
          </cell>
          <cell r="D2030">
            <v>1.441614</v>
          </cell>
          <cell r="E2030">
            <v>1.471125</v>
          </cell>
          <cell r="F2030">
            <v>2.1320999999999999</v>
          </cell>
          <cell r="G2030">
            <v>2.1328999999999998</v>
          </cell>
          <cell r="H2030">
            <v>2.13</v>
          </cell>
          <cell r="I2030">
            <v>12.93</v>
          </cell>
          <cell r="M2030">
            <v>4.0586941373375476</v>
          </cell>
          <cell r="N2030">
            <v>4.0489718535831036</v>
          </cell>
          <cell r="O2030">
            <v>4.0865489370531227</v>
          </cell>
        </row>
        <row r="2031">
          <cell r="A2031">
            <v>39113</v>
          </cell>
          <cell r="B2031">
            <v>39112</v>
          </cell>
          <cell r="C2031">
            <v>39114</v>
          </cell>
          <cell r="D2031">
            <v>1.445835</v>
          </cell>
          <cell r="E2031">
            <v>1.471125</v>
          </cell>
          <cell r="F2031">
            <v>2.1238999999999999</v>
          </cell>
          <cell r="G2031">
            <v>2.1246999999999998</v>
          </cell>
          <cell r="H2031">
            <v>2.1234000000000002</v>
          </cell>
          <cell r="I2031">
            <v>12.93</v>
          </cell>
          <cell r="M2031">
            <v>4.0606444941009148</v>
          </cell>
          <cell r="N2031">
            <v>4.0509573681558049</v>
          </cell>
          <cell r="O2031">
            <v>4.0885213020147813</v>
          </cell>
        </row>
        <row r="2032">
          <cell r="A2032">
            <v>39114</v>
          </cell>
          <cell r="B2032">
            <v>39113</v>
          </cell>
          <cell r="C2032">
            <v>39115</v>
          </cell>
          <cell r="D2032">
            <v>1.4468890000000001</v>
          </cell>
          <cell r="E2032">
            <v>1.471125</v>
          </cell>
          <cell r="F2032">
            <v>2.1084999999999998</v>
          </cell>
          <cell r="G2032">
            <v>2.1093000000000002</v>
          </cell>
          <cell r="H2032">
            <v>2.1019000000000001</v>
          </cell>
          <cell r="I2032">
            <v>12.93</v>
          </cell>
          <cell r="M2032">
            <v>4.0626015014116241</v>
          </cell>
          <cell r="N2032">
            <v>4.0529438563752143</v>
          </cell>
          <cell r="O2032">
            <v>4.0904946189345841</v>
          </cell>
        </row>
        <row r="2033">
          <cell r="A2033">
            <v>39115</v>
          </cell>
          <cell r="B2033">
            <v>39114</v>
          </cell>
          <cell r="C2033">
            <v>39118</v>
          </cell>
          <cell r="D2033">
            <v>1.445835</v>
          </cell>
          <cell r="E2033">
            <v>1.471125</v>
          </cell>
          <cell r="F2033">
            <v>2.0973999999999999</v>
          </cell>
          <cell r="G2033">
            <v>2.0981999999999998</v>
          </cell>
          <cell r="H2033">
            <v>2.1040999999999999</v>
          </cell>
          <cell r="I2033">
            <v>12.93</v>
          </cell>
          <cell r="M2033">
            <v>4.0645608792195489</v>
          </cell>
          <cell r="N2033">
            <v>4.0549313187187845</v>
          </cell>
          <cell r="O2033">
            <v>4.0924688882719913</v>
          </cell>
        </row>
        <row r="2034">
          <cell r="A2034">
            <v>39118</v>
          </cell>
          <cell r="B2034">
            <v>39115</v>
          </cell>
          <cell r="C2034">
            <v>39119</v>
          </cell>
          <cell r="D2034">
            <v>1.4468890000000001</v>
          </cell>
          <cell r="E2034">
            <v>1.471125</v>
          </cell>
          <cell r="F2034">
            <v>2.0956000000000001</v>
          </cell>
          <cell r="G2034">
            <v>2.0964</v>
          </cell>
          <cell r="H2034">
            <v>2.0956000000000001</v>
          </cell>
          <cell r="I2034">
            <v>12.93</v>
          </cell>
          <cell r="M2034">
            <v>4.0665197740124839</v>
          </cell>
          <cell r="N2034">
            <v>4.0569197556642012</v>
          </cell>
          <cell r="O2034">
            <v>4.0944441104866867</v>
          </cell>
        </row>
        <row r="2035">
          <cell r="A2035">
            <v>39119</v>
          </cell>
          <cell r="B2035">
            <v>39118</v>
          </cell>
          <cell r="C2035">
            <v>39120</v>
          </cell>
          <cell r="D2035">
            <v>1.44478</v>
          </cell>
          <cell r="E2035">
            <v>1.4763869999999999</v>
          </cell>
          <cell r="F2035">
            <v>2.0825</v>
          </cell>
          <cell r="G2035">
            <v>2.0832999999999999</v>
          </cell>
          <cell r="H2035">
            <v>2.0849000000000002</v>
          </cell>
          <cell r="I2035">
            <v>12.93</v>
          </cell>
          <cell r="M2035">
            <v>4.0684810415889174</v>
          </cell>
          <cell r="N2035">
            <v>4.0589091676893849</v>
          </cell>
          <cell r="O2035">
            <v>4.0964202860385734</v>
          </cell>
        </row>
        <row r="2036">
          <cell r="A2036">
            <v>39120</v>
          </cell>
          <cell r="B2036">
            <v>39119</v>
          </cell>
          <cell r="C2036">
            <v>39121</v>
          </cell>
          <cell r="D2036">
            <v>1.4437249999999999</v>
          </cell>
          <cell r="E2036">
            <v>1.4763869999999999</v>
          </cell>
          <cell r="F2036">
            <v>2.0844</v>
          </cell>
          <cell r="G2036">
            <v>2.0851999999999999</v>
          </cell>
          <cell r="H2036">
            <v>2.0912000000000002</v>
          </cell>
          <cell r="I2036">
            <v>12.93</v>
          </cell>
          <cell r="M2036">
            <v>4.07044039493534</v>
          </cell>
          <cell r="N2036">
            <v>4.0609066745991704</v>
          </cell>
          <cell r="O2036">
            <v>4.0983974153877787</v>
          </cell>
        </row>
        <row r="2037">
          <cell r="A2037">
            <v>39121</v>
          </cell>
          <cell r="B2037">
            <v>39120</v>
          </cell>
          <cell r="C2037">
            <v>39122</v>
          </cell>
          <cell r="D2037">
            <v>1.4437249999999999</v>
          </cell>
          <cell r="E2037">
            <v>1.4763869999999999</v>
          </cell>
          <cell r="F2037">
            <v>2.0943000000000001</v>
          </cell>
          <cell r="G2037">
            <v>2.0951</v>
          </cell>
          <cell r="H2037">
            <v>2.0935999999999999</v>
          </cell>
          <cell r="I2037">
            <v>12.93</v>
          </cell>
          <cell r="M2037">
            <v>4.0723992604550663</v>
          </cell>
          <cell r="N2037">
            <v>4.0629051645400338</v>
          </cell>
          <cell r="O2037">
            <v>4.1003754989946497</v>
          </cell>
        </row>
        <row r="2038">
          <cell r="A2038">
            <v>39122</v>
          </cell>
          <cell r="B2038">
            <v>39121</v>
          </cell>
          <cell r="C2038">
            <v>39125</v>
          </cell>
          <cell r="D2038">
            <v>1.4426699999999999</v>
          </cell>
          <cell r="E2038">
            <v>1.4763869999999999</v>
          </cell>
          <cell r="F2038">
            <v>2.1025</v>
          </cell>
          <cell r="G2038">
            <v>2.1032999999999999</v>
          </cell>
          <cell r="H2038">
            <v>2.1089000000000002</v>
          </cell>
          <cell r="I2038">
            <v>12.93</v>
          </cell>
          <cell r="M2038">
            <v>4.0743590686625</v>
          </cell>
          <cell r="N2038">
            <v>4.0649046379957534</v>
          </cell>
          <cell r="O2038">
            <v>4.1023545373197585</v>
          </cell>
        </row>
        <row r="2039">
          <cell r="A2039">
            <v>39125</v>
          </cell>
          <cell r="B2039">
            <v>39122</v>
          </cell>
          <cell r="C2039">
            <v>39126</v>
          </cell>
          <cell r="D2039">
            <v>1.4426699999999999</v>
          </cell>
          <cell r="E2039">
            <v>1.4763869999999999</v>
          </cell>
          <cell r="F2039">
            <v>2.1132</v>
          </cell>
          <cell r="G2039">
            <v>2.1139999999999999</v>
          </cell>
          <cell r="H2039">
            <v>2.1128</v>
          </cell>
          <cell r="I2039">
            <v>12.93</v>
          </cell>
          <cell r="M2039">
            <v>4.0763183871950286</v>
          </cell>
          <cell r="N2039">
            <v>4.0669050954503456</v>
          </cell>
          <cell r="O2039">
            <v>4.1043345308238974</v>
          </cell>
        </row>
        <row r="2040">
          <cell r="A2040">
            <v>39126</v>
          </cell>
          <cell r="B2040">
            <v>39125</v>
          </cell>
          <cell r="C2040">
            <v>39127</v>
          </cell>
          <cell r="D2040">
            <v>1.4437249999999999</v>
          </cell>
          <cell r="E2040">
            <v>1.4763869999999999</v>
          </cell>
          <cell r="F2040">
            <v>2.1080000000000001</v>
          </cell>
          <cell r="G2040">
            <v>2.1088</v>
          </cell>
          <cell r="H2040">
            <v>2.1086</v>
          </cell>
          <cell r="I2040">
            <v>12.93</v>
          </cell>
          <cell r="M2040">
            <v>4.0782786479442468</v>
          </cell>
          <cell r="N2040">
            <v>4.068906537388064</v>
          </cell>
          <cell r="O2040">
            <v>4.1063154799680817</v>
          </cell>
        </row>
        <row r="2041">
          <cell r="A2041">
            <v>39127</v>
          </cell>
          <cell r="B2041">
            <v>39126</v>
          </cell>
          <cell r="C2041">
            <v>39128</v>
          </cell>
          <cell r="D2041">
            <v>1.4437249999999999</v>
          </cell>
          <cell r="E2041">
            <v>1.4763869999999999</v>
          </cell>
          <cell r="F2041">
            <v>2.0992000000000002</v>
          </cell>
          <cell r="G2041">
            <v>2.1</v>
          </cell>
          <cell r="H2041">
            <v>2.0916000000000001</v>
          </cell>
          <cell r="I2041">
            <v>12.93</v>
          </cell>
          <cell r="M2041">
            <v>4.0802412855579142</v>
          </cell>
          <cell r="N2041">
            <v>4.0709089642934018</v>
          </cell>
          <cell r="O2041">
            <v>4.1082973852135494</v>
          </cell>
        </row>
        <row r="2042">
          <cell r="A2042">
            <v>39128</v>
          </cell>
          <cell r="B2042">
            <v>39127</v>
          </cell>
          <cell r="C2042">
            <v>39129</v>
          </cell>
          <cell r="D2042">
            <v>1.4426699999999999</v>
          </cell>
          <cell r="E2042">
            <v>1.4763869999999999</v>
          </cell>
          <cell r="F2042">
            <v>2.0888</v>
          </cell>
          <cell r="G2042">
            <v>2.0895999999999999</v>
          </cell>
          <cell r="H2042">
            <v>2.0931000000000002</v>
          </cell>
          <cell r="I2042">
            <v>12.93</v>
          </cell>
          <cell r="M2042">
            <v>4.0822048676745784</v>
          </cell>
          <cell r="N2042">
            <v>4.0729123766510904</v>
          </cell>
          <cell r="O2042">
            <v>4.1102802470217608</v>
          </cell>
        </row>
        <row r="2043">
          <cell r="A2043">
            <v>39129</v>
          </cell>
          <cell r="B2043">
            <v>39128</v>
          </cell>
          <cell r="C2043">
            <v>39134</v>
          </cell>
          <cell r="D2043">
            <v>1.4437249999999999</v>
          </cell>
          <cell r="E2043">
            <v>1.4795430000000001</v>
          </cell>
          <cell r="F2043">
            <v>2.0905</v>
          </cell>
          <cell r="G2043">
            <v>2.0912999999999999</v>
          </cell>
          <cell r="H2043">
            <v>2.0918999999999999</v>
          </cell>
          <cell r="I2043">
            <v>12.94</v>
          </cell>
          <cell r="M2043">
            <v>4.0841679591733939</v>
          </cell>
          <cell r="N2043">
            <v>4.0749167749460993</v>
          </cell>
          <cell r="O2043">
            <v>4.112264065854399</v>
          </cell>
        </row>
        <row r="2044">
          <cell r="A2044">
            <v>39134</v>
          </cell>
          <cell r="B2044">
            <v>39129</v>
          </cell>
          <cell r="C2044">
            <v>39135</v>
          </cell>
          <cell r="D2044">
            <v>1.445835</v>
          </cell>
          <cell r="E2044">
            <v>1.4795430000000001</v>
          </cell>
          <cell r="F2044">
            <v>2.0794000000000001</v>
          </cell>
          <cell r="G2044">
            <v>2.0802</v>
          </cell>
          <cell r="H2044">
            <v>2.0781999999999998</v>
          </cell>
          <cell r="I2044">
            <v>12.94</v>
          </cell>
          <cell r="M2044">
            <v>4.0861334309690127</v>
          </cell>
          <cell r="N2044">
            <v>4.0769264464760839</v>
          </cell>
          <cell r="O2044">
            <v>4.1142502878179599</v>
          </cell>
        </row>
        <row r="2045">
          <cell r="A2045">
            <v>39135</v>
          </cell>
          <cell r="B2045">
            <v>39134</v>
          </cell>
          <cell r="C2045">
            <v>39136</v>
          </cell>
          <cell r="D2045">
            <v>1.441614</v>
          </cell>
          <cell r="E2045">
            <v>1.4795430000000001</v>
          </cell>
          <cell r="F2045">
            <v>2.0758000000000001</v>
          </cell>
          <cell r="G2045">
            <v>2.0766</v>
          </cell>
          <cell r="H2045">
            <v>2.0821999999999998</v>
          </cell>
          <cell r="I2045">
            <v>12.94</v>
          </cell>
          <cell r="M2045">
            <v>4.0881027225454014</v>
          </cell>
          <cell r="N2045">
            <v>4.0789371091378834</v>
          </cell>
          <cell r="O2045">
            <v>4.1162374691259656</v>
          </cell>
        </row>
        <row r="2046">
          <cell r="A2046">
            <v>39136</v>
          </cell>
          <cell r="B2046">
            <v>39135</v>
          </cell>
          <cell r="C2046">
            <v>39139</v>
          </cell>
          <cell r="D2046">
            <v>1.441614</v>
          </cell>
          <cell r="E2046">
            <v>1.4795430000000001</v>
          </cell>
          <cell r="F2046">
            <v>2.0859999999999999</v>
          </cell>
          <cell r="G2046">
            <v>2.0868000000000002</v>
          </cell>
          <cell r="H2046">
            <v>2.0895000000000001</v>
          </cell>
          <cell r="I2046">
            <v>12.94</v>
          </cell>
          <cell r="M2046">
            <v>4.0900672112514878</v>
          </cell>
          <cell r="N2046">
            <v>4.080948763420305</v>
          </cell>
          <cell r="O2046">
            <v>4.1182256102417796</v>
          </cell>
        </row>
        <row r="2047">
          <cell r="A2047">
            <v>39139</v>
          </cell>
          <cell r="B2047">
            <v>39136</v>
          </cell>
          <cell r="C2047">
            <v>39140</v>
          </cell>
          <cell r="D2047">
            <v>1.441614</v>
          </cell>
          <cell r="E2047">
            <v>1.4795430000000001</v>
          </cell>
          <cell r="F2047">
            <v>2.0855000000000001</v>
          </cell>
          <cell r="G2047">
            <v>2.0863</v>
          </cell>
          <cell r="H2047">
            <v>2.0842000000000001</v>
          </cell>
          <cell r="I2047">
            <v>12.93</v>
          </cell>
          <cell r="M2047">
            <v>4.0920326439690475</v>
          </cell>
          <cell r="N2047">
            <v>4.0829614098123974</v>
          </cell>
          <cell r="O2047">
            <v>4.1202147116289884</v>
          </cell>
        </row>
        <row r="2048">
          <cell r="A2048">
            <v>39140</v>
          </cell>
          <cell r="B2048">
            <v>39139</v>
          </cell>
          <cell r="C2048">
            <v>39141</v>
          </cell>
          <cell r="D2048">
            <v>1.4405589999999999</v>
          </cell>
          <cell r="E2048">
            <v>1.4795430000000001</v>
          </cell>
          <cell r="F2048">
            <v>2.1091000000000002</v>
          </cell>
          <cell r="G2048">
            <v>2.1099000000000001</v>
          </cell>
          <cell r="H2048">
            <v>2.1190000000000002</v>
          </cell>
          <cell r="I2048">
            <v>12.93</v>
          </cell>
          <cell r="M2048">
            <v>4.0939990211517152</v>
          </cell>
          <cell r="N2048">
            <v>4.0849750488034502</v>
          </cell>
          <cell r="O2048">
            <v>4.1222033253118058</v>
          </cell>
        </row>
        <row r="2049">
          <cell r="A2049">
            <v>39141</v>
          </cell>
          <cell r="B2049">
            <v>39140</v>
          </cell>
          <cell r="C2049">
            <v>39142</v>
          </cell>
          <cell r="D2049">
            <v>1.44478</v>
          </cell>
          <cell r="E2049">
            <v>1.4795430000000001</v>
          </cell>
          <cell r="F2049">
            <v>2.1173999999999999</v>
          </cell>
          <cell r="G2049">
            <v>2.1181999999999999</v>
          </cell>
          <cell r="H2049">
            <v>2.1183999999999998</v>
          </cell>
          <cell r="I2049">
            <v>12.93</v>
          </cell>
          <cell r="M2049">
            <v>4.0959649035303523</v>
          </cell>
          <cell r="N2049">
            <v>4.0869896808829935</v>
          </cell>
          <cell r="O2049">
            <v>4.1241928987951813</v>
          </cell>
        </row>
        <row r="2050">
          <cell r="A2050">
            <v>39142</v>
          </cell>
          <cell r="B2050">
            <v>39141</v>
          </cell>
          <cell r="C2050">
            <v>39143</v>
          </cell>
          <cell r="D2050">
            <v>1.44478</v>
          </cell>
          <cell r="E2050">
            <v>1.4795430000000001</v>
          </cell>
          <cell r="F2050">
            <v>2.1252</v>
          </cell>
          <cell r="G2050">
            <v>2.1259999999999999</v>
          </cell>
          <cell r="H2050">
            <v>2.1208999999999998</v>
          </cell>
          <cell r="I2050">
            <v>12.93</v>
          </cell>
          <cell r="M2050">
            <v>4.09793749292146</v>
          </cell>
          <cell r="N2050">
            <v>4.089005306540801</v>
          </cell>
          <cell r="O2050">
            <v>4.1261834325423603</v>
          </cell>
        </row>
        <row r="2051">
          <cell r="A2051">
            <v>39143</v>
          </cell>
          <cell r="B2051">
            <v>39142</v>
          </cell>
          <cell r="C2051">
            <v>39146</v>
          </cell>
          <cell r="D2051">
            <v>1.44478</v>
          </cell>
          <cell r="E2051">
            <v>1.4795430000000001</v>
          </cell>
          <cell r="F2051">
            <v>2.1265999999999998</v>
          </cell>
          <cell r="G2051">
            <v>2.1274000000000002</v>
          </cell>
          <cell r="H2051">
            <v>2.1322000000000001</v>
          </cell>
          <cell r="I2051">
            <v>13.23</v>
          </cell>
          <cell r="M2051">
            <v>4.0999110322984675</v>
          </cell>
          <cell r="N2051">
            <v>4.0910219262668859</v>
          </cell>
          <cell r="O2051">
            <v>4.1281749270168131</v>
          </cell>
        </row>
        <row r="2052">
          <cell r="A2052">
            <v>39146</v>
          </cell>
          <cell r="B2052">
            <v>39143</v>
          </cell>
          <cell r="C2052">
            <v>39147</v>
          </cell>
          <cell r="D2052">
            <v>1.44478</v>
          </cell>
          <cell r="E2052">
            <v>1.4795430000000001</v>
          </cell>
          <cell r="F2052">
            <v>2.1379999999999999</v>
          </cell>
          <cell r="G2052">
            <v>2.1387999999999998</v>
          </cell>
          <cell r="H2052">
            <v>2.1343000000000001</v>
          </cell>
          <cell r="I2052">
            <v>12.93</v>
          </cell>
          <cell r="M2052">
            <v>4.1018855221188826</v>
          </cell>
          <cell r="N2052">
            <v>4.0930395405515041</v>
          </cell>
          <cell r="O2052">
            <v>4.1302108642412838</v>
          </cell>
        </row>
        <row r="2053">
          <cell r="A2053">
            <v>39147</v>
          </cell>
          <cell r="B2053">
            <v>39146</v>
          </cell>
          <cell r="C2053">
            <v>39148</v>
          </cell>
          <cell r="D2053">
            <v>1.4437249999999999</v>
          </cell>
          <cell r="E2053">
            <v>1.4795430000000001</v>
          </cell>
          <cell r="F2053">
            <v>2.1200999999999999</v>
          </cell>
          <cell r="G2053">
            <v>2.1208999999999998</v>
          </cell>
          <cell r="H2053">
            <v>2.1164000000000001</v>
          </cell>
          <cell r="I2053">
            <v>12.93</v>
          </cell>
          <cell r="M2053">
            <v>4.1038609628404314</v>
          </cell>
          <cell r="N2053">
            <v>4.095058149885153</v>
          </cell>
          <cell r="O2053">
            <v>4.1322043025478772</v>
          </cell>
        </row>
        <row r="2054">
          <cell r="A2054">
            <v>39148</v>
          </cell>
          <cell r="B2054">
            <v>39147</v>
          </cell>
          <cell r="C2054">
            <v>39149</v>
          </cell>
          <cell r="D2054">
            <v>1.441614</v>
          </cell>
          <cell r="E2054">
            <v>1.4795430000000001</v>
          </cell>
          <cell r="F2054">
            <v>2.1113</v>
          </cell>
          <cell r="G2054">
            <v>2.1120999999999999</v>
          </cell>
          <cell r="H2054">
            <v>2.1109</v>
          </cell>
          <cell r="I2054">
            <v>12.93</v>
          </cell>
          <cell r="M2054">
            <v>4.1058359117299572</v>
          </cell>
          <cell r="N2054">
            <v>4.0970777547585717</v>
          </cell>
          <cell r="O2054">
            <v>4.1341987029836238</v>
          </cell>
        </row>
        <row r="2055">
          <cell r="A2055">
            <v>39149</v>
          </cell>
          <cell r="B2055">
            <v>39148</v>
          </cell>
          <cell r="C2055">
            <v>39150</v>
          </cell>
          <cell r="D2055">
            <v>1.417319</v>
          </cell>
          <cell r="E2055">
            <v>1.4532160000000001</v>
          </cell>
          <cell r="F2055">
            <v>2.1046</v>
          </cell>
          <cell r="G2055">
            <v>2.1053999999999999</v>
          </cell>
          <cell r="H2055">
            <v>2.1051000000000002</v>
          </cell>
          <cell r="I2055">
            <v>12.69</v>
          </cell>
          <cell r="M2055">
            <v>4.1078089219073082</v>
          </cell>
          <cell r="N2055">
            <v>4.0990983556627407</v>
          </cell>
          <cell r="O2055">
            <v>4.1361940660128935</v>
          </cell>
        </row>
        <row r="2056">
          <cell r="A2056">
            <v>39150</v>
          </cell>
          <cell r="B2056">
            <v>39149</v>
          </cell>
          <cell r="C2056">
            <v>39153</v>
          </cell>
          <cell r="D2056">
            <v>1.4194340000000001</v>
          </cell>
          <cell r="E2056">
            <v>1.4532160000000001</v>
          </cell>
          <cell r="F2056">
            <v>2.0975000000000001</v>
          </cell>
          <cell r="G2056">
            <v>2.0983000000000001</v>
          </cell>
          <cell r="H2056">
            <v>2.0975999999999999</v>
          </cell>
          <cell r="I2056">
            <v>12.69</v>
          </cell>
          <cell r="M2056">
            <v>4.1097496137851044</v>
          </cell>
          <cell r="N2056">
            <v>4.101083980768081</v>
          </cell>
          <cell r="O2056">
            <v>4.1381554562031342</v>
          </cell>
        </row>
        <row r="2057">
          <cell r="A2057">
            <v>39153</v>
          </cell>
          <cell r="B2057">
            <v>39150</v>
          </cell>
          <cell r="C2057">
            <v>39154</v>
          </cell>
          <cell r="D2057">
            <v>1.418377</v>
          </cell>
          <cell r="E2057">
            <v>1.4532160000000001</v>
          </cell>
          <cell r="F2057">
            <v>2.0893999999999999</v>
          </cell>
          <cell r="G2057">
            <v>2.0901999999999998</v>
          </cell>
          <cell r="H2057">
            <v>2.0874999999999999</v>
          </cell>
          <cell r="I2057">
            <v>12.69</v>
          </cell>
          <cell r="M2057">
            <v>4.1116941198962023</v>
          </cell>
          <cell r="N2057">
            <v>4.1030705677208124</v>
          </cell>
          <cell r="O2057">
            <v>4.140117776487906</v>
          </cell>
        </row>
        <row r="2058">
          <cell r="A2058">
            <v>39154</v>
          </cell>
          <cell r="B2058">
            <v>39153</v>
          </cell>
          <cell r="C2058">
            <v>39155</v>
          </cell>
          <cell r="D2058">
            <v>1.4152039999999999</v>
          </cell>
          <cell r="E2058">
            <v>1.4532160000000001</v>
          </cell>
          <cell r="F2058">
            <v>2.0954000000000002</v>
          </cell>
          <cell r="G2058">
            <v>2.0962000000000001</v>
          </cell>
          <cell r="H2058">
            <v>2.1011000000000002</v>
          </cell>
          <cell r="I2058">
            <v>12.68</v>
          </cell>
          <cell r="M2058">
            <v>4.1136380973531015</v>
          </cell>
          <cell r="N2058">
            <v>4.105058116986859</v>
          </cell>
          <cell r="O2058">
            <v>4.1420810273082607</v>
          </cell>
        </row>
        <row r="2059">
          <cell r="A2059">
            <v>39155</v>
          </cell>
          <cell r="B2059">
            <v>39154</v>
          </cell>
          <cell r="C2059">
            <v>39156</v>
          </cell>
          <cell r="D2059">
            <v>1.4162619999999999</v>
          </cell>
          <cell r="E2059">
            <v>1.4532160000000001</v>
          </cell>
          <cell r="F2059">
            <v>2.1036000000000001</v>
          </cell>
          <cell r="G2059">
            <v>2.1044</v>
          </cell>
          <cell r="H2059">
            <v>2.097</v>
          </cell>
          <cell r="I2059">
            <v>12.68</v>
          </cell>
          <cell r="M2059">
            <v>4.1155786430497443</v>
          </cell>
          <cell r="N2059">
            <v>4.1070466290323706</v>
          </cell>
          <cell r="O2059">
            <v>4.1440437497611846</v>
          </cell>
        </row>
        <row r="2060">
          <cell r="A2060">
            <v>39156</v>
          </cell>
          <cell r="B2060">
            <v>39155</v>
          </cell>
          <cell r="C2060">
            <v>39157</v>
          </cell>
          <cell r="D2060">
            <v>1.4162619999999999</v>
          </cell>
          <cell r="E2060">
            <v>1.4532160000000001</v>
          </cell>
          <cell r="F2060">
            <v>2.0901000000000001</v>
          </cell>
          <cell r="G2060">
            <v>2.0909</v>
          </cell>
          <cell r="H2060">
            <v>2.0886</v>
          </cell>
          <cell r="I2060">
            <v>12.68</v>
          </cell>
          <cell r="M2060">
            <v>4.1175215555964648</v>
          </cell>
          <cell r="N2060">
            <v>4.1090361043237227</v>
          </cell>
          <cell r="O2060">
            <v>4.1460074022488911</v>
          </cell>
        </row>
        <row r="2061">
          <cell r="A2061">
            <v>39157</v>
          </cell>
          <cell r="B2061">
            <v>39156</v>
          </cell>
          <cell r="C2061">
            <v>39160</v>
          </cell>
          <cell r="D2061">
            <v>1.418377</v>
          </cell>
          <cell r="E2061">
            <v>1.4532160000000001</v>
          </cell>
          <cell r="F2061">
            <v>2.0907</v>
          </cell>
          <cell r="G2061">
            <v>2.0914999999999999</v>
          </cell>
          <cell r="H2061">
            <v>2.0924999999999998</v>
          </cell>
          <cell r="I2061">
            <v>12.68</v>
          </cell>
          <cell r="M2061">
            <v>4.1194653853675884</v>
          </cell>
          <cell r="N2061">
            <v>4.1110265433275162</v>
          </cell>
          <cell r="O2061">
            <v>4.1479719852120764</v>
          </cell>
        </row>
        <row r="2062">
          <cell r="A2062">
            <v>39160</v>
          </cell>
          <cell r="B2062">
            <v>39157</v>
          </cell>
          <cell r="C2062">
            <v>39161</v>
          </cell>
          <cell r="D2062">
            <v>1.418377</v>
          </cell>
          <cell r="E2062">
            <v>1.4532160000000001</v>
          </cell>
          <cell r="F2062">
            <v>2.0783999999999998</v>
          </cell>
          <cell r="G2062">
            <v>2.0792000000000002</v>
          </cell>
          <cell r="H2062">
            <v>2.0777000000000001</v>
          </cell>
          <cell r="I2062">
            <v>12.68</v>
          </cell>
          <cell r="M2062">
            <v>4.1214130370192228</v>
          </cell>
          <cell r="N2062">
            <v>4.1130179465105785</v>
          </cell>
          <cell r="O2062">
            <v>4.1499374990916458</v>
          </cell>
        </row>
        <row r="2063">
          <cell r="A2063">
            <v>39161</v>
          </cell>
          <cell r="B2063">
            <v>39160</v>
          </cell>
          <cell r="C2063">
            <v>39162</v>
          </cell>
          <cell r="D2063">
            <v>1.417319</v>
          </cell>
          <cell r="E2063">
            <v>1.4532160000000001</v>
          </cell>
          <cell r="F2063">
            <v>2.0754999999999999</v>
          </cell>
          <cell r="G2063">
            <v>2.0762999999999998</v>
          </cell>
          <cell r="H2063">
            <v>2.0764999999999998</v>
          </cell>
          <cell r="I2063">
            <v>12.68</v>
          </cell>
          <cell r="M2063">
            <v>4.1233616095056256</v>
          </cell>
          <cell r="N2063">
            <v>4.1150103143399637</v>
          </cell>
          <cell r="O2063">
            <v>4.1519039443287138</v>
          </cell>
        </row>
        <row r="2064">
          <cell r="A2064">
            <v>39162</v>
          </cell>
          <cell r="B2064">
            <v>39161</v>
          </cell>
          <cell r="C2064">
            <v>39163</v>
          </cell>
          <cell r="D2064">
            <v>1.418377</v>
          </cell>
          <cell r="E2064">
            <v>1.4532160000000001</v>
          </cell>
          <cell r="F2064">
            <v>2.0668000000000002</v>
          </cell>
          <cell r="G2064">
            <v>2.0676000000000001</v>
          </cell>
          <cell r="H2064">
            <v>2.0632999999999999</v>
          </cell>
          <cell r="I2064">
            <v>12.68</v>
          </cell>
          <cell r="M2064">
            <v>4.1253096490899663</v>
          </cell>
          <cell r="N2064">
            <v>4.1170036472829512</v>
          </cell>
          <cell r="O2064">
            <v>4.153871321364603</v>
          </cell>
        </row>
        <row r="2065">
          <cell r="A2065">
            <v>39163</v>
          </cell>
          <cell r="B2065">
            <v>39162</v>
          </cell>
          <cell r="C2065">
            <v>39164</v>
          </cell>
          <cell r="D2065">
            <v>1.4162619999999999</v>
          </cell>
          <cell r="E2065">
            <v>1.4532160000000001</v>
          </cell>
          <cell r="F2065">
            <v>2.0594000000000001</v>
          </cell>
          <cell r="G2065">
            <v>2.0602</v>
          </cell>
          <cell r="H2065">
            <v>2.0589</v>
          </cell>
          <cell r="I2065">
            <v>12.68</v>
          </cell>
          <cell r="M2065">
            <v>4.1272600638646821</v>
          </cell>
          <cell r="N2065">
            <v>4.118997945807048</v>
          </cell>
          <cell r="O2065">
            <v>4.1558396306408456</v>
          </cell>
        </row>
        <row r="2066">
          <cell r="A2066">
            <v>39164</v>
          </cell>
          <cell r="B2066">
            <v>39163</v>
          </cell>
          <cell r="C2066">
            <v>39167</v>
          </cell>
          <cell r="D2066">
            <v>1.414147</v>
          </cell>
          <cell r="E2066">
            <v>1.4532160000000001</v>
          </cell>
          <cell r="F2066">
            <v>2.0644</v>
          </cell>
          <cell r="G2066">
            <v>2.0651999999999999</v>
          </cell>
          <cell r="H2066">
            <v>2.0626000000000002</v>
          </cell>
          <cell r="I2066">
            <v>12.68</v>
          </cell>
          <cell r="M2066">
            <v>4.1292084910622044</v>
          </cell>
          <cell r="N2066">
            <v>4.1209932103799858</v>
          </cell>
          <cell r="O2066">
            <v>4.1578088725991833</v>
          </cell>
        </row>
        <row r="2067">
          <cell r="A2067">
            <v>39167</v>
          </cell>
          <cell r="B2067">
            <v>39164</v>
          </cell>
          <cell r="C2067">
            <v>39168</v>
          </cell>
          <cell r="D2067">
            <v>1.413089</v>
          </cell>
          <cell r="E2067">
            <v>1.4532160000000001</v>
          </cell>
          <cell r="F2067">
            <v>2.0592999999999999</v>
          </cell>
          <cell r="G2067">
            <v>2.0600999999999998</v>
          </cell>
          <cell r="H2067">
            <v>2.0598999999999998</v>
          </cell>
          <cell r="I2067">
            <v>12.68</v>
          </cell>
          <cell r="M2067">
            <v>4.1311549269955412</v>
          </cell>
          <cell r="N2067">
            <v>4.1229894414697243</v>
          </cell>
          <cell r="O2067">
            <v>4.1597790476815675</v>
          </cell>
        </row>
        <row r="2068">
          <cell r="A2068">
            <v>39168</v>
          </cell>
          <cell r="B2068">
            <v>39167</v>
          </cell>
          <cell r="C2068">
            <v>39169</v>
          </cell>
          <cell r="D2068">
            <v>1.413089</v>
          </cell>
          <cell r="E2068">
            <v>1.4532160000000001</v>
          </cell>
          <cell r="F2068">
            <v>2.0629</v>
          </cell>
          <cell r="G2068">
            <v>2.0636999999999999</v>
          </cell>
          <cell r="H2068">
            <v>2.0629</v>
          </cell>
          <cell r="I2068">
            <v>12.68</v>
          </cell>
          <cell r="M2068">
            <v>4.1331008235237521</v>
          </cell>
          <cell r="N2068">
            <v>4.1249866395444492</v>
          </cell>
          <cell r="O2068">
            <v>4.1617501563301573</v>
          </cell>
        </row>
        <row r="2069">
          <cell r="A2069">
            <v>39169</v>
          </cell>
          <cell r="B2069">
            <v>39168</v>
          </cell>
          <cell r="C2069">
            <v>39170</v>
          </cell>
          <cell r="D2069">
            <v>1.414147</v>
          </cell>
          <cell r="E2069">
            <v>1.4532160000000001</v>
          </cell>
          <cell r="F2069">
            <v>2.0708000000000002</v>
          </cell>
          <cell r="G2069">
            <v>2.0716000000000001</v>
          </cell>
          <cell r="H2069">
            <v>2.0688</v>
          </cell>
          <cell r="I2069">
            <v>12.68</v>
          </cell>
          <cell r="M2069">
            <v>4.1350476366269557</v>
          </cell>
          <cell r="N2069">
            <v>4.1269848050725733</v>
          </cell>
          <cell r="O2069">
            <v>4.1637221989873234</v>
          </cell>
        </row>
        <row r="2070">
          <cell r="A2070">
            <v>39170</v>
          </cell>
          <cell r="B2070">
            <v>39169</v>
          </cell>
          <cell r="C2070">
            <v>39171</v>
          </cell>
          <cell r="D2070">
            <v>1.4152039999999999</v>
          </cell>
          <cell r="E2070">
            <v>1.4532160000000001</v>
          </cell>
          <cell r="F2070">
            <v>2.0537000000000001</v>
          </cell>
          <cell r="G2070">
            <v>2.0545</v>
          </cell>
          <cell r="H2070">
            <v>2.0453000000000001</v>
          </cell>
          <cell r="I2070">
            <v>12.68</v>
          </cell>
          <cell r="M2070">
            <v>4.1369968250303533</v>
          </cell>
          <cell r="N2070">
            <v>4.1289839385227358</v>
          </cell>
          <cell r="O2070">
            <v>4.1656951760956451</v>
          </cell>
        </row>
        <row r="2071">
          <cell r="A2071">
            <v>39171</v>
          </cell>
          <cell r="B2071">
            <v>39170</v>
          </cell>
          <cell r="C2071">
            <v>39174</v>
          </cell>
          <cell r="D2071">
            <v>1.4194340000000001</v>
          </cell>
          <cell r="E2071">
            <v>1.4532160000000001</v>
          </cell>
          <cell r="F2071">
            <v>2.0495999999999999</v>
          </cell>
          <cell r="G2071">
            <v>2.0503999999999998</v>
          </cell>
          <cell r="H2071">
            <v>2.0587</v>
          </cell>
          <cell r="I2071">
            <v>12.68</v>
          </cell>
          <cell r="M2071">
            <v>4.1389483898486104</v>
          </cell>
          <cell r="N2071">
            <v>4.1309840403638036</v>
          </cell>
          <cell r="O2071">
            <v>4.1676690880979104</v>
          </cell>
        </row>
        <row r="2072">
          <cell r="A2072">
            <v>39174</v>
          </cell>
          <cell r="B2072">
            <v>39171</v>
          </cell>
          <cell r="C2072">
            <v>39175</v>
          </cell>
          <cell r="D2072">
            <v>1.4204909999999999</v>
          </cell>
          <cell r="E2072">
            <v>1.4532160000000001</v>
          </cell>
          <cell r="F2072">
            <v>2.0470000000000002</v>
          </cell>
          <cell r="G2072">
            <v>2.0478000000000001</v>
          </cell>
          <cell r="H2072">
            <v>2.0470000000000002</v>
          </cell>
          <cell r="I2072">
            <v>12.68</v>
          </cell>
          <cell r="M2072">
            <v>4.1409067112048756</v>
          </cell>
          <cell r="N2072">
            <v>4.1329851110648708</v>
          </cell>
          <cell r="O2072">
            <v>4.1696439354371195</v>
          </cell>
        </row>
        <row r="2073">
          <cell r="A2073">
            <v>39175</v>
          </cell>
          <cell r="B2073">
            <v>39174</v>
          </cell>
          <cell r="C2073">
            <v>39176</v>
          </cell>
          <cell r="D2073">
            <v>1.418377</v>
          </cell>
          <cell r="E2073">
            <v>1.4532160000000001</v>
          </cell>
          <cell r="F2073">
            <v>2.0364</v>
          </cell>
          <cell r="G2073">
            <v>2.0371999999999999</v>
          </cell>
          <cell r="H2073">
            <v>2.0360999999999998</v>
          </cell>
          <cell r="I2073">
            <v>12.68</v>
          </cell>
          <cell r="M2073">
            <v>4.142867418109911</v>
          </cell>
          <cell r="N2073">
            <v>4.1349871510952578</v>
          </cell>
          <cell r="O2073">
            <v>4.1716197185564807</v>
          </cell>
        </row>
        <row r="2074">
          <cell r="A2074">
            <v>39176</v>
          </cell>
          <cell r="B2074">
            <v>39175</v>
          </cell>
          <cell r="C2074">
            <v>39177</v>
          </cell>
          <cell r="D2074">
            <v>1.417319</v>
          </cell>
          <cell r="E2074">
            <v>1.4532160000000001</v>
          </cell>
          <cell r="F2074">
            <v>2.0312999999999999</v>
          </cell>
          <cell r="G2074">
            <v>2.0320999999999998</v>
          </cell>
          <cell r="H2074">
            <v>2.0318000000000001</v>
          </cell>
          <cell r="I2074">
            <v>12.68</v>
          </cell>
          <cell r="M2074">
            <v>4.1448261340632104</v>
          </cell>
          <cell r="N2074">
            <v>4.1369901609245128</v>
          </cell>
          <cell r="O2074">
            <v>4.1735964378994126</v>
          </cell>
        </row>
        <row r="2075">
          <cell r="A2075">
            <v>39177</v>
          </cell>
          <cell r="B2075">
            <v>39176</v>
          </cell>
          <cell r="C2075">
            <v>39181</v>
          </cell>
          <cell r="D2075">
            <v>1.4194340000000001</v>
          </cell>
          <cell r="E2075">
            <v>1.4532160000000001</v>
          </cell>
          <cell r="F2075">
            <v>2.0325000000000002</v>
          </cell>
          <cell r="G2075">
            <v>2.0333000000000001</v>
          </cell>
          <cell r="H2075">
            <v>2.0316000000000001</v>
          </cell>
          <cell r="I2075">
            <v>12.69</v>
          </cell>
          <cell r="M2075">
            <v>4.1467843143403789</v>
          </cell>
          <cell r="N2075">
            <v>4.1389941410224118</v>
          </cell>
          <cell r="O2075">
            <v>4.1755740939095443</v>
          </cell>
        </row>
        <row r="2076">
          <cell r="A2076">
            <v>39181</v>
          </cell>
          <cell r="B2076">
            <v>39177</v>
          </cell>
          <cell r="C2076">
            <v>39182</v>
          </cell>
          <cell r="D2076">
            <v>1.418377</v>
          </cell>
          <cell r="E2076">
            <v>1.4532160000000001</v>
          </cell>
          <cell r="F2076">
            <v>2.0228000000000002</v>
          </cell>
          <cell r="G2076">
            <v>2.0236000000000001</v>
          </cell>
          <cell r="H2076">
            <v>2.0238999999999998</v>
          </cell>
          <cell r="I2076">
            <v>12.68</v>
          </cell>
          <cell r="M2076">
            <v>4.148746343222526</v>
          </cell>
          <cell r="N2076">
            <v>4.1409990918589585</v>
          </cell>
          <cell r="O2076">
            <v>4.1775541581753179</v>
          </cell>
        </row>
        <row r="2077">
          <cell r="A2077">
            <v>39182</v>
          </cell>
          <cell r="B2077">
            <v>39181</v>
          </cell>
          <cell r="C2077">
            <v>39183</v>
          </cell>
          <cell r="D2077">
            <v>1.4162619999999999</v>
          </cell>
          <cell r="E2077">
            <v>1.4532160000000001</v>
          </cell>
          <cell r="F2077">
            <v>2.0274000000000001</v>
          </cell>
          <cell r="G2077">
            <v>2.0282</v>
          </cell>
          <cell r="H2077">
            <v>2.0272999999999999</v>
          </cell>
          <cell r="I2077">
            <v>12.68</v>
          </cell>
          <cell r="M2077">
            <v>4.1507078386865466</v>
          </cell>
          <cell r="N2077">
            <v>4.143005013904383</v>
          </cell>
          <cell r="O2077">
            <v>4.1795336895486779</v>
          </cell>
        </row>
        <row r="2078">
          <cell r="A2078">
            <v>39183</v>
          </cell>
          <cell r="B2078">
            <v>39182</v>
          </cell>
          <cell r="C2078">
            <v>39184</v>
          </cell>
          <cell r="D2078">
            <v>1.4162619999999999</v>
          </cell>
          <cell r="E2078">
            <v>1.4532160000000001</v>
          </cell>
          <cell r="F2078">
            <v>2.0325000000000002</v>
          </cell>
          <cell r="G2078">
            <v>2.0333000000000001</v>
          </cell>
          <cell r="H2078">
            <v>2.0377000000000001</v>
          </cell>
          <cell r="I2078">
            <v>12.68</v>
          </cell>
          <cell r="M2078">
            <v>4.1526673352815573</v>
          </cell>
          <cell r="N2078">
            <v>4.1450119076291445</v>
          </cell>
          <cell r="O2078">
            <v>4.1815141589217166</v>
          </cell>
        </row>
        <row r="2079">
          <cell r="A2079">
            <v>39184</v>
          </cell>
          <cell r="B2079">
            <v>39183</v>
          </cell>
          <cell r="C2079">
            <v>39185</v>
          </cell>
          <cell r="D2079">
            <v>1.4162619999999999</v>
          </cell>
          <cell r="E2079">
            <v>1.4532160000000001</v>
          </cell>
          <cell r="F2079">
            <v>2.0363000000000002</v>
          </cell>
          <cell r="G2079">
            <v>2.0371000000000001</v>
          </cell>
          <cell r="H2079">
            <v>2.0339</v>
          </cell>
          <cell r="I2079">
            <v>12.68</v>
          </cell>
          <cell r="M2079">
            <v>4.1546277569300907</v>
          </cell>
          <cell r="N2079">
            <v>4.1470197735039296</v>
          </cell>
          <cell r="O2079">
            <v>4.1834955667389053</v>
          </cell>
        </row>
        <row r="2080">
          <cell r="A2080">
            <v>39185</v>
          </cell>
          <cell r="B2080">
            <v>39184</v>
          </cell>
          <cell r="C2080">
            <v>39188</v>
          </cell>
          <cell r="D2080">
            <v>1.4162619999999999</v>
          </cell>
          <cell r="E2080">
            <v>1.4532160000000001</v>
          </cell>
          <cell r="F2080">
            <v>2.0223</v>
          </cell>
          <cell r="G2080">
            <v>2.0230999999999999</v>
          </cell>
          <cell r="H2080">
            <v>2.0209999999999999</v>
          </cell>
          <cell r="I2080">
            <v>12.68</v>
          </cell>
          <cell r="M2080">
            <v>4.1565891040688525</v>
          </cell>
          <cell r="N2080">
            <v>4.1490286119996531</v>
          </cell>
          <cell r="O2080">
            <v>4.1854779134449238</v>
          </cell>
        </row>
        <row r="2081">
          <cell r="A2081">
            <v>39188</v>
          </cell>
          <cell r="B2081">
            <v>39185</v>
          </cell>
          <cell r="C2081">
            <v>39189</v>
          </cell>
          <cell r="D2081">
            <v>1.417319</v>
          </cell>
          <cell r="E2081">
            <v>1.4532160000000001</v>
          </cell>
          <cell r="F2081">
            <v>2.0331999999999999</v>
          </cell>
          <cell r="G2081">
            <v>2.0339999999999998</v>
          </cell>
          <cell r="H2081">
            <v>2.0363000000000002</v>
          </cell>
          <cell r="I2081">
            <v>12.68</v>
          </cell>
          <cell r="M2081">
            <v>4.1585513771347546</v>
          </cell>
          <cell r="N2081">
            <v>4.1510384235874582</v>
          </cell>
          <cell r="O2081">
            <v>4.1874611994846651</v>
          </cell>
        </row>
        <row r="2082">
          <cell r="A2082">
            <v>39189</v>
          </cell>
          <cell r="B2082">
            <v>39188</v>
          </cell>
          <cell r="C2082">
            <v>39190</v>
          </cell>
          <cell r="D2082">
            <v>1.4152039999999999</v>
          </cell>
          <cell r="E2082">
            <v>1.4532160000000001</v>
          </cell>
          <cell r="F2082">
            <v>2.0339999999999998</v>
          </cell>
          <cell r="G2082">
            <v>2.0348000000000002</v>
          </cell>
          <cell r="H2082">
            <v>2.0362</v>
          </cell>
          <cell r="I2082">
            <v>12.67</v>
          </cell>
          <cell r="M2082">
            <v>4.1605160417611842</v>
          </cell>
          <cell r="N2082">
            <v>4.1530492087387154</v>
          </cell>
          <cell r="O2082">
            <v>4.1894454253032309</v>
          </cell>
        </row>
        <row r="2083">
          <cell r="A2083">
            <v>39190</v>
          </cell>
          <cell r="B2083">
            <v>39189</v>
          </cell>
          <cell r="C2083">
            <v>39191</v>
          </cell>
          <cell r="D2083">
            <v>1.413089</v>
          </cell>
          <cell r="E2083">
            <v>1.4532160000000001</v>
          </cell>
          <cell r="F2083">
            <v>2.0356999999999998</v>
          </cell>
          <cell r="G2083">
            <v>2.0365000000000002</v>
          </cell>
          <cell r="H2083">
            <v>2.0333000000000001</v>
          </cell>
          <cell r="I2083">
            <v>12.67</v>
          </cell>
          <cell r="M2083">
            <v>4.1624787014093059</v>
          </cell>
          <cell r="N2083">
            <v>4.1550609679250243</v>
          </cell>
          <cell r="O2083">
            <v>4.1914291151836851</v>
          </cell>
        </row>
        <row r="2084">
          <cell r="A2084">
            <v>39191</v>
          </cell>
          <cell r="B2084">
            <v>39190</v>
          </cell>
          <cell r="C2084">
            <v>39192</v>
          </cell>
          <cell r="D2084">
            <v>1.388736</v>
          </cell>
          <cell r="E2084">
            <v>1.4268320000000001</v>
          </cell>
          <cell r="F2084">
            <v>2.0304000000000002</v>
          </cell>
          <cell r="G2084">
            <v>2.0312000000000001</v>
          </cell>
          <cell r="H2084">
            <v>2.0287000000000002</v>
          </cell>
          <cell r="I2084">
            <v>12.43</v>
          </cell>
          <cell r="M2084">
            <v>4.1644393523645373</v>
          </cell>
          <cell r="N2084">
            <v>4.157073701618212</v>
          </cell>
          <cell r="O2084">
            <v>4.1934137443353654</v>
          </cell>
        </row>
        <row r="2085">
          <cell r="A2085">
            <v>39192</v>
          </cell>
          <cell r="B2085">
            <v>39191</v>
          </cell>
          <cell r="C2085">
            <v>39195</v>
          </cell>
          <cell r="D2085">
            <v>1.388736</v>
          </cell>
          <cell r="E2085">
            <v>1.4268320000000001</v>
          </cell>
          <cell r="F2085">
            <v>2.0253999999999999</v>
          </cell>
          <cell r="G2085">
            <v>2.0261999999999998</v>
          </cell>
          <cell r="H2085">
            <v>2.0261999999999998</v>
          </cell>
          <cell r="I2085">
            <v>12.43</v>
          </cell>
          <cell r="M2085">
            <v>4.1663671213140185</v>
          </cell>
          <cell r="N2085">
            <v>4.1590508502128207</v>
          </cell>
          <cell r="O2085">
            <v>4.1953638125099664</v>
          </cell>
        </row>
        <row r="2086">
          <cell r="A2086">
            <v>39195</v>
          </cell>
          <cell r="B2086">
            <v>39192</v>
          </cell>
          <cell r="C2086">
            <v>39196</v>
          </cell>
          <cell r="D2086">
            <v>1.3876759999999999</v>
          </cell>
          <cell r="E2086">
            <v>1.4268320000000001</v>
          </cell>
          <cell r="F2086">
            <v>2.0282</v>
          </cell>
          <cell r="G2086">
            <v>2.0289999999999999</v>
          </cell>
          <cell r="H2086">
            <v>2.0354999999999999</v>
          </cell>
          <cell r="I2086">
            <v>12.43</v>
          </cell>
          <cell r="M2086">
            <v>4.1682957826508797</v>
          </cell>
          <cell r="N2086">
            <v>4.1610289391603903</v>
          </cell>
          <cell r="O2086">
            <v>4.1973147875270875</v>
          </cell>
        </row>
        <row r="2087">
          <cell r="A2087">
            <v>39196</v>
          </cell>
          <cell r="B2087">
            <v>39195</v>
          </cell>
          <cell r="C2087">
            <v>39197</v>
          </cell>
          <cell r="D2087">
            <v>1.385556</v>
          </cell>
          <cell r="E2087">
            <v>1.4268320000000001</v>
          </cell>
          <cell r="F2087">
            <v>2.0377000000000001</v>
          </cell>
          <cell r="G2087">
            <v>2.0385</v>
          </cell>
          <cell r="H2087">
            <v>2.0352000000000001</v>
          </cell>
          <cell r="I2087">
            <v>12.43</v>
          </cell>
          <cell r="M2087">
            <v>4.1702238639903753</v>
          </cell>
          <cell r="N2087">
            <v>4.1630079689081629</v>
          </cell>
          <cell r="O2087">
            <v>4.1992666698084378</v>
          </cell>
        </row>
        <row r="2088">
          <cell r="A2088">
            <v>39197</v>
          </cell>
          <cell r="B2088">
            <v>39196</v>
          </cell>
          <cell r="C2088">
            <v>39198</v>
          </cell>
          <cell r="D2088">
            <v>1.384495</v>
          </cell>
          <cell r="E2088">
            <v>1.4268320000000001</v>
          </cell>
          <cell r="F2088">
            <v>2.0228000000000002</v>
          </cell>
          <cell r="G2088">
            <v>2.0236000000000001</v>
          </cell>
          <cell r="H2088">
            <v>2.0205000000000002</v>
          </cell>
          <cell r="I2088">
            <v>12.43</v>
          </cell>
          <cell r="M2088">
            <v>4.172149890222407</v>
          </cell>
          <cell r="N2088">
            <v>4.1649879399035932</v>
          </cell>
          <cell r="O2088">
            <v>4.201219459775924</v>
          </cell>
        </row>
        <row r="2089">
          <cell r="A2089">
            <v>39198</v>
          </cell>
          <cell r="B2089">
            <v>39197</v>
          </cell>
          <cell r="C2089">
            <v>39199</v>
          </cell>
          <cell r="D2089">
            <v>1.384495</v>
          </cell>
          <cell r="E2089">
            <v>1.4268320000000001</v>
          </cell>
          <cell r="F2089">
            <v>2.0244</v>
          </cell>
          <cell r="G2089">
            <v>2.0251999999999999</v>
          </cell>
          <cell r="H2089">
            <v>2.0257999999999998</v>
          </cell>
          <cell r="I2089">
            <v>12.43</v>
          </cell>
          <cell r="M2089">
            <v>4.174075330443161</v>
          </cell>
          <cell r="N2089">
            <v>4.1669688525943487</v>
          </cell>
          <cell r="O2089">
            <v>4.2031731578516487</v>
          </cell>
        </row>
        <row r="2090">
          <cell r="A2090">
            <v>39199</v>
          </cell>
          <cell r="B2090">
            <v>39198</v>
          </cell>
          <cell r="C2090">
            <v>39202</v>
          </cell>
          <cell r="D2090">
            <v>1.384495</v>
          </cell>
          <cell r="E2090">
            <v>1.4268320000000001</v>
          </cell>
          <cell r="F2090">
            <v>2.0312999999999999</v>
          </cell>
          <cell r="G2090">
            <v>2.0320999999999998</v>
          </cell>
          <cell r="H2090">
            <v>2.0310999999999999</v>
          </cell>
          <cell r="I2090">
            <v>12.43</v>
          </cell>
          <cell r="M2090">
            <v>4.1760016592513685</v>
          </cell>
          <cell r="N2090">
            <v>4.1689507074283103</v>
          </cell>
          <cell r="O2090">
            <v>4.2051277644579104</v>
          </cell>
        </row>
        <row r="2091">
          <cell r="A2091">
            <v>39202</v>
          </cell>
          <cell r="B2091">
            <v>39199</v>
          </cell>
          <cell r="C2091">
            <v>39204</v>
          </cell>
          <cell r="D2091">
            <v>1.384495</v>
          </cell>
          <cell r="E2091">
            <v>1.4268320000000001</v>
          </cell>
          <cell r="F2091">
            <v>2.0331000000000001</v>
          </cell>
          <cell r="G2091">
            <v>2.0339</v>
          </cell>
          <cell r="H2091">
            <v>2.0350000000000001</v>
          </cell>
          <cell r="I2091">
            <v>12.43</v>
          </cell>
          <cell r="M2091">
            <v>4.1779288770571101</v>
          </cell>
          <cell r="N2091">
            <v>4.1709335048535703</v>
          </cell>
          <cell r="O2091">
            <v>4.207083280017204</v>
          </cell>
        </row>
        <row r="2092">
          <cell r="A2092">
            <v>39204</v>
          </cell>
          <cell r="B2092">
            <v>39202</v>
          </cell>
          <cell r="C2092">
            <v>39205</v>
          </cell>
          <cell r="D2092">
            <v>1.384495</v>
          </cell>
          <cell r="E2092">
            <v>1.4268320000000001</v>
          </cell>
          <cell r="F2092">
            <v>2.0259999999999998</v>
          </cell>
          <cell r="G2092">
            <v>2.0268000000000002</v>
          </cell>
          <cell r="H2092">
            <v>2.0230999999999999</v>
          </cell>
          <cell r="I2092">
            <v>12.43</v>
          </cell>
          <cell r="M2092">
            <v>4.179856984270657</v>
          </cell>
          <cell r="N2092">
            <v>4.1729172453184358</v>
          </cell>
          <cell r="O2092">
            <v>4.2090397049522208</v>
          </cell>
        </row>
        <row r="2093">
          <cell r="A2093">
            <v>39205</v>
          </cell>
          <cell r="B2093">
            <v>39204</v>
          </cell>
          <cell r="C2093">
            <v>39206</v>
          </cell>
          <cell r="D2093">
            <v>1.384495</v>
          </cell>
          <cell r="E2093">
            <v>1.4268320000000001</v>
          </cell>
          <cell r="F2093">
            <v>2.0230999999999999</v>
          </cell>
          <cell r="G2093">
            <v>2.0238999999999998</v>
          </cell>
          <cell r="H2093">
            <v>2.0272000000000001</v>
          </cell>
          <cell r="I2093">
            <v>12.43</v>
          </cell>
          <cell r="M2093">
            <v>4.1817859813024691</v>
          </cell>
          <cell r="N2093">
            <v>4.1749019292714262</v>
          </cell>
          <cell r="O2093">
            <v>4.2109970396858492</v>
          </cell>
        </row>
        <row r="2094">
          <cell r="A2094">
            <v>39206</v>
          </cell>
          <cell r="B2094">
            <v>39205</v>
          </cell>
          <cell r="C2094">
            <v>39209</v>
          </cell>
          <cell r="D2094">
            <v>1.385556</v>
          </cell>
          <cell r="E2094">
            <v>1.4268320000000001</v>
          </cell>
          <cell r="F2094">
            <v>2.0301</v>
          </cell>
          <cell r="G2094">
            <v>2.0308999999999999</v>
          </cell>
          <cell r="H2094">
            <v>2.0339</v>
          </cell>
          <cell r="I2094">
            <v>12.43</v>
          </cell>
          <cell r="M2094">
            <v>4.1837158685631968</v>
          </cell>
          <cell r="N2094">
            <v>4.1768875571612742</v>
          </cell>
          <cell r="O2094">
            <v>4.2129552846411737</v>
          </cell>
        </row>
        <row r="2095">
          <cell r="A2095">
            <v>39209</v>
          </cell>
          <cell r="B2095">
            <v>39206</v>
          </cell>
          <cell r="C2095">
            <v>39210</v>
          </cell>
          <cell r="D2095">
            <v>1.3876759999999999</v>
          </cell>
          <cell r="E2095">
            <v>1.4268320000000001</v>
          </cell>
          <cell r="F2095">
            <v>2.0257999999999998</v>
          </cell>
          <cell r="G2095">
            <v>2.0266000000000002</v>
          </cell>
          <cell r="H2095">
            <v>2.0213000000000001</v>
          </cell>
          <cell r="I2095">
            <v>12.43</v>
          </cell>
          <cell r="M2095">
            <v>4.1856481261045237</v>
          </cell>
          <cell r="N2095">
            <v>4.1788741294369274</v>
          </cell>
          <cell r="O2095">
            <v>4.2149144402414755</v>
          </cell>
        </row>
        <row r="2096">
          <cell r="A2096">
            <v>39210</v>
          </cell>
          <cell r="B2096">
            <v>39209</v>
          </cell>
          <cell r="C2096">
            <v>39211</v>
          </cell>
          <cell r="D2096">
            <v>1.3866160000000001</v>
          </cell>
          <cell r="E2096">
            <v>1.4268320000000001</v>
          </cell>
          <cell r="F2096">
            <v>2.0217999999999998</v>
          </cell>
          <cell r="G2096">
            <v>2.0226000000000002</v>
          </cell>
          <cell r="H2096">
            <v>2.0217999999999998</v>
          </cell>
          <cell r="I2096">
            <v>12.43</v>
          </cell>
          <cell r="M2096">
            <v>4.1875842339208704</v>
          </cell>
          <cell r="N2096">
            <v>4.1808616465475446</v>
          </cell>
          <cell r="O2096">
            <v>4.2168745069102336</v>
          </cell>
        </row>
        <row r="2097">
          <cell r="A2097">
            <v>39211</v>
          </cell>
          <cell r="B2097">
            <v>39210</v>
          </cell>
          <cell r="C2097">
            <v>39212</v>
          </cell>
          <cell r="D2097">
            <v>1.3866160000000001</v>
          </cell>
          <cell r="E2097">
            <v>1.4268320000000001</v>
          </cell>
          <cell r="F2097">
            <v>2.0213999999999999</v>
          </cell>
          <cell r="G2097">
            <v>2.0222000000000002</v>
          </cell>
          <cell r="H2097">
            <v>2.0196000000000001</v>
          </cell>
          <cell r="I2097">
            <v>12.43</v>
          </cell>
          <cell r="M2097">
            <v>4.1895197576875711</v>
          </cell>
          <cell r="N2097">
            <v>4.1828501089424996</v>
          </cell>
          <cell r="O2097">
            <v>4.2188354850711223</v>
          </cell>
        </row>
        <row r="2098">
          <cell r="A2098">
            <v>39212</v>
          </cell>
          <cell r="B2098">
            <v>39211</v>
          </cell>
          <cell r="C2098">
            <v>39213</v>
          </cell>
          <cell r="D2098">
            <v>1.3876759999999999</v>
          </cell>
          <cell r="E2098">
            <v>1.4268320000000001</v>
          </cell>
          <cell r="F2098">
            <v>2.0209000000000001</v>
          </cell>
          <cell r="G2098">
            <v>2.0217000000000001</v>
          </cell>
          <cell r="H2098">
            <v>2.0224000000000002</v>
          </cell>
          <cell r="I2098">
            <v>12.43</v>
          </cell>
          <cell r="M2098">
            <v>4.1914561760636797</v>
          </cell>
          <cell r="N2098">
            <v>4.1848395170713797</v>
          </cell>
          <cell r="O2098">
            <v>4.220797375148015</v>
          </cell>
        </row>
        <row r="2099">
          <cell r="A2099">
            <v>39213</v>
          </cell>
          <cell r="B2099">
            <v>39212</v>
          </cell>
          <cell r="C2099">
            <v>39216</v>
          </cell>
          <cell r="D2099">
            <v>1.3866160000000001</v>
          </cell>
          <cell r="E2099">
            <v>1.4268320000000001</v>
          </cell>
          <cell r="F2099">
            <v>2.0186000000000002</v>
          </cell>
          <cell r="G2099">
            <v>2.0194000000000001</v>
          </cell>
          <cell r="H2099">
            <v>2.0186000000000002</v>
          </cell>
          <cell r="I2099">
            <v>12.43</v>
          </cell>
          <cell r="M2099">
            <v>4.1933949704438716</v>
          </cell>
          <cell r="N2099">
            <v>4.1868298713839867</v>
          </cell>
          <cell r="O2099">
            <v>4.2227601775649806</v>
          </cell>
        </row>
        <row r="2100">
          <cell r="A2100">
            <v>39216</v>
          </cell>
          <cell r="B2100">
            <v>39213</v>
          </cell>
          <cell r="C2100">
            <v>39217</v>
          </cell>
          <cell r="D2100">
            <v>1.3876759999999999</v>
          </cell>
          <cell r="E2100">
            <v>1.4268320000000001</v>
          </cell>
          <cell r="F2100">
            <v>2.0129999999999999</v>
          </cell>
          <cell r="G2100">
            <v>2.0137999999999998</v>
          </cell>
          <cell r="H2100">
            <v>2.0123000000000002</v>
          </cell>
          <cell r="I2100">
            <v>12.43</v>
          </cell>
          <cell r="M2100">
            <v>4.1953331799639839</v>
          </cell>
          <cell r="N2100">
            <v>4.1888211723303348</v>
          </cell>
          <cell r="O2100">
            <v>4.2247238927462849</v>
          </cell>
        </row>
        <row r="2101">
          <cell r="A2101">
            <v>39217</v>
          </cell>
          <cell r="B2101">
            <v>39216</v>
          </cell>
          <cell r="C2101">
            <v>39218</v>
          </cell>
          <cell r="D2101">
            <v>1.3866160000000001</v>
          </cell>
          <cell r="E2101">
            <v>1.4268320000000001</v>
          </cell>
          <cell r="F2101">
            <v>1.9914000000000001</v>
          </cell>
          <cell r="G2101">
            <v>1.9922</v>
          </cell>
          <cell r="H2101">
            <v>1.9814000000000001</v>
          </cell>
          <cell r="I2101">
            <v>12.43</v>
          </cell>
          <cell r="M2101">
            <v>4.1972737676859309</v>
          </cell>
          <cell r="N2101">
            <v>4.1908134203606542</v>
          </cell>
          <cell r="O2101">
            <v>4.2266885211163929</v>
          </cell>
        </row>
        <row r="2102">
          <cell r="A2102">
            <v>39218</v>
          </cell>
          <cell r="B2102">
            <v>39217</v>
          </cell>
          <cell r="C2102">
            <v>39219</v>
          </cell>
          <cell r="D2102">
            <v>1.385556</v>
          </cell>
          <cell r="E2102">
            <v>1.4268320000000001</v>
          </cell>
          <cell r="F2102">
            <v>1.9578</v>
          </cell>
          <cell r="G2102">
            <v>1.9585999999999999</v>
          </cell>
          <cell r="H2102">
            <v>1.9528000000000001</v>
          </cell>
          <cell r="I2102">
            <v>12.43</v>
          </cell>
          <cell r="M2102">
            <v>4.1992137700068159</v>
          </cell>
          <cell r="N2102">
            <v>4.1928066159253872</v>
          </cell>
          <cell r="O2102">
            <v>4.2286540630999658</v>
          </cell>
        </row>
        <row r="2103">
          <cell r="A2103">
            <v>39219</v>
          </cell>
          <cell r="B2103">
            <v>39218</v>
          </cell>
          <cell r="C2103">
            <v>39220</v>
          </cell>
          <cell r="D2103">
            <v>1.3876759999999999</v>
          </cell>
          <cell r="E2103">
            <v>1.4268320000000001</v>
          </cell>
          <cell r="F2103">
            <v>1.9564999999999999</v>
          </cell>
          <cell r="G2103">
            <v>1.9573</v>
          </cell>
          <cell r="H2103">
            <v>1.9535</v>
          </cell>
          <cell r="I2103">
            <v>12.43</v>
          </cell>
          <cell r="M2103">
            <v>4.2011531852849204</v>
          </cell>
          <cell r="N2103">
            <v>4.194800759475191</v>
          </cell>
          <cell r="O2103">
            <v>4.230620519121862</v>
          </cell>
        </row>
        <row r="2104">
          <cell r="A2104">
            <v>39220</v>
          </cell>
          <cell r="B2104">
            <v>39219</v>
          </cell>
          <cell r="C2104">
            <v>39223</v>
          </cell>
          <cell r="D2104">
            <v>1.3866160000000001</v>
          </cell>
          <cell r="E2104">
            <v>1.4268320000000001</v>
          </cell>
          <cell r="F2104">
            <v>1.9621999999999999</v>
          </cell>
          <cell r="G2104">
            <v>1.9630000000000001</v>
          </cell>
          <cell r="H2104">
            <v>1.9583999999999999</v>
          </cell>
          <cell r="I2104">
            <v>12.43</v>
          </cell>
          <cell r="M2104">
            <v>4.2030964651007681</v>
          </cell>
          <cell r="N2104">
            <v>4.196795851460938</v>
          </cell>
          <cell r="O2104">
            <v>4.2325878896071378</v>
          </cell>
        </row>
        <row r="2105">
          <cell r="A2105">
            <v>39223</v>
          </cell>
          <cell r="B2105">
            <v>39220</v>
          </cell>
          <cell r="C2105">
            <v>39224</v>
          </cell>
          <cell r="D2105">
            <v>1.3866160000000001</v>
          </cell>
          <cell r="E2105">
            <v>1.4268320000000001</v>
          </cell>
          <cell r="F2105">
            <v>1.9427000000000001</v>
          </cell>
          <cell r="G2105">
            <v>1.9435</v>
          </cell>
          <cell r="H2105">
            <v>1.9390000000000001</v>
          </cell>
          <cell r="I2105">
            <v>12.43</v>
          </cell>
          <cell r="M2105">
            <v>4.2050391587034524</v>
          </cell>
          <cell r="N2105">
            <v>4.1987918923337153</v>
          </cell>
          <cell r="O2105">
            <v>4.234556174981047</v>
          </cell>
        </row>
        <row r="2106">
          <cell r="A2106">
            <v>39224</v>
          </cell>
          <cell r="B2106">
            <v>39223</v>
          </cell>
          <cell r="C2106">
            <v>39225</v>
          </cell>
          <cell r="D2106">
            <v>1.3866160000000001</v>
          </cell>
          <cell r="E2106">
            <v>1.4268320000000001</v>
          </cell>
          <cell r="F2106">
            <v>1.9400999999999999</v>
          </cell>
          <cell r="G2106">
            <v>1.9409000000000001</v>
          </cell>
          <cell r="H2106">
            <v>1.9435</v>
          </cell>
          <cell r="I2106">
            <v>12.43</v>
          </cell>
          <cell r="M2106">
            <v>4.2069827502294812</v>
          </cell>
          <cell r="N2106">
            <v>4.2007888825448223</v>
          </cell>
          <cell r="O2106">
            <v>4.236525375669042</v>
          </cell>
        </row>
        <row r="2107">
          <cell r="A2107">
            <v>39225</v>
          </cell>
          <cell r="B2107">
            <v>39224</v>
          </cell>
          <cell r="C2107">
            <v>39226</v>
          </cell>
          <cell r="D2107">
            <v>1.3866160000000001</v>
          </cell>
          <cell r="E2107">
            <v>1.4268320000000001</v>
          </cell>
          <cell r="F2107">
            <v>1.9480999999999999</v>
          </cell>
          <cell r="G2107">
            <v>1.9489000000000001</v>
          </cell>
          <cell r="H2107">
            <v>1.9519</v>
          </cell>
          <cell r="I2107">
            <v>12.43</v>
          </cell>
          <cell r="M2107">
            <v>4.2089272400938791</v>
          </cell>
          <cell r="N2107">
            <v>4.2027868225457752</v>
          </cell>
          <cell r="O2107">
            <v>4.2384954920967717</v>
          </cell>
        </row>
        <row r="2108">
          <cell r="A2108">
            <v>39226</v>
          </cell>
          <cell r="B2108">
            <v>39225</v>
          </cell>
          <cell r="C2108">
            <v>39227</v>
          </cell>
          <cell r="D2108">
            <v>1.385556</v>
          </cell>
          <cell r="E2108">
            <v>1.4268320000000001</v>
          </cell>
          <cell r="F2108">
            <v>1.9644999999999999</v>
          </cell>
          <cell r="G2108">
            <v>1.9653</v>
          </cell>
          <cell r="H2108">
            <v>1.9676</v>
          </cell>
          <cell r="I2108">
            <v>12.43</v>
          </cell>
          <cell r="M2108">
            <v>4.2108726287118632</v>
          </cell>
          <cell r="N2108">
            <v>4.2047857127883033</v>
          </cell>
          <cell r="O2108">
            <v>4.2404665246900839</v>
          </cell>
        </row>
        <row r="2109">
          <cell r="A2109">
            <v>39227</v>
          </cell>
          <cell r="B2109">
            <v>39226</v>
          </cell>
          <cell r="C2109">
            <v>39230</v>
          </cell>
          <cell r="D2109">
            <v>1.3876759999999999</v>
          </cell>
          <cell r="E2109">
            <v>1.4268320000000001</v>
          </cell>
          <cell r="F2109">
            <v>1.9512</v>
          </cell>
          <cell r="G2109">
            <v>1.952</v>
          </cell>
          <cell r="H2109">
            <v>1.9518</v>
          </cell>
          <cell r="I2109">
            <v>12.43</v>
          </cell>
          <cell r="M2109">
            <v>4.2128174286571785</v>
          </cell>
          <cell r="N2109">
            <v>4.2067855537243526</v>
          </cell>
          <cell r="O2109">
            <v>4.2424384738750245</v>
          </cell>
        </row>
        <row r="2110">
          <cell r="A2110">
            <v>39230</v>
          </cell>
          <cell r="B2110">
            <v>39227</v>
          </cell>
          <cell r="C2110">
            <v>39231</v>
          </cell>
          <cell r="D2110">
            <v>1.388736</v>
          </cell>
          <cell r="E2110">
            <v>1.4268320000000001</v>
          </cell>
          <cell r="F2110">
            <v>1.9433</v>
          </cell>
          <cell r="G2110">
            <v>1.9440999999999999</v>
          </cell>
          <cell r="H2110">
            <v>1.9432</v>
          </cell>
          <cell r="I2110">
            <v>12.43</v>
          </cell>
          <cell r="M2110">
            <v>4.2147661038698878</v>
          </cell>
          <cell r="N2110">
            <v>4.2087863458060824</v>
          </cell>
          <cell r="O2110">
            <v>4.2444113400778365</v>
          </cell>
        </row>
        <row r="2111">
          <cell r="A2111">
            <v>39231</v>
          </cell>
          <cell r="B2111">
            <v>39230</v>
          </cell>
          <cell r="C2111">
            <v>39232</v>
          </cell>
          <cell r="D2111">
            <v>1.389796</v>
          </cell>
          <cell r="E2111">
            <v>1.4268320000000001</v>
          </cell>
          <cell r="F2111">
            <v>1.9453</v>
          </cell>
          <cell r="G2111">
            <v>1.9460999999999999</v>
          </cell>
          <cell r="H2111">
            <v>1.9517</v>
          </cell>
          <cell r="I2111">
            <v>12.43</v>
          </cell>
          <cell r="M2111">
            <v>4.2167171696765617</v>
          </cell>
          <cell r="N2111">
            <v>4.2107880894858685</v>
          </cell>
          <cell r="O2111">
            <v>4.2463851237249628</v>
          </cell>
        </row>
        <row r="2112">
          <cell r="A2112">
            <v>39232</v>
          </cell>
          <cell r="B2112">
            <v>39231</v>
          </cell>
          <cell r="C2112">
            <v>39233</v>
          </cell>
          <cell r="D2112">
            <v>1.388736</v>
          </cell>
          <cell r="E2112">
            <v>1.4268320000000001</v>
          </cell>
          <cell r="F2112">
            <v>1.946</v>
          </cell>
          <cell r="G2112">
            <v>1.9468000000000001</v>
          </cell>
          <cell r="H2112">
            <v>1.9419999999999999</v>
          </cell>
          <cell r="I2112">
            <v>12.43</v>
          </cell>
          <cell r="M2112">
            <v>4.2186706285617444</v>
          </cell>
          <cell r="N2112">
            <v>4.2127907852163009</v>
          </cell>
          <cell r="O2112">
            <v>4.2483598252430426</v>
          </cell>
        </row>
        <row r="2113">
          <cell r="A2113">
            <v>39233</v>
          </cell>
          <cell r="B2113">
            <v>39232</v>
          </cell>
          <cell r="C2113">
            <v>39234</v>
          </cell>
          <cell r="D2113">
            <v>1.390855</v>
          </cell>
          <cell r="E2113">
            <v>1.4268320000000001</v>
          </cell>
          <cell r="F2113">
            <v>1.9280999999999999</v>
          </cell>
          <cell r="G2113">
            <v>1.9289000000000001</v>
          </cell>
          <cell r="H2113">
            <v>1.9263999999999999</v>
          </cell>
          <cell r="I2113">
            <v>12.43</v>
          </cell>
          <cell r="M2113">
            <v>4.2206235018197527</v>
          </cell>
          <cell r="N2113">
            <v>4.2147944334501846</v>
          </cell>
          <cell r="O2113">
            <v>4.2503354450589148</v>
          </cell>
        </row>
        <row r="2114">
          <cell r="A2114">
            <v>39234</v>
          </cell>
          <cell r="B2114">
            <v>39233</v>
          </cell>
          <cell r="C2114">
            <v>39237</v>
          </cell>
          <cell r="D2114">
            <v>1.390855</v>
          </cell>
          <cell r="E2114">
            <v>1.4268320000000001</v>
          </cell>
          <cell r="F2114">
            <v>1.9048</v>
          </cell>
          <cell r="G2114">
            <v>1.9056</v>
          </cell>
          <cell r="H2114">
            <v>1.901</v>
          </cell>
          <cell r="I2114">
            <v>12.43</v>
          </cell>
          <cell r="M2114">
            <v>4.2225802602532934</v>
          </cell>
          <cell r="N2114">
            <v>4.2167990346405402</v>
          </cell>
          <cell r="O2114">
            <v>4.2523119835996166</v>
          </cell>
        </row>
        <row r="2115">
          <cell r="A2115">
            <v>39237</v>
          </cell>
          <cell r="B2115">
            <v>39234</v>
          </cell>
          <cell r="C2115">
            <v>39238</v>
          </cell>
          <cell r="D2115">
            <v>1.390855</v>
          </cell>
          <cell r="E2115">
            <v>1.4268320000000001</v>
          </cell>
          <cell r="F2115">
            <v>1.9207000000000001</v>
          </cell>
          <cell r="G2115">
            <v>1.9215</v>
          </cell>
          <cell r="H2115">
            <v>1.9263999999999999</v>
          </cell>
          <cell r="I2115">
            <v>12.43</v>
          </cell>
          <cell r="M2115">
            <v>4.2245379258759179</v>
          </cell>
          <cell r="N2115">
            <v>4.2188045892406043</v>
          </cell>
          <cell r="O2115">
            <v>4.254289441292384</v>
          </cell>
        </row>
        <row r="2116">
          <cell r="A2116">
            <v>39238</v>
          </cell>
          <cell r="B2116">
            <v>39237</v>
          </cell>
          <cell r="C2116">
            <v>39239</v>
          </cell>
          <cell r="D2116">
            <v>1.391915</v>
          </cell>
          <cell r="E2116">
            <v>1.4268320000000001</v>
          </cell>
          <cell r="F2116">
            <v>1.9387000000000001</v>
          </cell>
          <cell r="G2116">
            <v>1.9395</v>
          </cell>
          <cell r="H2116">
            <v>1.9433</v>
          </cell>
          <cell r="I2116">
            <v>12.43</v>
          </cell>
          <cell r="M2116">
            <v>4.2264964991082161</v>
          </cell>
          <cell r="N2116">
            <v>4.2208110977038293</v>
          </cell>
          <cell r="O2116">
            <v>4.256267818564651</v>
          </cell>
        </row>
        <row r="2117">
          <cell r="A2117">
            <v>39239</v>
          </cell>
          <cell r="B2117">
            <v>39238</v>
          </cell>
          <cell r="C2117">
            <v>39241</v>
          </cell>
          <cell r="D2117">
            <v>1.389796</v>
          </cell>
          <cell r="E2117">
            <v>1.4268320000000001</v>
          </cell>
          <cell r="F2117">
            <v>1.9609000000000001</v>
          </cell>
          <cell r="G2117">
            <v>1.9617</v>
          </cell>
          <cell r="H2117">
            <v>1.956</v>
          </cell>
          <cell r="I2117">
            <v>12.43</v>
          </cell>
          <cell r="M2117">
            <v>4.2284574737330676</v>
          </cell>
          <cell r="N2117">
            <v>4.2228185604838817</v>
          </cell>
          <cell r="O2117">
            <v>4.2582471158440516</v>
          </cell>
        </row>
        <row r="2118">
          <cell r="A2118">
            <v>39241</v>
          </cell>
          <cell r="B2118">
            <v>39239</v>
          </cell>
          <cell r="C2118">
            <v>39244</v>
          </cell>
          <cell r="D2118">
            <v>1.336687</v>
          </cell>
          <cell r="E2118">
            <v>1.373888</v>
          </cell>
          <cell r="F2118">
            <v>1.9630000000000001</v>
          </cell>
          <cell r="G2118">
            <v>1.9638</v>
          </cell>
          <cell r="H2118">
            <v>1.9604999999999999</v>
          </cell>
          <cell r="I2118">
            <v>11.93</v>
          </cell>
          <cell r="M2118">
            <v>4.2304163714941225</v>
          </cell>
          <cell r="N2118">
            <v>4.2248269780346455</v>
          </cell>
          <cell r="O2118">
            <v>4.2602273335584169</v>
          </cell>
        </row>
        <row r="2119">
          <cell r="A2119">
            <v>39244</v>
          </cell>
          <cell r="B2119">
            <v>39241</v>
          </cell>
          <cell r="C2119">
            <v>39245</v>
          </cell>
          <cell r="D2119">
            <v>1.336687</v>
          </cell>
          <cell r="E2119">
            <v>1.373888</v>
          </cell>
          <cell r="F2119">
            <v>1.9464999999999999</v>
          </cell>
          <cell r="G2119">
            <v>1.9473</v>
          </cell>
          <cell r="H2119">
            <v>1.9414</v>
          </cell>
          <cell r="I2119">
            <v>11.93</v>
          </cell>
          <cell r="M2119">
            <v>4.2323012856835769</v>
          </cell>
          <cell r="N2119">
            <v>4.2267617910637121</v>
          </cell>
          <cell r="O2119">
            <v>4.2621330870220815</v>
          </cell>
        </row>
        <row r="2120">
          <cell r="A2120">
            <v>39245</v>
          </cell>
          <cell r="B2120">
            <v>39244</v>
          </cell>
          <cell r="C2120">
            <v>39246</v>
          </cell>
          <cell r="D2120">
            <v>1.3356220000000001</v>
          </cell>
          <cell r="E2120">
            <v>1.373888</v>
          </cell>
          <cell r="F2120">
            <v>1.9412</v>
          </cell>
          <cell r="G2120">
            <v>1.9419999999999999</v>
          </cell>
          <cell r="H2120">
            <v>1.9426000000000001</v>
          </cell>
          <cell r="I2120">
            <v>11.93</v>
          </cell>
          <cell r="M2120">
            <v>4.2341870397197958</v>
          </cell>
          <cell r="N2120">
            <v>4.2286974901649126</v>
          </cell>
          <cell r="O2120">
            <v>4.2640396929980602</v>
          </cell>
        </row>
        <row r="2121">
          <cell r="A2121">
            <v>39246</v>
          </cell>
          <cell r="B2121">
            <v>39245</v>
          </cell>
          <cell r="C2121">
            <v>39247</v>
          </cell>
          <cell r="D2121">
            <v>1.3356220000000001</v>
          </cell>
          <cell r="E2121">
            <v>1.373888</v>
          </cell>
          <cell r="F2121">
            <v>1.9434</v>
          </cell>
          <cell r="G2121">
            <v>1.9441999999999999</v>
          </cell>
          <cell r="H2121">
            <v>1.9436</v>
          </cell>
          <cell r="I2121">
            <v>11.93</v>
          </cell>
          <cell r="M2121">
            <v>4.2360721308405846</v>
          </cell>
          <cell r="N2121">
            <v>4.2306340757440353</v>
          </cell>
          <cell r="O2121">
            <v>4.2659471518677128</v>
          </cell>
        </row>
        <row r="2122">
          <cell r="A2122">
            <v>39247</v>
          </cell>
          <cell r="B2122">
            <v>39246</v>
          </cell>
          <cell r="C2122">
            <v>39248</v>
          </cell>
          <cell r="D2122">
            <v>1.3345579999999999</v>
          </cell>
          <cell r="E2122">
            <v>1.373888</v>
          </cell>
          <cell r="F2122">
            <v>1.9295</v>
          </cell>
          <cell r="G2122">
            <v>1.9302999999999999</v>
          </cell>
          <cell r="H2122">
            <v>1.9268000000000001</v>
          </cell>
          <cell r="I2122">
            <v>11.93</v>
          </cell>
          <cell r="M2122">
            <v>4.2379580612177641</v>
          </cell>
          <cell r="N2122">
            <v>4.2325715482070541</v>
          </cell>
          <cell r="O2122">
            <v>4.2678554640125697</v>
          </cell>
        </row>
        <row r="2123">
          <cell r="A2123">
            <v>39248</v>
          </cell>
          <cell r="B2123">
            <v>39247</v>
          </cell>
          <cell r="C2123">
            <v>39251</v>
          </cell>
          <cell r="D2123">
            <v>1.3345579999999999</v>
          </cell>
          <cell r="E2123">
            <v>1.373888</v>
          </cell>
          <cell r="F2123">
            <v>1.9089</v>
          </cell>
          <cell r="G2123">
            <v>1.9097</v>
          </cell>
          <cell r="H2123">
            <v>1.9097999999999999</v>
          </cell>
          <cell r="I2123">
            <v>11.93</v>
          </cell>
          <cell r="M2123">
            <v>4.2398433281625181</v>
          </cell>
          <cell r="N2123">
            <v>4.2345099079601285</v>
          </cell>
          <cell r="O2123">
            <v>4.2697646298143317</v>
          </cell>
        </row>
        <row r="2124">
          <cell r="A2124">
            <v>39251</v>
          </cell>
          <cell r="B2124">
            <v>39248</v>
          </cell>
          <cell r="C2124">
            <v>39252</v>
          </cell>
          <cell r="D2124">
            <v>1.3356220000000001</v>
          </cell>
          <cell r="E2124">
            <v>1.373888</v>
          </cell>
          <cell r="F2124">
            <v>1.9038999999999999</v>
          </cell>
          <cell r="G2124">
            <v>1.9047000000000001</v>
          </cell>
          <cell r="H2124">
            <v>1.9044000000000001</v>
          </cell>
          <cell r="I2124">
            <v>11.93</v>
          </cell>
          <cell r="M2124">
            <v>4.2417294337733003</v>
          </cell>
          <cell r="N2124">
            <v>4.2364491554096046</v>
          </cell>
          <cell r="O2124">
            <v>4.2716746496548703</v>
          </cell>
        </row>
        <row r="2125">
          <cell r="A2125">
            <v>39252</v>
          </cell>
          <cell r="B2125">
            <v>39251</v>
          </cell>
          <cell r="C2125">
            <v>39253</v>
          </cell>
          <cell r="D2125">
            <v>1.3356220000000001</v>
          </cell>
          <cell r="E2125">
            <v>1.373888</v>
          </cell>
          <cell r="F2125">
            <v>1.905</v>
          </cell>
          <cell r="G2125">
            <v>1.9057999999999999</v>
          </cell>
          <cell r="H2125">
            <v>1.9043000000000001</v>
          </cell>
          <cell r="I2125">
            <v>11.93</v>
          </cell>
          <cell r="M2125">
            <v>4.2436178828232327</v>
          </cell>
          <cell r="N2125">
            <v>4.2383892909620142</v>
          </cell>
          <cell r="O2125">
            <v>4.2735855239162275</v>
          </cell>
        </row>
        <row r="2126">
          <cell r="A2126">
            <v>39253</v>
          </cell>
          <cell r="B2126">
            <v>39252</v>
          </cell>
          <cell r="C2126">
            <v>39254</v>
          </cell>
          <cell r="D2126">
            <v>1.3345579999999999</v>
          </cell>
          <cell r="E2126">
            <v>1.373888</v>
          </cell>
          <cell r="F2126">
            <v>1.919</v>
          </cell>
          <cell r="G2126">
            <v>1.9198</v>
          </cell>
          <cell r="H2126">
            <v>1.9283999999999999</v>
          </cell>
          <cell r="I2126">
            <v>11.93</v>
          </cell>
          <cell r="M2126">
            <v>4.2455071726245306</v>
          </cell>
          <cell r="N2126">
            <v>4.2403303150240754</v>
          </cell>
          <cell r="O2126">
            <v>4.2754972529806166</v>
          </cell>
        </row>
        <row r="2127">
          <cell r="A2127">
            <v>39254</v>
          </cell>
          <cell r="B2127">
            <v>39253</v>
          </cell>
          <cell r="C2127">
            <v>39255</v>
          </cell>
          <cell r="D2127">
            <v>1.3345579999999999</v>
          </cell>
          <cell r="E2127">
            <v>1.373888</v>
          </cell>
          <cell r="F2127">
            <v>1.9189000000000001</v>
          </cell>
          <cell r="G2127">
            <v>1.9197</v>
          </cell>
          <cell r="H2127">
            <v>1.9167000000000001</v>
          </cell>
          <cell r="I2127">
            <v>11.93</v>
          </cell>
          <cell r="M2127">
            <v>4.2473957978116257</v>
          </cell>
          <cell r="N2127">
            <v>4.2422722280026921</v>
          </cell>
          <cell r="O2127">
            <v>4.2774098372304223</v>
          </cell>
        </row>
        <row r="2128">
          <cell r="A2128">
            <v>39255</v>
          </cell>
          <cell r="B2128">
            <v>39254</v>
          </cell>
          <cell r="C2128">
            <v>39258</v>
          </cell>
          <cell r="D2128">
            <v>1.3345579999999999</v>
          </cell>
          <cell r="E2128">
            <v>1.373888</v>
          </cell>
          <cell r="F2128">
            <v>1.9326000000000001</v>
          </cell>
          <cell r="G2128">
            <v>1.9334</v>
          </cell>
          <cell r="H2128">
            <v>1.9426000000000001</v>
          </cell>
          <cell r="I2128">
            <v>11.93</v>
          </cell>
          <cell r="M2128">
            <v>4.2492852631586713</v>
          </cell>
          <cell r="N2128">
            <v>4.2442150303049546</v>
          </cell>
          <cell r="O2128">
            <v>4.2793232770481993</v>
          </cell>
        </row>
        <row r="2129">
          <cell r="A2129">
            <v>39258</v>
          </cell>
          <cell r="B2129">
            <v>39255</v>
          </cell>
          <cell r="C2129">
            <v>39259</v>
          </cell>
          <cell r="D2129">
            <v>1.3345579999999999</v>
          </cell>
          <cell r="E2129">
            <v>1.373888</v>
          </cell>
          <cell r="F2129">
            <v>1.9371</v>
          </cell>
          <cell r="G2129">
            <v>1.9379</v>
          </cell>
          <cell r="H2129">
            <v>1.9505999999999999</v>
          </cell>
          <cell r="I2129">
            <v>11.93</v>
          </cell>
          <cell r="M2129">
            <v>4.2511755690394146</v>
          </cell>
          <cell r="N2129">
            <v>4.2461587223381398</v>
          </cell>
          <cell r="O2129">
            <v>4.2812375728166749</v>
          </cell>
        </row>
        <row r="2130">
          <cell r="A2130">
            <v>39259</v>
          </cell>
          <cell r="B2130">
            <v>39258</v>
          </cell>
          <cell r="C2130">
            <v>39260</v>
          </cell>
          <cell r="D2130">
            <v>1.3345579999999999</v>
          </cell>
          <cell r="E2130">
            <v>1.373888</v>
          </cell>
          <cell r="F2130">
            <v>1.948</v>
          </cell>
          <cell r="G2130">
            <v>1.9488000000000001</v>
          </cell>
          <cell r="H2130">
            <v>1.9529000000000001</v>
          </cell>
          <cell r="I2130">
            <v>11.93</v>
          </cell>
          <cell r="M2130">
            <v>4.25306671582777</v>
          </cell>
          <cell r="N2130">
            <v>4.2481033045097121</v>
          </cell>
          <cell r="O2130">
            <v>4.2831527249187458</v>
          </cell>
        </row>
        <row r="2131">
          <cell r="A2131">
            <v>39260</v>
          </cell>
          <cell r="B2131">
            <v>39259</v>
          </cell>
          <cell r="C2131">
            <v>39261</v>
          </cell>
          <cell r="D2131">
            <v>1.3345579999999999</v>
          </cell>
          <cell r="E2131">
            <v>1.373888</v>
          </cell>
          <cell r="F2131">
            <v>1.9491000000000001</v>
          </cell>
          <cell r="G2131">
            <v>1.9499</v>
          </cell>
          <cell r="H2131">
            <v>1.9438</v>
          </cell>
          <cell r="I2131">
            <v>11.93</v>
          </cell>
          <cell r="M2131">
            <v>4.2549587038978176</v>
          </cell>
          <cell r="N2131">
            <v>4.2500487772273212</v>
          </cell>
          <cell r="O2131">
            <v>4.2850687337374813</v>
          </cell>
        </row>
        <row r="2132">
          <cell r="A2132">
            <v>39261</v>
          </cell>
          <cell r="B2132">
            <v>39260</v>
          </cell>
          <cell r="C2132">
            <v>39262</v>
          </cell>
          <cell r="D2132">
            <v>1.3356220000000001</v>
          </cell>
          <cell r="E2132">
            <v>1.373888</v>
          </cell>
          <cell r="F2132">
            <v>1.9248000000000001</v>
          </cell>
          <cell r="G2132">
            <v>1.9256</v>
          </cell>
          <cell r="H2132">
            <v>1.9213</v>
          </cell>
          <cell r="I2132">
            <v>11.93</v>
          </cell>
          <cell r="M2132">
            <v>4.2568515336238031</v>
          </cell>
          <cell r="N2132">
            <v>4.2519951408988037</v>
          </cell>
          <cell r="O2132">
            <v>4.2869855996561217</v>
          </cell>
        </row>
        <row r="2133">
          <cell r="A2133">
            <v>39262</v>
          </cell>
          <cell r="B2133">
            <v>39261</v>
          </cell>
          <cell r="C2133">
            <v>39265</v>
          </cell>
          <cell r="D2133">
            <v>1.3377509999999999</v>
          </cell>
          <cell r="E2133">
            <v>1.373888</v>
          </cell>
          <cell r="F2133">
            <v>1.9254</v>
          </cell>
          <cell r="G2133">
            <v>1.9261999999999999</v>
          </cell>
          <cell r="H2133">
            <v>1.929</v>
          </cell>
          <cell r="I2133">
            <v>11.93</v>
          </cell>
          <cell r="M2133">
            <v>4.2587467151434844</v>
          </cell>
          <cell r="N2133">
            <v>4.2539423959321834</v>
          </cell>
          <cell r="O2133">
            <v>4.2889033230580793</v>
          </cell>
        </row>
        <row r="2134">
          <cell r="A2134">
            <v>39265</v>
          </cell>
          <cell r="B2134">
            <v>39262</v>
          </cell>
          <cell r="C2134">
            <v>39266</v>
          </cell>
          <cell r="D2134">
            <v>1.336687</v>
          </cell>
          <cell r="E2134">
            <v>1.373888</v>
          </cell>
          <cell r="F2134">
            <v>1.9168000000000001</v>
          </cell>
          <cell r="G2134">
            <v>1.9176</v>
          </cell>
          <cell r="H2134">
            <v>1.9153</v>
          </cell>
          <cell r="I2134">
            <v>11.93</v>
          </cell>
          <cell r="M2134">
            <v>4.2606457627024605</v>
          </cell>
          <cell r="N2134">
            <v>4.2558905427356715</v>
          </cell>
          <cell r="O2134">
            <v>4.2908219043269362</v>
          </cell>
        </row>
        <row r="2135">
          <cell r="A2135">
            <v>39266</v>
          </cell>
          <cell r="B2135">
            <v>39265</v>
          </cell>
          <cell r="C2135">
            <v>39267</v>
          </cell>
          <cell r="D2135">
            <v>1.3356220000000001</v>
          </cell>
          <cell r="E2135">
            <v>1.373888</v>
          </cell>
          <cell r="F2135">
            <v>1.9114</v>
          </cell>
          <cell r="G2135">
            <v>1.9121999999999999</v>
          </cell>
          <cell r="H2135">
            <v>1.9098999999999999</v>
          </cell>
          <cell r="I2135">
            <v>11.93</v>
          </cell>
          <cell r="M2135">
            <v>4.2625441459699971</v>
          </cell>
          <cell r="N2135">
            <v>4.2578395817176649</v>
          </cell>
          <cell r="O2135">
            <v>4.2927413438464486</v>
          </cell>
        </row>
        <row r="2136">
          <cell r="A2136">
            <v>39267</v>
          </cell>
          <cell r="B2136">
            <v>39266</v>
          </cell>
          <cell r="C2136">
            <v>39268</v>
          </cell>
          <cell r="D2136">
            <v>1.3356220000000001</v>
          </cell>
          <cell r="E2136">
            <v>1.373888</v>
          </cell>
          <cell r="F2136">
            <v>1.9091</v>
          </cell>
          <cell r="G2136">
            <v>1.9098999999999999</v>
          </cell>
          <cell r="H2136">
            <v>1.9091</v>
          </cell>
          <cell r="I2136">
            <v>11.93</v>
          </cell>
          <cell r="M2136">
            <v>4.2644418618824407</v>
          </cell>
          <cell r="N2136">
            <v>4.2597895132867478</v>
          </cell>
          <cell r="O2136">
            <v>4.2946616420005421</v>
          </cell>
        </row>
        <row r="2137">
          <cell r="A2137">
            <v>39268</v>
          </cell>
          <cell r="B2137">
            <v>39267</v>
          </cell>
          <cell r="C2137">
            <v>39269</v>
          </cell>
          <cell r="D2137">
            <v>1.3356220000000001</v>
          </cell>
          <cell r="E2137">
            <v>1.373888</v>
          </cell>
          <cell r="F2137">
            <v>1.9149</v>
          </cell>
          <cell r="G2137">
            <v>1.9157</v>
          </cell>
          <cell r="H2137">
            <v>1.9141999999999999</v>
          </cell>
          <cell r="I2137">
            <v>11.93</v>
          </cell>
          <cell r="M2137">
            <v>4.2663404226719246</v>
          </cell>
          <cell r="N2137">
            <v>4.261740337851692</v>
          </cell>
          <cell r="O2137">
            <v>4.296582799173315</v>
          </cell>
        </row>
        <row r="2138">
          <cell r="A2138">
            <v>39269</v>
          </cell>
          <cell r="B2138">
            <v>39268</v>
          </cell>
          <cell r="C2138">
            <v>39272</v>
          </cell>
          <cell r="D2138">
            <v>1.336687</v>
          </cell>
          <cell r="E2138">
            <v>1.373888</v>
          </cell>
          <cell r="F2138">
            <v>1.9025000000000001</v>
          </cell>
          <cell r="G2138">
            <v>1.9033</v>
          </cell>
          <cell r="H2138">
            <v>1.9008</v>
          </cell>
          <cell r="I2138">
            <v>11.93</v>
          </cell>
          <cell r="M2138">
            <v>4.2682398287145951</v>
          </cell>
          <cell r="N2138">
            <v>4.2636920558214557</v>
          </cell>
          <cell r="O2138">
            <v>4.2985048157490375</v>
          </cell>
        </row>
        <row r="2139">
          <cell r="A2139">
            <v>39272</v>
          </cell>
          <cell r="B2139">
            <v>39269</v>
          </cell>
          <cell r="C2139">
            <v>39273</v>
          </cell>
          <cell r="D2139">
            <v>1.3377509999999999</v>
          </cell>
          <cell r="E2139">
            <v>1.373888</v>
          </cell>
          <cell r="F2139">
            <v>1.8984000000000001</v>
          </cell>
          <cell r="G2139">
            <v>1.8992</v>
          </cell>
          <cell r="H2139">
            <v>1.8959999999999999</v>
          </cell>
          <cell r="I2139">
            <v>11.93</v>
          </cell>
          <cell r="M2139">
            <v>4.2701415956119027</v>
          </cell>
          <cell r="N2139">
            <v>4.2656446676051853</v>
          </cell>
          <cell r="O2139">
            <v>4.3004276921121516</v>
          </cell>
        </row>
        <row r="2140">
          <cell r="A2140">
            <v>39273</v>
          </cell>
          <cell r="B2140">
            <v>39272</v>
          </cell>
          <cell r="C2140">
            <v>39274</v>
          </cell>
          <cell r="D2140">
            <v>1.3356220000000001</v>
          </cell>
          <cell r="E2140">
            <v>1.373888</v>
          </cell>
          <cell r="F2140">
            <v>1.8938999999999999</v>
          </cell>
          <cell r="G2140">
            <v>1.8947000000000001</v>
          </cell>
          <cell r="H2140">
            <v>1.8920999999999999</v>
          </cell>
          <cell r="I2140">
            <v>11.93</v>
          </cell>
          <cell r="M2140">
            <v>4.2720457243417931</v>
          </cell>
          <cell r="N2140">
            <v>4.2675981736122148</v>
          </cell>
          <cell r="O2140">
            <v>4.3023514286472713</v>
          </cell>
        </row>
        <row r="2141">
          <cell r="A2141">
            <v>39274</v>
          </cell>
          <cell r="B2141">
            <v>39273</v>
          </cell>
          <cell r="C2141">
            <v>39275</v>
          </cell>
          <cell r="D2141">
            <v>1.336687</v>
          </cell>
          <cell r="E2141">
            <v>1.373888</v>
          </cell>
          <cell r="F2141">
            <v>1.8892</v>
          </cell>
          <cell r="G2141">
            <v>1.89</v>
          </cell>
          <cell r="H2141">
            <v>1.8900999999999999</v>
          </cell>
          <cell r="I2141">
            <v>11.93</v>
          </cell>
          <cell r="M2141">
            <v>4.2739476704266055</v>
          </cell>
          <cell r="N2141">
            <v>4.2695525742520646</v>
          </cell>
          <cell r="O2141">
            <v>4.3042760257391821</v>
          </cell>
        </row>
        <row r="2142">
          <cell r="A2142">
            <v>39275</v>
          </cell>
          <cell r="B2142">
            <v>39274</v>
          </cell>
          <cell r="C2142">
            <v>39276</v>
          </cell>
          <cell r="D2142">
            <v>1.3356220000000001</v>
          </cell>
          <cell r="E2142">
            <v>1.373888</v>
          </cell>
          <cell r="F2142">
            <v>1.8892</v>
          </cell>
          <cell r="G2142">
            <v>1.89</v>
          </cell>
          <cell r="H2142">
            <v>1.8900999999999999</v>
          </cell>
          <cell r="I2142">
            <v>11.93</v>
          </cell>
          <cell r="M2142">
            <v>4.2758519805231847</v>
          </cell>
          <cell r="N2142">
            <v>4.2715078699344433</v>
          </cell>
          <cell r="O2142">
            <v>4.3062014837728428</v>
          </cell>
        </row>
        <row r="2143">
          <cell r="A2143">
            <v>39276</v>
          </cell>
          <cell r="B2143">
            <v>39275</v>
          </cell>
          <cell r="C2143">
            <v>39279</v>
          </cell>
          <cell r="D2143">
            <v>1.3345579999999999</v>
          </cell>
          <cell r="E2143">
            <v>1.373888</v>
          </cell>
          <cell r="F2143">
            <v>1.8675999999999999</v>
          </cell>
          <cell r="G2143">
            <v>1.8684000000000001</v>
          </cell>
          <cell r="H2143">
            <v>1.8616999999999999</v>
          </cell>
          <cell r="I2143">
            <v>11.93</v>
          </cell>
          <cell r="M2143">
            <v>4.2777556211811616</v>
          </cell>
          <cell r="N2143">
            <v>4.2734640610692463</v>
          </cell>
          <cell r="O2143">
            <v>4.3081278031333827</v>
          </cell>
        </row>
        <row r="2144">
          <cell r="A2144">
            <v>39279</v>
          </cell>
          <cell r="B2144">
            <v>39276</v>
          </cell>
          <cell r="C2144">
            <v>39280</v>
          </cell>
          <cell r="D2144">
            <v>1.3345579999999999</v>
          </cell>
          <cell r="E2144">
            <v>1.373888</v>
          </cell>
          <cell r="F2144">
            <v>1.8638999999999999</v>
          </cell>
          <cell r="G2144">
            <v>1.8647</v>
          </cell>
          <cell r="H2144">
            <v>1.8686</v>
          </cell>
          <cell r="I2144">
            <v>11.93</v>
          </cell>
          <cell r="M2144">
            <v>4.2796585921765926</v>
          </cell>
          <cell r="N2144">
            <v>4.2754211480665578</v>
          </cell>
          <cell r="O2144">
            <v>4.3100549842061051</v>
          </cell>
        </row>
        <row r="2145">
          <cell r="A2145">
            <v>39280</v>
          </cell>
          <cell r="B2145">
            <v>39279</v>
          </cell>
          <cell r="C2145">
            <v>39281</v>
          </cell>
          <cell r="D2145">
            <v>1.3345579999999999</v>
          </cell>
          <cell r="E2145">
            <v>1.373888</v>
          </cell>
          <cell r="F2145">
            <v>1.8613</v>
          </cell>
          <cell r="G2145">
            <v>1.8621000000000001</v>
          </cell>
          <cell r="H2145">
            <v>1.8596999999999999</v>
          </cell>
          <cell r="I2145">
            <v>11.93</v>
          </cell>
          <cell r="M2145">
            <v>4.2815624097137457</v>
          </cell>
          <cell r="N2145">
            <v>4.2773791313366498</v>
          </cell>
          <cell r="O2145">
            <v>4.3119830273764856</v>
          </cell>
        </row>
        <row r="2146">
          <cell r="A2146">
            <v>39281</v>
          </cell>
          <cell r="B2146">
            <v>39280</v>
          </cell>
          <cell r="C2146">
            <v>39282</v>
          </cell>
          <cell r="D2146">
            <v>1.336687</v>
          </cell>
          <cell r="E2146">
            <v>1.373888</v>
          </cell>
          <cell r="F2146">
            <v>1.8601000000000001</v>
          </cell>
          <cell r="G2146">
            <v>1.8609</v>
          </cell>
          <cell r="H2146">
            <v>1.8597999999999999</v>
          </cell>
          <cell r="I2146">
            <v>11.93</v>
          </cell>
          <cell r="M2146">
            <v>4.2834670741692067</v>
          </cell>
          <cell r="N2146">
            <v>4.2793380112899815</v>
          </cell>
          <cell r="O2146">
            <v>4.3139119330301705</v>
          </cell>
        </row>
        <row r="2147">
          <cell r="A2147">
            <v>39282</v>
          </cell>
          <cell r="B2147">
            <v>39281</v>
          </cell>
          <cell r="C2147">
            <v>39283</v>
          </cell>
          <cell r="D2147">
            <v>1.280133</v>
          </cell>
          <cell r="E2147">
            <v>1.320708</v>
          </cell>
          <cell r="F2147">
            <v>1.8528</v>
          </cell>
          <cell r="G2147">
            <v>1.8535999999999999</v>
          </cell>
          <cell r="H2147">
            <v>1.8540000000000001</v>
          </cell>
          <cell r="I2147">
            <v>11.43</v>
          </cell>
          <cell r="M2147">
            <v>4.28537562575353</v>
          </cell>
          <cell r="N2147">
            <v>4.2812977883372003</v>
          </cell>
          <cell r="O2147">
            <v>4.31584170155298</v>
          </cell>
        </row>
        <row r="2148">
          <cell r="A2148">
            <v>39283</v>
          </cell>
          <cell r="B2148">
            <v>39282</v>
          </cell>
          <cell r="C2148">
            <v>39286</v>
          </cell>
          <cell r="D2148">
            <v>1.2822709999999999</v>
          </cell>
          <cell r="E2148">
            <v>1.320708</v>
          </cell>
          <cell r="F2148">
            <v>1.8597999999999999</v>
          </cell>
          <cell r="G2148">
            <v>1.8606</v>
          </cell>
          <cell r="H2148">
            <v>1.8577999999999999</v>
          </cell>
          <cell r="I2148">
            <v>11.43</v>
          </cell>
          <cell r="M2148">
            <v>4.2872042426721713</v>
          </cell>
          <cell r="N2148">
            <v>4.2831825697503465</v>
          </cell>
          <cell r="O2148">
            <v>4.3176956235636563</v>
          </cell>
        </row>
        <row r="2149">
          <cell r="A2149">
            <v>39286</v>
          </cell>
          <cell r="B2149">
            <v>39283</v>
          </cell>
          <cell r="C2149">
            <v>39287</v>
          </cell>
          <cell r="D2149">
            <v>1.2833410000000001</v>
          </cell>
          <cell r="E2149">
            <v>1.320708</v>
          </cell>
          <cell r="F2149">
            <v>1.8440000000000001</v>
          </cell>
          <cell r="G2149">
            <v>1.8448</v>
          </cell>
          <cell r="H2149">
            <v>1.8426</v>
          </cell>
          <cell r="I2149">
            <v>11.43</v>
          </cell>
          <cell r="M2149">
            <v>4.2890366952293224</v>
          </cell>
          <cell r="N2149">
            <v>4.2850681809121234</v>
          </cell>
          <cell r="O2149">
            <v>4.3195503419489585</v>
          </cell>
        </row>
        <row r="2150">
          <cell r="A2150">
            <v>39287</v>
          </cell>
          <cell r="B2150">
            <v>39286</v>
          </cell>
          <cell r="C2150">
            <v>39288</v>
          </cell>
          <cell r="D2150">
            <v>1.2844100000000001</v>
          </cell>
          <cell r="E2150">
            <v>1.320708</v>
          </cell>
          <cell r="F2150">
            <v>1.8516999999999999</v>
          </cell>
          <cell r="G2150">
            <v>1.8525</v>
          </cell>
          <cell r="H2150">
            <v>1.8611</v>
          </cell>
          <cell r="I2150">
            <v>11.43</v>
          </cell>
          <cell r="M2150">
            <v>4.2908714607764864</v>
          </cell>
          <cell r="N2150">
            <v>4.2869546221878156</v>
          </cell>
          <cell r="O2150">
            <v>4.3214058570509799</v>
          </cell>
        </row>
        <row r="2151">
          <cell r="A2151">
            <v>39288</v>
          </cell>
          <cell r="B2151">
            <v>39287</v>
          </cell>
          <cell r="C2151">
            <v>39289</v>
          </cell>
          <cell r="D2151">
            <v>1.2833410000000001</v>
          </cell>
          <cell r="E2151">
            <v>1.320708</v>
          </cell>
          <cell r="F2151">
            <v>1.8634999999999999</v>
          </cell>
          <cell r="G2151">
            <v>1.8643000000000001</v>
          </cell>
          <cell r="H2151">
            <v>1.8681000000000001</v>
          </cell>
          <cell r="I2151">
            <v>11.43</v>
          </cell>
          <cell r="M2151">
            <v>4.2927085401807989</v>
          </cell>
          <cell r="N2151">
            <v>4.2888418939428687</v>
          </cell>
          <cell r="O2151">
            <v>4.3232621692119588</v>
          </cell>
        </row>
        <row r="2152">
          <cell r="A2152">
            <v>39289</v>
          </cell>
          <cell r="B2152">
            <v>39288</v>
          </cell>
          <cell r="C2152">
            <v>39290</v>
          </cell>
          <cell r="D2152">
            <v>1.2822720000000001</v>
          </cell>
          <cell r="E2152">
            <v>1.320708</v>
          </cell>
          <cell r="F2152">
            <v>1.9046000000000001</v>
          </cell>
          <cell r="G2152">
            <v>1.9054</v>
          </cell>
          <cell r="H2152">
            <v>1.9298</v>
          </cell>
          <cell r="I2152">
            <v>11.43</v>
          </cell>
          <cell r="M2152">
            <v>4.2945448764710203</v>
          </cell>
          <cell r="N2152">
            <v>4.2907299965428907</v>
          </cell>
          <cell r="O2152">
            <v>4.3251192787742818</v>
          </cell>
        </row>
        <row r="2153">
          <cell r="A2153">
            <v>39290</v>
          </cell>
          <cell r="B2153">
            <v>39289</v>
          </cell>
          <cell r="C2153">
            <v>39293</v>
          </cell>
          <cell r="D2153">
            <v>1.2833410000000001</v>
          </cell>
          <cell r="E2153">
            <v>1.320708</v>
          </cell>
          <cell r="F2153">
            <v>1.9060999999999999</v>
          </cell>
          <cell r="G2153">
            <v>1.9069</v>
          </cell>
          <cell r="H2153">
            <v>1.8966000000000001</v>
          </cell>
          <cell r="I2153">
            <v>11.43</v>
          </cell>
          <cell r="M2153">
            <v>4.2963804680203008</v>
          </cell>
          <cell r="N2153">
            <v>4.2926189303536484</v>
          </cell>
          <cell r="O2153">
            <v>4.326977186080482</v>
          </cell>
        </row>
        <row r="2154">
          <cell r="A2154">
            <v>39293</v>
          </cell>
          <cell r="B2154">
            <v>39290</v>
          </cell>
          <cell r="C2154">
            <v>39294</v>
          </cell>
          <cell r="D2154">
            <v>1.2833410000000001</v>
          </cell>
          <cell r="E2154">
            <v>1.320708</v>
          </cell>
          <cell r="F2154">
            <v>1.8801000000000001</v>
          </cell>
          <cell r="G2154">
            <v>1.8809</v>
          </cell>
          <cell r="H2154">
            <v>1.877</v>
          </cell>
          <cell r="I2154">
            <v>11.43</v>
          </cell>
          <cell r="M2154">
            <v>4.2982183750890366</v>
          </cell>
          <cell r="N2154">
            <v>4.2945086957410714</v>
          </cell>
          <cell r="O2154">
            <v>4.3288358914732408</v>
          </cell>
        </row>
        <row r="2155">
          <cell r="A2155">
            <v>39294</v>
          </cell>
          <cell r="B2155">
            <v>39293</v>
          </cell>
          <cell r="C2155">
            <v>39295</v>
          </cell>
          <cell r="D2155">
            <v>1.2822720000000001</v>
          </cell>
          <cell r="E2155">
            <v>1.320708</v>
          </cell>
          <cell r="F2155">
            <v>1.8768</v>
          </cell>
          <cell r="G2155">
            <v>1.8775999999999999</v>
          </cell>
          <cell r="H2155">
            <v>1.8827</v>
          </cell>
          <cell r="I2155">
            <v>11.43</v>
          </cell>
          <cell r="M2155">
            <v>4.3000570683782708</v>
          </cell>
          <cell r="N2155">
            <v>4.29639929307125</v>
          </cell>
          <cell r="O2155">
            <v>4.3306953952953853</v>
          </cell>
        </row>
        <row r="2156">
          <cell r="A2156">
            <v>39295</v>
          </cell>
          <cell r="B2156">
            <v>39294</v>
          </cell>
          <cell r="C2156">
            <v>39296</v>
          </cell>
          <cell r="D2156">
            <v>1.2833410000000001</v>
          </cell>
          <cell r="E2156">
            <v>1.320708</v>
          </cell>
          <cell r="F2156">
            <v>1.8848</v>
          </cell>
          <cell r="G2156">
            <v>1.8855999999999999</v>
          </cell>
          <cell r="H2156">
            <v>1.8896999999999999</v>
          </cell>
          <cell r="I2156">
            <v>11.43</v>
          </cell>
          <cell r="M2156">
            <v>4.3018950159706648</v>
          </cell>
          <cell r="N2156">
            <v>4.2982907227104343</v>
          </cell>
          <cell r="O2156">
            <v>4.3325556978898909</v>
          </cell>
        </row>
        <row r="2157">
          <cell r="A2157">
            <v>39296</v>
          </cell>
          <cell r="B2157">
            <v>39295</v>
          </cell>
          <cell r="C2157">
            <v>39297</v>
          </cell>
          <cell r="D2157">
            <v>1.2844100000000001</v>
          </cell>
          <cell r="E2157">
            <v>1.320708</v>
          </cell>
          <cell r="F2157">
            <v>1.8721000000000001</v>
          </cell>
          <cell r="G2157">
            <v>1.8729</v>
          </cell>
          <cell r="H2157">
            <v>1.8745000000000001</v>
          </cell>
          <cell r="I2157">
            <v>11.43</v>
          </cell>
          <cell r="M2157">
            <v>4.3037352820545616</v>
          </cell>
          <cell r="N2157">
            <v>4.300182985025037</v>
          </cell>
          <cell r="O2157">
            <v>4.3344167995998797</v>
          </cell>
        </row>
        <row r="2158">
          <cell r="A2158">
            <v>39297</v>
          </cell>
          <cell r="B2158">
            <v>39296</v>
          </cell>
          <cell r="C2158">
            <v>39300</v>
          </cell>
          <cell r="D2158">
            <v>1.285479</v>
          </cell>
          <cell r="E2158">
            <v>1.320708</v>
          </cell>
          <cell r="F2158">
            <v>1.8806</v>
          </cell>
          <cell r="G2158">
            <v>1.8814</v>
          </cell>
          <cell r="H2158">
            <v>1.8960999999999999</v>
          </cell>
          <cell r="I2158">
            <v>11.43</v>
          </cell>
          <cell r="M2158">
            <v>4.3055778689324367</v>
          </cell>
          <cell r="N2158">
            <v>4.3020760803816325</v>
          </cell>
          <cell r="O2158">
            <v>4.336278700768621</v>
          </cell>
        </row>
        <row r="2159">
          <cell r="A2159">
            <v>39300</v>
          </cell>
          <cell r="B2159">
            <v>39297</v>
          </cell>
          <cell r="C2159">
            <v>39301</v>
          </cell>
          <cell r="D2159">
            <v>1.285479</v>
          </cell>
          <cell r="E2159">
            <v>1.320708</v>
          </cell>
          <cell r="F2159">
            <v>1.9097999999999999</v>
          </cell>
          <cell r="G2159">
            <v>1.9106000000000001</v>
          </cell>
          <cell r="H2159">
            <v>1.9060999999999999</v>
          </cell>
          <cell r="I2159">
            <v>11.43</v>
          </cell>
          <cell r="M2159">
            <v>4.3074227789102295</v>
          </cell>
          <cell r="N2159">
            <v>4.3039700091469557</v>
          </cell>
          <cell r="O2159">
            <v>4.3381414017395326</v>
          </cell>
        </row>
        <row r="2160">
          <cell r="A2160">
            <v>39301</v>
          </cell>
          <cell r="B2160">
            <v>39300</v>
          </cell>
          <cell r="C2160">
            <v>39302</v>
          </cell>
          <cell r="D2160">
            <v>1.2833410000000001</v>
          </cell>
          <cell r="E2160">
            <v>1.320708</v>
          </cell>
          <cell r="F2160">
            <v>1.9069</v>
          </cell>
          <cell r="G2160">
            <v>1.9077</v>
          </cell>
          <cell r="H2160">
            <v>1.9095</v>
          </cell>
          <cell r="I2160">
            <v>11.43</v>
          </cell>
          <cell r="M2160">
            <v>4.3092684794190328</v>
          </cell>
          <cell r="N2160">
            <v>4.3058647716879026</v>
          </cell>
          <cell r="O2160">
            <v>4.3400049028561787</v>
          </cell>
        </row>
        <row r="2161">
          <cell r="A2161">
            <v>39302</v>
          </cell>
          <cell r="B2161">
            <v>39301</v>
          </cell>
          <cell r="C2161">
            <v>39303</v>
          </cell>
          <cell r="D2161">
            <v>1.2822720000000001</v>
          </cell>
          <cell r="E2161">
            <v>1.320708</v>
          </cell>
          <cell r="F2161">
            <v>1.8857999999999999</v>
          </cell>
          <cell r="G2161">
            <v>1.8866000000000001</v>
          </cell>
          <cell r="H2161">
            <v>1.8858999999999999</v>
          </cell>
          <cell r="I2161">
            <v>11.43</v>
          </cell>
          <cell r="M2161">
            <v>4.3111118997255815</v>
          </cell>
          <cell r="N2161">
            <v>4.3077603683715315</v>
          </cell>
          <cell r="O2161">
            <v>4.341869204462272</v>
          </cell>
        </row>
        <row r="2162">
          <cell r="A2162">
            <v>39303</v>
          </cell>
          <cell r="B2162">
            <v>39302</v>
          </cell>
          <cell r="C2162">
            <v>39304</v>
          </cell>
          <cell r="D2162">
            <v>1.281202</v>
          </cell>
          <cell r="E2162">
            <v>1.320708</v>
          </cell>
          <cell r="F2162">
            <v>1.9182999999999999</v>
          </cell>
          <cell r="G2162">
            <v>1.9191</v>
          </cell>
          <cell r="H2162">
            <v>1.9245000000000001</v>
          </cell>
          <cell r="I2162">
            <v>11.43</v>
          </cell>
          <cell r="M2162">
            <v>4.3129545724182092</v>
          </cell>
          <cell r="N2162">
            <v>4.3096567995650616</v>
          </cell>
          <cell r="O2162">
            <v>4.3437343069016716</v>
          </cell>
        </row>
        <row r="2163">
          <cell r="A2163">
            <v>39304</v>
          </cell>
          <cell r="B2163">
            <v>39303</v>
          </cell>
          <cell r="C2163">
            <v>39307</v>
          </cell>
          <cell r="D2163">
            <v>1.2822720000000001</v>
          </cell>
          <cell r="E2163">
            <v>1.320708</v>
          </cell>
          <cell r="F2163">
            <v>1.9541999999999999</v>
          </cell>
          <cell r="G2163">
            <v>1.9550000000000001</v>
          </cell>
          <cell r="H2163">
            <v>1.9443999999999999</v>
          </cell>
          <cell r="I2163">
            <v>11.43</v>
          </cell>
          <cell r="M2163">
            <v>4.3147964944262398</v>
          </cell>
          <cell r="N2163">
            <v>4.3115540656358746</v>
          </cell>
          <cell r="O2163">
            <v>4.345600210518386</v>
          </cell>
        </row>
        <row r="2164">
          <cell r="A2164">
            <v>39307</v>
          </cell>
          <cell r="B2164">
            <v>39304</v>
          </cell>
          <cell r="C2164">
            <v>39308</v>
          </cell>
          <cell r="D2164">
            <v>1.281202</v>
          </cell>
          <cell r="E2164">
            <v>1.320708</v>
          </cell>
          <cell r="F2164">
            <v>1.9402999999999999</v>
          </cell>
          <cell r="G2164">
            <v>1.9411</v>
          </cell>
          <cell r="H2164">
            <v>1.9421999999999999</v>
          </cell>
          <cell r="I2164">
            <v>11.42</v>
          </cell>
          <cell r="M2164">
            <v>4.3166407420030737</v>
          </cell>
          <cell r="N2164">
            <v>4.3134521669515138</v>
          </cell>
          <cell r="O2164">
            <v>4.3474669156565708</v>
          </cell>
        </row>
        <row r="2165">
          <cell r="A2165">
            <v>39308</v>
          </cell>
          <cell r="B2165">
            <v>39307</v>
          </cell>
          <cell r="C2165">
            <v>39309</v>
          </cell>
          <cell r="D2165">
            <v>1.2822720000000001</v>
          </cell>
          <cell r="E2165">
            <v>1.320708</v>
          </cell>
          <cell r="F2165">
            <v>1.9801</v>
          </cell>
          <cell r="G2165">
            <v>1.9809000000000001</v>
          </cell>
          <cell r="H2165">
            <v>1.9865999999999999</v>
          </cell>
          <cell r="I2165">
            <v>11.43</v>
          </cell>
          <cell r="M2165">
            <v>4.3184842382537187</v>
          </cell>
          <cell r="N2165">
            <v>4.3153511038796841</v>
          </cell>
          <cell r="O2165">
            <v>4.3493328737028873</v>
          </cell>
        </row>
        <row r="2166">
          <cell r="A2166">
            <v>39309</v>
          </cell>
          <cell r="B2166">
            <v>39308</v>
          </cell>
          <cell r="C2166">
            <v>39310</v>
          </cell>
          <cell r="D2166">
            <v>1.281202</v>
          </cell>
          <cell r="E2166">
            <v>1.320708</v>
          </cell>
          <cell r="F2166">
            <v>2.0034999999999998</v>
          </cell>
          <cell r="G2166">
            <v>2.0043000000000002</v>
          </cell>
          <cell r="H2166">
            <v>2.0261999999999998</v>
          </cell>
          <cell r="I2166">
            <v>11.43</v>
          </cell>
          <cell r="M2166">
            <v>4.3203300620607701</v>
          </cell>
          <cell r="N2166">
            <v>4.3172508767882514</v>
          </cell>
          <cell r="O2166">
            <v>4.3512011822516961</v>
          </cell>
        </row>
        <row r="2167">
          <cell r="A2167">
            <v>39310</v>
          </cell>
          <cell r="B2167">
            <v>39309</v>
          </cell>
          <cell r="C2167">
            <v>39311</v>
          </cell>
          <cell r="D2167">
            <v>1.281202</v>
          </cell>
          <cell r="E2167">
            <v>1.320708</v>
          </cell>
          <cell r="F2167">
            <v>2.1116000000000001</v>
          </cell>
          <cell r="G2167">
            <v>2.1124000000000001</v>
          </cell>
          <cell r="H2167">
            <v>2.0951</v>
          </cell>
          <cell r="I2167">
            <v>11.43</v>
          </cell>
          <cell r="M2167">
            <v>4.3221751338994938</v>
          </cell>
          <cell r="N2167">
            <v>4.3191514860452447</v>
          </cell>
          <cell r="O2167">
            <v>4.3530702933550423</v>
          </cell>
        </row>
        <row r="2168">
          <cell r="A2168">
            <v>39311</v>
          </cell>
          <cell r="B2168">
            <v>39310</v>
          </cell>
          <cell r="C2168">
            <v>39314</v>
          </cell>
          <cell r="D2168">
            <v>1.2822720000000001</v>
          </cell>
          <cell r="E2168">
            <v>1.320708</v>
          </cell>
          <cell r="F2168">
            <v>2.0367999999999999</v>
          </cell>
          <cell r="G2168">
            <v>2.0375999999999999</v>
          </cell>
          <cell r="H2168">
            <v>2.0230000000000001</v>
          </cell>
          <cell r="I2168">
            <v>11.43</v>
          </cell>
          <cell r="M2168">
            <v>4.3240209937081282</v>
          </cell>
          <cell r="N2168">
            <v>4.3210529320188549</v>
          </cell>
          <cell r="O2168">
            <v>4.3549402073576733</v>
          </cell>
        </row>
        <row r="2169">
          <cell r="A2169">
            <v>39314</v>
          </cell>
          <cell r="B2169">
            <v>39311</v>
          </cell>
          <cell r="C2169">
            <v>39315</v>
          </cell>
          <cell r="D2169">
            <v>1.2822720000000001</v>
          </cell>
          <cell r="E2169">
            <v>1.320708</v>
          </cell>
          <cell r="F2169">
            <v>2.0272000000000001</v>
          </cell>
          <cell r="G2169">
            <v>2.028</v>
          </cell>
          <cell r="H2169">
            <v>2.0312999999999999</v>
          </cell>
          <cell r="I2169">
            <v>11.43</v>
          </cell>
          <cell r="M2169">
            <v>4.3258691840573427</v>
          </cell>
          <cell r="N2169">
            <v>4.3229552150774353</v>
          </cell>
          <cell r="O2169">
            <v>4.3568109246044839</v>
          </cell>
        </row>
        <row r="2170">
          <cell r="A2170">
            <v>39315</v>
          </cell>
          <cell r="B2170">
            <v>39314</v>
          </cell>
          <cell r="C2170">
            <v>39316</v>
          </cell>
          <cell r="D2170">
            <v>1.281202</v>
          </cell>
          <cell r="E2170">
            <v>1.320708</v>
          </cell>
          <cell r="F2170">
            <v>2.0377000000000001</v>
          </cell>
          <cell r="G2170">
            <v>2.0385</v>
          </cell>
          <cell r="H2170">
            <v>2.0347</v>
          </cell>
          <cell r="I2170">
            <v>11.43</v>
          </cell>
          <cell r="M2170">
            <v>4.3277181643674689</v>
          </cell>
          <cell r="N2170">
            <v>4.3248583355895001</v>
          </cell>
          <cell r="O2170">
            <v>4.3586824454405173</v>
          </cell>
        </row>
        <row r="2171">
          <cell r="A2171">
            <v>39316</v>
          </cell>
          <cell r="B2171">
            <v>39315</v>
          </cell>
          <cell r="C2171">
            <v>39317</v>
          </cell>
          <cell r="D2171">
            <v>1.281202</v>
          </cell>
          <cell r="E2171">
            <v>1.320708</v>
          </cell>
          <cell r="F2171">
            <v>2.0165000000000002</v>
          </cell>
          <cell r="G2171">
            <v>2.0173000000000001</v>
          </cell>
          <cell r="H2171">
            <v>2.0133999999999999</v>
          </cell>
          <cell r="I2171">
            <v>11.43</v>
          </cell>
          <cell r="M2171">
            <v>4.3295663914233433</v>
          </cell>
          <cell r="N2171">
            <v>4.3267622939237267</v>
          </cell>
          <cell r="O2171">
            <v>4.3605547702109657</v>
          </cell>
        </row>
        <row r="2172">
          <cell r="A2172">
            <v>39317</v>
          </cell>
          <cell r="B2172">
            <v>39316</v>
          </cell>
          <cell r="C2172">
            <v>39318</v>
          </cell>
          <cell r="D2172">
            <v>1.280133</v>
          </cell>
          <cell r="E2172">
            <v>1.320708</v>
          </cell>
          <cell r="F2172">
            <v>1.9931000000000001</v>
          </cell>
          <cell r="G2172">
            <v>1.9939</v>
          </cell>
          <cell r="H2172">
            <v>1.9873000000000001</v>
          </cell>
          <cell r="I2172">
            <v>11.43</v>
          </cell>
          <cell r="M2172">
            <v>4.3314154077966176</v>
          </cell>
          <cell r="N2172">
            <v>4.3286670904489544</v>
          </cell>
          <cell r="O2172">
            <v>4.362427899261168</v>
          </cell>
        </row>
        <row r="2173">
          <cell r="A2173">
            <v>39318</v>
          </cell>
          <cell r="B2173">
            <v>39317</v>
          </cell>
          <cell r="C2173">
            <v>39321</v>
          </cell>
          <cell r="D2173">
            <v>1.2822720000000001</v>
          </cell>
          <cell r="E2173">
            <v>1.320708</v>
          </cell>
          <cell r="F2173">
            <v>1.9846999999999999</v>
          </cell>
          <cell r="G2173">
            <v>1.9855</v>
          </cell>
          <cell r="H2173">
            <v>1.9432</v>
          </cell>
          <cell r="I2173">
            <v>11.43</v>
          </cell>
          <cell r="M2173">
            <v>4.3332636703966942</v>
          </cell>
          <cell r="N2173">
            <v>4.3305727255341848</v>
          </cell>
          <cell r="O2173">
            <v>4.3643018329366123</v>
          </cell>
        </row>
        <row r="2174">
          <cell r="A2174">
            <v>39321</v>
          </cell>
          <cell r="B2174">
            <v>39318</v>
          </cell>
          <cell r="C2174">
            <v>39322</v>
          </cell>
          <cell r="D2174">
            <v>1.281202</v>
          </cell>
          <cell r="E2174">
            <v>1.320708</v>
          </cell>
          <cell r="F2174">
            <v>1.9480999999999999</v>
          </cell>
          <cell r="G2174">
            <v>1.9489000000000001</v>
          </cell>
          <cell r="H2174">
            <v>1.9468000000000001</v>
          </cell>
          <cell r="I2174">
            <v>11.43</v>
          </cell>
          <cell r="M2174">
            <v>4.3351158112877499</v>
          </cell>
          <cell r="N2174">
            <v>4.3324791995485832</v>
          </cell>
          <cell r="O2174">
            <v>4.3661765715829359</v>
          </cell>
        </row>
        <row r="2175">
          <cell r="A2175">
            <v>39322</v>
          </cell>
          <cell r="B2175">
            <v>39321</v>
          </cell>
          <cell r="C2175">
            <v>39323</v>
          </cell>
          <cell r="D2175">
            <v>1.281202</v>
          </cell>
          <cell r="E2175">
            <v>1.320708</v>
          </cell>
          <cell r="F2175">
            <v>1.9841</v>
          </cell>
          <cell r="G2175">
            <v>1.9849000000000001</v>
          </cell>
          <cell r="H2175">
            <v>1.9995000000000001</v>
          </cell>
          <cell r="I2175">
            <v>11.43</v>
          </cell>
          <cell r="M2175">
            <v>4.3369671976369677</v>
          </cell>
          <cell r="N2175">
            <v>4.3343865128614754</v>
          </cell>
          <cell r="O2175">
            <v>4.3680521155459235</v>
          </cell>
        </row>
        <row r="2176">
          <cell r="A2176">
            <v>39323</v>
          </cell>
          <cell r="B2176">
            <v>39322</v>
          </cell>
          <cell r="C2176">
            <v>39324</v>
          </cell>
          <cell r="D2176">
            <v>1.281202</v>
          </cell>
          <cell r="E2176">
            <v>1.320708</v>
          </cell>
          <cell r="F2176">
            <v>1.9856</v>
          </cell>
          <cell r="G2176">
            <v>1.9863999999999999</v>
          </cell>
          <cell r="H2176">
            <v>1.9658</v>
          </cell>
          <cell r="I2176">
            <v>11.43</v>
          </cell>
          <cell r="M2176">
            <v>4.3388193746528163</v>
          </cell>
          <cell r="N2176">
            <v>4.3362946658423516</v>
          </cell>
          <cell r="O2176">
            <v>4.3699284651715082</v>
          </cell>
        </row>
        <row r="2177">
          <cell r="A2177">
            <v>39324</v>
          </cell>
          <cell r="B2177">
            <v>39323</v>
          </cell>
          <cell r="C2177">
            <v>39325</v>
          </cell>
          <cell r="D2177">
            <v>1.281202</v>
          </cell>
          <cell r="E2177">
            <v>1.320708</v>
          </cell>
          <cell r="F2177">
            <v>1.9769000000000001</v>
          </cell>
          <cell r="G2177">
            <v>1.9777</v>
          </cell>
          <cell r="H2177">
            <v>1.9775</v>
          </cell>
          <cell r="I2177">
            <v>11.43</v>
          </cell>
          <cell r="M2177">
            <v>4.3406723426729643</v>
          </cell>
          <cell r="N2177">
            <v>4.3382036588608637</v>
          </cell>
          <cell r="O2177">
            <v>4.3718056208057723</v>
          </cell>
        </row>
        <row r="2178">
          <cell r="A2178">
            <v>39325</v>
          </cell>
          <cell r="B2178">
            <v>39324</v>
          </cell>
          <cell r="C2178">
            <v>39328</v>
          </cell>
          <cell r="D2178">
            <v>1.287617</v>
          </cell>
          <cell r="E2178">
            <v>1.320708</v>
          </cell>
          <cell r="F2178">
            <v>1.9612000000000001</v>
          </cell>
          <cell r="G2178">
            <v>1.962</v>
          </cell>
          <cell r="H2178">
            <v>1.9601</v>
          </cell>
          <cell r="I2178">
            <v>11.43</v>
          </cell>
          <cell r="M2178">
            <v>4.3425261020352233</v>
          </cell>
          <cell r="N2178">
            <v>4.3401134922868261</v>
          </cell>
          <cell r="O2178">
            <v>4.3736835827949463</v>
          </cell>
        </row>
        <row r="2179">
          <cell r="A2179">
            <v>39328</v>
          </cell>
          <cell r="B2179">
            <v>39325</v>
          </cell>
          <cell r="C2179">
            <v>39329</v>
          </cell>
          <cell r="D2179">
            <v>1.290824</v>
          </cell>
          <cell r="E2179">
            <v>1.320708</v>
          </cell>
          <cell r="F2179">
            <v>1.9539</v>
          </cell>
          <cell r="G2179">
            <v>1.9547000000000001</v>
          </cell>
          <cell r="H2179">
            <v>1.9549000000000001</v>
          </cell>
          <cell r="I2179">
            <v>11.43</v>
          </cell>
          <cell r="M2179">
            <v>4.3443899388458647</v>
          </cell>
          <cell r="N2179">
            <v>4.3420241664902166</v>
          </cell>
          <cell r="O2179">
            <v>4.3755623514854101</v>
          </cell>
        </row>
        <row r="2180">
          <cell r="A2180">
            <v>39329</v>
          </cell>
          <cell r="B2180">
            <v>39328</v>
          </cell>
          <cell r="C2180">
            <v>39330</v>
          </cell>
          <cell r="D2180">
            <v>1.2844100000000001</v>
          </cell>
          <cell r="E2180">
            <v>1.320708</v>
          </cell>
          <cell r="F2180">
            <v>1.952</v>
          </cell>
          <cell r="G2180">
            <v>1.9528000000000001</v>
          </cell>
          <cell r="H2180">
            <v>1.9481999999999999</v>
          </cell>
          <cell r="I2180">
            <v>11.43</v>
          </cell>
          <cell r="M2180">
            <v>4.3462592197786716</v>
          </cell>
          <cell r="N2180">
            <v>4.3439356818411756</v>
          </cell>
          <cell r="O2180">
            <v>4.3774419272236926</v>
          </cell>
        </row>
        <row r="2181">
          <cell r="A2181">
            <v>39330</v>
          </cell>
          <cell r="B2181">
            <v>39329</v>
          </cell>
          <cell r="C2181">
            <v>39331</v>
          </cell>
          <cell r="D2181">
            <v>1.2822720000000001</v>
          </cell>
          <cell r="E2181">
            <v>1.320708</v>
          </cell>
          <cell r="F2181">
            <v>1.9632000000000001</v>
          </cell>
          <cell r="G2181">
            <v>1.964</v>
          </cell>
          <cell r="H2181">
            <v>1.9688000000000001</v>
          </cell>
          <cell r="I2181">
            <v>11.43</v>
          </cell>
          <cell r="M2181">
            <v>4.3481200127134976</v>
          </cell>
          <cell r="N2181">
            <v>4.3458480387100069</v>
          </cell>
          <cell r="O2181">
            <v>4.3793223103564705</v>
          </cell>
        </row>
        <row r="2182">
          <cell r="A2182">
            <v>39331</v>
          </cell>
          <cell r="B2182">
            <v>39330</v>
          </cell>
          <cell r="C2182">
            <v>39335</v>
          </cell>
          <cell r="D2182">
            <v>1.2576499999999999</v>
          </cell>
          <cell r="E2182">
            <v>1.2940290000000001</v>
          </cell>
          <cell r="F2182">
            <v>1.9537</v>
          </cell>
          <cell r="G2182">
            <v>1.9544999999999999</v>
          </cell>
          <cell r="H2182">
            <v>1.9468000000000001</v>
          </cell>
          <cell r="I2182">
            <v>11.18</v>
          </cell>
          <cell r="M2182">
            <v>4.349978503561811</v>
          </cell>
          <cell r="N2182">
            <v>4.3477612374671768</v>
          </cell>
          <cell r="O2182">
            <v>4.3812035012305692</v>
          </cell>
        </row>
        <row r="2183">
          <cell r="A2183">
            <v>39335</v>
          </cell>
          <cell r="B2183">
            <v>39331</v>
          </cell>
          <cell r="C2183">
            <v>39336</v>
          </cell>
          <cell r="D2183">
            <v>1.2576499999999999</v>
          </cell>
          <cell r="E2183">
            <v>1.2940290000000001</v>
          </cell>
          <cell r="F2183">
            <v>1.9582999999999999</v>
          </cell>
          <cell r="G2183">
            <v>1.9591000000000001</v>
          </cell>
          <cell r="H2183">
            <v>1.9464999999999999</v>
          </cell>
          <cell r="I2183">
            <v>11.18</v>
          </cell>
          <cell r="M2183">
            <v>4.3518020870501459</v>
          </cell>
          <cell r="N2183">
            <v>4.3496366138426295</v>
          </cell>
          <cell r="O2183">
            <v>4.3830464338297528</v>
          </cell>
        </row>
        <row r="2184">
          <cell r="A2184">
            <v>39336</v>
          </cell>
          <cell r="B2184">
            <v>39335</v>
          </cell>
          <cell r="C2184">
            <v>39337</v>
          </cell>
          <cell r="D2184">
            <v>1.2565789999999999</v>
          </cell>
          <cell r="E2184">
            <v>1.2940290000000001</v>
          </cell>
          <cell r="F2184">
            <v>1.9296</v>
          </cell>
          <cell r="G2184">
            <v>1.9303999999999999</v>
          </cell>
          <cell r="H2184">
            <v>1.9236</v>
          </cell>
          <cell r="I2184">
            <v>11.18</v>
          </cell>
          <cell r="M2184">
            <v>4.3536264350150722</v>
          </cell>
          <cell r="N2184">
            <v>4.351512799148554</v>
          </cell>
          <cell r="O2184">
            <v>4.3848901416498469</v>
          </cell>
        </row>
        <row r="2185">
          <cell r="A2185">
            <v>39337</v>
          </cell>
          <cell r="B2185">
            <v>39336</v>
          </cell>
          <cell r="C2185">
            <v>39338</v>
          </cell>
          <cell r="D2185">
            <v>1.2555069999999999</v>
          </cell>
          <cell r="E2185">
            <v>1.2940290000000001</v>
          </cell>
          <cell r="F2185">
            <v>1.9117</v>
          </cell>
          <cell r="G2185">
            <v>1.9125000000000001</v>
          </cell>
          <cell r="H2185">
            <v>1.9076</v>
          </cell>
          <cell r="I2185">
            <v>11.18</v>
          </cell>
          <cell r="M2185">
            <v>4.3554499935324342</v>
          </cell>
          <cell r="N2185">
            <v>4.3533897937338777</v>
          </cell>
          <cell r="O2185">
            <v>4.3867346250169437</v>
          </cell>
        </row>
        <row r="2186">
          <cell r="A2186">
            <v>39338</v>
          </cell>
          <cell r="B2186">
            <v>39337</v>
          </cell>
          <cell r="C2186">
            <v>39339</v>
          </cell>
          <cell r="D2186">
            <v>1.254435</v>
          </cell>
          <cell r="E2186">
            <v>1.2940290000000001</v>
          </cell>
          <cell r="F2186">
            <v>1.8983000000000001</v>
          </cell>
          <cell r="G2186">
            <v>1.8991</v>
          </cell>
          <cell r="H2186">
            <v>1.9016999999999999</v>
          </cell>
          <cell r="I2186">
            <v>11.18</v>
          </cell>
          <cell r="M2186">
            <v>4.3572727595174445</v>
          </cell>
          <cell r="N2186">
            <v>4.3552675979476767</v>
          </cell>
          <cell r="O2186">
            <v>4.3885798842572736</v>
          </cell>
        </row>
        <row r="2187">
          <cell r="A2187">
            <v>39339</v>
          </cell>
          <cell r="B2187">
            <v>39338</v>
          </cell>
          <cell r="C2187">
            <v>39342</v>
          </cell>
          <cell r="D2187">
            <v>1.2555069999999999</v>
          </cell>
          <cell r="E2187">
            <v>1.2940290000000001</v>
          </cell>
          <cell r="F2187">
            <v>1.9023000000000001</v>
          </cell>
          <cell r="G2187">
            <v>1.9031</v>
          </cell>
          <cell r="H2187">
            <v>1.9016999999999999</v>
          </cell>
          <cell r="I2187">
            <v>11.18</v>
          </cell>
          <cell r="M2187">
            <v>4.3590947313354729</v>
          </cell>
          <cell r="N2187">
            <v>4.3571462121391784</v>
          </cell>
          <cell r="O2187">
            <v>4.3904259196972042</v>
          </cell>
        </row>
        <row r="2188">
          <cell r="A2188">
            <v>39342</v>
          </cell>
          <cell r="B2188">
            <v>39339</v>
          </cell>
          <cell r="C2188">
            <v>39343</v>
          </cell>
          <cell r="D2188">
            <v>1.254435</v>
          </cell>
          <cell r="E2188">
            <v>1.2940290000000001</v>
          </cell>
          <cell r="F2188">
            <v>1.9115</v>
          </cell>
          <cell r="G2188">
            <v>1.9123000000000001</v>
          </cell>
          <cell r="H2188">
            <v>1.9194</v>
          </cell>
          <cell r="I2188">
            <v>11.18</v>
          </cell>
          <cell r="M2188">
            <v>4.3609190226517578</v>
          </cell>
          <cell r="N2188">
            <v>4.3590256366577611</v>
          </cell>
          <cell r="O2188">
            <v>4.3922727316632404</v>
          </cell>
        </row>
        <row r="2189">
          <cell r="A2189">
            <v>39343</v>
          </cell>
          <cell r="B2189">
            <v>39342</v>
          </cell>
          <cell r="C2189">
            <v>39344</v>
          </cell>
          <cell r="D2189">
            <v>1.2555069999999999</v>
          </cell>
          <cell r="E2189">
            <v>1.2940290000000001</v>
          </cell>
          <cell r="F2189">
            <v>1.8952</v>
          </cell>
          <cell r="G2189">
            <v>1.8959999999999999</v>
          </cell>
          <cell r="H2189">
            <v>1.8777999999999999</v>
          </cell>
          <cell r="I2189">
            <v>11.18</v>
          </cell>
          <cell r="M2189">
            <v>4.3627425191364848</v>
          </cell>
          <cell r="N2189">
            <v>4.3609058718529541</v>
          </cell>
          <cell r="O2189">
            <v>4.3941203204820241</v>
          </cell>
        </row>
        <row r="2190">
          <cell r="A2190">
            <v>39344</v>
          </cell>
          <cell r="B2190">
            <v>39343</v>
          </cell>
          <cell r="C2190">
            <v>39345</v>
          </cell>
          <cell r="D2190">
            <v>1.253363</v>
          </cell>
          <cell r="E2190">
            <v>1.2940290000000001</v>
          </cell>
          <cell r="F2190">
            <v>1.8631</v>
          </cell>
          <cell r="G2190">
            <v>1.8638999999999999</v>
          </cell>
          <cell r="H2190">
            <v>1.8675999999999999</v>
          </cell>
          <cell r="I2190">
            <v>11.18</v>
          </cell>
          <cell r="M2190">
            <v>4.3645683370604766</v>
          </cell>
          <cell r="N2190">
            <v>4.3627869180744367</v>
          </cell>
          <cell r="O2190">
            <v>4.3959686864803347</v>
          </cell>
        </row>
        <row r="2191">
          <cell r="A2191">
            <v>39345</v>
          </cell>
          <cell r="B2191">
            <v>39344</v>
          </cell>
          <cell r="C2191">
            <v>39346</v>
          </cell>
          <cell r="D2191">
            <v>1.252291</v>
          </cell>
          <cell r="E2191">
            <v>1.2940290000000001</v>
          </cell>
          <cell r="F2191">
            <v>1.8629</v>
          </cell>
          <cell r="G2191">
            <v>1.8636999999999999</v>
          </cell>
          <cell r="H2191">
            <v>1.8793</v>
          </cell>
          <cell r="I2191">
            <v>11.18</v>
          </cell>
          <cell r="M2191">
            <v>4.3663917998820247</v>
          </cell>
          <cell r="N2191">
            <v>4.3646687756720395</v>
          </cell>
          <cell r="O2191">
            <v>4.3978178299850885</v>
          </cell>
        </row>
        <row r="2192">
          <cell r="A2192">
            <v>39346</v>
          </cell>
          <cell r="B2192">
            <v>39345</v>
          </cell>
          <cell r="C2192">
            <v>39349</v>
          </cell>
          <cell r="D2192">
            <v>1.252291</v>
          </cell>
          <cell r="E2192">
            <v>1.2940290000000001</v>
          </cell>
          <cell r="F2192">
            <v>1.861</v>
          </cell>
          <cell r="G2192">
            <v>1.8617999999999999</v>
          </cell>
          <cell r="H2192">
            <v>1.8676999999999999</v>
          </cell>
          <cell r="I2192">
            <v>11.18</v>
          </cell>
          <cell r="M2192">
            <v>4.3682144642665133</v>
          </cell>
          <cell r="N2192">
            <v>4.3665514449957445</v>
          </cell>
          <cell r="O2192">
            <v>4.3996677513233404</v>
          </cell>
        </row>
        <row r="2193">
          <cell r="A2193">
            <v>39349</v>
          </cell>
          <cell r="B2193">
            <v>39346</v>
          </cell>
          <cell r="C2193">
            <v>39350</v>
          </cell>
          <cell r="D2193">
            <v>1.2512190000000001</v>
          </cell>
          <cell r="E2193">
            <v>1.2940290000000001</v>
          </cell>
          <cell r="F2193">
            <v>1.8686</v>
          </cell>
          <cell r="G2193">
            <v>1.8694</v>
          </cell>
          <cell r="H2193">
            <v>1.8698999999999999</v>
          </cell>
          <cell r="I2193">
            <v>11.18</v>
          </cell>
          <cell r="M2193">
            <v>4.3700378894864036</v>
          </cell>
          <cell r="N2193">
            <v>4.3684349263956834</v>
          </cell>
          <cell r="O2193">
            <v>4.4015184508222829</v>
          </cell>
        </row>
        <row r="2194">
          <cell r="A2194">
            <v>39350</v>
          </cell>
          <cell r="B2194">
            <v>39349</v>
          </cell>
          <cell r="C2194">
            <v>39351</v>
          </cell>
          <cell r="D2194">
            <v>1.2512190000000001</v>
          </cell>
          <cell r="E2194">
            <v>1.2940290000000001</v>
          </cell>
          <cell r="F2194">
            <v>1.8648</v>
          </cell>
          <cell r="G2194">
            <v>1.8655999999999999</v>
          </cell>
          <cell r="H2194">
            <v>1.8595999999999999</v>
          </cell>
          <cell r="I2194">
            <v>11.18</v>
          </cell>
          <cell r="M2194">
            <v>4.371860514299085</v>
          </cell>
          <cell r="N2194">
            <v>4.3703192202221395</v>
          </cell>
          <cell r="O2194">
            <v>4.4033699288092452</v>
          </cell>
        </row>
        <row r="2195">
          <cell r="A2195">
            <v>39351</v>
          </cell>
          <cell r="B2195">
            <v>39350</v>
          </cell>
          <cell r="C2195">
            <v>39352</v>
          </cell>
          <cell r="D2195">
            <v>1.252291</v>
          </cell>
          <cell r="E2195">
            <v>1.2940290000000001</v>
          </cell>
          <cell r="F2195">
            <v>1.8485</v>
          </cell>
          <cell r="G2195">
            <v>1.8492999999999999</v>
          </cell>
          <cell r="H2195">
            <v>1.8472999999999999</v>
          </cell>
          <cell r="I2195">
            <v>11.18</v>
          </cell>
          <cell r="M2195">
            <v>4.3736838992793645</v>
          </cell>
          <cell r="N2195">
            <v>4.3722043268255479</v>
          </cell>
          <cell r="O2195">
            <v>4.4052221856116942</v>
          </cell>
        </row>
        <row r="2196">
          <cell r="A2196">
            <v>39352</v>
          </cell>
          <cell r="B2196">
            <v>39351</v>
          </cell>
          <cell r="C2196">
            <v>39353</v>
          </cell>
          <cell r="D2196">
            <v>1.253363</v>
          </cell>
          <cell r="E2196">
            <v>1.2940290000000001</v>
          </cell>
          <cell r="F2196">
            <v>1.8401000000000001</v>
          </cell>
          <cell r="G2196">
            <v>1.8409</v>
          </cell>
          <cell r="H2196">
            <v>1.8412999999999999</v>
          </cell>
          <cell r="I2196">
            <v>11.18</v>
          </cell>
          <cell r="M2196">
            <v>4.3755096076073352</v>
          </cell>
          <cell r="N2196">
            <v>4.3740902465564941</v>
          </cell>
          <cell r="O2196">
            <v>4.4070752215572355</v>
          </cell>
        </row>
        <row r="2197">
          <cell r="A2197">
            <v>39353</v>
          </cell>
          <cell r="B2197">
            <v>39352</v>
          </cell>
          <cell r="C2197">
            <v>39356</v>
          </cell>
          <cell r="D2197">
            <v>1.2555069999999999</v>
          </cell>
          <cell r="E2197">
            <v>1.2940290000000001</v>
          </cell>
          <cell r="F2197">
            <v>1.8381000000000001</v>
          </cell>
          <cell r="G2197">
            <v>1.8389</v>
          </cell>
          <cell r="H2197">
            <v>1.8333999999999999</v>
          </cell>
          <cell r="I2197">
            <v>11.18</v>
          </cell>
          <cell r="M2197">
            <v>4.3773376415567746</v>
          </cell>
          <cell r="N2197">
            <v>4.3759769797657144</v>
          </cell>
          <cell r="O2197">
            <v>4.4089290369736114</v>
          </cell>
        </row>
        <row r="2198">
          <cell r="A2198">
            <v>39356</v>
          </cell>
          <cell r="B2198">
            <v>39353</v>
          </cell>
          <cell r="C2198">
            <v>39357</v>
          </cell>
          <cell r="D2198">
            <v>1.2555069999999999</v>
          </cell>
          <cell r="E2198">
            <v>1.2940290000000001</v>
          </cell>
          <cell r="F2198">
            <v>1.8217000000000001</v>
          </cell>
          <cell r="G2198">
            <v>1.8225</v>
          </cell>
          <cell r="H2198">
            <v>1.8095000000000001</v>
          </cell>
          <cell r="I2198">
            <v>11.18</v>
          </cell>
          <cell r="M2198">
            <v>4.3791695675735545</v>
          </cell>
          <cell r="N2198">
            <v>4.3778645268040979</v>
          </cell>
          <cell r="O2198">
            <v>4.4107836321887035</v>
          </cell>
        </row>
        <row r="2199">
          <cell r="A2199">
            <v>39357</v>
          </cell>
          <cell r="B2199">
            <v>39356</v>
          </cell>
          <cell r="C2199">
            <v>39358</v>
          </cell>
          <cell r="D2199">
            <v>1.2555069999999999</v>
          </cell>
          <cell r="E2199">
            <v>1.2940290000000001</v>
          </cell>
          <cell r="F2199">
            <v>1.8227</v>
          </cell>
          <cell r="G2199">
            <v>1.8234999999999999</v>
          </cell>
          <cell r="H2199">
            <v>1.8223</v>
          </cell>
          <cell r="I2199">
            <v>11.18</v>
          </cell>
          <cell r="M2199">
            <v>4.3810022602556469</v>
          </cell>
          <cell r="N2199">
            <v>4.3797528880226837</v>
          </cell>
          <cell r="O2199">
            <v>4.4126390075305295</v>
          </cell>
        </row>
        <row r="2200">
          <cell r="A2200">
            <v>39358</v>
          </cell>
          <cell r="B2200">
            <v>39357</v>
          </cell>
          <cell r="C2200">
            <v>39359</v>
          </cell>
          <cell r="D2200">
            <v>1.254435</v>
          </cell>
          <cell r="E2200">
            <v>1.2940290000000001</v>
          </cell>
          <cell r="F2200">
            <v>1.8266</v>
          </cell>
          <cell r="G2200">
            <v>1.8273999999999999</v>
          </cell>
          <cell r="H2200">
            <v>1.8401000000000001</v>
          </cell>
          <cell r="I2200">
            <v>11.18</v>
          </cell>
          <cell r="M2200">
            <v>4.3828357199239028</v>
          </cell>
          <cell r="N2200">
            <v>4.3816420637726621</v>
          </cell>
          <cell r="O2200">
            <v>4.4144951633272473</v>
          </cell>
        </row>
        <row r="2201">
          <cell r="A2201">
            <v>39359</v>
          </cell>
          <cell r="B2201">
            <v>39358</v>
          </cell>
          <cell r="C2201">
            <v>39360</v>
          </cell>
          <cell r="D2201">
            <v>1.254435</v>
          </cell>
          <cell r="E2201">
            <v>1.2940290000000001</v>
          </cell>
          <cell r="F2201">
            <v>1.8275999999999999</v>
          </cell>
          <cell r="G2201">
            <v>1.8284</v>
          </cell>
          <cell r="H2201">
            <v>1.8245</v>
          </cell>
          <cell r="I2201">
            <v>11.18</v>
          </cell>
          <cell r="M2201">
            <v>4.3846683807660103</v>
          </cell>
          <cell r="N2201">
            <v>4.383532054405376</v>
          </cell>
          <cell r="O2201">
            <v>4.4163520999071508</v>
          </cell>
        </row>
        <row r="2202">
          <cell r="A2202">
            <v>39360</v>
          </cell>
          <cell r="B2202">
            <v>39359</v>
          </cell>
          <cell r="C2202">
            <v>39363</v>
          </cell>
          <cell r="D2202">
            <v>1.254435</v>
          </cell>
          <cell r="E2202">
            <v>1.2940290000000001</v>
          </cell>
          <cell r="F2202">
            <v>1.8084</v>
          </cell>
          <cell r="G2202">
            <v>1.8091999999999999</v>
          </cell>
          <cell r="H2202">
            <v>1.8030999999999999</v>
          </cell>
          <cell r="I2202">
            <v>11.18</v>
          </cell>
          <cell r="M2202">
            <v>4.386501807926086</v>
          </cell>
          <cell r="N2202">
            <v>4.3854228602723193</v>
          </cell>
          <cell r="O2202">
            <v>4.4182098175986724</v>
          </cell>
        </row>
        <row r="2203">
          <cell r="A2203">
            <v>39363</v>
          </cell>
          <cell r="B2203">
            <v>39360</v>
          </cell>
          <cell r="C2203">
            <v>39364</v>
          </cell>
          <cell r="D2203">
            <v>1.254435</v>
          </cell>
          <cell r="E2203">
            <v>1.2940290000000001</v>
          </cell>
          <cell r="F2203">
            <v>1.8125</v>
          </cell>
          <cell r="G2203">
            <v>1.8132999999999999</v>
          </cell>
          <cell r="H2203">
            <v>1.8177000000000001</v>
          </cell>
          <cell r="I2203">
            <v>11.18</v>
          </cell>
          <cell r="M2203">
            <v>4.3883360017245616</v>
          </cell>
          <cell r="N2203">
            <v>4.3873144817251379</v>
          </cell>
          <cell r="O2203">
            <v>4.4200683167303838</v>
          </cell>
        </row>
        <row r="2204">
          <cell r="A2204">
            <v>39364</v>
          </cell>
          <cell r="B2204">
            <v>39363</v>
          </cell>
          <cell r="C2204">
            <v>39365</v>
          </cell>
          <cell r="D2204">
            <v>1.254435</v>
          </cell>
          <cell r="E2204">
            <v>1.2940290000000001</v>
          </cell>
          <cell r="F2204">
            <v>1.81</v>
          </cell>
          <cell r="G2204">
            <v>1.8108</v>
          </cell>
          <cell r="H2204">
            <v>1.8016000000000001</v>
          </cell>
          <cell r="I2204">
            <v>11.18</v>
          </cell>
          <cell r="M2204">
            <v>4.3901709624820029</v>
          </cell>
          <cell r="N2204">
            <v>4.3892069191156287</v>
          </cell>
          <cell r="O2204">
            <v>4.4219275976309937</v>
          </cell>
        </row>
        <row r="2205">
          <cell r="A2205">
            <v>39365</v>
          </cell>
          <cell r="B2205">
            <v>39364</v>
          </cell>
          <cell r="C2205">
            <v>39366</v>
          </cell>
          <cell r="D2205">
            <v>1.254435</v>
          </cell>
          <cell r="E2205">
            <v>1.2940290000000001</v>
          </cell>
          <cell r="F2205">
            <v>1.804</v>
          </cell>
          <cell r="G2205">
            <v>1.8048</v>
          </cell>
          <cell r="H2205">
            <v>1.804</v>
          </cell>
          <cell r="I2205">
            <v>11.18</v>
          </cell>
          <cell r="M2205">
            <v>4.3920066905191097</v>
          </cell>
          <cell r="N2205">
            <v>4.3911001727957411</v>
          </cell>
          <cell r="O2205">
            <v>4.4237876606293494</v>
          </cell>
        </row>
        <row r="2206">
          <cell r="A2206">
            <v>39366</v>
          </cell>
          <cell r="B2206">
            <v>39365</v>
          </cell>
          <cell r="C2206">
            <v>39370</v>
          </cell>
          <cell r="D2206">
            <v>1.254435</v>
          </cell>
          <cell r="E2206">
            <v>1.2940290000000001</v>
          </cell>
          <cell r="F2206">
            <v>1.7911999999999999</v>
          </cell>
          <cell r="G2206">
            <v>1.792</v>
          </cell>
          <cell r="H2206">
            <v>1.8011999999999999</v>
          </cell>
          <cell r="I2206">
            <v>11.18</v>
          </cell>
          <cell r="M2206">
            <v>4.3938431861567171</v>
          </cell>
          <cell r="N2206">
            <v>4.3929942431175757</v>
          </cell>
          <cell r="O2206">
            <v>4.4256485060544364</v>
          </cell>
        </row>
        <row r="2207">
          <cell r="A2207">
            <v>39370</v>
          </cell>
          <cell r="B2207">
            <v>39366</v>
          </cell>
          <cell r="C2207">
            <v>39371</v>
          </cell>
          <cell r="D2207">
            <v>1.2555069999999999</v>
          </cell>
          <cell r="E2207">
            <v>1.2940290000000001</v>
          </cell>
          <cell r="F2207">
            <v>1.8069999999999999</v>
          </cell>
          <cell r="G2207">
            <v>1.8078000000000001</v>
          </cell>
          <cell r="H2207">
            <v>1.8138000000000001</v>
          </cell>
          <cell r="I2207">
            <v>11.18</v>
          </cell>
          <cell r="M2207">
            <v>4.3956804497157931</v>
          </cell>
          <cell r="N2207">
            <v>4.394889130433385</v>
          </cell>
          <cell r="O2207">
            <v>4.4275101342353791</v>
          </cell>
        </row>
        <row r="2208">
          <cell r="A2208">
            <v>39371</v>
          </cell>
          <cell r="B2208">
            <v>39370</v>
          </cell>
          <cell r="C2208">
            <v>39372</v>
          </cell>
          <cell r="D2208">
            <v>1.2555069999999999</v>
          </cell>
          <cell r="E2208">
            <v>1.2940290000000001</v>
          </cell>
          <cell r="F2208">
            <v>1.8233999999999999</v>
          </cell>
          <cell r="G2208">
            <v>1.8242</v>
          </cell>
          <cell r="H2208">
            <v>1.8148</v>
          </cell>
          <cell r="I2208">
            <v>11.18</v>
          </cell>
          <cell r="M2208">
            <v>4.3975200522405871</v>
          </cell>
          <cell r="N2208">
            <v>4.3967848350955734</v>
          </cell>
          <cell r="O2208">
            <v>4.4293725455014403</v>
          </cell>
        </row>
        <row r="2209">
          <cell r="A2209">
            <v>39372</v>
          </cell>
          <cell r="B2209">
            <v>39371</v>
          </cell>
          <cell r="C2209">
            <v>39373</v>
          </cell>
          <cell r="D2209">
            <v>1.252291</v>
          </cell>
          <cell r="E2209">
            <v>1.2940290000000001</v>
          </cell>
          <cell r="F2209">
            <v>1.8129999999999999</v>
          </cell>
          <cell r="G2209">
            <v>1.8138000000000001</v>
          </cell>
          <cell r="H2209">
            <v>1.8199000000000001</v>
          </cell>
          <cell r="I2209">
            <v>11.18</v>
          </cell>
          <cell r="M2209">
            <v>4.39936042464333</v>
          </cell>
          <cell r="N2209">
            <v>4.3986813574566979</v>
          </cell>
          <cell r="O2209">
            <v>4.4312357401820206</v>
          </cell>
        </row>
        <row r="2210">
          <cell r="A2210">
            <v>39373</v>
          </cell>
          <cell r="B2210">
            <v>39372</v>
          </cell>
          <cell r="C2210">
            <v>39374</v>
          </cell>
          <cell r="D2210">
            <v>1.253363</v>
          </cell>
          <cell r="E2210">
            <v>1.2940290000000001</v>
          </cell>
          <cell r="F2210">
            <v>1.8063</v>
          </cell>
          <cell r="G2210">
            <v>1.8070999999999999</v>
          </cell>
          <cell r="H2210">
            <v>1.7904</v>
          </cell>
          <cell r="I2210">
            <v>11.18</v>
          </cell>
          <cell r="M2210">
            <v>4.401196851131842</v>
          </cell>
          <cell r="N2210">
            <v>4.4005786978694674</v>
          </cell>
          <cell r="O2210">
            <v>4.4330997186066599</v>
          </cell>
        </row>
        <row r="2211">
          <cell r="A2211">
            <v>39374</v>
          </cell>
          <cell r="B2211">
            <v>39373</v>
          </cell>
          <cell r="C2211">
            <v>39377</v>
          </cell>
          <cell r="D2211">
            <v>1.254435</v>
          </cell>
          <cell r="E2211">
            <v>1.2940290000000001</v>
          </cell>
          <cell r="F2211">
            <v>1.7956000000000001</v>
          </cell>
          <cell r="G2211">
            <v>1.7964</v>
          </cell>
          <cell r="H2211">
            <v>1.8019000000000001</v>
          </cell>
          <cell r="I2211">
            <v>11.18</v>
          </cell>
          <cell r="M2211">
            <v>4.403035616894817</v>
          </cell>
          <cell r="N2211">
            <v>4.4024768566867429</v>
          </cell>
          <cell r="O2211">
            <v>4.4349644811050366</v>
          </cell>
        </row>
        <row r="2212">
          <cell r="A2212">
            <v>39377</v>
          </cell>
          <cell r="B2212">
            <v>39374</v>
          </cell>
          <cell r="C2212">
            <v>39378</v>
          </cell>
          <cell r="D2212">
            <v>1.2555069999999999</v>
          </cell>
          <cell r="E2212">
            <v>1.2940290000000001</v>
          </cell>
          <cell r="F2212">
            <v>1.8198000000000001</v>
          </cell>
          <cell r="G2212">
            <v>1.8206</v>
          </cell>
          <cell r="H2212">
            <v>1.8131999999999999</v>
          </cell>
          <cell r="I2212">
            <v>11.18</v>
          </cell>
          <cell r="M2212">
            <v>4.4048767242228433</v>
          </cell>
          <cell r="N2212">
            <v>4.4043758342615371</v>
          </cell>
          <cell r="O2212">
            <v>4.4368300280069679</v>
          </cell>
        </row>
        <row r="2213">
          <cell r="A2213">
            <v>39378</v>
          </cell>
          <cell r="B2213">
            <v>39377</v>
          </cell>
          <cell r="C2213">
            <v>39379</v>
          </cell>
          <cell r="D2213">
            <v>1.254435</v>
          </cell>
          <cell r="E2213">
            <v>1.2940290000000001</v>
          </cell>
          <cell r="F2213">
            <v>1.7999000000000001</v>
          </cell>
          <cell r="G2213">
            <v>1.8007</v>
          </cell>
          <cell r="H2213">
            <v>1.7977000000000001</v>
          </cell>
          <cell r="I2213">
            <v>11.18</v>
          </cell>
          <cell r="M2213">
            <v>4.4067201754099763</v>
          </cell>
          <cell r="N2213">
            <v>4.4062756309470155</v>
          </cell>
          <cell r="O2213">
            <v>4.4386963596424085</v>
          </cell>
        </row>
        <row r="2214">
          <cell r="A2214">
            <v>39379</v>
          </cell>
          <cell r="B2214">
            <v>39378</v>
          </cell>
          <cell r="C2214">
            <v>39380</v>
          </cell>
          <cell r="D2214">
            <v>1.2555069999999999</v>
          </cell>
          <cell r="E2214">
            <v>1.2940290000000001</v>
          </cell>
          <cell r="F2214">
            <v>1.7961</v>
          </cell>
          <cell r="G2214">
            <v>1.7968999999999999</v>
          </cell>
          <cell r="H2214">
            <v>1.8049999999999999</v>
          </cell>
          <cell r="I2214">
            <v>11.18</v>
          </cell>
          <cell r="M2214">
            <v>4.4085628234177232</v>
          </cell>
          <cell r="N2214">
            <v>4.4081762470964954</v>
          </cell>
          <cell r="O2214">
            <v>4.4405634763414534</v>
          </cell>
        </row>
        <row r="2215">
          <cell r="A2215">
            <v>39380</v>
          </cell>
          <cell r="B2215">
            <v>39379</v>
          </cell>
          <cell r="C2215">
            <v>39381</v>
          </cell>
          <cell r="D2215">
            <v>1.2555069999999999</v>
          </cell>
          <cell r="E2215">
            <v>1.2940290000000001</v>
          </cell>
          <cell r="F2215">
            <v>1.7887999999999999</v>
          </cell>
          <cell r="G2215">
            <v>1.7896000000000001</v>
          </cell>
          <cell r="H2215">
            <v>1.7935000000000001</v>
          </cell>
          <cell r="I2215">
            <v>11.18</v>
          </cell>
          <cell r="M2215">
            <v>4.4104078172459706</v>
          </cell>
          <cell r="N2215">
            <v>4.4100776830634469</v>
          </cell>
          <cell r="O2215">
            <v>4.4424313784343363</v>
          </cell>
        </row>
        <row r="2216">
          <cell r="A2216">
            <v>39381</v>
          </cell>
          <cell r="B2216">
            <v>39380</v>
          </cell>
          <cell r="C2216">
            <v>39384</v>
          </cell>
          <cell r="D2216">
            <v>1.254435</v>
          </cell>
          <cell r="E2216">
            <v>1.2940290000000001</v>
          </cell>
          <cell r="F2216">
            <v>1.7744</v>
          </cell>
          <cell r="G2216">
            <v>1.7751999999999999</v>
          </cell>
          <cell r="H2216">
            <v>1.7698</v>
          </cell>
          <cell r="I2216">
            <v>11.18</v>
          </cell>
          <cell r="M2216">
            <v>4.4122535832084395</v>
          </cell>
          <cell r="N2216">
            <v>4.4119799392014931</v>
          </cell>
          <cell r="O2216">
            <v>4.4443000662514294</v>
          </cell>
        </row>
        <row r="2217">
          <cell r="A2217">
            <v>39384</v>
          </cell>
          <cell r="B2217">
            <v>39381</v>
          </cell>
          <cell r="C2217">
            <v>39385</v>
          </cell>
          <cell r="D2217">
            <v>1.2555069999999999</v>
          </cell>
          <cell r="E2217">
            <v>1.2940290000000001</v>
          </cell>
          <cell r="F2217">
            <v>1.7586999999999999</v>
          </cell>
          <cell r="G2217">
            <v>1.7595000000000001</v>
          </cell>
          <cell r="H2217">
            <v>1.7549999999999999</v>
          </cell>
          <cell r="I2217">
            <v>11.18</v>
          </cell>
          <cell r="M2217">
            <v>4.4140985449829904</v>
          </cell>
          <cell r="N2217">
            <v>4.4138830158644087</v>
          </cell>
          <cell r="O2217">
            <v>4.4461695401232433</v>
          </cell>
        </row>
        <row r="2218">
          <cell r="A2218">
            <v>39385</v>
          </cell>
          <cell r="B2218">
            <v>39384</v>
          </cell>
          <cell r="C2218">
            <v>39386</v>
          </cell>
          <cell r="D2218">
            <v>1.254435</v>
          </cell>
          <cell r="E2218">
            <v>1.2940290000000001</v>
          </cell>
          <cell r="F2218">
            <v>1.7544</v>
          </cell>
          <cell r="G2218">
            <v>1.7552000000000001</v>
          </cell>
          <cell r="H2218">
            <v>1.7522</v>
          </cell>
          <cell r="I2218">
            <v>11.17</v>
          </cell>
          <cell r="M2218">
            <v>4.4159458555236295</v>
          </cell>
          <cell r="N2218">
            <v>4.4157869134061212</v>
          </cell>
          <cell r="O2218">
            <v>4.4480398003804282</v>
          </cell>
        </row>
        <row r="2219">
          <cell r="A2219">
            <v>39386</v>
          </cell>
          <cell r="B2219">
            <v>39385</v>
          </cell>
          <cell r="C2219">
            <v>39387</v>
          </cell>
          <cell r="D2219">
            <v>1.252291</v>
          </cell>
          <cell r="E2219">
            <v>1.2940290000000001</v>
          </cell>
          <cell r="F2219">
            <v>1.7432000000000001</v>
          </cell>
          <cell r="G2219">
            <v>1.744</v>
          </cell>
          <cell r="H2219">
            <v>1.7363</v>
          </cell>
          <cell r="I2219">
            <v>11.18</v>
          </cell>
          <cell r="M2219">
            <v>4.4177923612033876</v>
          </cell>
          <cell r="N2219">
            <v>4.4176916321807109</v>
          </cell>
          <cell r="O2219">
            <v>4.4499092590134781</v>
          </cell>
        </row>
        <row r="2220">
          <cell r="A2220">
            <v>39387</v>
          </cell>
          <cell r="B2220">
            <v>39386</v>
          </cell>
          <cell r="C2220">
            <v>39391</v>
          </cell>
          <cell r="D2220">
            <v>1.253363</v>
          </cell>
          <cell r="E2220">
            <v>1.2940290000000001</v>
          </cell>
          <cell r="F2220">
            <v>1.7452000000000001</v>
          </cell>
          <cell r="G2220">
            <v>1.746</v>
          </cell>
          <cell r="H2220">
            <v>1.7479</v>
          </cell>
          <cell r="I2220">
            <v>11.18</v>
          </cell>
          <cell r="M2220">
            <v>4.4196364817413221</v>
          </cell>
          <cell r="N2220">
            <v>4.419597172542411</v>
          </cell>
          <cell r="O2220">
            <v>4.4517810923657848</v>
          </cell>
        </row>
        <row r="2221">
          <cell r="A2221">
            <v>39391</v>
          </cell>
          <cell r="B2221">
            <v>39387</v>
          </cell>
          <cell r="C2221">
            <v>39392</v>
          </cell>
          <cell r="D2221">
            <v>1.254435</v>
          </cell>
          <cell r="E2221">
            <v>1.2940290000000001</v>
          </cell>
          <cell r="F2221">
            <v>1.7547999999999999</v>
          </cell>
          <cell r="G2221">
            <v>1.7556</v>
          </cell>
          <cell r="H2221">
            <v>1.75</v>
          </cell>
          <cell r="I2221">
            <v>11.18</v>
          </cell>
          <cell r="M2221">
            <v>4.4214829513545437</v>
          </cell>
          <cell r="N2221">
            <v>4.4215035348456073</v>
          </cell>
          <cell r="O2221">
            <v>4.4536537130959672</v>
          </cell>
        </row>
        <row r="2222">
          <cell r="A2222">
            <v>39392</v>
          </cell>
          <cell r="B2222">
            <v>39391</v>
          </cell>
          <cell r="C2222">
            <v>39393</v>
          </cell>
          <cell r="D2222">
            <v>1.254435</v>
          </cell>
          <cell r="E2222">
            <v>1.2940290000000001</v>
          </cell>
          <cell r="F2222">
            <v>1.7317</v>
          </cell>
          <cell r="G2222">
            <v>1.7324999999999999</v>
          </cell>
          <cell r="H2222">
            <v>1.7344999999999999</v>
          </cell>
          <cell r="I2222">
            <v>11.18</v>
          </cell>
          <cell r="M2222">
            <v>4.4233317723432384</v>
          </cell>
          <cell r="N2222">
            <v>4.4234107194448384</v>
          </cell>
          <cell r="O2222">
            <v>4.4555271215352317</v>
          </cell>
        </row>
        <row r="2223">
          <cell r="A2223">
            <v>39393</v>
          </cell>
          <cell r="B2223">
            <v>39392</v>
          </cell>
          <cell r="C2223">
            <v>39394</v>
          </cell>
          <cell r="D2223">
            <v>1.254435</v>
          </cell>
          <cell r="E2223">
            <v>1.2940290000000001</v>
          </cell>
          <cell r="F2223">
            <v>1.7392000000000001</v>
          </cell>
          <cell r="G2223">
            <v>1.74</v>
          </cell>
          <cell r="H2223">
            <v>1.7393000000000001</v>
          </cell>
          <cell r="I2223">
            <v>11.18</v>
          </cell>
          <cell r="M2223">
            <v>4.4251813664071848</v>
          </cell>
          <cell r="N2223">
            <v>4.4253187266947958</v>
          </cell>
          <cell r="O2223">
            <v>4.4574013180149246</v>
          </cell>
        </row>
        <row r="2224">
          <cell r="A2224">
            <v>39394</v>
          </cell>
          <cell r="B2224">
            <v>39393</v>
          </cell>
          <cell r="C2224">
            <v>39395</v>
          </cell>
          <cell r="D2224">
            <v>1.253363</v>
          </cell>
          <cell r="E2224">
            <v>1.2940290000000001</v>
          </cell>
          <cell r="F2224">
            <v>1.7345999999999999</v>
          </cell>
          <cell r="G2224">
            <v>1.7354000000000001</v>
          </cell>
          <cell r="H2224">
            <v>1.7447999999999999</v>
          </cell>
          <cell r="I2224">
            <v>11.18</v>
          </cell>
          <cell r="M2224">
            <v>4.427031733869641</v>
          </cell>
          <cell r="N2224">
            <v>4.4272275569503243</v>
          </cell>
          <cell r="O2224">
            <v>4.4592763028665319</v>
          </cell>
        </row>
        <row r="2225">
          <cell r="A2225">
            <v>39395</v>
          </cell>
          <cell r="B2225">
            <v>39394</v>
          </cell>
          <cell r="C2225">
            <v>39398</v>
          </cell>
          <cell r="D2225">
            <v>1.253363</v>
          </cell>
          <cell r="E2225">
            <v>1.2940290000000001</v>
          </cell>
          <cell r="F2225">
            <v>1.7482</v>
          </cell>
          <cell r="G2225">
            <v>1.7490000000000001</v>
          </cell>
          <cell r="H2225">
            <v>1.7450000000000001</v>
          </cell>
          <cell r="I2225">
            <v>11.18</v>
          </cell>
          <cell r="M2225">
            <v>4.4288812931279935</v>
          </cell>
          <cell r="N2225">
            <v>4.429137210566422</v>
          </cell>
          <cell r="O2225">
            <v>4.4611520764216772</v>
          </cell>
        </row>
        <row r="2226">
          <cell r="A2226">
            <v>39398</v>
          </cell>
          <cell r="B2226">
            <v>39395</v>
          </cell>
          <cell r="C2226">
            <v>39399</v>
          </cell>
          <cell r="D2226">
            <v>1.254435</v>
          </cell>
          <cell r="E2226">
            <v>1.2940290000000001</v>
          </cell>
          <cell r="F2226">
            <v>1.7732000000000001</v>
          </cell>
          <cell r="G2226">
            <v>1.774</v>
          </cell>
          <cell r="H2226">
            <v>1.7770999999999999</v>
          </cell>
          <cell r="I2226">
            <v>11.18</v>
          </cell>
          <cell r="M2226">
            <v>4.4307316251093933</v>
          </cell>
          <cell r="N2226">
            <v>4.4310476878982392</v>
          </cell>
          <cell r="O2226">
            <v>4.4630286390121263</v>
          </cell>
        </row>
        <row r="2227">
          <cell r="A2227">
            <v>39399</v>
          </cell>
          <cell r="B2227">
            <v>39398</v>
          </cell>
          <cell r="C2227">
            <v>39400</v>
          </cell>
          <cell r="D2227">
            <v>1.2565789999999999</v>
          </cell>
          <cell r="E2227">
            <v>1.2940290000000001</v>
          </cell>
          <cell r="F2227">
            <v>1.7674000000000001</v>
          </cell>
          <cell r="G2227">
            <v>1.7682</v>
          </cell>
          <cell r="H2227">
            <v>1.7656000000000001</v>
          </cell>
          <cell r="I2227">
            <v>11.18</v>
          </cell>
          <cell r="M2227">
            <v>4.4325843133847744</v>
          </cell>
          <cell r="N2227">
            <v>4.4329589893010803</v>
          </cell>
          <cell r="O2227">
            <v>4.4649059909697826</v>
          </cell>
        </row>
        <row r="2228">
          <cell r="A2228">
            <v>39400</v>
          </cell>
          <cell r="B2228">
            <v>39399</v>
          </cell>
          <cell r="C2228">
            <v>39402</v>
          </cell>
          <cell r="D2228">
            <v>1.254435</v>
          </cell>
          <cell r="E2228">
            <v>1.2940290000000001</v>
          </cell>
          <cell r="F2228">
            <v>1.7370000000000001</v>
          </cell>
          <cell r="G2228">
            <v>1.7378</v>
          </cell>
          <cell r="H2228">
            <v>1.7335</v>
          </cell>
          <cell r="I2228">
            <v>11.18</v>
          </cell>
          <cell r="M2228">
            <v>4.434440944172751</v>
          </cell>
          <cell r="N2228">
            <v>4.4348711151304023</v>
          </cell>
          <cell r="O2228">
            <v>4.4667841326266897</v>
          </cell>
        </row>
        <row r="2229">
          <cell r="A2229">
            <v>39402</v>
          </cell>
          <cell r="B2229">
            <v>39400</v>
          </cell>
          <cell r="C2229">
            <v>39405</v>
          </cell>
          <cell r="D2229">
            <v>1.253363</v>
          </cell>
          <cell r="E2229">
            <v>1.2940290000000001</v>
          </cell>
          <cell r="F2229">
            <v>1.7405999999999999</v>
          </cell>
          <cell r="G2229">
            <v>1.7414000000000001</v>
          </cell>
          <cell r="H2229">
            <v>1.7444</v>
          </cell>
          <cell r="I2229">
            <v>11.18</v>
          </cell>
          <cell r="M2229">
            <v>4.4362951834813522</v>
          </cell>
          <cell r="N2229">
            <v>4.4367840657418158</v>
          </cell>
          <cell r="O2229">
            <v>4.4686630643150309</v>
          </cell>
        </row>
        <row r="2230">
          <cell r="A2230">
            <v>39405</v>
          </cell>
          <cell r="B2230">
            <v>39402</v>
          </cell>
          <cell r="C2230">
            <v>39406</v>
          </cell>
          <cell r="D2230">
            <v>1.2565789999999999</v>
          </cell>
          <cell r="E2230">
            <v>1.2940290000000001</v>
          </cell>
          <cell r="F2230">
            <v>1.7585</v>
          </cell>
          <cell r="G2230">
            <v>1.7593000000000001</v>
          </cell>
          <cell r="H2230">
            <v>1.7633000000000001</v>
          </cell>
          <cell r="I2230">
            <v>11.18</v>
          </cell>
          <cell r="M2230">
            <v>4.4381486128947039</v>
          </cell>
          <cell r="N2230">
            <v>4.4386978414910851</v>
          </cell>
          <cell r="O2230">
            <v>4.4705427863671297</v>
          </cell>
        </row>
        <row r="2231">
          <cell r="A2231">
            <v>39406</v>
          </cell>
          <cell r="B2231">
            <v>39405</v>
          </cell>
          <cell r="C2231">
            <v>39407</v>
          </cell>
          <cell r="D2231">
            <v>1.2565789999999999</v>
          </cell>
          <cell r="E2231">
            <v>1.2940290000000001</v>
          </cell>
          <cell r="F2231">
            <v>1.7639</v>
          </cell>
          <cell r="G2231">
            <v>1.7646999999999999</v>
          </cell>
          <cell r="H2231">
            <v>1.7589999999999999</v>
          </cell>
          <cell r="I2231">
            <v>11.18</v>
          </cell>
          <cell r="M2231">
            <v>4.4400075743433183</v>
          </cell>
          <cell r="N2231">
            <v>4.4406124427341274</v>
          </cell>
          <cell r="O2231">
            <v>4.472423299115448</v>
          </cell>
        </row>
        <row r="2232">
          <cell r="A2232">
            <v>39407</v>
          </cell>
          <cell r="B2232">
            <v>39406</v>
          </cell>
          <cell r="C2232">
            <v>39408</v>
          </cell>
          <cell r="D2232">
            <v>1.2565789999999999</v>
          </cell>
          <cell r="E2232">
            <v>1.2940290000000001</v>
          </cell>
          <cell r="F2232">
            <v>1.7858000000000001</v>
          </cell>
          <cell r="G2232">
            <v>1.7866</v>
          </cell>
          <cell r="H2232">
            <v>1.7806999999999999</v>
          </cell>
          <cell r="I2232">
            <v>11.18</v>
          </cell>
          <cell r="M2232">
            <v>4.441867314435906</v>
          </cell>
          <cell r="N2232">
            <v>4.4425278698270141</v>
          </cell>
          <cell r="O2232">
            <v>4.4743046028925892</v>
          </cell>
        </row>
        <row r="2233">
          <cell r="A2233">
            <v>39408</v>
          </cell>
          <cell r="B2233">
            <v>39407</v>
          </cell>
          <cell r="C2233">
            <v>39409</v>
          </cell>
          <cell r="D2233">
            <v>1.2555069999999999</v>
          </cell>
          <cell r="E2233">
            <v>1.2940290000000001</v>
          </cell>
          <cell r="F2233">
            <v>1.7739</v>
          </cell>
          <cell r="G2233">
            <v>1.7746999999999999</v>
          </cell>
          <cell r="H2233">
            <v>1.7777000000000001</v>
          </cell>
          <cell r="I2233">
            <v>11.18</v>
          </cell>
          <cell r="M2233">
            <v>4.4437278334986088</v>
          </cell>
          <cell r="N2233">
            <v>4.4444441231259688</v>
          </cell>
          <cell r="O2233">
            <v>4.4761866980312952</v>
          </cell>
        </row>
        <row r="2234">
          <cell r="A2234">
            <v>39409</v>
          </cell>
          <cell r="B2234">
            <v>39408</v>
          </cell>
          <cell r="C2234">
            <v>39412</v>
          </cell>
          <cell r="D2234">
            <v>1.253363</v>
          </cell>
          <cell r="E2234">
            <v>1.2940290000000001</v>
          </cell>
          <cell r="F2234">
            <v>1.7954000000000001</v>
          </cell>
          <cell r="G2234">
            <v>1.7962</v>
          </cell>
          <cell r="H2234">
            <v>1.8038000000000001</v>
          </cell>
          <cell r="I2234">
            <v>11.18</v>
          </cell>
          <cell r="M2234">
            <v>4.4455875439656269</v>
          </cell>
          <cell r="N2234">
            <v>4.4463612029873705</v>
          </cell>
          <cell r="O2234">
            <v>4.4780695848644489</v>
          </cell>
        </row>
        <row r="2235">
          <cell r="A2235">
            <v>39412</v>
          </cell>
          <cell r="B2235">
            <v>39409</v>
          </cell>
          <cell r="C2235">
            <v>39413</v>
          </cell>
          <cell r="D2235">
            <v>1.254435</v>
          </cell>
          <cell r="E2235">
            <v>1.2940290000000001</v>
          </cell>
          <cell r="F2235">
            <v>1.8102</v>
          </cell>
          <cell r="G2235">
            <v>1.8109999999999999</v>
          </cell>
          <cell r="H2235">
            <v>1.8224</v>
          </cell>
          <cell r="I2235">
            <v>11.18</v>
          </cell>
          <cell r="M2235">
            <v>4.4474448556125825</v>
          </cell>
          <cell r="N2235">
            <v>4.4482791097677508</v>
          </cell>
          <cell r="O2235">
            <v>4.479953263725073</v>
          </cell>
        </row>
        <row r="2236">
          <cell r="A2236">
            <v>39413</v>
          </cell>
          <cell r="B2236">
            <v>39412</v>
          </cell>
          <cell r="C2236">
            <v>39414</v>
          </cell>
          <cell r="D2236">
            <v>1.2565789999999999</v>
          </cell>
          <cell r="E2236">
            <v>1.2940290000000001</v>
          </cell>
          <cell r="F2236">
            <v>1.8492999999999999</v>
          </cell>
          <cell r="G2236">
            <v>1.8501000000000001</v>
          </cell>
          <cell r="H2236">
            <v>1.8371</v>
          </cell>
          <cell r="I2236">
            <v>11.18</v>
          </cell>
          <cell r="M2236">
            <v>4.4493045324417331</v>
          </cell>
          <cell r="N2236">
            <v>4.450197843823795</v>
          </cell>
          <cell r="O2236">
            <v>4.4818377349463301</v>
          </cell>
        </row>
        <row r="2237">
          <cell r="A2237">
            <v>39414</v>
          </cell>
          <cell r="B2237">
            <v>39413</v>
          </cell>
          <cell r="C2237">
            <v>39415</v>
          </cell>
          <cell r="D2237">
            <v>1.254435</v>
          </cell>
          <cell r="E2237">
            <v>1.2940290000000001</v>
          </cell>
          <cell r="F2237">
            <v>1.8009999999999999</v>
          </cell>
          <cell r="G2237">
            <v>1.8018000000000001</v>
          </cell>
          <cell r="H2237">
            <v>1.7930999999999999</v>
          </cell>
          <cell r="I2237">
            <v>11.18</v>
          </cell>
          <cell r="M2237">
            <v>4.4511681666550906</v>
          </cell>
          <cell r="N2237">
            <v>4.452117405512344</v>
          </cell>
          <cell r="O2237">
            <v>4.4837229988615226</v>
          </cell>
        </row>
        <row r="2238">
          <cell r="A2238">
            <v>39415</v>
          </cell>
          <cell r="B2238">
            <v>39414</v>
          </cell>
          <cell r="C2238">
            <v>39416</v>
          </cell>
          <cell r="D2238">
            <v>1.253363</v>
          </cell>
          <cell r="E2238">
            <v>1.2940290000000001</v>
          </cell>
          <cell r="F2238">
            <v>1.7897000000000001</v>
          </cell>
          <cell r="G2238">
            <v>1.7905</v>
          </cell>
          <cell r="H2238">
            <v>1.7904</v>
          </cell>
          <cell r="I2238">
            <v>11.18</v>
          </cell>
          <cell r="M2238">
            <v>4.4530294003681368</v>
          </cell>
          <cell r="N2238">
            <v>4.4540377951903904</v>
          </cell>
          <cell r="O2238">
            <v>4.4856090558040931</v>
          </cell>
        </row>
        <row r="2239">
          <cell r="A2239">
            <v>39416</v>
          </cell>
          <cell r="B2239">
            <v>39415</v>
          </cell>
          <cell r="C2239">
            <v>39419</v>
          </cell>
          <cell r="D2239">
            <v>1.2555069999999999</v>
          </cell>
          <cell r="E2239">
            <v>1.2940290000000001</v>
          </cell>
          <cell r="F2239">
            <v>1.7828999999999999</v>
          </cell>
          <cell r="G2239">
            <v>1.7837000000000001</v>
          </cell>
          <cell r="H2239">
            <v>1.7957000000000001</v>
          </cell>
          <cell r="I2239">
            <v>11.18</v>
          </cell>
          <cell r="M2239">
            <v>4.4548898211309149</v>
          </cell>
          <cell r="N2239">
            <v>4.4559590132150815</v>
          </cell>
          <cell r="O2239">
            <v>4.4874959061076254</v>
          </cell>
        </row>
        <row r="2240">
          <cell r="A2240">
            <v>39419</v>
          </cell>
          <cell r="B2240">
            <v>39416</v>
          </cell>
          <cell r="C2240">
            <v>39420</v>
          </cell>
          <cell r="D2240">
            <v>1.2565789999999999</v>
          </cell>
          <cell r="E2240">
            <v>1.2940290000000001</v>
          </cell>
          <cell r="F2240">
            <v>1.788</v>
          </cell>
          <cell r="G2240">
            <v>1.7887999999999999</v>
          </cell>
          <cell r="H2240">
            <v>1.7965</v>
          </cell>
          <cell r="I2240">
            <v>11.18</v>
          </cell>
          <cell r="M2240">
            <v>4.4567542029158016</v>
          </cell>
          <cell r="N2240">
            <v>4.4578810599437189</v>
          </cell>
          <cell r="O2240">
            <v>4.4893835501058437</v>
          </cell>
        </row>
        <row r="2241">
          <cell r="A2241">
            <v>39420</v>
          </cell>
          <cell r="B2241">
            <v>39419</v>
          </cell>
          <cell r="C2241">
            <v>39421</v>
          </cell>
          <cell r="D2241">
            <v>1.2565789999999999</v>
          </cell>
          <cell r="E2241">
            <v>1.2940290000000001</v>
          </cell>
          <cell r="F2241">
            <v>1.8225</v>
          </cell>
          <cell r="G2241">
            <v>1.8232999999999999</v>
          </cell>
          <cell r="H2241">
            <v>1.8085</v>
          </cell>
          <cell r="I2241">
            <v>11.18</v>
          </cell>
          <cell r="M2241">
            <v>4.4586209574956506</v>
          </cell>
          <cell r="N2241">
            <v>4.459803935733758</v>
          </cell>
          <cell r="O2241">
            <v>4.4912719881326106</v>
          </cell>
        </row>
        <row r="2242">
          <cell r="A2242">
            <v>39421</v>
          </cell>
          <cell r="B2242">
            <v>39420</v>
          </cell>
          <cell r="C2242">
            <v>39422</v>
          </cell>
          <cell r="D2242">
            <v>1.2576499999999999</v>
          </cell>
          <cell r="E2242">
            <v>1.2940290000000001</v>
          </cell>
          <cell r="F2242">
            <v>1.7948</v>
          </cell>
          <cell r="G2242">
            <v>1.7956000000000001</v>
          </cell>
          <cell r="H2242">
            <v>1.796</v>
          </cell>
          <cell r="I2242">
            <v>11.18</v>
          </cell>
          <cell r="M2242">
            <v>4.4604884939837008</v>
          </cell>
          <cell r="N2242">
            <v>4.4617276409428097</v>
          </cell>
          <cell r="O2242">
            <v>4.4931612205219311</v>
          </cell>
        </row>
        <row r="2243">
          <cell r="A2243">
            <v>39422</v>
          </cell>
          <cell r="B2243">
            <v>39421</v>
          </cell>
          <cell r="C2243">
            <v>39423</v>
          </cell>
          <cell r="D2243">
            <v>1.2555069999999999</v>
          </cell>
          <cell r="E2243">
            <v>1.2940290000000001</v>
          </cell>
          <cell r="F2243">
            <v>1.7865</v>
          </cell>
          <cell r="G2243">
            <v>1.7873000000000001</v>
          </cell>
          <cell r="H2243">
            <v>1.7756000000000001</v>
          </cell>
          <cell r="I2243">
            <v>11.18</v>
          </cell>
          <cell r="M2243">
            <v>4.4623584051018543</v>
          </cell>
          <cell r="N2243">
            <v>4.4636521759286367</v>
          </cell>
          <cell r="O2243">
            <v>4.4950512476079503</v>
          </cell>
        </row>
        <row r="2244">
          <cell r="A2244">
            <v>39423</v>
          </cell>
          <cell r="B2244">
            <v>39422</v>
          </cell>
          <cell r="C2244">
            <v>39426</v>
          </cell>
          <cell r="D2244">
            <v>1.253363</v>
          </cell>
          <cell r="E2244">
            <v>1.2940290000000001</v>
          </cell>
          <cell r="F2244">
            <v>1.7607999999999999</v>
          </cell>
          <cell r="G2244">
            <v>1.7616000000000001</v>
          </cell>
          <cell r="H2244">
            <v>1.7578</v>
          </cell>
          <cell r="I2244">
            <v>11.18</v>
          </cell>
          <cell r="M2244">
            <v>4.4642259125065591</v>
          </cell>
          <cell r="N2244">
            <v>4.4655775410491581</v>
          </cell>
          <cell r="O2244">
            <v>4.4969420697249536</v>
          </cell>
        </row>
        <row r="2245">
          <cell r="A2245">
            <v>39426</v>
          </cell>
          <cell r="B2245">
            <v>39423</v>
          </cell>
          <cell r="C2245">
            <v>39427</v>
          </cell>
          <cell r="D2245">
            <v>1.254435</v>
          </cell>
          <cell r="E2245">
            <v>1.2940290000000001</v>
          </cell>
          <cell r="F2245">
            <v>1.7612000000000001</v>
          </cell>
          <cell r="G2245">
            <v>1.762</v>
          </cell>
          <cell r="H2245">
            <v>1.7665</v>
          </cell>
          <cell r="I2245">
            <v>11.18</v>
          </cell>
          <cell r="M2245">
            <v>4.4660910110340177</v>
          </cell>
          <cell r="N2245">
            <v>4.4675037366624473</v>
          </cell>
          <cell r="O2245">
            <v>4.4988336872073669</v>
          </cell>
        </row>
        <row r="2246">
          <cell r="A2246">
            <v>39427</v>
          </cell>
          <cell r="B2246">
            <v>39426</v>
          </cell>
          <cell r="C2246">
            <v>39428</v>
          </cell>
          <cell r="D2246">
            <v>1.252291</v>
          </cell>
          <cell r="E2246">
            <v>1.2940290000000001</v>
          </cell>
          <cell r="F2246">
            <v>1.7642</v>
          </cell>
          <cell r="G2246">
            <v>1.7649999999999999</v>
          </cell>
          <cell r="H2246">
            <v>1.7559</v>
          </cell>
          <cell r="I2246">
            <v>11.18</v>
          </cell>
          <cell r="M2246">
            <v>4.4679584846598264</v>
          </cell>
          <cell r="N2246">
            <v>4.4694307631267307</v>
          </cell>
          <cell r="O2246">
            <v>4.5007261003897563</v>
          </cell>
        </row>
        <row r="2247">
          <cell r="A2247">
            <v>39428</v>
          </cell>
          <cell r="B2247">
            <v>39427</v>
          </cell>
          <cell r="C2247">
            <v>39429</v>
          </cell>
          <cell r="D2247">
            <v>1.252291</v>
          </cell>
          <cell r="E2247">
            <v>1.2940290000000001</v>
          </cell>
          <cell r="F2247">
            <v>1.7616000000000001</v>
          </cell>
          <cell r="G2247">
            <v>1.7624</v>
          </cell>
          <cell r="H2247">
            <v>1.7735000000000001</v>
          </cell>
          <cell r="I2247">
            <v>11.18</v>
          </cell>
          <cell r="M2247">
            <v>4.4698235460593976</v>
          </cell>
          <cell r="N2247">
            <v>4.4713586208003901</v>
          </cell>
          <cell r="O2247">
            <v>4.5026193096068301</v>
          </cell>
        </row>
        <row r="2248">
          <cell r="A2248">
            <v>39429</v>
          </cell>
          <cell r="B2248">
            <v>39428</v>
          </cell>
          <cell r="C2248">
            <v>39430</v>
          </cell>
          <cell r="D2248">
            <v>1.2512190000000001</v>
          </cell>
          <cell r="E2248">
            <v>1.2940290000000001</v>
          </cell>
          <cell r="F2248">
            <v>1.7738</v>
          </cell>
          <cell r="G2248">
            <v>1.7746</v>
          </cell>
          <cell r="H2248">
            <v>1.7797000000000001</v>
          </cell>
          <cell r="I2248">
            <v>11.18</v>
          </cell>
          <cell r="M2248">
            <v>4.4716893859921703</v>
          </cell>
          <cell r="N2248">
            <v>4.4732873100419619</v>
          </cell>
          <cell r="O2248">
            <v>4.504513315193436</v>
          </cell>
        </row>
        <row r="2249">
          <cell r="A2249">
            <v>39430</v>
          </cell>
          <cell r="B2249">
            <v>39429</v>
          </cell>
          <cell r="C2249">
            <v>39433</v>
          </cell>
          <cell r="D2249">
            <v>1.2512190000000001</v>
          </cell>
          <cell r="E2249">
            <v>1.2940290000000001</v>
          </cell>
          <cell r="F2249">
            <v>1.7950999999999999</v>
          </cell>
          <cell r="G2249">
            <v>1.7959000000000001</v>
          </cell>
          <cell r="H2249">
            <v>1.7966</v>
          </cell>
          <cell r="I2249">
            <v>11.18</v>
          </cell>
          <cell r="M2249">
            <v>4.4735544068994537</v>
          </cell>
          <cell r="N2249">
            <v>4.4752168312101377</v>
          </cell>
          <cell r="O2249">
            <v>4.5064081174845638</v>
          </cell>
        </row>
        <row r="2250">
          <cell r="A2250">
            <v>39433</v>
          </cell>
          <cell r="B2250">
            <v>39430</v>
          </cell>
          <cell r="C2250">
            <v>39434</v>
          </cell>
          <cell r="D2250">
            <v>1.2512190000000001</v>
          </cell>
          <cell r="E2250">
            <v>1.2940290000000001</v>
          </cell>
          <cell r="F2250">
            <v>1.8115000000000001</v>
          </cell>
          <cell r="G2250">
            <v>1.8123</v>
          </cell>
          <cell r="H2250">
            <v>1.8116000000000001</v>
          </cell>
          <cell r="I2250">
            <v>11.18</v>
          </cell>
          <cell r="M2250">
            <v>4.4754202056566026</v>
          </cell>
          <cell r="N2250">
            <v>4.4771471846637629</v>
          </cell>
          <cell r="O2250">
            <v>4.5083037168153428</v>
          </cell>
        </row>
        <row r="2251">
          <cell r="A2251">
            <v>39434</v>
          </cell>
          <cell r="B2251">
            <v>39433</v>
          </cell>
          <cell r="C2251">
            <v>39435</v>
          </cell>
          <cell r="D2251">
            <v>1.252291</v>
          </cell>
          <cell r="E2251">
            <v>1.2940290000000001</v>
          </cell>
          <cell r="F2251">
            <v>1.8083</v>
          </cell>
          <cell r="G2251">
            <v>1.8090999999999999</v>
          </cell>
          <cell r="H2251">
            <v>1.8112999999999999</v>
          </cell>
          <cell r="I2251">
            <v>11.18</v>
          </cell>
          <cell r="M2251">
            <v>4.4772867825880365</v>
          </cell>
          <cell r="N2251">
            <v>4.4790783707618376</v>
          </cell>
          <cell r="O2251">
            <v>4.5102001135210443</v>
          </cell>
        </row>
        <row r="2252">
          <cell r="A2252">
            <v>39435</v>
          </cell>
          <cell r="B2252">
            <v>39434</v>
          </cell>
          <cell r="C2252">
            <v>39436</v>
          </cell>
          <cell r="D2252">
            <v>1.253363</v>
          </cell>
          <cell r="E2252">
            <v>1.2940290000000001</v>
          </cell>
          <cell r="F2252">
            <v>1.8010999999999999</v>
          </cell>
          <cell r="G2252">
            <v>1.8019000000000001</v>
          </cell>
          <cell r="H2252">
            <v>1.7990999999999999</v>
          </cell>
          <cell r="I2252">
            <v>11.18</v>
          </cell>
          <cell r="M2252">
            <v>4.4791557379021212</v>
          </cell>
          <cell r="N2252">
            <v>4.481010389863517</v>
          </cell>
          <cell r="O2252">
            <v>4.5120973079370801</v>
          </cell>
        </row>
        <row r="2253">
          <cell r="A2253">
            <v>39436</v>
          </cell>
          <cell r="B2253">
            <v>39435</v>
          </cell>
          <cell r="C2253">
            <v>39437</v>
          </cell>
          <cell r="D2253">
            <v>1.252291</v>
          </cell>
          <cell r="E2253">
            <v>1.2940290000000001</v>
          </cell>
          <cell r="F2253">
            <v>1.8024</v>
          </cell>
          <cell r="G2253">
            <v>1.8031999999999999</v>
          </cell>
          <cell r="H2253">
            <v>1.8048</v>
          </cell>
          <cell r="I2253">
            <v>11.18</v>
          </cell>
          <cell r="M2253">
            <v>4.4810270739264961</v>
          </cell>
          <cell r="N2253">
            <v>4.4829432423281119</v>
          </cell>
          <cell r="O2253">
            <v>4.513995300399003</v>
          </cell>
        </row>
        <row r="2254">
          <cell r="A2254">
            <v>39437</v>
          </cell>
          <cell r="B2254">
            <v>39436</v>
          </cell>
          <cell r="C2254">
            <v>39440</v>
          </cell>
          <cell r="D2254">
            <v>1.2565789999999999</v>
          </cell>
          <cell r="E2254">
            <v>1.2940290000000001</v>
          </cell>
          <cell r="F2254">
            <v>1.7958000000000001</v>
          </cell>
          <cell r="G2254">
            <v>1.7966</v>
          </cell>
          <cell r="H2254">
            <v>1.7887999999999999</v>
          </cell>
          <cell r="I2254">
            <v>11.18</v>
          </cell>
          <cell r="M2254">
            <v>4.4828975905516408</v>
          </cell>
          <cell r="N2254">
            <v>4.4848769285150878</v>
          </cell>
          <cell r="O2254">
            <v>4.5158940912425081</v>
          </cell>
        </row>
        <row r="2255">
          <cell r="A2255">
            <v>39440</v>
          </cell>
          <cell r="B2255">
            <v>39437</v>
          </cell>
          <cell r="C2255">
            <v>39442</v>
          </cell>
          <cell r="D2255">
            <v>1.2565789999999999</v>
          </cell>
          <cell r="E2255">
            <v>1.2940290000000001</v>
          </cell>
          <cell r="F2255">
            <v>1.7901</v>
          </cell>
          <cell r="G2255">
            <v>1.7908999999999999</v>
          </cell>
          <cell r="H2255">
            <v>1.7888999999999999</v>
          </cell>
          <cell r="I2255">
            <v>11.18</v>
          </cell>
          <cell r="M2255">
            <v>4.4847752955421205</v>
          </cell>
          <cell r="N2255">
            <v>4.4868114487840645</v>
          </cell>
          <cell r="O2255">
            <v>4.5177936808034298</v>
          </cell>
        </row>
        <row r="2256">
          <cell r="A2256">
            <v>39442</v>
          </cell>
          <cell r="B2256">
            <v>39440</v>
          </cell>
          <cell r="C2256">
            <v>39443</v>
          </cell>
          <cell r="D2256">
            <v>1.254435</v>
          </cell>
          <cell r="E2256">
            <v>1.2940290000000001</v>
          </cell>
          <cell r="F2256">
            <v>1.7786999999999999</v>
          </cell>
          <cell r="G2256">
            <v>1.7795000000000001</v>
          </cell>
          <cell r="H2256">
            <v>1.7728999999999999</v>
          </cell>
          <cell r="I2256">
            <v>11.18</v>
          </cell>
          <cell r="M2256">
            <v>4.4866537870274863</v>
          </cell>
          <cell r="N2256">
            <v>4.4887468034948173</v>
          </cell>
          <cell r="O2256">
            <v>4.5196940694177457</v>
          </cell>
        </row>
        <row r="2257">
          <cell r="A2257">
            <v>39443</v>
          </cell>
          <cell r="B2257">
            <v>39442</v>
          </cell>
          <cell r="C2257">
            <v>39444</v>
          </cell>
          <cell r="D2257">
            <v>1.254435</v>
          </cell>
          <cell r="E2257">
            <v>1.2940290000000001</v>
          </cell>
          <cell r="F2257">
            <v>1.7663</v>
          </cell>
          <cell r="G2257">
            <v>1.7670999999999999</v>
          </cell>
          <cell r="H2257">
            <v>1.7636000000000001</v>
          </cell>
          <cell r="I2257">
            <v>11.18</v>
          </cell>
          <cell r="M2257">
            <v>4.4885298588752631</v>
          </cell>
          <cell r="N2257">
            <v>4.4906829930072769</v>
          </cell>
          <cell r="O2257">
            <v>4.5215952574215734</v>
          </cell>
        </row>
        <row r="2258">
          <cell r="A2258">
            <v>39444</v>
          </cell>
          <cell r="B2258">
            <v>39443</v>
          </cell>
          <cell r="C2258">
            <v>39447</v>
          </cell>
          <cell r="D2258">
            <v>1.2555069999999999</v>
          </cell>
          <cell r="E2258">
            <v>1.2940290000000001</v>
          </cell>
          <cell r="F2258">
            <v>1.7705</v>
          </cell>
          <cell r="G2258">
            <v>1.7713000000000001</v>
          </cell>
          <cell r="H2258">
            <v>1.7811999999999999</v>
          </cell>
          <cell r="I2258">
            <v>11.18</v>
          </cell>
          <cell r="M2258">
            <v>4.4904067151931031</v>
          </cell>
          <cell r="N2258">
            <v>4.4926200176815296</v>
          </cell>
          <cell r="O2258">
            <v>4.5234972451511721</v>
          </cell>
        </row>
        <row r="2259">
          <cell r="A2259">
            <v>39447</v>
          </cell>
          <cell r="B2259">
            <v>39444</v>
          </cell>
          <cell r="C2259">
            <v>39449</v>
          </cell>
          <cell r="D2259">
            <v>1.2555069999999999</v>
          </cell>
          <cell r="E2259">
            <v>1.2940290000000001</v>
          </cell>
          <cell r="F2259">
            <v>1.7705</v>
          </cell>
          <cell r="G2259">
            <v>1.7713000000000001</v>
          </cell>
          <cell r="H2259">
            <v>1.7818000000000001</v>
          </cell>
          <cell r="I2259">
            <v>11.18</v>
          </cell>
          <cell r="M2259">
            <v>4.4922859608810271</v>
          </cell>
          <cell r="N2259">
            <v>4.4945578778778161</v>
          </cell>
          <cell r="O2259">
            <v>4.5254000329429438</v>
          </cell>
        </row>
        <row r="2260">
          <cell r="A2260">
            <v>39449</v>
          </cell>
          <cell r="B2260">
            <v>39447</v>
          </cell>
          <cell r="C2260">
            <v>39450</v>
          </cell>
          <cell r="D2260">
            <v>1.252291</v>
          </cell>
          <cell r="E2260">
            <v>1.2940290000000001</v>
          </cell>
          <cell r="F2260">
            <v>1.7714000000000001</v>
          </cell>
          <cell r="G2260">
            <v>1.7722</v>
          </cell>
          <cell r="H2260">
            <v>1.7719</v>
          </cell>
          <cell r="I2260">
            <v>11.18</v>
          </cell>
          <cell r="M2260">
            <v>4.4941659930376563</v>
          </cell>
          <cell r="N2260">
            <v>4.4964965739565335</v>
          </cell>
          <cell r="O2260">
            <v>4.5273036211334299</v>
          </cell>
        </row>
        <row r="2261">
          <cell r="A2261">
            <v>39450</v>
          </cell>
          <cell r="B2261">
            <v>39449</v>
          </cell>
          <cell r="C2261">
            <v>39451</v>
          </cell>
          <cell r="D2261">
            <v>1.252291</v>
          </cell>
          <cell r="E2261">
            <v>1.2940290000000001</v>
          </cell>
          <cell r="F2261">
            <v>1.7561</v>
          </cell>
          <cell r="G2261">
            <v>1.7568999999999999</v>
          </cell>
          <cell r="H2261">
            <v>1.7513000000000001</v>
          </cell>
          <cell r="I2261">
            <v>11.18</v>
          </cell>
          <cell r="M2261">
            <v>4.4960419942461849</v>
          </cell>
          <cell r="N2261">
            <v>4.4984361062782341</v>
          </cell>
          <cell r="O2261">
            <v>4.5292080100593139</v>
          </cell>
        </row>
        <row r="2262">
          <cell r="A2262">
            <v>39451</v>
          </cell>
          <cell r="B2262">
            <v>39450</v>
          </cell>
          <cell r="C2262">
            <v>39454</v>
          </cell>
          <cell r="D2262">
            <v>1.246929</v>
          </cell>
          <cell r="E2262">
            <v>1.2940290000000001</v>
          </cell>
          <cell r="F2262">
            <v>1.7565999999999999</v>
          </cell>
          <cell r="G2262">
            <v>1.7574000000000001</v>
          </cell>
          <cell r="H2262">
            <v>1.7563</v>
          </cell>
          <cell r="I2262">
            <v>11.18</v>
          </cell>
          <cell r="M2262">
            <v>4.4979187785545234</v>
          </cell>
          <cell r="N2262">
            <v>4.5003764752036242</v>
          </cell>
          <cell r="O2262">
            <v>4.5311132000574226</v>
          </cell>
        </row>
        <row r="2263">
          <cell r="A2263">
            <v>39454</v>
          </cell>
          <cell r="B2263">
            <v>39451</v>
          </cell>
          <cell r="C2263">
            <v>39455</v>
          </cell>
          <cell r="D2263">
            <v>1.2512190000000001</v>
          </cell>
          <cell r="E2263">
            <v>1.2940290000000001</v>
          </cell>
          <cell r="F2263">
            <v>1.7666999999999999</v>
          </cell>
          <cell r="G2263">
            <v>1.7675000000000001</v>
          </cell>
          <cell r="H2263">
            <v>1.7641</v>
          </cell>
          <cell r="I2263">
            <v>11.17</v>
          </cell>
          <cell r="M2263">
            <v>4.499788307009398</v>
          </cell>
          <cell r="N2263">
            <v>4.5023176810935679</v>
          </cell>
          <cell r="O2263">
            <v>4.5330191914647227</v>
          </cell>
        </row>
        <row r="2264">
          <cell r="A2264">
            <v>39455</v>
          </cell>
          <cell r="B2264">
            <v>39454</v>
          </cell>
          <cell r="C2264">
            <v>39456</v>
          </cell>
          <cell r="D2264">
            <v>1.252291</v>
          </cell>
          <cell r="E2264">
            <v>1.2940290000000001</v>
          </cell>
          <cell r="F2264">
            <v>1.7545999999999999</v>
          </cell>
          <cell r="G2264">
            <v>1.7554000000000001</v>
          </cell>
          <cell r="H2264">
            <v>1.7591000000000001</v>
          </cell>
          <cell r="I2264">
            <v>11.17</v>
          </cell>
          <cell r="M2264">
            <v>4.5016650472179673</v>
          </cell>
          <cell r="N2264">
            <v>4.5042597243090841</v>
          </cell>
          <cell r="O2264">
            <v>4.5349243659329321</v>
          </cell>
        </row>
        <row r="2265">
          <cell r="A2265">
            <v>39456</v>
          </cell>
          <cell r="B2265">
            <v>39455</v>
          </cell>
          <cell r="C2265">
            <v>39457</v>
          </cell>
          <cell r="D2265">
            <v>1.253363</v>
          </cell>
          <cell r="E2265">
            <v>1.2940290000000001</v>
          </cell>
          <cell r="F2265">
            <v>1.7683</v>
          </cell>
          <cell r="G2265">
            <v>1.7690999999999999</v>
          </cell>
          <cell r="H2265">
            <v>1.7689999999999999</v>
          </cell>
          <cell r="I2265">
            <v>11.18</v>
          </cell>
          <cell r="M2265">
            <v>4.5035441787591823</v>
          </cell>
          <cell r="N2265">
            <v>4.5062026052113469</v>
          </cell>
          <cell r="O2265">
            <v>4.536830341123486</v>
          </cell>
        </row>
        <row r="2266">
          <cell r="A2266">
            <v>39457</v>
          </cell>
          <cell r="B2266">
            <v>39456</v>
          </cell>
          <cell r="C2266">
            <v>39458</v>
          </cell>
          <cell r="D2266">
            <v>1.254435</v>
          </cell>
          <cell r="E2266">
            <v>1.2940290000000001</v>
          </cell>
          <cell r="F2266">
            <v>1.762</v>
          </cell>
          <cell r="G2266">
            <v>1.7627999999999999</v>
          </cell>
          <cell r="H2266">
            <v>1.7584</v>
          </cell>
          <cell r="I2266">
            <v>11.18</v>
          </cell>
          <cell r="M2266">
            <v>4.5054257039733567</v>
          </cell>
          <cell r="N2266">
            <v>4.5081463241616868</v>
          </cell>
          <cell r="O2266">
            <v>4.5387387374192238</v>
          </cell>
        </row>
        <row r="2267">
          <cell r="A2267">
            <v>39458</v>
          </cell>
          <cell r="B2267">
            <v>39457</v>
          </cell>
          <cell r="C2267">
            <v>39461</v>
          </cell>
          <cell r="D2267">
            <v>1.252291</v>
          </cell>
          <cell r="E2267">
            <v>1.2940290000000001</v>
          </cell>
          <cell r="F2267">
            <v>1.7527999999999999</v>
          </cell>
          <cell r="G2267">
            <v>1.7536</v>
          </cell>
          <cell r="H2267">
            <v>1.7476</v>
          </cell>
          <cell r="I2267">
            <v>11.18</v>
          </cell>
          <cell r="M2267">
            <v>4.5073096252043445</v>
          </cell>
          <cell r="N2267">
            <v>4.5100908815215899</v>
          </cell>
          <cell r="O2267">
            <v>4.5406479364728671</v>
          </cell>
        </row>
        <row r="2268">
          <cell r="A2268">
            <v>39461</v>
          </cell>
          <cell r="B2268">
            <v>39458</v>
          </cell>
          <cell r="C2268">
            <v>39462</v>
          </cell>
          <cell r="D2268">
            <v>1.252291</v>
          </cell>
          <cell r="E2268">
            <v>1.2940290000000001</v>
          </cell>
          <cell r="F2268">
            <v>1.7405999999999999</v>
          </cell>
          <cell r="G2268">
            <v>1.7414000000000001</v>
          </cell>
          <cell r="H2268">
            <v>1.7358</v>
          </cell>
          <cell r="I2268">
            <v>11.18</v>
          </cell>
          <cell r="M2268">
            <v>4.50919111296363</v>
          </cell>
          <cell r="N2268">
            <v>4.5120362776526983</v>
          </cell>
          <cell r="O2268">
            <v>4.5425579386220925</v>
          </cell>
        </row>
        <row r="2269">
          <cell r="A2269">
            <v>39462</v>
          </cell>
          <cell r="B2269">
            <v>39461</v>
          </cell>
          <cell r="C2269">
            <v>39463</v>
          </cell>
          <cell r="D2269">
            <v>1.2512190000000001</v>
          </cell>
          <cell r="E2269">
            <v>1.2940290000000001</v>
          </cell>
          <cell r="F2269">
            <v>1.7442</v>
          </cell>
          <cell r="G2269">
            <v>1.7450000000000001</v>
          </cell>
          <cell r="H2269">
            <v>1.7511000000000001</v>
          </cell>
          <cell r="I2269">
            <v>11.18</v>
          </cell>
          <cell r="M2269">
            <v>4.5110733861129777</v>
          </cell>
          <cell r="N2269">
            <v>4.5139825129168099</v>
          </cell>
          <cell r="O2269">
            <v>4.5444687442047176</v>
          </cell>
        </row>
        <row r="2270">
          <cell r="A2270">
            <v>39463</v>
          </cell>
          <cell r="B2270">
            <v>39462</v>
          </cell>
          <cell r="C2270">
            <v>39464</v>
          </cell>
          <cell r="D2270">
            <v>1.2512190000000001</v>
          </cell>
          <cell r="E2270">
            <v>1.2940290000000001</v>
          </cell>
          <cell r="F2270">
            <v>1.7622</v>
          </cell>
          <cell r="G2270">
            <v>1.7629999999999999</v>
          </cell>
          <cell r="H2270">
            <v>1.7698</v>
          </cell>
          <cell r="I2270">
            <v>11.18</v>
          </cell>
          <cell r="M2270">
            <v>4.5129548330233433</v>
          </cell>
          <cell r="N2270">
            <v>4.5159295876758794</v>
          </cell>
          <cell r="O2270">
            <v>4.5463803535587033</v>
          </cell>
        </row>
        <row r="2271">
          <cell r="A2271">
            <v>39464</v>
          </cell>
          <cell r="B2271">
            <v>39463</v>
          </cell>
          <cell r="C2271">
            <v>39465</v>
          </cell>
          <cell r="D2271">
            <v>1.2501469999999999</v>
          </cell>
          <cell r="E2271">
            <v>1.2940290000000001</v>
          </cell>
          <cell r="F2271">
            <v>1.7679</v>
          </cell>
          <cell r="G2271">
            <v>1.7686999999999999</v>
          </cell>
          <cell r="H2271">
            <v>1.7836000000000001</v>
          </cell>
          <cell r="I2271">
            <v>11.18</v>
          </cell>
          <cell r="M2271">
            <v>4.5148370646344169</v>
          </cell>
          <cell r="N2271">
            <v>4.5178775022920163</v>
          </cell>
          <cell r="O2271">
            <v>4.5482927670221516</v>
          </cell>
        </row>
        <row r="2272">
          <cell r="A2272">
            <v>39465</v>
          </cell>
          <cell r="B2272">
            <v>39464</v>
          </cell>
          <cell r="C2272">
            <v>39468</v>
          </cell>
          <cell r="D2272">
            <v>1.2501469999999999</v>
          </cell>
          <cell r="E2272">
            <v>1.2940290000000001</v>
          </cell>
          <cell r="F2272">
            <v>1.7842</v>
          </cell>
          <cell r="G2272">
            <v>1.7849999999999999</v>
          </cell>
          <cell r="H2272">
            <v>1.7886</v>
          </cell>
          <cell r="I2272">
            <v>11.18</v>
          </cell>
          <cell r="M2272">
            <v>4.516718467971697</v>
          </cell>
          <cell r="N2272">
            <v>4.5198262571274874</v>
          </cell>
          <cell r="O2272">
            <v>4.5502059849333083</v>
          </cell>
        </row>
        <row r="2273">
          <cell r="A2273">
            <v>39468</v>
          </cell>
          <cell r="B2273">
            <v>39465</v>
          </cell>
          <cell r="C2273">
            <v>39469</v>
          </cell>
          <cell r="D2273">
            <v>1.2512190000000001</v>
          </cell>
          <cell r="E2273">
            <v>1.2940290000000001</v>
          </cell>
          <cell r="F2273">
            <v>1.8292999999999999</v>
          </cell>
          <cell r="G2273">
            <v>1.8301000000000001</v>
          </cell>
          <cell r="H2273">
            <v>1.8311999999999999</v>
          </cell>
          <cell r="I2273">
            <v>11.17</v>
          </cell>
          <cell r="M2273">
            <v>4.5186006553192231</v>
          </cell>
          <cell r="N2273">
            <v>4.5217758525447156</v>
          </cell>
          <cell r="O2273">
            <v>4.5521200076305606</v>
          </cell>
        </row>
        <row r="2274">
          <cell r="A2274">
            <v>39469</v>
          </cell>
          <cell r="B2274">
            <v>39468</v>
          </cell>
          <cell r="C2274">
            <v>39470</v>
          </cell>
          <cell r="D2274">
            <v>1.2512190000000001</v>
          </cell>
          <cell r="E2274">
            <v>1.2940290000000001</v>
          </cell>
          <cell r="F2274">
            <v>1.8032999999999999</v>
          </cell>
          <cell r="G2274">
            <v>1.8041</v>
          </cell>
          <cell r="H2274">
            <v>1.7937000000000001</v>
          </cell>
          <cell r="I2274">
            <v>11.18</v>
          </cell>
          <cell r="M2274">
            <v>4.5204852416503387</v>
          </cell>
          <cell r="N2274">
            <v>4.5237262889062801</v>
          </cell>
          <cell r="O2274">
            <v>4.5540332099463798</v>
          </cell>
        </row>
        <row r="2275">
          <cell r="A2275">
            <v>39470</v>
          </cell>
          <cell r="B2275">
            <v>39469</v>
          </cell>
          <cell r="C2275">
            <v>39471</v>
          </cell>
          <cell r="D2275">
            <v>1.2512190000000001</v>
          </cell>
          <cell r="E2275">
            <v>1.2940290000000001</v>
          </cell>
          <cell r="F2275">
            <v>1.8139000000000001</v>
          </cell>
          <cell r="G2275">
            <v>1.8147</v>
          </cell>
          <cell r="H2275">
            <v>1.8234999999999999</v>
          </cell>
          <cell r="I2275">
            <v>11.18</v>
          </cell>
          <cell r="M2275">
            <v>4.5223706139915292</v>
          </cell>
          <cell r="N2275">
            <v>4.5256775665749158</v>
          </cell>
          <cell r="O2275">
            <v>4.5559488425477914</v>
          </cell>
        </row>
        <row r="2276">
          <cell r="A2276">
            <v>39471</v>
          </cell>
          <cell r="B2276">
            <v>39470</v>
          </cell>
          <cell r="C2276">
            <v>39472</v>
          </cell>
          <cell r="D2276">
            <v>1.252291</v>
          </cell>
          <cell r="E2276">
            <v>1.2940290000000001</v>
          </cell>
          <cell r="F2276">
            <v>1.7875000000000001</v>
          </cell>
          <cell r="G2276">
            <v>1.7883</v>
          </cell>
          <cell r="H2276">
            <v>1.7864</v>
          </cell>
          <cell r="I2276">
            <v>11.17</v>
          </cell>
          <cell r="M2276">
            <v>4.5242567726706184</v>
          </cell>
          <cell r="N2276">
            <v>4.5276296859135154</v>
          </cell>
          <cell r="O2276">
            <v>4.5578652809510265</v>
          </cell>
        </row>
        <row r="2277">
          <cell r="A2277">
            <v>39472</v>
          </cell>
          <cell r="B2277">
            <v>39471</v>
          </cell>
          <cell r="C2277">
            <v>39475</v>
          </cell>
          <cell r="D2277">
            <v>1.252291</v>
          </cell>
          <cell r="E2277">
            <v>1.2940290000000001</v>
          </cell>
          <cell r="F2277">
            <v>1.7904</v>
          </cell>
          <cell r="G2277">
            <v>1.7911999999999999</v>
          </cell>
          <cell r="H2277">
            <v>1.7869999999999999</v>
          </cell>
          <cell r="I2277">
            <v>11.18</v>
          </cell>
          <cell r="M2277">
            <v>4.5261453346833198</v>
          </cell>
          <cell r="N2277">
            <v>4.5295826472851264</v>
          </cell>
          <cell r="O2277">
            <v>4.5597808979374177</v>
          </cell>
        </row>
        <row r="2278">
          <cell r="A2278">
            <v>39475</v>
          </cell>
          <cell r="B2278">
            <v>39472</v>
          </cell>
          <cell r="C2278">
            <v>39476</v>
          </cell>
          <cell r="D2278">
            <v>1.252291</v>
          </cell>
          <cell r="E2278">
            <v>1.2940290000000001</v>
          </cell>
          <cell r="F2278">
            <v>1.7898000000000001</v>
          </cell>
          <cell r="G2278">
            <v>1.7906</v>
          </cell>
          <cell r="H2278">
            <v>1.7827</v>
          </cell>
          <cell r="I2278">
            <v>11.18</v>
          </cell>
          <cell r="M2278">
            <v>4.528034685039092</v>
          </cell>
          <cell r="N2278">
            <v>4.5315364510529541</v>
          </cell>
          <cell r="O2278">
            <v>4.5616989482766872</v>
          </cell>
        </row>
        <row r="2279">
          <cell r="A2279">
            <v>39476</v>
          </cell>
          <cell r="B2279">
            <v>39475</v>
          </cell>
          <cell r="C2279">
            <v>39477</v>
          </cell>
          <cell r="D2279">
            <v>1.2512190000000001</v>
          </cell>
          <cell r="E2279">
            <v>1.2940290000000001</v>
          </cell>
          <cell r="F2279">
            <v>1.7754000000000001</v>
          </cell>
          <cell r="G2279">
            <v>1.7762</v>
          </cell>
          <cell r="H2279">
            <v>1.7797000000000001</v>
          </cell>
          <cell r="I2279">
            <v>11.18</v>
          </cell>
          <cell r="M2279">
            <v>4.5299248240670122</v>
          </cell>
          <cell r="N2279">
            <v>4.5334910975803604</v>
          </cell>
          <cell r="O2279">
            <v>4.5636178054347898</v>
          </cell>
        </row>
        <row r="2280">
          <cell r="A2280">
            <v>39477</v>
          </cell>
          <cell r="B2280">
            <v>39476</v>
          </cell>
          <cell r="C2280">
            <v>39478</v>
          </cell>
          <cell r="D2280">
            <v>1.252291</v>
          </cell>
          <cell r="E2280">
            <v>1.2940290000000001</v>
          </cell>
          <cell r="F2280">
            <v>1.7794000000000001</v>
          </cell>
          <cell r="G2280">
            <v>1.7802</v>
          </cell>
          <cell r="H2280">
            <v>1.7797000000000001</v>
          </cell>
          <cell r="I2280">
            <v>11.18</v>
          </cell>
          <cell r="M2280">
            <v>4.5318141334031603</v>
          </cell>
          <cell r="N2280">
            <v>4.5354465872308642</v>
          </cell>
          <cell r="O2280">
            <v>4.56553746975111</v>
          </cell>
        </row>
        <row r="2281">
          <cell r="A2281">
            <v>39478</v>
          </cell>
          <cell r="B2281">
            <v>39477</v>
          </cell>
          <cell r="C2281">
            <v>39479</v>
          </cell>
          <cell r="D2281">
            <v>1.253363</v>
          </cell>
          <cell r="E2281">
            <v>1.2940290000000001</v>
          </cell>
          <cell r="F2281">
            <v>1.7595000000000001</v>
          </cell>
          <cell r="G2281">
            <v>1.7603</v>
          </cell>
          <cell r="H2281">
            <v>1.7587999999999999</v>
          </cell>
          <cell r="I2281">
            <v>11.18</v>
          </cell>
          <cell r="M2281">
            <v>4.533705850087471</v>
          </cell>
          <cell r="N2281">
            <v>4.5374029203681401</v>
          </cell>
          <cell r="O2281">
            <v>4.5674579415651753</v>
          </cell>
        </row>
        <row r="2282">
          <cell r="A2282">
            <v>39479</v>
          </cell>
          <cell r="B2282">
            <v>39478</v>
          </cell>
          <cell r="C2282">
            <v>39484</v>
          </cell>
          <cell r="D2282">
            <v>1.252291</v>
          </cell>
          <cell r="E2282">
            <v>1.2940290000000001</v>
          </cell>
          <cell r="F2282">
            <v>1.7443</v>
          </cell>
          <cell r="G2282">
            <v>1.7451000000000001</v>
          </cell>
          <cell r="H2282">
            <v>1.7453000000000001</v>
          </cell>
          <cell r="I2282">
            <v>11.18</v>
          </cell>
          <cell r="M2282">
            <v>4.5355999764759316</v>
          </cell>
          <cell r="N2282">
            <v>4.5393600973560204</v>
          </cell>
          <cell r="O2282">
            <v>4.5693792212166562</v>
          </cell>
        </row>
        <row r="2283">
          <cell r="A2283">
            <v>39484</v>
          </cell>
          <cell r="B2283">
            <v>39479</v>
          </cell>
          <cell r="C2283">
            <v>39485</v>
          </cell>
          <cell r="D2283">
            <v>1.253363</v>
          </cell>
          <cell r="E2283">
            <v>1.2940290000000001</v>
          </cell>
          <cell r="F2283">
            <v>1.7523</v>
          </cell>
          <cell r="G2283">
            <v>1.7531000000000001</v>
          </cell>
          <cell r="H2283">
            <v>1.7522</v>
          </cell>
          <cell r="I2283">
            <v>11.18</v>
          </cell>
          <cell r="M2283">
            <v>4.5374932734859783</v>
          </cell>
          <cell r="N2283">
            <v>4.5413181185584941</v>
          </cell>
          <cell r="O2283">
            <v>4.5713013090453654</v>
          </cell>
        </row>
        <row r="2284">
          <cell r="A2284">
            <v>39485</v>
          </cell>
          <cell r="B2284">
            <v>39484</v>
          </cell>
          <cell r="C2284">
            <v>39486</v>
          </cell>
          <cell r="D2284">
            <v>1.252291</v>
          </cell>
          <cell r="E2284">
            <v>1.2940290000000001</v>
          </cell>
          <cell r="F2284">
            <v>1.7619</v>
          </cell>
          <cell r="G2284">
            <v>1.7626999999999999</v>
          </cell>
          <cell r="H2284">
            <v>1.7584</v>
          </cell>
          <cell r="I2284">
            <v>11.18</v>
          </cell>
          <cell r="M2284">
            <v>4.5393889822132234</v>
          </cell>
          <cell r="N2284">
            <v>4.5432769843397072</v>
          </cell>
          <cell r="O2284">
            <v>4.5732242053912584</v>
          </cell>
        </row>
        <row r="2285">
          <cell r="A2285">
            <v>39486</v>
          </cell>
          <cell r="B2285">
            <v>39485</v>
          </cell>
          <cell r="C2285">
            <v>39489</v>
          </cell>
          <cell r="D2285">
            <v>1.2512190000000001</v>
          </cell>
          <cell r="E2285">
            <v>1.2940290000000001</v>
          </cell>
          <cell r="F2285">
            <v>1.7673000000000001</v>
          </cell>
          <cell r="G2285">
            <v>1.7681</v>
          </cell>
          <cell r="H2285">
            <v>1.7674000000000001</v>
          </cell>
          <cell r="I2285">
            <v>11.18</v>
          </cell>
          <cell r="M2285">
            <v>4.5412838608691981</v>
          </cell>
          <cell r="N2285">
            <v>4.5452366950639638</v>
          </cell>
          <cell r="O2285">
            <v>4.5751479105944348</v>
          </cell>
        </row>
        <row r="2286">
          <cell r="A2286">
            <v>39489</v>
          </cell>
          <cell r="B2286">
            <v>39486</v>
          </cell>
          <cell r="C2286">
            <v>39490</v>
          </cell>
          <cell r="D2286">
            <v>1.252291</v>
          </cell>
          <cell r="E2286">
            <v>1.2940290000000001</v>
          </cell>
          <cell r="F2286">
            <v>1.7593000000000001</v>
          </cell>
          <cell r="G2286">
            <v>1.7601</v>
          </cell>
          <cell r="H2286">
            <v>1.7565</v>
          </cell>
          <cell r="I2286">
            <v>11.18</v>
          </cell>
          <cell r="M2286">
            <v>4.5431779077529022</v>
          </cell>
          <cell r="N2286">
            <v>4.5471972510957226</v>
          </cell>
          <cell r="O2286">
            <v>4.5770724249951362</v>
          </cell>
        </row>
        <row r="2287">
          <cell r="A2287">
            <v>39490</v>
          </cell>
          <cell r="B2287">
            <v>39489</v>
          </cell>
          <cell r="C2287">
            <v>39491</v>
          </cell>
          <cell r="D2287">
            <v>1.252291</v>
          </cell>
          <cell r="E2287">
            <v>1.2940290000000001</v>
          </cell>
          <cell r="F2287">
            <v>1.7470000000000001</v>
          </cell>
          <cell r="G2287">
            <v>1.7478</v>
          </cell>
          <cell r="H2287">
            <v>1.7494000000000001</v>
          </cell>
          <cell r="I2287">
            <v>11.18</v>
          </cell>
          <cell r="M2287">
            <v>4.5450743680213277</v>
          </cell>
          <cell r="N2287">
            <v>4.5491586527996022</v>
          </cell>
          <cell r="O2287">
            <v>4.5789977489337481</v>
          </cell>
        </row>
        <row r="2288">
          <cell r="A2288">
            <v>39491</v>
          </cell>
          <cell r="B2288">
            <v>39490</v>
          </cell>
          <cell r="C2288">
            <v>39492</v>
          </cell>
          <cell r="D2288">
            <v>1.2512190000000001</v>
          </cell>
          <cell r="E2288">
            <v>1.2940290000000001</v>
          </cell>
          <cell r="F2288">
            <v>1.7451000000000001</v>
          </cell>
          <cell r="G2288">
            <v>1.7459</v>
          </cell>
          <cell r="H2288">
            <v>1.7442</v>
          </cell>
          <cell r="I2288">
            <v>11.18</v>
          </cell>
          <cell r="M2288">
            <v>4.5469716199297956</v>
          </cell>
          <cell r="N2288">
            <v>4.5511209005403765</v>
          </cell>
          <cell r="O2288">
            <v>4.5809238827507981</v>
          </cell>
        </row>
        <row r="2289">
          <cell r="A2289">
            <v>39492</v>
          </cell>
          <cell r="B2289">
            <v>39491</v>
          </cell>
          <cell r="C2289">
            <v>39493</v>
          </cell>
          <cell r="D2289">
            <v>1.2501469999999999</v>
          </cell>
          <cell r="E2289">
            <v>1.2940290000000001</v>
          </cell>
          <cell r="F2289">
            <v>1.7461</v>
          </cell>
          <cell r="G2289">
            <v>1.7468999999999999</v>
          </cell>
          <cell r="H2289">
            <v>1.7488999999999999</v>
          </cell>
          <cell r="I2289">
            <v>11.18</v>
          </cell>
          <cell r="M2289">
            <v>4.5488680390242342</v>
          </cell>
          <cell r="N2289">
            <v>4.5530839946829786</v>
          </cell>
          <cell r="O2289">
            <v>4.5828508267869585</v>
          </cell>
        </row>
        <row r="2290">
          <cell r="A2290">
            <v>39493</v>
          </cell>
          <cell r="B2290">
            <v>39492</v>
          </cell>
          <cell r="C2290">
            <v>39496</v>
          </cell>
          <cell r="D2290">
            <v>1.249074</v>
          </cell>
          <cell r="E2290">
            <v>1.2940290000000001</v>
          </cell>
          <cell r="F2290">
            <v>1.7533000000000001</v>
          </cell>
          <cell r="G2290">
            <v>1.7541</v>
          </cell>
          <cell r="H2290">
            <v>1.7542</v>
          </cell>
          <cell r="I2290">
            <v>11.17</v>
          </cell>
          <cell r="M2290">
            <v>4.5507636236016946</v>
          </cell>
          <cell r="N2290">
            <v>4.5550479355924969</v>
          </cell>
          <cell r="O2290">
            <v>4.5847785813830439</v>
          </cell>
        </row>
        <row r="2291">
          <cell r="A2291">
            <v>39496</v>
          </cell>
          <cell r="B2291">
            <v>39493</v>
          </cell>
          <cell r="C2291">
            <v>39497</v>
          </cell>
          <cell r="D2291">
            <v>1.2501469999999999</v>
          </cell>
          <cell r="E2291">
            <v>1.2940290000000001</v>
          </cell>
          <cell r="F2291">
            <v>1.7385999999999999</v>
          </cell>
          <cell r="G2291">
            <v>1.7394000000000001</v>
          </cell>
          <cell r="H2291">
            <v>1.7367999999999999</v>
          </cell>
          <cell r="I2291">
            <v>11.18</v>
          </cell>
          <cell r="M2291">
            <v>4.5526583704424901</v>
          </cell>
          <cell r="N2291">
            <v>4.5570127236341795</v>
          </cell>
          <cell r="O2291">
            <v>4.5867055097119804</v>
          </cell>
        </row>
        <row r="2292">
          <cell r="A2292">
            <v>39497</v>
          </cell>
          <cell r="B2292">
            <v>39496</v>
          </cell>
          <cell r="C2292">
            <v>39498</v>
          </cell>
          <cell r="D2292">
            <v>1.249074</v>
          </cell>
          <cell r="E2292">
            <v>1.2940290000000001</v>
          </cell>
          <cell r="F2292">
            <v>1.7321</v>
          </cell>
          <cell r="G2292">
            <v>1.7329000000000001</v>
          </cell>
          <cell r="H2292">
            <v>1.7318</v>
          </cell>
          <cell r="I2292">
            <v>11.18</v>
          </cell>
          <cell r="M2292">
            <v>4.5545555345104338</v>
          </cell>
          <cell r="N2292">
            <v>4.5589783591734303</v>
          </cell>
          <cell r="O2292">
            <v>4.588634885762267</v>
          </cell>
        </row>
        <row r="2293">
          <cell r="A2293">
            <v>39498</v>
          </cell>
          <cell r="B2293">
            <v>39497</v>
          </cell>
          <cell r="C2293">
            <v>39499</v>
          </cell>
          <cell r="D2293">
            <v>1.249074</v>
          </cell>
          <cell r="E2293">
            <v>1.2940290000000001</v>
          </cell>
          <cell r="F2293">
            <v>1.7343</v>
          </cell>
          <cell r="G2293">
            <v>1.7351000000000001</v>
          </cell>
          <cell r="H2293">
            <v>1.7237</v>
          </cell>
          <cell r="I2293">
            <v>11.18</v>
          </cell>
          <cell r="M2293">
            <v>4.5564518601436719</v>
          </cell>
          <cell r="N2293">
            <v>4.560944842575811</v>
          </cell>
          <cell r="O2293">
            <v>4.590565073395493</v>
          </cell>
        </row>
        <row r="2294">
          <cell r="A2294">
            <v>39499</v>
          </cell>
          <cell r="B2294">
            <v>39498</v>
          </cell>
          <cell r="C2294">
            <v>39500</v>
          </cell>
          <cell r="D2294">
            <v>1.2480020000000001</v>
          </cell>
          <cell r="E2294">
            <v>1.2940290000000001</v>
          </cell>
          <cell r="F2294">
            <v>1.7096</v>
          </cell>
          <cell r="G2294">
            <v>1.7103999999999999</v>
          </cell>
          <cell r="H2294">
            <v>1.7099</v>
          </cell>
          <cell r="I2294">
            <v>11.18</v>
          </cell>
          <cell r="M2294">
            <v>4.5583489753272577</v>
          </cell>
          <cell r="N2294">
            <v>4.5629121742070424</v>
          </cell>
          <cell r="O2294">
            <v>4.5924960729530477</v>
          </cell>
        </row>
        <row r="2295">
          <cell r="A2295">
            <v>39500</v>
          </cell>
          <cell r="B2295">
            <v>39499</v>
          </cell>
          <cell r="C2295">
            <v>39503</v>
          </cell>
          <cell r="D2295">
            <v>1.249074</v>
          </cell>
          <cell r="E2295">
            <v>1.2940290000000001</v>
          </cell>
          <cell r="F2295">
            <v>1.7032</v>
          </cell>
          <cell r="G2295">
            <v>1.704</v>
          </cell>
          <cell r="H2295">
            <v>1.7063999999999999</v>
          </cell>
          <cell r="I2295">
            <v>11.18</v>
          </cell>
          <cell r="M2295">
            <v>4.560245251539893</v>
          </cell>
          <cell r="N2295">
            <v>4.5648803544330017</v>
          </cell>
          <cell r="O2295">
            <v>4.5944278847764641</v>
          </cell>
        </row>
        <row r="2296">
          <cell r="A2296">
            <v>39503</v>
          </cell>
          <cell r="B2296">
            <v>39500</v>
          </cell>
          <cell r="C2296">
            <v>39504</v>
          </cell>
          <cell r="D2296">
            <v>1.249074</v>
          </cell>
          <cell r="E2296">
            <v>1.2940290000000001</v>
          </cell>
          <cell r="F2296">
            <v>1.7054</v>
          </cell>
          <cell r="G2296">
            <v>1.7061999999999999</v>
          </cell>
          <cell r="H2296">
            <v>1.7055</v>
          </cell>
          <cell r="I2296">
            <v>11.18</v>
          </cell>
          <cell r="M2296">
            <v>4.5621439461323341</v>
          </cell>
          <cell r="N2296">
            <v>4.5668493836197239</v>
          </cell>
          <cell r="O2296">
            <v>4.5963605092074165</v>
          </cell>
        </row>
        <row r="2297">
          <cell r="A2297">
            <v>39504</v>
          </cell>
          <cell r="B2297">
            <v>39503</v>
          </cell>
          <cell r="C2297">
            <v>39505</v>
          </cell>
          <cell r="D2297">
            <v>1.2501469999999999</v>
          </cell>
          <cell r="E2297">
            <v>1.2940290000000001</v>
          </cell>
          <cell r="F2297">
            <v>1.6874</v>
          </cell>
          <cell r="G2297">
            <v>1.6881999999999999</v>
          </cell>
          <cell r="H2297">
            <v>1.6827000000000001</v>
          </cell>
          <cell r="I2297">
            <v>11.18</v>
          </cell>
          <cell r="M2297">
            <v>4.5640434312614584</v>
          </cell>
          <cell r="N2297">
            <v>4.5688192621334025</v>
          </cell>
          <cell r="O2297">
            <v>4.5982939465877255</v>
          </cell>
        </row>
        <row r="2298">
          <cell r="A2298">
            <v>39505</v>
          </cell>
          <cell r="B2298">
            <v>39504</v>
          </cell>
          <cell r="C2298">
            <v>39506</v>
          </cell>
          <cell r="D2298">
            <v>1.2501469999999999</v>
          </cell>
          <cell r="E2298">
            <v>1.2940290000000001</v>
          </cell>
          <cell r="F2298">
            <v>1.6707000000000001</v>
          </cell>
          <cell r="G2298">
            <v>1.6715</v>
          </cell>
          <cell r="H2298">
            <v>1.6713</v>
          </cell>
          <cell r="I2298">
            <v>11.18</v>
          </cell>
          <cell r="M2298">
            <v>4.565945339662612</v>
          </cell>
          <cell r="N2298">
            <v>4.5707899903403888</v>
          </cell>
          <cell r="O2298">
            <v>4.6002281972593542</v>
          </cell>
        </row>
        <row r="2299">
          <cell r="A2299">
            <v>39506</v>
          </cell>
          <cell r="B2299">
            <v>39505</v>
          </cell>
          <cell r="C2299">
            <v>39507</v>
          </cell>
          <cell r="D2299">
            <v>1.2512190000000001</v>
          </cell>
          <cell r="E2299">
            <v>1.2940290000000001</v>
          </cell>
          <cell r="F2299">
            <v>1.6715</v>
          </cell>
          <cell r="G2299">
            <v>1.6722999999999999</v>
          </cell>
          <cell r="H2299">
            <v>1.6718999999999999</v>
          </cell>
          <cell r="I2299">
            <v>11.18</v>
          </cell>
          <cell r="M2299">
            <v>4.5678480406187925</v>
          </cell>
          <cell r="N2299">
            <v>4.5727615686071923</v>
          </cell>
          <cell r="O2299">
            <v>4.6021632615644092</v>
          </cell>
        </row>
        <row r="2300">
          <cell r="A2300">
            <v>39507</v>
          </cell>
          <cell r="B2300">
            <v>39506</v>
          </cell>
          <cell r="C2300">
            <v>39510</v>
          </cell>
          <cell r="D2300">
            <v>1.2512190000000001</v>
          </cell>
          <cell r="E2300">
            <v>1.2940290000000001</v>
          </cell>
          <cell r="F2300">
            <v>1.6825000000000001</v>
          </cell>
          <cell r="G2300">
            <v>1.6833</v>
          </cell>
          <cell r="H2300">
            <v>1.6909000000000001</v>
          </cell>
          <cell r="I2300">
            <v>11.18</v>
          </cell>
          <cell r="M2300">
            <v>4.5697531667046372</v>
          </cell>
          <cell r="N2300">
            <v>4.5747339973004806</v>
          </cell>
          <cell r="O2300">
            <v>4.6040991398451423</v>
          </cell>
        </row>
        <row r="2301">
          <cell r="A2301">
            <v>39510</v>
          </cell>
          <cell r="B2301">
            <v>39507</v>
          </cell>
          <cell r="C2301">
            <v>39511</v>
          </cell>
          <cell r="D2301">
            <v>1.253363</v>
          </cell>
          <cell r="E2301">
            <v>1.2940290000000001</v>
          </cell>
          <cell r="F2301">
            <v>1.6808000000000001</v>
          </cell>
          <cell r="G2301">
            <v>1.6816</v>
          </cell>
          <cell r="H2301">
            <v>1.6704000000000001</v>
          </cell>
          <cell r="I2301">
            <v>11.18</v>
          </cell>
          <cell r="M2301">
            <v>4.5716590873671334</v>
          </cell>
          <cell r="N2301">
            <v>4.5767072767870784</v>
          </cell>
          <cell r="O2301">
            <v>4.6060358324439479</v>
          </cell>
        </row>
        <row r="2302">
          <cell r="A2302">
            <v>39511</v>
          </cell>
          <cell r="B2302">
            <v>39510</v>
          </cell>
          <cell r="C2302">
            <v>39512</v>
          </cell>
          <cell r="D2302">
            <v>1.252291</v>
          </cell>
          <cell r="E2302">
            <v>1.2940290000000001</v>
          </cell>
          <cell r="F2302">
            <v>1.6721999999999999</v>
          </cell>
          <cell r="G2302">
            <v>1.673</v>
          </cell>
          <cell r="H2302">
            <v>1.6845000000000001</v>
          </cell>
          <cell r="I2302">
            <v>11.17</v>
          </cell>
          <cell r="M2302">
            <v>4.5735690701500404</v>
          </cell>
          <cell r="N2302">
            <v>4.5786814074339697</v>
          </cell>
          <cell r="O2302">
            <v>4.6079733397033653</v>
          </cell>
        </row>
        <row r="2303">
          <cell r="A2303">
            <v>39512</v>
          </cell>
          <cell r="B2303">
            <v>39511</v>
          </cell>
          <cell r="C2303">
            <v>39513</v>
          </cell>
          <cell r="D2303">
            <v>1.2512190000000001</v>
          </cell>
          <cell r="E2303">
            <v>1.2940290000000001</v>
          </cell>
          <cell r="F2303">
            <v>1.6692</v>
          </cell>
          <cell r="G2303">
            <v>1.67</v>
          </cell>
          <cell r="H2303">
            <v>1.6716</v>
          </cell>
          <cell r="I2303">
            <v>11.18</v>
          </cell>
          <cell r="M2303">
            <v>4.5754782166115158</v>
          </cell>
          <cell r="N2303">
            <v>4.580656389608297</v>
          </cell>
          <cell r="O2303">
            <v>4.6099100165154834</v>
          </cell>
        </row>
        <row r="2304">
          <cell r="A2304">
            <v>39513</v>
          </cell>
          <cell r="B2304">
            <v>39512</v>
          </cell>
          <cell r="C2304">
            <v>39514</v>
          </cell>
          <cell r="D2304">
            <v>1.2512190000000001</v>
          </cell>
          <cell r="E2304">
            <v>1.2940290000000001</v>
          </cell>
          <cell r="F2304">
            <v>1.6712</v>
          </cell>
          <cell r="G2304">
            <v>1.6719999999999999</v>
          </cell>
          <cell r="H2304">
            <v>1.679</v>
          </cell>
          <cell r="I2304">
            <v>11.18</v>
          </cell>
          <cell r="M2304">
            <v>4.5773865250377526</v>
          </cell>
          <cell r="N2304">
            <v>4.5826322236773596</v>
          </cell>
          <cell r="O2304">
            <v>4.6118491534321668</v>
          </cell>
        </row>
        <row r="2305">
          <cell r="A2305">
            <v>39514</v>
          </cell>
          <cell r="B2305">
            <v>39513</v>
          </cell>
          <cell r="C2305">
            <v>39517</v>
          </cell>
          <cell r="D2305">
            <v>1.252291</v>
          </cell>
          <cell r="E2305">
            <v>1.2940290000000001</v>
          </cell>
          <cell r="F2305">
            <v>1.6833</v>
          </cell>
          <cell r="G2305">
            <v>1.6840999999999999</v>
          </cell>
          <cell r="H2305">
            <v>1.6827000000000001</v>
          </cell>
          <cell r="I2305">
            <v>11.18</v>
          </cell>
          <cell r="M2305">
            <v>4.579295629367909</v>
          </cell>
          <cell r="N2305">
            <v>4.5846089100086171</v>
          </cell>
          <cell r="O2305">
            <v>4.613789106037653</v>
          </cell>
        </row>
        <row r="2306">
          <cell r="A2306">
            <v>39517</v>
          </cell>
          <cell r="B2306">
            <v>39514</v>
          </cell>
          <cell r="C2306">
            <v>39518</v>
          </cell>
          <cell r="D2306">
            <v>1.252291</v>
          </cell>
          <cell r="E2306">
            <v>1.2940290000000001</v>
          </cell>
          <cell r="F2306">
            <v>1.6988000000000001</v>
          </cell>
          <cell r="G2306">
            <v>1.6996</v>
          </cell>
          <cell r="H2306">
            <v>1.7063999999999999</v>
          </cell>
          <cell r="I2306">
            <v>11.18</v>
          </cell>
          <cell r="M2306">
            <v>4.581207166268908</v>
          </cell>
          <cell r="N2306">
            <v>4.5865864489696868</v>
          </cell>
          <cell r="O2306">
            <v>4.6157298746750577</v>
          </cell>
        </row>
        <row r="2307">
          <cell r="A2307">
            <v>39518</v>
          </cell>
          <cell r="B2307">
            <v>39517</v>
          </cell>
          <cell r="C2307">
            <v>39519</v>
          </cell>
          <cell r="D2307">
            <v>1.253363</v>
          </cell>
          <cell r="E2307">
            <v>1.2940290000000001</v>
          </cell>
          <cell r="F2307">
            <v>1.6939</v>
          </cell>
          <cell r="G2307">
            <v>1.6947000000000001</v>
          </cell>
          <cell r="H2307">
            <v>1.6851</v>
          </cell>
          <cell r="I2307">
            <v>11.18</v>
          </cell>
          <cell r="M2307">
            <v>4.5831195011033925</v>
          </cell>
          <cell r="N2307">
            <v>4.5885648409283446</v>
          </cell>
          <cell r="O2307">
            <v>4.6176714596876405</v>
          </cell>
        </row>
        <row r="2308">
          <cell r="A2308">
            <v>39519</v>
          </cell>
          <cell r="B2308">
            <v>39518</v>
          </cell>
          <cell r="C2308">
            <v>39520</v>
          </cell>
          <cell r="D2308">
            <v>1.2512190000000001</v>
          </cell>
          <cell r="E2308">
            <v>1.2940290000000001</v>
          </cell>
          <cell r="F2308">
            <v>1.6788000000000001</v>
          </cell>
          <cell r="G2308">
            <v>1.6796</v>
          </cell>
          <cell r="H2308">
            <v>1.6738</v>
          </cell>
          <cell r="I2308">
            <v>11.18</v>
          </cell>
          <cell r="M2308">
            <v>4.5850342719058128</v>
          </cell>
          <cell r="N2308">
            <v>4.5905440862525255</v>
          </cell>
          <cell r="O2308">
            <v>4.6196138614188058</v>
          </cell>
        </row>
        <row r="2309">
          <cell r="A2309">
            <v>39520</v>
          </cell>
          <cell r="B2309">
            <v>39519</v>
          </cell>
          <cell r="C2309">
            <v>39521</v>
          </cell>
          <cell r="D2309">
            <v>1.2512190000000001</v>
          </cell>
          <cell r="E2309">
            <v>1.2940290000000001</v>
          </cell>
          <cell r="F2309">
            <v>1.6962999999999999</v>
          </cell>
          <cell r="G2309">
            <v>1.6971000000000001</v>
          </cell>
          <cell r="H2309">
            <v>1.6930000000000001</v>
          </cell>
          <cell r="I2309">
            <v>11.18</v>
          </cell>
          <cell r="M2309">
            <v>4.5869465659046993</v>
          </cell>
          <cell r="N2309">
            <v>4.5925241853103218</v>
          </cell>
          <cell r="O2309">
            <v>4.6215570802121029</v>
          </cell>
        </row>
        <row r="2310">
          <cell r="A2310">
            <v>39521</v>
          </cell>
          <cell r="B2310">
            <v>39520</v>
          </cell>
          <cell r="C2310">
            <v>39524</v>
          </cell>
          <cell r="D2310">
            <v>1.253363</v>
          </cell>
          <cell r="E2310">
            <v>1.2940290000000001</v>
          </cell>
          <cell r="F2310">
            <v>1.6939</v>
          </cell>
          <cell r="G2310">
            <v>1.6947000000000001</v>
          </cell>
          <cell r="H2310">
            <v>1.7146999999999999</v>
          </cell>
          <cell r="I2310">
            <v>11.18</v>
          </cell>
          <cell r="M2310">
            <v>4.5888596574697802</v>
          </cell>
          <cell r="N2310">
            <v>4.5945051384699864</v>
          </cell>
          <cell r="O2310">
            <v>4.6235011164112247</v>
          </cell>
        </row>
        <row r="2311">
          <cell r="A2311">
            <v>39524</v>
          </cell>
          <cell r="B2311">
            <v>39521</v>
          </cell>
          <cell r="C2311">
            <v>39525</v>
          </cell>
          <cell r="D2311">
            <v>1.252291</v>
          </cell>
          <cell r="E2311">
            <v>1.2940290000000001</v>
          </cell>
          <cell r="F2311">
            <v>1.724</v>
          </cell>
          <cell r="G2311">
            <v>1.7248000000000001</v>
          </cell>
          <cell r="H2311">
            <v>1.7248000000000001</v>
          </cell>
          <cell r="I2311">
            <v>11.18</v>
          </cell>
          <cell r="M2311">
            <v>4.5907768264387352</v>
          </cell>
          <cell r="N2311">
            <v>4.5964869460999296</v>
          </cell>
          <cell r="O2311">
            <v>4.6254459703600093</v>
          </cell>
        </row>
        <row r="2312">
          <cell r="A2312">
            <v>39525</v>
          </cell>
          <cell r="B2312">
            <v>39524</v>
          </cell>
          <cell r="C2312">
            <v>39526</v>
          </cell>
          <cell r="D2312">
            <v>1.252291</v>
          </cell>
          <cell r="E2312">
            <v>1.2940290000000001</v>
          </cell>
          <cell r="F2312">
            <v>1.6999</v>
          </cell>
          <cell r="G2312">
            <v>1.7007000000000001</v>
          </cell>
          <cell r="H2312">
            <v>1.6957</v>
          </cell>
          <cell r="I2312">
            <v>11.17</v>
          </cell>
          <cell r="M2312">
            <v>4.5926931559396547</v>
          </cell>
          <cell r="N2312">
            <v>4.5984696085687213</v>
          </cell>
          <cell r="O2312">
            <v>4.6273916424024391</v>
          </cell>
        </row>
        <row r="2313">
          <cell r="A2313">
            <v>39526</v>
          </cell>
          <cell r="B2313">
            <v>39525</v>
          </cell>
          <cell r="C2313">
            <v>39527</v>
          </cell>
          <cell r="D2313">
            <v>1.253363</v>
          </cell>
          <cell r="E2313">
            <v>1.2940290000000001</v>
          </cell>
          <cell r="F2313">
            <v>1.7037</v>
          </cell>
          <cell r="G2313">
            <v>1.7044999999999999</v>
          </cell>
          <cell r="H2313">
            <v>1.7197</v>
          </cell>
          <cell r="I2313">
            <v>11.18</v>
          </cell>
          <cell r="M2313">
            <v>4.5946102853746362</v>
          </cell>
          <cell r="N2313">
            <v>4.6004531262450907</v>
          </cell>
          <cell r="O2313">
            <v>4.6293364804980097</v>
          </cell>
        </row>
        <row r="2314">
          <cell r="A2314">
            <v>39527</v>
          </cell>
          <cell r="B2314">
            <v>39526</v>
          </cell>
          <cell r="C2314">
            <v>39531</v>
          </cell>
          <cell r="D2314">
            <v>1.254435</v>
          </cell>
          <cell r="E2314">
            <v>1.2940290000000001</v>
          </cell>
          <cell r="F2314">
            <v>1.7416</v>
          </cell>
          <cell r="G2314">
            <v>1.7423999999999999</v>
          </cell>
          <cell r="H2314">
            <v>1.7319</v>
          </cell>
          <cell r="I2314">
            <v>11.18</v>
          </cell>
          <cell r="M2314">
            <v>4.5965298568850059</v>
          </cell>
          <cell r="N2314">
            <v>4.6024374994979249</v>
          </cell>
          <cell r="O2314">
            <v>4.631283789065189</v>
          </cell>
        </row>
        <row r="2315">
          <cell r="A2315">
            <v>39531</v>
          </cell>
          <cell r="B2315">
            <v>39527</v>
          </cell>
          <cell r="C2315">
            <v>39532</v>
          </cell>
          <cell r="D2315">
            <v>1.253363</v>
          </cell>
          <cell r="E2315">
            <v>1.2940290000000001</v>
          </cell>
          <cell r="F2315">
            <v>1.7399</v>
          </cell>
          <cell r="G2315">
            <v>1.7406999999999999</v>
          </cell>
          <cell r="H2315">
            <v>1.7458</v>
          </cell>
          <cell r="I2315">
            <v>11.18</v>
          </cell>
          <cell r="M2315">
            <v>4.5984518728620136</v>
          </cell>
          <cell r="N2315">
            <v>4.6044227286962709</v>
          </cell>
          <cell r="O2315">
            <v>4.633231916758537</v>
          </cell>
        </row>
        <row r="2316">
          <cell r="A2316">
            <v>39532</v>
          </cell>
          <cell r="B2316">
            <v>39531</v>
          </cell>
          <cell r="C2316">
            <v>39533</v>
          </cell>
          <cell r="D2316">
            <v>1.253363</v>
          </cell>
          <cell r="E2316">
            <v>1.2983020000000001</v>
          </cell>
          <cell r="F2316">
            <v>1.7333000000000001</v>
          </cell>
          <cell r="G2316">
            <v>1.7341</v>
          </cell>
          <cell r="H2316">
            <v>1.7332000000000001</v>
          </cell>
          <cell r="I2316">
            <v>11.18</v>
          </cell>
          <cell r="M2316">
            <v>4.6003730493402557</v>
          </cell>
          <cell r="N2316">
            <v>4.6064088142093347</v>
          </cell>
          <cell r="O2316">
            <v>4.6351808639226153</v>
          </cell>
        </row>
        <row r="2317">
          <cell r="A2317">
            <v>39533</v>
          </cell>
          <cell r="B2317">
            <v>39532</v>
          </cell>
          <cell r="C2317">
            <v>39534</v>
          </cell>
          <cell r="D2317">
            <v>1.252291</v>
          </cell>
          <cell r="E2317">
            <v>1.2983020000000001</v>
          </cell>
          <cell r="F2317">
            <v>1.728</v>
          </cell>
          <cell r="G2317">
            <v>1.7287999999999999</v>
          </cell>
          <cell r="H2317">
            <v>1.7272000000000001</v>
          </cell>
          <cell r="I2317">
            <v>11.18</v>
          </cell>
          <cell r="M2317">
            <v>4.6022950284623354</v>
          </cell>
          <cell r="N2317">
            <v>4.6084023174681032</v>
          </cell>
          <cell r="O2317">
            <v>4.6371306309021305</v>
          </cell>
        </row>
        <row r="2318">
          <cell r="A2318">
            <v>39534</v>
          </cell>
          <cell r="B2318">
            <v>39533</v>
          </cell>
          <cell r="C2318">
            <v>39535</v>
          </cell>
          <cell r="D2318">
            <v>1.252291</v>
          </cell>
          <cell r="E2318">
            <v>1.2983020000000001</v>
          </cell>
          <cell r="F2318">
            <v>1.7337</v>
          </cell>
          <cell r="G2318">
            <v>1.7344999999999999</v>
          </cell>
          <cell r="H2318">
            <v>1.7367999999999999</v>
          </cell>
          <cell r="I2318">
            <v>11.18</v>
          </cell>
          <cell r="M2318">
            <v>4.6042161660101648</v>
          </cell>
          <cell r="N2318">
            <v>4.6103966834499612</v>
          </cell>
          <cell r="O2318">
            <v>4.6390812180419339</v>
          </cell>
        </row>
        <row r="2319">
          <cell r="A2319">
            <v>39535</v>
          </cell>
          <cell r="B2319">
            <v>39534</v>
          </cell>
          <cell r="C2319">
            <v>39538</v>
          </cell>
          <cell r="D2319">
            <v>1.252291</v>
          </cell>
          <cell r="E2319">
            <v>1.2983020000000001</v>
          </cell>
          <cell r="F2319">
            <v>1.7447999999999999</v>
          </cell>
          <cell r="G2319">
            <v>1.7456</v>
          </cell>
          <cell r="H2319">
            <v>1.7447999999999999</v>
          </cell>
          <cell r="I2319">
            <v>11.18</v>
          </cell>
          <cell r="M2319">
            <v>4.6061381054990811</v>
          </cell>
          <cell r="N2319">
            <v>4.6123919125282669</v>
          </cell>
          <cell r="O2319">
            <v>4.6410326256870222</v>
          </cell>
        </row>
        <row r="2320">
          <cell r="A2320">
            <v>39538</v>
          </cell>
          <cell r="B2320">
            <v>39535</v>
          </cell>
          <cell r="C2320">
            <v>39539</v>
          </cell>
          <cell r="D2320">
            <v>1.2587219999999999</v>
          </cell>
          <cell r="E2320">
            <v>1.2983020000000001</v>
          </cell>
          <cell r="F2320">
            <v>1.7483</v>
          </cell>
          <cell r="G2320">
            <v>1.7491000000000001</v>
          </cell>
          <cell r="H2320">
            <v>1.7521</v>
          </cell>
          <cell r="I2320">
            <v>11.18</v>
          </cell>
          <cell r="M2320">
            <v>4.6080608472638387</v>
          </cell>
          <cell r="N2320">
            <v>4.61438800507654</v>
          </cell>
          <cell r="O2320">
            <v>4.6429848541825374</v>
          </cell>
        </row>
        <row r="2321">
          <cell r="A2321">
            <v>39539</v>
          </cell>
          <cell r="B2321">
            <v>39538</v>
          </cell>
          <cell r="C2321">
            <v>39540</v>
          </cell>
          <cell r="D2321">
            <v>1.2576499999999999</v>
          </cell>
          <cell r="E2321">
            <v>1.2983020000000001</v>
          </cell>
          <cell r="F2321">
            <v>1.7525999999999999</v>
          </cell>
          <cell r="G2321">
            <v>1.7534000000000001</v>
          </cell>
          <cell r="H2321">
            <v>1.746</v>
          </cell>
          <cell r="I2321">
            <v>11.18</v>
          </cell>
          <cell r="M2321">
            <v>4.6099942697857683</v>
          </cell>
          <cell r="N2321">
            <v>4.6163849614684622</v>
          </cell>
          <cell r="O2321">
            <v>4.6449379038737666</v>
          </cell>
        </row>
        <row r="2322">
          <cell r="A2322">
            <v>39540</v>
          </cell>
          <cell r="B2322">
            <v>39539</v>
          </cell>
          <cell r="C2322">
            <v>39541</v>
          </cell>
          <cell r="D2322">
            <v>1.253363</v>
          </cell>
          <cell r="E2322">
            <v>1.2983020000000001</v>
          </cell>
          <cell r="F2322">
            <v>1.7264999999999999</v>
          </cell>
          <cell r="G2322">
            <v>1.7273000000000001</v>
          </cell>
          <cell r="H2322">
            <v>1.7263999999999999</v>
          </cell>
          <cell r="I2322">
            <v>11.13</v>
          </cell>
          <cell r="M2322">
            <v>4.6119268562169005</v>
          </cell>
          <cell r="N2322">
            <v>4.6183827820778767</v>
          </cell>
          <cell r="O2322">
            <v>4.6468917751061412</v>
          </cell>
        </row>
        <row r="2323">
          <cell r="A2323">
            <v>39541</v>
          </cell>
          <cell r="B2323">
            <v>39540</v>
          </cell>
          <cell r="C2323">
            <v>39542</v>
          </cell>
          <cell r="D2323">
            <v>1.2587219999999999</v>
          </cell>
          <cell r="E2323">
            <v>1.2983020000000001</v>
          </cell>
          <cell r="F2323">
            <v>1.7243999999999999</v>
          </cell>
          <cell r="G2323">
            <v>1.7252000000000001</v>
          </cell>
          <cell r="H2323">
            <v>1.7178</v>
          </cell>
          <cell r="I2323">
            <v>11.18</v>
          </cell>
          <cell r="M2323">
            <v>4.6138536623769966</v>
          </cell>
          <cell r="N2323">
            <v>4.6203814672787891</v>
          </cell>
          <cell r="O2323">
            <v>4.6488381699987569</v>
          </cell>
        </row>
        <row r="2324">
          <cell r="A2324">
            <v>39542</v>
          </cell>
          <cell r="B2324">
            <v>39541</v>
          </cell>
          <cell r="C2324">
            <v>39545</v>
          </cell>
          <cell r="D2324">
            <v>1.2565789999999999</v>
          </cell>
          <cell r="E2324">
            <v>1.2983020000000001</v>
          </cell>
          <cell r="F2324">
            <v>1.7109000000000001</v>
          </cell>
          <cell r="G2324">
            <v>1.7117</v>
          </cell>
          <cell r="H2324">
            <v>1.7095</v>
          </cell>
          <cell r="I2324">
            <v>11.18</v>
          </cell>
          <cell r="M2324">
            <v>4.6157895154135344</v>
          </cell>
          <cell r="N2324">
            <v>4.6223810174453659</v>
          </cell>
          <cell r="O2324">
            <v>4.6507936818596907</v>
          </cell>
        </row>
        <row r="2325">
          <cell r="A2325">
            <v>39545</v>
          </cell>
          <cell r="B2325">
            <v>39542</v>
          </cell>
          <cell r="C2325">
            <v>39546</v>
          </cell>
          <cell r="D2325">
            <v>1.2587219999999999</v>
          </cell>
          <cell r="E2325">
            <v>1.2983020000000001</v>
          </cell>
          <cell r="F2325">
            <v>1.6981999999999999</v>
          </cell>
          <cell r="G2325">
            <v>1.6990000000000001</v>
          </cell>
          <cell r="H2325">
            <v>1.7029000000000001</v>
          </cell>
          <cell r="I2325">
            <v>11.18</v>
          </cell>
          <cell r="M2325">
            <v>4.6177228834713642</v>
          </cell>
          <cell r="N2325">
            <v>4.6243814329519362</v>
          </cell>
          <cell r="O2325">
            <v>4.6527500162974702</v>
          </cell>
        </row>
        <row r="2326">
          <cell r="A2326">
            <v>39546</v>
          </cell>
          <cell r="B2326">
            <v>39545</v>
          </cell>
          <cell r="C2326">
            <v>39547</v>
          </cell>
          <cell r="D2326">
            <v>1.254435</v>
          </cell>
          <cell r="E2326">
            <v>1.2983020000000001</v>
          </cell>
          <cell r="F2326">
            <v>1.7030000000000001</v>
          </cell>
          <cell r="G2326">
            <v>1.7038</v>
          </cell>
          <cell r="H2326">
            <v>1.6947000000000001</v>
          </cell>
          <cell r="I2326">
            <v>11.18</v>
          </cell>
          <cell r="M2326">
            <v>4.6196603599324737</v>
          </cell>
          <cell r="N2326">
            <v>4.6263827141729905</v>
          </cell>
          <cell r="O2326">
            <v>4.6547071736581085</v>
          </cell>
        </row>
        <row r="2327">
          <cell r="A2327">
            <v>39547</v>
          </cell>
          <cell r="B2327">
            <v>39546</v>
          </cell>
          <cell r="C2327">
            <v>39548</v>
          </cell>
          <cell r="D2327">
            <v>1.253363</v>
          </cell>
          <cell r="E2327">
            <v>1.2983020000000001</v>
          </cell>
          <cell r="F2327">
            <v>1.6870000000000001</v>
          </cell>
          <cell r="G2327">
            <v>1.6878</v>
          </cell>
          <cell r="H2327">
            <v>1.6886000000000001</v>
          </cell>
          <cell r="I2327">
            <v>11.18</v>
          </cell>
          <cell r="M2327">
            <v>4.6215920478136781</v>
          </cell>
          <cell r="N2327">
            <v>4.6283848614831822</v>
          </cell>
          <cell r="O2327">
            <v>4.6566651542877642</v>
          </cell>
        </row>
        <row r="2328">
          <cell r="A2328">
            <v>39548</v>
          </cell>
          <cell r="B2328">
            <v>39547</v>
          </cell>
          <cell r="C2328">
            <v>39549</v>
          </cell>
          <cell r="D2328">
            <v>1.254435</v>
          </cell>
          <cell r="E2328">
            <v>1.2983020000000001</v>
          </cell>
          <cell r="F2328">
            <v>1.6814</v>
          </cell>
          <cell r="G2328">
            <v>1.6821999999999999</v>
          </cell>
          <cell r="H2328">
            <v>1.6850000000000001</v>
          </cell>
          <cell r="I2328">
            <v>11.18</v>
          </cell>
          <cell r="M2328">
            <v>4.6235228919716196</v>
          </cell>
          <cell r="N2328">
            <v>4.6303878752573269</v>
          </cell>
          <cell r="O2328">
            <v>4.6586239585327416</v>
          </cell>
        </row>
        <row r="2329">
          <cell r="A2329">
            <v>39549</v>
          </cell>
          <cell r="B2329">
            <v>39548</v>
          </cell>
          <cell r="C2329">
            <v>39552</v>
          </cell>
          <cell r="D2329">
            <v>1.254435</v>
          </cell>
          <cell r="E2329">
            <v>1.2983020000000001</v>
          </cell>
          <cell r="F2329">
            <v>1.6868000000000001</v>
          </cell>
          <cell r="G2329">
            <v>1.6876</v>
          </cell>
          <cell r="H2329">
            <v>1.6893</v>
          </cell>
          <cell r="I2329">
            <v>11.18</v>
          </cell>
          <cell r="M2329">
            <v>4.6254561949512834</v>
          </cell>
          <cell r="N2329">
            <v>4.6323917558704011</v>
          </cell>
          <cell r="O2329">
            <v>4.6605835867394907</v>
          </cell>
        </row>
        <row r="2330">
          <cell r="A2330">
            <v>39552</v>
          </cell>
          <cell r="B2330">
            <v>39549</v>
          </cell>
          <cell r="C2330">
            <v>39553</v>
          </cell>
          <cell r="D2330">
            <v>1.254435</v>
          </cell>
          <cell r="E2330">
            <v>1.2983020000000001</v>
          </cell>
          <cell r="F2330">
            <v>1.6859</v>
          </cell>
          <cell r="G2330">
            <v>1.6867000000000001</v>
          </cell>
          <cell r="H2330">
            <v>1.6859</v>
          </cell>
          <cell r="I2330">
            <v>11.18</v>
          </cell>
          <cell r="M2330">
            <v>4.6273903063319217</v>
          </cell>
          <cell r="N2330">
            <v>4.6343965036975447</v>
          </cell>
          <cell r="O2330">
            <v>4.6625440392546071</v>
          </cell>
        </row>
        <row r="2331">
          <cell r="A2331">
            <v>39553</v>
          </cell>
          <cell r="B2331">
            <v>39552</v>
          </cell>
          <cell r="C2331">
            <v>39554</v>
          </cell>
          <cell r="D2331">
            <v>1.2555069999999999</v>
          </cell>
          <cell r="E2331">
            <v>1.2983020000000001</v>
          </cell>
          <cell r="F2331">
            <v>1.6814</v>
          </cell>
          <cell r="G2331">
            <v>1.6821999999999999</v>
          </cell>
          <cell r="H2331">
            <v>1.6829000000000001</v>
          </cell>
          <cell r="I2331">
            <v>11.18</v>
          </cell>
          <cell r="M2331">
            <v>4.629325226451563</v>
          </cell>
          <cell r="N2331">
            <v>4.6364021191140594</v>
          </cell>
          <cell r="O2331">
            <v>4.6645053164248322</v>
          </cell>
        </row>
        <row r="2332">
          <cell r="A2332">
            <v>39554</v>
          </cell>
          <cell r="B2332">
            <v>39553</v>
          </cell>
          <cell r="C2332">
            <v>39555</v>
          </cell>
          <cell r="D2332">
            <v>1.2555069999999999</v>
          </cell>
          <cell r="E2332">
            <v>1.2983020000000001</v>
          </cell>
          <cell r="F2332">
            <v>1.6691</v>
          </cell>
          <cell r="G2332">
            <v>1.6698999999999999</v>
          </cell>
          <cell r="H2332">
            <v>1.6640999999999999</v>
          </cell>
          <cell r="I2332">
            <v>11.18</v>
          </cell>
          <cell r="M2332">
            <v>4.6312626098605918</v>
          </cell>
          <cell r="N2332">
            <v>4.6384086024954092</v>
          </cell>
          <cell r="O2332">
            <v>4.6664674185970529</v>
          </cell>
        </row>
        <row r="2333">
          <cell r="A2333">
            <v>39555</v>
          </cell>
          <cell r="B2333">
            <v>39554</v>
          </cell>
          <cell r="C2333">
            <v>39556</v>
          </cell>
          <cell r="D2333">
            <v>1.3089770000000001</v>
          </cell>
          <cell r="E2333">
            <v>1.3515809999999999</v>
          </cell>
          <cell r="F2333">
            <v>1.6579999999999999</v>
          </cell>
          <cell r="G2333">
            <v>1.6588000000000001</v>
          </cell>
          <cell r="H2333">
            <v>1.657</v>
          </cell>
          <cell r="I2333">
            <v>11.68</v>
          </cell>
          <cell r="M2333">
            <v>4.633200804069098</v>
          </cell>
          <cell r="N2333">
            <v>4.6404159542172216</v>
          </cell>
          <cell r="O2333">
            <v>4.6684303461183028</v>
          </cell>
        </row>
        <row r="2334">
          <cell r="A2334">
            <v>39556</v>
          </cell>
          <cell r="B2334">
            <v>39555</v>
          </cell>
          <cell r="C2334">
            <v>39560</v>
          </cell>
          <cell r="D2334">
            <v>1.3089770000000001</v>
          </cell>
          <cell r="E2334">
            <v>1.3515809999999999</v>
          </cell>
          <cell r="F2334">
            <v>1.6685000000000001</v>
          </cell>
          <cell r="G2334">
            <v>1.6693</v>
          </cell>
          <cell r="H2334">
            <v>1.6698999999999999</v>
          </cell>
          <cell r="I2334">
            <v>11.65</v>
          </cell>
          <cell r="M2334">
            <v>4.6352223884987334</v>
          </cell>
          <cell r="N2334">
            <v>4.6425065868958271</v>
          </cell>
          <cell r="O2334">
            <v>4.6704772614376111</v>
          </cell>
        </row>
        <row r="2335">
          <cell r="A2335">
            <v>39560</v>
          </cell>
          <cell r="B2335">
            <v>39556</v>
          </cell>
          <cell r="C2335">
            <v>39561</v>
          </cell>
          <cell r="D2335">
            <v>1.3079099999999999</v>
          </cell>
          <cell r="E2335">
            <v>1.3515809999999999</v>
          </cell>
          <cell r="F2335">
            <v>1.6567000000000001</v>
          </cell>
          <cell r="G2335">
            <v>1.6575</v>
          </cell>
          <cell r="H2335">
            <v>1.6601999999999999</v>
          </cell>
          <cell r="I2335">
            <v>11.64</v>
          </cell>
          <cell r="M2335">
            <v>4.6372448549975429</v>
          </cell>
          <cell r="N2335">
            <v>4.6445981614609009</v>
          </cell>
          <cell r="O2335">
            <v>4.6725200928036319</v>
          </cell>
        </row>
        <row r="2336">
          <cell r="A2336">
            <v>39561</v>
          </cell>
          <cell r="B2336">
            <v>39560</v>
          </cell>
          <cell r="C2336">
            <v>39562</v>
          </cell>
          <cell r="D2336">
            <v>1.304708</v>
          </cell>
          <cell r="E2336">
            <v>1.3515809999999999</v>
          </cell>
          <cell r="F2336">
            <v>1.6574</v>
          </cell>
          <cell r="G2336">
            <v>1.6581999999999999</v>
          </cell>
          <cell r="H2336">
            <v>1.6584000000000001</v>
          </cell>
          <cell r="I2336">
            <v>11.64</v>
          </cell>
          <cell r="M2336">
            <v>4.6392665546369765</v>
          </cell>
          <cell r="N2336">
            <v>4.6466906783367889</v>
          </cell>
          <cell r="O2336">
            <v>4.6745621561853534</v>
          </cell>
        </row>
        <row r="2337">
          <cell r="A2337">
            <v>39562</v>
          </cell>
          <cell r="B2337">
            <v>39561</v>
          </cell>
          <cell r="C2337">
            <v>39563</v>
          </cell>
          <cell r="D2337">
            <v>1.304708</v>
          </cell>
          <cell r="E2337">
            <v>1.3515809999999999</v>
          </cell>
          <cell r="F2337">
            <v>1.6678999999999999</v>
          </cell>
          <cell r="G2337">
            <v>1.6687000000000001</v>
          </cell>
          <cell r="H2337">
            <v>1.6689000000000001</v>
          </cell>
          <cell r="I2337">
            <v>11.62</v>
          </cell>
          <cell r="M2337">
            <v>4.6412841840329655</v>
          </cell>
          <cell r="N2337">
            <v>4.6487841379480273</v>
          </cell>
          <cell r="O2337">
            <v>4.6766051120239878</v>
          </cell>
        </row>
        <row r="2338">
          <cell r="A2338">
            <v>39563</v>
          </cell>
          <cell r="B2338">
            <v>39562</v>
          </cell>
          <cell r="C2338">
            <v>39566</v>
          </cell>
          <cell r="D2338">
            <v>1.3057749999999999</v>
          </cell>
          <cell r="E2338">
            <v>1.3515809999999999</v>
          </cell>
          <cell r="F2338">
            <v>1.6679999999999999</v>
          </cell>
          <cell r="G2338">
            <v>1.6688000000000001</v>
          </cell>
          <cell r="H2338">
            <v>1.6673</v>
          </cell>
          <cell r="I2338">
            <v>11.6</v>
          </cell>
          <cell r="M2338">
            <v>4.6433026909013586</v>
          </cell>
          <cell r="N2338">
            <v>4.6508785407193445</v>
          </cell>
          <cell r="O2338">
            <v>4.6786456343527227</v>
          </cell>
        </row>
        <row r="2339">
          <cell r="A2339">
            <v>39566</v>
          </cell>
          <cell r="B2339">
            <v>39563</v>
          </cell>
          <cell r="C2339">
            <v>39567</v>
          </cell>
          <cell r="D2339">
            <v>1.304708</v>
          </cell>
          <cell r="E2339">
            <v>1.3515809999999999</v>
          </cell>
          <cell r="F2339">
            <v>1.6756</v>
          </cell>
          <cell r="G2339">
            <v>1.6763999999999999</v>
          </cell>
          <cell r="H2339">
            <v>1.6863999999999999</v>
          </cell>
          <cell r="I2339">
            <v>11.61</v>
          </cell>
          <cell r="M2339">
            <v>4.6453237270917622</v>
          </cell>
          <cell r="N2339">
            <v>4.6529738870756585</v>
          </cell>
          <cell r="O2339">
            <v>4.6806837186113137</v>
          </cell>
        </row>
        <row r="2340">
          <cell r="A2340">
            <v>39567</v>
          </cell>
          <cell r="B2340">
            <v>39566</v>
          </cell>
          <cell r="C2340">
            <v>39568</v>
          </cell>
          <cell r="D2340">
            <v>1.3036399999999999</v>
          </cell>
          <cell r="E2340">
            <v>1.3515809999999999</v>
          </cell>
          <cell r="F2340">
            <v>1.7050000000000001</v>
          </cell>
          <cell r="G2340">
            <v>1.7058</v>
          </cell>
          <cell r="H2340">
            <v>1.7065999999999999</v>
          </cell>
          <cell r="I2340">
            <v>11.61</v>
          </cell>
          <cell r="M2340">
            <v>4.6473439907682037</v>
          </cell>
          <cell r="N2340">
            <v>4.6550701774420808</v>
          </cell>
          <cell r="O2340">
            <v>4.6827243556885865</v>
          </cell>
        </row>
        <row r="2341">
          <cell r="A2341">
            <v>39568</v>
          </cell>
          <cell r="B2341">
            <v>39567</v>
          </cell>
          <cell r="C2341">
            <v>39570</v>
          </cell>
          <cell r="D2341">
            <v>1.3036399999999999</v>
          </cell>
          <cell r="E2341">
            <v>1.3515809999999999</v>
          </cell>
          <cell r="F2341">
            <v>1.6863999999999999</v>
          </cell>
          <cell r="G2341">
            <v>1.6872</v>
          </cell>
          <cell r="H2341">
            <v>1.6656</v>
          </cell>
          <cell r="I2341">
            <v>11.61</v>
          </cell>
          <cell r="M2341">
            <v>4.6493634786082456</v>
          </cell>
          <cell r="N2341">
            <v>4.6571674122439131</v>
          </cell>
          <cell r="O2341">
            <v>4.684765882422143</v>
          </cell>
        </row>
        <row r="2342">
          <cell r="A2342">
            <v>39570</v>
          </cell>
          <cell r="B2342">
            <v>39568</v>
          </cell>
          <cell r="C2342">
            <v>39573</v>
          </cell>
          <cell r="D2342">
            <v>1.304708</v>
          </cell>
          <cell r="E2342">
            <v>1.3515809999999999</v>
          </cell>
          <cell r="F2342">
            <v>1.6497999999999999</v>
          </cell>
          <cell r="G2342">
            <v>1.6506000000000001</v>
          </cell>
          <cell r="H2342">
            <v>1.6496999999999999</v>
          </cell>
          <cell r="I2342">
            <v>11.61</v>
          </cell>
          <cell r="M2342">
            <v>4.6513838440099962</v>
          </cell>
          <cell r="N2342">
            <v>4.6592655919066486</v>
          </cell>
          <cell r="O2342">
            <v>4.6868082991998463</v>
          </cell>
        </row>
        <row r="2343">
          <cell r="A2343">
            <v>39573</v>
          </cell>
          <cell r="B2343">
            <v>39570</v>
          </cell>
          <cell r="C2343">
            <v>39574</v>
          </cell>
          <cell r="D2343">
            <v>1.302573</v>
          </cell>
          <cell r="E2343">
            <v>1.3515809999999999</v>
          </cell>
          <cell r="F2343">
            <v>1.657</v>
          </cell>
          <cell r="G2343">
            <v>1.6577999999999999</v>
          </cell>
          <cell r="H2343">
            <v>1.6583000000000001</v>
          </cell>
          <cell r="I2343">
            <v>11.61</v>
          </cell>
          <cell r="M2343">
            <v>4.6534067432474462</v>
          </cell>
          <cell r="N2343">
            <v>4.6613647168559735</v>
          </cell>
          <cell r="O2343">
            <v>4.6888516064097283</v>
          </cell>
        </row>
        <row r="2344">
          <cell r="A2344">
            <v>39574</v>
          </cell>
          <cell r="B2344">
            <v>39573</v>
          </cell>
          <cell r="C2344">
            <v>39575</v>
          </cell>
          <cell r="D2344">
            <v>1.302573</v>
          </cell>
          <cell r="E2344">
            <v>1.3515809999999999</v>
          </cell>
          <cell r="F2344">
            <v>1.6607000000000001</v>
          </cell>
          <cell r="G2344">
            <v>1.6615</v>
          </cell>
          <cell r="H2344">
            <v>1.6606000000000001</v>
          </cell>
          <cell r="I2344">
            <v>11.61</v>
          </cell>
          <cell r="M2344">
            <v>4.6554272105747039</v>
          </cell>
          <cell r="N2344">
            <v>4.6634647875177642</v>
          </cell>
          <cell r="O2344">
            <v>4.6908958044399913</v>
          </cell>
        </row>
        <row r="2345">
          <cell r="A2345">
            <v>39575</v>
          </cell>
          <cell r="B2345">
            <v>39574</v>
          </cell>
          <cell r="C2345">
            <v>39576</v>
          </cell>
          <cell r="D2345">
            <v>1.3015049999999999</v>
          </cell>
          <cell r="E2345">
            <v>1.3515809999999999</v>
          </cell>
          <cell r="F2345">
            <v>1.6733</v>
          </cell>
          <cell r="G2345">
            <v>1.6740999999999999</v>
          </cell>
          <cell r="H2345">
            <v>1.6877</v>
          </cell>
          <cell r="I2345">
            <v>11.61</v>
          </cell>
          <cell r="M2345">
            <v>4.6574485551706912</v>
          </cell>
          <cell r="N2345">
            <v>4.6655658043180894</v>
          </cell>
          <cell r="O2345">
            <v>4.6929408936790065</v>
          </cell>
        </row>
        <row r="2346">
          <cell r="A2346">
            <v>39576</v>
          </cell>
          <cell r="B2346">
            <v>39575</v>
          </cell>
          <cell r="C2346">
            <v>39577</v>
          </cell>
          <cell r="D2346">
            <v>1.3015049999999999</v>
          </cell>
          <cell r="E2346">
            <v>1.3515809999999999</v>
          </cell>
          <cell r="F2346">
            <v>1.6928000000000001</v>
          </cell>
          <cell r="G2346">
            <v>1.6936</v>
          </cell>
          <cell r="H2346">
            <v>1.6966000000000001</v>
          </cell>
          <cell r="I2346">
            <v>11.6</v>
          </cell>
          <cell r="M2346">
            <v>4.6594691193646236</v>
          </cell>
          <cell r="N2346">
            <v>4.667667767683211</v>
          </cell>
          <cell r="O2346">
            <v>4.6949868745153136</v>
          </cell>
        </row>
        <row r="2347">
          <cell r="A2347">
            <v>39577</v>
          </cell>
          <cell r="B2347">
            <v>39576</v>
          </cell>
          <cell r="C2347">
            <v>39580</v>
          </cell>
          <cell r="D2347">
            <v>1.302573</v>
          </cell>
          <cell r="E2347">
            <v>1.3515809999999999</v>
          </cell>
          <cell r="F2347">
            <v>1.6940999999999999</v>
          </cell>
          <cell r="G2347">
            <v>1.6949000000000001</v>
          </cell>
          <cell r="H2347">
            <v>1.6888000000000001</v>
          </cell>
          <cell r="I2347">
            <v>11.61</v>
          </cell>
          <cell r="M2347">
            <v>4.6614905601500229</v>
          </cell>
          <cell r="N2347">
            <v>4.6697706780395816</v>
          </cell>
          <cell r="O2347">
            <v>4.6970320772494087</v>
          </cell>
        </row>
        <row r="2348">
          <cell r="A2348">
            <v>39580</v>
          </cell>
          <cell r="B2348">
            <v>39577</v>
          </cell>
          <cell r="C2348">
            <v>39581</v>
          </cell>
          <cell r="D2348">
            <v>1.302573</v>
          </cell>
          <cell r="E2348">
            <v>1.3515809999999999</v>
          </cell>
          <cell r="F2348">
            <v>1.6735</v>
          </cell>
          <cell r="G2348">
            <v>1.6742999999999999</v>
          </cell>
          <cell r="H2348">
            <v>1.6657999999999999</v>
          </cell>
          <cell r="I2348">
            <v>11.61</v>
          </cell>
          <cell r="M2348">
            <v>4.6635145373978251</v>
          </cell>
          <cell r="N2348">
            <v>4.6718745358138465</v>
          </cell>
          <cell r="O2348">
            <v>4.6990798417184889</v>
          </cell>
        </row>
        <row r="2349">
          <cell r="A2349">
            <v>39581</v>
          </cell>
          <cell r="B2349">
            <v>39580</v>
          </cell>
          <cell r="C2349">
            <v>39582</v>
          </cell>
          <cell r="D2349">
            <v>1.302573</v>
          </cell>
          <cell r="E2349">
            <v>1.3515809999999999</v>
          </cell>
          <cell r="F2349">
            <v>1.6575</v>
          </cell>
          <cell r="G2349">
            <v>1.6583000000000001</v>
          </cell>
          <cell r="H2349">
            <v>1.6557999999999999</v>
          </cell>
          <cell r="I2349">
            <v>11.62</v>
          </cell>
          <cell r="M2349">
            <v>4.6655393934383325</v>
          </cell>
          <cell r="N2349">
            <v>4.673979341432843</v>
          </cell>
          <cell r="O2349">
            <v>4.7011284989511806</v>
          </cell>
        </row>
        <row r="2350">
          <cell r="A2350">
            <v>39582</v>
          </cell>
          <cell r="B2350">
            <v>39581</v>
          </cell>
          <cell r="C2350">
            <v>39583</v>
          </cell>
          <cell r="D2350">
            <v>1.300438</v>
          </cell>
          <cell r="E2350">
            <v>1.3515809999999999</v>
          </cell>
          <cell r="F2350">
            <v>1.6633</v>
          </cell>
          <cell r="G2350">
            <v>1.6640999999999999</v>
          </cell>
          <cell r="H2350">
            <v>1.6636</v>
          </cell>
          <cell r="I2350">
            <v>11.63</v>
          </cell>
          <cell r="M2350">
            <v>4.6675651286531092</v>
          </cell>
          <cell r="N2350">
            <v>4.6760850953236002</v>
          </cell>
          <cell r="O2350">
            <v>4.7031797214603674</v>
          </cell>
        </row>
        <row r="2351">
          <cell r="A2351">
            <v>39583</v>
          </cell>
          <cell r="B2351">
            <v>39582</v>
          </cell>
          <cell r="C2351">
            <v>39584</v>
          </cell>
          <cell r="D2351">
            <v>1.300438</v>
          </cell>
          <cell r="E2351">
            <v>1.3515809999999999</v>
          </cell>
          <cell r="F2351">
            <v>1.6593</v>
          </cell>
          <cell r="G2351">
            <v>1.6600999999999999</v>
          </cell>
          <cell r="H2351">
            <v>1.6553</v>
          </cell>
          <cell r="I2351">
            <v>11.63</v>
          </cell>
          <cell r="M2351">
            <v>4.6695884216733683</v>
          </cell>
          <cell r="N2351">
            <v>4.6781917979133407</v>
          </cell>
          <cell r="O2351">
            <v>4.7052335116743436</v>
          </cell>
        </row>
        <row r="2352">
          <cell r="A2352">
            <v>39584</v>
          </cell>
          <cell r="B2352">
            <v>39583</v>
          </cell>
          <cell r="C2352">
            <v>39587</v>
          </cell>
          <cell r="D2352">
            <v>1.300438</v>
          </cell>
          <cell r="E2352">
            <v>1.3515809999999999</v>
          </cell>
          <cell r="F2352">
            <v>1.6426000000000001</v>
          </cell>
          <cell r="G2352">
            <v>1.6434</v>
          </cell>
          <cell r="H2352">
            <v>1.6412</v>
          </cell>
          <cell r="I2352">
            <v>11.64</v>
          </cell>
          <cell r="M2352">
            <v>4.6716125917493363</v>
          </cell>
          <cell r="N2352">
            <v>4.6802994496294792</v>
          </cell>
          <cell r="O2352">
            <v>4.7072881987399162</v>
          </cell>
        </row>
        <row r="2353">
          <cell r="A2353">
            <v>39587</v>
          </cell>
          <cell r="B2353">
            <v>39584</v>
          </cell>
          <cell r="C2353">
            <v>39588</v>
          </cell>
          <cell r="D2353">
            <v>1.2993699999999999</v>
          </cell>
          <cell r="E2353">
            <v>1.3515809999999999</v>
          </cell>
          <cell r="F2353">
            <v>1.6452</v>
          </cell>
          <cell r="G2353">
            <v>1.6459999999999999</v>
          </cell>
          <cell r="H2353">
            <v>1.6496</v>
          </cell>
          <cell r="I2353">
            <v>11.64</v>
          </cell>
          <cell r="M2353">
            <v>4.6736376392611998</v>
          </cell>
          <cell r="N2353">
            <v>4.682408050899622</v>
          </cell>
          <cell r="O2353">
            <v>4.7093454570645328</v>
          </cell>
        </row>
        <row r="2354">
          <cell r="A2354">
            <v>39588</v>
          </cell>
          <cell r="B2354">
            <v>39587</v>
          </cell>
          <cell r="C2354">
            <v>39589</v>
          </cell>
          <cell r="D2354">
            <v>1.3015049999999999</v>
          </cell>
          <cell r="E2354">
            <v>1.3515809999999999</v>
          </cell>
          <cell r="F2354">
            <v>1.6561999999999999</v>
          </cell>
          <cell r="G2354">
            <v>1.657</v>
          </cell>
          <cell r="H2354">
            <v>1.6496999999999999</v>
          </cell>
          <cell r="I2354">
            <v>11.64</v>
          </cell>
          <cell r="M2354">
            <v>4.6756619007743083</v>
          </cell>
          <cell r="N2354">
            <v>4.6845176021515691</v>
          </cell>
          <cell r="O2354">
            <v>4.7114036144868114</v>
          </cell>
        </row>
        <row r="2355">
          <cell r="A2355">
            <v>39589</v>
          </cell>
          <cell r="B2355">
            <v>39588</v>
          </cell>
          <cell r="C2355">
            <v>39591</v>
          </cell>
          <cell r="D2355">
            <v>1.3015049999999999</v>
          </cell>
          <cell r="E2355">
            <v>1.3515809999999999</v>
          </cell>
          <cell r="F2355">
            <v>1.6484000000000001</v>
          </cell>
          <cell r="G2355">
            <v>1.6492</v>
          </cell>
          <cell r="H2355">
            <v>1.6584000000000001</v>
          </cell>
          <cell r="I2355">
            <v>11.64</v>
          </cell>
          <cell r="M2355">
            <v>4.67769036655503</v>
          </cell>
          <cell r="N2355">
            <v>4.6866281038133133</v>
          </cell>
          <cell r="O2355">
            <v>4.7134626713996912</v>
          </cell>
        </row>
        <row r="2356">
          <cell r="A2356">
            <v>39591</v>
          </cell>
          <cell r="B2356">
            <v>39589</v>
          </cell>
          <cell r="C2356">
            <v>39594</v>
          </cell>
          <cell r="D2356">
            <v>1.300438</v>
          </cell>
          <cell r="E2356">
            <v>1.3515809999999999</v>
          </cell>
          <cell r="F2356">
            <v>1.6538999999999999</v>
          </cell>
          <cell r="G2356">
            <v>1.6547000000000001</v>
          </cell>
          <cell r="H2356">
            <v>1.6612</v>
          </cell>
          <cell r="I2356">
            <v>11.64</v>
          </cell>
          <cell r="M2356">
            <v>4.6797197123552046</v>
          </cell>
          <cell r="N2356">
            <v>4.6887395563130401</v>
          </cell>
          <cell r="O2356">
            <v>4.7155226281962825</v>
          </cell>
        </row>
        <row r="2357">
          <cell r="A2357">
            <v>39594</v>
          </cell>
          <cell r="B2357">
            <v>39591</v>
          </cell>
          <cell r="C2357">
            <v>39595</v>
          </cell>
          <cell r="D2357">
            <v>1.3015049999999999</v>
          </cell>
          <cell r="E2357">
            <v>1.3515809999999999</v>
          </cell>
          <cell r="F2357">
            <v>1.6601999999999999</v>
          </cell>
          <cell r="G2357">
            <v>1.661</v>
          </cell>
          <cell r="H2357">
            <v>1.6594</v>
          </cell>
          <cell r="I2357">
            <v>11.64</v>
          </cell>
          <cell r="M2357">
            <v>4.6817482741363037</v>
          </cell>
          <cell r="N2357">
            <v>4.6908519600791267</v>
          </cell>
          <cell r="O2357">
            <v>4.7175834852698673</v>
          </cell>
        </row>
        <row r="2358">
          <cell r="A2358">
            <v>39595</v>
          </cell>
          <cell r="B2358">
            <v>39594</v>
          </cell>
          <cell r="C2358">
            <v>39596</v>
          </cell>
          <cell r="D2358">
            <v>1.3015049999999999</v>
          </cell>
          <cell r="E2358">
            <v>1.3515809999999999</v>
          </cell>
          <cell r="F2358">
            <v>1.6673</v>
          </cell>
          <cell r="G2358">
            <v>1.6680999999999999</v>
          </cell>
          <cell r="H2358">
            <v>1.6705000000000001</v>
          </cell>
          <cell r="I2358">
            <v>11.64</v>
          </cell>
          <cell r="M2358">
            <v>4.6837793803988133</v>
          </cell>
          <cell r="N2358">
            <v>4.6929653155401452</v>
          </cell>
          <cell r="O2358">
            <v>4.7196452430138995</v>
          </cell>
        </row>
        <row r="2359">
          <cell r="A2359">
            <v>39596</v>
          </cell>
          <cell r="B2359">
            <v>39595</v>
          </cell>
          <cell r="C2359">
            <v>39597</v>
          </cell>
          <cell r="D2359">
            <v>1.300438</v>
          </cell>
          <cell r="E2359">
            <v>1.3515809999999999</v>
          </cell>
          <cell r="F2359">
            <v>1.6621999999999999</v>
          </cell>
          <cell r="G2359">
            <v>1.663</v>
          </cell>
          <cell r="H2359">
            <v>1.6571</v>
          </cell>
          <cell r="I2359">
            <v>11.64</v>
          </cell>
          <cell r="M2359">
            <v>4.6858113678263082</v>
          </cell>
          <cell r="N2359">
            <v>4.695079623124859</v>
          </cell>
          <cell r="O2359">
            <v>4.7217079018220058</v>
          </cell>
        </row>
        <row r="2360">
          <cell r="A2360">
            <v>39597</v>
          </cell>
          <cell r="B2360">
            <v>39596</v>
          </cell>
          <cell r="C2360">
            <v>39598</v>
          </cell>
          <cell r="D2360">
            <v>1.2993699999999999</v>
          </cell>
          <cell r="E2360">
            <v>1.3515809999999999</v>
          </cell>
          <cell r="F2360">
            <v>1.6488</v>
          </cell>
          <cell r="G2360">
            <v>1.6496</v>
          </cell>
          <cell r="H2360">
            <v>1.6372</v>
          </cell>
          <cell r="I2360">
            <v>11.64</v>
          </cell>
          <cell r="M2360">
            <v>4.6878425702141593</v>
          </cell>
          <cell r="N2360">
            <v>4.6971948832622266</v>
          </cell>
          <cell r="O2360">
            <v>4.7237714620879849</v>
          </cell>
        </row>
        <row r="2361">
          <cell r="A2361">
            <v>39598</v>
          </cell>
          <cell r="B2361">
            <v>39597</v>
          </cell>
          <cell r="C2361">
            <v>39601</v>
          </cell>
          <cell r="D2361">
            <v>1.3015049999999999</v>
          </cell>
          <cell r="E2361">
            <v>1.3515809999999999</v>
          </cell>
          <cell r="F2361">
            <v>1.6286</v>
          </cell>
          <cell r="G2361">
            <v>1.6294</v>
          </cell>
          <cell r="H2361">
            <v>1.6286</v>
          </cell>
          <cell r="I2361">
            <v>11.64</v>
          </cell>
          <cell r="M2361">
            <v>4.6898729842143121</v>
          </cell>
          <cell r="N2361">
            <v>4.6993110963813978</v>
          </cell>
          <cell r="O2361">
            <v>4.7258359242058061</v>
          </cell>
        </row>
        <row r="2362">
          <cell r="A2362">
            <v>39601</v>
          </cell>
          <cell r="B2362">
            <v>39598</v>
          </cell>
          <cell r="C2362">
            <v>39602</v>
          </cell>
          <cell r="D2362">
            <v>1.302573</v>
          </cell>
          <cell r="E2362">
            <v>1.3515809999999999</v>
          </cell>
          <cell r="F2362">
            <v>1.6312</v>
          </cell>
          <cell r="G2362">
            <v>1.6319999999999999</v>
          </cell>
          <cell r="H2362">
            <v>1.6322000000000001</v>
          </cell>
          <cell r="I2362">
            <v>11.64</v>
          </cell>
          <cell r="M2362">
            <v>4.6919076152604182</v>
          </cell>
          <cell r="N2362">
            <v>4.7014282629117172</v>
          </cell>
          <cell r="O2362">
            <v>4.7279012885696128</v>
          </cell>
        </row>
        <row r="2363">
          <cell r="A2363">
            <v>39602</v>
          </cell>
          <cell r="B2363">
            <v>39601</v>
          </cell>
          <cell r="C2363">
            <v>39603</v>
          </cell>
          <cell r="D2363">
            <v>1.300438</v>
          </cell>
          <cell r="E2363">
            <v>1.3515809999999999</v>
          </cell>
          <cell r="F2363">
            <v>1.6207</v>
          </cell>
          <cell r="G2363">
            <v>1.6214999999999999</v>
          </cell>
          <cell r="H2363">
            <v>1.6287</v>
          </cell>
          <cell r="I2363">
            <v>11.64</v>
          </cell>
          <cell r="M2363">
            <v>4.6939447993197962</v>
          </cell>
          <cell r="N2363">
            <v>4.7035463832827213</v>
          </cell>
          <cell r="O2363">
            <v>4.7299675555737188</v>
          </cell>
        </row>
        <row r="2364">
          <cell r="A2364">
            <v>39603</v>
          </cell>
          <cell r="B2364">
            <v>39602</v>
          </cell>
          <cell r="C2364">
            <v>39604</v>
          </cell>
          <cell r="D2364">
            <v>1.2993699999999999</v>
          </cell>
          <cell r="E2364">
            <v>1.3515809999999999</v>
          </cell>
          <cell r="F2364">
            <v>1.6298999999999999</v>
          </cell>
          <cell r="G2364">
            <v>1.6307</v>
          </cell>
          <cell r="H2364">
            <v>1.6282000000000001</v>
          </cell>
          <cell r="I2364">
            <v>11.64</v>
          </cell>
          <cell r="M2364">
            <v>4.695979527382109</v>
          </cell>
          <cell r="N2364">
            <v>4.7056654579241419</v>
          </cell>
          <cell r="O2364">
            <v>4.7320347256126123</v>
          </cell>
        </row>
        <row r="2365">
          <cell r="A2365">
            <v>39604</v>
          </cell>
          <cell r="B2365">
            <v>39603</v>
          </cell>
          <cell r="C2365">
            <v>39605</v>
          </cell>
          <cell r="D2365">
            <v>1.352644</v>
          </cell>
          <cell r="E2365">
            <v>1.4046240000000001</v>
          </cell>
          <cell r="F2365">
            <v>1.6254</v>
          </cell>
          <cell r="G2365">
            <v>1.6262000000000001</v>
          </cell>
          <cell r="H2365">
            <v>1.6276999999999999</v>
          </cell>
          <cell r="I2365">
            <v>12.14</v>
          </cell>
          <cell r="M2365">
            <v>4.6980134656882733</v>
          </cell>
          <cell r="N2365">
            <v>4.7077854872659035</v>
          </cell>
          <cell r="O2365">
            <v>4.7341027990809517</v>
          </cell>
        </row>
        <row r="2366">
          <cell r="A2366">
            <v>39605</v>
          </cell>
          <cell r="B2366">
            <v>39604</v>
          </cell>
          <cell r="C2366">
            <v>39608</v>
          </cell>
          <cell r="D2366">
            <v>1.352644</v>
          </cell>
          <cell r="E2366">
            <v>1.4046240000000001</v>
          </cell>
          <cell r="F2366">
            <v>1.6274</v>
          </cell>
          <cell r="G2366">
            <v>1.6282000000000001</v>
          </cell>
          <cell r="H2366">
            <v>1.6335</v>
          </cell>
          <cell r="I2366">
            <v>12.14</v>
          </cell>
          <cell r="M2366">
            <v>4.7001317122637003</v>
          </cell>
          <cell r="N2366">
            <v>4.7099897100933257</v>
          </cell>
          <cell r="O2366">
            <v>4.7362557630138475</v>
          </cell>
        </row>
        <row r="2367">
          <cell r="A2367">
            <v>39608</v>
          </cell>
          <cell r="B2367">
            <v>39605</v>
          </cell>
          <cell r="C2367">
            <v>39609</v>
          </cell>
          <cell r="D2367">
            <v>1.353707</v>
          </cell>
          <cell r="E2367">
            <v>1.4046240000000001</v>
          </cell>
          <cell r="F2367">
            <v>1.6256999999999999</v>
          </cell>
          <cell r="G2367">
            <v>1.6265000000000001</v>
          </cell>
          <cell r="H2367">
            <v>1.6259999999999999</v>
          </cell>
          <cell r="I2367">
            <v>12.14</v>
          </cell>
          <cell r="M2367">
            <v>4.7022509139169681</v>
          </cell>
          <cell r="N2367">
            <v>4.7121949649555095</v>
          </cell>
          <cell r="O2367">
            <v>4.7384097060665242</v>
          </cell>
        </row>
        <row r="2368">
          <cell r="A2368">
            <v>39609</v>
          </cell>
          <cell r="B2368">
            <v>39608</v>
          </cell>
          <cell r="C2368">
            <v>39610</v>
          </cell>
          <cell r="D2368">
            <v>1.3558330000000001</v>
          </cell>
          <cell r="E2368">
            <v>1.4046240000000001</v>
          </cell>
          <cell r="F2368">
            <v>1.6384000000000001</v>
          </cell>
          <cell r="G2368">
            <v>1.6392</v>
          </cell>
          <cell r="H2368">
            <v>1.6484000000000001</v>
          </cell>
          <cell r="I2368">
            <v>12.16</v>
          </cell>
          <cell r="M2368">
            <v>4.7043727372429434</v>
          </cell>
          <cell r="N2368">
            <v>4.7144012523356613</v>
          </cell>
          <cell r="O2368">
            <v>4.7405646286842638</v>
          </cell>
        </row>
        <row r="2369">
          <cell r="A2369">
            <v>39610</v>
          </cell>
          <cell r="B2369">
            <v>39609</v>
          </cell>
          <cell r="C2369">
            <v>39611</v>
          </cell>
          <cell r="D2369">
            <v>1.3568960000000001</v>
          </cell>
          <cell r="E2369">
            <v>1.4046240000000001</v>
          </cell>
          <cell r="F2369">
            <v>1.6419999999999999</v>
          </cell>
          <cell r="G2369">
            <v>1.6428</v>
          </cell>
          <cell r="H2369">
            <v>1.6404000000000001</v>
          </cell>
          <cell r="I2369">
            <v>12.17</v>
          </cell>
          <cell r="M2369">
            <v>4.7064988518434276</v>
          </cell>
          <cell r="N2369">
            <v>4.7166085727172149</v>
          </cell>
          <cell r="O2369">
            <v>4.7427238875900857</v>
          </cell>
        </row>
        <row r="2370">
          <cell r="A2370">
            <v>39611</v>
          </cell>
          <cell r="B2370">
            <v>39610</v>
          </cell>
          <cell r="C2370">
            <v>39612</v>
          </cell>
          <cell r="D2370">
            <v>1.3579589999999999</v>
          </cell>
          <cell r="E2370">
            <v>1.4046240000000001</v>
          </cell>
          <cell r="F2370">
            <v>1.6392</v>
          </cell>
          <cell r="G2370">
            <v>1.64</v>
          </cell>
          <cell r="H2370">
            <v>1.6346000000000001</v>
          </cell>
          <cell r="I2370">
            <v>12.17</v>
          </cell>
          <cell r="M2370">
            <v>4.7086275949987844</v>
          </cell>
          <cell r="N2370">
            <v>4.7188169265838296</v>
          </cell>
          <cell r="O2370">
            <v>4.744885808686738</v>
          </cell>
        </row>
        <row r="2371">
          <cell r="A2371">
            <v>39612</v>
          </cell>
          <cell r="B2371">
            <v>39611</v>
          </cell>
          <cell r="C2371">
            <v>39615</v>
          </cell>
          <cell r="D2371">
            <v>1.3568960000000001</v>
          </cell>
          <cell r="E2371">
            <v>1.4046240000000001</v>
          </cell>
          <cell r="F2371">
            <v>1.6359999999999999</v>
          </cell>
          <cell r="G2371">
            <v>1.6368</v>
          </cell>
          <cell r="H2371">
            <v>1.6354</v>
          </cell>
          <cell r="I2371">
            <v>12.17</v>
          </cell>
          <cell r="M2371">
            <v>4.7107589694055436</v>
          </cell>
          <cell r="N2371">
            <v>4.721026314419392</v>
          </cell>
          <cell r="O2371">
            <v>4.7470487152725189</v>
          </cell>
        </row>
        <row r="2372">
          <cell r="A2372">
            <v>39615</v>
          </cell>
          <cell r="B2372">
            <v>39612</v>
          </cell>
          <cell r="C2372">
            <v>39616</v>
          </cell>
          <cell r="D2372">
            <v>1.3568960000000001</v>
          </cell>
          <cell r="E2372">
            <v>1.4046240000000001</v>
          </cell>
          <cell r="F2372">
            <v>1.6269</v>
          </cell>
          <cell r="G2372">
            <v>1.6276999999999999</v>
          </cell>
          <cell r="H2372">
            <v>1.6246</v>
          </cell>
          <cell r="I2372">
            <v>12.17</v>
          </cell>
          <cell r="M2372">
            <v>4.7128896394063933</v>
          </cell>
          <cell r="N2372">
            <v>4.7232367367080137</v>
          </cell>
          <cell r="O2372">
            <v>4.7492126077966521</v>
          </cell>
        </row>
        <row r="2373">
          <cell r="A2373">
            <v>39616</v>
          </cell>
          <cell r="B2373">
            <v>39615</v>
          </cell>
          <cell r="C2373">
            <v>39617</v>
          </cell>
          <cell r="D2373">
            <v>1.3579589999999999</v>
          </cell>
          <cell r="E2373">
            <v>1.4046240000000001</v>
          </cell>
          <cell r="F2373">
            <v>1.6119000000000001</v>
          </cell>
          <cell r="G2373">
            <v>1.6127</v>
          </cell>
          <cell r="H2373">
            <v>1.6081000000000001</v>
          </cell>
          <cell r="I2373">
            <v>12.17</v>
          </cell>
          <cell r="M2373">
            <v>4.7150212731064434</v>
          </cell>
          <cell r="N2373">
            <v>4.7254481939340343</v>
          </cell>
          <cell r="O2373">
            <v>4.7513774867085683</v>
          </cell>
        </row>
        <row r="2374">
          <cell r="A2374">
            <v>39617</v>
          </cell>
          <cell r="B2374">
            <v>39616</v>
          </cell>
          <cell r="C2374">
            <v>39618</v>
          </cell>
          <cell r="D2374">
            <v>1.3558330000000001</v>
          </cell>
          <cell r="E2374">
            <v>1.4046240000000001</v>
          </cell>
          <cell r="F2374">
            <v>1.6105</v>
          </cell>
          <cell r="G2374">
            <v>1.6113</v>
          </cell>
          <cell r="H2374">
            <v>1.6076999999999999</v>
          </cell>
          <cell r="I2374">
            <v>12.17</v>
          </cell>
          <cell r="M2374">
            <v>4.7171555416307784</v>
          </cell>
          <cell r="N2374">
            <v>4.7276606865820199</v>
          </cell>
          <cell r="O2374">
            <v>4.7535433524579016</v>
          </cell>
        </row>
        <row r="2375">
          <cell r="A2375">
            <v>39618</v>
          </cell>
          <cell r="B2375">
            <v>39617</v>
          </cell>
          <cell r="C2375">
            <v>39619</v>
          </cell>
          <cell r="D2375">
            <v>1.3558330000000001</v>
          </cell>
          <cell r="E2375">
            <v>1.4046240000000001</v>
          </cell>
          <cell r="F2375">
            <v>1.6043000000000001</v>
          </cell>
          <cell r="G2375">
            <v>1.6051</v>
          </cell>
          <cell r="H2375">
            <v>1.6032</v>
          </cell>
          <cell r="I2375">
            <v>12.17</v>
          </cell>
          <cell r="M2375">
            <v>4.7192874333472705</v>
          </cell>
          <cell r="N2375">
            <v>4.7298742151367632</v>
          </cell>
          <cell r="O2375">
            <v>4.7557102054944913</v>
          </cell>
        </row>
        <row r="2376">
          <cell r="A2376">
            <v>39619</v>
          </cell>
          <cell r="B2376">
            <v>39618</v>
          </cell>
          <cell r="C2376">
            <v>39622</v>
          </cell>
          <cell r="D2376">
            <v>1.3558330000000001</v>
          </cell>
          <cell r="E2376">
            <v>1.4046240000000001</v>
          </cell>
          <cell r="F2376">
            <v>1.6033999999999999</v>
          </cell>
          <cell r="G2376">
            <v>1.6042000000000001</v>
          </cell>
          <cell r="H2376">
            <v>1.6061000000000001</v>
          </cell>
          <cell r="I2376">
            <v>12.17</v>
          </cell>
          <cell r="M2376">
            <v>4.7214202885601431</v>
          </cell>
          <cell r="N2376">
            <v>4.7320887800832843</v>
          </cell>
          <cell r="O2376">
            <v>4.7578780462683827</v>
          </cell>
        </row>
        <row r="2377">
          <cell r="A2377">
            <v>39622</v>
          </cell>
          <cell r="B2377">
            <v>39619</v>
          </cell>
          <cell r="C2377">
            <v>39623</v>
          </cell>
          <cell r="D2377">
            <v>1.359021</v>
          </cell>
          <cell r="E2377">
            <v>1.4046240000000001</v>
          </cell>
          <cell r="F2377">
            <v>1.6109</v>
          </cell>
          <cell r="G2377">
            <v>1.6116999999999999</v>
          </cell>
          <cell r="H2377">
            <v>1.6126</v>
          </cell>
          <cell r="I2377">
            <v>12.17</v>
          </cell>
          <cell r="M2377">
            <v>4.7235541077048424</v>
          </cell>
          <cell r="N2377">
            <v>4.7343043819068296</v>
          </cell>
          <cell r="O2377">
            <v>4.7600468752298246</v>
          </cell>
        </row>
        <row r="2378">
          <cell r="A2378">
            <v>39623</v>
          </cell>
          <cell r="B2378">
            <v>39622</v>
          </cell>
          <cell r="C2378">
            <v>39624</v>
          </cell>
          <cell r="D2378">
            <v>1.3579589999999999</v>
          </cell>
          <cell r="E2378">
            <v>1.4046240000000001</v>
          </cell>
          <cell r="F2378">
            <v>1.6037999999999999</v>
          </cell>
          <cell r="G2378">
            <v>1.6046</v>
          </cell>
          <cell r="H2378">
            <v>1.6019000000000001</v>
          </cell>
          <cell r="I2378">
            <v>12.17</v>
          </cell>
          <cell r="M2378">
            <v>4.7256939107805112</v>
          </cell>
          <cell r="N2378">
            <v>4.7365210210928739</v>
          </cell>
          <cell r="O2378">
            <v>4.7622166928292726</v>
          </cell>
        </row>
        <row r="2379">
          <cell r="A2379">
            <v>39624</v>
          </cell>
          <cell r="B2379">
            <v>39623</v>
          </cell>
          <cell r="C2379">
            <v>39625</v>
          </cell>
          <cell r="D2379">
            <v>1.3579589999999999</v>
          </cell>
          <cell r="E2379">
            <v>1.4046240000000001</v>
          </cell>
          <cell r="F2379">
            <v>1.5992999999999999</v>
          </cell>
          <cell r="G2379">
            <v>1.6001000000000001</v>
          </cell>
          <cell r="H2379">
            <v>1.591</v>
          </cell>
          <cell r="I2379">
            <v>12.17</v>
          </cell>
          <cell r="M2379">
            <v>4.7278330103063073</v>
          </cell>
          <cell r="N2379">
            <v>4.7387386981271176</v>
          </cell>
          <cell r="O2379">
            <v>4.7643874995173867</v>
          </cell>
        </row>
        <row r="2380">
          <cell r="A2380">
            <v>39625</v>
          </cell>
          <cell r="B2380">
            <v>39624</v>
          </cell>
          <cell r="C2380">
            <v>39626</v>
          </cell>
          <cell r="D2380">
            <v>1.3568960000000001</v>
          </cell>
          <cell r="E2380">
            <v>1.4046240000000001</v>
          </cell>
          <cell r="F2380">
            <v>1.5943000000000001</v>
          </cell>
          <cell r="G2380">
            <v>1.5951</v>
          </cell>
          <cell r="H2380">
            <v>1.6016999999999999</v>
          </cell>
          <cell r="I2380">
            <v>12.17</v>
          </cell>
          <cell r="M2380">
            <v>4.7299730781019216</v>
          </cell>
          <cell r="N2380">
            <v>4.7409574134954902</v>
          </cell>
          <cell r="O2380">
            <v>4.7665592957450329</v>
          </cell>
        </row>
        <row r="2381">
          <cell r="A2381">
            <v>39626</v>
          </cell>
          <cell r="B2381">
            <v>39625</v>
          </cell>
          <cell r="C2381">
            <v>39629</v>
          </cell>
          <cell r="D2381">
            <v>1.3568960000000001</v>
          </cell>
          <cell r="E2381">
            <v>1.4046240000000001</v>
          </cell>
          <cell r="F2381">
            <v>1.6069</v>
          </cell>
          <cell r="G2381">
            <v>1.6076999999999999</v>
          </cell>
          <cell r="H2381">
            <v>1.5959000000000001</v>
          </cell>
          <cell r="I2381">
            <v>12.17</v>
          </cell>
          <cell r="M2381">
            <v>4.7321124386185165</v>
          </cell>
          <cell r="N2381">
            <v>4.7431771676841485</v>
          </cell>
          <cell r="O2381">
            <v>4.7687320819632824</v>
          </cell>
        </row>
        <row r="2382">
          <cell r="A2382">
            <v>39629</v>
          </cell>
          <cell r="B2382">
            <v>39626</v>
          </cell>
          <cell r="C2382">
            <v>39630</v>
          </cell>
          <cell r="D2382">
            <v>1.359021</v>
          </cell>
          <cell r="E2382">
            <v>1.4046240000000001</v>
          </cell>
          <cell r="F2382">
            <v>1.5911</v>
          </cell>
          <cell r="G2382">
            <v>1.5919000000000001</v>
          </cell>
          <cell r="H2382">
            <v>1.5971</v>
          </cell>
          <cell r="I2382">
            <v>12.17</v>
          </cell>
          <cell r="M2382">
            <v>4.73425276676502</v>
          </cell>
          <cell r="N2382">
            <v>4.7453979611794761</v>
          </cell>
          <cell r="O2382">
            <v>4.7709058586234114</v>
          </cell>
        </row>
        <row r="2383">
          <cell r="A2383">
            <v>39630</v>
          </cell>
          <cell r="B2383">
            <v>39629</v>
          </cell>
          <cell r="C2383">
            <v>39631</v>
          </cell>
          <cell r="D2383">
            <v>1.3685799999999999</v>
          </cell>
          <cell r="E2383">
            <v>1.4046240000000001</v>
          </cell>
          <cell r="F2383">
            <v>1.6052999999999999</v>
          </cell>
          <cell r="G2383">
            <v>1.6061000000000001</v>
          </cell>
          <cell r="H2383">
            <v>1.603</v>
          </cell>
          <cell r="I2383">
            <v>12.17</v>
          </cell>
          <cell r="M2383">
            <v>4.7363974164081339</v>
          </cell>
          <cell r="N2383">
            <v>4.7476197944680845</v>
          </cell>
          <cell r="O2383">
            <v>4.7730806261769034</v>
          </cell>
        </row>
        <row r="2384">
          <cell r="A2384">
            <v>39631</v>
          </cell>
          <cell r="B2384">
            <v>39630</v>
          </cell>
          <cell r="C2384">
            <v>39632</v>
          </cell>
          <cell r="D2384">
            <v>1.3632709999999999</v>
          </cell>
          <cell r="E2384">
            <v>1.4046240000000001</v>
          </cell>
          <cell r="F2384">
            <v>1.5985</v>
          </cell>
          <cell r="G2384">
            <v>1.5992999999999999</v>
          </cell>
          <cell r="H2384">
            <v>1.6021000000000001</v>
          </cell>
          <cell r="I2384">
            <v>12.17</v>
          </cell>
          <cell r="M2384">
            <v>4.7385581293335166</v>
          </cell>
          <cell r="N2384">
            <v>4.7498426680368127</v>
          </cell>
          <cell r="O2384">
            <v>4.7752563850754459</v>
          </cell>
        </row>
        <row r="2385">
          <cell r="A2385">
            <v>39632</v>
          </cell>
          <cell r="B2385">
            <v>39631</v>
          </cell>
          <cell r="C2385">
            <v>39633</v>
          </cell>
          <cell r="D2385">
            <v>1.3600840000000001</v>
          </cell>
          <cell r="E2385">
            <v>1.4046240000000001</v>
          </cell>
          <cell r="F2385">
            <v>1.6081000000000001</v>
          </cell>
          <cell r="G2385">
            <v>1.6089</v>
          </cell>
          <cell r="H2385">
            <v>1.6117999999999999</v>
          </cell>
          <cell r="I2385">
            <v>12.17</v>
          </cell>
          <cell r="M2385">
            <v>4.7407114422933612</v>
          </cell>
          <cell r="N2385">
            <v>4.7520665823727288</v>
          </cell>
          <cell r="O2385">
            <v>4.7774331357709343</v>
          </cell>
        </row>
        <row r="2386">
          <cell r="A2386">
            <v>39633</v>
          </cell>
          <cell r="B2386">
            <v>39632</v>
          </cell>
          <cell r="C2386">
            <v>39636</v>
          </cell>
          <cell r="D2386">
            <v>1.3622080000000001</v>
          </cell>
          <cell r="E2386">
            <v>1.4046240000000001</v>
          </cell>
          <cell r="F2386">
            <v>1.6092</v>
          </cell>
          <cell r="G2386">
            <v>1.61</v>
          </cell>
          <cell r="H2386">
            <v>1.6075999999999999</v>
          </cell>
          <cell r="I2386">
            <v>12.17</v>
          </cell>
          <cell r="M2386">
            <v>4.7428606975537875</v>
          </cell>
          <cell r="N2386">
            <v>4.7542915379631285</v>
          </cell>
          <cell r="O2386">
            <v>4.7796108787154683</v>
          </cell>
        </row>
        <row r="2387">
          <cell r="A2387">
            <v>39636</v>
          </cell>
          <cell r="B2387">
            <v>39633</v>
          </cell>
          <cell r="C2387">
            <v>39637</v>
          </cell>
          <cell r="D2387">
            <v>1.361146</v>
          </cell>
          <cell r="E2387">
            <v>1.417319</v>
          </cell>
          <cell r="F2387">
            <v>1.6032999999999999</v>
          </cell>
          <cell r="G2387">
            <v>1.6041000000000001</v>
          </cell>
          <cell r="H2387">
            <v>1.6012</v>
          </cell>
          <cell r="I2387">
            <v>12.17</v>
          </cell>
          <cell r="M2387">
            <v>4.7450142851488186</v>
          </cell>
          <cell r="N2387">
            <v>4.7565175352955356</v>
          </cell>
          <cell r="O2387">
            <v>4.7817896143613536</v>
          </cell>
        </row>
        <row r="2388">
          <cell r="A2388">
            <v>39637</v>
          </cell>
          <cell r="B2388">
            <v>39636</v>
          </cell>
          <cell r="C2388">
            <v>39638</v>
          </cell>
          <cell r="D2388">
            <v>1.3632709999999999</v>
          </cell>
          <cell r="E2388">
            <v>1.417319</v>
          </cell>
          <cell r="F2388">
            <v>1.6019000000000001</v>
          </cell>
          <cell r="G2388">
            <v>1.6027</v>
          </cell>
          <cell r="H2388">
            <v>1.6127</v>
          </cell>
          <cell r="I2388">
            <v>12.17</v>
          </cell>
          <cell r="M2388">
            <v>4.7471671708868763</v>
          </cell>
          <cell r="N2388">
            <v>4.7587647028544051</v>
          </cell>
          <cell r="O2388">
            <v>4.7839693431611039</v>
          </cell>
        </row>
        <row r="2389">
          <cell r="A2389">
            <v>39638</v>
          </cell>
          <cell r="B2389">
            <v>39637</v>
          </cell>
          <cell r="C2389">
            <v>39639</v>
          </cell>
          <cell r="D2389">
            <v>1.364333</v>
          </cell>
          <cell r="E2389">
            <v>1.417319</v>
          </cell>
          <cell r="F2389">
            <v>1.6084000000000001</v>
          </cell>
          <cell r="G2389">
            <v>1.6092</v>
          </cell>
          <cell r="H2389">
            <v>1.6133</v>
          </cell>
          <cell r="I2389">
            <v>12.17</v>
          </cell>
          <cell r="M2389">
            <v>4.7493243959989497</v>
          </cell>
          <cell r="N2389">
            <v>4.761012932064367</v>
          </cell>
          <cell r="O2389">
            <v>4.7861500655674369</v>
          </cell>
        </row>
        <row r="2390">
          <cell r="A2390">
            <v>39639</v>
          </cell>
          <cell r="B2390">
            <v>39638</v>
          </cell>
          <cell r="C2390">
            <v>39640</v>
          </cell>
          <cell r="D2390">
            <v>1.3622080000000001</v>
          </cell>
          <cell r="E2390">
            <v>1.417319</v>
          </cell>
          <cell r="F2390">
            <v>1.6138999999999999</v>
          </cell>
          <cell r="G2390">
            <v>1.6147</v>
          </cell>
          <cell r="H2390">
            <v>1.6099000000000001</v>
          </cell>
          <cell r="I2390">
            <v>12.17</v>
          </cell>
          <cell r="M2390">
            <v>4.7514842826660049</v>
          </cell>
          <cell r="N2390">
            <v>4.7632622234269872</v>
          </cell>
          <cell r="O2390">
            <v>4.7883317820332785</v>
          </cell>
        </row>
        <row r="2391">
          <cell r="A2391">
            <v>39640</v>
          </cell>
          <cell r="B2391">
            <v>39639</v>
          </cell>
          <cell r="C2391">
            <v>39643</v>
          </cell>
          <cell r="D2391">
            <v>1.361146</v>
          </cell>
          <cell r="E2391">
            <v>1.417319</v>
          </cell>
          <cell r="F2391">
            <v>1.6024</v>
          </cell>
          <cell r="G2391">
            <v>1.6032</v>
          </cell>
          <cell r="H2391">
            <v>1.6011</v>
          </cell>
          <cell r="I2391">
            <v>12.17</v>
          </cell>
          <cell r="M2391">
            <v>4.753641785966578</v>
          </cell>
          <cell r="N2391">
            <v>4.7655125774440688</v>
          </cell>
          <cell r="O2391">
            <v>4.7905144930117602</v>
          </cell>
        </row>
        <row r="2392">
          <cell r="A2392">
            <v>39643</v>
          </cell>
          <cell r="B2392">
            <v>39640</v>
          </cell>
          <cell r="C2392">
            <v>39644</v>
          </cell>
          <cell r="D2392">
            <v>1.359021</v>
          </cell>
          <cell r="E2392">
            <v>1.417319</v>
          </cell>
          <cell r="F2392">
            <v>1.5933999999999999</v>
          </cell>
          <cell r="G2392">
            <v>1.5942000000000001</v>
          </cell>
          <cell r="H2392">
            <v>1.5938000000000001</v>
          </cell>
          <cell r="I2392">
            <v>12.17</v>
          </cell>
          <cell r="M2392">
            <v>4.7557985861340448</v>
          </cell>
          <cell r="N2392">
            <v>4.7677639946176518</v>
          </cell>
          <cell r="O2392">
            <v>4.7926981989562201</v>
          </cell>
        </row>
        <row r="2393">
          <cell r="A2393">
            <v>39644</v>
          </cell>
          <cell r="B2393">
            <v>39643</v>
          </cell>
          <cell r="C2393">
            <v>39645</v>
          </cell>
          <cell r="D2393">
            <v>1.3579589999999999</v>
          </cell>
          <cell r="E2393">
            <v>1.417319</v>
          </cell>
          <cell r="F2393">
            <v>1.5902000000000001</v>
          </cell>
          <cell r="G2393">
            <v>1.591</v>
          </cell>
          <cell r="H2393">
            <v>1.5876999999999999</v>
          </cell>
          <cell r="I2393">
            <v>12.17</v>
          </cell>
          <cell r="M2393">
            <v>4.7579529961841533</v>
          </cell>
          <cell r="N2393">
            <v>4.7700164754500145</v>
          </cell>
          <cell r="O2393">
            <v>4.7948829003202027</v>
          </cell>
        </row>
        <row r="2394">
          <cell r="A2394">
            <v>39645</v>
          </cell>
          <cell r="B2394">
            <v>39644</v>
          </cell>
          <cell r="C2394">
            <v>39646</v>
          </cell>
          <cell r="D2394">
            <v>1.3600840000000001</v>
          </cell>
          <cell r="E2394">
            <v>1.417319</v>
          </cell>
          <cell r="F2394">
            <v>1.5952</v>
          </cell>
          <cell r="G2394">
            <v>1.5960000000000001</v>
          </cell>
          <cell r="H2394">
            <v>1.5959000000000001</v>
          </cell>
          <cell r="I2394">
            <v>12.17</v>
          </cell>
          <cell r="M2394">
            <v>4.760106697881735</v>
          </cell>
          <cell r="N2394">
            <v>4.7722700204436705</v>
          </cell>
          <cell r="O2394">
            <v>4.7970685975574598</v>
          </cell>
        </row>
        <row r="2395">
          <cell r="A2395">
            <v>39646</v>
          </cell>
          <cell r="B2395">
            <v>39645</v>
          </cell>
          <cell r="C2395">
            <v>39647</v>
          </cell>
          <cell r="D2395">
            <v>1.359021</v>
          </cell>
          <cell r="E2395">
            <v>1.417319</v>
          </cell>
          <cell r="F2395">
            <v>1.5905</v>
          </cell>
          <cell r="G2395">
            <v>1.5912999999999999</v>
          </cell>
          <cell r="H2395">
            <v>1.5985</v>
          </cell>
          <cell r="I2395">
            <v>12.17</v>
          </cell>
          <cell r="M2395">
            <v>4.7622647462010956</v>
          </cell>
          <cell r="N2395">
            <v>4.7745246301013724</v>
          </cell>
          <cell r="O2395">
            <v>4.7992552911219502</v>
          </cell>
        </row>
        <row r="2396">
          <cell r="A2396">
            <v>39647</v>
          </cell>
          <cell r="B2396">
            <v>39646</v>
          </cell>
          <cell r="C2396">
            <v>39650</v>
          </cell>
          <cell r="D2396">
            <v>1.359021</v>
          </cell>
          <cell r="E2396">
            <v>1.417319</v>
          </cell>
          <cell r="F2396">
            <v>1.593</v>
          </cell>
          <cell r="G2396">
            <v>1.5938000000000001</v>
          </cell>
          <cell r="H2396">
            <v>1.5891</v>
          </cell>
          <cell r="I2396">
            <v>12.17</v>
          </cell>
          <cell r="M2396">
            <v>4.7644220854669781</v>
          </cell>
          <cell r="N2396">
            <v>4.7767803049261088</v>
          </cell>
          <cell r="O2396">
            <v>4.8014429814678392</v>
          </cell>
        </row>
        <row r="2397">
          <cell r="A2397">
            <v>39650</v>
          </cell>
          <cell r="B2397">
            <v>39647</v>
          </cell>
          <cell r="C2397">
            <v>39651</v>
          </cell>
          <cell r="D2397">
            <v>1.3600840000000001</v>
          </cell>
          <cell r="E2397">
            <v>1.417319</v>
          </cell>
          <cell r="F2397">
            <v>1.581</v>
          </cell>
          <cell r="G2397">
            <v>1.5818000000000001</v>
          </cell>
          <cell r="H2397">
            <v>1.5788</v>
          </cell>
          <cell r="I2397">
            <v>12.17</v>
          </cell>
          <cell r="M2397">
            <v>4.7665804020226492</v>
          </cell>
          <cell r="N2397">
            <v>4.7790370454211084</v>
          </cell>
          <cell r="O2397">
            <v>4.8036316690494987</v>
          </cell>
        </row>
        <row r="2398">
          <cell r="A2398">
            <v>39651</v>
          </cell>
          <cell r="B2398">
            <v>39650</v>
          </cell>
          <cell r="C2398">
            <v>39652</v>
          </cell>
          <cell r="D2398">
            <v>1.3579589999999999</v>
          </cell>
          <cell r="E2398">
            <v>1.417319</v>
          </cell>
          <cell r="F2398">
            <v>1.5803</v>
          </cell>
          <cell r="G2398">
            <v>1.5810999999999999</v>
          </cell>
          <cell r="H2398">
            <v>1.5787</v>
          </cell>
          <cell r="I2398">
            <v>12.17</v>
          </cell>
          <cell r="M2398">
            <v>4.7687413852691503</v>
          </cell>
          <cell r="N2398">
            <v>4.7812948520898351</v>
          </cell>
          <cell r="O2398">
            <v>4.8058213543215089</v>
          </cell>
        </row>
        <row r="2399">
          <cell r="A2399">
            <v>39652</v>
          </cell>
          <cell r="B2399">
            <v>39651</v>
          </cell>
          <cell r="C2399">
            <v>39653</v>
          </cell>
          <cell r="D2399">
            <v>1.3568960000000001</v>
          </cell>
          <cell r="E2399">
            <v>1.417319</v>
          </cell>
          <cell r="F2399">
            <v>1.5826</v>
          </cell>
          <cell r="G2399">
            <v>1.5833999999999999</v>
          </cell>
          <cell r="H2399">
            <v>1.5832999999999999</v>
          </cell>
          <cell r="I2399">
            <v>12.16</v>
          </cell>
          <cell r="M2399">
            <v>4.7708999703634163</v>
          </cell>
          <cell r="N2399">
            <v>4.7835537254359917</v>
          </cell>
          <cell r="O2399">
            <v>4.8080120377386564</v>
          </cell>
        </row>
        <row r="2400">
          <cell r="A2400">
            <v>39653</v>
          </cell>
          <cell r="B2400">
            <v>39652</v>
          </cell>
          <cell r="C2400">
            <v>39654</v>
          </cell>
          <cell r="D2400">
            <v>1.4384479999999999</v>
          </cell>
          <cell r="E2400">
            <v>1.499512</v>
          </cell>
          <cell r="F2400">
            <v>1.5772999999999999</v>
          </cell>
          <cell r="G2400">
            <v>1.5781000000000001</v>
          </cell>
          <cell r="H2400">
            <v>1.5792999999999999</v>
          </cell>
          <cell r="I2400">
            <v>12.91</v>
          </cell>
          <cell r="M2400">
            <v>4.7730578420588117</v>
          </cell>
          <cell r="N2400">
            <v>4.7858136659635191</v>
          </cell>
          <cell r="O2400">
            <v>4.8102020179677982</v>
          </cell>
        </row>
        <row r="2401">
          <cell r="A2401">
            <v>39654</v>
          </cell>
          <cell r="B2401">
            <v>39653</v>
          </cell>
          <cell r="C2401">
            <v>39657</v>
          </cell>
          <cell r="D2401">
            <v>1.4384479999999999</v>
          </cell>
          <cell r="E2401">
            <v>1.499512</v>
          </cell>
          <cell r="F2401">
            <v>1.5737000000000001</v>
          </cell>
          <cell r="G2401">
            <v>1.5745</v>
          </cell>
          <cell r="H2401">
            <v>1.5729</v>
          </cell>
          <cell r="I2401">
            <v>12.92</v>
          </cell>
          <cell r="M2401">
            <v>4.7753464405610764</v>
          </cell>
          <cell r="N2401">
            <v>4.7882057943041447</v>
          </cell>
          <cell r="O2401">
            <v>4.8125202702436392</v>
          </cell>
        </row>
        <row r="2402">
          <cell r="A2402">
            <v>39657</v>
          </cell>
          <cell r="B2402">
            <v>39654</v>
          </cell>
          <cell r="C2402">
            <v>39658</v>
          </cell>
          <cell r="D2402">
            <v>1.4373929999999999</v>
          </cell>
          <cell r="E2402">
            <v>1.499512</v>
          </cell>
          <cell r="F2402">
            <v>1.5746</v>
          </cell>
          <cell r="G2402">
            <v>1.5753999999999999</v>
          </cell>
          <cell r="H2402">
            <v>1.5744</v>
          </cell>
          <cell r="I2402">
            <v>12.92</v>
          </cell>
          <cell r="M2402">
            <v>4.7776361364066542</v>
          </cell>
          <cell r="N2402">
            <v>4.7905991183198209</v>
          </cell>
          <cell r="O2402">
            <v>4.8148413319037271</v>
          </cell>
        </row>
        <row r="2403">
          <cell r="A2403">
            <v>39658</v>
          </cell>
          <cell r="B2403">
            <v>39657</v>
          </cell>
          <cell r="C2403">
            <v>39659</v>
          </cell>
          <cell r="D2403">
            <v>1.4373929999999999</v>
          </cell>
          <cell r="E2403">
            <v>1.499512</v>
          </cell>
          <cell r="F2403">
            <v>1.5722</v>
          </cell>
          <cell r="G2403">
            <v>1.573</v>
          </cell>
          <cell r="H2403">
            <v>1.5691999999999999</v>
          </cell>
          <cell r="I2403">
            <v>12.92</v>
          </cell>
          <cell r="M2403">
            <v>4.7799252499863272</v>
          </cell>
          <cell r="N2403">
            <v>4.7929936386081913</v>
          </cell>
          <cell r="O2403">
            <v>4.8171635130037185</v>
          </cell>
        </row>
        <row r="2404">
          <cell r="A2404">
            <v>39659</v>
          </cell>
          <cell r="B2404">
            <v>39658</v>
          </cell>
          <cell r="C2404">
            <v>39660</v>
          </cell>
          <cell r="D2404">
            <v>1.4384479999999999</v>
          </cell>
          <cell r="E2404">
            <v>1.499512</v>
          </cell>
          <cell r="F2404">
            <v>1.5632999999999999</v>
          </cell>
          <cell r="G2404">
            <v>1.5641</v>
          </cell>
          <cell r="H2404">
            <v>1.5613999999999999</v>
          </cell>
          <cell r="I2404">
            <v>12.92</v>
          </cell>
          <cell r="M2404">
            <v>4.7822154603512788</v>
          </cell>
          <cell r="N2404">
            <v>4.7953893557671972</v>
          </cell>
          <cell r="O2404">
            <v>4.8194868140835165</v>
          </cell>
        </row>
        <row r="2405">
          <cell r="A2405">
            <v>39660</v>
          </cell>
          <cell r="B2405">
            <v>39659</v>
          </cell>
          <cell r="C2405">
            <v>39661</v>
          </cell>
          <cell r="D2405">
            <v>1.4395039999999999</v>
          </cell>
          <cell r="E2405">
            <v>1.499512</v>
          </cell>
          <cell r="F2405">
            <v>1.5658000000000001</v>
          </cell>
          <cell r="G2405">
            <v>1.5666</v>
          </cell>
          <cell r="H2405">
            <v>1.5623</v>
          </cell>
          <cell r="I2405">
            <v>12.92</v>
          </cell>
          <cell r="M2405">
            <v>4.7845084497727832</v>
          </cell>
          <cell r="N2405">
            <v>4.7977862703950791</v>
          </cell>
          <cell r="O2405">
            <v>4.821811235683283</v>
          </cell>
        </row>
        <row r="2406">
          <cell r="A2406">
            <v>39661</v>
          </cell>
          <cell r="B2406">
            <v>39660</v>
          </cell>
          <cell r="C2406">
            <v>39664</v>
          </cell>
          <cell r="D2406">
            <v>1.4426699999999999</v>
          </cell>
          <cell r="E2406">
            <v>1.499512</v>
          </cell>
          <cell r="F2406">
            <v>1.5585</v>
          </cell>
          <cell r="G2406">
            <v>1.5592999999999999</v>
          </cell>
          <cell r="H2406">
            <v>1.5589999999999999</v>
          </cell>
          <cell r="I2406">
            <v>12.92</v>
          </cell>
          <cell r="M2406">
            <v>4.786804222789943</v>
          </cell>
          <cell r="N2406">
            <v>4.800184383090377</v>
          </cell>
          <cell r="O2406">
            <v>4.8241367783434406</v>
          </cell>
        </row>
        <row r="2407">
          <cell r="A2407">
            <v>39664</v>
          </cell>
          <cell r="B2407">
            <v>39661</v>
          </cell>
          <cell r="C2407">
            <v>39665</v>
          </cell>
          <cell r="D2407">
            <v>1.4405589999999999</v>
          </cell>
          <cell r="E2407">
            <v>1.499512</v>
          </cell>
          <cell r="F2407">
            <v>1.5650999999999999</v>
          </cell>
          <cell r="G2407">
            <v>1.5659000000000001</v>
          </cell>
          <cell r="H2407">
            <v>1.5623</v>
          </cell>
          <cell r="I2407">
            <v>12.92</v>
          </cell>
          <cell r="M2407">
            <v>4.7891061490726399</v>
          </cell>
          <cell r="N2407">
            <v>4.8025836944519291</v>
          </cell>
          <cell r="O2407">
            <v>4.8264634426046724</v>
          </cell>
        </row>
        <row r="2408">
          <cell r="A2408">
            <v>39665</v>
          </cell>
          <cell r="B2408">
            <v>39664</v>
          </cell>
          <cell r="C2408">
            <v>39666</v>
          </cell>
          <cell r="D2408">
            <v>1.441614</v>
          </cell>
          <cell r="E2408">
            <v>1.499512</v>
          </cell>
          <cell r="F2408">
            <v>1.5724</v>
          </cell>
          <cell r="G2408">
            <v>1.5731999999999999</v>
          </cell>
          <cell r="H2408">
            <v>1.5734999999999999</v>
          </cell>
          <cell r="I2408">
            <v>12.92</v>
          </cell>
          <cell r="M2408">
            <v>4.7914058123943066</v>
          </cell>
          <cell r="N2408">
            <v>4.804984205078874</v>
          </cell>
          <cell r="O2408">
            <v>4.8287912290079236</v>
          </cell>
        </row>
        <row r="2409">
          <cell r="A2409">
            <v>39666</v>
          </cell>
          <cell r="B2409">
            <v>39665</v>
          </cell>
          <cell r="C2409">
            <v>39667</v>
          </cell>
          <cell r="D2409">
            <v>1.441614</v>
          </cell>
          <cell r="E2409">
            <v>1.499512</v>
          </cell>
          <cell r="F2409">
            <v>1.5773999999999999</v>
          </cell>
          <cell r="G2409">
            <v>1.5782</v>
          </cell>
          <cell r="H2409">
            <v>1.577</v>
          </cell>
          <cell r="I2409">
            <v>12.92</v>
          </cell>
          <cell r="M2409">
            <v>4.7937082649605829</v>
          </cell>
          <cell r="N2409">
            <v>4.8073859155706495</v>
          </cell>
          <cell r="O2409">
            <v>4.8311201380943993</v>
          </cell>
        </row>
        <row r="2410">
          <cell r="A2410">
            <v>39667</v>
          </cell>
          <cell r="B2410">
            <v>39666</v>
          </cell>
          <cell r="C2410">
            <v>39668</v>
          </cell>
          <cell r="D2410">
            <v>1.441614</v>
          </cell>
          <cell r="E2410">
            <v>1.499512</v>
          </cell>
          <cell r="F2410">
            <v>1.5834999999999999</v>
          </cell>
          <cell r="G2410">
            <v>1.5843</v>
          </cell>
          <cell r="H2410">
            <v>1.5907</v>
          </cell>
          <cell r="I2410">
            <v>12.92</v>
          </cell>
          <cell r="M2410">
            <v>4.79601182394281</v>
          </cell>
          <cell r="N2410">
            <v>4.8097888265269928</v>
          </cell>
          <cell r="O2410">
            <v>4.8334501704055652</v>
          </cell>
        </row>
        <row r="2411">
          <cell r="A2411">
            <v>39668</v>
          </cell>
          <cell r="B2411">
            <v>39667</v>
          </cell>
          <cell r="C2411">
            <v>39671</v>
          </cell>
          <cell r="D2411">
            <v>1.4405589999999999</v>
          </cell>
          <cell r="E2411">
            <v>1.499512</v>
          </cell>
          <cell r="F2411">
            <v>1.6128</v>
          </cell>
          <cell r="G2411">
            <v>1.6135999999999999</v>
          </cell>
          <cell r="H2411">
            <v>1.609</v>
          </cell>
          <cell r="I2411">
            <v>12.92</v>
          </cell>
          <cell r="M2411">
            <v>4.7983164898726631</v>
          </cell>
          <cell r="N2411">
            <v>4.8121929385479403</v>
          </cell>
          <cell r="O2411">
            <v>4.8357813264831488</v>
          </cell>
        </row>
        <row r="2412">
          <cell r="A2412">
            <v>39671</v>
          </cell>
          <cell r="B2412">
            <v>39668</v>
          </cell>
          <cell r="C2412">
            <v>39672</v>
          </cell>
          <cell r="D2412">
            <v>1.4384479999999999</v>
          </cell>
          <cell r="E2412">
            <v>1.499512</v>
          </cell>
          <cell r="F2412">
            <v>1.6140000000000001</v>
          </cell>
          <cell r="G2412">
            <v>1.6148</v>
          </cell>
          <cell r="H2412">
            <v>1.617</v>
          </cell>
          <cell r="I2412">
            <v>12.92</v>
          </cell>
          <cell r="M2412">
            <v>4.8006205758741078</v>
          </cell>
          <cell r="N2412">
            <v>4.8145982522338295</v>
          </cell>
          <cell r="O2412">
            <v>4.8381136068691388</v>
          </cell>
        </row>
        <row r="2413">
          <cell r="A2413">
            <v>39672</v>
          </cell>
          <cell r="B2413">
            <v>39671</v>
          </cell>
          <cell r="C2413">
            <v>39673</v>
          </cell>
          <cell r="D2413">
            <v>1.4384479999999999</v>
          </cell>
          <cell r="E2413">
            <v>1.499512</v>
          </cell>
          <cell r="F2413">
            <v>1.6153</v>
          </cell>
          <cell r="G2413">
            <v>1.6161000000000001</v>
          </cell>
          <cell r="H2413">
            <v>1.6214</v>
          </cell>
          <cell r="I2413">
            <v>12.91</v>
          </cell>
          <cell r="M2413">
            <v>4.8029223902294831</v>
          </cell>
          <cell r="N2413">
            <v>4.8170047681852974</v>
          </cell>
          <cell r="O2413">
            <v>4.840447012105785</v>
          </cell>
        </row>
        <row r="2414">
          <cell r="A2414">
            <v>39673</v>
          </cell>
          <cell r="B2414">
            <v>39672</v>
          </cell>
          <cell r="C2414">
            <v>39674</v>
          </cell>
          <cell r="D2414">
            <v>1.4395039999999999</v>
          </cell>
          <cell r="E2414">
            <v>1.499512</v>
          </cell>
          <cell r="F2414">
            <v>1.6203000000000001</v>
          </cell>
          <cell r="G2414">
            <v>1.6211</v>
          </cell>
          <cell r="H2414">
            <v>1.6140000000000001</v>
          </cell>
          <cell r="I2414">
            <v>12.91</v>
          </cell>
          <cell r="M2414">
            <v>4.8052253082649434</v>
          </cell>
          <cell r="N2414">
            <v>4.8194124870032811</v>
          </cell>
          <cell r="O2414">
            <v>4.842779840801958</v>
          </cell>
        </row>
        <row r="2415">
          <cell r="A2415">
            <v>39674</v>
          </cell>
          <cell r="B2415">
            <v>39673</v>
          </cell>
          <cell r="C2415">
            <v>39675</v>
          </cell>
          <cell r="D2415">
            <v>1.4395039999999999</v>
          </cell>
          <cell r="E2415">
            <v>1.499512</v>
          </cell>
          <cell r="F2415">
            <v>1.6195999999999999</v>
          </cell>
          <cell r="G2415">
            <v>1.6204000000000001</v>
          </cell>
          <cell r="H2415">
            <v>1.6245000000000001</v>
          </cell>
          <cell r="I2415">
            <v>12.92</v>
          </cell>
          <cell r="M2415">
            <v>4.8075310219489928</v>
          </cell>
          <cell r="N2415">
            <v>4.8218214092890186</v>
          </cell>
          <cell r="O2415">
            <v>4.8451137937929971</v>
          </cell>
        </row>
        <row r="2416">
          <cell r="A2416">
            <v>39675</v>
          </cell>
          <cell r="B2416">
            <v>39674</v>
          </cell>
          <cell r="C2416">
            <v>39678</v>
          </cell>
          <cell r="D2416">
            <v>1.4395039999999999</v>
          </cell>
          <cell r="E2416">
            <v>1.499512</v>
          </cell>
          <cell r="F2416">
            <v>1.6380999999999999</v>
          </cell>
          <cell r="G2416">
            <v>1.6389</v>
          </cell>
          <cell r="H2416">
            <v>1.6395999999999999</v>
          </cell>
          <cell r="I2416">
            <v>12.92</v>
          </cell>
          <cell r="M2416">
            <v>4.8098378419943986</v>
          </cell>
          <cell r="N2416">
            <v>4.8242315356440475</v>
          </cell>
          <cell r="O2416">
            <v>4.8474505751952632</v>
          </cell>
        </row>
        <row r="2417">
          <cell r="A2417">
            <v>39678</v>
          </cell>
          <cell r="B2417">
            <v>39675</v>
          </cell>
          <cell r="C2417">
            <v>39679</v>
          </cell>
          <cell r="D2417">
            <v>1.4426699999999999</v>
          </cell>
          <cell r="E2417">
            <v>1.499512</v>
          </cell>
          <cell r="F2417">
            <v>1.6341000000000001</v>
          </cell>
          <cell r="G2417">
            <v>1.6349</v>
          </cell>
          <cell r="H2417">
            <v>1.6376999999999999</v>
          </cell>
          <cell r="I2417">
            <v>12.92</v>
          </cell>
          <cell r="M2417">
            <v>4.8121457689320319</v>
          </cell>
          <cell r="N2417">
            <v>4.8266428666702064</v>
          </cell>
          <cell r="O2417">
            <v>4.8497884836190099</v>
          </cell>
        </row>
        <row r="2418">
          <cell r="A2418">
            <v>39679</v>
          </cell>
          <cell r="B2418">
            <v>39678</v>
          </cell>
          <cell r="C2418">
            <v>39680</v>
          </cell>
          <cell r="D2418">
            <v>1.441614</v>
          </cell>
          <cell r="E2418">
            <v>1.499512</v>
          </cell>
          <cell r="F2418">
            <v>1.6335</v>
          </cell>
          <cell r="G2418">
            <v>1.6343000000000001</v>
          </cell>
          <cell r="H2418">
            <v>1.6257999999999999</v>
          </cell>
          <cell r="I2418">
            <v>12.92</v>
          </cell>
          <cell r="M2418">
            <v>4.814459881710853</v>
          </cell>
          <cell r="N2418">
            <v>4.8290554029696349</v>
          </cell>
          <cell r="O2418">
            <v>4.8521275196077962</v>
          </cell>
        </row>
        <row r="2419">
          <cell r="A2419">
            <v>39680</v>
          </cell>
          <cell r="B2419">
            <v>39679</v>
          </cell>
          <cell r="C2419">
            <v>39681</v>
          </cell>
          <cell r="D2419">
            <v>1.4405589999999999</v>
          </cell>
          <cell r="E2419">
            <v>1.499512</v>
          </cell>
          <cell r="F2419">
            <v>1.6198999999999999</v>
          </cell>
          <cell r="G2419">
            <v>1.6207</v>
          </cell>
          <cell r="H2419">
            <v>1.6188</v>
          </cell>
          <cell r="I2419">
            <v>12.92</v>
          </cell>
          <cell r="M2419">
            <v>4.8167734126334905</v>
          </cell>
          <cell r="N2419">
            <v>4.8314691451447747</v>
          </cell>
          <cell r="O2419">
            <v>4.8544676837054421</v>
          </cell>
        </row>
        <row r="2420">
          <cell r="A2420">
            <v>39681</v>
          </cell>
          <cell r="B2420">
            <v>39680</v>
          </cell>
          <cell r="C2420">
            <v>39682</v>
          </cell>
          <cell r="D2420">
            <v>1.4405589999999999</v>
          </cell>
          <cell r="E2420">
            <v>1.499512</v>
          </cell>
          <cell r="F2420">
            <v>1.6134999999999999</v>
          </cell>
          <cell r="G2420">
            <v>1.6143000000000001</v>
          </cell>
          <cell r="H2420">
            <v>1.61</v>
          </cell>
          <cell r="I2420">
            <v>12.92</v>
          </cell>
          <cell r="M2420">
            <v>4.8190863613969999</v>
          </cell>
          <cell r="N2420">
            <v>4.8338840937983658</v>
          </cell>
          <cell r="O2420">
            <v>4.8568089764560307</v>
          </cell>
        </row>
        <row r="2421">
          <cell r="A2421">
            <v>39682</v>
          </cell>
          <cell r="B2421">
            <v>39681</v>
          </cell>
          <cell r="C2421">
            <v>39685</v>
          </cell>
          <cell r="D2421">
            <v>1.4384479999999999</v>
          </cell>
          <cell r="E2421">
            <v>1.499512</v>
          </cell>
          <cell r="F2421">
            <v>1.6209</v>
          </cell>
          <cell r="G2421">
            <v>1.6216999999999999</v>
          </cell>
          <cell r="H2421">
            <v>1.6269</v>
          </cell>
          <cell r="I2421">
            <v>12.92</v>
          </cell>
          <cell r="M2421">
            <v>4.8214004208068957</v>
          </cell>
          <cell r="N2421">
            <v>4.8363002495334522</v>
          </cell>
          <cell r="O2421">
            <v>4.8591513984039079</v>
          </cell>
        </row>
        <row r="2422">
          <cell r="A2422">
            <v>39685</v>
          </cell>
          <cell r="B2422">
            <v>39682</v>
          </cell>
          <cell r="C2422">
            <v>39686</v>
          </cell>
          <cell r="D2422">
            <v>1.4395039999999999</v>
          </cell>
          <cell r="E2422">
            <v>1.499512</v>
          </cell>
          <cell r="F2422">
            <v>1.6267</v>
          </cell>
          <cell r="G2422">
            <v>1.6274999999999999</v>
          </cell>
          <cell r="H2422">
            <v>1.6315</v>
          </cell>
          <cell r="I2422">
            <v>12.92</v>
          </cell>
          <cell r="M2422">
            <v>4.8237121987377325</v>
          </cell>
          <cell r="N2422">
            <v>4.8387176129533787</v>
          </cell>
          <cell r="O2422">
            <v>4.8614949500936806</v>
          </cell>
        </row>
        <row r="2423">
          <cell r="A2423">
            <v>39686</v>
          </cell>
          <cell r="B2423">
            <v>39685</v>
          </cell>
          <cell r="C2423">
            <v>39687</v>
          </cell>
          <cell r="D2423">
            <v>1.4384479999999999</v>
          </cell>
          <cell r="E2423">
            <v>1.499512</v>
          </cell>
          <cell r="F2423">
            <v>1.6367</v>
          </cell>
          <cell r="G2423">
            <v>1.6375</v>
          </cell>
          <cell r="H2423">
            <v>1.6312</v>
          </cell>
          <cell r="I2423">
            <v>12.92</v>
          </cell>
          <cell r="M2423">
            <v>4.8260267830727095</v>
          </cell>
          <cell r="N2423">
            <v>4.8411361846617904</v>
          </cell>
          <cell r="O2423">
            <v>4.8638396320702206</v>
          </cell>
        </row>
        <row r="2424">
          <cell r="A2424">
            <v>39687</v>
          </cell>
          <cell r="B2424">
            <v>39686</v>
          </cell>
          <cell r="C2424">
            <v>39688</v>
          </cell>
          <cell r="D2424">
            <v>1.4384479999999999</v>
          </cell>
          <cell r="E2424">
            <v>1.499512</v>
          </cell>
          <cell r="F2424">
            <v>1.6205000000000001</v>
          </cell>
          <cell r="G2424">
            <v>1.6213</v>
          </cell>
          <cell r="H2424">
            <v>1.6198999999999999</v>
          </cell>
          <cell r="I2424">
            <v>12.92</v>
          </cell>
          <cell r="M2424">
            <v>4.828340779264062</v>
          </cell>
          <cell r="N2424">
            <v>4.8435559652626354</v>
          </cell>
          <cell r="O2424">
            <v>4.8661854448786599</v>
          </cell>
        </row>
        <row r="2425">
          <cell r="A2425">
            <v>39688</v>
          </cell>
          <cell r="B2425">
            <v>39687</v>
          </cell>
          <cell r="C2425">
            <v>39689</v>
          </cell>
          <cell r="D2425">
            <v>1.4384479999999999</v>
          </cell>
          <cell r="E2425">
            <v>1.499512</v>
          </cell>
          <cell r="F2425">
            <v>1.6254</v>
          </cell>
          <cell r="G2425">
            <v>1.6262000000000001</v>
          </cell>
          <cell r="H2425">
            <v>1.6311</v>
          </cell>
          <cell r="I2425">
            <v>12.92</v>
          </cell>
          <cell r="M2425">
            <v>4.8306558849764798</v>
          </cell>
          <cell r="N2425">
            <v>4.8459769553601628</v>
          </cell>
          <cell r="O2425">
            <v>4.8685323890643959</v>
          </cell>
        </row>
        <row r="2426">
          <cell r="A2426">
            <v>39689</v>
          </cell>
          <cell r="B2426">
            <v>39688</v>
          </cell>
          <cell r="C2426">
            <v>39692</v>
          </cell>
          <cell r="D2426">
            <v>1.436337</v>
          </cell>
          <cell r="E2426">
            <v>1.499512</v>
          </cell>
          <cell r="F2426">
            <v>1.6335999999999999</v>
          </cell>
          <cell r="G2426">
            <v>1.6344000000000001</v>
          </cell>
          <cell r="H2426">
            <v>1.6309</v>
          </cell>
          <cell r="I2426">
            <v>12.92</v>
          </cell>
          <cell r="M2426">
            <v>4.8329721007419577</v>
          </cell>
          <cell r="N2426">
            <v>4.8483991555589245</v>
          </cell>
          <cell r="O2426">
            <v>4.8708804651730873</v>
          </cell>
        </row>
        <row r="2427">
          <cell r="A2427">
            <v>39692</v>
          </cell>
          <cell r="B2427">
            <v>39689</v>
          </cell>
          <cell r="C2427">
            <v>39693</v>
          </cell>
          <cell r="D2427">
            <v>1.4384479999999999</v>
          </cell>
          <cell r="E2427">
            <v>1.499512</v>
          </cell>
          <cell r="F2427">
            <v>1.6438999999999999</v>
          </cell>
          <cell r="G2427">
            <v>1.6447000000000001</v>
          </cell>
          <cell r="H2427">
            <v>1.6425000000000001</v>
          </cell>
          <cell r="I2427">
            <v>12.91</v>
          </cell>
          <cell r="M2427">
            <v>4.8352860262913788</v>
          </cell>
          <cell r="N2427">
            <v>4.8508225664637745</v>
          </cell>
          <cell r="O2427">
            <v>4.8732296737506564</v>
          </cell>
        </row>
        <row r="2428">
          <cell r="A2428">
            <v>39693</v>
          </cell>
          <cell r="B2428">
            <v>39692</v>
          </cell>
          <cell r="C2428">
            <v>39694</v>
          </cell>
          <cell r="D2428">
            <v>1.4373929999999999</v>
          </cell>
          <cell r="E2428">
            <v>1.499512</v>
          </cell>
          <cell r="F2428">
            <v>1.6594</v>
          </cell>
          <cell r="G2428">
            <v>1.6601999999999999</v>
          </cell>
          <cell r="H2428">
            <v>1.6637999999999999</v>
          </cell>
          <cell r="I2428">
            <v>12.92</v>
          </cell>
          <cell r="M2428">
            <v>4.8376044621293612</v>
          </cell>
          <cell r="N2428">
            <v>4.8532471886798687</v>
          </cell>
          <cell r="O2428">
            <v>4.8755783018830448</v>
          </cell>
        </row>
        <row r="2429">
          <cell r="A2429">
            <v>39694</v>
          </cell>
          <cell r="B2429">
            <v>39693</v>
          </cell>
          <cell r="C2429">
            <v>39695</v>
          </cell>
          <cell r="D2429">
            <v>1.441614</v>
          </cell>
          <cell r="E2429">
            <v>1.499512</v>
          </cell>
          <cell r="F2429">
            <v>1.6719999999999999</v>
          </cell>
          <cell r="G2429">
            <v>1.6728000000000001</v>
          </cell>
          <cell r="H2429">
            <v>1.6758999999999999</v>
          </cell>
          <cell r="I2429">
            <v>12.92</v>
          </cell>
          <cell r="M2429">
            <v>4.8399223083929064</v>
          </cell>
          <cell r="N2429">
            <v>4.8556730228126659</v>
          </cell>
          <cell r="O2429">
            <v>4.8779297762107952</v>
          </cell>
        </row>
        <row r="2430">
          <cell r="A2430">
            <v>39695</v>
          </cell>
          <cell r="B2430">
            <v>39694</v>
          </cell>
          <cell r="C2430">
            <v>39696</v>
          </cell>
          <cell r="D2430">
            <v>1.4384479999999999</v>
          </cell>
          <cell r="E2430">
            <v>1.499512</v>
          </cell>
          <cell r="F2430">
            <v>1.7001999999999999</v>
          </cell>
          <cell r="G2430">
            <v>1.7010000000000001</v>
          </cell>
          <cell r="H2430">
            <v>1.7194</v>
          </cell>
          <cell r="I2430">
            <v>12.92</v>
          </cell>
          <cell r="M2430">
            <v>4.8422480749791363</v>
          </cell>
          <cell r="N2430">
            <v>4.8581000694679277</v>
          </cell>
          <cell r="O2430">
            <v>4.8802823846463728</v>
          </cell>
        </row>
        <row r="2431">
          <cell r="A2431">
            <v>39696</v>
          </cell>
          <cell r="B2431">
            <v>39695</v>
          </cell>
          <cell r="C2431">
            <v>39699</v>
          </cell>
          <cell r="D2431">
            <v>1.435281</v>
          </cell>
          <cell r="E2431">
            <v>1.499512</v>
          </cell>
          <cell r="F2431">
            <v>1.7297</v>
          </cell>
          <cell r="G2431">
            <v>1.7304999999999999</v>
          </cell>
          <cell r="H2431">
            <v>1.7170000000000001</v>
          </cell>
          <cell r="I2431">
            <v>12.92</v>
          </cell>
          <cell r="M2431">
            <v>4.8445698489987894</v>
          </cell>
          <cell r="N2431">
            <v>4.860528329251717</v>
          </cell>
          <cell r="O2431">
            <v>4.8826361277367534</v>
          </cell>
        </row>
        <row r="2432">
          <cell r="A2432">
            <v>39699</v>
          </cell>
          <cell r="B2432">
            <v>39696</v>
          </cell>
          <cell r="C2432">
            <v>39700</v>
          </cell>
          <cell r="D2432">
            <v>1.4437249999999999</v>
          </cell>
          <cell r="E2432">
            <v>1.499512</v>
          </cell>
          <cell r="F2432">
            <v>1.7274</v>
          </cell>
          <cell r="G2432">
            <v>1.7282</v>
          </cell>
          <cell r="H2432">
            <v>1.7332000000000001</v>
          </cell>
          <cell r="I2432">
            <v>12.91</v>
          </cell>
          <cell r="M2432">
            <v>4.8468876220179364</v>
          </cell>
          <cell r="N2432">
            <v>4.862957802770401</v>
          </cell>
          <cell r="O2432">
            <v>4.8849910060291775</v>
          </cell>
        </row>
        <row r="2433">
          <cell r="A2433">
            <v>39700</v>
          </cell>
          <cell r="B2433">
            <v>39699</v>
          </cell>
          <cell r="C2433">
            <v>39701</v>
          </cell>
          <cell r="D2433">
            <v>1.4405589999999999</v>
          </cell>
          <cell r="E2433">
            <v>1.499512</v>
          </cell>
          <cell r="F2433">
            <v>1.7536</v>
          </cell>
          <cell r="G2433">
            <v>1.7544</v>
          </cell>
          <cell r="H2433">
            <v>1.772</v>
          </cell>
          <cell r="I2433">
            <v>12.92</v>
          </cell>
          <cell r="M2433">
            <v>4.849220146295302</v>
          </cell>
          <cell r="N2433">
            <v>4.8653884906306502</v>
          </cell>
          <cell r="O2433">
            <v>4.8873453024755404</v>
          </cell>
        </row>
        <row r="2434">
          <cell r="A2434">
            <v>39701</v>
          </cell>
          <cell r="B2434">
            <v>39700</v>
          </cell>
          <cell r="C2434">
            <v>39702</v>
          </cell>
          <cell r="D2434">
            <v>1.4426699999999999</v>
          </cell>
          <cell r="E2434">
            <v>1.499512</v>
          </cell>
          <cell r="F2434">
            <v>1.7849999999999999</v>
          </cell>
          <cell r="G2434">
            <v>1.7858000000000001</v>
          </cell>
          <cell r="H2434">
            <v>1.7845</v>
          </cell>
          <cell r="I2434">
            <v>12.92</v>
          </cell>
          <cell r="M2434">
            <v>4.8515486755368773</v>
          </cell>
          <cell r="N2434">
            <v>4.8678203934394375</v>
          </cell>
          <cell r="O2434">
            <v>4.8897024519864374</v>
          </cell>
        </row>
        <row r="2435">
          <cell r="A2435">
            <v>39702</v>
          </cell>
          <cell r="B2435">
            <v>39701</v>
          </cell>
          <cell r="C2435">
            <v>39703</v>
          </cell>
          <cell r="D2435">
            <v>1.5215449999999999</v>
          </cell>
          <cell r="E2435">
            <v>1.5863579999999999</v>
          </cell>
          <cell r="F2435">
            <v>1.8247</v>
          </cell>
          <cell r="G2435">
            <v>1.8254999999999999</v>
          </cell>
          <cell r="H2435">
            <v>1.8164</v>
          </cell>
          <cell r="I2435">
            <v>13.66</v>
          </cell>
          <cell r="M2435">
            <v>4.8538817367794564</v>
          </cell>
          <cell r="N2435">
            <v>4.87025351180404</v>
          </cell>
          <cell r="O2435">
            <v>4.8920607383422823</v>
          </cell>
        </row>
        <row r="2436">
          <cell r="A2436">
            <v>39703</v>
          </cell>
          <cell r="B2436">
            <v>39702</v>
          </cell>
          <cell r="C2436">
            <v>39706</v>
          </cell>
          <cell r="D2436">
            <v>1.5173509999999999</v>
          </cell>
          <cell r="E2436">
            <v>1.5863579999999999</v>
          </cell>
          <cell r="F2436">
            <v>1.7904</v>
          </cell>
          <cell r="G2436">
            <v>1.7911999999999999</v>
          </cell>
          <cell r="H2436">
            <v>1.7824</v>
          </cell>
          <cell r="I2436">
            <v>13.66</v>
          </cell>
          <cell r="M2436">
            <v>4.8563435366085193</v>
          </cell>
          <cell r="N2436">
            <v>4.8728288336775334</v>
          </cell>
          <cell r="O2436">
            <v>4.8945470289024291</v>
          </cell>
        </row>
        <row r="2437">
          <cell r="A2437">
            <v>39706</v>
          </cell>
          <cell r="B2437">
            <v>39703</v>
          </cell>
          <cell r="C2437">
            <v>39707</v>
          </cell>
          <cell r="D2437">
            <v>1.5173509999999999</v>
          </cell>
          <cell r="E2437">
            <v>1.591569</v>
          </cell>
          <cell r="F2437">
            <v>1.8117000000000001</v>
          </cell>
          <cell r="G2437">
            <v>1.8125</v>
          </cell>
          <cell r="H2437">
            <v>1.8107</v>
          </cell>
          <cell r="I2437">
            <v>13.66</v>
          </cell>
          <cell r="M2437">
            <v>4.8587997958490581</v>
          </cell>
          <cell r="N2437">
            <v>4.8754055173451789</v>
          </cell>
          <cell r="O2437">
            <v>4.8970345830692805</v>
          </cell>
        </row>
        <row r="2438">
          <cell r="A2438">
            <v>39707</v>
          </cell>
          <cell r="B2438">
            <v>39706</v>
          </cell>
          <cell r="C2438">
            <v>39708</v>
          </cell>
          <cell r="D2438">
            <v>1.5184</v>
          </cell>
          <cell r="E2438">
            <v>1.591569</v>
          </cell>
          <cell r="F2438">
            <v>1.8402000000000001</v>
          </cell>
          <cell r="G2438">
            <v>1.841</v>
          </cell>
          <cell r="H2438">
            <v>1.8254999999999999</v>
          </cell>
          <cell r="I2438">
            <v>13.66</v>
          </cell>
          <cell r="M2438">
            <v>4.8612572974254018</v>
          </cell>
          <cell r="N2438">
            <v>4.8779920321064569</v>
          </cell>
          <cell r="O2438">
            <v>4.8995234014850393</v>
          </cell>
        </row>
        <row r="2439">
          <cell r="A2439">
            <v>39708</v>
          </cell>
          <cell r="B2439">
            <v>39707</v>
          </cell>
          <cell r="C2439">
            <v>39709</v>
          </cell>
          <cell r="D2439">
            <v>1.516303</v>
          </cell>
          <cell r="E2439">
            <v>1.591569</v>
          </cell>
          <cell r="F2439">
            <v>1.8652</v>
          </cell>
          <cell r="G2439">
            <v>1.8660000000000001</v>
          </cell>
          <cell r="H2439">
            <v>1.8660000000000001</v>
          </cell>
          <cell r="I2439">
            <v>13.66</v>
          </cell>
          <cell r="M2439">
            <v>4.8637177417855391</v>
          </cell>
          <cell r="N2439">
            <v>4.8805799190733055</v>
          </cell>
          <cell r="O2439">
            <v>4.902013484792235</v>
          </cell>
        </row>
        <row r="2440">
          <cell r="A2440">
            <v>39709</v>
          </cell>
          <cell r="B2440">
            <v>39708</v>
          </cell>
          <cell r="C2440">
            <v>39710</v>
          </cell>
          <cell r="D2440">
            <v>1.516303</v>
          </cell>
          <cell r="E2440">
            <v>1.591569</v>
          </cell>
          <cell r="F2440">
            <v>1.9151</v>
          </cell>
          <cell r="G2440">
            <v>1.9158999999999999</v>
          </cell>
          <cell r="H2440">
            <v>1.9406000000000001</v>
          </cell>
          <cell r="I2440">
            <v>13.66</v>
          </cell>
          <cell r="M2440">
            <v>4.8661760317198794</v>
          </cell>
          <cell r="N2440">
            <v>4.8831691789737111</v>
          </cell>
          <cell r="O2440">
            <v>4.9045048336337222</v>
          </cell>
        </row>
        <row r="2441">
          <cell r="A2441">
            <v>39710</v>
          </cell>
          <cell r="B2441">
            <v>39709</v>
          </cell>
          <cell r="C2441">
            <v>39713</v>
          </cell>
          <cell r="D2441">
            <v>1.523641</v>
          </cell>
          <cell r="E2441">
            <v>1.591569</v>
          </cell>
          <cell r="F2441">
            <v>1.839</v>
          </cell>
          <cell r="G2441">
            <v>1.8398000000000001</v>
          </cell>
          <cell r="H2441">
            <v>1.8270999999999999</v>
          </cell>
          <cell r="I2441">
            <v>13.66</v>
          </cell>
          <cell r="M2441">
            <v>4.8686355641583541</v>
          </cell>
          <cell r="N2441">
            <v>4.8857598125360475</v>
          </cell>
          <cell r="O2441">
            <v>4.9069974486526826</v>
          </cell>
        </row>
        <row r="2442">
          <cell r="A2442">
            <v>39713</v>
          </cell>
          <cell r="B2442">
            <v>39710</v>
          </cell>
          <cell r="C2442">
            <v>39714</v>
          </cell>
          <cell r="D2442">
            <v>1.5267850000000001</v>
          </cell>
          <cell r="E2442">
            <v>1.591569</v>
          </cell>
          <cell r="F2442">
            <v>1.7981</v>
          </cell>
          <cell r="G2442">
            <v>1.7988999999999999</v>
          </cell>
          <cell r="H2442">
            <v>1.7915000000000001</v>
          </cell>
          <cell r="I2442">
            <v>13.66</v>
          </cell>
          <cell r="M2442">
            <v>4.8711082484115575</v>
          </cell>
          <cell r="N2442">
            <v>4.8883518204890732</v>
          </cell>
          <cell r="O2442">
            <v>4.9094913304926262</v>
          </cell>
        </row>
        <row r="2443">
          <cell r="A2443">
            <v>39714</v>
          </cell>
          <cell r="B2443">
            <v>39713</v>
          </cell>
          <cell r="C2443">
            <v>39715</v>
          </cell>
          <cell r="D2443">
            <v>1.520497</v>
          </cell>
          <cell r="E2443">
            <v>1.591569</v>
          </cell>
          <cell r="F2443">
            <v>1.8233999999999999</v>
          </cell>
          <cell r="G2443">
            <v>1.8242</v>
          </cell>
          <cell r="H2443">
            <v>1.8306</v>
          </cell>
          <cell r="I2443">
            <v>13.66</v>
          </cell>
          <cell r="M2443">
            <v>4.873587293413908</v>
          </cell>
          <cell r="N2443">
            <v>4.8909452035619339</v>
          </cell>
          <cell r="O2443">
            <v>4.9119864797973882</v>
          </cell>
        </row>
        <row r="2444">
          <cell r="A2444">
            <v>39715</v>
          </cell>
          <cell r="B2444">
            <v>39714</v>
          </cell>
          <cell r="C2444">
            <v>39716</v>
          </cell>
          <cell r="D2444">
            <v>1.5173509999999999</v>
          </cell>
          <cell r="E2444">
            <v>1.591569</v>
          </cell>
          <cell r="F2444">
            <v>1.8436999999999999</v>
          </cell>
          <cell r="G2444">
            <v>1.8445</v>
          </cell>
          <cell r="H2444">
            <v>1.8544</v>
          </cell>
          <cell r="I2444">
            <v>13.66</v>
          </cell>
          <cell r="M2444">
            <v>4.8760573850335325</v>
          </cell>
          <cell r="N2444">
            <v>4.8935399624841622</v>
          </cell>
          <cell r="O2444">
            <v>4.9144828972111316</v>
          </cell>
        </row>
        <row r="2445">
          <cell r="A2445">
            <v>39716</v>
          </cell>
          <cell r="B2445">
            <v>39715</v>
          </cell>
          <cell r="C2445">
            <v>39717</v>
          </cell>
          <cell r="D2445">
            <v>1.5184</v>
          </cell>
          <cell r="E2445">
            <v>1.591569</v>
          </cell>
          <cell r="F2445">
            <v>1.8269</v>
          </cell>
          <cell r="G2445">
            <v>1.8277000000000001</v>
          </cell>
          <cell r="H2445">
            <v>1.8220000000000001</v>
          </cell>
          <cell r="I2445">
            <v>13.66</v>
          </cell>
          <cell r="M2445">
            <v>4.8785236152166114</v>
          </cell>
          <cell r="N2445">
            <v>4.8961360979856785</v>
          </cell>
          <cell r="O2445">
            <v>4.916980583378348</v>
          </cell>
        </row>
        <row r="2446">
          <cell r="A2446">
            <v>39717</v>
          </cell>
          <cell r="B2446">
            <v>39716</v>
          </cell>
          <cell r="C2446">
            <v>39720</v>
          </cell>
          <cell r="D2446">
            <v>1.5184</v>
          </cell>
          <cell r="E2446">
            <v>1.591569</v>
          </cell>
          <cell r="F2446">
            <v>1.8547</v>
          </cell>
          <cell r="G2446">
            <v>1.8554999999999999</v>
          </cell>
          <cell r="H2446">
            <v>1.8531</v>
          </cell>
          <cell r="I2446">
            <v>13.66</v>
          </cell>
          <cell r="M2446">
            <v>4.8809927986357264</v>
          </cell>
          <cell r="N2446">
            <v>4.89873361079679</v>
          </cell>
          <cell r="O2446">
            <v>4.9194795389438548</v>
          </cell>
        </row>
        <row r="2447">
          <cell r="A2447">
            <v>39720</v>
          </cell>
          <cell r="B2447">
            <v>39717</v>
          </cell>
          <cell r="C2447">
            <v>39721</v>
          </cell>
          <cell r="D2447">
            <v>1.516303</v>
          </cell>
          <cell r="E2447">
            <v>1.591569</v>
          </cell>
          <cell r="F2447">
            <v>1.9551000000000001</v>
          </cell>
          <cell r="G2447">
            <v>1.9559</v>
          </cell>
          <cell r="H2447">
            <v>1.9659</v>
          </cell>
          <cell r="I2447">
            <v>13.67</v>
          </cell>
          <cell r="M2447">
            <v>4.8834632317908762</v>
          </cell>
          <cell r="N2447">
            <v>4.9013325016481906</v>
          </cell>
          <cell r="O2447">
            <v>4.9219797645527992</v>
          </cell>
        </row>
        <row r="2448">
          <cell r="A2448">
            <v>39721</v>
          </cell>
          <cell r="B2448">
            <v>39720</v>
          </cell>
          <cell r="C2448">
            <v>39722</v>
          </cell>
          <cell r="D2448">
            <v>1.5173509999999999</v>
          </cell>
          <cell r="E2448">
            <v>1.591569</v>
          </cell>
          <cell r="F2448">
            <v>1.9135</v>
          </cell>
          <cell r="G2448">
            <v>1.9142999999999999</v>
          </cell>
          <cell r="H2448">
            <v>1.9020999999999999</v>
          </cell>
          <cell r="I2448">
            <v>13.66</v>
          </cell>
          <cell r="M2448">
            <v>4.8859315017737943</v>
          </cell>
          <cell r="N2448">
            <v>4.9039327712709619</v>
          </cell>
          <cell r="O2448">
            <v>4.9244829800778325</v>
          </cell>
        </row>
        <row r="2449">
          <cell r="A2449">
            <v>39722</v>
          </cell>
          <cell r="B2449">
            <v>39721</v>
          </cell>
          <cell r="C2449">
            <v>39723</v>
          </cell>
          <cell r="D2449">
            <v>1.516303</v>
          </cell>
          <cell r="E2449">
            <v>1.591569</v>
          </cell>
          <cell r="F2449">
            <v>1.9205000000000001</v>
          </cell>
          <cell r="G2449">
            <v>1.9213</v>
          </cell>
          <cell r="H2449">
            <v>1.9233</v>
          </cell>
          <cell r="I2449">
            <v>13.66</v>
          </cell>
          <cell r="M2449">
            <v>4.8884027261238439</v>
          </cell>
          <cell r="N2449">
            <v>4.9065344203965742</v>
          </cell>
          <cell r="O2449">
            <v>4.9269857485841619</v>
          </cell>
        </row>
        <row r="2450">
          <cell r="A2450">
            <v>39723</v>
          </cell>
          <cell r="B2450">
            <v>39722</v>
          </cell>
          <cell r="C2450">
            <v>39724</v>
          </cell>
          <cell r="D2450">
            <v>1.5194479999999999</v>
          </cell>
          <cell r="E2450">
            <v>1.591569</v>
          </cell>
          <cell r="F2450">
            <v>2.0072999999999999</v>
          </cell>
          <cell r="G2450">
            <v>2.0081000000000002</v>
          </cell>
          <cell r="H2450">
            <v>2.0240999999999998</v>
          </cell>
          <cell r="I2450">
            <v>13.67</v>
          </cell>
          <cell r="M2450">
            <v>4.8908734926967865</v>
          </cell>
          <cell r="N2450">
            <v>4.9091374497568854</v>
          </cell>
          <cell r="O2450">
            <v>4.9294897890717779</v>
          </cell>
        </row>
        <row r="2451">
          <cell r="A2451">
            <v>39724</v>
          </cell>
          <cell r="B2451">
            <v>39723</v>
          </cell>
          <cell r="C2451">
            <v>39727</v>
          </cell>
          <cell r="D2451">
            <v>1.523641</v>
          </cell>
          <cell r="E2451">
            <v>1.591569</v>
          </cell>
          <cell r="F2451">
            <v>2.0531999999999999</v>
          </cell>
          <cell r="G2451">
            <v>2.0539999999999998</v>
          </cell>
          <cell r="H2451">
            <v>2.0543999999999998</v>
          </cell>
          <cell r="I2451">
            <v>13.67</v>
          </cell>
          <cell r="M2451">
            <v>4.8933506353456977</v>
          </cell>
          <cell r="N2451">
            <v>4.9117418600841418</v>
          </cell>
          <cell r="O2451">
            <v>4.9319968240375385</v>
          </cell>
        </row>
        <row r="2452">
          <cell r="A2452">
            <v>39727</v>
          </cell>
          <cell r="B2452">
            <v>39724</v>
          </cell>
          <cell r="C2452">
            <v>39728</v>
          </cell>
          <cell r="D2452">
            <v>1.534117</v>
          </cell>
          <cell r="E2452">
            <v>1.591569</v>
          </cell>
          <cell r="F2452">
            <v>2.1760999999999999</v>
          </cell>
          <cell r="G2452">
            <v>2.1768999999999998</v>
          </cell>
          <cell r="H2452">
            <v>2.1796000000000002</v>
          </cell>
          <cell r="I2452">
            <v>13.67</v>
          </cell>
          <cell r="M2452">
            <v>4.8958358718974946</v>
          </cell>
          <cell r="N2452">
            <v>4.9143476521109788</v>
          </cell>
          <cell r="O2452">
            <v>4.9345051340286235</v>
          </cell>
        </row>
        <row r="2453">
          <cell r="A2453">
            <v>39728</v>
          </cell>
          <cell r="B2453">
            <v>39727</v>
          </cell>
          <cell r="C2453">
            <v>39729</v>
          </cell>
          <cell r="D2453">
            <v>1.52888</v>
          </cell>
          <cell r="E2453">
            <v>1.591569</v>
          </cell>
          <cell r="F2453">
            <v>2.1875</v>
          </cell>
          <cell r="G2453">
            <v>2.1882999999999999</v>
          </cell>
          <cell r="H2453">
            <v>2.3090000000000002</v>
          </cell>
          <cell r="I2453">
            <v>13.67</v>
          </cell>
          <cell r="M2453">
            <v>4.8983394669109241</v>
          </cell>
          <cell r="N2453">
            <v>4.9169548265704188</v>
          </cell>
          <cell r="O2453">
            <v>4.9370147196934839</v>
          </cell>
        </row>
        <row r="2454">
          <cell r="A2454">
            <v>39729</v>
          </cell>
          <cell r="B2454">
            <v>39728</v>
          </cell>
          <cell r="C2454">
            <v>39730</v>
          </cell>
          <cell r="D2454">
            <v>1.5257369999999999</v>
          </cell>
          <cell r="E2454">
            <v>1.591569</v>
          </cell>
          <cell r="F2454">
            <v>2.3915999999999999</v>
          </cell>
          <cell r="G2454">
            <v>2.3923999999999999</v>
          </cell>
          <cell r="H2454">
            <v>2.2684000000000002</v>
          </cell>
          <cell r="I2454">
            <v>13.67</v>
          </cell>
          <cell r="M2454">
            <v>4.9008357913256475</v>
          </cell>
          <cell r="N2454">
            <v>4.9195633841958752</v>
          </cell>
          <cell r="O2454">
            <v>4.9395255816809014</v>
          </cell>
        </row>
        <row r="2455">
          <cell r="A2455">
            <v>39730</v>
          </cell>
          <cell r="B2455">
            <v>39729</v>
          </cell>
          <cell r="C2455">
            <v>39731</v>
          </cell>
          <cell r="D2455">
            <v>1.523641</v>
          </cell>
          <cell r="E2455">
            <v>1.591569</v>
          </cell>
          <cell r="F2455">
            <v>2.181</v>
          </cell>
          <cell r="G2455">
            <v>2.1818</v>
          </cell>
          <cell r="H2455">
            <v>2.1825999999999999</v>
          </cell>
          <cell r="I2455">
            <v>13.67</v>
          </cell>
          <cell r="M2455">
            <v>4.9033282534915639</v>
          </cell>
          <cell r="N2455">
            <v>4.9221733257211486</v>
          </cell>
          <cell r="O2455">
            <v>4.9420377206399868</v>
          </cell>
        </row>
        <row r="2456">
          <cell r="A2456">
            <v>39731</v>
          </cell>
          <cell r="B2456">
            <v>39730</v>
          </cell>
          <cell r="C2456">
            <v>39734</v>
          </cell>
          <cell r="D2456">
            <v>1.524689</v>
          </cell>
          <cell r="E2456">
            <v>1.591569</v>
          </cell>
          <cell r="F2456">
            <v>2.2871999999999999</v>
          </cell>
          <cell r="G2456">
            <v>2.2879999999999998</v>
          </cell>
          <cell r="H2456">
            <v>2.3130000000000002</v>
          </cell>
          <cell r="I2456">
            <v>13.67</v>
          </cell>
          <cell r="M2456">
            <v>4.9058185574793898</v>
          </cell>
          <cell r="N2456">
            <v>4.9247846518804295</v>
          </cell>
          <cell r="O2456">
            <v>4.9445511372201807</v>
          </cell>
        </row>
        <row r="2457">
          <cell r="A2457">
            <v>39734</v>
          </cell>
          <cell r="B2457">
            <v>39731</v>
          </cell>
          <cell r="C2457">
            <v>39735</v>
          </cell>
          <cell r="D2457">
            <v>1.529928</v>
          </cell>
          <cell r="E2457">
            <v>1.591569</v>
          </cell>
          <cell r="F2457">
            <v>2.1554000000000002</v>
          </cell>
          <cell r="G2457">
            <v>2.1562000000000001</v>
          </cell>
          <cell r="H2457">
            <v>2.1755</v>
          </cell>
          <cell r="I2457">
            <v>13.67</v>
          </cell>
          <cell r="M2457">
            <v>4.9083118400095849</v>
          </cell>
          <cell r="N2457">
            <v>4.9273973634082981</v>
          </cell>
          <cell r="O2457">
            <v>4.9470658320712548</v>
          </cell>
        </row>
        <row r="2458">
          <cell r="A2458">
            <v>39735</v>
          </cell>
          <cell r="B2458">
            <v>39734</v>
          </cell>
          <cell r="C2458">
            <v>39736</v>
          </cell>
          <cell r="D2458">
            <v>1.5225930000000001</v>
          </cell>
          <cell r="E2458">
            <v>1.591569</v>
          </cell>
          <cell r="F2458">
            <v>2.0781000000000001</v>
          </cell>
          <cell r="G2458">
            <v>2.0789</v>
          </cell>
          <cell r="H2458">
            <v>2.1036999999999999</v>
          </cell>
          <cell r="I2458">
            <v>13.67</v>
          </cell>
          <cell r="M2458">
            <v>4.9108149612485059</v>
          </cell>
          <cell r="N2458">
            <v>4.930011461039725</v>
          </cell>
          <cell r="O2458">
            <v>4.9495818058433105</v>
          </cell>
        </row>
        <row r="2459">
          <cell r="A2459">
            <v>39736</v>
          </cell>
          <cell r="B2459">
            <v>39735</v>
          </cell>
          <cell r="C2459">
            <v>39737</v>
          </cell>
          <cell r="D2459">
            <v>1.5267850000000001</v>
          </cell>
          <cell r="E2459">
            <v>1.591569</v>
          </cell>
          <cell r="F2459">
            <v>2.1543000000000001</v>
          </cell>
          <cell r="G2459">
            <v>2.1551</v>
          </cell>
          <cell r="H2459">
            <v>2.1591999999999998</v>
          </cell>
          <cell r="I2459">
            <v>13.67</v>
          </cell>
          <cell r="M2459">
            <v>4.9133073520766031</v>
          </cell>
          <cell r="N2459">
            <v>4.9326269455100693</v>
          </cell>
          <cell r="O2459">
            <v>4.9520990591867804</v>
          </cell>
        </row>
        <row r="2460">
          <cell r="A2460">
            <v>39737</v>
          </cell>
          <cell r="B2460">
            <v>39736</v>
          </cell>
          <cell r="C2460">
            <v>39738</v>
          </cell>
          <cell r="D2460">
            <v>1.524689</v>
          </cell>
          <cell r="E2460">
            <v>1.591569</v>
          </cell>
          <cell r="F2460">
            <v>2.1846000000000001</v>
          </cell>
          <cell r="G2460">
            <v>2.1854</v>
          </cell>
          <cell r="H2460">
            <v>2.1680999999999999</v>
          </cell>
          <cell r="I2460">
            <v>13.66</v>
          </cell>
          <cell r="M2460">
            <v>4.9158078733984496</v>
          </cell>
          <cell r="N2460">
            <v>4.9352438175550812</v>
          </cell>
          <cell r="O2460">
            <v>4.9546175927524265</v>
          </cell>
        </row>
        <row r="2461">
          <cell r="A2461">
            <v>39738</v>
          </cell>
          <cell r="B2461">
            <v>39737</v>
          </cell>
          <cell r="C2461">
            <v>39741</v>
          </cell>
          <cell r="D2461">
            <v>1.5225930000000001</v>
          </cell>
          <cell r="E2461">
            <v>1.591569</v>
          </cell>
          <cell r="F2461">
            <v>2.1012</v>
          </cell>
          <cell r="G2461">
            <v>2.1019999999999999</v>
          </cell>
          <cell r="H2461">
            <v>2.1103999999999998</v>
          </cell>
          <cell r="I2461">
            <v>13.66</v>
          </cell>
          <cell r="M2461">
            <v>4.9183062327953451</v>
          </cell>
          <cell r="N2461">
            <v>4.9378620779109017</v>
          </cell>
          <cell r="O2461">
            <v>4.9571356765639072</v>
          </cell>
        </row>
        <row r="2462">
          <cell r="A2462">
            <v>39741</v>
          </cell>
          <cell r="B2462">
            <v>39738</v>
          </cell>
          <cell r="C2462">
            <v>39742</v>
          </cell>
          <cell r="D2462">
            <v>1.5257369999999999</v>
          </cell>
          <cell r="E2462">
            <v>1.591569</v>
          </cell>
          <cell r="F2462">
            <v>2.1166</v>
          </cell>
          <cell r="G2462">
            <v>2.1173999999999999</v>
          </cell>
          <cell r="H2462">
            <v>2.1295000000000002</v>
          </cell>
          <cell r="I2462">
            <v>13.66</v>
          </cell>
          <cell r="M2462">
            <v>4.9208024256759817</v>
          </cell>
          <cell r="N2462">
            <v>4.9404817273140607</v>
          </cell>
          <cell r="O2462">
            <v>4.9596550401403672</v>
          </cell>
        </row>
        <row r="2463">
          <cell r="A2463">
            <v>39742</v>
          </cell>
          <cell r="B2463">
            <v>39741</v>
          </cell>
          <cell r="C2463">
            <v>39743</v>
          </cell>
          <cell r="D2463">
            <v>1.520497</v>
          </cell>
          <cell r="E2463">
            <v>1.591569</v>
          </cell>
          <cell r="F2463">
            <v>2.1932999999999998</v>
          </cell>
          <cell r="G2463">
            <v>2.1941000000000002</v>
          </cell>
          <cell r="H2463">
            <v>2.246</v>
          </cell>
          <cell r="I2463">
            <v>13.66</v>
          </cell>
          <cell r="M2463">
            <v>4.9233050424528289</v>
          </cell>
          <cell r="N2463">
            <v>4.9431027665014797</v>
          </cell>
          <cell r="O2463">
            <v>4.9621756841322213</v>
          </cell>
        </row>
        <row r="2464">
          <cell r="A2464">
            <v>39743</v>
          </cell>
          <cell r="B2464">
            <v>39742</v>
          </cell>
          <cell r="C2464">
            <v>39744</v>
          </cell>
          <cell r="D2464">
            <v>1.5131559999999999</v>
          </cell>
          <cell r="E2464">
            <v>1.591569</v>
          </cell>
          <cell r="F2464">
            <v>2.3641999999999999</v>
          </cell>
          <cell r="G2464">
            <v>2.3650000000000002</v>
          </cell>
          <cell r="H2464">
            <v>2.3786999999999998</v>
          </cell>
          <cell r="I2464">
            <v>13.66</v>
          </cell>
          <cell r="M2464">
            <v>4.9258003326352062</v>
          </cell>
          <cell r="N2464">
            <v>4.9457251962104722</v>
          </cell>
          <cell r="O2464">
            <v>4.964697609190214</v>
          </cell>
        </row>
        <row r="2465">
          <cell r="A2465">
            <v>39744</v>
          </cell>
          <cell r="B2465">
            <v>39743</v>
          </cell>
          <cell r="C2465">
            <v>39745</v>
          </cell>
          <cell r="D2465">
            <v>1.5184</v>
          </cell>
          <cell r="E2465">
            <v>1.591569</v>
          </cell>
          <cell r="F2465">
            <v>2.3138999999999998</v>
          </cell>
          <cell r="G2465">
            <v>2.3147000000000002</v>
          </cell>
          <cell r="H2465">
            <v>2.2645</v>
          </cell>
          <cell r="I2465">
            <v>13.66</v>
          </cell>
          <cell r="M2465">
            <v>4.9282848340779157</v>
          </cell>
          <cell r="N2465">
            <v>4.9483490171787405</v>
          </cell>
          <cell r="O2465">
            <v>4.9672208159654216</v>
          </cell>
        </row>
        <row r="2466">
          <cell r="A2466">
            <v>39745</v>
          </cell>
          <cell r="B2466">
            <v>39744</v>
          </cell>
          <cell r="C2466">
            <v>39748</v>
          </cell>
          <cell r="D2466">
            <v>1.5215449999999999</v>
          </cell>
          <cell r="E2466">
            <v>1.591569</v>
          </cell>
          <cell r="F2466">
            <v>2.3104</v>
          </cell>
          <cell r="G2466">
            <v>2.3111999999999999</v>
          </cell>
          <cell r="H2466">
            <v>2.3252000000000002</v>
          </cell>
          <cell r="I2466">
            <v>13.66</v>
          </cell>
          <cell r="M2466">
            <v>4.930779203308604</v>
          </cell>
          <cell r="N2466">
            <v>4.9509742301443804</v>
          </cell>
          <cell r="O2466">
            <v>4.9697453051092513</v>
          </cell>
        </row>
        <row r="2467">
          <cell r="A2467">
            <v>39748</v>
          </cell>
          <cell r="B2467">
            <v>39745</v>
          </cell>
          <cell r="C2467">
            <v>39749</v>
          </cell>
          <cell r="D2467">
            <v>1.5215449999999999</v>
          </cell>
          <cell r="E2467">
            <v>1.591569</v>
          </cell>
          <cell r="F2467">
            <v>2.2515999999999998</v>
          </cell>
          <cell r="G2467">
            <v>2.2524000000000002</v>
          </cell>
          <cell r="H2467">
            <v>2.2383000000000002</v>
          </cell>
          <cell r="I2467">
            <v>13.66</v>
          </cell>
          <cell r="M2467">
            <v>4.9332800041229028</v>
          </cell>
          <cell r="N2467">
            <v>4.9536008358458785</v>
          </cell>
          <cell r="O2467">
            <v>4.9722710772734402</v>
          </cell>
        </row>
        <row r="2468">
          <cell r="A2468">
            <v>39749</v>
          </cell>
          <cell r="B2468">
            <v>39748</v>
          </cell>
          <cell r="C2468">
            <v>39750</v>
          </cell>
          <cell r="D2468">
            <v>1.5225930000000001</v>
          </cell>
          <cell r="E2468">
            <v>1.591569</v>
          </cell>
          <cell r="F2468">
            <v>2.1692</v>
          </cell>
          <cell r="G2468">
            <v>2.17</v>
          </cell>
          <cell r="H2468">
            <v>2.2065000000000001</v>
          </cell>
          <cell r="I2468">
            <v>13.66</v>
          </cell>
          <cell r="M2468">
            <v>4.9357820732975268</v>
          </cell>
          <cell r="N2468">
            <v>4.9562288350221131</v>
          </cell>
          <cell r="O2468">
            <v>4.9747981331100579</v>
          </cell>
        </row>
        <row r="2469">
          <cell r="A2469">
            <v>39750</v>
          </cell>
          <cell r="B2469">
            <v>39749</v>
          </cell>
          <cell r="C2469">
            <v>39751</v>
          </cell>
          <cell r="D2469">
            <v>1.520497</v>
          </cell>
          <cell r="E2469">
            <v>1.591569</v>
          </cell>
          <cell r="F2469">
            <v>2.1312000000000002</v>
          </cell>
          <cell r="G2469">
            <v>2.1320000000000001</v>
          </cell>
          <cell r="H2469">
            <v>2.1276000000000002</v>
          </cell>
          <cell r="I2469">
            <v>13.67</v>
          </cell>
          <cell r="M2469">
            <v>4.9382871357089693</v>
          </cell>
          <cell r="N2469">
            <v>4.958858228412355</v>
          </cell>
          <cell r="O2469">
            <v>4.9773264732715052</v>
          </cell>
        </row>
        <row r="2470">
          <cell r="A2470">
            <v>39751</v>
          </cell>
          <cell r="B2470">
            <v>39750</v>
          </cell>
          <cell r="C2470">
            <v>39752</v>
          </cell>
          <cell r="D2470">
            <v>1.5152540000000001</v>
          </cell>
          <cell r="E2470">
            <v>1.591569</v>
          </cell>
          <cell r="F2470">
            <v>2.1143000000000001</v>
          </cell>
          <cell r="G2470">
            <v>2.1151</v>
          </cell>
          <cell r="H2470">
            <v>2.1110000000000002</v>
          </cell>
          <cell r="I2470">
            <v>13.67</v>
          </cell>
          <cell r="M2470">
            <v>4.9407900193006302</v>
          </cell>
          <cell r="N2470">
            <v>4.9614890167562669</v>
          </cell>
          <cell r="O2470">
            <v>4.9798578369700683</v>
          </cell>
        </row>
        <row r="2471">
          <cell r="A2471">
            <v>39752</v>
          </cell>
          <cell r="B2471">
            <v>39751</v>
          </cell>
          <cell r="C2471">
            <v>39755</v>
          </cell>
          <cell r="D2471">
            <v>1.5173509999999999</v>
          </cell>
          <cell r="E2471">
            <v>1.591569</v>
          </cell>
          <cell r="F2471">
            <v>2.1145</v>
          </cell>
          <cell r="G2471">
            <v>2.1153</v>
          </cell>
          <cell r="H2471">
            <v>2.1589999999999998</v>
          </cell>
          <cell r="I2471">
            <v>13.67</v>
          </cell>
          <cell r="M2471">
            <v>4.943285536580599</v>
          </cell>
          <cell r="N2471">
            <v>4.9641212007939028</v>
          </cell>
          <cell r="O2471">
            <v>4.9823904880670389</v>
          </cell>
        </row>
        <row r="2472">
          <cell r="A2472">
            <v>39755</v>
          </cell>
          <cell r="B2472">
            <v>39752</v>
          </cell>
          <cell r="C2472">
            <v>39756</v>
          </cell>
          <cell r="D2472">
            <v>1.516303</v>
          </cell>
          <cell r="E2472">
            <v>1.591569</v>
          </cell>
          <cell r="F2472">
            <v>2.181</v>
          </cell>
          <cell r="G2472">
            <v>2.1818</v>
          </cell>
          <cell r="H2472">
            <v>2.1690999999999998</v>
          </cell>
          <cell r="I2472">
            <v>13.65</v>
          </cell>
          <cell r="M2472">
            <v>4.9457857696646705</v>
          </cell>
          <cell r="N2472">
            <v>4.9667547812657107</v>
          </cell>
          <cell r="O2472">
            <v>4.9849244272171607</v>
          </cell>
        </row>
        <row r="2473">
          <cell r="A2473">
            <v>39756</v>
          </cell>
          <cell r="B2473">
            <v>39755</v>
          </cell>
          <cell r="C2473">
            <v>39757</v>
          </cell>
          <cell r="D2473">
            <v>1.514205</v>
          </cell>
          <cell r="E2473">
            <v>1.591569</v>
          </cell>
          <cell r="F2473">
            <v>2.1219000000000001</v>
          </cell>
          <cell r="G2473">
            <v>2.1227</v>
          </cell>
          <cell r="H2473">
            <v>2.1069</v>
          </cell>
          <cell r="I2473">
            <v>13.65</v>
          </cell>
          <cell r="M2473">
            <v>4.9482855395979701</v>
          </cell>
          <cell r="N2473">
            <v>4.9693897589125315</v>
          </cell>
          <cell r="O2473">
            <v>4.9874561724959383</v>
          </cell>
        </row>
        <row r="2474">
          <cell r="A2474">
            <v>39757</v>
          </cell>
          <cell r="B2474">
            <v>39756</v>
          </cell>
          <cell r="C2474">
            <v>39758</v>
          </cell>
          <cell r="D2474">
            <v>1.514205</v>
          </cell>
          <cell r="E2474">
            <v>1.591569</v>
          </cell>
          <cell r="F2474">
            <v>2.1202000000000001</v>
          </cell>
          <cell r="G2474">
            <v>2.121</v>
          </cell>
          <cell r="H2474">
            <v>2.1173000000000002</v>
          </cell>
          <cell r="I2474">
            <v>13.65</v>
          </cell>
          <cell r="M2474">
            <v>4.9507831124997992</v>
          </cell>
          <cell r="N2474">
            <v>4.9720261344755983</v>
          </cell>
          <cell r="O2474">
            <v>4.9899892035984532</v>
          </cell>
        </row>
        <row r="2475">
          <cell r="A2475">
            <v>39758</v>
          </cell>
          <cell r="B2475">
            <v>39757</v>
          </cell>
          <cell r="C2475">
            <v>39759</v>
          </cell>
          <cell r="D2475">
            <v>1.5079100000000001</v>
          </cell>
          <cell r="E2475">
            <v>1.591569</v>
          </cell>
          <cell r="F2475">
            <v>2.1585000000000001</v>
          </cell>
          <cell r="G2475">
            <v>2.1593</v>
          </cell>
          <cell r="H2475">
            <v>2.1996000000000002</v>
          </cell>
          <cell r="I2475">
            <v>13.65</v>
          </cell>
          <cell r="M2475">
            <v>4.9532819460140871</v>
          </cell>
          <cell r="N2475">
            <v>4.9746639086965381</v>
          </cell>
          <cell r="O2475">
            <v>4.9925235211777492</v>
          </cell>
        </row>
        <row r="2476">
          <cell r="A2476">
            <v>39759</v>
          </cell>
          <cell r="B2476">
            <v>39758</v>
          </cell>
          <cell r="C2476">
            <v>39762</v>
          </cell>
          <cell r="D2476">
            <v>1.506861</v>
          </cell>
          <cell r="E2476">
            <v>1.591569</v>
          </cell>
          <cell r="F2476">
            <v>2.1604999999999999</v>
          </cell>
          <cell r="G2476">
            <v>2.1613000000000002</v>
          </cell>
          <cell r="H2476">
            <v>2.1558999999999999</v>
          </cell>
          <cell r="I2476">
            <v>13.64</v>
          </cell>
          <cell r="M2476">
            <v>4.9557716471404918</v>
          </cell>
          <cell r="N2476">
            <v>4.9773030823173707</v>
          </cell>
          <cell r="O2476">
            <v>4.9950591258872041</v>
          </cell>
        </row>
        <row r="2477">
          <cell r="A2477">
            <v>39762</v>
          </cell>
          <cell r="B2477">
            <v>39759</v>
          </cell>
          <cell r="C2477">
            <v>39763</v>
          </cell>
          <cell r="D2477">
            <v>1.5079100000000001</v>
          </cell>
          <cell r="E2477">
            <v>1.591569</v>
          </cell>
          <cell r="F2477">
            <v>2.1326999999999998</v>
          </cell>
          <cell r="G2477">
            <v>2.1335000000000002</v>
          </cell>
          <cell r="H2477">
            <v>2.1825999999999999</v>
          </cell>
          <cell r="I2477">
            <v>13.64</v>
          </cell>
          <cell r="M2477">
            <v>4.9582608668138191</v>
          </cell>
          <cell r="N2477">
            <v>4.9799436560805104</v>
          </cell>
          <cell r="O2477">
            <v>4.9975942733211927</v>
          </cell>
        </row>
        <row r="2478">
          <cell r="A2478">
            <v>39763</v>
          </cell>
          <cell r="B2478">
            <v>39762</v>
          </cell>
          <cell r="C2478">
            <v>39764</v>
          </cell>
          <cell r="D2478">
            <v>1.5037119999999999</v>
          </cell>
          <cell r="E2478">
            <v>1.591569</v>
          </cell>
          <cell r="F2478">
            <v>2.2002000000000002</v>
          </cell>
          <cell r="G2478">
            <v>2.2010000000000001</v>
          </cell>
          <cell r="H2478">
            <v>2.2225000000000001</v>
          </cell>
          <cell r="I2478">
            <v>13.64</v>
          </cell>
          <cell r="M2478">
            <v>4.9607530705283782</v>
          </cell>
          <cell r="N2478">
            <v>4.9825856307287646</v>
          </cell>
          <cell r="O2478">
            <v>5.0001307074211345</v>
          </cell>
        </row>
        <row r="2479">
          <cell r="A2479">
            <v>39764</v>
          </cell>
          <cell r="B2479">
            <v>39763</v>
          </cell>
          <cell r="C2479">
            <v>39765</v>
          </cell>
          <cell r="D2479">
            <v>1.497412</v>
          </cell>
          <cell r="E2479">
            <v>1.591569</v>
          </cell>
          <cell r="F2479">
            <v>2.2624</v>
          </cell>
          <cell r="G2479">
            <v>2.2631999999999999</v>
          </cell>
          <cell r="H2479">
            <v>2.2886000000000002</v>
          </cell>
          <cell r="I2479">
            <v>13.64</v>
          </cell>
          <cell r="M2479">
            <v>4.9632395851687745</v>
          </cell>
          <cell r="N2479">
            <v>4.9852290070053353</v>
          </cell>
          <cell r="O2479">
            <v>5.0026684288400523</v>
          </cell>
        </row>
        <row r="2480">
          <cell r="A2480">
            <v>39765</v>
          </cell>
          <cell r="B2480">
            <v>39764</v>
          </cell>
          <cell r="C2480">
            <v>39766</v>
          </cell>
          <cell r="D2480">
            <v>1.4805950000000001</v>
          </cell>
          <cell r="E2480">
            <v>1.591569</v>
          </cell>
          <cell r="F2480">
            <v>2.3306</v>
          </cell>
          <cell r="G2480">
            <v>2.3313999999999999</v>
          </cell>
          <cell r="H2480">
            <v>2.3506</v>
          </cell>
          <cell r="I2480">
            <v>13.64</v>
          </cell>
          <cell r="M2480">
            <v>4.9657169233400102</v>
          </cell>
          <cell r="N2480">
            <v>4.987873785653818</v>
          </cell>
          <cell r="O2480">
            <v>5.0052074382313005</v>
          </cell>
        </row>
        <row r="2481">
          <cell r="A2481">
            <v>39766</v>
          </cell>
          <cell r="B2481">
            <v>39765</v>
          </cell>
          <cell r="C2481">
            <v>39769</v>
          </cell>
          <cell r="D2481">
            <v>1.481646</v>
          </cell>
          <cell r="E2481">
            <v>1.591569</v>
          </cell>
          <cell r="F2481">
            <v>2.2791999999999999</v>
          </cell>
          <cell r="G2481">
            <v>2.2799999999999998</v>
          </cell>
          <cell r="H2481">
            <v>2.2616000000000001</v>
          </cell>
          <cell r="I2481">
            <v>13.63</v>
          </cell>
          <cell r="M2481">
            <v>4.9681676618893817</v>
          </cell>
          <cell r="N2481">
            <v>4.9905199674182041</v>
          </cell>
          <cell r="O2481">
            <v>5.0077477362485654</v>
          </cell>
        </row>
        <row r="2482">
          <cell r="A2482">
            <v>39769</v>
          </cell>
          <cell r="B2482">
            <v>39766</v>
          </cell>
          <cell r="C2482">
            <v>39770</v>
          </cell>
          <cell r="D2482">
            <v>1.484801</v>
          </cell>
          <cell r="E2482">
            <v>1.591569</v>
          </cell>
          <cell r="F2482">
            <v>2.2932000000000001</v>
          </cell>
          <cell r="G2482">
            <v>2.294</v>
          </cell>
          <cell r="H2482">
            <v>2.2730000000000001</v>
          </cell>
          <cell r="I2482">
            <v>13.63</v>
          </cell>
          <cell r="M2482">
            <v>4.9706213504705712</v>
          </cell>
          <cell r="N2482">
            <v>4.9931675530428778</v>
          </cell>
          <cell r="O2482">
            <v>5.0102875739003299</v>
          </cell>
        </row>
        <row r="2483">
          <cell r="A2483">
            <v>39770</v>
          </cell>
          <cell r="B2483">
            <v>39769</v>
          </cell>
          <cell r="C2483">
            <v>39771</v>
          </cell>
          <cell r="D2483">
            <v>1.481646</v>
          </cell>
          <cell r="E2483">
            <v>1.591569</v>
          </cell>
          <cell r="F2483">
            <v>2.2988</v>
          </cell>
          <cell r="G2483">
            <v>2.2995999999999999</v>
          </cell>
          <cell r="H2483">
            <v>2.3079999999999998</v>
          </cell>
          <cell r="I2483">
            <v>13.63</v>
          </cell>
          <cell r="M2483">
            <v>4.9730814783211708</v>
          </cell>
          <cell r="N2483">
            <v>4.9958165432726203</v>
          </cell>
          <cell r="O2483">
            <v>5.0128286997110907</v>
          </cell>
        </row>
        <row r="2484">
          <cell r="A2484">
            <v>39771</v>
          </cell>
          <cell r="B2484">
            <v>39770</v>
          </cell>
          <cell r="C2484">
            <v>39772</v>
          </cell>
          <cell r="D2484">
            <v>1.4468890000000001</v>
          </cell>
          <cell r="E2484">
            <v>1.591569</v>
          </cell>
          <cell r="F2484">
            <v>2.3757999999999999</v>
          </cell>
          <cell r="G2484">
            <v>2.3765999999999998</v>
          </cell>
          <cell r="H2484">
            <v>2.3855</v>
          </cell>
          <cell r="I2484">
            <v>13.64</v>
          </cell>
          <cell r="M2484">
            <v>4.9755375937478465</v>
          </cell>
          <cell r="N2484">
            <v>4.998466938852606</v>
          </cell>
          <cell r="O2484">
            <v>5.0153711143341786</v>
          </cell>
        </row>
        <row r="2485">
          <cell r="A2485">
            <v>39772</v>
          </cell>
          <cell r="B2485">
            <v>39771</v>
          </cell>
          <cell r="C2485">
            <v>39773</v>
          </cell>
          <cell r="D2485">
            <v>1.441614</v>
          </cell>
          <cell r="E2485">
            <v>1.591569</v>
          </cell>
          <cell r="F2485">
            <v>2.3954</v>
          </cell>
          <cell r="G2485">
            <v>2.3961999999999999</v>
          </cell>
          <cell r="H2485">
            <v>2.3866999999999998</v>
          </cell>
          <cell r="I2485">
            <v>13.63</v>
          </cell>
          <cell r="M2485">
            <v>4.9779372772856734</v>
          </cell>
          <cell r="N2485">
            <v>5.0011187405284065</v>
          </cell>
          <cell r="O2485">
            <v>5.0179165707323037</v>
          </cell>
        </row>
        <row r="2486">
          <cell r="A2486">
            <v>39773</v>
          </cell>
          <cell r="B2486">
            <v>39772</v>
          </cell>
          <cell r="C2486">
            <v>39776</v>
          </cell>
          <cell r="D2486">
            <v>1.463754</v>
          </cell>
          <cell r="E2486">
            <v>1.591569</v>
          </cell>
          <cell r="F2486">
            <v>2.4268999999999998</v>
          </cell>
          <cell r="G2486">
            <v>2.4277000000000002</v>
          </cell>
          <cell r="H2486">
            <v>2.4615</v>
          </cell>
          <cell r="I2486">
            <v>13.63</v>
          </cell>
          <cell r="M2486">
            <v>4.980329365309025</v>
          </cell>
          <cell r="N2486">
            <v>5.0037719490459871</v>
          </cell>
          <cell r="O2486">
            <v>5.0204615658301011</v>
          </cell>
        </row>
        <row r="2487">
          <cell r="A2487">
            <v>39776</v>
          </cell>
          <cell r="B2487">
            <v>39773</v>
          </cell>
          <cell r="C2487">
            <v>39777</v>
          </cell>
          <cell r="D2487">
            <v>1.4721770000000001</v>
          </cell>
          <cell r="E2487">
            <v>1.591569</v>
          </cell>
          <cell r="F2487">
            <v>2.3492000000000002</v>
          </cell>
          <cell r="G2487">
            <v>2.35</v>
          </cell>
          <cell r="H2487">
            <v>2.3336000000000001</v>
          </cell>
          <cell r="I2487">
            <v>13.64</v>
          </cell>
          <cell r="M2487">
            <v>4.9827593576522871</v>
          </cell>
          <cell r="N2487">
            <v>5.0064265651517106</v>
          </cell>
          <cell r="O2487">
            <v>5.0230078517026566</v>
          </cell>
        </row>
        <row r="2488">
          <cell r="A2488">
            <v>39777</v>
          </cell>
          <cell r="B2488">
            <v>39776</v>
          </cell>
          <cell r="C2488">
            <v>39778</v>
          </cell>
          <cell r="D2488">
            <v>1.470072</v>
          </cell>
          <cell r="E2488">
            <v>1.591569</v>
          </cell>
          <cell r="F2488">
            <v>2.3048000000000002</v>
          </cell>
          <cell r="G2488">
            <v>2.3056000000000001</v>
          </cell>
          <cell r="H2488">
            <v>2.3298000000000001</v>
          </cell>
          <cell r="I2488">
            <v>13.64</v>
          </cell>
          <cell r="M2488">
            <v>4.9852045255599107</v>
          </cell>
          <cell r="N2488">
            <v>5.0090825895923343</v>
          </cell>
          <cell r="O2488">
            <v>5.0255571839818591</v>
          </cell>
        </row>
        <row r="2489">
          <cell r="A2489">
            <v>39778</v>
          </cell>
          <cell r="B2489">
            <v>39777</v>
          </cell>
          <cell r="C2489">
            <v>39779</v>
          </cell>
          <cell r="D2489">
            <v>1.471125</v>
          </cell>
          <cell r="E2489">
            <v>1.591569</v>
          </cell>
          <cell r="F2489">
            <v>2.3212999999999999</v>
          </cell>
          <cell r="G2489">
            <v>2.3220999999999998</v>
          </cell>
          <cell r="H2489">
            <v>2.2749000000000001</v>
          </cell>
          <cell r="I2489">
            <v>13.64</v>
          </cell>
          <cell r="M2489">
            <v>4.9876473954223437</v>
          </cell>
          <cell r="N2489">
            <v>5.0117400231150118</v>
          </cell>
          <cell r="O2489">
            <v>5.0281078101262633</v>
          </cell>
        </row>
        <row r="2490">
          <cell r="A2490">
            <v>39779</v>
          </cell>
          <cell r="B2490">
            <v>39778</v>
          </cell>
          <cell r="C2490">
            <v>39780</v>
          </cell>
          <cell r="D2490">
            <v>1.478491</v>
          </cell>
          <cell r="E2490">
            <v>1.591569</v>
          </cell>
          <cell r="F2490">
            <v>2.2648999999999999</v>
          </cell>
          <cell r="G2490">
            <v>2.2656999999999998</v>
          </cell>
          <cell r="H2490">
            <v>2.2726999999999999</v>
          </cell>
          <cell r="I2490">
            <v>13.64</v>
          </cell>
          <cell r="M2490">
            <v>4.990093213013874</v>
          </cell>
          <cell r="N2490">
            <v>5.0143988664672943</v>
          </cell>
          <cell r="O2490">
            <v>5.0306597307925465</v>
          </cell>
        </row>
        <row r="2491">
          <cell r="A2491">
            <v>39780</v>
          </cell>
          <cell r="B2491">
            <v>39779</v>
          </cell>
          <cell r="C2491">
            <v>39783</v>
          </cell>
          <cell r="D2491">
            <v>1.4932099999999999</v>
          </cell>
          <cell r="E2491">
            <v>1.591569</v>
          </cell>
          <cell r="F2491">
            <v>2.3323</v>
          </cell>
          <cell r="G2491">
            <v>2.3331</v>
          </cell>
          <cell r="H2491">
            <v>2.3258999999999999</v>
          </cell>
          <cell r="I2491">
            <v>13.65</v>
          </cell>
          <cell r="M2491">
            <v>4.9925524823154079</v>
          </cell>
          <cell r="N2491">
            <v>5.0170591203971284</v>
          </cell>
          <cell r="O2491">
            <v>5.0332129466377182</v>
          </cell>
        </row>
        <row r="2492">
          <cell r="A2492">
            <v>39783</v>
          </cell>
          <cell r="B2492">
            <v>39780</v>
          </cell>
          <cell r="C2492">
            <v>39784</v>
          </cell>
          <cell r="D2492">
            <v>1.5047619999999999</v>
          </cell>
          <cell r="E2492">
            <v>1.591569</v>
          </cell>
          <cell r="F2492">
            <v>2.3557000000000001</v>
          </cell>
          <cell r="G2492">
            <v>2.3565</v>
          </cell>
          <cell r="H2492">
            <v>2.3371</v>
          </cell>
          <cell r="I2492">
            <v>13.65</v>
          </cell>
          <cell r="M2492">
            <v>4.9950374587461148</v>
          </cell>
          <cell r="N2492">
            <v>5.0197207856528587</v>
          </cell>
          <cell r="O2492">
            <v>5.035769216707763</v>
          </cell>
        </row>
        <row r="2493">
          <cell r="A2493">
            <v>39784</v>
          </cell>
          <cell r="B2493">
            <v>39783</v>
          </cell>
          <cell r="C2493">
            <v>39785</v>
          </cell>
          <cell r="D2493">
            <v>1.505811</v>
          </cell>
          <cell r="E2493">
            <v>1.591569</v>
          </cell>
          <cell r="F2493">
            <v>2.3449</v>
          </cell>
          <cell r="G2493">
            <v>2.3456999999999999</v>
          </cell>
          <cell r="H2493">
            <v>2.4087999999999998</v>
          </cell>
          <cell r="I2493">
            <v>13.66</v>
          </cell>
          <cell r="M2493">
            <v>4.9975429062649477</v>
          </cell>
          <cell r="N2493">
            <v>5.0223838629832249</v>
          </cell>
          <cell r="O2493">
            <v>5.0383267850572055</v>
          </cell>
        </row>
        <row r="2494">
          <cell r="A2494">
            <v>39785</v>
          </cell>
          <cell r="B2494">
            <v>39784</v>
          </cell>
          <cell r="C2494">
            <v>39786</v>
          </cell>
          <cell r="D2494">
            <v>1.5037119999999999</v>
          </cell>
          <cell r="E2494">
            <v>1.591569</v>
          </cell>
          <cell r="F2494">
            <v>2.4205000000000001</v>
          </cell>
          <cell r="G2494">
            <v>2.4213</v>
          </cell>
          <cell r="H2494">
            <v>2.4483999999999999</v>
          </cell>
          <cell r="I2494">
            <v>13.66</v>
          </cell>
          <cell r="M2494">
            <v>5.0000513579586894</v>
          </cell>
          <cell r="N2494">
            <v>5.0250483531373655</v>
          </cell>
          <cell r="O2494">
            <v>5.0408874123663567</v>
          </cell>
        </row>
        <row r="2495">
          <cell r="A2495">
            <v>39786</v>
          </cell>
          <cell r="B2495">
            <v>39785</v>
          </cell>
          <cell r="C2495">
            <v>39787</v>
          </cell>
          <cell r="D2495">
            <v>1.5047619999999999</v>
          </cell>
          <cell r="E2495">
            <v>1.591569</v>
          </cell>
          <cell r="F2495">
            <v>2.4897</v>
          </cell>
          <cell r="G2495">
            <v>2.4904999999999999</v>
          </cell>
          <cell r="H2495">
            <v>2.4906000000000001</v>
          </cell>
          <cell r="I2495">
            <v>13.66</v>
          </cell>
          <cell r="M2495">
            <v>5.0025575703678822</v>
          </cell>
          <cell r="N2495">
            <v>5.0277142568648161</v>
          </cell>
          <cell r="O2495">
            <v>5.043449341062356</v>
          </cell>
        </row>
        <row r="2496">
          <cell r="A2496">
            <v>39787</v>
          </cell>
          <cell r="B2496">
            <v>39786</v>
          </cell>
          <cell r="C2496">
            <v>39790</v>
          </cell>
          <cell r="D2496">
            <v>1.5037119999999999</v>
          </cell>
          <cell r="E2496">
            <v>1.591569</v>
          </cell>
          <cell r="F2496">
            <v>2.4996</v>
          </cell>
          <cell r="G2496">
            <v>2.5004</v>
          </cell>
          <cell r="H2496">
            <v>2.464</v>
          </cell>
          <cell r="I2496">
            <v>13.66</v>
          </cell>
          <cell r="M2496">
            <v>5.0050667898794501</v>
          </cell>
          <cell r="N2496">
            <v>5.0303815749155101</v>
          </cell>
          <cell r="O2496">
            <v>5.0460125718066076</v>
          </cell>
        </row>
        <row r="2497">
          <cell r="A2497">
            <v>39790</v>
          </cell>
          <cell r="B2497">
            <v>39787</v>
          </cell>
          <cell r="C2497">
            <v>39791</v>
          </cell>
          <cell r="D2497">
            <v>1.5037119999999999</v>
          </cell>
          <cell r="E2497">
            <v>1.591569</v>
          </cell>
          <cell r="F2497">
            <v>2.4681000000000002</v>
          </cell>
          <cell r="G2497">
            <v>2.4689000000000001</v>
          </cell>
          <cell r="H2497">
            <v>2.4933999999999998</v>
          </cell>
          <cell r="I2497">
            <v>13.66</v>
          </cell>
          <cell r="M2497">
            <v>5.0075755162103643</v>
          </cell>
          <cell r="N2497">
            <v>5.0330503080397788</v>
          </cell>
          <cell r="O2497">
            <v>5.0485771052608506</v>
          </cell>
        </row>
        <row r="2498">
          <cell r="A2498">
            <v>39791</v>
          </cell>
          <cell r="B2498">
            <v>39790</v>
          </cell>
          <cell r="C2498">
            <v>39792</v>
          </cell>
          <cell r="D2498">
            <v>1.5047619999999999</v>
          </cell>
          <cell r="E2498">
            <v>1.591569</v>
          </cell>
          <cell r="F2498">
            <v>2.4821</v>
          </cell>
          <cell r="G2498">
            <v>2.4828999999999999</v>
          </cell>
          <cell r="H2498">
            <v>2.4493999999999998</v>
          </cell>
          <cell r="I2498">
            <v>13.66</v>
          </cell>
          <cell r="M2498">
            <v>5.0100855000085751</v>
          </cell>
          <cell r="N2498">
            <v>5.0357204569883507</v>
          </cell>
          <cell r="O2498">
            <v>5.0511429420871607</v>
          </cell>
        </row>
        <row r="2499">
          <cell r="A2499">
            <v>39792</v>
          </cell>
          <cell r="B2499">
            <v>39791</v>
          </cell>
          <cell r="C2499">
            <v>39793</v>
          </cell>
          <cell r="D2499">
            <v>1.5037119999999999</v>
          </cell>
          <cell r="E2499">
            <v>1.591569</v>
          </cell>
          <cell r="F2499">
            <v>2.4674999999999998</v>
          </cell>
          <cell r="G2499">
            <v>2.4683000000000002</v>
          </cell>
          <cell r="H2499">
            <v>2.4283000000000001</v>
          </cell>
          <cell r="I2499">
            <v>13.66</v>
          </cell>
          <cell r="M2499">
            <v>5.0125984954342968</v>
          </cell>
          <cell r="N2499">
            <v>5.0383920225123529</v>
          </cell>
          <cell r="O2499">
            <v>5.0537100829479504</v>
          </cell>
        </row>
        <row r="2500">
          <cell r="A2500">
            <v>39793</v>
          </cell>
          <cell r="B2500">
            <v>39792</v>
          </cell>
          <cell r="C2500">
            <v>39794</v>
          </cell>
          <cell r="D2500">
            <v>1.5037119999999999</v>
          </cell>
          <cell r="E2500">
            <v>1.591569</v>
          </cell>
          <cell r="F2500">
            <v>2.3389000000000002</v>
          </cell>
          <cell r="G2500">
            <v>2.3397000000000001</v>
          </cell>
          <cell r="H2500">
            <v>2.3451</v>
          </cell>
          <cell r="I2500">
            <v>13.66</v>
          </cell>
          <cell r="M2500">
            <v>5.015110996937219</v>
          </cell>
          <cell r="N2500">
            <v>5.0410650053633113</v>
          </cell>
          <cell r="O2500">
            <v>5.0562785285059695</v>
          </cell>
        </row>
        <row r="2501">
          <cell r="A2501">
            <v>39794</v>
          </cell>
          <cell r="B2501">
            <v>39793</v>
          </cell>
          <cell r="C2501">
            <v>39797</v>
          </cell>
          <cell r="D2501">
            <v>1.5026619999999999</v>
          </cell>
          <cell r="E2501">
            <v>1.591569</v>
          </cell>
          <cell r="F2501">
            <v>2.3912</v>
          </cell>
          <cell r="G2501">
            <v>2.3919999999999999</v>
          </cell>
          <cell r="H2501">
            <v>2.3675000000000002</v>
          </cell>
          <cell r="I2501">
            <v>13.66</v>
          </cell>
          <cell r="M2501">
            <v>5.0176247577996946</v>
          </cell>
          <cell r="N2501">
            <v>5.0437394062931507</v>
          </cell>
          <cell r="O2501">
            <v>5.0588482794243026</v>
          </cell>
        </row>
        <row r="2502">
          <cell r="A2502">
            <v>39797</v>
          </cell>
          <cell r="B2502">
            <v>39794</v>
          </cell>
          <cell r="C2502">
            <v>39798</v>
          </cell>
          <cell r="D2502">
            <v>1.5037119999999999</v>
          </cell>
          <cell r="E2502">
            <v>1.591569</v>
          </cell>
          <cell r="F2502">
            <v>2.3681999999999999</v>
          </cell>
          <cell r="G2502">
            <v>2.3690000000000002</v>
          </cell>
          <cell r="H2502">
            <v>2.3586999999999998</v>
          </cell>
          <cell r="I2502">
            <v>13.66</v>
          </cell>
          <cell r="M2502">
            <v>5.0201380224842964</v>
          </cell>
          <cell r="N2502">
            <v>5.0464152260541946</v>
          </cell>
          <cell r="O2502">
            <v>5.0614193363663738</v>
          </cell>
        </row>
        <row r="2503">
          <cell r="A2503">
            <v>39798</v>
          </cell>
          <cell r="B2503">
            <v>39797</v>
          </cell>
          <cell r="C2503">
            <v>39799</v>
          </cell>
          <cell r="D2503">
            <v>1.5037119999999999</v>
          </cell>
          <cell r="E2503">
            <v>1.591569</v>
          </cell>
          <cell r="F2503">
            <v>2.3774999999999999</v>
          </cell>
          <cell r="G2503">
            <v>2.3782999999999999</v>
          </cell>
          <cell r="H2503">
            <v>2.3645999999999998</v>
          </cell>
          <cell r="I2503">
            <v>13.66</v>
          </cell>
          <cell r="M2503">
            <v>5.0226543030796513</v>
          </cell>
          <cell r="N2503">
            <v>5.0490924653991662</v>
          </cell>
          <cell r="O2503">
            <v>5.0639916999959427</v>
          </cell>
        </row>
        <row r="2504">
          <cell r="A2504">
            <v>39799</v>
          </cell>
          <cell r="M2504">
            <v>5.0251718449287823</v>
          </cell>
          <cell r="N2504">
            <v>5.0517711250811868</v>
          </cell>
        </row>
        <row r="2505">
          <cell r="A2505">
            <v>39800</v>
          </cell>
          <cell r="M2505">
            <v>5.0276941646091098</v>
          </cell>
          <cell r="N2505">
            <v>5.0544512058537778</v>
          </cell>
        </row>
        <row r="2506">
          <cell r="A2506">
            <v>39801</v>
          </cell>
          <cell r="M2506">
            <v>5.0302212680450289</v>
          </cell>
          <cell r="N2506">
            <v>5.0571327084708608</v>
          </cell>
        </row>
        <row r="2507">
          <cell r="A2507">
            <v>39804</v>
          </cell>
          <cell r="M2507">
            <v>5.0327426027394999</v>
          </cell>
          <cell r="N2507">
            <v>5.0598156336867568</v>
          </cell>
        </row>
        <row r="2508">
          <cell r="A2508">
            <v>39805</v>
          </cell>
          <cell r="M2508">
            <v>5.0352740051654425</v>
          </cell>
          <cell r="N2508">
            <v>5.0624999822561865</v>
          </cell>
        </row>
        <row r="2509">
          <cell r="A2509">
            <v>39806</v>
          </cell>
          <cell r="M2509">
            <v>5.0377996348262961</v>
          </cell>
          <cell r="N2509">
            <v>5.065185754934272</v>
          </cell>
        </row>
        <row r="2510">
          <cell r="A2510">
            <v>39808</v>
          </cell>
          <cell r="M2510">
            <v>5.0403353424225577</v>
          </cell>
          <cell r="N2510">
            <v>5.0678729524765362</v>
          </cell>
        </row>
        <row r="2511">
          <cell r="A2511">
            <v>39811</v>
          </cell>
          <cell r="M2511">
            <v>5.0428705638953248</v>
          </cell>
          <cell r="N2511">
            <v>5.0705615756389024</v>
          </cell>
        </row>
        <row r="2512">
          <cell r="A2512">
            <v>39812</v>
          </cell>
          <cell r="M2512">
            <v>5.0454211654596568</v>
          </cell>
          <cell r="N2512">
            <v>5.0732516251776945</v>
          </cell>
        </row>
        <row r="2513">
          <cell r="A2513">
            <v>39813</v>
          </cell>
          <cell r="M2513">
            <v>5.0479765838259958</v>
          </cell>
          <cell r="N2513">
            <v>5.0759431018496377</v>
          </cell>
        </row>
        <row r="2514">
          <cell r="A2514">
            <v>39815</v>
          </cell>
          <cell r="M2514">
            <v>5.0505350615765883</v>
          </cell>
          <cell r="N2514">
            <v>5.0786360064118599</v>
          </cell>
        </row>
        <row r="2515">
          <cell r="A2515">
            <v>39818</v>
          </cell>
          <cell r="M2515">
            <v>5.0530948360464283</v>
          </cell>
          <cell r="N2515">
            <v>5.0813303396218892</v>
          </cell>
        </row>
        <row r="2516">
          <cell r="A2516">
            <v>39819</v>
          </cell>
          <cell r="M2516">
            <v>5.0556506088806179</v>
          </cell>
          <cell r="N2516">
            <v>5.0840261022376563</v>
          </cell>
        </row>
        <row r="2517">
          <cell r="A2517">
            <v>39820</v>
          </cell>
          <cell r="M2517">
            <v>5.0582094421754595</v>
          </cell>
          <cell r="N2517">
            <v>5.0867232950174932</v>
          </cell>
        </row>
        <row r="2518">
          <cell r="A2518">
            <v>39821</v>
          </cell>
          <cell r="M2518">
            <v>5.0607713375822918</v>
          </cell>
          <cell r="N2518">
            <v>5.0894219187201353</v>
          </cell>
        </row>
        <row r="2519">
          <cell r="A2519">
            <v>39822</v>
          </cell>
          <cell r="M2519">
            <v>5.0633327626486206</v>
          </cell>
          <cell r="N2519">
            <v>5.0921219741047201</v>
          </cell>
        </row>
        <row r="2520">
          <cell r="A2520">
            <v>39825</v>
          </cell>
          <cell r="M2520">
            <v>5.065897252928468</v>
          </cell>
          <cell r="N2520">
            <v>5.0948234619307877</v>
          </cell>
        </row>
        <row r="2521">
          <cell r="A2521">
            <v>39826</v>
          </cell>
          <cell r="M2521">
            <v>5.0684612723914171</v>
          </cell>
          <cell r="N2521">
            <v>5.0975263829582813</v>
          </cell>
        </row>
        <row r="2522">
          <cell r="A2522">
            <v>39827</v>
          </cell>
          <cell r="M2522">
            <v>5.0710265895900841</v>
          </cell>
          <cell r="N2522">
            <v>5.1002307379475473</v>
          </cell>
        </row>
        <row r="2523">
          <cell r="A2523">
            <v>39828</v>
          </cell>
          <cell r="M2523">
            <v>5.0735932051812958</v>
          </cell>
          <cell r="N2523">
            <v>5.1029365276593346</v>
          </cell>
        </row>
        <row r="2524">
          <cell r="A2524">
            <v>39829</v>
          </cell>
          <cell r="M2524">
            <v>5.0761646662638613</v>
          </cell>
          <cell r="N2524">
            <v>5.1056437528547978</v>
          </cell>
        </row>
        <row r="2525">
          <cell r="A2525">
            <v>39832</v>
          </cell>
          <cell r="M2525">
            <v>5.0787356556804699</v>
          </cell>
          <cell r="N2525">
            <v>5.108352414295493</v>
          </cell>
        </row>
        <row r="2526">
          <cell r="A2526">
            <v>39833</v>
          </cell>
          <cell r="M2526">
            <v>5.0812670854444804</v>
          </cell>
          <cell r="N2526">
            <v>5.1110625127433815</v>
          </cell>
        </row>
        <row r="2527">
          <cell r="A2527">
            <v>39834</v>
          </cell>
          <cell r="M2527">
            <v>5.0838122277648639</v>
          </cell>
          <cell r="N2527">
            <v>5.1137740489608294</v>
          </cell>
        </row>
        <row r="2528">
          <cell r="A2528">
            <v>39835</v>
          </cell>
          <cell r="M2528">
            <v>5.0863870905388149</v>
          </cell>
          <cell r="N2528">
            <v>5.1164870237106062</v>
          </cell>
        </row>
        <row r="2529">
          <cell r="A2529">
            <v>39836</v>
          </cell>
          <cell r="M2529">
            <v>5.0887847235537897</v>
          </cell>
          <cell r="N2529">
            <v>5.1190229320511076</v>
          </cell>
        </row>
        <row r="2530">
          <cell r="A2530">
            <v>39839</v>
          </cell>
          <cell r="M2530">
            <v>5.0911834867706096</v>
          </cell>
          <cell r="N2530">
            <v>5.1215600972756938</v>
          </cell>
        </row>
        <row r="2531">
          <cell r="A2531">
            <v>39840</v>
          </cell>
          <cell r="M2531">
            <v>5.0935851745156802</v>
          </cell>
          <cell r="N2531">
            <v>5.1240985200073208</v>
          </cell>
        </row>
        <row r="2532">
          <cell r="A2532">
            <v>39841</v>
          </cell>
          <cell r="M2532">
            <v>5.0959879952201188</v>
          </cell>
          <cell r="N2532">
            <v>5.1266382008692517</v>
          </cell>
        </row>
        <row r="2533">
          <cell r="A2533">
            <v>39842</v>
          </cell>
          <cell r="M2533">
            <v>5.0983919494183816</v>
          </cell>
          <cell r="N2533">
            <v>5.1291791404850606</v>
          </cell>
        </row>
        <row r="2534">
          <cell r="A2534">
            <v>39843</v>
          </cell>
          <cell r="M2534">
            <v>5.1007970376451768</v>
          </cell>
          <cell r="N2534">
            <v>5.131721339478629</v>
          </cell>
        </row>
        <row r="2535">
          <cell r="A2535">
            <v>39846</v>
          </cell>
          <cell r="M2535">
            <v>5.1032014632546421</v>
          </cell>
          <cell r="N2535">
            <v>5.1342647984741481</v>
          </cell>
        </row>
        <row r="2536">
          <cell r="A2536">
            <v>39847</v>
          </cell>
          <cell r="M2536">
            <v>5.1056106200248923</v>
          </cell>
          <cell r="N2536">
            <v>5.1368095180961184</v>
          </cell>
        </row>
        <row r="2537">
          <cell r="A2537">
            <v>39848</v>
          </cell>
          <cell r="M2537">
            <v>5.1080191135488597</v>
          </cell>
          <cell r="N2537">
            <v>5.1393554989693504</v>
          </cell>
        </row>
        <row r="2538">
          <cell r="A2538">
            <v>39849</v>
          </cell>
          <cell r="M2538">
            <v>5.1104305446707903</v>
          </cell>
          <cell r="N2538">
            <v>5.1419027417189636</v>
          </cell>
        </row>
        <row r="2539">
          <cell r="A2539">
            <v>39850</v>
          </cell>
          <cell r="M2539">
            <v>5.1128431141988084</v>
          </cell>
          <cell r="N2539">
            <v>5.1444512469703882</v>
          </cell>
        </row>
        <row r="2540">
          <cell r="A2540">
            <v>39853</v>
          </cell>
          <cell r="M2540">
            <v>5.1152568226703421</v>
          </cell>
          <cell r="N2540">
            <v>5.1470010153493631</v>
          </cell>
        </row>
        <row r="2541">
          <cell r="A2541">
            <v>39854</v>
          </cell>
          <cell r="M2541">
            <v>5.1176698666424993</v>
          </cell>
          <cell r="N2541">
            <v>5.1495520474819392</v>
          </cell>
        </row>
        <row r="2542">
          <cell r="A2542">
            <v>39855</v>
          </cell>
          <cell r="M2542">
            <v>5.1200858537627223</v>
          </cell>
          <cell r="N2542">
            <v>5.152104343994476</v>
          </cell>
        </row>
        <row r="2543">
          <cell r="A2543">
            <v>39856</v>
          </cell>
          <cell r="M2543">
            <v>5.122501175756252</v>
          </cell>
          <cell r="N2543">
            <v>5.1546579055136439</v>
          </cell>
        </row>
        <row r="2544">
          <cell r="A2544">
            <v>39857</v>
          </cell>
          <cell r="M2544">
            <v>5.124919443676311</v>
          </cell>
          <cell r="N2544">
            <v>5.1572127326664239</v>
          </cell>
        </row>
        <row r="2545">
          <cell r="A2545">
            <v>39860</v>
          </cell>
          <cell r="M2545">
            <v>5.1273370458417675</v>
          </cell>
          <cell r="N2545">
            <v>5.159768826080108</v>
          </cell>
        </row>
        <row r="2546">
          <cell r="A2546">
            <v>39861</v>
          </cell>
          <cell r="M2546">
            <v>5.1297575967148399</v>
          </cell>
          <cell r="N2546">
            <v>5.1623261863822991</v>
          </cell>
        </row>
        <row r="2547">
          <cell r="A2547">
            <v>39862</v>
          </cell>
          <cell r="M2547">
            <v>5.1321774812048071</v>
          </cell>
          <cell r="N2547">
            <v>5.1648848142009118</v>
          </cell>
        </row>
        <row r="2548">
          <cell r="A2548">
            <v>39863</v>
          </cell>
          <cell r="M2548">
            <v>5.1345985072381781</v>
          </cell>
          <cell r="N2548">
            <v>5.1674447101641698</v>
          </cell>
        </row>
        <row r="2549">
          <cell r="A2549">
            <v>39864</v>
          </cell>
          <cell r="M2549">
            <v>5.1370206753534573</v>
          </cell>
          <cell r="N2549">
            <v>5.1700058749006104</v>
          </cell>
        </row>
        <row r="2550">
          <cell r="A2550">
            <v>39869</v>
          </cell>
          <cell r="M2550">
            <v>5.1394439860894057</v>
          </cell>
          <cell r="N2550">
            <v>5.1725683090390815</v>
          </cell>
        </row>
        <row r="2551">
          <cell r="A2551">
            <v>39870</v>
          </cell>
          <cell r="M2551">
            <v>5.1418684399850356</v>
          </cell>
          <cell r="N2551">
            <v>5.1751320132087431</v>
          </cell>
        </row>
        <row r="2552">
          <cell r="A2552">
            <v>39871</v>
          </cell>
          <cell r="M2552">
            <v>5.1442940375796162</v>
          </cell>
          <cell r="N2552">
            <v>5.1776969880390658</v>
          </cell>
        </row>
        <row r="2553">
          <cell r="A2553">
            <v>39874</v>
          </cell>
          <cell r="M2553">
            <v>5.1467171526853726</v>
          </cell>
          <cell r="N2553">
            <v>5.1802632341598338</v>
          </cell>
        </row>
        <row r="2554">
          <cell r="A2554">
            <v>39875</v>
          </cell>
          <cell r="M2554">
            <v>5.1491432242258117</v>
          </cell>
          <cell r="N2554">
            <v>5.1828307522011423</v>
          </cell>
        </row>
        <row r="2555">
          <cell r="A2555">
            <v>39876</v>
          </cell>
          <cell r="M2555">
            <v>5.1515722535883111</v>
          </cell>
          <cell r="N2555">
            <v>5.185399542793399</v>
          </cell>
        </row>
        <row r="2556">
          <cell r="A2556">
            <v>39877</v>
          </cell>
          <cell r="M2556">
            <v>5.1540024288081669</v>
          </cell>
          <cell r="N2556">
            <v>5.1879696065673251</v>
          </cell>
        </row>
        <row r="2557">
          <cell r="A2557">
            <v>39878</v>
          </cell>
          <cell r="M2557">
            <v>5.1564337504259203</v>
          </cell>
          <cell r="N2557">
            <v>5.1905409441539527</v>
          </cell>
        </row>
        <row r="2558">
          <cell r="A2558">
            <v>39881</v>
          </cell>
          <cell r="M2558">
            <v>5.1588662189823662</v>
          </cell>
          <cell r="N2558">
            <v>5.1931135561846284</v>
          </cell>
        </row>
        <row r="2559">
          <cell r="A2559">
            <v>39882</v>
          </cell>
          <cell r="M2559">
            <v>5.1612998350185562</v>
          </cell>
          <cell r="N2559">
            <v>5.1956874432910105</v>
          </cell>
        </row>
        <row r="2560">
          <cell r="A2560">
            <v>39883</v>
          </cell>
          <cell r="M2560">
            <v>5.1637345990757959</v>
          </cell>
          <cell r="N2560">
            <v>5.1982626061050707</v>
          </cell>
        </row>
        <row r="2561">
          <cell r="A2561">
            <v>39884</v>
          </cell>
          <cell r="M2561">
            <v>5.1661668712627531</v>
          </cell>
          <cell r="N2561">
            <v>5.2008390452590936</v>
          </cell>
        </row>
        <row r="2562">
          <cell r="A2562">
            <v>39885</v>
          </cell>
          <cell r="M2562">
            <v>5.1683289241527666</v>
          </cell>
          <cell r="N2562">
            <v>5.2031415728565023</v>
          </cell>
        </row>
        <row r="2563">
          <cell r="A2563">
            <v>39888</v>
          </cell>
          <cell r="M2563">
            <v>5.1704918818669592</v>
          </cell>
          <cell r="N2563">
            <v>5.2054451198343017</v>
          </cell>
        </row>
        <row r="2564">
          <cell r="A2564">
            <v>39889</v>
          </cell>
          <cell r="M2564">
            <v>5.1726428099368107</v>
          </cell>
          <cell r="N2564">
            <v>5.207749686643794</v>
          </cell>
        </row>
        <row r="2565">
          <cell r="A2565">
            <v>39890</v>
          </cell>
          <cell r="M2565">
            <v>5.1747890842726525</v>
          </cell>
          <cell r="N2565">
            <v>5.2100552737364811</v>
          </cell>
        </row>
        <row r="2566">
          <cell r="A2566">
            <v>39891</v>
          </cell>
          <cell r="M2566">
            <v>5.1769528964542957</v>
          </cell>
          <cell r="N2566">
            <v>5.2123618815640658</v>
          </cell>
        </row>
        <row r="2567">
          <cell r="A2567">
            <v>39892</v>
          </cell>
          <cell r="M2567">
            <v>5.1791213132188538</v>
          </cell>
          <cell r="N2567">
            <v>5.2146695105784504</v>
          </cell>
        </row>
        <row r="2568">
          <cell r="A2568">
            <v>39895</v>
          </cell>
          <cell r="M2568">
            <v>5.1812906382457351</v>
          </cell>
          <cell r="N2568">
            <v>5.2169781612317365</v>
          </cell>
        </row>
        <row r="2569">
          <cell r="A2569">
            <v>39896</v>
          </cell>
          <cell r="M2569">
            <v>5.1834608719153747</v>
          </cell>
          <cell r="N2569">
            <v>5.2192878339762263</v>
          </cell>
        </row>
        <row r="2570">
          <cell r="A2570">
            <v>39897</v>
          </cell>
          <cell r="M2570">
            <v>5.1856301623850136</v>
          </cell>
          <cell r="N2570">
            <v>5.2215985292644227</v>
          </cell>
        </row>
        <row r="2571">
          <cell r="A2571">
            <v>39898</v>
          </cell>
          <cell r="M2571">
            <v>5.1878003607077758</v>
          </cell>
          <cell r="N2571">
            <v>5.2239102475490293</v>
          </cell>
        </row>
        <row r="2572">
          <cell r="A2572">
            <v>39899</v>
          </cell>
          <cell r="M2572">
            <v>5.1899714672636001</v>
          </cell>
          <cell r="N2572">
            <v>5.2262229892829488</v>
          </cell>
        </row>
        <row r="2573">
          <cell r="A2573">
            <v>39902</v>
          </cell>
          <cell r="M2573">
            <v>5.1921397733329746</v>
          </cell>
          <cell r="N2573">
            <v>5.2285367549192854</v>
          </cell>
        </row>
        <row r="2574">
          <cell r="A2574">
            <v>39903</v>
          </cell>
          <cell r="M2574">
            <v>5.1942959945601697</v>
          </cell>
          <cell r="N2574">
            <v>5.2308515449113431</v>
          </cell>
        </row>
        <row r="2575">
          <cell r="A2575">
            <v>39904</v>
          </cell>
          <cell r="M2575">
            <v>5.1964623951735085</v>
          </cell>
          <cell r="N2575">
            <v>5.2331673597126267</v>
          </cell>
        </row>
        <row r="2576">
          <cell r="A2576">
            <v>39905</v>
          </cell>
          <cell r="M2576">
            <v>5.1986389836801976</v>
          </cell>
          <cell r="N2576">
            <v>5.2354841997768427</v>
          </cell>
        </row>
        <row r="2577">
          <cell r="A2577">
            <v>39906</v>
          </cell>
          <cell r="M2577">
            <v>5.200816483872023</v>
          </cell>
          <cell r="N2577">
            <v>5.2378020655578981</v>
          </cell>
        </row>
        <row r="2578">
          <cell r="A2578">
            <v>39909</v>
          </cell>
          <cell r="M2578">
            <v>5.2029948961308525</v>
          </cell>
          <cell r="N2578">
            <v>5.2401209575099008</v>
          </cell>
        </row>
        <row r="2579">
          <cell r="A2579">
            <v>39910</v>
          </cell>
          <cell r="M2579">
            <v>5.2051742208387148</v>
          </cell>
          <cell r="N2579">
            <v>5.2424408760871586</v>
          </cell>
        </row>
        <row r="2580">
          <cell r="A2580">
            <v>39911</v>
          </cell>
          <cell r="M2580">
            <v>5.2073544583777975</v>
          </cell>
          <cell r="N2580">
            <v>5.2447618217441825</v>
          </cell>
        </row>
        <row r="2581">
          <cell r="A2581">
            <v>39912</v>
          </cell>
          <cell r="M2581">
            <v>5.209535609130449</v>
          </cell>
          <cell r="N2581">
            <v>5.2470837949356834</v>
          </cell>
        </row>
        <row r="2582">
          <cell r="A2582">
            <v>39916</v>
          </cell>
          <cell r="M2582">
            <v>5.2117176734791784</v>
          </cell>
          <cell r="N2582">
            <v>5.2494067961165731</v>
          </cell>
        </row>
        <row r="2583">
          <cell r="A2583">
            <v>39917</v>
          </cell>
          <cell r="M2583">
            <v>5.2138820251276874</v>
          </cell>
          <cell r="N2583">
            <v>5.2517308257419666</v>
          </cell>
        </row>
        <row r="2584">
          <cell r="A2584">
            <v>39918</v>
          </cell>
          <cell r="M2584">
            <v>5.2160454107686096</v>
          </cell>
          <cell r="N2584">
            <v>5.2540558842671778</v>
          </cell>
        </row>
        <row r="2585">
          <cell r="A2585">
            <v>39919</v>
          </cell>
          <cell r="M2585">
            <v>5.218230201810683</v>
          </cell>
          <cell r="N2585">
            <v>5.2563819721477252</v>
          </cell>
        </row>
        <row r="2586">
          <cell r="A2586">
            <v>39920</v>
          </cell>
          <cell r="M2586">
            <v>5.2204159079736039</v>
          </cell>
          <cell r="N2586">
            <v>5.2587090898393258</v>
          </cell>
        </row>
        <row r="2587">
          <cell r="A2587">
            <v>39923</v>
          </cell>
          <cell r="M2587">
            <v>5.2225894699002167</v>
          </cell>
          <cell r="N2587">
            <v>5.2610372377979013</v>
          </cell>
        </row>
        <row r="2588">
          <cell r="A2588">
            <v>39925</v>
          </cell>
          <cell r="M2588">
            <v>5.2247658047528915</v>
          </cell>
          <cell r="N2588">
            <v>5.263366416479573</v>
          </cell>
        </row>
        <row r="2589">
          <cell r="A2589">
            <v>39926</v>
          </cell>
          <cell r="M2589">
            <v>5.2269523814333008</v>
          </cell>
          <cell r="N2589">
            <v>5.2656966263406657</v>
          </cell>
        </row>
        <row r="2590">
          <cell r="A2590">
            <v>39927</v>
          </cell>
          <cell r="M2590">
            <v>5.2291417409654706</v>
          </cell>
          <cell r="N2590">
            <v>5.2680278678377048</v>
          </cell>
        </row>
        <row r="2591">
          <cell r="A2591">
            <v>39930</v>
          </cell>
          <cell r="M2591">
            <v>5.2313320175320444</v>
          </cell>
          <cell r="N2591">
            <v>5.2703601414274193</v>
          </cell>
        </row>
        <row r="2592">
          <cell r="A2592">
            <v>39931</v>
          </cell>
          <cell r="M2592">
            <v>5.2335232115171308</v>
          </cell>
          <cell r="N2592">
            <v>5.2726934475667395</v>
          </cell>
        </row>
        <row r="2593">
          <cell r="A2593">
            <v>39932</v>
          </cell>
          <cell r="M2593">
            <v>5.2357134531927052</v>
          </cell>
          <cell r="N2593">
            <v>5.2750277867127977</v>
          </cell>
        </row>
        <row r="2594">
          <cell r="A2594">
            <v>39933</v>
          </cell>
          <cell r="M2594">
            <v>5.2378802793838757</v>
          </cell>
          <cell r="N2594">
            <v>5.2773631593229302</v>
          </cell>
        </row>
        <row r="2595">
          <cell r="A2595">
            <v>39937</v>
          </cell>
          <cell r="M2595">
            <v>5.2398843692010111</v>
          </cell>
          <cell r="N2595">
            <v>5.2795018723124834</v>
          </cell>
        </row>
        <row r="2596">
          <cell r="A2596">
            <v>39938</v>
          </cell>
          <cell r="M2596">
            <v>5.2418911156639343</v>
          </cell>
          <cell r="N2596">
            <v>5.2816414520404269</v>
          </cell>
        </row>
        <row r="2597">
          <cell r="A2597">
            <v>39939</v>
          </cell>
          <cell r="M2597">
            <v>5.2438986306612527</v>
          </cell>
          <cell r="N2597">
            <v>5.2837818988580167</v>
          </cell>
        </row>
        <row r="2598">
          <cell r="A2598">
            <v>39940</v>
          </cell>
          <cell r="M2598">
            <v>5.2459069144872963</v>
          </cell>
          <cell r="N2598">
            <v>5.2859232131166518</v>
          </cell>
        </row>
        <row r="2599">
          <cell r="A2599">
            <v>39941</v>
          </cell>
          <cell r="M2599">
            <v>5.2479159674365077</v>
          </cell>
          <cell r="N2599">
            <v>5.2880653951678722</v>
          </cell>
        </row>
        <row r="2600">
          <cell r="A2600">
            <v>39944</v>
          </cell>
          <cell r="M2600">
            <v>5.2499238970550826</v>
          </cell>
          <cell r="N2600">
            <v>5.2902084453633611</v>
          </cell>
        </row>
        <row r="2601">
          <cell r="A2601">
            <v>39945</v>
          </cell>
          <cell r="M2601">
            <v>5.2519325949369788</v>
          </cell>
          <cell r="N2601">
            <v>5.2923523640549437</v>
          </cell>
        </row>
        <row r="2602">
          <cell r="A2602">
            <v>39946</v>
          </cell>
          <cell r="M2602">
            <v>5.2539420613761463</v>
          </cell>
          <cell r="N2602">
            <v>5.2944971515945882</v>
          </cell>
        </row>
        <row r="2603">
          <cell r="A2603">
            <v>39947</v>
          </cell>
          <cell r="M2603">
            <v>5.2559522966666448</v>
          </cell>
          <cell r="N2603">
            <v>5.2966428083344059</v>
          </cell>
        </row>
        <row r="2604">
          <cell r="A2604">
            <v>39948</v>
          </cell>
          <cell r="M2604">
            <v>5.2579633011026496</v>
          </cell>
          <cell r="N2604">
            <v>5.2987893346266501</v>
          </cell>
        </row>
        <row r="2605">
          <cell r="A2605">
            <v>39951</v>
          </cell>
          <cell r="M2605">
            <v>5.259976971350544</v>
          </cell>
          <cell r="N2605">
            <v>5.3009367308237172</v>
          </cell>
        </row>
        <row r="2606">
          <cell r="A2606">
            <v>39952</v>
          </cell>
          <cell r="M2606">
            <v>5.2619914127844725</v>
          </cell>
          <cell r="N2606">
            <v>5.3030849972781455</v>
          </cell>
        </row>
        <row r="2607">
          <cell r="A2607">
            <v>39953</v>
          </cell>
          <cell r="M2607">
            <v>5.2640066256997811</v>
          </cell>
          <cell r="N2607">
            <v>5.3052341343426184</v>
          </cell>
        </row>
        <row r="2608">
          <cell r="A2608">
            <v>39954</v>
          </cell>
          <cell r="M2608">
            <v>5.2660226103919268</v>
          </cell>
          <cell r="N2608">
            <v>5.3073841423699593</v>
          </cell>
        </row>
        <row r="2609">
          <cell r="A2609">
            <v>39955</v>
          </cell>
          <cell r="M2609">
            <v>5.2680184768447864</v>
          </cell>
          <cell r="N2609">
            <v>5.3095350217131365</v>
          </cell>
        </row>
        <row r="2610">
          <cell r="A2610">
            <v>39958</v>
          </cell>
          <cell r="M2610">
            <v>5.2700093962396606</v>
          </cell>
          <cell r="N2610">
            <v>5.3116867727252615</v>
          </cell>
        </row>
        <row r="2611">
          <cell r="A2611">
            <v>39959</v>
          </cell>
          <cell r="M2611">
            <v>5.2719991655806817</v>
          </cell>
          <cell r="N2611">
            <v>5.3138393957595875</v>
          </cell>
        </row>
        <row r="2612">
          <cell r="A2612">
            <v>39960</v>
          </cell>
          <cell r="M2612">
            <v>5.2740163097840869</v>
          </cell>
          <cell r="N2612">
            <v>5.3159928911695129</v>
          </cell>
        </row>
        <row r="2613">
          <cell r="A2613">
            <v>39961</v>
          </cell>
          <cell r="M2613">
            <v>5.2760342257764492</v>
          </cell>
          <cell r="N2613">
            <v>5.318147259308577</v>
          </cell>
        </row>
        <row r="2614">
          <cell r="A2614">
            <v>39962</v>
          </cell>
          <cell r="M2614">
            <v>5.2780491098323896</v>
          </cell>
          <cell r="N2614">
            <v>5.3203025005304641</v>
          </cell>
        </row>
        <row r="2615">
          <cell r="A2615">
            <v>39965</v>
          </cell>
          <cell r="M2615">
            <v>5.2800476290530298</v>
          </cell>
          <cell r="N2615">
            <v>5.3224586151890003</v>
          </cell>
        </row>
        <row r="2616">
          <cell r="A2616">
            <v>39966</v>
          </cell>
          <cell r="M2616">
            <v>5.2820450006704656</v>
          </cell>
          <cell r="N2616">
            <v>5.3246156036381569</v>
          </cell>
        </row>
        <row r="2617">
          <cell r="A2617">
            <v>39967</v>
          </cell>
          <cell r="M2617">
            <v>5.2840621802032697</v>
          </cell>
          <cell r="N2617">
            <v>5.3267734662320469</v>
          </cell>
        </row>
        <row r="2618">
          <cell r="A2618">
            <v>39968</v>
          </cell>
          <cell r="M2618">
            <v>5.2860706029200513</v>
          </cell>
          <cell r="N2618">
            <v>5.3289512873786666</v>
          </cell>
        </row>
        <row r="2619">
          <cell r="A2619">
            <v>39969</v>
          </cell>
          <cell r="M2619">
            <v>5.2880874150574186</v>
          </cell>
          <cell r="N2619">
            <v>5.3311299989151211</v>
          </cell>
        </row>
        <row r="2620">
          <cell r="A2620">
            <v>39972</v>
          </cell>
          <cell r="M2620">
            <v>5.2901069021500087</v>
          </cell>
          <cell r="N2620">
            <v>5.3333096012054417</v>
          </cell>
        </row>
        <row r="2621">
          <cell r="A2621">
            <v>39973</v>
          </cell>
          <cell r="M2621">
            <v>5.292109987021556</v>
          </cell>
          <cell r="N2621">
            <v>5.3354900946138075</v>
          </cell>
        </row>
        <row r="2622">
          <cell r="A2622">
            <v>39974</v>
          </cell>
          <cell r="M2622">
            <v>5.2940928136230534</v>
          </cell>
          <cell r="N2622">
            <v>5.3376714795045475</v>
          </cell>
        </row>
        <row r="2623">
          <cell r="A2623">
            <v>39976</v>
          </cell>
          <cell r="M2623">
            <v>5.2960840313415085</v>
          </cell>
          <cell r="N2623">
            <v>5.339853756242138</v>
          </cell>
        </row>
        <row r="2624">
          <cell r="A2624">
            <v>39979</v>
          </cell>
          <cell r="M2624">
            <v>5.2979166741368227</v>
          </cell>
          <cell r="N2624">
            <v>5.3418351748365875</v>
          </cell>
        </row>
        <row r="2625">
          <cell r="A2625">
            <v>39980</v>
          </cell>
          <cell r="M2625">
            <v>5.2997306684442425</v>
          </cell>
          <cell r="N2625">
            <v>5.3438173286608439</v>
          </cell>
        </row>
        <row r="2626">
          <cell r="A2626">
            <v>39981</v>
          </cell>
          <cell r="M2626">
            <v>5.3015414238885761</v>
          </cell>
          <cell r="N2626">
            <v>5.3458002179877235</v>
          </cell>
        </row>
        <row r="2627">
          <cell r="A2627">
            <v>39982</v>
          </cell>
          <cell r="M2627">
            <v>5.303352798012515</v>
          </cell>
          <cell r="N2627">
            <v>5.3477838430901432</v>
          </cell>
        </row>
        <row r="2628">
          <cell r="A2628">
            <v>39983</v>
          </cell>
          <cell r="M2628">
            <v>5.3051667214478613</v>
          </cell>
          <cell r="N2628">
            <v>5.3497682042411219</v>
          </cell>
        </row>
        <row r="2629">
          <cell r="A2629">
            <v>39986</v>
          </cell>
          <cell r="M2629">
            <v>5.3069831981545637</v>
          </cell>
          <cell r="N2629">
            <v>5.3517533017137797</v>
          </cell>
        </row>
        <row r="2630">
          <cell r="A2630">
            <v>39987</v>
          </cell>
          <cell r="M2630">
            <v>5.3087944980550104</v>
          </cell>
          <cell r="N2630">
            <v>5.3537391357813373</v>
          </cell>
        </row>
        <row r="2631">
          <cell r="A2631">
            <v>39988</v>
          </cell>
          <cell r="M2631">
            <v>5.3106064161611695</v>
          </cell>
          <cell r="N2631">
            <v>5.3557257067171182</v>
          </cell>
        </row>
        <row r="2632">
          <cell r="A2632">
            <v>39989</v>
          </cell>
          <cell r="M2632">
            <v>5.3124170178530994</v>
          </cell>
          <cell r="N2632">
            <v>5.3577130147945455</v>
          </cell>
        </row>
        <row r="2633">
          <cell r="A2633">
            <v>39990</v>
          </cell>
          <cell r="M2633">
            <v>5.3142321078339778</v>
          </cell>
          <cell r="N2633">
            <v>5.359681681439171</v>
          </cell>
        </row>
        <row r="2634">
          <cell r="A2634">
            <v>39993</v>
          </cell>
          <cell r="M2634">
            <v>5.3160729649217746</v>
          </cell>
          <cell r="N2634">
            <v>5.3616510714611678</v>
          </cell>
        </row>
        <row r="2635">
          <cell r="A2635">
            <v>39994</v>
          </cell>
          <cell r="M2635">
            <v>5.3179125246343615</v>
          </cell>
          <cell r="N2635">
            <v>5.3636211851263376</v>
          </cell>
        </row>
        <row r="2636">
          <cell r="A2636">
            <v>39995</v>
          </cell>
          <cell r="M2636">
            <v>5.3197236797829888</v>
          </cell>
          <cell r="N2636">
            <v>5.3655920227005804</v>
          </cell>
        </row>
        <row r="2637">
          <cell r="A2637">
            <v>39996</v>
          </cell>
          <cell r="M2637">
            <v>5.3215586971874353</v>
          </cell>
          <cell r="N2637">
            <v>5.3675635844498926</v>
          </cell>
        </row>
        <row r="2638">
          <cell r="A2638">
            <v>39997</v>
          </cell>
          <cell r="M2638">
            <v>5.3233982198946741</v>
          </cell>
          <cell r="N2638">
            <v>5.3695358706403686</v>
          </cell>
        </row>
        <row r="2639">
          <cell r="A2639">
            <v>40000</v>
          </cell>
          <cell r="M2639">
            <v>5.3252403144189575</v>
          </cell>
          <cell r="N2639">
            <v>5.3714991626782753</v>
          </cell>
        </row>
        <row r="2640">
          <cell r="A2640">
            <v>40001</v>
          </cell>
          <cell r="M2640">
            <v>5.327084984764193</v>
          </cell>
          <cell r="N2640">
            <v>5.3734631725651205</v>
          </cell>
        </row>
        <row r="2641">
          <cell r="A2641">
            <v>40002</v>
          </cell>
          <cell r="M2641">
            <v>5.328930294105696</v>
          </cell>
          <cell r="N2641">
            <v>5.3754279005633752</v>
          </cell>
        </row>
        <row r="2642">
          <cell r="A2642">
            <v>40003</v>
          </cell>
          <cell r="M2642">
            <v>5.3307568471348539</v>
          </cell>
          <cell r="N2642">
            <v>5.3773933469356061</v>
          </cell>
        </row>
        <row r="2643">
          <cell r="A2643">
            <v>40004</v>
          </cell>
          <cell r="M2643">
            <v>5.3325820858408806</v>
          </cell>
          <cell r="N2643">
            <v>5.379359511944477</v>
          </cell>
        </row>
        <row r="2644">
          <cell r="A2644">
            <v>40007</v>
          </cell>
          <cell r="M2644">
            <v>5.3344312386678769</v>
          </cell>
          <cell r="N2644">
            <v>5.3813263958527457</v>
          </cell>
        </row>
        <row r="2645">
          <cell r="A2645">
            <v>40008</v>
          </cell>
          <cell r="M2645">
            <v>5.3362790927615267</v>
          </cell>
          <cell r="N2645">
            <v>5.3832939989232687</v>
          </cell>
        </row>
        <row r="2646">
          <cell r="A2646">
            <v>40009</v>
          </cell>
          <cell r="M2646">
            <v>5.3381042780872203</v>
          </cell>
          <cell r="N2646">
            <v>5.3852623214189954</v>
          </cell>
        </row>
        <row r="2647">
          <cell r="A2647">
            <v>40010</v>
          </cell>
          <cell r="M2647">
            <v>5.3399223100692019</v>
          </cell>
          <cell r="N2647">
            <v>5.3872313636029743</v>
          </cell>
        </row>
        <row r="2648">
          <cell r="A2648">
            <v>40011</v>
          </cell>
          <cell r="M2648">
            <v>5.341774008229053</v>
          </cell>
          <cell r="N2648">
            <v>5.3892011257383485</v>
          </cell>
        </row>
        <row r="2649">
          <cell r="A2649">
            <v>40014</v>
          </cell>
          <cell r="M2649">
            <v>5.3436263484930162</v>
          </cell>
          <cell r="N2649">
            <v>5.3911716080883574</v>
          </cell>
        </row>
        <row r="2650">
          <cell r="A2650">
            <v>40015</v>
          </cell>
          <cell r="M2650">
            <v>5.3454793310837516</v>
          </cell>
          <cell r="N2650">
            <v>5.3931428109163377</v>
          </cell>
        </row>
        <row r="2651">
          <cell r="A2651">
            <v>40016</v>
          </cell>
          <cell r="M2651">
            <v>5.3473310122513453</v>
          </cell>
          <cell r="N2651">
            <v>5.3951147344857207</v>
          </cell>
        </row>
        <row r="2652">
          <cell r="A2652">
            <v>40017</v>
          </cell>
          <cell r="M2652">
            <v>5.3491599777019019</v>
          </cell>
          <cell r="N2652">
            <v>5.3970873790600358</v>
          </cell>
        </row>
        <row r="2653">
          <cell r="A2653">
            <v>40018</v>
          </cell>
          <cell r="M2653">
            <v>5.350915413314838</v>
          </cell>
          <cell r="N2653">
            <v>5.3989569373242592</v>
          </cell>
        </row>
        <row r="2654">
          <cell r="A2654">
            <v>40021</v>
          </cell>
          <cell r="M2654">
            <v>5.3526714250096639</v>
          </cell>
          <cell r="N2654">
            <v>5.4008271432059578</v>
          </cell>
        </row>
        <row r="2655">
          <cell r="A2655">
            <v>40022</v>
          </cell>
          <cell r="M2655">
            <v>5.3544280129754327</v>
          </cell>
          <cell r="N2655">
            <v>5.4026979969294677</v>
          </cell>
        </row>
        <row r="2656">
          <cell r="A2656">
            <v>40023</v>
          </cell>
          <cell r="M2656">
            <v>5.3561636418917926</v>
          </cell>
          <cell r="N2656">
            <v>5.4045694987192014</v>
          </cell>
        </row>
        <row r="2657">
          <cell r="A2657">
            <v>40024</v>
          </cell>
          <cell r="M2657">
            <v>5.3579213758995401</v>
          </cell>
          <cell r="N2657">
            <v>5.4064416487996505</v>
          </cell>
        </row>
        <row r="2658">
          <cell r="A2658">
            <v>40025</v>
          </cell>
          <cell r="M2658">
            <v>5.359677729316167</v>
          </cell>
          <cell r="N2658">
            <v>5.4083144473953837</v>
          </cell>
        </row>
        <row r="2659">
          <cell r="A2659">
            <v>40028</v>
          </cell>
          <cell r="M2659">
            <v>5.3614346584742254</v>
          </cell>
          <cell r="N2659">
            <v>5.410187894731048</v>
          </cell>
        </row>
        <row r="2660">
          <cell r="A2660">
            <v>40029</v>
          </cell>
          <cell r="M2660">
            <v>5.3631960809840367</v>
          </cell>
          <cell r="N2660">
            <v>5.4120619910313668</v>
          </cell>
        </row>
        <row r="2661">
          <cell r="A2661">
            <v>40030</v>
          </cell>
          <cell r="M2661">
            <v>5.364954163475363</v>
          </cell>
          <cell r="N2661">
            <v>5.4139367365211433</v>
          </cell>
        </row>
        <row r="2662">
          <cell r="A2662">
            <v>40031</v>
          </cell>
          <cell r="M2662">
            <v>5.3667128222749207</v>
          </cell>
          <cell r="N2662">
            <v>5.4158121314252572</v>
          </cell>
        </row>
        <row r="2663">
          <cell r="A2663">
            <v>40032</v>
          </cell>
          <cell r="M2663">
            <v>5.3684740182107111</v>
          </cell>
          <cell r="N2663">
            <v>5.4176881759686664</v>
          </cell>
        </row>
        <row r="2664">
          <cell r="A2664">
            <v>40035</v>
          </cell>
          <cell r="M2664">
            <v>5.3702357921187582</v>
          </cell>
          <cell r="N2664">
            <v>5.4195648703764068</v>
          </cell>
        </row>
        <row r="2665">
          <cell r="A2665">
            <v>40036</v>
          </cell>
          <cell r="M2665">
            <v>5.3719981441887361</v>
          </cell>
          <cell r="N2665">
            <v>5.4214422148735917</v>
          </cell>
        </row>
        <row r="2666">
          <cell r="A2666">
            <v>40037</v>
          </cell>
          <cell r="M2666">
            <v>5.3737610746103801</v>
          </cell>
          <cell r="N2666">
            <v>5.4233261244788702</v>
          </cell>
        </row>
        <row r="2667">
          <cell r="A2667">
            <v>40038</v>
          </cell>
          <cell r="M2667">
            <v>5.3755245835734886</v>
          </cell>
          <cell r="N2667">
            <v>5.4252106887282929</v>
          </cell>
        </row>
        <row r="2668">
          <cell r="A2668">
            <v>40039</v>
          </cell>
          <cell r="M2668">
            <v>5.3772886712679213</v>
          </cell>
          <cell r="N2668">
            <v>5.4270959078493437</v>
          </cell>
        </row>
        <row r="2669">
          <cell r="A2669">
            <v>40042</v>
          </cell>
          <cell r="M2669">
            <v>5.379053337883601</v>
          </cell>
          <cell r="N2669">
            <v>5.4289817820695863</v>
          </cell>
        </row>
        <row r="2670">
          <cell r="A2670">
            <v>40043</v>
          </cell>
          <cell r="M2670">
            <v>5.3808185836105116</v>
          </cell>
          <cell r="N2670">
            <v>5.4308683116166616</v>
          </cell>
        </row>
        <row r="2671">
          <cell r="A2671">
            <v>40044</v>
          </cell>
          <cell r="M2671">
            <v>5.3825844086387011</v>
          </cell>
          <cell r="N2671">
            <v>5.4327554967182916</v>
          </cell>
        </row>
        <row r="2672">
          <cell r="A2672">
            <v>40045</v>
          </cell>
          <cell r="M2672">
            <v>5.3843527795957833</v>
          </cell>
          <cell r="N2672">
            <v>5.4346433376022754</v>
          </cell>
        </row>
        <row r="2673">
          <cell r="A2673">
            <v>40046</v>
          </cell>
          <cell r="M2673">
            <v>5.3861217315257965</v>
          </cell>
          <cell r="N2673">
            <v>5.4365318344964928</v>
          </cell>
        </row>
        <row r="2674">
          <cell r="A2674">
            <v>40049</v>
          </cell>
          <cell r="M2674">
            <v>5.3878892968898056</v>
          </cell>
          <cell r="N2674">
            <v>5.4384209876289029</v>
          </cell>
        </row>
        <row r="2675">
          <cell r="A2675">
            <v>40050</v>
          </cell>
          <cell r="M2675">
            <v>5.389657442316329</v>
          </cell>
          <cell r="N2675">
            <v>5.4403107972275428</v>
          </cell>
        </row>
        <row r="2676">
          <cell r="A2676">
            <v>40051</v>
          </cell>
          <cell r="M2676">
            <v>5.3914261679957267</v>
          </cell>
          <cell r="N2676">
            <v>5.4422012635205297</v>
          </cell>
        </row>
        <row r="2677">
          <cell r="A2677">
            <v>40052</v>
          </cell>
          <cell r="M2677">
            <v>5.3931954741184196</v>
          </cell>
          <cell r="N2677">
            <v>5.4440923867360596</v>
          </cell>
        </row>
        <row r="2678">
          <cell r="A2678">
            <v>40053</v>
          </cell>
          <cell r="M2678">
            <v>5.3949653608748926</v>
          </cell>
          <cell r="N2678">
            <v>5.4459841671024085</v>
          </cell>
        </row>
        <row r="2679">
          <cell r="A2679">
            <v>40056</v>
          </cell>
          <cell r="M2679">
            <v>5.396735828455693</v>
          </cell>
          <cell r="N2679">
            <v>5.4478766048479308</v>
          </cell>
        </row>
        <row r="2680">
          <cell r="A2680">
            <v>40057</v>
          </cell>
          <cell r="M2680">
            <v>5.3985068770514291</v>
          </cell>
          <cell r="N2680">
            <v>5.4497697002010614</v>
          </cell>
        </row>
        <row r="2681">
          <cell r="A2681">
            <v>40058</v>
          </cell>
          <cell r="M2681">
            <v>5.4002785068527732</v>
          </cell>
          <cell r="N2681">
            <v>5.4516634533903137</v>
          </cell>
        </row>
        <row r="2682">
          <cell r="A2682">
            <v>40059</v>
          </cell>
          <cell r="M2682">
            <v>5.40205071805046</v>
          </cell>
          <cell r="N2682">
            <v>5.4535578646442806</v>
          </cell>
        </row>
        <row r="2683">
          <cell r="A2683">
            <v>40060</v>
          </cell>
          <cell r="M2683">
            <v>5.4038235108352861</v>
          </cell>
          <cell r="N2683">
            <v>5.4554529341916345</v>
          </cell>
        </row>
        <row r="2684">
          <cell r="A2684">
            <v>40064</v>
          </cell>
          <cell r="M2684">
            <v>5.4055968853981113</v>
          </cell>
          <cell r="N2684">
            <v>5.4573486622611265</v>
          </cell>
        </row>
        <row r="2685">
          <cell r="A2685">
            <v>40065</v>
          </cell>
          <cell r="M2685">
            <v>5.4073708419298576</v>
          </cell>
          <cell r="N2685">
            <v>5.4592450490815887</v>
          </cell>
        </row>
        <row r="2686">
          <cell r="A2686">
            <v>40066</v>
          </cell>
          <cell r="M2686">
            <v>5.4091473561143246</v>
          </cell>
          <cell r="N2686">
            <v>5.4611420948819323</v>
          </cell>
        </row>
        <row r="2687">
          <cell r="A2687">
            <v>40067</v>
          </cell>
          <cell r="M2687">
            <v>5.4109244539470636</v>
          </cell>
          <cell r="N2687">
            <v>5.4630397998911473</v>
          </cell>
        </row>
        <row r="2688">
          <cell r="A2688">
            <v>40070</v>
          </cell>
          <cell r="M2688">
            <v>5.4127021356198242</v>
          </cell>
          <cell r="N2688">
            <v>5.4649381643383039</v>
          </cell>
        </row>
        <row r="2689">
          <cell r="A2689">
            <v>40071</v>
          </cell>
          <cell r="M2689">
            <v>5.4144804013244183</v>
          </cell>
          <cell r="N2689">
            <v>5.4668371884525522</v>
          </cell>
        </row>
        <row r="2690">
          <cell r="A2690">
            <v>40072</v>
          </cell>
          <cell r="M2690">
            <v>5.4162572731625476</v>
          </cell>
          <cell r="N2690">
            <v>5.4687368724631211</v>
          </cell>
        </row>
        <row r="2691">
          <cell r="A2691">
            <v>40073</v>
          </cell>
          <cell r="M2691">
            <v>5.4180367068566246</v>
          </cell>
          <cell r="N2691">
            <v>5.4706372165993189</v>
          </cell>
        </row>
        <row r="2692">
          <cell r="A2692">
            <v>40074</v>
          </cell>
          <cell r="M2692">
            <v>5.4198147457687256</v>
          </cell>
          <cell r="N2692">
            <v>5.4725382210905353</v>
          </cell>
        </row>
        <row r="2693">
          <cell r="A2693">
            <v>40077</v>
          </cell>
          <cell r="M2693">
            <v>5.4215953482194363</v>
          </cell>
          <cell r="N2693">
            <v>5.4744398861662376</v>
          </cell>
        </row>
        <row r="2694">
          <cell r="A2694">
            <v>40078</v>
          </cell>
          <cell r="M2694">
            <v>5.4233745549720602</v>
          </cell>
          <cell r="N2694">
            <v>5.4763422120559744</v>
          </cell>
        </row>
        <row r="2695">
          <cell r="A2695">
            <v>40079</v>
          </cell>
          <cell r="M2695">
            <v>5.4251563269470608</v>
          </cell>
          <cell r="N2695">
            <v>5.4782451989893737</v>
          </cell>
        </row>
        <row r="2696">
          <cell r="A2696">
            <v>40080</v>
          </cell>
          <cell r="M2696">
            <v>5.4269386842977054</v>
          </cell>
          <cell r="N2696">
            <v>5.4801488471961424</v>
          </cell>
        </row>
        <row r="2697">
          <cell r="A2697">
            <v>40081</v>
          </cell>
          <cell r="M2697">
            <v>5.428719644574711</v>
          </cell>
          <cell r="N2697">
            <v>5.4820531569060682</v>
          </cell>
        </row>
        <row r="2698">
          <cell r="A2698">
            <v>40084</v>
          </cell>
          <cell r="M2698">
            <v>5.4305011893100446</v>
          </cell>
          <cell r="N2698">
            <v>5.4839581283490189</v>
          </cell>
        </row>
        <row r="2699">
          <cell r="A2699">
            <v>40085</v>
          </cell>
          <cell r="M2699">
            <v>5.4322833186955073</v>
          </cell>
          <cell r="N2699">
            <v>5.4858637617549411</v>
          </cell>
        </row>
        <row r="2700">
          <cell r="A2700">
            <v>40086</v>
          </cell>
          <cell r="M2700">
            <v>5.4340600773296872</v>
          </cell>
          <cell r="N2700">
            <v>5.4877700573538624</v>
          </cell>
        </row>
        <row r="2701">
          <cell r="A2701">
            <v>40087</v>
          </cell>
          <cell r="M2701">
            <v>5.4358394023387007</v>
          </cell>
          <cell r="N2701">
            <v>5.4896770153758894</v>
          </cell>
        </row>
        <row r="2702">
          <cell r="A2702">
            <v>40088</v>
          </cell>
          <cell r="M2702">
            <v>5.4376232835673122</v>
          </cell>
          <cell r="N2702">
            <v>5.4915846360512086</v>
          </cell>
        </row>
        <row r="2703">
          <cell r="A2703">
            <v>40091</v>
          </cell>
          <cell r="M2703">
            <v>5.4394077502128217</v>
          </cell>
          <cell r="N2703">
            <v>5.4934929196100875</v>
          </cell>
        </row>
        <row r="2704">
          <cell r="A2704">
            <v>40092</v>
          </cell>
          <cell r="M2704">
            <v>5.441192802467345</v>
          </cell>
          <cell r="N2704">
            <v>5.4954018662828732</v>
          </cell>
        </row>
        <row r="2705">
          <cell r="A2705">
            <v>40093</v>
          </cell>
          <cell r="M2705">
            <v>5.4429784405230617</v>
          </cell>
          <cell r="N2705">
            <v>5.4973114762999922</v>
          </cell>
        </row>
        <row r="2706">
          <cell r="A2706">
            <v>40094</v>
          </cell>
          <cell r="M2706">
            <v>5.4447646645722143</v>
          </cell>
          <cell r="N2706">
            <v>5.4992217498919516</v>
          </cell>
        </row>
        <row r="2707">
          <cell r="A2707">
            <v>40095</v>
          </cell>
          <cell r="M2707">
            <v>5.4465494856530841</v>
          </cell>
          <cell r="N2707">
            <v>5.5011326872893385</v>
          </cell>
        </row>
        <row r="2708">
          <cell r="A2708">
            <v>40099</v>
          </cell>
          <cell r="M2708">
            <v>5.4483348918072281</v>
          </cell>
          <cell r="N2708">
            <v>5.5030442887228208</v>
          </cell>
        </row>
        <row r="2709">
          <cell r="A2709">
            <v>40100</v>
          </cell>
          <cell r="M2709">
            <v>5.450120883226437</v>
          </cell>
          <cell r="N2709">
            <v>5.5049565544231456</v>
          </cell>
        </row>
        <row r="2710">
          <cell r="A2710">
            <v>40101</v>
          </cell>
          <cell r="M2710">
            <v>5.4519074601025626</v>
          </cell>
          <cell r="N2710">
            <v>5.5068694846211406</v>
          </cell>
        </row>
        <row r="2711">
          <cell r="A2711">
            <v>40102</v>
          </cell>
          <cell r="M2711">
            <v>5.4536946226275216</v>
          </cell>
          <cell r="N2711">
            <v>5.5087830795477135</v>
          </cell>
        </row>
        <row r="2712">
          <cell r="A2712">
            <v>40105</v>
          </cell>
          <cell r="M2712">
            <v>5.4554843634097274</v>
          </cell>
          <cell r="N2712">
            <v>5.510697339433853</v>
          </cell>
        </row>
        <row r="2713">
          <cell r="A2713">
            <v>40106</v>
          </cell>
          <cell r="M2713">
            <v>5.4572746915317625</v>
          </cell>
          <cell r="N2713">
            <v>5.5126122645106266</v>
          </cell>
        </row>
        <row r="2714">
          <cell r="A2714">
            <v>40107</v>
          </cell>
          <cell r="M2714">
            <v>5.4590656071863739</v>
          </cell>
          <cell r="N2714">
            <v>5.5145278550091836</v>
          </cell>
        </row>
        <row r="2715">
          <cell r="A2715">
            <v>40108</v>
          </cell>
          <cell r="M2715">
            <v>5.4608571105663728</v>
          </cell>
          <cell r="N2715">
            <v>5.5164441111607525</v>
          </cell>
        </row>
        <row r="2716">
          <cell r="A2716">
            <v>40109</v>
          </cell>
          <cell r="M2716">
            <v>5.4626492018646333</v>
          </cell>
          <cell r="N2716">
            <v>5.5183610331966424</v>
          </cell>
        </row>
        <row r="2717">
          <cell r="A2717">
            <v>40112</v>
          </cell>
          <cell r="M2717">
            <v>5.4644418812740918</v>
          </cell>
          <cell r="N2717">
            <v>5.5202786213482433</v>
          </cell>
        </row>
        <row r="2718">
          <cell r="A2718">
            <v>40113</v>
          </cell>
          <cell r="M2718">
            <v>5.4662351489877503</v>
          </cell>
          <cell r="N2718">
            <v>5.5221968758470252</v>
          </cell>
        </row>
        <row r="2719">
          <cell r="A2719">
            <v>40114</v>
          </cell>
          <cell r="M2719">
            <v>5.4680290051986722</v>
          </cell>
          <cell r="N2719">
            <v>5.5241157969245389</v>
          </cell>
        </row>
        <row r="2720">
          <cell r="A2720">
            <v>40115</v>
          </cell>
          <cell r="M2720">
            <v>5.4698214524467215</v>
          </cell>
          <cell r="N2720">
            <v>5.526035384812416</v>
          </cell>
        </row>
        <row r="2721">
          <cell r="A2721">
            <v>40116</v>
          </cell>
          <cell r="M2721">
            <v>5.4716164855760443</v>
          </cell>
          <cell r="N2721">
            <v>5.527955639742367</v>
          </cell>
        </row>
        <row r="2722">
          <cell r="A2722">
            <v>40120</v>
          </cell>
          <cell r="M2722">
            <v>5.4734121077819875</v>
          </cell>
          <cell r="N2722">
            <v>5.5298765619461845</v>
          </cell>
        </row>
        <row r="2723">
          <cell r="A2723">
            <v>40121</v>
          </cell>
          <cell r="M2723">
            <v>5.4752103188777594</v>
          </cell>
          <cell r="N2723">
            <v>5.5317981516557406</v>
          </cell>
        </row>
        <row r="2724">
          <cell r="A2724">
            <v>40122</v>
          </cell>
          <cell r="M2724">
            <v>5.4770091207500124</v>
          </cell>
          <cell r="N2724">
            <v>5.5337204091029886</v>
          </cell>
        </row>
        <row r="2725">
          <cell r="A2725">
            <v>40123</v>
          </cell>
          <cell r="M2725">
            <v>5.4788085135928375</v>
          </cell>
          <cell r="N2725">
            <v>5.5356433345199623</v>
          </cell>
        </row>
        <row r="2726">
          <cell r="A2726">
            <v>40126</v>
          </cell>
          <cell r="M2726">
            <v>5.4806084976003895</v>
          </cell>
          <cell r="N2726">
            <v>5.5375669281387756</v>
          </cell>
        </row>
        <row r="2727">
          <cell r="A2727">
            <v>40127</v>
          </cell>
          <cell r="M2727">
            <v>5.4824090729668873</v>
          </cell>
          <cell r="N2727">
            <v>5.5394911901916242</v>
          </cell>
        </row>
        <row r="2728">
          <cell r="A2728">
            <v>40128</v>
          </cell>
          <cell r="M2728">
            <v>5.4842102398866137</v>
          </cell>
          <cell r="N2728">
            <v>5.5414161209107835</v>
          </cell>
        </row>
        <row r="2729">
          <cell r="A2729">
            <v>40129</v>
          </cell>
          <cell r="M2729">
            <v>5.4860140039467931</v>
          </cell>
          <cell r="N2729">
            <v>5.54334172052861</v>
          </cell>
        </row>
        <row r="2730">
          <cell r="A2730">
            <v>40130</v>
          </cell>
          <cell r="M2730">
            <v>5.4878163552149228</v>
          </cell>
          <cell r="N2730">
            <v>5.5452679892775407</v>
          </cell>
        </row>
        <row r="2731">
          <cell r="A2731">
            <v>40133</v>
          </cell>
          <cell r="M2731">
            <v>5.4896192986197274</v>
          </cell>
          <cell r="N2731">
            <v>5.5471949273900929</v>
          </cell>
        </row>
        <row r="2732">
          <cell r="A2732">
            <v>40134</v>
          </cell>
          <cell r="M2732">
            <v>5.4914228343557454</v>
          </cell>
          <cell r="N2732">
            <v>5.5491225350988662</v>
          </cell>
        </row>
        <row r="2733">
          <cell r="A2733">
            <v>40135</v>
          </cell>
          <cell r="M2733">
            <v>5.4932249564177704</v>
          </cell>
          <cell r="N2733">
            <v>5.5510508126365403</v>
          </cell>
        </row>
        <row r="2734">
          <cell r="A2734">
            <v>40136</v>
          </cell>
          <cell r="M2734">
            <v>5.4950276698827931</v>
          </cell>
          <cell r="N2734">
            <v>5.5529797602358748</v>
          </cell>
        </row>
        <row r="2735">
          <cell r="A2735">
            <v>40137</v>
          </cell>
          <cell r="M2735">
            <v>5.4968309749448947</v>
          </cell>
          <cell r="N2735">
            <v>5.5549093781297119</v>
          </cell>
        </row>
        <row r="2736">
          <cell r="A2736">
            <v>40140</v>
          </cell>
          <cell r="M2736">
            <v>5.4986368799738026</v>
          </cell>
          <cell r="N2736">
            <v>5.5568396665509736</v>
          </cell>
        </row>
        <row r="2737">
          <cell r="A2737">
            <v>40141</v>
          </cell>
          <cell r="M2737">
            <v>5.5004393606362418</v>
          </cell>
          <cell r="N2737">
            <v>5.5587706257326621</v>
          </cell>
        </row>
        <row r="2738">
          <cell r="A2738">
            <v>40142</v>
          </cell>
          <cell r="M2738">
            <v>5.5022484624758743</v>
          </cell>
          <cell r="N2738">
            <v>5.5607022559078629</v>
          </cell>
        </row>
        <row r="2739">
          <cell r="A2739">
            <v>40143</v>
          </cell>
          <cell r="M2739">
            <v>5.5040601694862863</v>
          </cell>
          <cell r="N2739">
            <v>5.5626345573097398</v>
          </cell>
        </row>
        <row r="2740">
          <cell r="A2740">
            <v>40144</v>
          </cell>
          <cell r="M2740">
            <v>5.5058724730314266</v>
          </cell>
          <cell r="N2740">
            <v>5.5645675301715398</v>
          </cell>
        </row>
        <row r="2741">
          <cell r="A2741">
            <v>40147</v>
          </cell>
          <cell r="M2741">
            <v>5.5076753122434141</v>
          </cell>
          <cell r="N2741">
            <v>5.5665011747265902</v>
          </cell>
        </row>
        <row r="2742">
          <cell r="A2742">
            <v>40148</v>
          </cell>
          <cell r="M2742">
            <v>5.5094827678865244</v>
          </cell>
          <cell r="N2742">
            <v>5.5684354912082989</v>
          </cell>
        </row>
        <row r="2743">
          <cell r="A2743">
            <v>40149</v>
          </cell>
          <cell r="M2743">
            <v>5.5112867892510522</v>
          </cell>
          <cell r="N2743">
            <v>5.5703704798501548</v>
          </cell>
        </row>
        <row r="2744">
          <cell r="A2744">
            <v>40150</v>
          </cell>
          <cell r="M2744">
            <v>5.5130974435305502</v>
          </cell>
          <cell r="N2744">
            <v>5.5723061408857291</v>
          </cell>
        </row>
        <row r="2745">
          <cell r="A2745">
            <v>40151</v>
          </cell>
          <cell r="M2745">
            <v>5.5149086926745587</v>
          </cell>
          <cell r="N2745">
            <v>5.5742424745486732</v>
          </cell>
        </row>
        <row r="2746">
          <cell r="A2746">
            <v>40154</v>
          </cell>
          <cell r="M2746">
            <v>5.5167185220985369</v>
          </cell>
          <cell r="N2746">
            <v>5.5761794810727201</v>
          </cell>
        </row>
        <row r="2747">
          <cell r="A2747">
            <v>40155</v>
          </cell>
          <cell r="M2747">
            <v>5.5185168454522149</v>
          </cell>
          <cell r="N2747">
            <v>5.5781171606916837</v>
          </cell>
        </row>
        <row r="2748">
          <cell r="A2748">
            <v>40156</v>
          </cell>
          <cell r="M2748">
            <v>5.5203258428667379</v>
          </cell>
          <cell r="N2748">
            <v>5.5800555136394587</v>
          </cell>
        </row>
        <row r="2749">
          <cell r="A2749">
            <v>40157</v>
          </cell>
          <cell r="M2749">
            <v>5.522139466797741</v>
          </cell>
          <cell r="N2749">
            <v>5.5819945401500224</v>
          </cell>
        </row>
        <row r="2750">
          <cell r="A2750">
            <v>40158</v>
          </cell>
          <cell r="M2750">
            <v>5.523951669147273</v>
          </cell>
          <cell r="N2750">
            <v>5.5839342404574328</v>
          </cell>
        </row>
        <row r="2751">
          <cell r="A2751">
            <v>40161</v>
          </cell>
          <cell r="M2751">
            <v>5.5257644662078542</v>
          </cell>
          <cell r="N2751">
            <v>5.5858746147958289</v>
          </cell>
        </row>
        <row r="2752">
          <cell r="A2752">
            <v>40162</v>
          </cell>
          <cell r="M2752">
            <v>5.5275778581746513</v>
          </cell>
          <cell r="N2752">
            <v>5.5878156633994314</v>
          </cell>
        </row>
        <row r="2753">
          <cell r="A2753">
            <v>40163</v>
          </cell>
          <cell r="M2753">
            <v>5.5293938646513388</v>
          </cell>
          <cell r="N2753">
            <v>5.5897573865025425</v>
          </cell>
        </row>
        <row r="2754">
          <cell r="A2754">
            <v>40164</v>
          </cell>
          <cell r="M2754">
            <v>5.5312104677509248</v>
          </cell>
          <cell r="N2754">
            <v>5.5916997843395455</v>
          </cell>
        </row>
        <row r="2755">
          <cell r="A2755">
            <v>40165</v>
          </cell>
          <cell r="M2755">
            <v>5.5330276676694208</v>
          </cell>
          <cell r="N2755">
            <v>5.5936428571449053</v>
          </cell>
        </row>
        <row r="2756">
          <cell r="A2756">
            <v>40168</v>
          </cell>
          <cell r="M2756">
            <v>5.5348454646029035</v>
          </cell>
          <cell r="N2756">
            <v>5.5955866051531675</v>
          </cell>
        </row>
        <row r="2757">
          <cell r="A2757">
            <v>40169</v>
          </cell>
          <cell r="M2757">
            <v>5.5366658826560053</v>
          </cell>
          <cell r="N2757">
            <v>5.5975310285989606</v>
          </cell>
        </row>
        <row r="2758">
          <cell r="A2758">
            <v>40170</v>
          </cell>
          <cell r="M2758">
            <v>5.5384828521442717</v>
          </cell>
          <cell r="N2758">
            <v>5.5994761277169944</v>
          </cell>
        </row>
        <row r="2759">
          <cell r="A2759">
            <v>40171</v>
          </cell>
          <cell r="M2759">
            <v>5.5402983945156183</v>
          </cell>
          <cell r="N2759">
            <v>5.6014219027420591</v>
          </cell>
        </row>
        <row r="2760">
          <cell r="A2760">
            <v>40175</v>
          </cell>
          <cell r="M2760">
            <v>5.5421145320308325</v>
          </cell>
          <cell r="N2760">
            <v>5.6033683539090271</v>
          </cell>
        </row>
        <row r="2761">
          <cell r="A2761">
            <v>40176</v>
          </cell>
          <cell r="M2761">
            <v>5.5439332896041806</v>
          </cell>
          <cell r="N2761">
            <v>5.6053154814528527</v>
          </cell>
        </row>
        <row r="2762">
          <cell r="A2762">
            <v>40177</v>
          </cell>
          <cell r="M2762">
            <v>5.5457526440398075</v>
          </cell>
          <cell r="N2762">
            <v>5.607263285608572</v>
          </cell>
        </row>
        <row r="2763">
          <cell r="A2763">
            <v>40178</v>
          </cell>
          <cell r="M2763">
            <v>5.5475584039525705</v>
          </cell>
          <cell r="N2763">
            <v>5.6092117666113026</v>
          </cell>
        </row>
        <row r="2764">
          <cell r="A2764">
            <v>40182</v>
          </cell>
          <cell r="M2764">
            <v>5.5493647518412264</v>
          </cell>
          <cell r="N2764">
            <v>5.6111609246962431</v>
          </cell>
        </row>
        <row r="2765">
          <cell r="A2765">
            <v>40183</v>
          </cell>
          <cell r="M2765">
            <v>5.551183861353703</v>
          </cell>
          <cell r="N2765">
            <v>5.6131107600986745</v>
          </cell>
        </row>
        <row r="2766">
          <cell r="A2766">
            <v>40184</v>
          </cell>
          <cell r="M2766">
            <v>5.553003567179374</v>
          </cell>
          <cell r="N2766">
            <v>5.6150612730539597</v>
          </cell>
        </row>
        <row r="2767">
          <cell r="A2767">
            <v>40185</v>
          </cell>
          <cell r="M2767">
            <v>5.5548238695137133</v>
          </cell>
          <cell r="N2767">
            <v>5.6170124637975425</v>
          </cell>
        </row>
        <row r="2768">
          <cell r="A2768">
            <v>40186</v>
          </cell>
          <cell r="M2768">
            <v>5.5566467979145795</v>
          </cell>
          <cell r="N2768">
            <v>5.6189643325649499</v>
          </cell>
        </row>
        <row r="2769">
          <cell r="A2769">
            <v>40189</v>
          </cell>
          <cell r="M2769">
            <v>5.5584703245464668</v>
          </cell>
          <cell r="N2769">
            <v>5.6209168795917899</v>
          </cell>
        </row>
        <row r="2770">
          <cell r="A2770">
            <v>40190</v>
          </cell>
          <cell r="M2770">
            <v>5.5602944496056965</v>
          </cell>
          <cell r="N2770">
            <v>5.6228701051137522</v>
          </cell>
        </row>
        <row r="2771">
          <cell r="A2771">
            <v>40191</v>
          </cell>
          <cell r="M2771">
            <v>5.5621191732886555</v>
          </cell>
          <cell r="N2771">
            <v>5.6248240093666082</v>
          </cell>
        </row>
        <row r="2772">
          <cell r="A2772">
            <v>40192</v>
          </cell>
          <cell r="M2772">
            <v>5.5639444957917936</v>
          </cell>
          <cell r="N2772">
            <v>5.6267785925862119</v>
          </cell>
        </row>
        <row r="2773">
          <cell r="A2773">
            <v>40193</v>
          </cell>
          <cell r="M2773">
            <v>5.5657704173116258</v>
          </cell>
          <cell r="N2773">
            <v>5.6287338550085</v>
          </cell>
        </row>
        <row r="2774">
          <cell r="A2774">
            <v>40196</v>
          </cell>
          <cell r="M2774">
            <v>5.567594904683272</v>
          </cell>
          <cell r="N2774">
            <v>5.6306897968694889</v>
          </cell>
        </row>
        <row r="2775">
          <cell r="A2775">
            <v>40197</v>
          </cell>
          <cell r="M2775">
            <v>5.5694199901310011</v>
          </cell>
          <cell r="N2775">
            <v>5.6326464184052796</v>
          </cell>
        </row>
        <row r="2776">
          <cell r="A2776">
            <v>40198</v>
          </cell>
          <cell r="M2776">
            <v>5.571245673850866</v>
          </cell>
          <cell r="N2776">
            <v>5.6346037198520529</v>
          </cell>
        </row>
        <row r="2777">
          <cell r="A2777">
            <v>40199</v>
          </cell>
          <cell r="M2777">
            <v>5.5730739914007357</v>
          </cell>
          <cell r="N2777">
            <v>5.6365617014460732</v>
          </cell>
        </row>
        <row r="2778">
          <cell r="A2778">
            <v>40200</v>
          </cell>
          <cell r="M2778">
            <v>5.5749029089501851</v>
          </cell>
          <cell r="N2778">
            <v>5.6385203634236856</v>
          </cell>
        </row>
        <row r="2779">
          <cell r="A2779">
            <v>40203</v>
          </cell>
          <cell r="M2779">
            <v>5.5767324266961165</v>
          </cell>
          <cell r="N2779">
            <v>5.6404797060213188</v>
          </cell>
        </row>
        <row r="2780">
          <cell r="A2780">
            <v>40204</v>
          </cell>
          <cell r="M2780">
            <v>5.5785625448354956</v>
          </cell>
          <cell r="N2780">
            <v>5.6424397294754831</v>
          </cell>
        </row>
        <row r="2781">
          <cell r="A2781">
            <v>40205</v>
          </cell>
          <cell r="M2781">
            <v>5.5803932635653553</v>
          </cell>
          <cell r="N2781">
            <v>5.6444004340227707</v>
          </cell>
        </row>
        <row r="2782">
          <cell r="A2782">
            <v>40206</v>
          </cell>
          <cell r="M2782">
            <v>5.5822245830827901</v>
          </cell>
          <cell r="N2782">
            <v>5.6463618198998571</v>
          </cell>
        </row>
        <row r="2783">
          <cell r="A2783">
            <v>40207</v>
          </cell>
          <cell r="M2783">
            <v>5.5840565035849616</v>
          </cell>
          <cell r="N2783">
            <v>5.6483238873434978</v>
          </cell>
        </row>
        <row r="2784">
          <cell r="A2784">
            <v>40210</v>
          </cell>
          <cell r="M2784">
            <v>5.5858910653110714</v>
          </cell>
          <cell r="N2784">
            <v>5.6502866365905327</v>
          </cell>
        </row>
        <row r="2785">
          <cell r="A2785">
            <v>40211</v>
          </cell>
          <cell r="M2785">
            <v>5.5877262297561412</v>
          </cell>
          <cell r="N2785">
            <v>5.6522500678778833</v>
          </cell>
        </row>
        <row r="2786">
          <cell r="A2786">
            <v>40212</v>
          </cell>
          <cell r="M2786">
            <v>5.5895599557355355</v>
          </cell>
          <cell r="N2786">
            <v>5.6542141814425539</v>
          </cell>
        </row>
        <row r="2787">
          <cell r="A2787">
            <v>40213</v>
          </cell>
          <cell r="M2787">
            <v>5.5913922414368251</v>
          </cell>
          <cell r="N2787">
            <v>5.6561789775216296</v>
          </cell>
        </row>
        <row r="2788">
          <cell r="A2788">
            <v>40214</v>
          </cell>
          <cell r="M2788">
            <v>5.5932271704924945</v>
          </cell>
          <cell r="N2788">
            <v>5.6581444563522796</v>
          </cell>
        </row>
        <row r="2789">
          <cell r="A2789">
            <v>40217</v>
          </cell>
          <cell r="M2789">
            <v>5.5950627017174437</v>
          </cell>
          <cell r="N2789">
            <v>5.6601106181717542</v>
          </cell>
        </row>
        <row r="2790">
          <cell r="A2790">
            <v>40218</v>
          </cell>
          <cell r="M2790">
            <v>5.596898835309287</v>
          </cell>
          <cell r="N2790">
            <v>5.6620774632173871</v>
          </cell>
        </row>
        <row r="2791">
          <cell r="A2791">
            <v>40219</v>
          </cell>
          <cell r="M2791">
            <v>5.5987355714657037</v>
          </cell>
          <cell r="N2791">
            <v>5.6640449917265947</v>
          </cell>
        </row>
        <row r="2792">
          <cell r="A2792">
            <v>40220</v>
          </cell>
          <cell r="M2792">
            <v>5.6005729103844368</v>
          </cell>
          <cell r="N2792">
            <v>5.6660132039368749</v>
          </cell>
        </row>
        <row r="2793">
          <cell r="A2793">
            <v>40221</v>
          </cell>
          <cell r="M2793">
            <v>5.6024108522632954</v>
          </cell>
          <cell r="N2793">
            <v>5.6679821000858084</v>
          </cell>
        </row>
        <row r="2794">
          <cell r="A2794">
            <v>40226</v>
          </cell>
          <cell r="M2794">
            <v>5.604249397300153</v>
          </cell>
          <cell r="N2794">
            <v>5.6699516804110583</v>
          </cell>
        </row>
        <row r="2795">
          <cell r="A2795">
            <v>40227</v>
          </cell>
          <cell r="M2795">
            <v>5.6060885456929483</v>
          </cell>
          <cell r="N2795">
            <v>5.6719219451503715</v>
          </cell>
        </row>
        <row r="2796">
          <cell r="A2796">
            <v>40228</v>
          </cell>
          <cell r="M2796">
            <v>5.6079303457306997</v>
          </cell>
          <cell r="N2796">
            <v>5.6738928945415763</v>
          </cell>
        </row>
        <row r="2797">
          <cell r="A2797">
            <v>40231</v>
          </cell>
          <cell r="M2797">
            <v>5.6097727508654547</v>
          </cell>
          <cell r="N2797">
            <v>5.6758645288225837</v>
          </cell>
        </row>
        <row r="2798">
          <cell r="A2798">
            <v>40232</v>
          </cell>
          <cell r="M2798">
            <v>5.6116157612960089</v>
          </cell>
          <cell r="N2798">
            <v>5.6778368482313883</v>
          </cell>
        </row>
        <row r="2799">
          <cell r="A2799">
            <v>40233</v>
          </cell>
          <cell r="M2799">
            <v>5.6134593772212238</v>
          </cell>
          <cell r="N2799">
            <v>5.6798098530060663</v>
          </cell>
        </row>
        <row r="2800">
          <cell r="A2800">
            <v>40234</v>
          </cell>
          <cell r="M2800">
            <v>5.6153015480561992</v>
          </cell>
          <cell r="N2800">
            <v>5.6817835433847765</v>
          </cell>
        </row>
        <row r="2801">
          <cell r="A2801">
            <v>40235</v>
          </cell>
          <cell r="M2801">
            <v>5.6171443234369915</v>
          </cell>
          <cell r="N2801">
            <v>5.6837579196057622</v>
          </cell>
        </row>
        <row r="2802">
          <cell r="A2802">
            <v>40238</v>
          </cell>
          <cell r="M2802">
            <v>5.6189877035619951</v>
          </cell>
          <cell r="N2802">
            <v>5.6857329819073472</v>
          </cell>
        </row>
        <row r="2803">
          <cell r="A2803">
            <v>40239</v>
          </cell>
          <cell r="M2803">
            <v>5.6208296358261611</v>
          </cell>
          <cell r="N2803">
            <v>5.6877087305279401</v>
          </cell>
        </row>
        <row r="2804">
          <cell r="A2804">
            <v>40240</v>
          </cell>
          <cell r="M2804">
            <v>5.6226742253613597</v>
          </cell>
          <cell r="N2804">
            <v>5.6896851657060319</v>
          </cell>
        </row>
        <row r="2805">
          <cell r="A2805">
            <v>40241</v>
          </cell>
          <cell r="M2805">
            <v>5.6245194202361208</v>
          </cell>
          <cell r="N2805">
            <v>5.6916622876801952</v>
          </cell>
        </row>
        <row r="2806">
          <cell r="A2806">
            <v>40242</v>
          </cell>
          <cell r="M2806">
            <v>5.6263631658246709</v>
          </cell>
          <cell r="N2806">
            <v>5.6936400966890863</v>
          </cell>
        </row>
        <row r="2807">
          <cell r="A2807">
            <v>40245</v>
          </cell>
          <cell r="M2807">
            <v>5.6282075158022442</v>
          </cell>
          <cell r="N2807">
            <v>5.6956185929714449</v>
          </cell>
        </row>
        <row r="2808">
          <cell r="A2808">
            <v>40246</v>
          </cell>
          <cell r="M2808">
            <v>5.6300565827105871</v>
          </cell>
          <cell r="N2808">
            <v>5.6975977767660932</v>
          </cell>
        </row>
        <row r="2809">
          <cell r="A2809">
            <v>40247</v>
          </cell>
          <cell r="M2809">
            <v>5.6319062571033589</v>
          </cell>
          <cell r="N2809">
            <v>5.6995776483119363</v>
          </cell>
        </row>
        <row r="2810">
          <cell r="A2810">
            <v>40248</v>
          </cell>
          <cell r="M2810">
            <v>5.6337565391801405</v>
          </cell>
          <cell r="N2810">
            <v>5.7015582078479623</v>
          </cell>
        </row>
        <row r="2811">
          <cell r="A2811">
            <v>40249</v>
          </cell>
          <cell r="M2811">
            <v>5.6356053709415219</v>
          </cell>
          <cell r="N2811">
            <v>5.7035394556132433</v>
          </cell>
        </row>
        <row r="2812">
          <cell r="A2812">
            <v>40252</v>
          </cell>
          <cell r="M2812">
            <v>5.6374527505601435</v>
          </cell>
          <cell r="N2812">
            <v>5.7055213918469327</v>
          </cell>
        </row>
        <row r="2813">
          <cell r="A2813">
            <v>40253</v>
          </cell>
          <cell r="M2813">
            <v>5.6393027953084456</v>
          </cell>
          <cell r="N2813">
            <v>5.7075040167882687</v>
          </cell>
        </row>
        <row r="2814">
          <cell r="A2814">
            <v>40254</v>
          </cell>
          <cell r="M2814">
            <v>5.6411513869612611</v>
          </cell>
          <cell r="N2814">
            <v>5.7094873306765717</v>
          </cell>
        </row>
        <row r="2815">
          <cell r="A2815">
            <v>40255</v>
          </cell>
          <cell r="M2815">
            <v>5.6430026454923041</v>
          </cell>
          <cell r="N2815">
            <v>5.7114713337512457</v>
          </cell>
        </row>
        <row r="2816">
          <cell r="A2816">
            <v>40256</v>
          </cell>
          <cell r="M2816">
            <v>5.6448524499745094</v>
          </cell>
          <cell r="N2816">
            <v>5.7134560262517775</v>
          </cell>
        </row>
        <row r="2817">
          <cell r="A2817">
            <v>40259</v>
          </cell>
          <cell r="M2817">
            <v>5.6467049230846351</v>
          </cell>
          <cell r="N2817">
            <v>5.7154414084177372</v>
          </cell>
        </row>
        <row r="2818">
          <cell r="A2818">
            <v>40260</v>
          </cell>
          <cell r="M2818">
            <v>5.6485580041214787</v>
          </cell>
          <cell r="N2818">
            <v>5.7174274804887784</v>
          </cell>
        </row>
        <row r="2819">
          <cell r="A2819">
            <v>40261</v>
          </cell>
          <cell r="M2819">
            <v>5.6504116932845436</v>
          </cell>
          <cell r="N2819">
            <v>5.7194142427046373</v>
          </cell>
        </row>
        <row r="2820">
          <cell r="A2820">
            <v>40262</v>
          </cell>
          <cell r="M2820">
            <v>5.6522659907733992</v>
          </cell>
          <cell r="N2820">
            <v>5.7214016953051345</v>
          </cell>
        </row>
        <row r="2821">
          <cell r="A2821">
            <v>40263</v>
          </cell>
          <cell r="M2821">
            <v>5.6541188318265041</v>
          </cell>
          <cell r="N2821">
            <v>5.7233898385301734</v>
          </cell>
        </row>
        <row r="2822">
          <cell r="A2822">
            <v>40266</v>
          </cell>
          <cell r="M2822">
            <v>5.6559702127273841</v>
          </cell>
          <cell r="N2822">
            <v>5.7253786726197404</v>
          </cell>
        </row>
        <row r="2823">
          <cell r="A2823">
            <v>40267</v>
          </cell>
          <cell r="M2823">
            <v>5.6578139289294178</v>
          </cell>
          <cell r="N2823">
            <v>5.7273681978139059</v>
          </cell>
        </row>
        <row r="2824">
          <cell r="A2824">
            <v>40268</v>
          </cell>
          <cell r="M2824">
            <v>5.6596644527624091</v>
          </cell>
          <cell r="N2824">
            <v>5.7293584143528236</v>
          </cell>
        </row>
        <row r="2825">
          <cell r="A2825">
            <v>40269</v>
          </cell>
          <cell r="M2825">
            <v>5.6615197190683464</v>
          </cell>
          <cell r="N2825">
            <v>5.7313493224767296</v>
          </cell>
        </row>
        <row r="2826">
          <cell r="A2826">
            <v>40273</v>
          </cell>
          <cell r="M2826">
            <v>5.6633693847398971</v>
          </cell>
          <cell r="N2826">
            <v>5.7333409224259455</v>
          </cell>
        </row>
        <row r="2827">
          <cell r="A2827">
            <v>40274</v>
          </cell>
          <cell r="M2827">
            <v>5.6652258655410614</v>
          </cell>
          <cell r="N2827">
            <v>5.7353332144408746</v>
          </cell>
        </row>
        <row r="2828">
          <cell r="A2828">
            <v>40275</v>
          </cell>
          <cell r="M2828">
            <v>5.6670850246017643</v>
          </cell>
          <cell r="N2828">
            <v>5.7373261987620046</v>
          </cell>
        </row>
        <row r="2829">
          <cell r="A2829">
            <v>40276</v>
          </cell>
          <cell r="M2829">
            <v>5.6689468641583787</v>
          </cell>
          <cell r="N2829">
            <v>5.7393198756299064</v>
          </cell>
        </row>
        <row r="2830">
          <cell r="A2830">
            <v>40277</v>
          </cell>
          <cell r="M2830">
            <v>5.6708072443404385</v>
          </cell>
          <cell r="N2830">
            <v>5.7413142452852357</v>
          </cell>
        </row>
        <row r="2831">
          <cell r="A2831">
            <v>40280</v>
          </cell>
          <cell r="M2831">
            <v>5.6726682350440827</v>
          </cell>
          <cell r="N2831">
            <v>5.7433093079687296</v>
          </cell>
        </row>
        <row r="2832">
          <cell r="A2832">
            <v>40281</v>
          </cell>
          <cell r="M2832">
            <v>5.6745319088844619</v>
          </cell>
          <cell r="N2832">
            <v>5.7453050639212107</v>
          </cell>
        </row>
        <row r="2833">
          <cell r="A2833">
            <v>40282</v>
          </cell>
          <cell r="M2833">
            <v>5.6763941219125114</v>
          </cell>
          <cell r="N2833">
            <v>5.7472910645887749</v>
          </cell>
        </row>
        <row r="2834">
          <cell r="A2834">
            <v>40283</v>
          </cell>
          <cell r="M2834">
            <v>5.6782548722876447</v>
          </cell>
          <cell r="N2834">
            <v>5.7492777517644722</v>
          </cell>
        </row>
        <row r="2835">
          <cell r="A2835">
            <v>40284</v>
          </cell>
          <cell r="M2835">
            <v>5.6801183070818348</v>
          </cell>
          <cell r="N2835">
            <v>5.7512651256856095</v>
          </cell>
        </row>
        <row r="2836">
          <cell r="A2836">
            <v>40287</v>
          </cell>
          <cell r="M2836">
            <v>5.6819844285365972</v>
          </cell>
          <cell r="N2836">
            <v>5.7532531865895775</v>
          </cell>
        </row>
        <row r="2837">
          <cell r="A2837">
            <v>40288</v>
          </cell>
          <cell r="M2837">
            <v>5.683851163078816</v>
          </cell>
          <cell r="N2837">
            <v>5.7552419347138475</v>
          </cell>
        </row>
        <row r="2838">
          <cell r="A2838">
            <v>40290</v>
          </cell>
          <cell r="M2838">
            <v>5.6857185109099122</v>
          </cell>
          <cell r="N2838">
            <v>5.7572313702959743</v>
          </cell>
        </row>
        <row r="2839">
          <cell r="A2839">
            <v>40291</v>
          </cell>
          <cell r="M2839">
            <v>5.6875843950488774</v>
          </cell>
          <cell r="N2839">
            <v>5.7592214935735928</v>
          </cell>
        </row>
        <row r="2840">
          <cell r="A2840">
            <v>40294</v>
          </cell>
          <cell r="M2840">
            <v>5.6894508915156621</v>
          </cell>
          <cell r="N2840">
            <v>5.7612123047844221</v>
          </cell>
        </row>
        <row r="2841">
          <cell r="A2841">
            <v>40295</v>
          </cell>
          <cell r="M2841">
            <v>5.6913200790572738</v>
          </cell>
          <cell r="N2841">
            <v>5.7632038041662623</v>
          </cell>
        </row>
        <row r="2842">
          <cell r="A2842">
            <v>40296</v>
          </cell>
          <cell r="M2842">
            <v>5.6931878014647248</v>
          </cell>
          <cell r="N2842">
            <v>5.7651959919569959</v>
          </cell>
        </row>
        <row r="2843">
          <cell r="A2843">
            <v>40297</v>
          </cell>
          <cell r="M2843">
            <v>5.6950561368032604</v>
          </cell>
          <cell r="N2843">
            <v>5.7671888683945882</v>
          </cell>
        </row>
        <row r="2844">
          <cell r="A2844">
            <v>40298</v>
          </cell>
          <cell r="M2844">
            <v>5.6970827149361334</v>
          </cell>
          <cell r="N2844">
            <v>5.7693392781855506</v>
          </cell>
        </row>
        <row r="2845">
          <cell r="A2845">
            <v>40301</v>
          </cell>
          <cell r="M2845">
            <v>5.6991100142241331</v>
          </cell>
          <cell r="N2845">
            <v>5.7714904897990946</v>
          </cell>
        </row>
        <row r="2846">
          <cell r="A2846">
            <v>40302</v>
          </cell>
          <cell r="M2846">
            <v>5.7011442374552805</v>
          </cell>
          <cell r="N2846">
            <v>5.7736425035341963</v>
          </cell>
        </row>
        <row r="2847">
          <cell r="A2847">
            <v>40303</v>
          </cell>
          <cell r="M2847">
            <v>5.7031791867759658</v>
          </cell>
          <cell r="N2847">
            <v>5.7757953196899416</v>
          </cell>
        </row>
        <row r="2848">
          <cell r="A2848">
            <v>40304</v>
          </cell>
          <cell r="M2848">
            <v>5.7052148624453567</v>
          </cell>
          <cell r="N2848">
            <v>5.7779489385655296</v>
          </cell>
        </row>
        <row r="2849">
          <cell r="A2849">
            <v>40305</v>
          </cell>
          <cell r="M2849">
            <v>5.7072471246384611</v>
          </cell>
          <cell r="N2849">
            <v>5.7801033604602701</v>
          </cell>
        </row>
        <row r="2850">
          <cell r="A2850">
            <v>40308</v>
          </cell>
          <cell r="M2850">
            <v>5.7092801107463913</v>
          </cell>
          <cell r="N2850">
            <v>5.782258585673584</v>
          </cell>
        </row>
        <row r="2851">
          <cell r="A2851">
            <v>40309</v>
          </cell>
          <cell r="M2851">
            <v>5.7113117504614266</v>
          </cell>
          <cell r="N2851">
            <v>5.784414614505005</v>
          </cell>
        </row>
        <row r="2852">
          <cell r="A2852">
            <v>40310</v>
          </cell>
          <cell r="M2852">
            <v>5.7133420399265811</v>
          </cell>
          <cell r="N2852">
            <v>5.786571447254178</v>
          </cell>
        </row>
        <row r="2853">
          <cell r="A2853">
            <v>40311</v>
          </cell>
          <cell r="M2853">
            <v>5.7153751250736988</v>
          </cell>
          <cell r="N2853">
            <v>5.7887290842208587</v>
          </cell>
        </row>
        <row r="2854">
          <cell r="A2854">
            <v>40312</v>
          </cell>
          <cell r="M2854">
            <v>5.7174089336914555</v>
          </cell>
          <cell r="N2854">
            <v>5.7908875257049157</v>
          </cell>
        </row>
        <row r="2855">
          <cell r="A2855">
            <v>40315</v>
          </cell>
          <cell r="M2855">
            <v>5.7194434660372977</v>
          </cell>
          <cell r="N2855">
            <v>5.7930467720063294</v>
          </cell>
        </row>
        <row r="2856">
          <cell r="A2856">
            <v>40316</v>
          </cell>
          <cell r="M2856">
            <v>5.7214787223687624</v>
          </cell>
          <cell r="N2856">
            <v>5.7952068234251923</v>
          </cell>
        </row>
        <row r="2857">
          <cell r="A2857">
            <v>40317</v>
          </cell>
          <cell r="M2857">
            <v>5.7235126260467037</v>
          </cell>
          <cell r="N2857">
            <v>5.7973676802617078</v>
          </cell>
        </row>
        <row r="2858">
          <cell r="A2858">
            <v>40318</v>
          </cell>
          <cell r="M2858">
            <v>5.7255472527482496</v>
          </cell>
          <cell r="N2858">
            <v>5.7995293428161911</v>
          </cell>
        </row>
        <row r="2859">
          <cell r="A2859">
            <v>40319</v>
          </cell>
          <cell r="M2859">
            <v>5.7275826027304246</v>
          </cell>
          <cell r="N2859">
            <v>5.8016918113890705</v>
          </cell>
        </row>
        <row r="2860">
          <cell r="A2860">
            <v>40322</v>
          </cell>
          <cell r="M2860">
            <v>5.7296186762503449</v>
          </cell>
          <cell r="N2860">
            <v>5.803855086280886</v>
          </cell>
        </row>
        <row r="2861">
          <cell r="A2861">
            <v>40323</v>
          </cell>
          <cell r="M2861">
            <v>5.7316575534167971</v>
          </cell>
          <cell r="N2861">
            <v>5.8060191677922894</v>
          </cell>
        </row>
        <row r="2862">
          <cell r="A2862">
            <v>40324</v>
          </cell>
          <cell r="M2862">
            <v>5.7336971561149701</v>
          </cell>
          <cell r="N2862">
            <v>5.8081840562240448</v>
          </cell>
        </row>
        <row r="2863">
          <cell r="A2863">
            <v>40325</v>
          </cell>
          <cell r="M2863">
            <v>5.7357374846030433</v>
          </cell>
          <cell r="N2863">
            <v>5.8103497518770277</v>
          </cell>
        </row>
        <row r="2864">
          <cell r="A2864">
            <v>40326</v>
          </cell>
          <cell r="M2864">
            <v>5.737776457066583</v>
          </cell>
          <cell r="N2864">
            <v>5.8125162550522269</v>
          </cell>
        </row>
        <row r="2865">
          <cell r="A2865">
            <v>40329</v>
          </cell>
          <cell r="M2865">
            <v>5.7398182371684614</v>
          </cell>
          <cell r="N2865">
            <v>5.8146835660507428</v>
          </cell>
        </row>
        <row r="2866">
          <cell r="A2866">
            <v>40330</v>
          </cell>
          <cell r="M2866">
            <v>5.7418586602810473</v>
          </cell>
          <cell r="N2866">
            <v>5.8168516851737886</v>
          </cell>
        </row>
        <row r="2867">
          <cell r="A2867">
            <v>40331</v>
          </cell>
          <cell r="M2867">
            <v>5.7439060597049316</v>
          </cell>
          <cell r="N2867">
            <v>5.8190206127226887</v>
          </cell>
        </row>
        <row r="2868">
          <cell r="A2868">
            <v>40333</v>
          </cell>
          <cell r="M2868">
            <v>5.7459541891789003</v>
          </cell>
          <cell r="N2868">
            <v>5.821190348998881</v>
          </cell>
        </row>
        <row r="2869">
          <cell r="A2869">
            <v>40336</v>
          </cell>
          <cell r="M2869">
            <v>5.7480009631818998</v>
          </cell>
          <cell r="N2869">
            <v>5.8233608943039155</v>
          </cell>
        </row>
        <row r="2870">
          <cell r="A2870">
            <v>40337</v>
          </cell>
          <cell r="M2870">
            <v>5.7500505527933461</v>
          </cell>
          <cell r="N2870">
            <v>5.8255322489394548</v>
          </cell>
        </row>
        <row r="2871">
          <cell r="A2871">
            <v>40338</v>
          </cell>
          <cell r="M2871">
            <v>5.7520987859674904</v>
          </cell>
          <cell r="N2871">
            <v>5.8277149360603584</v>
          </cell>
        </row>
        <row r="2872">
          <cell r="A2872">
            <v>40339</v>
          </cell>
          <cell r="M2872">
            <v>5.7541456626510117</v>
          </cell>
          <cell r="N2872">
            <v>5.8298984409817418</v>
          </cell>
        </row>
        <row r="2873">
          <cell r="A2873">
            <v>40340</v>
          </cell>
          <cell r="M2873">
            <v>5.7563472831756775</v>
          </cell>
          <cell r="N2873">
            <v>5.8322401673813227</v>
          </cell>
        </row>
        <row r="2874">
          <cell r="A2874">
            <v>40343</v>
          </cell>
          <cell r="M2874">
            <v>5.7585414454198656</v>
          </cell>
          <cell r="N2874">
            <v>5.8345828343946353</v>
          </cell>
        </row>
        <row r="2875">
          <cell r="A2875">
            <v>40344</v>
          </cell>
          <cell r="M2875">
            <v>5.7607426728410571</v>
          </cell>
          <cell r="N2875">
            <v>5.836926442399502</v>
          </cell>
        </row>
        <row r="2876">
          <cell r="A2876">
            <v>40345</v>
          </cell>
          <cell r="M2876">
            <v>5.7629488951864358</v>
          </cell>
          <cell r="N2876">
            <v>5.839270991773895</v>
          </cell>
        </row>
        <row r="2877">
          <cell r="A2877">
            <v>40346</v>
          </cell>
          <cell r="M2877">
            <v>5.7651538839569838</v>
          </cell>
          <cell r="N2877">
            <v>5.8416164828959394</v>
          </cell>
        </row>
        <row r="2878">
          <cell r="A2878">
            <v>40347</v>
          </cell>
          <cell r="M2878">
            <v>5.767359716388575</v>
          </cell>
          <cell r="N2878">
            <v>5.8439629161439122</v>
          </cell>
        </row>
        <row r="2879">
          <cell r="A2879">
            <v>40350</v>
          </cell>
          <cell r="M2879">
            <v>5.7695684728984125</v>
          </cell>
          <cell r="N2879">
            <v>5.8463102918962422</v>
          </cell>
        </row>
        <row r="2880">
          <cell r="A2880">
            <v>40351</v>
          </cell>
          <cell r="M2880">
            <v>5.7717780753075099</v>
          </cell>
          <cell r="N2880">
            <v>5.8486586105315101</v>
          </cell>
        </row>
        <row r="2881">
          <cell r="A2881">
            <v>40352</v>
          </cell>
          <cell r="M2881">
            <v>5.7739885239398268</v>
          </cell>
          <cell r="N2881">
            <v>5.8510078724284487</v>
          </cell>
        </row>
        <row r="2882">
          <cell r="A2882">
            <v>40353</v>
          </cell>
          <cell r="M2882">
            <v>5.7761998191194452</v>
          </cell>
          <cell r="N2882">
            <v>5.8533580779659422</v>
          </cell>
        </row>
        <row r="2883">
          <cell r="A2883">
            <v>40354</v>
          </cell>
          <cell r="M2883">
            <v>5.7784119611705727</v>
          </cell>
          <cell r="N2883">
            <v>5.8557092275230289</v>
          </cell>
        </row>
        <row r="2884">
          <cell r="A2884">
            <v>40357</v>
          </cell>
          <cell r="M2884">
            <v>5.7806249504175389</v>
          </cell>
          <cell r="N2884">
            <v>5.858061321478897</v>
          </cell>
        </row>
        <row r="2885">
          <cell r="A2885">
            <v>40358</v>
          </cell>
          <cell r="M2885">
            <v>5.7828387871847999</v>
          </cell>
          <cell r="N2885">
            <v>5.8604143602128893</v>
          </cell>
        </row>
        <row r="2886">
          <cell r="A2886">
            <v>40359</v>
          </cell>
          <cell r="M2886">
            <v>5.7850534717969344</v>
          </cell>
          <cell r="N2886">
            <v>5.8627683441044995</v>
          </cell>
        </row>
        <row r="2887">
          <cell r="A2887">
            <v>40360</v>
          </cell>
          <cell r="M2887">
            <v>5.7872669181026941</v>
          </cell>
          <cell r="N2887">
            <v>5.8651232735333743</v>
          </cell>
        </row>
        <row r="2888">
          <cell r="A2888">
            <v>40361</v>
          </cell>
          <cell r="M2888">
            <v>5.789485383924923</v>
          </cell>
          <cell r="N2888">
            <v>5.8674791488793119</v>
          </cell>
        </row>
        <row r="2889">
          <cell r="A2889">
            <v>40364</v>
          </cell>
          <cell r="M2889">
            <v>5.7917047001642272</v>
          </cell>
          <cell r="N2889">
            <v>5.8698359705222645</v>
          </cell>
        </row>
        <row r="2890">
          <cell r="A2890">
            <v>40365</v>
          </cell>
          <cell r="M2890">
            <v>5.7939248671466013</v>
          </cell>
          <cell r="N2890">
            <v>5.872193738842336</v>
          </cell>
        </row>
        <row r="2891">
          <cell r="A2891">
            <v>40366</v>
          </cell>
          <cell r="M2891">
            <v>5.7961458851981655</v>
          </cell>
          <cell r="N2891">
            <v>5.8745524542197831</v>
          </cell>
        </row>
        <row r="2892">
          <cell r="A2892">
            <v>40367</v>
          </cell>
          <cell r="M2892">
            <v>5.7983677546451657</v>
          </cell>
          <cell r="N2892">
            <v>5.8769121170350163</v>
          </cell>
        </row>
        <row r="2893">
          <cell r="A2893">
            <v>40368</v>
          </cell>
          <cell r="M2893">
            <v>5.8005905975796939</v>
          </cell>
          <cell r="N2893">
            <v>5.8792727276685968</v>
          </cell>
        </row>
        <row r="2894">
          <cell r="A2894">
            <v>40371</v>
          </cell>
          <cell r="M2894">
            <v>5.8028142926558797</v>
          </cell>
          <cell r="N2894">
            <v>5.8816342865012405</v>
          </cell>
        </row>
        <row r="2895">
          <cell r="A2895">
            <v>40372</v>
          </cell>
          <cell r="M2895">
            <v>5.8050387183412981</v>
          </cell>
          <cell r="N2895">
            <v>5.8839967939138154</v>
          </cell>
        </row>
        <row r="2896">
          <cell r="A2896">
            <v>40373</v>
          </cell>
          <cell r="M2896">
            <v>5.8072639967284196</v>
          </cell>
          <cell r="N2896">
            <v>5.8863602502873427</v>
          </cell>
        </row>
        <row r="2897">
          <cell r="A2897">
            <v>40374</v>
          </cell>
          <cell r="M2897">
            <v>5.8094880355933212</v>
          </cell>
          <cell r="N2897">
            <v>5.8887246560029967</v>
          </cell>
        </row>
        <row r="2898">
          <cell r="A2898">
            <v>40375</v>
          </cell>
          <cell r="M2898">
            <v>5.8117150195624374</v>
          </cell>
          <cell r="N2898">
            <v>5.8910900114421052</v>
          </cell>
        </row>
        <row r="2899">
          <cell r="A2899">
            <v>40378</v>
          </cell>
          <cell r="M2899">
            <v>5.813942857213938</v>
          </cell>
          <cell r="N2899">
            <v>5.893456316986148</v>
          </cell>
        </row>
        <row r="2900">
          <cell r="A2900">
            <v>40379</v>
          </cell>
          <cell r="M2900">
            <v>5.8161694539176603</v>
          </cell>
          <cell r="N2900">
            <v>5.8958235730167594</v>
          </cell>
        </row>
        <row r="2901">
          <cell r="A2901">
            <v>40380</v>
          </cell>
          <cell r="M2901">
            <v>5.8183989991127243</v>
          </cell>
          <cell r="N2901">
            <v>5.8981917799157255</v>
          </cell>
        </row>
        <row r="2902">
          <cell r="A2902">
            <v>40381</v>
          </cell>
          <cell r="M2902">
            <v>5.8206293989719819</v>
          </cell>
          <cell r="N2902">
            <v>5.900560938064987</v>
          </cell>
        </row>
        <row r="2903">
          <cell r="A2903">
            <v>40382</v>
          </cell>
          <cell r="M2903">
            <v>5.82296531456028</v>
          </cell>
          <cell r="N2903">
            <v>5.9030366600200139</v>
          </cell>
        </row>
        <row r="2904">
          <cell r="A2904">
            <v>40385</v>
          </cell>
          <cell r="M2904">
            <v>5.8253021675904355</v>
          </cell>
          <cell r="N2904">
            <v>5.9055134207236044</v>
          </cell>
        </row>
        <row r="2905">
          <cell r="A2905">
            <v>40386</v>
          </cell>
          <cell r="M2905">
            <v>5.8276399584386596</v>
          </cell>
          <cell r="N2905">
            <v>5.9079912206115903</v>
          </cell>
        </row>
        <row r="2906">
          <cell r="A2906">
            <v>40387</v>
          </cell>
          <cell r="M2906">
            <v>5.829976595358568</v>
          </cell>
          <cell r="N2906">
            <v>5.9104700601199864</v>
          </cell>
        </row>
        <row r="2907">
          <cell r="A2907">
            <v>40388</v>
          </cell>
          <cell r="M2907">
            <v>5.8323141691709637</v>
          </cell>
          <cell r="N2907">
            <v>5.9129499396849905</v>
          </cell>
        </row>
        <row r="2908">
          <cell r="A2908">
            <v>40389</v>
          </cell>
          <cell r="M2908">
            <v>5.8346526802515006</v>
          </cell>
          <cell r="N2908">
            <v>5.9154308597429832</v>
          </cell>
        </row>
        <row r="2909">
          <cell r="A2909">
            <v>40392</v>
          </cell>
          <cell r="M2909">
            <v>5.8369921289759841</v>
          </cell>
          <cell r="N2909">
            <v>5.9179128207305283</v>
          </cell>
        </row>
        <row r="2910">
          <cell r="A2910">
            <v>40393</v>
          </cell>
          <cell r="M2910">
            <v>5.8393367047350546</v>
          </cell>
          <cell r="N2910">
            <v>5.9203852517194377</v>
          </cell>
        </row>
        <row r="2911">
          <cell r="A2911">
            <v>40394</v>
          </cell>
          <cell r="M2911">
            <v>5.8416801278769439</v>
          </cell>
          <cell r="N2911">
            <v>5.9228587156595216</v>
          </cell>
        </row>
        <row r="2912">
          <cell r="A2912">
            <v>40395</v>
          </cell>
          <cell r="M2912">
            <v>5.844024491473597</v>
          </cell>
          <cell r="N2912">
            <v>5.9253332129823333</v>
          </cell>
        </row>
        <row r="2913">
          <cell r="A2913">
            <v>40396</v>
          </cell>
          <cell r="M2913">
            <v>5.8463697959024339</v>
          </cell>
          <cell r="N2913">
            <v>5.9278087441196075</v>
          </cell>
        </row>
        <row r="2914">
          <cell r="A2914">
            <v>40399</v>
          </cell>
          <cell r="M2914">
            <v>5.8487160415410271</v>
          </cell>
          <cell r="N2914">
            <v>5.9302853095032591</v>
          </cell>
        </row>
        <row r="2915">
          <cell r="A2915">
            <v>40400</v>
          </cell>
          <cell r="M2915">
            <v>5.8510632287670985</v>
          </cell>
          <cell r="N2915">
            <v>5.9327629095653842</v>
          </cell>
        </row>
        <row r="2916">
          <cell r="A2916">
            <v>40401</v>
          </cell>
          <cell r="M2916">
            <v>5.8534113579585236</v>
          </cell>
          <cell r="N2916">
            <v>5.9352415447382585</v>
          </cell>
        </row>
        <row r="2917">
          <cell r="A2917">
            <v>40402</v>
          </cell>
          <cell r="M2917">
            <v>5.855760429493329</v>
          </cell>
          <cell r="N2917">
            <v>5.9377212154543377</v>
          </cell>
        </row>
        <row r="2918">
          <cell r="A2918">
            <v>40403</v>
          </cell>
          <cell r="M2918">
            <v>5.858110443749692</v>
          </cell>
          <cell r="N2918">
            <v>5.9402019221462599</v>
          </cell>
        </row>
        <row r="2919">
          <cell r="A2919">
            <v>40406</v>
          </cell>
          <cell r="M2919">
            <v>5.860461401105943</v>
          </cell>
          <cell r="N2919">
            <v>5.9426836652468422</v>
          </cell>
        </row>
        <row r="2920">
          <cell r="A2920">
            <v>40407</v>
          </cell>
          <cell r="M2920">
            <v>5.8628133019405642</v>
          </cell>
          <cell r="N2920">
            <v>5.9451664451890842</v>
          </cell>
        </row>
        <row r="2921">
          <cell r="A2921">
            <v>40408</v>
          </cell>
          <cell r="M2921">
            <v>5.8651661466321885</v>
          </cell>
          <cell r="N2921">
            <v>5.9476502624061647</v>
          </cell>
        </row>
        <row r="2922">
          <cell r="A2922">
            <v>40409</v>
          </cell>
          <cell r="M2922">
            <v>5.867517829964954</v>
          </cell>
          <cell r="N2922">
            <v>5.9501351173314445</v>
          </cell>
        </row>
        <row r="2923">
          <cell r="A2923">
            <v>40410</v>
          </cell>
          <cell r="M2923">
            <v>5.8698704562231816</v>
          </cell>
          <cell r="N2923">
            <v>5.9526210103984658</v>
          </cell>
        </row>
        <row r="2924">
          <cell r="A2924">
            <v>40413</v>
          </cell>
          <cell r="M2924">
            <v>5.8722240257849441</v>
          </cell>
          <cell r="N2924">
            <v>5.955107942040951</v>
          </cell>
        </row>
        <row r="2925">
          <cell r="A2925">
            <v>40414</v>
          </cell>
          <cell r="M2925">
            <v>5.8745785390284659</v>
          </cell>
          <cell r="N2925">
            <v>5.9575959126928044</v>
          </cell>
        </row>
        <row r="2926">
          <cell r="A2926">
            <v>40415</v>
          </cell>
          <cell r="M2926">
            <v>5.8769339963321245</v>
          </cell>
          <cell r="N2926">
            <v>5.960084922788111</v>
          </cell>
        </row>
        <row r="2927">
          <cell r="A2927">
            <v>40416</v>
          </cell>
          <cell r="M2927">
            <v>5.8792925078937532</v>
          </cell>
          <cell r="N2927">
            <v>5.9625749727611375</v>
          </cell>
        </row>
        <row r="2928">
          <cell r="A2928">
            <v>40417</v>
          </cell>
          <cell r="M2928">
            <v>5.8816498552993686</v>
          </cell>
          <cell r="N2928">
            <v>5.9650660630463328</v>
          </cell>
        </row>
        <row r="2929">
          <cell r="A2929">
            <v>40420</v>
          </cell>
          <cell r="M2929">
            <v>5.884010259413798</v>
          </cell>
          <cell r="N2929">
            <v>5.9675581940783253</v>
          </cell>
        </row>
        <row r="2930">
          <cell r="A2930">
            <v>40421</v>
          </cell>
          <cell r="M2930">
            <v>5.886365275680026</v>
          </cell>
          <cell r="N2930">
            <v>5.9700513662919272</v>
          </cell>
        </row>
        <row r="2931">
          <cell r="A2931">
            <v>40422</v>
          </cell>
          <cell r="M2931">
            <v>5.8887254589661095</v>
          </cell>
          <cell r="N2931">
            <v>5.9725455801221301</v>
          </cell>
        </row>
        <row r="2932">
          <cell r="A2932">
            <v>40423</v>
          </cell>
          <cell r="M2932">
            <v>5.8910865885857771</v>
          </cell>
          <cell r="N2932">
            <v>5.9750408360041094</v>
          </cell>
        </row>
        <row r="2933">
          <cell r="A2933">
            <v>40424</v>
          </cell>
          <cell r="M2933">
            <v>5.8934486649184672</v>
          </cell>
          <cell r="N2933">
            <v>5.9775371343732218</v>
          </cell>
        </row>
        <row r="2934">
          <cell r="A2934">
            <v>40427</v>
          </cell>
          <cell r="M2934">
            <v>5.8958095745601851</v>
          </cell>
          <cell r="N2934">
            <v>5.980034475665005</v>
          </cell>
        </row>
        <row r="2935">
          <cell r="A2935">
            <v>40429</v>
          </cell>
          <cell r="M2935">
            <v>5.8981693133843072</v>
          </cell>
          <cell r="N2935">
            <v>5.9825328603151791</v>
          </cell>
        </row>
        <row r="2936">
          <cell r="A2936">
            <v>40430</v>
          </cell>
          <cell r="M2936">
            <v>5.90053211411308</v>
          </cell>
          <cell r="N2936">
            <v>5.9850322887596468</v>
          </cell>
        </row>
        <row r="2937">
          <cell r="A2937">
            <v>40431</v>
          </cell>
          <cell r="M2937">
            <v>5.9029000959926758</v>
          </cell>
          <cell r="N2937">
            <v>5.9875327614344922</v>
          </cell>
        </row>
        <row r="2938">
          <cell r="A2938">
            <v>40434</v>
          </cell>
          <cell r="M2938">
            <v>5.9052669090417309</v>
          </cell>
          <cell r="N2938">
            <v>5.9900342787759824</v>
          </cell>
        </row>
        <row r="2939">
          <cell r="A2939">
            <v>40435</v>
          </cell>
          <cell r="M2939">
            <v>5.9076325530602265</v>
          </cell>
          <cell r="N2939">
            <v>5.9925368412205655</v>
          </cell>
        </row>
        <row r="2940">
          <cell r="A2940">
            <v>40436</v>
          </cell>
          <cell r="M2940">
            <v>5.9099991447533498</v>
          </cell>
          <cell r="N2940">
            <v>5.9950404492048728</v>
          </cell>
        </row>
        <row r="2941">
          <cell r="A2941">
            <v>40437</v>
          </cell>
          <cell r="M2941">
            <v>5.9123581997119663</v>
          </cell>
          <cell r="N2941">
            <v>5.9975451031657183</v>
          </cell>
        </row>
        <row r="2942">
          <cell r="A2942">
            <v>40438</v>
          </cell>
          <cell r="M2942">
            <v>5.9147224394212259</v>
          </cell>
          <cell r="N2942">
            <v>6.0000508035400983</v>
          </cell>
        </row>
        <row r="2943">
          <cell r="A2943">
            <v>40441</v>
          </cell>
          <cell r="M2943">
            <v>5.9170918713157352</v>
          </cell>
          <cell r="N2943">
            <v>6.0025575507651912</v>
          </cell>
        </row>
        <row r="2944">
          <cell r="A2944">
            <v>40442</v>
          </cell>
          <cell r="M2944">
            <v>5.9194622524022922</v>
          </cell>
          <cell r="N2944">
            <v>6.005065345278358</v>
          </cell>
        </row>
        <row r="2945">
          <cell r="A2945">
            <v>40443</v>
          </cell>
          <cell r="M2945">
            <v>5.9218335830611419</v>
          </cell>
          <cell r="N2945">
            <v>6.0075741875171431</v>
          </cell>
        </row>
        <row r="2946">
          <cell r="A2946">
            <v>40444</v>
          </cell>
          <cell r="M2946">
            <v>5.9242058636726824</v>
          </cell>
          <cell r="N2946">
            <v>6.0100840779192728</v>
          </cell>
        </row>
        <row r="2947">
          <cell r="A2947">
            <v>40445</v>
          </cell>
          <cell r="M2947">
            <v>5.9265812194326335</v>
          </cell>
          <cell r="N2947">
            <v>6.0125950169226572</v>
          </cell>
        </row>
        <row r="2948">
          <cell r="A2948">
            <v>40448</v>
          </cell>
          <cell r="M2948">
            <v>5.9289575276096871</v>
          </cell>
          <cell r="N2948">
            <v>6.0151070049653885</v>
          </cell>
        </row>
        <row r="2949">
          <cell r="A2949">
            <v>40449</v>
          </cell>
          <cell r="M2949">
            <v>5.9313347885857226</v>
          </cell>
          <cell r="N2949">
            <v>6.0176200424857438</v>
          </cell>
        </row>
        <row r="2950">
          <cell r="A2950">
            <v>40450</v>
          </cell>
          <cell r="M2950">
            <v>5.9337108753706955</v>
          </cell>
          <cell r="N2950">
            <v>6.0201341299221802</v>
          </cell>
        </row>
        <row r="2951">
          <cell r="A2951">
            <v>40451</v>
          </cell>
          <cell r="M2951">
            <v>5.9360836536092503</v>
          </cell>
          <cell r="N2951">
            <v>6.0226492677133407</v>
          </cell>
        </row>
        <row r="2952">
          <cell r="A2952">
            <v>40452</v>
          </cell>
          <cell r="M2952">
            <v>5.9384595117307715</v>
          </cell>
          <cell r="N2952">
            <v>6.0251654562980503</v>
          </cell>
        </row>
        <row r="2953">
          <cell r="A2953">
            <v>40455</v>
          </cell>
          <cell r="M2953">
            <v>5.9408427145071547</v>
          </cell>
          <cell r="N2953">
            <v>6.0276826961153178</v>
          </cell>
        </row>
        <row r="2954">
          <cell r="A2954">
            <v>40456</v>
          </cell>
          <cell r="M2954">
            <v>5.9432268737025327</v>
          </cell>
          <cell r="N2954">
            <v>6.030200987604335</v>
          </cell>
        </row>
        <row r="2955">
          <cell r="A2955">
            <v>40457</v>
          </cell>
          <cell r="M2955">
            <v>5.9456119897007316</v>
          </cell>
          <cell r="N2955">
            <v>6.0327203312044775</v>
          </cell>
        </row>
        <row r="2956">
          <cell r="A2956">
            <v>40458</v>
          </cell>
          <cell r="M2956">
            <v>5.9479980628857323</v>
          </cell>
          <cell r="N2956">
            <v>6.0352407273553039</v>
          </cell>
        </row>
        <row r="2957">
          <cell r="A2957">
            <v>40459</v>
          </cell>
          <cell r="M2957">
            <v>5.9503850936416702</v>
          </cell>
          <cell r="N2957">
            <v>6.0377621764965577</v>
          </cell>
        </row>
        <row r="2958">
          <cell r="A2958">
            <v>40462</v>
          </cell>
          <cell r="M2958">
            <v>5.9527730823528344</v>
          </cell>
          <cell r="N2958">
            <v>6.0402846790681641</v>
          </cell>
        </row>
        <row r="2959">
          <cell r="A2959">
            <v>40464</v>
          </cell>
          <cell r="M2959">
            <v>5.9551620294036676</v>
          </cell>
          <cell r="N2959">
            <v>6.0428082355102344</v>
          </cell>
        </row>
        <row r="2960">
          <cell r="A2960">
            <v>40465</v>
          </cell>
          <cell r="M2960">
            <v>5.9575519351787687</v>
          </cell>
          <cell r="N2960">
            <v>6.0453328462630624</v>
          </cell>
        </row>
        <row r="2961">
          <cell r="A2961">
            <v>40466</v>
          </cell>
          <cell r="M2961">
            <v>5.9599406613017427</v>
          </cell>
          <cell r="N2961">
            <v>6.0478585117671262</v>
          </cell>
        </row>
        <row r="2962">
          <cell r="A2962">
            <v>40469</v>
          </cell>
          <cell r="M2962">
            <v>5.9623324848214683</v>
          </cell>
          <cell r="N2962">
            <v>6.0503852324630873</v>
          </cell>
        </row>
        <row r="2963">
          <cell r="A2963">
            <v>40470</v>
          </cell>
          <cell r="M2963">
            <v>5.9647252682198362</v>
          </cell>
          <cell r="N2963">
            <v>6.0529130087917924</v>
          </cell>
        </row>
        <row r="2964">
          <cell r="A2964">
            <v>40471</v>
          </cell>
          <cell r="M2964">
            <v>5.967119011882061</v>
          </cell>
          <cell r="N2964">
            <v>6.0554418411942716</v>
          </cell>
        </row>
        <row r="2965">
          <cell r="A2965">
            <v>40472</v>
          </cell>
          <cell r="M2965">
            <v>5.9695137161935135</v>
          </cell>
          <cell r="N2965">
            <v>6.0579717301117402</v>
          </cell>
        </row>
        <row r="2966">
          <cell r="A2966">
            <v>40473</v>
          </cell>
          <cell r="M2966">
            <v>5.9719093815397182</v>
          </cell>
          <cell r="N2966">
            <v>6.060502675985596</v>
          </cell>
        </row>
        <row r="2967">
          <cell r="A2967">
            <v>40476</v>
          </cell>
          <cell r="M2967">
            <v>5.9743060083063533</v>
          </cell>
          <cell r="N2967">
            <v>6.0630346792574228</v>
          </cell>
        </row>
        <row r="2968">
          <cell r="A2968">
            <v>40477</v>
          </cell>
          <cell r="M2968">
            <v>5.9767035968792541</v>
          </cell>
          <cell r="N2968">
            <v>6.0655677403689889</v>
          </cell>
        </row>
        <row r="2969">
          <cell r="A2969">
            <v>40478</v>
          </cell>
          <cell r="M2969">
            <v>5.9791021476444088</v>
          </cell>
          <cell r="N2969">
            <v>6.0681018597622467</v>
          </cell>
        </row>
        <row r="2970">
          <cell r="A2970">
            <v>40479</v>
          </cell>
          <cell r="M2970">
            <v>5.9815016609879619</v>
          </cell>
          <cell r="N2970">
            <v>6.0706370378793322</v>
          </cell>
        </row>
        <row r="2971">
          <cell r="A2971">
            <v>40480</v>
          </cell>
          <cell r="M2971">
            <v>5.9839021372962113</v>
          </cell>
          <cell r="N2971">
            <v>6.073173275162568</v>
          </cell>
        </row>
        <row r="2972">
          <cell r="A2972">
            <v>40483</v>
          </cell>
          <cell r="M2972">
            <v>5.9863035769556108</v>
          </cell>
          <cell r="N2972">
            <v>6.0757105720544606</v>
          </cell>
        </row>
        <row r="2973">
          <cell r="A2973">
            <v>40485</v>
          </cell>
          <cell r="M2973">
            <v>5.98870598035277</v>
          </cell>
          <cell r="N2973">
            <v>6.0782489289977013</v>
          </cell>
        </row>
        <row r="2974">
          <cell r="A2974">
            <v>40486</v>
          </cell>
          <cell r="M2974">
            <v>5.9911093478744526</v>
          </cell>
          <cell r="N2974">
            <v>6.0807883464351669</v>
          </cell>
        </row>
        <row r="2975">
          <cell r="A2975">
            <v>40487</v>
          </cell>
          <cell r="M2975">
            <v>5.9935136799075774</v>
          </cell>
          <cell r="N2975">
            <v>6.083328824809918</v>
          </cell>
        </row>
        <row r="2976">
          <cell r="A2976">
            <v>40490</v>
          </cell>
          <cell r="M2976">
            <v>5.9959189768392198</v>
          </cell>
          <cell r="N2976">
            <v>6.085870364565201</v>
          </cell>
        </row>
        <row r="2977">
          <cell r="A2977">
            <v>40491</v>
          </cell>
          <cell r="M2977">
            <v>5.9983252390566086</v>
          </cell>
          <cell r="N2977">
            <v>6.0884129661444488</v>
          </cell>
        </row>
        <row r="2978">
          <cell r="A2978">
            <v>40492</v>
          </cell>
          <cell r="M2978">
            <v>6.00073246694713</v>
          </cell>
          <cell r="N2978">
            <v>6.0909566299912772</v>
          </cell>
        </row>
        <row r="2979">
          <cell r="A2979">
            <v>40493</v>
          </cell>
          <cell r="M2979">
            <v>6.0031385066353673</v>
          </cell>
          <cell r="N2979">
            <v>6.0935013565494893</v>
          </cell>
        </row>
        <row r="2980">
          <cell r="A2980">
            <v>40494</v>
          </cell>
          <cell r="M2980">
            <v>6.005545511043664</v>
          </cell>
          <cell r="N2980">
            <v>6.0960471462630723</v>
          </cell>
        </row>
        <row r="2981">
          <cell r="A2981">
            <v>40498</v>
          </cell>
          <cell r="M2981">
            <v>6.0079556365496716</v>
          </cell>
          <cell r="N2981">
            <v>6.0985939995761997</v>
          </cell>
        </row>
        <row r="2982">
          <cell r="A2982">
            <v>40499</v>
          </cell>
          <cell r="M2982">
            <v>6.0103667292792133</v>
          </cell>
          <cell r="N2982">
            <v>6.1011419169332299</v>
          </cell>
        </row>
        <row r="2983">
          <cell r="A2983">
            <v>40500</v>
          </cell>
          <cell r="M2983">
            <v>6.0127787896204525</v>
          </cell>
          <cell r="N2983">
            <v>6.1036908987787077</v>
          </cell>
        </row>
        <row r="2984">
          <cell r="A2984">
            <v>40501</v>
          </cell>
          <cell r="M2984">
            <v>6.0151918179617079</v>
          </cell>
          <cell r="N2984">
            <v>6.1062409455573627</v>
          </cell>
        </row>
        <row r="2985">
          <cell r="A2985">
            <v>40504</v>
          </cell>
          <cell r="M2985">
            <v>6.0176058146914535</v>
          </cell>
          <cell r="N2985">
            <v>6.1087920577141119</v>
          </cell>
        </row>
        <row r="2986">
          <cell r="A2986">
            <v>40505</v>
          </cell>
          <cell r="M2986">
            <v>6.0200207801983199</v>
          </cell>
          <cell r="N2986">
            <v>6.1113442356940562</v>
          </cell>
        </row>
        <row r="2987">
          <cell r="A2987">
            <v>40506</v>
          </cell>
          <cell r="M2987">
            <v>6.0224367148710938</v>
          </cell>
          <cell r="N2987">
            <v>6.1138974799424837</v>
          </cell>
        </row>
        <row r="2988">
          <cell r="A2988">
            <v>40507</v>
          </cell>
          <cell r="M2988">
            <v>6.0248536190987174</v>
          </cell>
          <cell r="N2988">
            <v>6.1164517909048683</v>
          </cell>
        </row>
        <row r="2989">
          <cell r="A2989">
            <v>40508</v>
          </cell>
          <cell r="M2989">
            <v>6.0272714932702893</v>
          </cell>
          <cell r="N2989">
            <v>6.1190071690268697</v>
          </cell>
        </row>
        <row r="2990">
          <cell r="A2990">
            <v>40511</v>
          </cell>
          <cell r="M2990">
            <v>6.0296903377750644</v>
          </cell>
          <cell r="N2990">
            <v>6.1215636147543337</v>
          </cell>
        </row>
        <row r="2991">
          <cell r="A2991">
            <v>40512</v>
          </cell>
          <cell r="M2991">
            <v>6.0321101530024528</v>
          </cell>
          <cell r="N2991">
            <v>6.1241211285332939</v>
          </cell>
        </row>
        <row r="2992">
          <cell r="A2992">
            <v>40513</v>
          </cell>
          <cell r="M2992">
            <v>6.0345309393420221</v>
          </cell>
          <cell r="N2992">
            <v>6.1266797108099675</v>
          </cell>
        </row>
        <row r="2993">
          <cell r="A2993">
            <v>40514</v>
          </cell>
          <cell r="M2993">
            <v>6.0369526971834961</v>
          </cell>
          <cell r="N2993">
            <v>6.129239362030761</v>
          </cell>
        </row>
        <row r="2994">
          <cell r="A2994">
            <v>40515</v>
          </cell>
          <cell r="M2994">
            <v>6.039375426916755</v>
          </cell>
          <cell r="N2994">
            <v>6.1318000826422656</v>
          </cell>
        </row>
        <row r="2995">
          <cell r="A2995">
            <v>40518</v>
          </cell>
          <cell r="M2995">
            <v>6.0417991289318342</v>
          </cell>
          <cell r="N2995">
            <v>6.134361873091259</v>
          </cell>
        </row>
        <row r="2996">
          <cell r="A2996">
            <v>40519</v>
          </cell>
          <cell r="M2996">
            <v>6.0442238036189275</v>
          </cell>
          <cell r="N2996">
            <v>6.1369247338247064</v>
          </cell>
        </row>
        <row r="2997">
          <cell r="A2997">
            <v>40520</v>
          </cell>
          <cell r="M2997">
            <v>6.0466494513683839</v>
          </cell>
          <cell r="N2997">
            <v>6.1394886652897602</v>
          </cell>
        </row>
        <row r="2998">
          <cell r="A2998">
            <v>40521</v>
          </cell>
          <cell r="M2998">
            <v>6.0490760725707098</v>
          </cell>
          <cell r="N2998">
            <v>6.1420536679337578</v>
          </cell>
        </row>
        <row r="2999">
          <cell r="A2999">
            <v>40522</v>
          </cell>
          <cell r="M2999">
            <v>6.0515036676165677</v>
          </cell>
          <cell r="N2999">
            <v>6.1446197422042257</v>
          </cell>
        </row>
        <row r="3000">
          <cell r="A3000">
            <v>40525</v>
          </cell>
          <cell r="M3000">
            <v>6.0539344073694252</v>
          </cell>
          <cell r="N3000">
            <v>6.147186888548875</v>
          </cell>
        </row>
        <row r="3001">
          <cell r="A3001">
            <v>40526</v>
          </cell>
          <cell r="M3001">
            <v>6.0563639521460102</v>
          </cell>
          <cell r="N3001">
            <v>6.149755107415606</v>
          </cell>
        </row>
        <row r="3002">
          <cell r="A3002">
            <v>40527</v>
          </cell>
          <cell r="M3002">
            <v>6.0587944719394065</v>
          </cell>
          <cell r="N3002">
            <v>6.152324399252505</v>
          </cell>
        </row>
        <row r="3003">
          <cell r="A3003">
            <v>40528</v>
          </cell>
          <cell r="M3003">
            <v>6.0612259671409046</v>
          </cell>
          <cell r="N3003">
            <v>6.1548947645078451</v>
          </cell>
        </row>
        <row r="3004">
          <cell r="A3004">
            <v>40529</v>
          </cell>
          <cell r="M3004">
            <v>6.0636584381419514</v>
          </cell>
          <cell r="N3004">
            <v>6.1574662036300873</v>
          </cell>
        </row>
        <row r="3005">
          <cell r="A3005">
            <v>40532</v>
          </cell>
          <cell r="M3005">
            <v>6.0660918853341519</v>
          </cell>
          <cell r="N3005">
            <v>6.1600387170678808</v>
          </cell>
        </row>
        <row r="3006">
          <cell r="A3006">
            <v>40533</v>
          </cell>
          <cell r="M3006">
            <v>6.0685263091092683</v>
          </cell>
          <cell r="N3006">
            <v>6.162612305270061</v>
          </cell>
        </row>
        <row r="3007">
          <cell r="A3007">
            <v>40534</v>
          </cell>
          <cell r="M3007">
            <v>6.0709617098592199</v>
          </cell>
          <cell r="N3007">
            <v>6.1651869686856511</v>
          </cell>
        </row>
        <row r="3008">
          <cell r="A3008">
            <v>40535</v>
          </cell>
          <cell r="M3008">
            <v>6.0733980879760825</v>
          </cell>
          <cell r="N3008">
            <v>6.1677627077638624</v>
          </cell>
        </row>
        <row r="3009">
          <cell r="A3009">
            <v>40536</v>
          </cell>
          <cell r="M3009">
            <v>6.075835443852089</v>
          </cell>
          <cell r="N3009">
            <v>6.1703395229540927</v>
          </cell>
        </row>
        <row r="3010">
          <cell r="A3010">
            <v>40539</v>
          </cell>
          <cell r="M3010">
            <v>6.0782737778796312</v>
          </cell>
          <cell r="N3010">
            <v>6.1729174147059291</v>
          </cell>
        </row>
        <row r="3011">
          <cell r="A3011">
            <v>40540</v>
          </cell>
          <cell r="M3011">
            <v>6.0807130904512574</v>
          </cell>
          <cell r="N3011">
            <v>6.1754963834691452</v>
          </cell>
        </row>
        <row r="3012">
          <cell r="A3012">
            <v>40541</v>
          </cell>
          <cell r="M3012">
            <v>6.0831533819596739</v>
          </cell>
          <cell r="N3012">
            <v>6.1780764296937036</v>
          </cell>
        </row>
        <row r="3013">
          <cell r="A3013">
            <v>40542</v>
          </cell>
          <cell r="M3013">
            <v>6.0855946527977443</v>
          </cell>
          <cell r="N3013">
            <v>6.1806575538297537</v>
          </cell>
        </row>
        <row r="3014">
          <cell r="A3014">
            <v>40543</v>
          </cell>
          <cell r="M3014">
            <v>6.08803690335849</v>
          </cell>
          <cell r="N3014">
            <v>6.1832397563276338</v>
          </cell>
        </row>
        <row r="3015">
          <cell r="A3015">
            <v>40546</v>
          </cell>
          <cell r="M3015">
            <v>6.09048013403509</v>
          </cell>
          <cell r="N3015">
            <v>6.1858230376378707</v>
          </cell>
        </row>
        <row r="3016">
          <cell r="A3016">
            <v>40547</v>
          </cell>
          <cell r="M3016">
            <v>6.0929243452208812</v>
          </cell>
          <cell r="N3016">
            <v>6.1884073982111785</v>
          </cell>
        </row>
        <row r="3017">
          <cell r="A3017">
            <v>40548</v>
          </cell>
          <cell r="M3017">
            <v>6.0953695373093577</v>
          </cell>
          <cell r="N3017">
            <v>6.1909928384984596</v>
          </cell>
        </row>
        <row r="3018">
          <cell r="A3018">
            <v>40549</v>
          </cell>
          <cell r="M3018">
            <v>6.0978157106941726</v>
          </cell>
          <cell r="N3018">
            <v>6.1935793589508057</v>
          </cell>
        </row>
        <row r="3019">
          <cell r="A3019">
            <v>40550</v>
          </cell>
          <cell r="M3019">
            <v>6.1002628657691362</v>
          </cell>
          <cell r="N3019">
            <v>6.1961669600194966</v>
          </cell>
        </row>
        <row r="3020">
          <cell r="A3020">
            <v>40553</v>
          </cell>
          <cell r="M3020">
            <v>6.1027110029282179</v>
          </cell>
          <cell r="N3020">
            <v>6.1987556421560006</v>
          </cell>
        </row>
        <row r="3021">
          <cell r="A3021">
            <v>40554</v>
          </cell>
          <cell r="M3021">
            <v>6.1051601225655432</v>
          </cell>
          <cell r="N3021">
            <v>6.2013454058119741</v>
          </cell>
        </row>
        <row r="3022">
          <cell r="A3022">
            <v>40555</v>
          </cell>
          <cell r="M3022">
            <v>6.1076102250753976</v>
          </cell>
          <cell r="N3022">
            <v>6.203936251439262</v>
          </cell>
        </row>
        <row r="3023">
          <cell r="A3023">
            <v>40556</v>
          </cell>
          <cell r="M3023">
            <v>6.1100613108522248</v>
          </cell>
          <cell r="N3023">
            <v>6.2065281794898999</v>
          </cell>
        </row>
        <row r="3024">
          <cell r="A3024">
            <v>40557</v>
          </cell>
          <cell r="M3024">
            <v>6.1125133802906255</v>
          </cell>
          <cell r="N3024">
            <v>6.2091211904161101</v>
          </cell>
        </row>
        <row r="3025">
          <cell r="A3025">
            <v>40560</v>
          </cell>
          <cell r="M3025">
            <v>6.1149664337853595</v>
          </cell>
          <cell r="N3025">
            <v>6.211715284670305</v>
          </cell>
        </row>
        <row r="3026">
          <cell r="A3026">
            <v>40561</v>
          </cell>
          <cell r="M3026">
            <v>6.1174204717313456</v>
          </cell>
          <cell r="N3026">
            <v>6.2143104627050851</v>
          </cell>
        </row>
        <row r="3027">
          <cell r="A3027">
            <v>40562</v>
          </cell>
          <cell r="M3027">
            <v>6.1198754945236598</v>
          </cell>
          <cell r="N3027">
            <v>6.2169067249732413</v>
          </cell>
        </row>
        <row r="3028">
          <cell r="A3028">
            <v>40563</v>
          </cell>
          <cell r="M3028">
            <v>6.1223315025575378</v>
          </cell>
          <cell r="N3028">
            <v>6.2195040719277523</v>
          </cell>
        </row>
        <row r="3029">
          <cell r="A3029">
            <v>40564</v>
          </cell>
          <cell r="M3029">
            <v>6.1248980859622693</v>
          </cell>
          <cell r="N3029">
            <v>6.2222200132585543</v>
          </cell>
        </row>
        <row r="3030">
          <cell r="A3030">
            <v>40567</v>
          </cell>
          <cell r="M3030">
            <v>6.1274657453215404</v>
          </cell>
          <cell r="N3030">
            <v>6.2249371405902378</v>
          </cell>
        </row>
        <row r="3031">
          <cell r="A3031">
            <v>40568</v>
          </cell>
          <cell r="M3031">
            <v>6.1300344810864091</v>
          </cell>
          <cell r="N3031">
            <v>6.2276554544407077</v>
          </cell>
        </row>
        <row r="3032">
          <cell r="A3032">
            <v>40569</v>
          </cell>
          <cell r="M3032">
            <v>6.1326042937081224</v>
          </cell>
          <cell r="N3032">
            <v>6.2303749553280943</v>
          </cell>
        </row>
        <row r="3033">
          <cell r="A3033">
            <v>40570</v>
          </cell>
          <cell r="M3033">
            <v>6.1351751836381174</v>
          </cell>
          <cell r="N3033">
            <v>6.2330956437707536</v>
          </cell>
        </row>
        <row r="3034">
          <cell r="A3034">
            <v>40571</v>
          </cell>
          <cell r="M3034">
            <v>6.1377471513280186</v>
          </cell>
          <cell r="N3034">
            <v>6.2358175202872701</v>
          </cell>
        </row>
        <row r="3035">
          <cell r="A3035">
            <v>40574</v>
          </cell>
          <cell r="M3035">
            <v>6.1403201972296415</v>
          </cell>
          <cell r="N3035">
            <v>6.2385405853964526</v>
          </cell>
        </row>
        <row r="3036">
          <cell r="A3036">
            <v>40575</v>
          </cell>
          <cell r="M3036">
            <v>6.1428943217949907</v>
          </cell>
          <cell r="N3036">
            <v>6.2412648396173385</v>
          </cell>
        </row>
        <row r="3037">
          <cell r="A3037">
            <v>40576</v>
          </cell>
          <cell r="M3037">
            <v>6.1454695254762601</v>
          </cell>
          <cell r="N3037">
            <v>6.2439902834691896</v>
          </cell>
        </row>
        <row r="3038">
          <cell r="A3038">
            <v>40577</v>
          </cell>
          <cell r="M3038">
            <v>6.1480458087258327</v>
          </cell>
          <cell r="N3038">
            <v>6.2467169174714954</v>
          </cell>
        </row>
        <row r="3039">
          <cell r="A3039">
            <v>40578</v>
          </cell>
          <cell r="M3039">
            <v>6.1506231719962816</v>
          </cell>
          <cell r="N3039">
            <v>6.2494447421439734</v>
          </cell>
        </row>
        <row r="3040">
          <cell r="A3040">
            <v>40581</v>
          </cell>
          <cell r="M3040">
            <v>6.1532016157403691</v>
          </cell>
          <cell r="N3040">
            <v>6.2521737580065659</v>
          </cell>
        </row>
        <row r="3041">
          <cell r="A3041">
            <v>40582</v>
          </cell>
          <cell r="M3041">
            <v>6.1557811404110483</v>
          </cell>
          <cell r="N3041">
            <v>6.2549039655794445</v>
          </cell>
        </row>
        <row r="3042">
          <cell r="A3042">
            <v>40583</v>
          </cell>
          <cell r="M3042">
            <v>6.1583617464614617</v>
          </cell>
          <cell r="N3042">
            <v>6.2576353653830061</v>
          </cell>
        </row>
        <row r="3043">
          <cell r="A3043">
            <v>40584</v>
          </cell>
          <cell r="M3043">
            <v>6.1609434343449418</v>
          </cell>
          <cell r="N3043">
            <v>6.2603679579378761</v>
          </cell>
        </row>
        <row r="3044">
          <cell r="A3044">
            <v>40585</v>
          </cell>
          <cell r="M3044">
            <v>6.1635284060254634</v>
          </cell>
          <cell r="N3044">
            <v>6.2631017437649064</v>
          </cell>
        </row>
        <row r="3045">
          <cell r="A3045">
            <v>40588</v>
          </cell>
          <cell r="M3045">
            <v>6.1661122598587434</v>
          </cell>
          <cell r="N3045">
            <v>6.2658367233851768</v>
          </cell>
        </row>
        <row r="3046">
          <cell r="A3046">
            <v>40589</v>
          </cell>
          <cell r="M3046">
            <v>6.1686994002440612</v>
          </cell>
          <cell r="N3046">
            <v>6.2685728973199941</v>
          </cell>
        </row>
        <row r="3047">
          <cell r="A3047">
            <v>40590</v>
          </cell>
          <cell r="M3047">
            <v>6.1712876261262188</v>
          </cell>
          <cell r="N3047">
            <v>6.2713102660908939</v>
          </cell>
        </row>
        <row r="3048">
          <cell r="A3048">
            <v>40591</v>
          </cell>
          <cell r="M3048">
            <v>6.1738769379606628</v>
          </cell>
          <cell r="N3048">
            <v>6.2740488302196384</v>
          </cell>
        </row>
        <row r="3049">
          <cell r="A3049">
            <v>40592</v>
          </cell>
          <cell r="M3049">
            <v>6.1764673362030305</v>
          </cell>
          <cell r="N3049">
            <v>6.2767885902282181</v>
          </cell>
        </row>
        <row r="3050">
          <cell r="A3050">
            <v>40595</v>
          </cell>
          <cell r="M3050">
            <v>6.1790610263079895</v>
          </cell>
          <cell r="N3050">
            <v>6.2795295466388508</v>
          </cell>
        </row>
        <row r="3051">
          <cell r="A3051">
            <v>40596</v>
          </cell>
          <cell r="M3051">
            <v>6.1816558055838273</v>
          </cell>
          <cell r="N3051">
            <v>6.2822716999739834</v>
          </cell>
        </row>
        <row r="3052">
          <cell r="A3052">
            <v>40597</v>
          </cell>
          <cell r="M3052">
            <v>6.1842516744879212</v>
          </cell>
          <cell r="N3052">
            <v>6.2850150507562912</v>
          </cell>
        </row>
        <row r="3053">
          <cell r="A3053">
            <v>40598</v>
          </cell>
          <cell r="M3053">
            <v>6.1868486334778403</v>
          </cell>
          <cell r="N3053">
            <v>6.2877595995086759</v>
          </cell>
        </row>
        <row r="3054">
          <cell r="A3054">
            <v>40599</v>
          </cell>
          <cell r="M3054">
            <v>6.1894466830113446</v>
          </cell>
          <cell r="N3054">
            <v>6.2905053467542693</v>
          </cell>
        </row>
        <row r="3055">
          <cell r="A3055">
            <v>40602</v>
          </cell>
          <cell r="M3055">
            <v>6.1920458235463878</v>
          </cell>
          <cell r="N3055">
            <v>6.2932522930164305</v>
          </cell>
        </row>
        <row r="3056">
          <cell r="A3056">
            <v>40603</v>
          </cell>
          <cell r="M3056">
            <v>6.1946438449807557</v>
          </cell>
          <cell r="N3056">
            <v>6.2960004388187487</v>
          </cell>
        </row>
        <row r="3057">
          <cell r="A3057">
            <v>40604</v>
          </cell>
          <cell r="M3057">
            <v>6.1972451679652218</v>
          </cell>
          <cell r="N3057">
            <v>6.2987497846850395</v>
          </cell>
        </row>
        <row r="3058">
          <cell r="A3058">
            <v>40605</v>
          </cell>
          <cell r="M3058">
            <v>6.19984758332585</v>
          </cell>
          <cell r="N3058">
            <v>6.3015003311393496</v>
          </cell>
        </row>
        <row r="3059">
          <cell r="A3059">
            <v>40606</v>
          </cell>
          <cell r="M3059">
            <v>6.2025571440475078</v>
          </cell>
          <cell r="N3059">
            <v>6.3043638820253269</v>
          </cell>
        </row>
        <row r="3060">
          <cell r="A3060">
            <v>40611</v>
          </cell>
          <cell r="M3060">
            <v>6.2052678889465511</v>
          </cell>
          <cell r="N3060">
            <v>6.3072287341765971</v>
          </cell>
        </row>
        <row r="3061">
          <cell r="A3061">
            <v>40612</v>
          </cell>
          <cell r="M3061">
            <v>6.20797981854051</v>
          </cell>
          <cell r="N3061">
            <v>6.3100948881844863</v>
          </cell>
        </row>
        <row r="3062">
          <cell r="A3062">
            <v>40613</v>
          </cell>
          <cell r="M3062">
            <v>6.2106929333471381</v>
          </cell>
          <cell r="N3062">
            <v>6.3129623446405896</v>
          </cell>
        </row>
        <row r="3063">
          <cell r="A3063">
            <v>40616</v>
          </cell>
          <cell r="M3063">
            <v>6.2134072338844177</v>
          </cell>
          <cell r="N3063">
            <v>6.3158311041367696</v>
          </cell>
        </row>
        <row r="3064">
          <cell r="A3064">
            <v>40617</v>
          </cell>
          <cell r="M3064">
            <v>6.2161227206705565</v>
          </cell>
          <cell r="N3064">
            <v>6.3187011672651581</v>
          </cell>
        </row>
        <row r="3065">
          <cell r="A3065">
            <v>40618</v>
          </cell>
          <cell r="M3065">
            <v>6.2188416050916375</v>
          </cell>
          <cell r="N3065">
            <v>6.3215725346181575</v>
          </cell>
        </row>
        <row r="3066">
          <cell r="A3066">
            <v>40619</v>
          </cell>
          <cell r="M3066">
            <v>6.221561678731919</v>
          </cell>
          <cell r="N3066">
            <v>6.3244452067884378</v>
          </cell>
        </row>
        <row r="3067">
          <cell r="A3067">
            <v>40620</v>
          </cell>
          <cell r="M3067">
            <v>6.2242807293094531</v>
          </cell>
          <cell r="N3067">
            <v>6.3273191843689389</v>
          </cell>
        </row>
        <row r="3068">
          <cell r="A3068">
            <v>40623</v>
          </cell>
          <cell r="M3068">
            <v>6.2270031819809679</v>
          </cell>
          <cell r="N3068">
            <v>6.3301944679528699</v>
          </cell>
        </row>
        <row r="3069">
          <cell r="A3069">
            <v>40624</v>
          </cell>
          <cell r="M3069">
            <v>6.2297246106949435</v>
          </cell>
          <cell r="N3069">
            <v>6.3330710581337097</v>
          </cell>
        </row>
        <row r="3070">
          <cell r="A3070">
            <v>40625</v>
          </cell>
          <cell r="M3070">
            <v>6.2324472287730526</v>
          </cell>
          <cell r="N3070">
            <v>6.3359489555052066</v>
          </cell>
        </row>
        <row r="3071">
          <cell r="A3071">
            <v>40626</v>
          </cell>
          <cell r="M3071">
            <v>6.2351732534088224</v>
          </cell>
          <cell r="N3071">
            <v>6.3388281606613797</v>
          </cell>
        </row>
        <row r="3072">
          <cell r="A3072">
            <v>40627</v>
          </cell>
          <cell r="M3072">
            <v>6.2379004703868688</v>
          </cell>
          <cell r="N3072">
            <v>6.341708674196517</v>
          </cell>
        </row>
        <row r="3073">
          <cell r="A3073">
            <v>40630</v>
          </cell>
          <cell r="M3073">
            <v>6.2406288802287131</v>
          </cell>
          <cell r="N3073">
            <v>6.3445904967051767</v>
          </cell>
        </row>
        <row r="3074">
          <cell r="A3074">
            <v>40631</v>
          </cell>
          <cell r="M3074">
            <v>6.2433607030397749</v>
          </cell>
          <cell r="N3074">
            <v>6.3474736287821871</v>
          </cell>
        </row>
        <row r="3075">
          <cell r="A3075">
            <v>40632</v>
          </cell>
          <cell r="M3075">
            <v>6.2460937217008086</v>
          </cell>
          <cell r="N3075">
            <v>6.3503580710226482</v>
          </cell>
        </row>
        <row r="3076">
          <cell r="A3076">
            <v>40633</v>
          </cell>
          <cell r="M3076">
            <v>6.248827936735295</v>
          </cell>
          <cell r="N3076">
            <v>6.353243824021928</v>
          </cell>
        </row>
        <row r="3077">
          <cell r="A3077">
            <v>40634</v>
          </cell>
          <cell r="M3077">
            <v>6.2515633486669451</v>
          </cell>
          <cell r="N3077">
            <v>6.3561308883756666</v>
          </cell>
        </row>
        <row r="3078">
          <cell r="A3078">
            <v>40637</v>
          </cell>
          <cell r="M3078">
            <v>6.2543021814923954</v>
          </cell>
          <cell r="N3078">
            <v>6.359019264679775</v>
          </cell>
        </row>
        <row r="3079">
          <cell r="A3079">
            <v>40638</v>
          </cell>
          <cell r="M3079">
            <v>6.2570399897637392</v>
          </cell>
          <cell r="N3079">
            <v>6.3619089535304338</v>
          </cell>
        </row>
        <row r="3080">
          <cell r="A3080">
            <v>40639</v>
          </cell>
          <cell r="M3080">
            <v>6.2597767710846224</v>
          </cell>
          <cell r="N3080">
            <v>6.3647999555240959</v>
          </cell>
        </row>
        <row r="3081">
          <cell r="A3081">
            <v>40640</v>
          </cell>
          <cell r="M3081">
            <v>6.2625125230587342</v>
          </cell>
          <cell r="N3081">
            <v>6.3676922712574848</v>
          </cell>
        </row>
        <row r="3082">
          <cell r="A3082">
            <v>40641</v>
          </cell>
          <cell r="M3082">
            <v>6.2652516980237243</v>
          </cell>
          <cell r="N3082">
            <v>6.3705859013275941</v>
          </cell>
        </row>
        <row r="3083">
          <cell r="A3083">
            <v>40644</v>
          </cell>
          <cell r="M3083">
            <v>6.267989842741656</v>
          </cell>
          <cell r="N3083">
            <v>6.3734808463316899</v>
          </cell>
        </row>
        <row r="3084">
          <cell r="A3084">
            <v>40645</v>
          </cell>
          <cell r="M3084">
            <v>6.2707291841292276</v>
          </cell>
          <cell r="N3084">
            <v>6.3763771068673094</v>
          </cell>
        </row>
        <row r="3085">
          <cell r="A3085">
            <v>40646</v>
          </cell>
          <cell r="M3085">
            <v>6.2734674945103261</v>
          </cell>
          <cell r="N3085">
            <v>6.3792746835322607</v>
          </cell>
        </row>
        <row r="3086">
          <cell r="A3086">
            <v>40647</v>
          </cell>
          <cell r="M3086">
            <v>6.2762114610958415</v>
          </cell>
          <cell r="N3086">
            <v>6.3821735769246244</v>
          </cell>
        </row>
        <row r="3087">
          <cell r="A3087">
            <v>40648</v>
          </cell>
          <cell r="M3087">
            <v>6.2789588601105129</v>
          </cell>
          <cell r="N3087">
            <v>6.385073787642753</v>
          </cell>
        </row>
        <row r="3088">
          <cell r="A3088">
            <v>40651</v>
          </cell>
          <cell r="M3088">
            <v>6.2817074617936086</v>
          </cell>
          <cell r="N3088">
            <v>6.3879753162852708</v>
          </cell>
        </row>
        <row r="3089">
          <cell r="A3089">
            <v>40652</v>
          </cell>
          <cell r="M3089">
            <v>6.2844639650656511</v>
          </cell>
          <cell r="N3089">
            <v>6.390878163451073</v>
          </cell>
        </row>
        <row r="3090">
          <cell r="A3090">
            <v>40653</v>
          </cell>
          <cell r="M3090">
            <v>6.2872149765974301</v>
          </cell>
          <cell r="N3090">
            <v>6.3937823297393281</v>
          </cell>
        </row>
        <row r="3091">
          <cell r="A3091">
            <v>40658</v>
          </cell>
          <cell r="M3091">
            <v>6.2899627200734187</v>
          </cell>
          <cell r="N3091">
            <v>6.396687815749476</v>
          </cell>
        </row>
        <row r="3092">
          <cell r="A3092">
            <v>40659</v>
          </cell>
          <cell r="M3092">
            <v>6.2927652905395535</v>
          </cell>
          <cell r="N3092">
            <v>6.3996511794626691</v>
          </cell>
        </row>
        <row r="3093">
          <cell r="A3093">
            <v>40660</v>
          </cell>
          <cell r="M3093">
            <v>6.2955713415596151</v>
          </cell>
          <cell r="N3093">
            <v>6.4026159159995402</v>
          </cell>
        </row>
        <row r="3094">
          <cell r="A3094">
            <v>40661</v>
          </cell>
          <cell r="M3094">
            <v>6.2983786438455294</v>
          </cell>
          <cell r="N3094">
            <v>6.4055820259960718</v>
          </cell>
        </row>
        <row r="3095">
          <cell r="A3095">
            <v>40662</v>
          </cell>
          <cell r="M3095">
            <v>6.3011871979552572</v>
          </cell>
          <cell r="N3095">
            <v>6.4085495100885392</v>
          </cell>
        </row>
        <row r="3096">
          <cell r="A3096">
            <v>40665</v>
          </cell>
          <cell r="M3096">
            <v>6.3040014761895229</v>
          </cell>
          <cell r="N3096">
            <v>6.411518368913514</v>
          </cell>
        </row>
        <row r="3097">
          <cell r="A3097">
            <v>40666</v>
          </cell>
          <cell r="M3097">
            <v>6.3068147755363055</v>
          </cell>
          <cell r="N3097">
            <v>6.4144886031078618</v>
          </cell>
        </row>
        <row r="3098">
          <cell r="A3098">
            <v>40667</v>
          </cell>
          <cell r="M3098">
            <v>6.3096293303798134</v>
          </cell>
          <cell r="N3098">
            <v>6.4174602133087442</v>
          </cell>
        </row>
        <row r="3099">
          <cell r="A3099">
            <v>40668</v>
          </cell>
          <cell r="M3099">
            <v>6.3124451412803406</v>
          </cell>
          <cell r="N3099">
            <v>6.4204332001536164</v>
          </cell>
        </row>
        <row r="3100">
          <cell r="A3100">
            <v>40669</v>
          </cell>
          <cell r="M3100">
            <v>6.3152622087984298</v>
          </cell>
          <cell r="N3100">
            <v>6.4234075642802306</v>
          </cell>
        </row>
        <row r="3101">
          <cell r="A3101">
            <v>40672</v>
          </cell>
          <cell r="M3101">
            <v>6.3180805334948751</v>
          </cell>
          <cell r="N3101">
            <v>6.4263833063266329</v>
          </cell>
        </row>
        <row r="3102">
          <cell r="A3102">
            <v>40673</v>
          </cell>
          <cell r="M3102">
            <v>6.3208978730121297</v>
          </cell>
          <cell r="N3102">
            <v>6.4293604269311668</v>
          </cell>
        </row>
        <row r="3103">
          <cell r="A3103">
            <v>40674</v>
          </cell>
          <cell r="M3103">
            <v>6.3237164688289695</v>
          </cell>
          <cell r="N3103">
            <v>6.43233892673247</v>
          </cell>
        </row>
        <row r="3104">
          <cell r="A3104">
            <v>40675</v>
          </cell>
          <cell r="M3104">
            <v>6.3265340786941593</v>
          </cell>
          <cell r="N3104">
            <v>6.4353188063694757</v>
          </cell>
        </row>
        <row r="3105">
          <cell r="A3105">
            <v>40676</v>
          </cell>
          <cell r="M3105">
            <v>6.329350698060578</v>
          </cell>
          <cell r="N3105">
            <v>6.438300066481415</v>
          </cell>
        </row>
        <row r="3106">
          <cell r="A3106">
            <v>40679</v>
          </cell>
          <cell r="M3106">
            <v>6.3321685714065934</v>
          </cell>
          <cell r="N3106">
            <v>6.4412827077078143</v>
          </cell>
        </row>
        <row r="3107">
          <cell r="A3107">
            <v>40680</v>
          </cell>
          <cell r="M3107">
            <v>6.3349854534813668</v>
          </cell>
          <cell r="N3107">
            <v>6.4442667306884953</v>
          </cell>
        </row>
        <row r="3108">
          <cell r="A3108">
            <v>40681</v>
          </cell>
          <cell r="M3108">
            <v>6.3378080843816518</v>
          </cell>
          <cell r="N3108">
            <v>6.4472521360635771</v>
          </cell>
        </row>
        <row r="3109">
          <cell r="A3109">
            <v>40682</v>
          </cell>
          <cell r="M3109">
            <v>6.3406319729399474</v>
          </cell>
          <cell r="N3109">
            <v>6.4502389244734752</v>
          </cell>
        </row>
        <row r="3110">
          <cell r="A3110">
            <v>40683</v>
          </cell>
          <cell r="M3110">
            <v>6.3434571197166179</v>
          </cell>
          <cell r="N3110">
            <v>6.4532270965589014</v>
          </cell>
        </row>
        <row r="3111">
          <cell r="A3111">
            <v>40686</v>
          </cell>
          <cell r="M3111">
            <v>6.3462880270123483</v>
          </cell>
          <cell r="N3111">
            <v>6.4562166529608653</v>
          </cell>
        </row>
        <row r="3112">
          <cell r="A3112">
            <v>40687</v>
          </cell>
          <cell r="M3112">
            <v>6.3491201976627396</v>
          </cell>
          <cell r="N3112">
            <v>6.4592075943206719</v>
          </cell>
        </row>
        <row r="3113">
          <cell r="A3113">
            <v>40688</v>
          </cell>
          <cell r="M3113">
            <v>6.3519513782939203</v>
          </cell>
          <cell r="N3113">
            <v>6.4621999212799244</v>
          </cell>
        </row>
        <row r="3114">
          <cell r="A3114">
            <v>40689</v>
          </cell>
          <cell r="M3114">
            <v>6.3547838213966745</v>
          </cell>
          <cell r="N3114">
            <v>6.4651936344805234</v>
          </cell>
        </row>
        <row r="3115">
          <cell r="A3115">
            <v>40690</v>
          </cell>
          <cell r="M3115">
            <v>6.3576152737039644</v>
          </cell>
          <cell r="N3115">
            <v>6.4681887345646665</v>
          </cell>
        </row>
        <row r="3116">
          <cell r="A3116">
            <v>40693</v>
          </cell>
          <cell r="M3116">
            <v>6.3604502424339682</v>
          </cell>
          <cell r="N3116">
            <v>6.4711852221748476</v>
          </cell>
        </row>
        <row r="3117">
          <cell r="A3117">
            <v>40694</v>
          </cell>
          <cell r="M3117">
            <v>6.3632842194850374</v>
          </cell>
          <cell r="N3117">
            <v>6.474183097953861</v>
          </cell>
        </row>
        <row r="3118">
          <cell r="A3118">
            <v>40695</v>
          </cell>
          <cell r="M3118">
            <v>6.3661126844729354</v>
          </cell>
          <cell r="N3118">
            <v>6.477182362544796</v>
          </cell>
        </row>
        <row r="3119">
          <cell r="A3119">
            <v>40696</v>
          </cell>
          <cell r="M3119">
            <v>6.3689559601608261</v>
          </cell>
          <cell r="N3119">
            <v>6.4801830165910417</v>
          </cell>
        </row>
        <row r="3120">
          <cell r="A3120">
            <v>40697</v>
          </cell>
          <cell r="M3120">
            <v>6.3717959858957132</v>
          </cell>
          <cell r="N3120">
            <v>6.4831850607362842</v>
          </cell>
        </row>
        <row r="3121">
          <cell r="A3121">
            <v>40700</v>
          </cell>
          <cell r="M3121">
            <v>6.3746372780463556</v>
          </cell>
          <cell r="N3121">
            <v>6.4861884956245079</v>
          </cell>
        </row>
        <row r="3122">
          <cell r="A3122">
            <v>40701</v>
          </cell>
          <cell r="M3122">
            <v>6.3774843610450587</v>
          </cell>
          <cell r="N3122">
            <v>6.4891933218999966</v>
          </cell>
        </row>
        <row r="3123">
          <cell r="A3123">
            <v>40702</v>
          </cell>
          <cell r="M3123">
            <v>6.3803281897388828</v>
          </cell>
          <cell r="N3123">
            <v>6.4921995402073316</v>
          </cell>
        </row>
        <row r="3124">
          <cell r="A3124">
            <v>40703</v>
          </cell>
          <cell r="M3124">
            <v>6.3831710236545351</v>
          </cell>
          <cell r="N3124">
            <v>6.4952071511913925</v>
          </cell>
        </row>
        <row r="3125">
          <cell r="A3125">
            <v>40704</v>
          </cell>
          <cell r="M3125">
            <v>6.386058123397639</v>
          </cell>
          <cell r="N3125">
            <v>6.4982734559160669</v>
          </cell>
        </row>
        <row r="3126">
          <cell r="A3126">
            <v>40707</v>
          </cell>
          <cell r="M3126">
            <v>6.3889510524299444</v>
          </cell>
          <cell r="N3126">
            <v>6.501341208204221</v>
          </cell>
        </row>
        <row r="3127">
          <cell r="A3127">
            <v>40708</v>
          </cell>
          <cell r="M3127">
            <v>6.3918407664723569</v>
          </cell>
          <cell r="N3127">
            <v>6.5044104087392309</v>
          </cell>
        </row>
        <row r="3128">
          <cell r="A3128">
            <v>40709</v>
          </cell>
          <cell r="M3128">
            <v>6.3947295226863323</v>
          </cell>
          <cell r="N3128">
            <v>6.5074810582047959</v>
          </cell>
        </row>
        <row r="3129">
          <cell r="A3129">
            <v>40710</v>
          </cell>
          <cell r="M3129">
            <v>6.3976354391233725</v>
          </cell>
          <cell r="N3129">
            <v>6.5105531572849369</v>
          </cell>
        </row>
        <row r="3130">
          <cell r="A3130">
            <v>40711</v>
          </cell>
          <cell r="M3130">
            <v>6.400542676077615</v>
          </cell>
          <cell r="N3130">
            <v>6.5136267066639997</v>
          </cell>
        </row>
        <row r="3131">
          <cell r="A3131">
            <v>40714</v>
          </cell>
          <cell r="M3131">
            <v>6.4034512341491343</v>
          </cell>
          <cell r="N3131">
            <v>6.5167017070266509</v>
          </cell>
        </row>
        <row r="3132">
          <cell r="A3132">
            <v>40715</v>
          </cell>
          <cell r="M3132">
            <v>6.4063588449820568</v>
          </cell>
          <cell r="N3132">
            <v>6.519778159057882</v>
          </cell>
        </row>
        <row r="3133">
          <cell r="A3133">
            <v>40716</v>
          </cell>
          <cell r="M3133">
            <v>6.4092723139094065</v>
          </cell>
          <cell r="N3133">
            <v>6.5228560634430073</v>
          </cell>
        </row>
        <row r="3134">
          <cell r="A3134">
            <v>40718</v>
          </cell>
          <cell r="M3134">
            <v>6.4121848389349578</v>
          </cell>
          <cell r="N3134">
            <v>6.5259354208676639</v>
          </cell>
        </row>
        <row r="3135">
          <cell r="A3135">
            <v>40721</v>
          </cell>
          <cell r="M3135">
            <v>6.415096415429983</v>
          </cell>
          <cell r="N3135">
            <v>6.5290162320178142</v>
          </cell>
        </row>
        <row r="3136">
          <cell r="A3136">
            <v>40722</v>
          </cell>
          <cell r="M3136">
            <v>6.4180093139826058</v>
          </cell>
          <cell r="N3136">
            <v>6.5320984975797431</v>
          </cell>
        </row>
        <row r="3137">
          <cell r="A3137">
            <v>40723</v>
          </cell>
          <cell r="M3137">
            <v>6.4209212632178359</v>
          </cell>
          <cell r="N3137">
            <v>6.5351822182400605</v>
          </cell>
        </row>
        <row r="3138">
          <cell r="A3138">
            <v>40724</v>
          </cell>
          <cell r="M3138">
            <v>6.4238368066552107</v>
          </cell>
          <cell r="N3138">
            <v>6.5382673946856986</v>
          </cell>
        </row>
        <row r="3139">
          <cell r="A3139">
            <v>40725</v>
          </cell>
          <cell r="M3139">
            <v>6.4267604982074191</v>
          </cell>
          <cell r="N3139">
            <v>6.5413540276039157</v>
          </cell>
        </row>
        <row r="3140">
          <cell r="A3140">
            <v>40728</v>
          </cell>
          <cell r="M3140">
            <v>6.4296855204242362</v>
          </cell>
          <cell r="N3140">
            <v>6.5444421176822942</v>
          </cell>
        </row>
        <row r="3141">
          <cell r="A3141">
            <v>40729</v>
          </cell>
          <cell r="M3141">
            <v>6.4326118739112905</v>
          </cell>
          <cell r="N3141">
            <v>6.5475316656087417</v>
          </cell>
        </row>
        <row r="3142">
          <cell r="A3142">
            <v>40730</v>
          </cell>
          <cell r="M3142">
            <v>6.4355418364190875</v>
          </cell>
          <cell r="N3142">
            <v>6.550622672071488</v>
          </cell>
        </row>
        <row r="3143">
          <cell r="A3143">
            <v>40731</v>
          </cell>
          <cell r="M3143">
            <v>6.4384708553010004</v>
          </cell>
          <cell r="N3143">
            <v>6.5537151377590908</v>
          </cell>
        </row>
        <row r="3144">
          <cell r="A3144">
            <v>40732</v>
          </cell>
          <cell r="M3144">
            <v>6.4414012072721594</v>
          </cell>
          <cell r="N3144">
            <v>6.556809063360431</v>
          </cell>
        </row>
        <row r="3145">
          <cell r="A3145">
            <v>40735</v>
          </cell>
          <cell r="M3145">
            <v>6.4443328929392942</v>
          </cell>
          <cell r="N3145">
            <v>6.5599044495647156</v>
          </cell>
        </row>
        <row r="3146">
          <cell r="A3146">
            <v>40736</v>
          </cell>
          <cell r="M3146">
            <v>6.4472659129094136</v>
          </cell>
          <cell r="N3146">
            <v>6.5630012970614766</v>
          </cell>
        </row>
        <row r="3147">
          <cell r="A3147">
            <v>40737</v>
          </cell>
          <cell r="M3147">
            <v>6.4502002677897998</v>
          </cell>
          <cell r="N3147">
            <v>6.5660996065405719</v>
          </cell>
        </row>
        <row r="3148">
          <cell r="A3148">
            <v>40738</v>
          </cell>
          <cell r="M3148">
            <v>6.453138241558908</v>
          </cell>
          <cell r="N3148">
            <v>6.5691993786921845</v>
          </cell>
        </row>
        <row r="3149">
          <cell r="A3149">
            <v>40739</v>
          </cell>
          <cell r="M3149">
            <v>6.4560775535329569</v>
          </cell>
          <cell r="N3149">
            <v>6.5723006142068234</v>
          </cell>
        </row>
        <row r="3150">
          <cell r="A3150">
            <v>40742</v>
          </cell>
          <cell r="M3150">
            <v>6.4590182043214801</v>
          </cell>
          <cell r="N3150">
            <v>6.5754033137753236</v>
          </cell>
        </row>
        <row r="3151">
          <cell r="A3151">
            <v>40743</v>
          </cell>
          <cell r="M3151">
            <v>6.4619601945342886</v>
          </cell>
          <cell r="N3151">
            <v>6.5785074780888468</v>
          </cell>
        </row>
        <row r="3152">
          <cell r="A3152">
            <v>40744</v>
          </cell>
          <cell r="M3152">
            <v>6.4649012372475614</v>
          </cell>
          <cell r="N3152">
            <v>6.58161310783888</v>
          </cell>
        </row>
        <row r="3153">
          <cell r="A3153">
            <v>40745</v>
          </cell>
          <cell r="M3153">
            <v>6.4678436185225063</v>
          </cell>
          <cell r="N3153">
            <v>6.5847202037172377</v>
          </cell>
        </row>
        <row r="3154">
          <cell r="A3154">
            <v>40746</v>
          </cell>
          <cell r="M3154">
            <v>6.4708445147059308</v>
          </cell>
          <cell r="N3154">
            <v>6.5878867290412018</v>
          </cell>
        </row>
        <row r="3155">
          <cell r="A3155">
            <v>40749</v>
          </cell>
          <cell r="M3155">
            <v>6.4738468032201588</v>
          </cell>
          <cell r="N3155">
            <v>6.591054777115156</v>
          </cell>
        </row>
        <row r="3156">
          <cell r="A3156">
            <v>40750</v>
          </cell>
          <cell r="M3156">
            <v>6.4768527721370646</v>
          </cell>
          <cell r="N3156">
            <v>6.5942243486713759</v>
          </cell>
        </row>
        <row r="3157">
          <cell r="A3157">
            <v>40751</v>
          </cell>
          <cell r="M3157">
            <v>6.4798578483125073</v>
          </cell>
          <cell r="N3157">
            <v>6.5973954444424887</v>
          </cell>
        </row>
        <row r="3158">
          <cell r="A3158">
            <v>40752</v>
          </cell>
          <cell r="M3158">
            <v>6.4828643187581516</v>
          </cell>
          <cell r="N3158">
            <v>6.6005680651614735</v>
          </cell>
        </row>
        <row r="3159">
          <cell r="A3159">
            <v>40753</v>
          </cell>
          <cell r="M3159">
            <v>6.4858721841208986</v>
          </cell>
          <cell r="N3159">
            <v>6.6037422115616629</v>
          </cell>
        </row>
        <row r="3160">
          <cell r="A3160">
            <v>40756</v>
          </cell>
          <cell r="M3160">
            <v>6.4888814450479515</v>
          </cell>
          <cell r="N3160">
            <v>6.6069178843767409</v>
          </cell>
        </row>
        <row r="3161">
          <cell r="A3161">
            <v>40757</v>
          </cell>
          <cell r="M3161">
            <v>6.4918943949249233</v>
          </cell>
          <cell r="N3161">
            <v>6.6100950843407453</v>
          </cell>
        </row>
        <row r="3162">
          <cell r="A3162">
            <v>40758</v>
          </cell>
          <cell r="M3162">
            <v>6.4949064499871598</v>
          </cell>
          <cell r="N3162">
            <v>6.6132738121880665</v>
          </cell>
        </row>
        <row r="3163">
          <cell r="A3163">
            <v>40759</v>
          </cell>
          <cell r="M3163">
            <v>6.4979199025576042</v>
          </cell>
          <cell r="N3163">
            <v>6.6164540686534483</v>
          </cell>
        </row>
        <row r="3164">
          <cell r="A3164">
            <v>40760</v>
          </cell>
          <cell r="M3164">
            <v>6.5009347532846595</v>
          </cell>
          <cell r="N3164">
            <v>6.6196358544719871</v>
          </cell>
        </row>
        <row r="3165">
          <cell r="A3165">
            <v>40763</v>
          </cell>
          <cell r="M3165">
            <v>6.5039510028170318</v>
          </cell>
          <cell r="N3165">
            <v>6.6228191703791346</v>
          </cell>
        </row>
        <row r="3166">
          <cell r="A3166">
            <v>40764</v>
          </cell>
          <cell r="M3166">
            <v>6.5069686518037262</v>
          </cell>
          <cell r="N3166">
            <v>6.6260040171106933</v>
          </cell>
        </row>
        <row r="3167">
          <cell r="A3167">
            <v>40765</v>
          </cell>
          <cell r="M3167">
            <v>6.509987700894051</v>
          </cell>
          <cell r="N3167">
            <v>6.629190395402822</v>
          </cell>
        </row>
        <row r="3168">
          <cell r="A3168">
            <v>40766</v>
          </cell>
          <cell r="M3168">
            <v>6.5130081507376136</v>
          </cell>
          <cell r="N3168">
            <v>6.6323783059920327</v>
          </cell>
        </row>
        <row r="3169">
          <cell r="A3169">
            <v>40767</v>
          </cell>
          <cell r="M3169">
            <v>6.5160300019843245</v>
          </cell>
          <cell r="N3169">
            <v>6.6355677496151921</v>
          </cell>
        </row>
        <row r="3170">
          <cell r="A3170">
            <v>40770</v>
          </cell>
          <cell r="M3170">
            <v>6.5190532552843941</v>
          </cell>
          <cell r="N3170">
            <v>6.6387587270095203</v>
          </cell>
        </row>
        <row r="3171">
          <cell r="A3171">
            <v>40771</v>
          </cell>
          <cell r="M3171">
            <v>6.5220779112883367</v>
          </cell>
          <cell r="N3171">
            <v>6.6419512389125916</v>
          </cell>
        </row>
        <row r="3172">
          <cell r="A3172">
            <v>40772</v>
          </cell>
          <cell r="M3172">
            <v>6.525103970646966</v>
          </cell>
          <cell r="N3172">
            <v>6.6451452860623368</v>
          </cell>
        </row>
        <row r="3173">
          <cell r="A3173">
            <v>40773</v>
          </cell>
          <cell r="M3173">
            <v>6.5281314340113994</v>
          </cell>
          <cell r="N3173">
            <v>6.6483408691970398</v>
          </cell>
        </row>
        <row r="3174">
          <cell r="A3174">
            <v>40774</v>
          </cell>
          <cell r="M3174">
            <v>6.5311579954266161</v>
          </cell>
          <cell r="N3174">
            <v>6.6515379890553401</v>
          </cell>
        </row>
        <row r="3175">
          <cell r="A3175">
            <v>40777</v>
          </cell>
          <cell r="M3175">
            <v>6.5341882676870169</v>
          </cell>
          <cell r="N3175">
            <v>6.6547366463762332</v>
          </cell>
        </row>
        <row r="3176">
          <cell r="A3176">
            <v>40778</v>
          </cell>
          <cell r="M3176">
            <v>6.5372176371613682</v>
          </cell>
          <cell r="N3176">
            <v>6.657936841899069</v>
          </cell>
        </row>
        <row r="3177">
          <cell r="A3177">
            <v>40779</v>
          </cell>
          <cell r="M3177">
            <v>6.5402507209238436</v>
          </cell>
          <cell r="N3177">
            <v>6.6611385763635536</v>
          </cell>
        </row>
        <row r="3178">
          <cell r="A3178">
            <v>40780</v>
          </cell>
          <cell r="M3178">
            <v>6.5432852119512477</v>
          </cell>
          <cell r="N3178">
            <v>6.6643418505097474</v>
          </cell>
        </row>
        <row r="3179">
          <cell r="A3179">
            <v>40781</v>
          </cell>
          <cell r="M3179">
            <v>6.5463187989357365</v>
          </cell>
          <cell r="N3179">
            <v>6.6675466650780688</v>
          </cell>
        </row>
        <row r="3180">
          <cell r="A3180">
            <v>40784</v>
          </cell>
          <cell r="M3180">
            <v>6.5493537923467677</v>
          </cell>
          <cell r="N3180">
            <v>6.6707530208092907</v>
          </cell>
        </row>
        <row r="3181">
          <cell r="A3181">
            <v>40785</v>
          </cell>
          <cell r="M3181">
            <v>6.5523901928363859</v>
          </cell>
          <cell r="N3181">
            <v>6.6739609184445428</v>
          </cell>
        </row>
        <row r="3182">
          <cell r="A3182">
            <v>40786</v>
          </cell>
          <cell r="M3182">
            <v>6.5554280010569386</v>
          </cell>
          <cell r="N3182">
            <v>6.6771703587253111</v>
          </cell>
        </row>
        <row r="3183">
          <cell r="A3183">
            <v>40787</v>
          </cell>
          <cell r="M3183">
            <v>6.5584672176610752</v>
          </cell>
          <cell r="N3183">
            <v>6.6803813423934386</v>
          </cell>
        </row>
        <row r="3184">
          <cell r="A3184">
            <v>40788</v>
          </cell>
          <cell r="M3184">
            <v>6.5613894236176664</v>
          </cell>
          <cell r="N3184">
            <v>6.6834761306544488</v>
          </cell>
        </row>
        <row r="3185">
          <cell r="A3185">
            <v>40791</v>
          </cell>
          <cell r="M3185">
            <v>6.5643129315991615</v>
          </cell>
          <cell r="N3185">
            <v>6.6865723526231902</v>
          </cell>
        </row>
        <row r="3186">
          <cell r="A3186">
            <v>40792</v>
          </cell>
          <cell r="M3186">
            <v>6.5672377421856947</v>
          </cell>
          <cell r="N3186">
            <v>6.6896700089638506</v>
          </cell>
        </row>
        <row r="3187">
          <cell r="A3187">
            <v>40794</v>
          </cell>
          <cell r="M3187">
            <v>6.5701638559576576</v>
          </cell>
          <cell r="N3187">
            <v>6.6927691003409233</v>
          </cell>
        </row>
        <row r="3188">
          <cell r="A3188">
            <v>40795</v>
          </cell>
          <cell r="M3188">
            <v>6.5730912734956997</v>
          </cell>
          <cell r="N3188">
            <v>6.6958696274192118</v>
          </cell>
        </row>
        <row r="3189">
          <cell r="A3189">
            <v>40798</v>
          </cell>
          <cell r="M3189">
            <v>6.5760199953807312</v>
          </cell>
          <cell r="N3189">
            <v>6.6989597608625076</v>
          </cell>
        </row>
        <row r="3190">
          <cell r="A3190">
            <v>40799</v>
          </cell>
          <cell r="M3190">
            <v>6.5789500221939194</v>
          </cell>
          <cell r="N3190">
            <v>6.7020513203975929</v>
          </cell>
        </row>
        <row r="3191">
          <cell r="A3191">
            <v>40800</v>
          </cell>
          <cell r="M3191">
            <v>6.5818813545166908</v>
          </cell>
          <cell r="N3191">
            <v>6.7051443066826071</v>
          </cell>
        </row>
        <row r="3192">
          <cell r="A3192">
            <v>40801</v>
          </cell>
          <cell r="M3192">
            <v>6.5848139929307319</v>
          </cell>
          <cell r="N3192">
            <v>6.7082387203759923</v>
          </cell>
        </row>
        <row r="3193">
          <cell r="A3193">
            <v>40802</v>
          </cell>
          <cell r="M3193">
            <v>6.587747938017988</v>
          </cell>
          <cell r="N3193">
            <v>6.7113345621364955</v>
          </cell>
        </row>
        <row r="3194">
          <cell r="A3194">
            <v>40805</v>
          </cell>
          <cell r="M3194">
            <v>6.5906831903606626</v>
          </cell>
          <cell r="N3194">
            <v>6.7144318326231671</v>
          </cell>
        </row>
        <row r="3195">
          <cell r="A3195">
            <v>40806</v>
          </cell>
          <cell r="M3195">
            <v>6.5936174108486885</v>
          </cell>
          <cell r="N3195">
            <v>6.7175305324953625</v>
          </cell>
        </row>
        <row r="3196">
          <cell r="A3196">
            <v>40807</v>
          </cell>
          <cell r="M3196">
            <v>6.5965529376731933</v>
          </cell>
          <cell r="N3196">
            <v>6.7206306624127405</v>
          </cell>
        </row>
        <row r="3197">
          <cell r="A3197">
            <v>40808</v>
          </cell>
          <cell r="M3197">
            <v>6.599492113192059</v>
          </cell>
          <cell r="N3197">
            <v>6.723732223035265</v>
          </cell>
        </row>
        <row r="3198">
          <cell r="A3198">
            <v>40809</v>
          </cell>
          <cell r="M3198">
            <v>6.6024325982968275</v>
          </cell>
          <cell r="N3198">
            <v>6.7268352150232049</v>
          </cell>
        </row>
        <row r="3199">
          <cell r="A3199">
            <v>40812</v>
          </cell>
          <cell r="M3199">
            <v>6.6053743935710001</v>
          </cell>
          <cell r="N3199">
            <v>6.7299396390371324</v>
          </cell>
        </row>
        <row r="3200">
          <cell r="A3200">
            <v>40813</v>
          </cell>
          <cell r="M3200">
            <v>6.6083174995983391</v>
          </cell>
          <cell r="N3200">
            <v>6.7330454957379251</v>
          </cell>
        </row>
        <row r="3201">
          <cell r="A3201">
            <v>40814</v>
          </cell>
          <cell r="M3201">
            <v>6.6112619169628672</v>
          </cell>
          <cell r="N3201">
            <v>6.736152785786766</v>
          </cell>
        </row>
        <row r="3202">
          <cell r="A3202">
            <v>40815</v>
          </cell>
          <cell r="M3202">
            <v>6.6142076462488664</v>
          </cell>
          <cell r="N3202">
            <v>6.7392615098451429</v>
          </cell>
        </row>
        <row r="3203">
          <cell r="A3203">
            <v>40816</v>
          </cell>
          <cell r="M3203">
            <v>6.6171546880408796</v>
          </cell>
          <cell r="N3203">
            <v>6.7423716685748492</v>
          </cell>
        </row>
        <row r="3204">
          <cell r="A3204">
            <v>40819</v>
          </cell>
          <cell r="M3204">
            <v>6.6201030429237102</v>
          </cell>
          <cell r="N3204">
            <v>6.7454832626379826</v>
          </cell>
        </row>
        <row r="3205">
          <cell r="A3205">
            <v>40820</v>
          </cell>
          <cell r="M3205">
            <v>6.6230550594123017</v>
          </cell>
          <cell r="N3205">
            <v>6.7485962926969485</v>
          </cell>
        </row>
        <row r="3206">
          <cell r="A3206">
            <v>40821</v>
          </cell>
          <cell r="M3206">
            <v>6.6260060432783678</v>
          </cell>
          <cell r="N3206">
            <v>6.7517107594144559</v>
          </cell>
        </row>
        <row r="3207">
          <cell r="A3207">
            <v>40822</v>
          </cell>
          <cell r="M3207">
            <v>6.6289583419916909</v>
          </cell>
          <cell r="N3207">
            <v>6.754826663453521</v>
          </cell>
        </row>
        <row r="3208">
          <cell r="A3208">
            <v>40823</v>
          </cell>
          <cell r="M3208">
            <v>6.6319119561381177</v>
          </cell>
          <cell r="N3208">
            <v>6.7579440054774658</v>
          </cell>
        </row>
        <row r="3209">
          <cell r="A3209">
            <v>40826</v>
          </cell>
          <cell r="M3209">
            <v>6.6348668863037554</v>
          </cell>
          <cell r="N3209">
            <v>6.7610627861499175</v>
          </cell>
        </row>
        <row r="3210">
          <cell r="A3210">
            <v>40827</v>
          </cell>
          <cell r="M3210">
            <v>6.6378231330749724</v>
          </cell>
          <cell r="N3210">
            <v>6.7641830061348101</v>
          </cell>
        </row>
        <row r="3211">
          <cell r="A3211">
            <v>40829</v>
          </cell>
          <cell r="M3211">
            <v>6.6407806970383989</v>
          </cell>
          <cell r="N3211">
            <v>6.7673046660963836</v>
          </cell>
        </row>
        <row r="3212">
          <cell r="A3212">
            <v>40830</v>
          </cell>
          <cell r="M3212">
            <v>6.6437372213037795</v>
          </cell>
          <cell r="N3212">
            <v>6.7704277666991857</v>
          </cell>
        </row>
        <row r="3213">
          <cell r="A3213">
            <v>40833</v>
          </cell>
          <cell r="M3213">
            <v>6.6466950618354446</v>
          </cell>
          <cell r="N3213">
            <v>6.7735523086080702</v>
          </cell>
        </row>
        <row r="3214">
          <cell r="A3214">
            <v>40834</v>
          </cell>
          <cell r="M3214">
            <v>6.6496542192194044</v>
          </cell>
          <cell r="N3214">
            <v>6.7766782924881976</v>
          </cell>
        </row>
        <row r="3215">
          <cell r="A3215">
            <v>40835</v>
          </cell>
          <cell r="M3215">
            <v>6.6526146940419322</v>
          </cell>
          <cell r="N3215">
            <v>6.7798057190050347</v>
          </cell>
        </row>
        <row r="3216">
          <cell r="A3216">
            <v>40836</v>
          </cell>
          <cell r="M3216">
            <v>6.6555788485677763</v>
          </cell>
          <cell r="N3216">
            <v>6.7829345888243573</v>
          </cell>
        </row>
        <row r="3217">
          <cell r="A3217">
            <v>40837</v>
          </cell>
          <cell r="M3217">
            <v>6.6584283459107398</v>
          </cell>
          <cell r="N3217">
            <v>6.78594477129902</v>
          </cell>
        </row>
        <row r="3218">
          <cell r="A3218">
            <v>40840</v>
          </cell>
          <cell r="M3218">
            <v>6.6612790632279975</v>
          </cell>
          <cell r="N3218">
            <v>6.7889562896554327</v>
          </cell>
        </row>
        <row r="3219">
          <cell r="A3219">
            <v>40841</v>
          </cell>
          <cell r="M3219">
            <v>6.6641310010418646</v>
          </cell>
          <cell r="N3219">
            <v>6.7919691444864441</v>
          </cell>
        </row>
        <row r="3220">
          <cell r="A3220">
            <v>40842</v>
          </cell>
          <cell r="M3220">
            <v>6.6669841598748816</v>
          </cell>
          <cell r="N3220">
            <v>6.7949833363851644</v>
          </cell>
        </row>
        <row r="3221">
          <cell r="A3221">
            <v>40843</v>
          </cell>
          <cell r="M3221">
            <v>6.6698385402498106</v>
          </cell>
          <cell r="N3221">
            <v>6.7979988659449679</v>
          </cell>
        </row>
        <row r="3222">
          <cell r="A3222">
            <v>40844</v>
          </cell>
          <cell r="M3222">
            <v>6.6726941426896387</v>
          </cell>
          <cell r="N3222">
            <v>6.8010157337594919</v>
          </cell>
        </row>
        <row r="3223">
          <cell r="A3223">
            <v>40847</v>
          </cell>
          <cell r="M3223">
            <v>6.6755509677175766</v>
          </cell>
          <cell r="N3223">
            <v>6.8040339404226371</v>
          </cell>
        </row>
        <row r="3224">
          <cell r="A3224">
            <v>40848</v>
          </cell>
          <cell r="M3224">
            <v>6.678409015857059</v>
          </cell>
          <cell r="N3224">
            <v>6.8070534865285683</v>
          </cell>
        </row>
        <row r="3225">
          <cell r="A3225">
            <v>40850</v>
          </cell>
          <cell r="M3225">
            <v>6.6812682876317453</v>
          </cell>
          <cell r="N3225">
            <v>6.8100743726717132</v>
          </cell>
        </row>
        <row r="3226">
          <cell r="A3226">
            <v>40851</v>
          </cell>
          <cell r="M3226">
            <v>6.6841311643241177</v>
          </cell>
          <cell r="N3226">
            <v>6.813096599446764</v>
          </cell>
        </row>
        <row r="3227">
          <cell r="A3227">
            <v>40854</v>
          </cell>
          <cell r="M3227">
            <v>6.6869928859603744</v>
          </cell>
          <cell r="N3227">
            <v>6.8161201674486769</v>
          </cell>
        </row>
        <row r="3228">
          <cell r="A3228">
            <v>40855</v>
          </cell>
          <cell r="M3228">
            <v>6.6898629811999877</v>
          </cell>
          <cell r="N3228">
            <v>6.8191450772726716</v>
          </cell>
        </row>
        <row r="3229">
          <cell r="A3229">
            <v>40856</v>
          </cell>
          <cell r="M3229">
            <v>6.6927271568372158</v>
          </cell>
          <cell r="N3229">
            <v>6.8221713295142319</v>
          </cell>
        </row>
        <row r="3230">
          <cell r="A3230">
            <v>40857</v>
          </cell>
          <cell r="M3230">
            <v>6.6955901738912758</v>
          </cell>
          <cell r="N3230">
            <v>6.8251989247691069</v>
          </cell>
        </row>
        <row r="3231">
          <cell r="A3231">
            <v>40858</v>
          </cell>
          <cell r="M3231">
            <v>6.698452029825761</v>
          </cell>
          <cell r="N3231">
            <v>6.828227863633308</v>
          </cell>
        </row>
        <row r="3232">
          <cell r="A3232">
            <v>40861</v>
          </cell>
          <cell r="M3232">
            <v>6.7013151089861571</v>
          </cell>
          <cell r="N3232">
            <v>6.8312581467031137</v>
          </cell>
        </row>
        <row r="3233">
          <cell r="A3233">
            <v>40863</v>
          </cell>
          <cell r="M3233">
            <v>6.7041746338576278</v>
          </cell>
          <cell r="N3233">
            <v>6.8342897745750646</v>
          </cell>
        </row>
        <row r="3234">
          <cell r="A3234">
            <v>40864</v>
          </cell>
          <cell r="M3234">
            <v>6.7070377678407098</v>
          </cell>
          <cell r="N3234">
            <v>6.8373227478459686</v>
          </cell>
        </row>
        <row r="3235">
          <cell r="A3235">
            <v>40865</v>
          </cell>
          <cell r="M3235">
            <v>6.7099021245747874</v>
          </cell>
          <cell r="N3235">
            <v>6.8403570671128957</v>
          </cell>
        </row>
        <row r="3236">
          <cell r="A3236">
            <v>40868</v>
          </cell>
          <cell r="M3236">
            <v>6.7127700977804814</v>
          </cell>
          <cell r="N3236">
            <v>6.8433927329731832</v>
          </cell>
        </row>
        <row r="3237">
          <cell r="A3237">
            <v>40869</v>
          </cell>
          <cell r="M3237">
            <v>6.7156416888104991</v>
          </cell>
          <cell r="N3237">
            <v>6.8464297460244321</v>
          </cell>
        </row>
        <row r="3238">
          <cell r="A3238">
            <v>40870</v>
          </cell>
          <cell r="M3238">
            <v>6.718514508250685</v>
          </cell>
          <cell r="N3238">
            <v>6.84946810686451</v>
          </cell>
        </row>
        <row r="3239">
          <cell r="A3239">
            <v>40871</v>
          </cell>
          <cell r="M3239">
            <v>6.721388556626529</v>
          </cell>
          <cell r="N3239">
            <v>6.8525078160915482</v>
          </cell>
        </row>
        <row r="3240">
          <cell r="A3240">
            <v>40872</v>
          </cell>
          <cell r="M3240">
            <v>6.7242638344637449</v>
          </cell>
          <cell r="N3240">
            <v>6.8555488743039437</v>
          </cell>
        </row>
        <row r="3241">
          <cell r="A3241">
            <v>40875</v>
          </cell>
          <cell r="M3241">
            <v>6.7271355478881585</v>
          </cell>
          <cell r="N3241">
            <v>6.8585912821003605</v>
          </cell>
        </row>
        <row r="3242">
          <cell r="A3242">
            <v>40876</v>
          </cell>
          <cell r="M3242">
            <v>6.7300060906249337</v>
          </cell>
          <cell r="N3242">
            <v>6.8616350400797268</v>
          </cell>
        </row>
        <row r="3243">
          <cell r="A3243">
            <v>40877</v>
          </cell>
          <cell r="M3243">
            <v>6.7328754578850321</v>
          </cell>
          <cell r="N3243">
            <v>6.864680148841237</v>
          </cell>
        </row>
        <row r="3244">
          <cell r="A3244">
            <v>40878</v>
          </cell>
          <cell r="M3244">
            <v>6.7357508490524962</v>
          </cell>
          <cell r="N3244">
            <v>6.8677266089843512</v>
          </cell>
        </row>
        <row r="3245">
          <cell r="A3245">
            <v>40879</v>
          </cell>
          <cell r="M3245">
            <v>6.7385095476607351</v>
          </cell>
          <cell r="N3245">
            <v>6.8706522451749876</v>
          </cell>
        </row>
        <row r="3246">
          <cell r="A3246">
            <v>40882</v>
          </cell>
          <cell r="M3246">
            <v>6.7412717885098328</v>
          </cell>
          <cell r="N3246">
            <v>6.873579127680105</v>
          </cell>
        </row>
        <row r="3247">
          <cell r="A3247">
            <v>40883</v>
          </cell>
          <cell r="M3247">
            <v>6.744037575028317</v>
          </cell>
          <cell r="N3247">
            <v>6.8765072570306298</v>
          </cell>
        </row>
        <row r="3248">
          <cell r="A3248">
            <v>40884</v>
          </cell>
          <cell r="M3248">
            <v>6.7468020819190224</v>
          </cell>
          <cell r="N3248">
            <v>6.8794366337577157</v>
          </cell>
        </row>
        <row r="3249">
          <cell r="A3249">
            <v>40885</v>
          </cell>
          <cell r="M3249">
            <v>6.749565306677562</v>
          </cell>
          <cell r="N3249">
            <v>6.8823672583927422</v>
          </cell>
        </row>
        <row r="3250">
          <cell r="A3250">
            <v>40886</v>
          </cell>
          <cell r="M3250">
            <v>6.7523248282056612</v>
          </cell>
          <cell r="N3250">
            <v>6.8852991314673151</v>
          </cell>
        </row>
        <row r="3251">
          <cell r="A3251">
            <v>40889</v>
          </cell>
          <cell r="M3251">
            <v>6.7550806410331461</v>
          </cell>
          <cell r="N3251">
            <v>6.8882322535132667</v>
          </cell>
        </row>
        <row r="3252">
          <cell r="A3252">
            <v>40890</v>
          </cell>
          <cell r="M3252">
            <v>6.75783516026614</v>
          </cell>
          <cell r="N3252">
            <v>6.891166625062656</v>
          </cell>
        </row>
        <row r="3253">
          <cell r="A3253">
            <v>40891</v>
          </cell>
          <cell r="M3253">
            <v>6.7605932220144282</v>
          </cell>
          <cell r="N3253">
            <v>6.8941022466477691</v>
          </cell>
        </row>
        <row r="3254">
          <cell r="A3254">
            <v>40892</v>
          </cell>
          <cell r="M3254">
            <v>6.7633596747891254</v>
          </cell>
          <cell r="N3254">
            <v>6.8970636916634724</v>
          </cell>
        </row>
        <row r="3255">
          <cell r="A3255">
            <v>40893</v>
          </cell>
          <cell r="M3255">
            <v>6.7661296808864391</v>
          </cell>
          <cell r="N3255">
            <v>6.900026408803706</v>
          </cell>
        </row>
        <row r="3256">
          <cell r="A3256">
            <v>40896</v>
          </cell>
          <cell r="M3256">
            <v>6.7689032437437211</v>
          </cell>
          <cell r="N3256">
            <v>6.9029903986149259</v>
          </cell>
        </row>
        <row r="3257">
          <cell r="A3257">
            <v>40897</v>
          </cell>
          <cell r="M3257">
            <v>6.7716803668035537</v>
          </cell>
          <cell r="N3257">
            <v>6.9059556616438238</v>
          </cell>
        </row>
        <row r="3258">
          <cell r="A3258">
            <v>40898</v>
          </cell>
          <cell r="M3258">
            <v>6.7744610535137486</v>
          </cell>
          <cell r="N3258">
            <v>6.9089221984373257</v>
          </cell>
        </row>
        <row r="3259">
          <cell r="A3259">
            <v>40899</v>
          </cell>
          <cell r="M3259">
            <v>6.7772404568132476</v>
          </cell>
          <cell r="N3259">
            <v>6.9118900095425921</v>
          </cell>
        </row>
        <row r="3260">
          <cell r="A3260">
            <v>40900</v>
          </cell>
          <cell r="M3260">
            <v>6.7800185741849832</v>
          </cell>
          <cell r="N3260">
            <v>6.9148590955070199</v>
          </cell>
        </row>
        <row r="3261">
          <cell r="A3261">
            <v>40903</v>
          </cell>
          <cell r="M3261">
            <v>6.7827978303588878</v>
          </cell>
          <cell r="N3261">
            <v>6.9178294568782395</v>
          </cell>
        </row>
        <row r="3262">
          <cell r="A3262">
            <v>40904</v>
          </cell>
          <cell r="M3262">
            <v>6.7855709388159759</v>
          </cell>
          <cell r="N3262">
            <v>6.9208010942041174</v>
          </cell>
        </row>
        <row r="3263">
          <cell r="A3263">
            <v>40905</v>
          </cell>
          <cell r="M3263">
            <v>6.7883476125389954</v>
          </cell>
          <cell r="N3263">
            <v>6.9237740080327557</v>
          </cell>
        </row>
        <row r="3264">
          <cell r="A3264">
            <v>40906</v>
          </cell>
          <cell r="M3264">
            <v>6.7911229899930792</v>
          </cell>
          <cell r="N3264">
            <v>6.9267481989124917</v>
          </cell>
        </row>
        <row r="3265">
          <cell r="A3265">
            <v>40907</v>
          </cell>
          <cell r="M3265">
            <v>6.7939043668522769</v>
          </cell>
          <cell r="N3265">
            <v>6.9297236673918983</v>
          </cell>
        </row>
        <row r="3266">
          <cell r="A3266">
            <v>40910</v>
          </cell>
          <cell r="M3266">
            <v>6.7966868828540354</v>
          </cell>
          <cell r="N3266">
            <v>6.9327004140197834</v>
          </cell>
        </row>
        <row r="3267">
          <cell r="A3267">
            <v>40911</v>
          </cell>
          <cell r="M3267">
            <v>6.7994754048927097</v>
          </cell>
          <cell r="N3267">
            <v>6.9356784393451907</v>
          </cell>
        </row>
        <row r="3268">
          <cell r="A3268">
            <v>40912</v>
          </cell>
          <cell r="M3268">
            <v>6.8022626367847154</v>
          </cell>
          <cell r="N3268">
            <v>6.9386577439174006</v>
          </cell>
        </row>
        <row r="3269">
          <cell r="A3269">
            <v>40913</v>
          </cell>
          <cell r="M3269">
            <v>6.8050510112151024</v>
          </cell>
          <cell r="N3269">
            <v>6.9416383282859293</v>
          </cell>
        </row>
        <row r="3270">
          <cell r="A3270">
            <v>40914</v>
          </cell>
          <cell r="M3270">
            <v>6.8078332177590823</v>
          </cell>
          <cell r="N3270">
            <v>6.9446201930005289</v>
          </cell>
        </row>
        <row r="3271">
          <cell r="A3271">
            <v>40917</v>
          </cell>
          <cell r="M3271">
            <v>6.8106190012660113</v>
          </cell>
          <cell r="N3271">
            <v>6.9476033386111871</v>
          </cell>
        </row>
        <row r="3272">
          <cell r="A3272">
            <v>40918</v>
          </cell>
          <cell r="M3272">
            <v>6.8133961673761574</v>
          </cell>
          <cell r="N3272">
            <v>6.9505877656681285</v>
          </cell>
        </row>
        <row r="3273">
          <cell r="A3273">
            <v>40919</v>
          </cell>
          <cell r="M3273">
            <v>6.8161769051271559</v>
          </cell>
          <cell r="N3273">
            <v>6.9535734747218134</v>
          </cell>
        </row>
        <row r="3274">
          <cell r="A3274">
            <v>40920</v>
          </cell>
          <cell r="M3274">
            <v>6.8189563375837601</v>
          </cell>
          <cell r="N3274">
            <v>6.9565604663229399</v>
          </cell>
        </row>
        <row r="3275">
          <cell r="A3275">
            <v>40921</v>
          </cell>
          <cell r="M3275">
            <v>6.8217344599501821</v>
          </cell>
          <cell r="N3275">
            <v>6.9595487410224415</v>
          </cell>
        </row>
        <row r="3276">
          <cell r="A3276">
            <v>40924</v>
          </cell>
          <cell r="M3276">
            <v>6.8245161586109164</v>
          </cell>
          <cell r="N3276">
            <v>6.9625382993714879</v>
          </cell>
        </row>
        <row r="3277">
          <cell r="A3277">
            <v>40925</v>
          </cell>
          <cell r="M3277">
            <v>6.8272989915649136</v>
          </cell>
          <cell r="N3277">
            <v>6.9655291419214871</v>
          </cell>
        </row>
        <row r="3278">
          <cell r="A3278">
            <v>40926</v>
          </cell>
          <cell r="M3278">
            <v>6.8300805128258979</v>
          </cell>
          <cell r="N3278">
            <v>6.968521269224083</v>
          </cell>
        </row>
        <row r="3279">
          <cell r="A3279">
            <v>40927</v>
          </cell>
          <cell r="M3279">
            <v>6.8328607198655789</v>
          </cell>
          <cell r="N3279">
            <v>6.971514681831156</v>
          </cell>
        </row>
        <row r="3280">
          <cell r="A3280">
            <v>40928</v>
          </cell>
          <cell r="M3280">
            <v>6.8355218344134361</v>
          </cell>
          <cell r="N3280">
            <v>6.9743849135441103</v>
          </cell>
        </row>
        <row r="3281">
          <cell r="A3281">
            <v>40931</v>
          </cell>
          <cell r="M3281">
            <v>6.83818644614239</v>
          </cell>
          <cell r="N3281">
            <v>6.9772563269557999</v>
          </cell>
        </row>
        <row r="3282">
          <cell r="A3282">
            <v>40932</v>
          </cell>
          <cell r="M3282">
            <v>6.8408520965858477</v>
          </cell>
          <cell r="N3282">
            <v>6.9801289225527405</v>
          </cell>
        </row>
        <row r="3283">
          <cell r="A3283">
            <v>40933</v>
          </cell>
          <cell r="M3283">
            <v>6.8435212465751887</v>
          </cell>
          <cell r="N3283">
            <v>6.9830027008216486</v>
          </cell>
        </row>
        <row r="3284">
          <cell r="A3284">
            <v>40934</v>
          </cell>
          <cell r="M3284">
            <v>6.8461914380081348</v>
          </cell>
          <cell r="N3284">
            <v>6.9858776622494396</v>
          </cell>
        </row>
        <row r="3285">
          <cell r="A3285">
            <v>40935</v>
          </cell>
          <cell r="M3285">
            <v>6.8488577443152616</v>
          </cell>
          <cell r="N3285">
            <v>6.9887538073232296</v>
          </cell>
        </row>
        <row r="3286">
          <cell r="A3286">
            <v>40938</v>
          </cell>
          <cell r="M3286">
            <v>6.8515226234488109</v>
          </cell>
          <cell r="N3286">
            <v>6.9916311365303363</v>
          </cell>
        </row>
        <row r="3287">
          <cell r="A3287">
            <v>40939</v>
          </cell>
          <cell r="M3287">
            <v>6.85418853948239</v>
          </cell>
          <cell r="N3287">
            <v>6.9945096503582773</v>
          </cell>
        </row>
        <row r="3288">
          <cell r="A3288">
            <v>40940</v>
          </cell>
          <cell r="M3288">
            <v>6.8568579603273285</v>
          </cell>
          <cell r="N3288">
            <v>6.997389349294771</v>
          </cell>
        </row>
        <row r="3289">
          <cell r="A3289">
            <v>40941</v>
          </cell>
          <cell r="M3289">
            <v>6.8595259523315946</v>
          </cell>
          <cell r="N3289">
            <v>7.0002702338277372</v>
          </cell>
        </row>
        <row r="3290">
          <cell r="A3290">
            <v>40942</v>
          </cell>
          <cell r="M3290">
            <v>6.8621949824471029</v>
          </cell>
          <cell r="N3290">
            <v>7.0031523044452948</v>
          </cell>
        </row>
        <row r="3291">
          <cell r="A3291">
            <v>40945</v>
          </cell>
          <cell r="M3291">
            <v>6.8648699918581686</v>
          </cell>
          <cell r="N3291">
            <v>7.0060355616357661</v>
          </cell>
        </row>
        <row r="3292">
          <cell r="A3292">
            <v>40946</v>
          </cell>
          <cell r="M3292">
            <v>6.8675411013305503</v>
          </cell>
          <cell r="N3292">
            <v>7.0089200058876724</v>
          </cell>
        </row>
        <row r="3293">
          <cell r="A3293">
            <v>40947</v>
          </cell>
          <cell r="M3293">
            <v>6.8702132501271755</v>
          </cell>
          <cell r="N3293">
            <v>7.0118056376897373</v>
          </cell>
        </row>
        <row r="3294">
          <cell r="A3294">
            <v>40948</v>
          </cell>
          <cell r="M3294">
            <v>6.8728839676657465</v>
          </cell>
          <cell r="N3294">
            <v>7.0146924575308853</v>
          </cell>
        </row>
        <row r="3295">
          <cell r="A3295">
            <v>40949</v>
          </cell>
          <cell r="M3295">
            <v>6.8755581953627578</v>
          </cell>
          <cell r="N3295">
            <v>7.0175804659002425</v>
          </cell>
        </row>
        <row r="3296">
          <cell r="A3296">
            <v>40952</v>
          </cell>
          <cell r="M3296">
            <v>6.8782334635973088</v>
          </cell>
          <cell r="N3296">
            <v>7.0204696632871357</v>
          </cell>
        </row>
        <row r="3297">
          <cell r="A3297">
            <v>40953</v>
          </cell>
          <cell r="M3297">
            <v>6.8809048227389233</v>
          </cell>
          <cell r="N3297">
            <v>7.0233600501810933</v>
          </cell>
        </row>
        <row r="3298">
          <cell r="A3298">
            <v>40954</v>
          </cell>
          <cell r="M3298">
            <v>6.8835796965051754</v>
          </cell>
          <cell r="N3298">
            <v>7.0262516270718454</v>
          </cell>
        </row>
        <row r="3299">
          <cell r="A3299">
            <v>40955</v>
          </cell>
          <cell r="M3299">
            <v>6.8862556100982895</v>
          </cell>
          <cell r="N3299">
            <v>7.0291443944493244</v>
          </cell>
        </row>
        <row r="3300">
          <cell r="A3300">
            <v>40956</v>
          </cell>
          <cell r="M3300">
            <v>6.8889300848704655</v>
          </cell>
          <cell r="N3300">
            <v>7.0320383528036636</v>
          </cell>
        </row>
        <row r="3301">
          <cell r="A3301">
            <v>40961</v>
          </cell>
          <cell r="M3301">
            <v>6.8916155161145989</v>
          </cell>
          <cell r="N3301">
            <v>7.034933502625198</v>
          </cell>
        </row>
        <row r="3302">
          <cell r="A3302">
            <v>40962</v>
          </cell>
          <cell r="M3302">
            <v>6.8942945535415134</v>
          </cell>
          <cell r="N3302">
            <v>7.0378298444044649</v>
          </cell>
        </row>
        <row r="3303">
          <cell r="A3303">
            <v>40963</v>
          </cell>
          <cell r="M3303">
            <v>6.8969746324138654</v>
          </cell>
          <cell r="N3303">
            <v>7.0407273786322024</v>
          </cell>
        </row>
        <row r="3304">
          <cell r="A3304">
            <v>40966</v>
          </cell>
          <cell r="M3304">
            <v>6.8996607166592474</v>
          </cell>
          <cell r="N3304">
            <v>7.043626105799353</v>
          </cell>
        </row>
        <row r="3305">
          <cell r="A3305">
            <v>40967</v>
          </cell>
          <cell r="M3305">
            <v>6.9023478470225221</v>
          </cell>
          <cell r="N3305">
            <v>7.0465260263970597</v>
          </cell>
        </row>
        <row r="3306">
          <cell r="A3306">
            <v>40968</v>
          </cell>
          <cell r="M3306">
            <v>6.905028571676219</v>
          </cell>
          <cell r="N3306">
            <v>7.0494271409166673</v>
          </cell>
        </row>
        <row r="3307">
          <cell r="A3307">
            <v>40969</v>
          </cell>
          <cell r="M3307">
            <v>6.9077078516558963</v>
          </cell>
          <cell r="N3307">
            <v>7.0523294498497249</v>
          </cell>
        </row>
        <row r="3308">
          <cell r="A3308">
            <v>40970</v>
          </cell>
          <cell r="M3308">
            <v>6.9103881712462192</v>
          </cell>
          <cell r="N3308">
            <v>7.0552329536879812</v>
          </cell>
        </row>
        <row r="3309">
          <cell r="A3309">
            <v>40973</v>
          </cell>
          <cell r="M3309">
            <v>6.9130670431108339</v>
          </cell>
          <cell r="N3309">
            <v>7.0581376529233895</v>
          </cell>
        </row>
        <row r="3310">
          <cell r="A3310">
            <v>40974</v>
          </cell>
          <cell r="M3310">
            <v>6.9157469534633433</v>
          </cell>
          <cell r="N3310">
            <v>7.0610435480481053</v>
          </cell>
        </row>
        <row r="3311">
          <cell r="A3311">
            <v>40975</v>
          </cell>
          <cell r="M3311">
            <v>6.9184254130374239</v>
          </cell>
          <cell r="N3311">
            <v>7.063950639554486</v>
          </cell>
        </row>
        <row r="3312">
          <cell r="A3312">
            <v>40976</v>
          </cell>
          <cell r="M3312">
            <v>6.9210974334635971</v>
          </cell>
          <cell r="N3312">
            <v>7.0668589279350913</v>
          </cell>
        </row>
        <row r="3313">
          <cell r="A3313">
            <v>40977</v>
          </cell>
          <cell r="M3313">
            <v>6.9235979475272034</v>
          </cell>
          <cell r="N3313">
            <v>7.069557717309582</v>
          </cell>
        </row>
        <row r="3314">
          <cell r="A3314">
            <v>40980</v>
          </cell>
          <cell r="M3314">
            <v>6.9260943453896893</v>
          </cell>
          <cell r="N3314">
            <v>7.072257537334913</v>
          </cell>
        </row>
        <row r="3315">
          <cell r="A3315">
            <v>40981</v>
          </cell>
          <cell r="M3315">
            <v>6.9285841100805934</v>
          </cell>
          <cell r="N3315">
            <v>7.0749405328403361</v>
          </cell>
        </row>
        <row r="3316">
          <cell r="A3316">
            <v>40982</v>
          </cell>
          <cell r="M3316">
            <v>6.931069746558669</v>
          </cell>
          <cell r="N3316">
            <v>7.0776245461911707</v>
          </cell>
        </row>
        <row r="3317">
          <cell r="A3317">
            <v>40983</v>
          </cell>
          <cell r="M3317">
            <v>6.933553758782999</v>
          </cell>
          <cell r="N3317">
            <v>7.0803095777735559</v>
          </cell>
        </row>
        <row r="3318">
          <cell r="A3318">
            <v>40984</v>
          </cell>
          <cell r="M3318">
            <v>6.936038661247502</v>
          </cell>
          <cell r="N3318">
            <v>7.0829956279737765</v>
          </cell>
        </row>
        <row r="3319">
          <cell r="A3319">
            <v>40987</v>
          </cell>
          <cell r="M3319">
            <v>6.9385345161513126</v>
          </cell>
          <cell r="N3319">
            <v>7.0856826971782656</v>
          </cell>
        </row>
        <row r="3320">
          <cell r="A3320">
            <v>40988</v>
          </cell>
          <cell r="M3320">
            <v>6.9410287527850407</v>
          </cell>
          <cell r="N3320">
            <v>7.0883707857736011</v>
          </cell>
        </row>
        <row r="3321">
          <cell r="A3321">
            <v>40989</v>
          </cell>
          <cell r="M3321">
            <v>6.943523886036977</v>
          </cell>
          <cell r="N3321">
            <v>7.0910598941465084</v>
          </cell>
        </row>
        <row r="3322">
          <cell r="A3322">
            <v>40990</v>
          </cell>
          <cell r="M3322">
            <v>6.9460199162294343</v>
          </cell>
          <cell r="N3322">
            <v>7.0937244272668032</v>
          </cell>
        </row>
        <row r="3323">
          <cell r="A3323">
            <v>40991</v>
          </cell>
          <cell r="M3323">
            <v>6.9485168436848417</v>
          </cell>
          <cell r="N3323">
            <v>7.0963899616107309</v>
          </cell>
        </row>
        <row r="3324">
          <cell r="A3324">
            <v>40994</v>
          </cell>
          <cell r="M3324">
            <v>6.9510247463913375</v>
          </cell>
          <cell r="N3324">
            <v>7.0990564975545105</v>
          </cell>
        </row>
        <row r="3325">
          <cell r="A3325">
            <v>40995</v>
          </cell>
          <cell r="M3325">
            <v>6.9535259938680456</v>
          </cell>
          <cell r="N3325">
            <v>7.1017240354745033</v>
          </cell>
        </row>
        <row r="3326">
          <cell r="A3326">
            <v>40996</v>
          </cell>
          <cell r="M3326">
            <v>6.95602814139031</v>
          </cell>
          <cell r="N3326">
            <v>7.1043925757472115</v>
          </cell>
        </row>
        <row r="3327">
          <cell r="A3327">
            <v>40997</v>
          </cell>
          <cell r="M3327">
            <v>6.958528666562465</v>
          </cell>
          <cell r="N3327">
            <v>7.107062118749278</v>
          </cell>
        </row>
        <row r="3328">
          <cell r="A3328">
            <v>40998</v>
          </cell>
          <cell r="M3328">
            <v>6.9610300906134066</v>
          </cell>
          <cell r="N3328">
            <v>7.1097326648574883</v>
          </cell>
        </row>
        <row r="3329">
          <cell r="A3329">
            <v>41001</v>
          </cell>
          <cell r="M3329">
            <v>6.9635425096802344</v>
          </cell>
          <cell r="N3329">
            <v>7.1124042144487687</v>
          </cell>
        </row>
        <row r="3330">
          <cell r="A3330">
            <v>41002</v>
          </cell>
          <cell r="M3330">
            <v>6.9660507869769441</v>
          </cell>
          <cell r="N3330">
            <v>7.1150767679001881</v>
          </cell>
        </row>
        <row r="3331">
          <cell r="A3331">
            <v>41003</v>
          </cell>
          <cell r="M3331">
            <v>6.9685599677584804</v>
          </cell>
          <cell r="N3331">
            <v>7.1177503255889558</v>
          </cell>
        </row>
        <row r="3332">
          <cell r="A3332">
            <v>41004</v>
          </cell>
          <cell r="M3332">
            <v>6.9710776294978185</v>
          </cell>
          <cell r="N3332">
            <v>7.1204248878924243</v>
          </cell>
        </row>
        <row r="3333">
          <cell r="A3333">
            <v>41008</v>
          </cell>
          <cell r="M3333">
            <v>6.9735936749860148</v>
          </cell>
          <cell r="N3333">
            <v>7.1231004551880863</v>
          </cell>
        </row>
        <row r="3334">
          <cell r="A3334">
            <v>41009</v>
          </cell>
          <cell r="M3334">
            <v>6.976105572725869</v>
          </cell>
          <cell r="N3334">
            <v>7.1257770278535775</v>
          </cell>
        </row>
        <row r="3335">
          <cell r="A3335">
            <v>41010</v>
          </cell>
          <cell r="M3335">
            <v>6.9786234329311787</v>
          </cell>
          <cell r="N3335">
            <v>7.1284546062666756</v>
          </cell>
        </row>
        <row r="3336">
          <cell r="A3336">
            <v>41011</v>
          </cell>
          <cell r="M3336">
            <v>6.9811346114824531</v>
          </cell>
          <cell r="N3336">
            <v>7.1311331908052988</v>
          </cell>
        </row>
        <row r="3337">
          <cell r="A3337">
            <v>41012</v>
          </cell>
          <cell r="M3337">
            <v>6.9836441618280505</v>
          </cell>
          <cell r="N3337">
            <v>7.1338127818475092</v>
          </cell>
        </row>
        <row r="3338">
          <cell r="A3338">
            <v>41015</v>
          </cell>
          <cell r="M3338">
            <v>6.9861546142967681</v>
          </cell>
          <cell r="N3338">
            <v>7.13649337977151</v>
          </cell>
        </row>
        <row r="3339">
          <cell r="A3339">
            <v>41016</v>
          </cell>
          <cell r="M3339">
            <v>6.9886634355674904</v>
          </cell>
          <cell r="N3339">
            <v>7.1391749849556465</v>
          </cell>
        </row>
        <row r="3340">
          <cell r="A3340">
            <v>41017</v>
          </cell>
          <cell r="M3340">
            <v>6.9911706255636643</v>
          </cell>
          <cell r="N3340">
            <v>7.1418575977784062</v>
          </cell>
        </row>
        <row r="3341">
          <cell r="A3341">
            <v>41018</v>
          </cell>
          <cell r="M3341">
            <v>6.9936812481509127</v>
          </cell>
          <cell r="N3341">
            <v>7.1445412186184187</v>
          </cell>
        </row>
        <row r="3342">
          <cell r="A3342">
            <v>41019</v>
          </cell>
          <cell r="M3342">
            <v>6.9960019147749453</v>
          </cell>
          <cell r="N3342">
            <v>7.1470264913393198</v>
          </cell>
        </row>
        <row r="3343">
          <cell r="A3343">
            <v>41022</v>
          </cell>
          <cell r="M3343">
            <v>6.9983259049910114</v>
          </cell>
          <cell r="N3343">
            <v>7.1495126285776633</v>
          </cell>
        </row>
        <row r="3344">
          <cell r="A3344">
            <v>41023</v>
          </cell>
          <cell r="M3344">
            <v>7.0006608847653355</v>
          </cell>
          <cell r="N3344">
            <v>7.151999630634176</v>
          </cell>
        </row>
        <row r="3345">
          <cell r="A3345">
            <v>41024</v>
          </cell>
          <cell r="M3345">
            <v>7.0029838673956553</v>
          </cell>
          <cell r="N3345">
            <v>7.1544874978096908</v>
          </cell>
        </row>
        <row r="3346">
          <cell r="A3346">
            <v>41025</v>
          </cell>
          <cell r="M3346">
            <v>7.005307620845814</v>
          </cell>
          <cell r="N3346">
            <v>7.1569762304051441</v>
          </cell>
        </row>
        <row r="3347">
          <cell r="A3347">
            <v>41026</v>
          </cell>
          <cell r="M3347">
            <v>7.0076321453715886</v>
          </cell>
          <cell r="N3347">
            <v>7.1594658287215784</v>
          </cell>
        </row>
        <row r="3348">
          <cell r="A3348">
            <v>41029</v>
          </cell>
          <cell r="M3348">
            <v>7.0099599990145727</v>
          </cell>
          <cell r="N3348">
            <v>7.1619562930601397</v>
          </cell>
        </row>
        <row r="3349">
          <cell r="A3349">
            <v>41031</v>
          </cell>
          <cell r="M3349">
            <v>7.0122809477005266</v>
          </cell>
          <cell r="N3349">
            <v>7.1644476237220784</v>
          </cell>
        </row>
        <row r="3350">
          <cell r="A3350">
            <v>41032</v>
          </cell>
          <cell r="M3350">
            <v>7.0146180240690468</v>
          </cell>
          <cell r="N3350">
            <v>7.1669398210087509</v>
          </cell>
        </row>
        <row r="3351">
          <cell r="A3351">
            <v>41033</v>
          </cell>
          <cell r="M3351">
            <v>7.0169558793461686</v>
          </cell>
          <cell r="N3351">
            <v>7.1694328852216183</v>
          </cell>
        </row>
        <row r="3352">
          <cell r="A3352">
            <v>41036</v>
          </cell>
          <cell r="M3352">
            <v>7.0192817055080248</v>
          </cell>
          <cell r="N3352">
            <v>7.1719268166622463</v>
          </cell>
        </row>
        <row r="3353">
          <cell r="A3353">
            <v>41037</v>
          </cell>
          <cell r="M3353">
            <v>7.0216083025835694</v>
          </cell>
          <cell r="N3353">
            <v>7.1744216156323048</v>
          </cell>
        </row>
        <row r="3354">
          <cell r="A3354">
            <v>41038</v>
          </cell>
          <cell r="M3354">
            <v>7.02393054271373</v>
          </cell>
          <cell r="N3354">
            <v>7.1769172824335703</v>
          </cell>
        </row>
        <row r="3355">
          <cell r="A3355">
            <v>41039</v>
          </cell>
          <cell r="M3355">
            <v>7.0262535508729504</v>
          </cell>
          <cell r="N3355">
            <v>7.1794138173679221</v>
          </cell>
        </row>
        <row r="3356">
          <cell r="A3356">
            <v>41040</v>
          </cell>
          <cell r="M3356">
            <v>7.0285747603906081</v>
          </cell>
          <cell r="N3356">
            <v>7.1819007756474971</v>
          </cell>
        </row>
        <row r="3357">
          <cell r="A3357">
            <v>41043</v>
          </cell>
          <cell r="M3357">
            <v>7.0308967367484581</v>
          </cell>
          <cell r="N3357">
            <v>7.1843885954126527</v>
          </cell>
        </row>
        <row r="3358">
          <cell r="A3358">
            <v>41044</v>
          </cell>
          <cell r="M3358">
            <v>7.0332066370951303</v>
          </cell>
          <cell r="N3358">
            <v>7.186877276961809</v>
          </cell>
        </row>
        <row r="3359">
          <cell r="A3359">
            <v>41045</v>
          </cell>
          <cell r="M3359">
            <v>7.0355404191654731</v>
          </cell>
          <cell r="N3359">
            <v>7.1893589758773784</v>
          </cell>
        </row>
        <row r="3360">
          <cell r="A3360">
            <v>41046</v>
          </cell>
          <cell r="M3360">
            <v>7.0378775436114154</v>
          </cell>
          <cell r="N3360">
            <v>7.191841531747821</v>
          </cell>
        </row>
        <row r="3361">
          <cell r="A3361">
            <v>41047</v>
          </cell>
          <cell r="M3361">
            <v>7.0402180132481353</v>
          </cell>
          <cell r="N3361">
            <v>7.1943354111560334</v>
          </cell>
        </row>
        <row r="3362">
          <cell r="A3362">
            <v>41050</v>
          </cell>
          <cell r="M3362">
            <v>7.0425644005749843</v>
          </cell>
          <cell r="N3362">
            <v>7.1968301553545047</v>
          </cell>
        </row>
        <row r="3363">
          <cell r="A3363">
            <v>41051</v>
          </cell>
          <cell r="M3363">
            <v>7.0449038465679958</v>
          </cell>
          <cell r="N3363">
            <v>7.199325764643115</v>
          </cell>
        </row>
        <row r="3364">
          <cell r="A3364">
            <v>41052</v>
          </cell>
          <cell r="M3364">
            <v>7.0472543669948973</v>
          </cell>
          <cell r="N3364">
            <v>7.2018222393218467</v>
          </cell>
        </row>
        <row r="3365">
          <cell r="A3365">
            <v>41053</v>
          </cell>
          <cell r="M3365">
            <v>7.0496082439168655</v>
          </cell>
          <cell r="N3365">
            <v>7.2043195796907868</v>
          </cell>
        </row>
        <row r="3366">
          <cell r="A3366">
            <v>41054</v>
          </cell>
          <cell r="M3366">
            <v>7.0519629070651106</v>
          </cell>
          <cell r="N3366">
            <v>7.2068256466832201</v>
          </cell>
        </row>
        <row r="3367">
          <cell r="A3367">
            <v>41057</v>
          </cell>
          <cell r="M3367">
            <v>7.0543209306687036</v>
          </cell>
          <cell r="N3367">
            <v>7.2093325854265116</v>
          </cell>
        </row>
        <row r="3368">
          <cell r="A3368">
            <v>41058</v>
          </cell>
          <cell r="M3368">
            <v>7.0566771679171598</v>
          </cell>
          <cell r="N3368">
            <v>7.2118403962239039</v>
          </cell>
        </row>
        <row r="3369">
          <cell r="A3369">
            <v>41059</v>
          </cell>
          <cell r="M3369">
            <v>7.0590367678674397</v>
          </cell>
          <cell r="N3369">
            <v>7.2143490793787466</v>
          </cell>
        </row>
        <row r="3370">
          <cell r="A3370">
            <v>41060</v>
          </cell>
          <cell r="M3370">
            <v>7.0614023075606465</v>
          </cell>
          <cell r="N3370">
            <v>7.2168586351944954</v>
          </cell>
        </row>
        <row r="3371">
          <cell r="A3371">
            <v>41061</v>
          </cell>
          <cell r="M3371">
            <v>7.0636447123546313</v>
          </cell>
          <cell r="N3371">
            <v>7.2192428146553649</v>
          </cell>
        </row>
        <row r="3372">
          <cell r="A3372">
            <v>41064</v>
          </cell>
          <cell r="M3372">
            <v>7.0658904192452585</v>
          </cell>
          <cell r="N3372">
            <v>7.2216277817597208</v>
          </cell>
        </row>
        <row r="3373">
          <cell r="A3373">
            <v>41065</v>
          </cell>
          <cell r="M3373">
            <v>7.0681394285726897</v>
          </cell>
          <cell r="N3373">
            <v>7.2240214487831702</v>
          </cell>
        </row>
        <row r="3374">
          <cell r="A3374">
            <v>41066</v>
          </cell>
          <cell r="M3374">
            <v>7.0703917430346275</v>
          </cell>
          <cell r="N3374">
            <v>7.2264159092069429</v>
          </cell>
        </row>
        <row r="3375">
          <cell r="A3375">
            <v>41068</v>
          </cell>
          <cell r="M3375">
            <v>7.0726344123755869</v>
          </cell>
          <cell r="N3375">
            <v>7.2288111632940186</v>
          </cell>
        </row>
        <row r="3376">
          <cell r="A3376">
            <v>41071</v>
          </cell>
          <cell r="M3376">
            <v>7.0748881591970765</v>
          </cell>
          <cell r="N3376">
            <v>7.2312072113074626</v>
          </cell>
        </row>
        <row r="3377">
          <cell r="A3377">
            <v>41072</v>
          </cell>
          <cell r="M3377">
            <v>7.0771322547637725</v>
          </cell>
          <cell r="N3377">
            <v>7.2336040535104287</v>
          </cell>
        </row>
        <row r="3378">
          <cell r="A3378">
            <v>41073</v>
          </cell>
          <cell r="M3378">
            <v>7.0793822496768239</v>
          </cell>
          <cell r="N3378">
            <v>7.2360016901661579</v>
          </cell>
        </row>
        <row r="3379">
          <cell r="A3379">
            <v>41074</v>
          </cell>
          <cell r="M3379">
            <v>7.0816355533324549</v>
          </cell>
          <cell r="N3379">
            <v>7.2384001215379774</v>
          </cell>
        </row>
        <row r="3380">
          <cell r="A3380">
            <v>41075</v>
          </cell>
          <cell r="M3380">
            <v>7.0838869799552029</v>
          </cell>
          <cell r="N3380">
            <v>7.2407993478893022</v>
          </cell>
        </row>
        <row r="3381">
          <cell r="A3381">
            <v>41078</v>
          </cell>
          <cell r="M3381">
            <v>7.0861339298728527</v>
          </cell>
          <cell r="N3381">
            <v>7.2431993694836354</v>
          </cell>
        </row>
        <row r="3382">
          <cell r="A3382">
            <v>41079</v>
          </cell>
          <cell r="M3382">
            <v>7.0883893825275255</v>
          </cell>
          <cell r="N3382">
            <v>7.2456001865845661</v>
          </cell>
        </row>
        <row r="3383">
          <cell r="A3383">
            <v>41080</v>
          </cell>
          <cell r="M3383">
            <v>7.0906377605697513</v>
          </cell>
          <cell r="N3383">
            <v>7.2480017994557713</v>
          </cell>
        </row>
        <row r="3384">
          <cell r="A3384">
            <v>41081</v>
          </cell>
          <cell r="M3384">
            <v>7.0928998418271325</v>
          </cell>
          <cell r="N3384">
            <v>7.2504042083610152</v>
          </cell>
        </row>
        <row r="3385">
          <cell r="A3385">
            <v>41082</v>
          </cell>
          <cell r="M3385">
            <v>7.0951652407433139</v>
          </cell>
          <cell r="N3385">
            <v>7.2528153549318803</v>
          </cell>
        </row>
        <row r="3386">
          <cell r="A3386">
            <v>41085</v>
          </cell>
          <cell r="M3386">
            <v>7.0974261671784884</v>
          </cell>
          <cell r="N3386">
            <v>7.2552273033377359</v>
          </cell>
        </row>
        <row r="3387">
          <cell r="A3387">
            <v>41086</v>
          </cell>
          <cell r="M3387">
            <v>7.0996930117562149</v>
          </cell>
          <cell r="N3387">
            <v>7.2576400538452344</v>
          </cell>
        </row>
        <row r="3388">
          <cell r="A3388">
            <v>41087</v>
          </cell>
          <cell r="M3388">
            <v>7.1019527801446189</v>
          </cell>
          <cell r="N3388">
            <v>7.260053606721117</v>
          </cell>
        </row>
        <row r="3389">
          <cell r="A3389">
            <v>41088</v>
          </cell>
          <cell r="M3389">
            <v>7.1042184711610332</v>
          </cell>
          <cell r="N3389">
            <v>7.2624679622322148</v>
          </cell>
        </row>
        <row r="3390">
          <cell r="A3390">
            <v>41089</v>
          </cell>
          <cell r="M3390">
            <v>7.1064822824744711</v>
          </cell>
          <cell r="N3390">
            <v>7.2648831206454467</v>
          </cell>
        </row>
        <row r="3391">
          <cell r="A3391">
            <v>41092</v>
          </cell>
          <cell r="M3391">
            <v>7.1087520194818437</v>
          </cell>
          <cell r="N3391">
            <v>7.2672990822278205</v>
          </cell>
        </row>
        <row r="3392">
          <cell r="A3392">
            <v>41093</v>
          </cell>
          <cell r="M3392">
            <v>7.1110172754437002</v>
          </cell>
          <cell r="N3392">
            <v>7.2697158472464327</v>
          </cell>
        </row>
        <row r="3393">
          <cell r="A3393">
            <v>41094</v>
          </cell>
          <cell r="M3393">
            <v>7.1132832532459807</v>
          </cell>
          <cell r="N3393">
            <v>7.2721334159684687</v>
          </cell>
        </row>
        <row r="3394">
          <cell r="A3394">
            <v>41095</v>
          </cell>
          <cell r="M3394">
            <v>7.1155525589514692</v>
          </cell>
          <cell r="N3394">
            <v>7.2745517886612028</v>
          </cell>
        </row>
        <row r="3395">
          <cell r="A3395">
            <v>41096</v>
          </cell>
          <cell r="M3395">
            <v>7.1178199819550985</v>
          </cell>
          <cell r="N3395">
            <v>7.2769709655919987</v>
          </cell>
        </row>
        <row r="3396">
          <cell r="A3396">
            <v>41099</v>
          </cell>
          <cell r="M3396">
            <v>7.1200829125002549</v>
          </cell>
          <cell r="N3396">
            <v>7.2793909470283076</v>
          </cell>
        </row>
        <row r="3397">
          <cell r="A3397">
            <v>41100</v>
          </cell>
          <cell r="M3397">
            <v>7.1223517791342648</v>
          </cell>
          <cell r="N3397">
            <v>7.2818117332376717</v>
          </cell>
        </row>
        <row r="3398">
          <cell r="A3398">
            <v>41101</v>
          </cell>
          <cell r="M3398">
            <v>7.1246109297656748</v>
          </cell>
          <cell r="N3398">
            <v>7.2842333244877198</v>
          </cell>
        </row>
        <row r="3399">
          <cell r="A3399">
            <v>41102</v>
          </cell>
          <cell r="M3399">
            <v>7.1268655746410268</v>
          </cell>
          <cell r="N3399">
            <v>7.2866557210461718</v>
          </cell>
        </row>
        <row r="3400">
          <cell r="A3400">
            <v>41103</v>
          </cell>
          <cell r="M3400">
            <v>7.1290031401840723</v>
          </cell>
          <cell r="N3400">
            <v>7.2889402724528862</v>
          </cell>
        </row>
        <row r="3401">
          <cell r="A3401">
            <v>41106</v>
          </cell>
          <cell r="M3401">
            <v>7.1311360975259301</v>
          </cell>
          <cell r="N3401">
            <v>7.2912255401244179</v>
          </cell>
        </row>
        <row r="3402">
          <cell r="A3402">
            <v>41107</v>
          </cell>
          <cell r="M3402">
            <v>7.1332749439297523</v>
          </cell>
          <cell r="N3402">
            <v>7.2935115242853348</v>
          </cell>
        </row>
        <row r="3403">
          <cell r="A3403">
            <v>41108</v>
          </cell>
          <cell r="M3403">
            <v>7.1354065543259049</v>
          </cell>
          <cell r="N3403">
            <v>7.295798225160274</v>
          </cell>
        </row>
        <row r="3404">
          <cell r="A3404">
            <v>41109</v>
          </cell>
          <cell r="M3404">
            <v>7.1375335476656838</v>
          </cell>
          <cell r="N3404">
            <v>7.2980856429739429</v>
          </cell>
        </row>
        <row r="3405">
          <cell r="A3405">
            <v>41110</v>
          </cell>
          <cell r="M3405">
            <v>7.1396690572571213</v>
          </cell>
          <cell r="N3405">
            <v>7.3003737779511209</v>
          </cell>
        </row>
        <row r="3406">
          <cell r="A3406">
            <v>41113</v>
          </cell>
          <cell r="M3406">
            <v>7.1418078355590309</v>
          </cell>
          <cell r="N3406">
            <v>7.3026626303166564</v>
          </cell>
        </row>
        <row r="3407">
          <cell r="A3407">
            <v>41114</v>
          </cell>
          <cell r="M3407">
            <v>7.1439472545590714</v>
          </cell>
          <cell r="N3407">
            <v>7.3049522002954692</v>
          </cell>
        </row>
        <row r="3408">
          <cell r="A3408">
            <v>41115</v>
          </cell>
          <cell r="M3408">
            <v>7.1460820541226768</v>
          </cell>
          <cell r="N3408">
            <v>7.3072424881125491</v>
          </cell>
        </row>
        <row r="3409">
          <cell r="A3409">
            <v>41116</v>
          </cell>
          <cell r="M3409">
            <v>7.1482227535190281</v>
          </cell>
          <cell r="N3409">
            <v>7.3095334939929568</v>
          </cell>
        </row>
        <row r="3410">
          <cell r="A3410">
            <v>41117</v>
          </cell>
          <cell r="M3410">
            <v>7.1503561977855981</v>
          </cell>
          <cell r="N3410">
            <v>7.3118252181618226</v>
          </cell>
        </row>
        <row r="3411">
          <cell r="A3411">
            <v>41120</v>
          </cell>
          <cell r="M3411">
            <v>7.1524850137500628</v>
          </cell>
          <cell r="N3411">
            <v>7.3141176608443494</v>
          </cell>
        </row>
        <row r="3412">
          <cell r="A3412">
            <v>41121</v>
          </cell>
          <cell r="M3412">
            <v>7.1546249967354276</v>
          </cell>
          <cell r="N3412">
            <v>7.3164000890419452</v>
          </cell>
        </row>
        <row r="3413">
          <cell r="A3413">
            <v>41122</v>
          </cell>
          <cell r="M3413">
            <v>7.1567656199915755</v>
          </cell>
          <cell r="N3413">
            <v>7.3186832294892916</v>
          </cell>
        </row>
        <row r="3414">
          <cell r="A3414">
            <v>41123</v>
          </cell>
          <cell r="M3414">
            <v>7.1589068837100713</v>
          </cell>
          <cell r="N3414">
            <v>7.320967082408651</v>
          </cell>
        </row>
        <row r="3415">
          <cell r="A3415">
            <v>41124</v>
          </cell>
          <cell r="M3415">
            <v>7.1610461536048042</v>
          </cell>
          <cell r="N3415">
            <v>7.3232516480223566</v>
          </cell>
        </row>
        <row r="3416">
          <cell r="A3416">
            <v>41127</v>
          </cell>
          <cell r="M3416">
            <v>7.163188698034701</v>
          </cell>
          <cell r="N3416">
            <v>7.3255369265528101</v>
          </cell>
        </row>
        <row r="3417">
          <cell r="A3417">
            <v>41128</v>
          </cell>
          <cell r="M3417">
            <v>7.1653292474483088</v>
          </cell>
          <cell r="N3417">
            <v>7.3278229182224823</v>
          </cell>
        </row>
        <row r="3418">
          <cell r="A3418">
            <v>41129</v>
          </cell>
          <cell r="M3418">
            <v>7.1674704365144493</v>
          </cell>
          <cell r="N3418">
            <v>7.3301096232539145</v>
          </cell>
        </row>
        <row r="3419">
          <cell r="A3419">
            <v>41130</v>
          </cell>
          <cell r="M3419">
            <v>7.1696122654242673</v>
          </cell>
          <cell r="N3419">
            <v>7.3323970418697169</v>
          </cell>
        </row>
        <row r="3420">
          <cell r="A3420">
            <v>41131</v>
          </cell>
          <cell r="M3420">
            <v>7.1717547343689647</v>
          </cell>
          <cell r="N3420">
            <v>7.3346851742925692</v>
          </cell>
        </row>
        <row r="3421">
          <cell r="A3421">
            <v>41134</v>
          </cell>
          <cell r="M3421">
            <v>7.1738978435398018</v>
          </cell>
          <cell r="N3421">
            <v>7.3369740207452203</v>
          </cell>
        </row>
        <row r="3422">
          <cell r="A3422">
            <v>41135</v>
          </cell>
          <cell r="M3422">
            <v>7.1760363107479828</v>
          </cell>
          <cell r="N3422">
            <v>7.3392635814504885</v>
          </cell>
        </row>
        <row r="3423">
          <cell r="A3423">
            <v>41136</v>
          </cell>
          <cell r="M3423">
            <v>7.1781833401479522</v>
          </cell>
          <cell r="N3423">
            <v>7.3415538566312621</v>
          </cell>
        </row>
        <row r="3424">
          <cell r="A3424">
            <v>41137</v>
          </cell>
          <cell r="M3424">
            <v>7.1803310119269517</v>
          </cell>
          <cell r="N3424">
            <v>7.3438448465104997</v>
          </cell>
        </row>
        <row r="3425">
          <cell r="A3425">
            <v>41138</v>
          </cell>
          <cell r="M3425">
            <v>7.1824766839153646</v>
          </cell>
          <cell r="N3425">
            <v>7.3461365513112273</v>
          </cell>
        </row>
        <row r="3426">
          <cell r="A3426">
            <v>41141</v>
          </cell>
          <cell r="M3426">
            <v>7.1846282857840693</v>
          </cell>
          <cell r="N3426">
            <v>7.3484289712565429</v>
          </cell>
        </row>
        <row r="3427">
          <cell r="A3427">
            <v>41142</v>
          </cell>
          <cell r="M3427">
            <v>7.1867831761355765</v>
          </cell>
          <cell r="N3427">
            <v>7.350722106569612</v>
          </cell>
        </row>
        <row r="3428">
          <cell r="A3428">
            <v>41143</v>
          </cell>
          <cell r="M3428">
            <v>7.1889307762005616</v>
          </cell>
          <cell r="N3428">
            <v>7.353015957473672</v>
          </cell>
        </row>
        <row r="3429">
          <cell r="A3429">
            <v>41144</v>
          </cell>
          <cell r="M3429">
            <v>7.1910763701021656</v>
          </cell>
          <cell r="N3429">
            <v>7.3553105241920278</v>
          </cell>
        </row>
        <row r="3430">
          <cell r="A3430">
            <v>41145</v>
          </cell>
          <cell r="M3430">
            <v>7.1932226043734335</v>
          </cell>
          <cell r="N3430">
            <v>7.3576058069480554</v>
          </cell>
        </row>
        <row r="3431">
          <cell r="A3431">
            <v>41148</v>
          </cell>
          <cell r="M3431">
            <v>7.1953721287091481</v>
          </cell>
          <cell r="N3431">
            <v>7.3599018059651993</v>
          </cell>
        </row>
        <row r="3432">
          <cell r="A3432">
            <v>41149</v>
          </cell>
          <cell r="M3432">
            <v>7.1975249432762816</v>
          </cell>
          <cell r="N3432">
            <v>7.3621985214669747</v>
          </cell>
        </row>
        <row r="3433">
          <cell r="A3433">
            <v>41150</v>
          </cell>
          <cell r="M3433">
            <v>7.1996784019533342</v>
          </cell>
          <cell r="N3433">
            <v>7.3644959536769665</v>
          </cell>
        </row>
        <row r="3434">
          <cell r="A3434">
            <v>41151</v>
          </cell>
          <cell r="M3434">
            <v>7.2018298554513684</v>
          </cell>
          <cell r="N3434">
            <v>7.3667941028188295</v>
          </cell>
        </row>
        <row r="3435">
          <cell r="A3435">
            <v>41152</v>
          </cell>
          <cell r="M3435">
            <v>7.2038650541587597</v>
          </cell>
          <cell r="N3435">
            <v>7.3689575006484107</v>
          </cell>
        </row>
        <row r="3436">
          <cell r="A3436">
            <v>41155</v>
          </cell>
          <cell r="M3436">
            <v>7.2059008280024512</v>
          </cell>
          <cell r="N3436">
            <v>7.3711215338005083</v>
          </cell>
        </row>
        <row r="3437">
          <cell r="A3437">
            <v>41156</v>
          </cell>
          <cell r="M3437">
            <v>7.2079451660870255</v>
          </cell>
          <cell r="N3437">
            <v>7.3732862024616974</v>
          </cell>
        </row>
        <row r="3438">
          <cell r="A3438">
            <v>41157</v>
          </cell>
          <cell r="M3438">
            <v>7.2099847550830019</v>
          </cell>
          <cell r="N3438">
            <v>7.3754515068186066</v>
          </cell>
        </row>
        <row r="3439">
          <cell r="A3439">
            <v>41158</v>
          </cell>
          <cell r="M3439">
            <v>7.2120249212092391</v>
          </cell>
          <cell r="N3439">
            <v>7.3776174470579203</v>
          </cell>
        </row>
        <row r="3440">
          <cell r="A3440">
            <v>41162</v>
          </cell>
          <cell r="M3440">
            <v>7.214065664629044</v>
          </cell>
          <cell r="N3440">
            <v>7.3797894621459603</v>
          </cell>
        </row>
        <row r="3441">
          <cell r="A3441">
            <v>41163</v>
          </cell>
          <cell r="M3441">
            <v>7.2161043211108513</v>
          </cell>
          <cell r="N3441">
            <v>7.3819621166883467</v>
          </cell>
        </row>
        <row r="3442">
          <cell r="A3442">
            <v>41164</v>
          </cell>
          <cell r="M3442">
            <v>7.2181408861528773</v>
          </cell>
          <cell r="N3442">
            <v>7.3841354108733386</v>
          </cell>
        </row>
        <row r="3443">
          <cell r="A3443">
            <v>41165</v>
          </cell>
          <cell r="M3443">
            <v>7.2201753552523451</v>
          </cell>
          <cell r="N3443">
            <v>7.3863093448892503</v>
          </cell>
        </row>
        <row r="3444">
          <cell r="A3444">
            <v>41166</v>
          </cell>
          <cell r="M3444">
            <v>7.2222103977771006</v>
          </cell>
          <cell r="N3444">
            <v>7.3884839189244529</v>
          </cell>
        </row>
        <row r="3445">
          <cell r="A3445">
            <v>41169</v>
          </cell>
          <cell r="M3445">
            <v>7.2242433440783218</v>
          </cell>
          <cell r="N3445">
            <v>7.3906591331673708</v>
          </cell>
        </row>
        <row r="3446">
          <cell r="A3446">
            <v>41170</v>
          </cell>
          <cell r="M3446">
            <v>7.2262741920621547</v>
          </cell>
          <cell r="N3446">
            <v>7.3928349878064861</v>
          </cell>
        </row>
        <row r="3447">
          <cell r="A3447">
            <v>41171</v>
          </cell>
          <cell r="M3447">
            <v>7.2283029372277214</v>
          </cell>
          <cell r="N3447">
            <v>7.3950114830303351</v>
          </cell>
        </row>
        <row r="3448">
          <cell r="A3448">
            <v>41172</v>
          </cell>
          <cell r="M3448">
            <v>7.2303322519547022</v>
          </cell>
          <cell r="N3448">
            <v>7.3971804411308106</v>
          </cell>
        </row>
        <row r="3449">
          <cell r="A3449">
            <v>41173</v>
          </cell>
          <cell r="M3449">
            <v>7.232367484438754</v>
          </cell>
          <cell r="N3449">
            <v>7.3993500353870578</v>
          </cell>
        </row>
        <row r="3450">
          <cell r="A3450">
            <v>41176</v>
          </cell>
          <cell r="M3450">
            <v>7.2344032898109001</v>
          </cell>
          <cell r="N3450">
            <v>7.4015202659856625</v>
          </cell>
        </row>
        <row r="3451">
          <cell r="A3451">
            <v>41177</v>
          </cell>
          <cell r="M3451">
            <v>7.2364396682323999</v>
          </cell>
          <cell r="N3451">
            <v>7.4036911331132629</v>
          </cell>
        </row>
        <row r="3452">
          <cell r="A3452">
            <v>41178</v>
          </cell>
          <cell r="M3452">
            <v>7.2384846474882973</v>
          </cell>
          <cell r="N3452">
            <v>7.4058626369565541</v>
          </cell>
        </row>
        <row r="3453">
          <cell r="A3453">
            <v>41179</v>
          </cell>
          <cell r="M3453">
            <v>7.2405275288179354</v>
          </cell>
          <cell r="N3453">
            <v>7.4080347777022846</v>
          </cell>
        </row>
        <row r="3454">
          <cell r="A3454">
            <v>41180</v>
          </cell>
          <cell r="M3454">
            <v>7.2425683077045715</v>
          </cell>
          <cell r="N3454">
            <v>7.4102075555372577</v>
          </cell>
        </row>
        <row r="3455">
          <cell r="A3455">
            <v>41183</v>
          </cell>
          <cell r="M3455">
            <v>7.2446096617949403</v>
          </cell>
          <cell r="N3455">
            <v>7.4123809706483321</v>
          </cell>
        </row>
        <row r="3456">
          <cell r="A3456">
            <v>41184</v>
          </cell>
          <cell r="M3456">
            <v>7.2466515912511662</v>
          </cell>
          <cell r="N3456">
            <v>7.4145550232224204</v>
          </cell>
        </row>
        <row r="3457">
          <cell r="A3457">
            <v>41185</v>
          </cell>
          <cell r="M3457">
            <v>7.24869141738988</v>
          </cell>
          <cell r="N3457">
            <v>7.4167297134464913</v>
          </cell>
        </row>
        <row r="3458">
          <cell r="A3458">
            <v>41186</v>
          </cell>
          <cell r="M3458">
            <v>7.2507344973093293</v>
          </cell>
          <cell r="N3458">
            <v>7.4189050415075677</v>
          </cell>
        </row>
        <row r="3459">
          <cell r="A3459">
            <v>41187</v>
          </cell>
          <cell r="M3459">
            <v>7.2527781530810689</v>
          </cell>
          <cell r="N3459">
            <v>7.4210810075927265</v>
          </cell>
        </row>
        <row r="3460">
          <cell r="A3460">
            <v>41190</v>
          </cell>
          <cell r="M3460">
            <v>7.2548223848674063</v>
          </cell>
          <cell r="N3460">
            <v>7.4232576118891007</v>
          </cell>
        </row>
        <row r="3461">
          <cell r="A3461">
            <v>41191</v>
          </cell>
          <cell r="M3461">
            <v>7.2568671928306943</v>
          </cell>
          <cell r="N3461">
            <v>7.4254348545838775</v>
          </cell>
        </row>
        <row r="3462">
          <cell r="A3462">
            <v>41192</v>
          </cell>
          <cell r="M3462">
            <v>7.2589098945114232</v>
          </cell>
          <cell r="N3462">
            <v>7.4276127358643</v>
          </cell>
        </row>
        <row r="3463">
          <cell r="A3463">
            <v>41193</v>
          </cell>
          <cell r="M3463">
            <v>7.2609478020090314</v>
          </cell>
          <cell r="N3463">
            <v>7.4297912559176646</v>
          </cell>
        </row>
        <row r="3464">
          <cell r="A3464">
            <v>41197</v>
          </cell>
          <cell r="M3464">
            <v>7.2629083039015772</v>
          </cell>
          <cell r="N3464">
            <v>7.4318881275165678</v>
          </cell>
        </row>
        <row r="3465">
          <cell r="A3465">
            <v>41198</v>
          </cell>
          <cell r="M3465">
            <v>7.2648693351420501</v>
          </cell>
          <cell r="N3465">
            <v>7.433985590904709</v>
          </cell>
        </row>
        <row r="3466">
          <cell r="A3466">
            <v>41199</v>
          </cell>
          <cell r="M3466">
            <v>7.2668335887182787</v>
          </cell>
          <cell r="N3466">
            <v>7.4360836462491049</v>
          </cell>
        </row>
        <row r="3467">
          <cell r="A3467">
            <v>41200</v>
          </cell>
          <cell r="M3467">
            <v>7.2688010693787568</v>
          </cell>
          <cell r="N3467">
            <v>7.4381822937168209</v>
          </cell>
        </row>
        <row r="3468">
          <cell r="A3468">
            <v>41201</v>
          </cell>
          <cell r="M3468">
            <v>7.2707744713352147</v>
          </cell>
          <cell r="N3468">
            <v>7.4402815334749688</v>
          </cell>
        </row>
        <row r="3469">
          <cell r="A3469">
            <v>41204</v>
          </cell>
          <cell r="M3469">
            <v>7.272748409049254</v>
          </cell>
          <cell r="N3469">
            <v>7.4423813656907072</v>
          </cell>
        </row>
        <row r="3470">
          <cell r="A3470">
            <v>41205</v>
          </cell>
          <cell r="M3470">
            <v>7.27473366572797</v>
          </cell>
          <cell r="N3470">
            <v>7.4444817905312428</v>
          </cell>
        </row>
        <row r="3471">
          <cell r="A3471">
            <v>41206</v>
          </cell>
          <cell r="M3471">
            <v>7.2767194643261721</v>
          </cell>
          <cell r="N3471">
            <v>7.4465828081638294</v>
          </cell>
        </row>
        <row r="3472">
          <cell r="A3472">
            <v>41207</v>
          </cell>
          <cell r="M3472">
            <v>7.2787084998035638</v>
          </cell>
          <cell r="N3472">
            <v>7.448695428528449</v>
          </cell>
        </row>
        <row r="3473">
          <cell r="A3473">
            <v>41208</v>
          </cell>
          <cell r="M3473">
            <v>7.2806926854455556</v>
          </cell>
          <cell r="N3473">
            <v>7.4508086482505078</v>
          </cell>
        </row>
        <row r="3474">
          <cell r="A3474">
            <v>41211</v>
          </cell>
          <cell r="M3474">
            <v>7.2826720145590205</v>
          </cell>
          <cell r="N3474">
            <v>7.4529224675000458</v>
          </cell>
        </row>
        <row r="3475">
          <cell r="A3475">
            <v>41212</v>
          </cell>
          <cell r="M3475">
            <v>7.2846491823291384</v>
          </cell>
          <cell r="N3475">
            <v>7.455036886447151</v>
          </cell>
        </row>
        <row r="3476">
          <cell r="A3476">
            <v>41213</v>
          </cell>
          <cell r="M3476">
            <v>7.2866241867025856</v>
          </cell>
          <cell r="N3476">
            <v>7.4571519052619593</v>
          </cell>
        </row>
        <row r="3477">
          <cell r="A3477">
            <v>41214</v>
          </cell>
          <cell r="M3477">
            <v>7.288605128353983</v>
          </cell>
          <cell r="N3477">
            <v>7.4592675241146553</v>
          </cell>
        </row>
        <row r="3478">
          <cell r="A3478">
            <v>41218</v>
          </cell>
          <cell r="M3478">
            <v>7.2905920118301131</v>
          </cell>
          <cell r="N3478">
            <v>7.4613837431754719</v>
          </cell>
        </row>
        <row r="3479">
          <cell r="A3479">
            <v>41219</v>
          </cell>
          <cell r="M3479">
            <v>7.292582139312767</v>
          </cell>
          <cell r="N3479">
            <v>7.4635005626146906</v>
          </cell>
        </row>
        <row r="3480">
          <cell r="A3480">
            <v>41220</v>
          </cell>
          <cell r="M3480">
            <v>7.2945728100445004</v>
          </cell>
          <cell r="N3480">
            <v>7.4656179826026401</v>
          </cell>
        </row>
        <row r="3481">
          <cell r="A3481">
            <v>41221</v>
          </cell>
          <cell r="M3481">
            <v>7.296566725597069</v>
          </cell>
          <cell r="N3481">
            <v>7.4677360033096978</v>
          </cell>
        </row>
        <row r="3482">
          <cell r="A3482">
            <v>41222</v>
          </cell>
          <cell r="M3482">
            <v>7.2985503702270895</v>
          </cell>
          <cell r="N3482">
            <v>7.46985462490629</v>
          </cell>
        </row>
        <row r="3483">
          <cell r="A3483">
            <v>41225</v>
          </cell>
          <cell r="M3483">
            <v>7.3005345541307394</v>
          </cell>
          <cell r="N3483">
            <v>7.4719738475628921</v>
          </cell>
        </row>
        <row r="3484">
          <cell r="A3484">
            <v>41226</v>
          </cell>
          <cell r="M3484">
            <v>7.3025138653250092</v>
          </cell>
          <cell r="N3484">
            <v>7.4740936714500252</v>
          </cell>
        </row>
        <row r="3485">
          <cell r="A3485">
            <v>41227</v>
          </cell>
          <cell r="M3485">
            <v>7.3044910063490178</v>
          </cell>
          <cell r="N3485">
            <v>7.4762140967382615</v>
          </cell>
        </row>
        <row r="3486">
          <cell r="A3486">
            <v>41229</v>
          </cell>
          <cell r="M3486">
            <v>7.3064686826800047</v>
          </cell>
          <cell r="N3486">
            <v>7.4783351235982201</v>
          </cell>
        </row>
        <row r="3487">
          <cell r="A3487">
            <v>41232</v>
          </cell>
          <cell r="M3487">
            <v>7.3084441837630223</v>
          </cell>
          <cell r="N3487">
            <v>7.4804567522005687</v>
          </cell>
        </row>
        <row r="3488">
          <cell r="A3488">
            <v>41233</v>
          </cell>
          <cell r="M3488">
            <v>7.3104147985466597</v>
          </cell>
          <cell r="N3488">
            <v>7.4825789827160243</v>
          </cell>
        </row>
        <row r="3489">
          <cell r="A3489">
            <v>41234</v>
          </cell>
          <cell r="M3489">
            <v>7.3123805227866949</v>
          </cell>
          <cell r="N3489">
            <v>7.4847018153153515</v>
          </cell>
        </row>
        <row r="3490">
          <cell r="A3490">
            <v>41235</v>
          </cell>
          <cell r="M3490">
            <v>7.3143413498111816</v>
          </cell>
          <cell r="N3490">
            <v>7.4868030954519895</v>
          </cell>
        </row>
        <row r="3491">
          <cell r="A3491">
            <v>41236</v>
          </cell>
          <cell r="M3491">
            <v>7.3163298266505414</v>
          </cell>
          <cell r="N3491">
            <v>7.4889049655090174</v>
          </cell>
        </row>
        <row r="3492">
          <cell r="A3492">
            <v>41239</v>
          </cell>
          <cell r="M3492">
            <v>7.3183269798359829</v>
          </cell>
          <cell r="N3492">
            <v>7.4910074256520511</v>
          </cell>
        </row>
        <row r="3493">
          <cell r="A3493">
            <v>41240</v>
          </cell>
          <cell r="M3493">
            <v>7.3203273884087485</v>
          </cell>
          <cell r="N3493">
            <v>7.4931104760467537</v>
          </cell>
        </row>
        <row r="3494">
          <cell r="A3494">
            <v>41241</v>
          </cell>
          <cell r="M3494">
            <v>7.322325632816618</v>
          </cell>
          <cell r="N3494">
            <v>7.4952141168588344</v>
          </cell>
        </row>
        <row r="3495">
          <cell r="A3495">
            <v>41242</v>
          </cell>
          <cell r="M3495">
            <v>7.3243217085472248</v>
          </cell>
          <cell r="N3495">
            <v>7.4973405340878347</v>
          </cell>
        </row>
        <row r="3496">
          <cell r="A3496">
            <v>41243</v>
          </cell>
          <cell r="M3496">
            <v>7.3263074688830834</v>
          </cell>
          <cell r="N3496">
            <v>7.4994675545884908</v>
          </cell>
        </row>
        <row r="3497">
          <cell r="A3497">
            <v>41246</v>
          </cell>
          <cell r="M3497">
            <v>7.3282910519776676</v>
          </cell>
          <cell r="N3497">
            <v>7.5015951785319528</v>
          </cell>
        </row>
        <row r="3498">
          <cell r="A3498">
            <v>41247</v>
          </cell>
          <cell r="M3498">
            <v>7.3302778884766244</v>
          </cell>
          <cell r="N3498">
            <v>7.5037234060894198</v>
          </cell>
        </row>
        <row r="3499">
          <cell r="A3499">
            <v>41248</v>
          </cell>
          <cell r="M3499">
            <v>7.332265263644044</v>
          </cell>
          <cell r="N3499">
            <v>7.5058522374321388</v>
          </cell>
        </row>
        <row r="3500">
          <cell r="A3500">
            <v>41249</v>
          </cell>
          <cell r="M3500">
            <v>7.3342504597996445</v>
          </cell>
          <cell r="N3500">
            <v>7.5079816727314057</v>
          </cell>
        </row>
        <row r="3501">
          <cell r="A3501">
            <v>41250</v>
          </cell>
          <cell r="M3501">
            <v>7.3362334724362146</v>
          </cell>
          <cell r="N3501">
            <v>7.5101117121585652</v>
          </cell>
        </row>
        <row r="3502">
          <cell r="A3502">
            <v>41253</v>
          </cell>
          <cell r="M3502">
            <v>7.3382143019365849</v>
          </cell>
          <cell r="N3502">
            <v>7.5122423558850109</v>
          </cell>
        </row>
        <row r="3503">
          <cell r="A3503">
            <v>41254</v>
          </cell>
          <cell r="M3503">
            <v>7.3401875012870175</v>
          </cell>
          <cell r="N3503">
            <v>7.5143624859634963</v>
          </cell>
        </row>
        <row r="3504">
          <cell r="A3504">
            <v>41255</v>
          </cell>
          <cell r="M3504">
            <v>7.3421503383800069</v>
          </cell>
          <cell r="N3504">
            <v>7.5164832143921592</v>
          </cell>
        </row>
        <row r="3505">
          <cell r="A3505">
            <v>41256</v>
          </cell>
          <cell r="M3505">
            <v>7.3441137003546091</v>
          </cell>
          <cell r="N3505">
            <v>7.5185850987032872</v>
          </cell>
        </row>
        <row r="3506">
          <cell r="A3506">
            <v>41257</v>
          </cell>
          <cell r="M3506">
            <v>7.3460721355707799</v>
          </cell>
          <cell r="N3506">
            <v>7.5206792251488794</v>
          </cell>
        </row>
        <row r="3507">
          <cell r="A3507">
            <v>41260</v>
          </cell>
          <cell r="M3507">
            <v>7.348017458727762</v>
          </cell>
          <cell r="N3507">
            <v>7.5227739348645297</v>
          </cell>
        </row>
        <row r="3508">
          <cell r="A3508">
            <v>41261</v>
          </cell>
          <cell r="M3508">
            <v>7.3499605684645486</v>
          </cell>
          <cell r="N3508">
            <v>7.5248553108809144</v>
          </cell>
        </row>
        <row r="3509">
          <cell r="A3509">
            <v>41262</v>
          </cell>
          <cell r="M3509">
            <v>7.3518987334665589</v>
          </cell>
          <cell r="N3509">
            <v>7.5269288850932314</v>
          </cell>
        </row>
        <row r="3510">
          <cell r="A3510">
            <v>41263</v>
          </cell>
          <cell r="M3510">
            <v>7.3538292170916888</v>
          </cell>
          <cell r="N3510">
            <v>7.529003030706571</v>
          </cell>
        </row>
        <row r="3511">
          <cell r="A3511">
            <v>41264</v>
          </cell>
          <cell r="M3511">
            <v>7.3557629383509155</v>
          </cell>
          <cell r="N3511">
            <v>7.5310777478783892</v>
          </cell>
        </row>
        <row r="3512">
          <cell r="A3512">
            <v>41267</v>
          </cell>
          <cell r="M3512">
            <v>7.3577026334223916</v>
          </cell>
          <cell r="N3512">
            <v>7.533153036766187</v>
          </cell>
        </row>
        <row r="3513">
          <cell r="A3513">
            <v>41269</v>
          </cell>
          <cell r="M3513">
            <v>7.359642839986285</v>
          </cell>
          <cell r="N3513">
            <v>7.5352288975275084</v>
          </cell>
        </row>
        <row r="3514">
          <cell r="A3514">
            <v>41270</v>
          </cell>
          <cell r="M3514">
            <v>7.3615917568195979</v>
          </cell>
          <cell r="N3514">
            <v>7.5373053303199411</v>
          </cell>
        </row>
        <row r="3515">
          <cell r="A3515">
            <v>41271</v>
          </cell>
          <cell r="M3515">
            <v>7.363541189748176</v>
          </cell>
          <cell r="N3515">
            <v>7.5393823353011156</v>
          </cell>
        </row>
        <row r="3516">
          <cell r="A3516">
            <v>41274</v>
          </cell>
          <cell r="M3516">
            <v>7.3654911389086877</v>
          </cell>
          <cell r="N3516">
            <v>7.5414599126287056</v>
          </cell>
        </row>
        <row r="3517">
          <cell r="A3517">
            <v>41276</v>
          </cell>
          <cell r="M3517">
            <v>7.3674416044378361</v>
          </cell>
          <cell r="N3517">
            <v>7.5435380624604296</v>
          </cell>
        </row>
        <row r="3518">
          <cell r="A3518">
            <v>41277</v>
          </cell>
          <cell r="M3518">
            <v>7.3693980580256611</v>
          </cell>
          <cell r="N3518">
            <v>7.5456167849540483</v>
          </cell>
        </row>
        <row r="3519">
          <cell r="A3519">
            <v>41278</v>
          </cell>
          <cell r="M3519">
            <v>7.3713550311575622</v>
          </cell>
          <cell r="N3519">
            <v>7.5476960802673663</v>
          </cell>
        </row>
        <row r="3520">
          <cell r="A3520">
            <v>41281</v>
          </cell>
          <cell r="M3520">
            <v>7.3733152587442223</v>
          </cell>
          <cell r="N3520">
            <v>7.5497871443074169</v>
          </cell>
        </row>
        <row r="3521">
          <cell r="A3521">
            <v>41282</v>
          </cell>
          <cell r="M3521">
            <v>7.3752732721044429</v>
          </cell>
          <cell r="N3521">
            <v>7.5518787876697901</v>
          </cell>
        </row>
        <row r="3522">
          <cell r="A3522">
            <v>41283</v>
          </cell>
          <cell r="M3522">
            <v>7.3772290667381348</v>
          </cell>
          <cell r="N3522">
            <v>7.5539710105149842</v>
          </cell>
        </row>
        <row r="3523">
          <cell r="A3523">
            <v>41284</v>
          </cell>
          <cell r="M3523">
            <v>7.3791826406036023</v>
          </cell>
          <cell r="N3523">
            <v>7.5560638130035436</v>
          </cell>
        </row>
        <row r="3524">
          <cell r="A3524">
            <v>41285</v>
          </cell>
          <cell r="M3524">
            <v>7.3811394719340582</v>
          </cell>
          <cell r="N3524">
            <v>7.5581571952960562</v>
          </cell>
        </row>
        <row r="3525">
          <cell r="A3525">
            <v>41288</v>
          </cell>
          <cell r="M3525">
            <v>7.3830995630453886</v>
          </cell>
          <cell r="N3525">
            <v>7.5602511575531555</v>
          </cell>
        </row>
        <row r="3526">
          <cell r="A3526">
            <v>41289</v>
          </cell>
          <cell r="M3526">
            <v>7.3850629137966903</v>
          </cell>
          <cell r="N3526">
            <v>7.5623456999355181</v>
          </cell>
        </row>
        <row r="3527">
          <cell r="A3527">
            <v>41290</v>
          </cell>
          <cell r="M3527">
            <v>7.3870295289720698</v>
          </cell>
          <cell r="N3527">
            <v>7.5644408226038662</v>
          </cell>
        </row>
        <row r="3528">
          <cell r="A3528">
            <v>41291</v>
          </cell>
          <cell r="M3528">
            <v>7.3889966678498595</v>
          </cell>
          <cell r="N3528">
            <v>7.5665365257189654</v>
          </cell>
        </row>
        <row r="3529">
          <cell r="A3529">
            <v>41292</v>
          </cell>
          <cell r="M3529">
            <v>7.3909643305695196</v>
          </cell>
          <cell r="N3529">
            <v>7.5686328094416266</v>
          </cell>
        </row>
        <row r="3530">
          <cell r="A3530">
            <v>41295</v>
          </cell>
          <cell r="M3530">
            <v>7.3929270307113599</v>
          </cell>
          <cell r="N3530">
            <v>7.5707296739327061</v>
          </cell>
        </row>
        <row r="3531">
          <cell r="A3531">
            <v>41296</v>
          </cell>
          <cell r="M3531">
            <v>7.3948929948320012</v>
          </cell>
          <cell r="N3531">
            <v>7.5728271193531036</v>
          </cell>
        </row>
        <row r="3532">
          <cell r="A3532">
            <v>41297</v>
          </cell>
          <cell r="M3532">
            <v>7.3968594817516511</v>
          </cell>
          <cell r="N3532">
            <v>7.5749251458637632</v>
          </cell>
        </row>
        <row r="3533">
          <cell r="A3533">
            <v>41298</v>
          </cell>
          <cell r="M3533">
            <v>7.3988264916093351</v>
          </cell>
          <cell r="N3533">
            <v>7.5770237536256735</v>
          </cell>
        </row>
        <row r="3534">
          <cell r="A3534">
            <v>41299</v>
          </cell>
          <cell r="M3534">
            <v>7.4007940245441155</v>
          </cell>
          <cell r="N3534">
            <v>7.5791229427998692</v>
          </cell>
        </row>
        <row r="3535">
          <cell r="A3535">
            <v>41302</v>
          </cell>
          <cell r="M3535">
            <v>7.4027648288566068</v>
          </cell>
          <cell r="N3535">
            <v>7.5812227135474286</v>
          </cell>
        </row>
        <row r="3536">
          <cell r="A3536">
            <v>41303</v>
          </cell>
          <cell r="M3536">
            <v>7.4047361579870596</v>
          </cell>
          <cell r="N3536">
            <v>7.5833230660294744</v>
          </cell>
        </row>
        <row r="3537">
          <cell r="A3537">
            <v>41304</v>
          </cell>
          <cell r="M3537">
            <v>7.4067107592323476</v>
          </cell>
          <cell r="N3537">
            <v>7.5854240004071736</v>
          </cell>
        </row>
        <row r="3538">
          <cell r="A3538">
            <v>41305</v>
          </cell>
          <cell r="M3538">
            <v>7.408685887039284</v>
          </cell>
          <cell r="N3538">
            <v>7.5875311300554991</v>
          </cell>
        </row>
        <row r="3539">
          <cell r="A3539">
            <v>41306</v>
          </cell>
          <cell r="M3539">
            <v>7.4106615415482855</v>
          </cell>
          <cell r="N3539">
            <v>7.5896388450363457</v>
          </cell>
        </row>
        <row r="3540">
          <cell r="A3540">
            <v>41309</v>
          </cell>
          <cell r="M3540">
            <v>7.4126377228998059</v>
          </cell>
          <cell r="N3540">
            <v>7.5917471455123113</v>
          </cell>
        </row>
        <row r="3541">
          <cell r="A3541">
            <v>41310</v>
          </cell>
          <cell r="M3541">
            <v>7.4146171837938128</v>
          </cell>
          <cell r="N3541">
            <v>7.5938560316460384</v>
          </cell>
        </row>
        <row r="3542">
          <cell r="A3542">
            <v>41311</v>
          </cell>
          <cell r="M3542">
            <v>7.4165971732804179</v>
          </cell>
          <cell r="N3542">
            <v>7.5959655036002154</v>
          </cell>
        </row>
        <row r="3543">
          <cell r="A3543">
            <v>41312</v>
          </cell>
          <cell r="M3543">
            <v>7.4185776915007748</v>
          </cell>
          <cell r="N3543">
            <v>7.5980755615375744</v>
          </cell>
        </row>
        <row r="3544">
          <cell r="A3544">
            <v>41313</v>
          </cell>
          <cell r="M3544">
            <v>7.4205559838308934</v>
          </cell>
          <cell r="N3544">
            <v>7.6001862056208944</v>
          </cell>
        </row>
        <row r="3545">
          <cell r="A3545">
            <v>41318</v>
          </cell>
          <cell r="M3545">
            <v>7.4225348037069523</v>
          </cell>
          <cell r="N3545">
            <v>7.6022974360129991</v>
          </cell>
        </row>
        <row r="3546">
          <cell r="A3546">
            <v>41319</v>
          </cell>
          <cell r="M3546">
            <v>7.4245141512696309</v>
          </cell>
          <cell r="N3546">
            <v>7.6044092528767573</v>
          </cell>
        </row>
        <row r="3547">
          <cell r="A3547">
            <v>41320</v>
          </cell>
          <cell r="M3547">
            <v>7.4264912721648955</v>
          </cell>
          <cell r="N3547">
            <v>7.6065216563750822</v>
          </cell>
        </row>
        <row r="3548">
          <cell r="A3548">
            <v>41323</v>
          </cell>
          <cell r="M3548">
            <v>7.4284689195602045</v>
          </cell>
          <cell r="N3548">
            <v>7.6086346466709331</v>
          </cell>
        </row>
        <row r="3549">
          <cell r="A3549">
            <v>41324</v>
          </cell>
          <cell r="M3549">
            <v>7.4304470935957641</v>
          </cell>
          <cell r="N3549">
            <v>7.6107482239273159</v>
          </cell>
        </row>
        <row r="3550">
          <cell r="A3550">
            <v>41325</v>
          </cell>
          <cell r="M3550">
            <v>7.432423036343093</v>
          </cell>
          <cell r="N3550">
            <v>7.6128623883072795</v>
          </cell>
        </row>
        <row r="3551">
          <cell r="A3551">
            <v>41326</v>
          </cell>
          <cell r="M3551">
            <v>7.4344050207743999</v>
          </cell>
          <cell r="N3551">
            <v>7.6149771399739183</v>
          </cell>
        </row>
        <row r="3552">
          <cell r="A3552">
            <v>41327</v>
          </cell>
          <cell r="M3552">
            <v>7.4363875349163679</v>
          </cell>
          <cell r="N3552">
            <v>7.617092479090374</v>
          </cell>
        </row>
        <row r="3553">
          <cell r="A3553">
            <v>41330</v>
          </cell>
          <cell r="M3553">
            <v>7.4383733375218251</v>
          </cell>
          <cell r="N3553">
            <v>7.6192084058198315</v>
          </cell>
        </row>
        <row r="3554">
          <cell r="A3554">
            <v>41331</v>
          </cell>
          <cell r="M3554">
            <v>7.4403707093660794</v>
          </cell>
          <cell r="N3554">
            <v>7.6213446540752932</v>
          </cell>
        </row>
        <row r="3555">
          <cell r="A3555">
            <v>41332</v>
          </cell>
          <cell r="M3555">
            <v>7.4423630967948808</v>
          </cell>
          <cell r="N3555">
            <v>7.6234815012849202</v>
          </cell>
        </row>
        <row r="3556">
          <cell r="A3556">
            <v>41333</v>
          </cell>
          <cell r="M3556">
            <v>7.4443560177465162</v>
          </cell>
          <cell r="N3556">
            <v>7.6256189476166449</v>
          </cell>
        </row>
        <row r="3557">
          <cell r="A3557">
            <v>41334</v>
          </cell>
          <cell r="M3557">
            <v>7.4463494723638526</v>
          </cell>
          <cell r="N3557">
            <v>7.6277569932384468</v>
          </cell>
        </row>
        <row r="3558">
          <cell r="A3558">
            <v>41337</v>
          </cell>
          <cell r="M3558">
            <v>7.4483434607897951</v>
          </cell>
          <cell r="N3558">
            <v>7.629895638318354</v>
          </cell>
        </row>
        <row r="3559">
          <cell r="A3559">
            <v>41338</v>
          </cell>
          <cell r="M3559">
            <v>7.4503407465027118</v>
          </cell>
          <cell r="N3559">
            <v>7.6320348830244393</v>
          </cell>
        </row>
        <row r="3560">
          <cell r="A3560">
            <v>41339</v>
          </cell>
          <cell r="M3560">
            <v>7.4523385677911218</v>
          </cell>
          <cell r="N3560">
            <v>7.6341747275248251</v>
          </cell>
        </row>
        <row r="3561">
          <cell r="A3561">
            <v>41340</v>
          </cell>
          <cell r="M3561">
            <v>7.45433692479864</v>
          </cell>
          <cell r="N3561">
            <v>7.636315171987679</v>
          </cell>
        </row>
        <row r="3562">
          <cell r="A3562">
            <v>41341</v>
          </cell>
          <cell r="M3562">
            <v>7.4563358176689203</v>
          </cell>
          <cell r="N3562">
            <v>7.6384562165812167</v>
          </cell>
        </row>
        <row r="3563">
          <cell r="A3563">
            <v>41344</v>
          </cell>
          <cell r="M3563">
            <v>7.4583352465456549</v>
          </cell>
          <cell r="N3563">
            <v>7.6405978614737</v>
          </cell>
        </row>
        <row r="3564">
          <cell r="A3564">
            <v>41345</v>
          </cell>
          <cell r="M3564">
            <v>7.4603352115725752</v>
          </cell>
          <cell r="N3564">
            <v>7.6427401068334397</v>
          </cell>
        </row>
        <row r="3565">
          <cell r="A3565">
            <v>41346</v>
          </cell>
          <cell r="M3565">
            <v>7.4623357128934504</v>
          </cell>
          <cell r="N3565">
            <v>7.6448829528287927</v>
          </cell>
        </row>
        <row r="3566">
          <cell r="A3566">
            <v>41347</v>
          </cell>
          <cell r="M3566">
            <v>7.4643367506520892</v>
          </cell>
          <cell r="N3566">
            <v>7.6470263996281629</v>
          </cell>
        </row>
        <row r="3567">
          <cell r="A3567">
            <v>41348</v>
          </cell>
          <cell r="M3567">
            <v>7.4663383249923383</v>
          </cell>
          <cell r="N3567">
            <v>7.6491704474000022</v>
          </cell>
        </row>
        <row r="3568">
          <cell r="A3568">
            <v>41351</v>
          </cell>
          <cell r="M3568">
            <v>7.4683404360580825</v>
          </cell>
          <cell r="N3568">
            <v>7.6513150963128087</v>
          </cell>
        </row>
        <row r="3569">
          <cell r="A3569">
            <v>41352</v>
          </cell>
          <cell r="M3569">
            <v>7.4703430839932459</v>
          </cell>
          <cell r="N3569">
            <v>7.6534603465351285</v>
          </cell>
        </row>
        <row r="3570">
          <cell r="A3570">
            <v>41353</v>
          </cell>
          <cell r="M3570">
            <v>7.4723462689417905</v>
          </cell>
          <cell r="N3570">
            <v>7.6556061982355548</v>
          </cell>
        </row>
        <row r="3571">
          <cell r="A3571">
            <v>41354</v>
          </cell>
          <cell r="M3571">
            <v>7.4743499910477178</v>
          </cell>
          <cell r="N3571">
            <v>7.6577526515827277</v>
          </cell>
        </row>
        <row r="3572">
          <cell r="A3572">
            <v>41355</v>
          </cell>
          <cell r="M3572">
            <v>7.4763542511852856</v>
          </cell>
          <cell r="N3572">
            <v>7.6598997067453354</v>
          </cell>
        </row>
        <row r="3573">
          <cell r="A3573">
            <v>41358</v>
          </cell>
          <cell r="M3573">
            <v>7.4783590480383317</v>
          </cell>
          <cell r="N3573">
            <v>7.6620473638921132</v>
          </cell>
        </row>
        <row r="3574">
          <cell r="A3574">
            <v>41359</v>
          </cell>
          <cell r="M3574">
            <v>7.4803643832116054</v>
          </cell>
          <cell r="N3574">
            <v>7.6641956231918424</v>
          </cell>
        </row>
        <row r="3575">
          <cell r="A3575">
            <v>41360</v>
          </cell>
          <cell r="M3575">
            <v>7.4823702561190437</v>
          </cell>
          <cell r="N3575">
            <v>7.6663444848133535</v>
          </cell>
        </row>
        <row r="3576">
          <cell r="A3576">
            <v>41361</v>
          </cell>
          <cell r="M3576">
            <v>7.4843766661738398</v>
          </cell>
          <cell r="N3576">
            <v>7.6684939489255228</v>
          </cell>
        </row>
        <row r="3577">
          <cell r="A3577">
            <v>41365</v>
          </cell>
          <cell r="M3577">
            <v>7.4863891678572845</v>
          </cell>
          <cell r="N3577">
            <v>7.6706440156972757</v>
          </cell>
        </row>
        <row r="3578">
          <cell r="A3578">
            <v>41366</v>
          </cell>
          <cell r="M3578">
            <v>7.4884049879411041</v>
          </cell>
          <cell r="N3578">
            <v>7.6727946852975828</v>
          </cell>
        </row>
        <row r="3579">
          <cell r="A3579">
            <v>41367</v>
          </cell>
          <cell r="M3579">
            <v>7.4904213508140467</v>
          </cell>
          <cell r="N3579">
            <v>7.6749459578954635</v>
          </cell>
        </row>
        <row r="3580">
          <cell r="A3580">
            <v>41368</v>
          </cell>
          <cell r="M3580">
            <v>7.4924354776759445</v>
          </cell>
          <cell r="N3580">
            <v>7.6770978336599844</v>
          </cell>
        </row>
        <row r="3581">
          <cell r="A3581">
            <v>41369</v>
          </cell>
          <cell r="M3581">
            <v>7.4944501461237998</v>
          </cell>
          <cell r="N3581">
            <v>7.6792503127602592</v>
          </cell>
        </row>
        <row r="3582">
          <cell r="A3582">
            <v>41372</v>
          </cell>
          <cell r="M3582">
            <v>7.4964653563032408</v>
          </cell>
          <cell r="N3582">
            <v>7.6814033953654492</v>
          </cell>
        </row>
        <row r="3583">
          <cell r="A3583">
            <v>41373</v>
          </cell>
          <cell r="M3583">
            <v>7.4984811083599361</v>
          </cell>
          <cell r="N3583">
            <v>7.6835570816447634</v>
          </cell>
        </row>
        <row r="3584">
          <cell r="A3584">
            <v>41374</v>
          </cell>
          <cell r="M3584">
            <v>7.500497402439593</v>
          </cell>
          <cell r="N3584">
            <v>7.6857113717674572</v>
          </cell>
        </row>
        <row r="3585">
          <cell r="A3585">
            <v>41375</v>
          </cell>
          <cell r="M3585">
            <v>7.502514238687958</v>
          </cell>
          <cell r="N3585">
            <v>7.6878662659028345</v>
          </cell>
        </row>
        <row r="3586">
          <cell r="A3586">
            <v>41376</v>
          </cell>
          <cell r="M3586">
            <v>7.5045316172508167</v>
          </cell>
          <cell r="N3586">
            <v>7.6900217642202469</v>
          </cell>
        </row>
        <row r="3587">
          <cell r="A3587">
            <v>41379</v>
          </cell>
          <cell r="M3587">
            <v>7.5065495382739948</v>
          </cell>
          <cell r="N3587">
            <v>7.6921778668890921</v>
          </cell>
        </row>
        <row r="3588">
          <cell r="A3588">
            <v>41380</v>
          </cell>
          <cell r="M3588">
            <v>7.508568001903356</v>
          </cell>
          <cell r="N3588">
            <v>7.6943345740788169</v>
          </cell>
        </row>
        <row r="3589">
          <cell r="A3589">
            <v>41381</v>
          </cell>
          <cell r="M3589">
            <v>7.5105842226060755</v>
          </cell>
          <cell r="N3589">
            <v>7.6964918859589142</v>
          </cell>
        </row>
        <row r="3590">
          <cell r="A3590">
            <v>41382</v>
          </cell>
          <cell r="M3590">
            <v>7.5126009847097555</v>
          </cell>
          <cell r="N3590">
            <v>7.6986498026989256</v>
          </cell>
        </row>
        <row r="3591">
          <cell r="A3591">
            <v>41383</v>
          </cell>
          <cell r="M3591">
            <v>7.5146851004245301</v>
          </cell>
          <cell r="N3591">
            <v>7.7008794343304521</v>
          </cell>
        </row>
        <row r="3592">
          <cell r="A3592">
            <v>41386</v>
          </cell>
          <cell r="M3592">
            <v>7.5167697943063505</v>
          </cell>
          <cell r="N3592">
            <v>7.7031097116930276</v>
          </cell>
        </row>
        <row r="3593">
          <cell r="A3593">
            <v>41387</v>
          </cell>
          <cell r="M3593">
            <v>7.5188550665156084</v>
          </cell>
          <cell r="N3593">
            <v>7.7053406349736644</v>
          </cell>
        </row>
        <row r="3594">
          <cell r="A3594">
            <v>41388</v>
          </cell>
          <cell r="M3594">
            <v>7.5209409172127417</v>
          </cell>
          <cell r="N3594">
            <v>7.7075722043594288</v>
          </cell>
        </row>
        <row r="3595">
          <cell r="A3595">
            <v>41389</v>
          </cell>
          <cell r="M3595">
            <v>7.5230273465582318</v>
          </cell>
          <cell r="N3595">
            <v>7.7098044200374414</v>
          </cell>
        </row>
        <row r="3596">
          <cell r="A3596">
            <v>41390</v>
          </cell>
          <cell r="M3596">
            <v>7.5251143547126054</v>
          </cell>
          <cell r="N3596">
            <v>7.7120372821948777</v>
          </cell>
        </row>
        <row r="3597">
          <cell r="A3597">
            <v>41393</v>
          </cell>
          <cell r="M3597">
            <v>7.527199156096132</v>
          </cell>
          <cell r="N3597">
            <v>7.7142707910189658</v>
          </cell>
        </row>
        <row r="3598">
          <cell r="A3598">
            <v>41394</v>
          </cell>
          <cell r="M3598">
            <v>7.5292845350651421</v>
          </cell>
          <cell r="N3598">
            <v>7.7165049466969897</v>
          </cell>
        </row>
        <row r="3599">
          <cell r="A3599">
            <v>41396</v>
          </cell>
          <cell r="M3599">
            <v>7.5313704917796525</v>
          </cell>
          <cell r="N3599">
            <v>7.7187397494162866</v>
          </cell>
        </row>
        <row r="3600">
          <cell r="A3600">
            <v>41397</v>
          </cell>
          <cell r="M3600">
            <v>7.5334570263997254</v>
          </cell>
          <cell r="N3600">
            <v>7.7209751993642479</v>
          </cell>
        </row>
        <row r="3601">
          <cell r="A3601">
            <v>41400</v>
          </cell>
          <cell r="M3601">
            <v>7.5355441380239094</v>
          </cell>
          <cell r="N3601">
            <v>7.7232112967283202</v>
          </cell>
        </row>
        <row r="3602">
          <cell r="A3602">
            <v>41401</v>
          </cell>
          <cell r="M3602">
            <v>7.5376346235601988</v>
          </cell>
          <cell r="N3602">
            <v>7.7254480416960041</v>
          </cell>
        </row>
        <row r="3603">
          <cell r="A3603">
            <v>41402</v>
          </cell>
          <cell r="M3603">
            <v>7.5397256840069291</v>
          </cell>
          <cell r="N3603">
            <v>7.7276854344548536</v>
          </cell>
        </row>
        <row r="3604">
          <cell r="A3604">
            <v>41403</v>
          </cell>
          <cell r="M3604">
            <v>7.5418145323355397</v>
          </cell>
          <cell r="N3604">
            <v>7.7299234751924786</v>
          </cell>
        </row>
        <row r="3605">
          <cell r="A3605">
            <v>41404</v>
          </cell>
          <cell r="M3605">
            <v>7.5439067523558423</v>
          </cell>
          <cell r="N3605">
            <v>7.7321621640965414</v>
          </cell>
        </row>
        <row r="3606">
          <cell r="A3606">
            <v>41407</v>
          </cell>
          <cell r="M3606">
            <v>7.5459967600943507</v>
          </cell>
          <cell r="N3606">
            <v>7.7344015013547605</v>
          </cell>
        </row>
        <row r="3607">
          <cell r="A3607">
            <v>41408</v>
          </cell>
          <cell r="M3607">
            <v>7.5480845534149914</v>
          </cell>
          <cell r="N3607">
            <v>7.7366414871549072</v>
          </cell>
        </row>
        <row r="3608">
          <cell r="A3608">
            <v>41409</v>
          </cell>
          <cell r="M3608">
            <v>7.55017292437714</v>
          </cell>
          <cell r="N3608">
            <v>7.7388821216848083</v>
          </cell>
        </row>
        <row r="3609">
          <cell r="A3609">
            <v>41410</v>
          </cell>
          <cell r="M3609">
            <v>7.5522618731406164</v>
          </cell>
          <cell r="N3609">
            <v>7.7411234051323436</v>
          </cell>
        </row>
        <row r="3610">
          <cell r="A3610">
            <v>41411</v>
          </cell>
          <cell r="M3610">
            <v>7.5543513998652836</v>
          </cell>
          <cell r="N3610">
            <v>7.7433653376854492</v>
          </cell>
        </row>
        <row r="3611">
          <cell r="A3611">
            <v>41414</v>
          </cell>
          <cell r="M3611">
            <v>7.5564415047110502</v>
          </cell>
          <cell r="N3611">
            <v>7.745607919532115</v>
          </cell>
        </row>
        <row r="3612">
          <cell r="A3612">
            <v>41415</v>
          </cell>
          <cell r="M3612">
            <v>7.5585321878378675</v>
          </cell>
          <cell r="N3612">
            <v>7.7478511508603845</v>
          </cell>
        </row>
        <row r="3613">
          <cell r="A3613">
            <v>41416</v>
          </cell>
          <cell r="M3613">
            <v>7.5606234497699578</v>
          </cell>
          <cell r="N3613">
            <v>7.7500950318583568</v>
          </cell>
        </row>
        <row r="3614">
          <cell r="A3614">
            <v>41417</v>
          </cell>
          <cell r="M3614">
            <v>7.5627152899390104</v>
          </cell>
          <cell r="N3614">
            <v>7.7523395627141838</v>
          </cell>
        </row>
        <row r="3615">
          <cell r="A3615">
            <v>41418</v>
          </cell>
          <cell r="M3615">
            <v>7.5648077088692354</v>
          </cell>
          <cell r="N3615">
            <v>7.754584743616074</v>
          </cell>
        </row>
        <row r="3616">
          <cell r="A3616">
            <v>41421</v>
          </cell>
          <cell r="M3616">
            <v>7.5669007067207623</v>
          </cell>
          <cell r="N3616">
            <v>7.7568305747522892</v>
          </cell>
        </row>
        <row r="3617">
          <cell r="A3617">
            <v>41422</v>
          </cell>
          <cell r="M3617">
            <v>7.5689942836537645</v>
          </cell>
          <cell r="N3617">
            <v>7.7590770563111455</v>
          </cell>
        </row>
        <row r="3618">
          <cell r="A3618">
            <v>41423</v>
          </cell>
          <cell r="M3618">
            <v>7.5710884398284595</v>
          </cell>
          <cell r="N3618">
            <v>7.7613241884810149</v>
          </cell>
        </row>
        <row r="3619">
          <cell r="A3619">
            <v>41425</v>
          </cell>
          <cell r="M3619">
            <v>7.5731831754051093</v>
          </cell>
          <cell r="N3619">
            <v>7.7635719714503226</v>
          </cell>
        </row>
        <row r="3620">
          <cell r="A3620">
            <v>41428</v>
          </cell>
          <cell r="M3620">
            <v>7.5754183479956261</v>
          </cell>
          <cell r="N3620">
            <v>7.7659661550847394</v>
          </cell>
        </row>
        <row r="3621">
          <cell r="A3621">
            <v>41429</v>
          </cell>
          <cell r="M3621">
            <v>7.5776541802818604</v>
          </cell>
          <cell r="N3621">
            <v>7.7683610770539451</v>
          </cell>
        </row>
        <row r="3622">
          <cell r="A3622">
            <v>41430</v>
          </cell>
          <cell r="M3622">
            <v>7.5798906724585171</v>
          </cell>
          <cell r="N3622">
            <v>7.770756737585633</v>
          </cell>
        </row>
        <row r="3623">
          <cell r="A3623">
            <v>41431</v>
          </cell>
          <cell r="M3623">
            <v>7.5821278247203576</v>
          </cell>
          <cell r="N3623">
            <v>7.7731531369075659</v>
          </cell>
        </row>
        <row r="3624">
          <cell r="A3624">
            <v>41432</v>
          </cell>
          <cell r="M3624">
            <v>7.5843656372622021</v>
          </cell>
          <cell r="N3624">
            <v>7.7755502752475767</v>
          </cell>
        </row>
        <row r="3625">
          <cell r="A3625">
            <v>41435</v>
          </cell>
          <cell r="M3625">
            <v>7.5866041102789277</v>
          </cell>
          <cell r="N3625">
            <v>7.7779481528335692</v>
          </cell>
        </row>
        <row r="3626">
          <cell r="A3626">
            <v>41436</v>
          </cell>
          <cell r="M3626">
            <v>7.5888432439654689</v>
          </cell>
          <cell r="N3626">
            <v>7.7803467698935176</v>
          </cell>
        </row>
        <row r="3627">
          <cell r="A3627">
            <v>41437</v>
          </cell>
          <cell r="M3627">
            <v>7.5910830385168175</v>
          </cell>
          <cell r="N3627">
            <v>7.7827461266554652</v>
          </cell>
        </row>
        <row r="3628">
          <cell r="A3628">
            <v>41438</v>
          </cell>
          <cell r="M3628">
            <v>7.5933234941280237</v>
          </cell>
          <cell r="N3628">
            <v>7.7851462233475264</v>
          </cell>
        </row>
        <row r="3629">
          <cell r="A3629">
            <v>41439</v>
          </cell>
          <cell r="M3629">
            <v>7.5955646109941943</v>
          </cell>
          <cell r="N3629">
            <v>7.7875470601978867</v>
          </cell>
        </row>
        <row r="3630">
          <cell r="A3630">
            <v>41442</v>
          </cell>
          <cell r="M3630">
            <v>7.5978063893104943</v>
          </cell>
          <cell r="N3630">
            <v>7.7899486374348008</v>
          </cell>
        </row>
        <row r="3631">
          <cell r="A3631">
            <v>41443</v>
          </cell>
          <cell r="M3631">
            <v>7.6000488292721462</v>
          </cell>
          <cell r="N3631">
            <v>7.7923509552865937</v>
          </cell>
        </row>
        <row r="3632">
          <cell r="A3632">
            <v>41444</v>
          </cell>
          <cell r="M3632">
            <v>7.6022919310744301</v>
          </cell>
          <cell r="N3632">
            <v>7.7947540139816613</v>
          </cell>
        </row>
        <row r="3633">
          <cell r="A3633">
            <v>41445</v>
          </cell>
          <cell r="M3633">
            <v>7.6045356949126832</v>
          </cell>
          <cell r="N3633">
            <v>7.7971578137484707</v>
          </cell>
        </row>
        <row r="3634">
          <cell r="A3634">
            <v>41446</v>
          </cell>
          <cell r="M3634">
            <v>7.6067801209823012</v>
          </cell>
          <cell r="N3634">
            <v>7.7995623548155582</v>
          </cell>
        </row>
        <row r="3635">
          <cell r="A3635">
            <v>41449</v>
          </cell>
          <cell r="M3635">
            <v>7.6090252094787374</v>
          </cell>
          <cell r="N3635">
            <v>7.801967637411531</v>
          </cell>
        </row>
        <row r="3636">
          <cell r="A3636">
            <v>41450</v>
          </cell>
          <cell r="M3636">
            <v>7.6112709605975022</v>
          </cell>
          <cell r="N3636">
            <v>7.8043736617650667</v>
          </cell>
        </row>
        <row r="3637">
          <cell r="A3637">
            <v>41451</v>
          </cell>
          <cell r="M3637">
            <v>7.6135173745341644</v>
          </cell>
          <cell r="N3637">
            <v>7.806780428104914</v>
          </cell>
        </row>
        <row r="3638">
          <cell r="A3638">
            <v>41452</v>
          </cell>
          <cell r="M3638">
            <v>7.615764451484349</v>
          </cell>
          <cell r="N3638">
            <v>7.8091879366598924</v>
          </cell>
        </row>
        <row r="3639">
          <cell r="A3639">
            <v>41453</v>
          </cell>
          <cell r="M3639">
            <v>7.6180121916437411</v>
          </cell>
          <cell r="N3639">
            <v>7.81159618765889</v>
          </cell>
        </row>
        <row r="3640">
          <cell r="A3640">
            <v>41456</v>
          </cell>
          <cell r="M3640">
            <v>7.620260595208082</v>
          </cell>
          <cell r="N3640">
            <v>7.8140051813308675</v>
          </cell>
        </row>
        <row r="3641">
          <cell r="A3641">
            <v>41457</v>
          </cell>
          <cell r="M3641">
            <v>7.6225096623731705</v>
          </cell>
          <cell r="N3641">
            <v>7.8164149179048552</v>
          </cell>
        </row>
        <row r="3642">
          <cell r="A3642">
            <v>41458</v>
          </cell>
          <cell r="M3642">
            <v>7.6247593933348643</v>
          </cell>
          <cell r="N3642">
            <v>7.8188253976099542</v>
          </cell>
        </row>
        <row r="3643">
          <cell r="A3643">
            <v>41459</v>
          </cell>
          <cell r="M3643">
            <v>7.6270097882890777</v>
          </cell>
          <cell r="N3643">
            <v>7.8212366206753368</v>
          </cell>
        </row>
        <row r="3644">
          <cell r="A3644">
            <v>41460</v>
          </cell>
          <cell r="M3644">
            <v>7.6292608474317838</v>
          </cell>
          <cell r="N3644">
            <v>7.8236485873302453</v>
          </cell>
        </row>
        <row r="3645">
          <cell r="A3645">
            <v>41463</v>
          </cell>
          <cell r="M3645">
            <v>7.6315125709590141</v>
          </cell>
          <cell r="N3645">
            <v>7.8260612978039932</v>
          </cell>
        </row>
        <row r="3646">
          <cell r="A3646">
            <v>41464</v>
          </cell>
          <cell r="M3646">
            <v>7.6337649590668564</v>
          </cell>
          <cell r="N3646">
            <v>7.8284747523259641</v>
          </cell>
        </row>
        <row r="3647">
          <cell r="A3647">
            <v>41465</v>
          </cell>
          <cell r="M3647">
            <v>7.6360180119514567</v>
          </cell>
          <cell r="N3647">
            <v>7.8308889511256128</v>
          </cell>
        </row>
        <row r="3648">
          <cell r="A3648">
            <v>41466</v>
          </cell>
          <cell r="M3648">
            <v>7.6382717298090199</v>
          </cell>
          <cell r="N3648">
            <v>7.8333038944324649</v>
          </cell>
        </row>
        <row r="3649">
          <cell r="A3649">
            <v>41467</v>
          </cell>
          <cell r="M3649">
            <v>7.6406665216569625</v>
          </cell>
          <cell r="N3649">
            <v>7.8358688267596746</v>
          </cell>
        </row>
        <row r="3650">
          <cell r="A3650">
            <v>41470</v>
          </cell>
          <cell r="M3650">
            <v>7.6430620643328666</v>
          </cell>
          <cell r="N3650">
            <v>7.8384345989467867</v>
          </cell>
        </row>
        <row r="3651">
          <cell r="A3651">
            <v>41471</v>
          </cell>
          <cell r="M3651">
            <v>7.645458358072136</v>
          </cell>
          <cell r="N3651">
            <v>7.8410012112688046</v>
          </cell>
        </row>
        <row r="3652">
          <cell r="A3652">
            <v>41472</v>
          </cell>
          <cell r="M3652">
            <v>7.6478554031102481</v>
          </cell>
          <cell r="N3652">
            <v>7.8435686640008209</v>
          </cell>
        </row>
        <row r="3653">
          <cell r="A3653">
            <v>41473</v>
          </cell>
          <cell r="M3653">
            <v>7.650253199682755</v>
          </cell>
          <cell r="N3653">
            <v>7.8461369574180191</v>
          </cell>
        </row>
        <row r="3654">
          <cell r="A3654">
            <v>41474</v>
          </cell>
          <cell r="M3654">
            <v>7.6526517480252805</v>
          </cell>
          <cell r="N3654">
            <v>7.8487060917956732</v>
          </cell>
        </row>
        <row r="3655">
          <cell r="A3655">
            <v>41477</v>
          </cell>
          <cell r="M3655">
            <v>7.6550510482154639</v>
          </cell>
          <cell r="N3655">
            <v>7.8512760674091462</v>
          </cell>
        </row>
        <row r="3656">
          <cell r="A3656">
            <v>41478</v>
          </cell>
          <cell r="M3656">
            <v>7.6574511008051491</v>
          </cell>
          <cell r="N3656">
            <v>7.8538468845338922</v>
          </cell>
        </row>
        <row r="3657">
          <cell r="A3657">
            <v>41479</v>
          </cell>
          <cell r="M3657">
            <v>7.6598519058721726</v>
          </cell>
          <cell r="N3657">
            <v>7.8564185434454554</v>
          </cell>
        </row>
        <row r="3658">
          <cell r="A3658">
            <v>41480</v>
          </cell>
          <cell r="M3658">
            <v>7.662253463652454</v>
          </cell>
          <cell r="N3658">
            <v>7.8589910444194695</v>
          </cell>
        </row>
        <row r="3659">
          <cell r="A3659">
            <v>41481</v>
          </cell>
          <cell r="M3659">
            <v>7.6646557743819885</v>
          </cell>
          <cell r="N3659">
            <v>7.8615643877316588</v>
          </cell>
        </row>
        <row r="3660">
          <cell r="A3660">
            <v>41484</v>
          </cell>
          <cell r="M3660">
            <v>7.6670588382968452</v>
          </cell>
          <cell r="N3660">
            <v>7.8641385736578382</v>
          </cell>
        </row>
        <row r="3661">
          <cell r="A3661">
            <v>41485</v>
          </cell>
          <cell r="M3661">
            <v>7.6694626556331666</v>
          </cell>
          <cell r="N3661">
            <v>7.8667136024739133</v>
          </cell>
        </row>
        <row r="3662">
          <cell r="A3662">
            <v>41486</v>
          </cell>
          <cell r="M3662">
            <v>7.6718672266271692</v>
          </cell>
          <cell r="N3662">
            <v>7.8692894744558783</v>
          </cell>
        </row>
        <row r="3663">
          <cell r="A3663">
            <v>41487</v>
          </cell>
          <cell r="M3663">
            <v>7.674272551515144</v>
          </cell>
          <cell r="N3663">
            <v>7.8718661898798201</v>
          </cell>
        </row>
        <row r="3664">
          <cell r="A3664">
            <v>41488</v>
          </cell>
          <cell r="M3664">
            <v>7.6766814442748847</v>
          </cell>
          <cell r="N3664">
            <v>7.8744437490219141</v>
          </cell>
        </row>
        <row r="3665">
          <cell r="A3665">
            <v>41491</v>
          </cell>
          <cell r="M3665">
            <v>7.6790910942111879</v>
          </cell>
          <cell r="N3665">
            <v>7.8770221521584265</v>
          </cell>
        </row>
        <row r="3666">
          <cell r="A3666">
            <v>41492</v>
          </cell>
          <cell r="M3666">
            <v>7.6814986839648043</v>
          </cell>
          <cell r="N3666">
            <v>7.8796013995657148</v>
          </cell>
        </row>
        <row r="3667">
          <cell r="A3667">
            <v>41493</v>
          </cell>
          <cell r="M3667">
            <v>7.68390702855885</v>
          </cell>
          <cell r="N3667">
            <v>7.8821814915202273</v>
          </cell>
        </row>
        <row r="3668">
          <cell r="A3668">
            <v>41494</v>
          </cell>
          <cell r="M3668">
            <v>7.6863161282299872</v>
          </cell>
          <cell r="N3668">
            <v>7.8847624282985009</v>
          </cell>
        </row>
        <row r="3669">
          <cell r="A3669">
            <v>41495</v>
          </cell>
          <cell r="M3669">
            <v>7.6887259832149519</v>
          </cell>
          <cell r="N3669">
            <v>7.8873442101771651</v>
          </cell>
        </row>
        <row r="3670">
          <cell r="A3670">
            <v>41498</v>
          </cell>
          <cell r="M3670">
            <v>7.6911365937505538</v>
          </cell>
          <cell r="N3670">
            <v>7.8899268374329381</v>
          </cell>
        </row>
        <row r="3671">
          <cell r="A3671">
            <v>41499</v>
          </cell>
          <cell r="M3671">
            <v>7.6935479600736771</v>
          </cell>
          <cell r="N3671">
            <v>7.8925103103426304</v>
          </cell>
        </row>
        <row r="3672">
          <cell r="A3672">
            <v>41500</v>
          </cell>
          <cell r="M3672">
            <v>7.6959600824212799</v>
          </cell>
          <cell r="N3672">
            <v>7.8950946291831423</v>
          </cell>
        </row>
        <row r="3673">
          <cell r="A3673">
            <v>41501</v>
          </cell>
          <cell r="M3673">
            <v>7.6983729610303957</v>
          </cell>
          <cell r="N3673">
            <v>7.8976797942314647</v>
          </cell>
        </row>
        <row r="3674">
          <cell r="A3674">
            <v>41502</v>
          </cell>
          <cell r="M3674">
            <v>7.7007865961381317</v>
          </cell>
          <cell r="N3674">
            <v>7.9002658057646791</v>
          </cell>
        </row>
        <row r="3675">
          <cell r="A3675">
            <v>41505</v>
          </cell>
          <cell r="M3675">
            <v>7.7032009879816696</v>
          </cell>
          <cell r="N3675">
            <v>7.9028526640599583</v>
          </cell>
        </row>
        <row r="3676">
          <cell r="A3676">
            <v>41506</v>
          </cell>
          <cell r="M3676">
            <v>7.7056161367982643</v>
          </cell>
          <cell r="N3676">
            <v>7.9054403693945661</v>
          </cell>
        </row>
        <row r="3677">
          <cell r="A3677">
            <v>41507</v>
          </cell>
          <cell r="M3677">
            <v>7.7080320428252467</v>
          </cell>
          <cell r="N3677">
            <v>7.9080289220458555</v>
          </cell>
        </row>
        <row r="3678">
          <cell r="A3678">
            <v>41508</v>
          </cell>
          <cell r="M3678">
            <v>7.7104487063000215</v>
          </cell>
          <cell r="N3678">
            <v>7.9106183222912723</v>
          </cell>
        </row>
        <row r="3679">
          <cell r="A3679">
            <v>41509</v>
          </cell>
          <cell r="M3679">
            <v>7.7128661273008134</v>
          </cell>
          <cell r="N3679">
            <v>7.9132085704083517</v>
          </cell>
        </row>
        <row r="3680">
          <cell r="A3680">
            <v>41512</v>
          </cell>
          <cell r="M3680">
            <v>7.7152843063836345</v>
          </cell>
          <cell r="N3680">
            <v>7.9157996666747206</v>
          </cell>
        </row>
        <row r="3681">
          <cell r="A3681">
            <v>41513</v>
          </cell>
          <cell r="M3681">
            <v>7.7177032436269091</v>
          </cell>
          <cell r="N3681">
            <v>7.9183916113680963</v>
          </cell>
        </row>
        <row r="3682">
          <cell r="A3682">
            <v>41514</v>
          </cell>
          <cell r="M3682">
            <v>7.7201229392683386</v>
          </cell>
          <cell r="N3682">
            <v>7.920984404766287</v>
          </cell>
        </row>
        <row r="3683">
          <cell r="A3683">
            <v>41515</v>
          </cell>
          <cell r="M3683">
            <v>7.7225433933862471</v>
          </cell>
          <cell r="N3683">
            <v>7.9235780471471919</v>
          </cell>
        </row>
        <row r="3684">
          <cell r="A3684">
            <v>41516</v>
          </cell>
          <cell r="M3684">
            <v>7.7251059126869857</v>
          </cell>
          <cell r="N3684">
            <v>7.9263256671165854</v>
          </cell>
        </row>
        <row r="3685">
          <cell r="A3685">
            <v>41519</v>
          </cell>
          <cell r="M3685">
            <v>7.7276692822911581</v>
          </cell>
          <cell r="N3685">
            <v>7.9290742398645655</v>
          </cell>
        </row>
        <row r="3686">
          <cell r="A3686">
            <v>41520</v>
          </cell>
          <cell r="M3686">
            <v>7.7302335024809148</v>
          </cell>
          <cell r="N3686">
            <v>7.9318237657215231</v>
          </cell>
        </row>
        <row r="3687">
          <cell r="A3687">
            <v>41521</v>
          </cell>
          <cell r="M3687">
            <v>7.732798574329153</v>
          </cell>
          <cell r="N3687">
            <v>7.9345742450179628</v>
          </cell>
        </row>
        <row r="3688">
          <cell r="A3688">
            <v>41522</v>
          </cell>
          <cell r="M3688">
            <v>7.7353644973280824</v>
          </cell>
          <cell r="N3688">
            <v>7.9373256780845045</v>
          </cell>
        </row>
        <row r="3689">
          <cell r="A3689">
            <v>41523</v>
          </cell>
          <cell r="M3689">
            <v>7.7379312717601341</v>
          </cell>
          <cell r="N3689">
            <v>7.9400780652518819</v>
          </cell>
        </row>
        <row r="3690">
          <cell r="A3690">
            <v>41526</v>
          </cell>
          <cell r="M3690">
            <v>7.7404988971163933</v>
          </cell>
          <cell r="N3690">
            <v>7.942831406850944</v>
          </cell>
        </row>
        <row r="3691">
          <cell r="A3691">
            <v>41527</v>
          </cell>
          <cell r="M3691">
            <v>7.7430673752620978</v>
          </cell>
          <cell r="N3691">
            <v>7.9455857032126547</v>
          </cell>
        </row>
        <row r="3692">
          <cell r="A3692">
            <v>41528</v>
          </cell>
          <cell r="M3692">
            <v>7.7456367048968167</v>
          </cell>
          <cell r="N3692">
            <v>7.9483409546680921</v>
          </cell>
        </row>
        <row r="3693">
          <cell r="A3693">
            <v>41529</v>
          </cell>
          <cell r="M3693">
            <v>7.7482068878870249</v>
          </cell>
          <cell r="N3693">
            <v>7.9510971615484491</v>
          </cell>
        </row>
        <row r="3694">
          <cell r="A3694">
            <v>41530</v>
          </cell>
          <cell r="M3694">
            <v>7.7507779229314284</v>
          </cell>
          <cell r="N3694">
            <v>7.9538543241850332</v>
          </cell>
        </row>
        <row r="3695">
          <cell r="A3695">
            <v>41533</v>
          </cell>
          <cell r="M3695">
            <v>7.7533498111049877</v>
          </cell>
          <cell r="N3695">
            <v>7.9566124429092682</v>
          </cell>
        </row>
        <row r="3696">
          <cell r="A3696">
            <v>41534</v>
          </cell>
          <cell r="M3696">
            <v>7.7559225526907909</v>
          </cell>
          <cell r="N3696">
            <v>7.9593715180526914</v>
          </cell>
        </row>
        <row r="3697">
          <cell r="A3697">
            <v>41535</v>
          </cell>
          <cell r="M3697">
            <v>7.7584961479720196</v>
          </cell>
          <cell r="N3697">
            <v>7.9621315499469558</v>
          </cell>
        </row>
        <row r="3698">
          <cell r="A3698">
            <v>41536</v>
          </cell>
          <cell r="M3698">
            <v>7.7610705972319503</v>
          </cell>
          <cell r="N3698">
            <v>7.964892538923829</v>
          </cell>
        </row>
        <row r="3699">
          <cell r="A3699">
            <v>41537</v>
          </cell>
          <cell r="M3699">
            <v>7.7636430661699674</v>
          </cell>
          <cell r="N3699">
            <v>7.9676544853151938</v>
          </cell>
        </row>
        <row r="3700">
          <cell r="A3700">
            <v>41540</v>
          </cell>
          <cell r="M3700">
            <v>7.7662135534746284</v>
          </cell>
          <cell r="N3700">
            <v>7.9704173894530488</v>
          </cell>
        </row>
        <row r="3701">
          <cell r="A3701">
            <v>41541</v>
          </cell>
          <cell r="M3701">
            <v>7.7687848918494549</v>
          </cell>
          <cell r="N3701">
            <v>7.973181251669506</v>
          </cell>
        </row>
        <row r="3702">
          <cell r="A3702">
            <v>41542</v>
          </cell>
          <cell r="M3702">
            <v>7.7713570815762294</v>
          </cell>
          <cell r="N3702">
            <v>7.9759460722967939</v>
          </cell>
        </row>
        <row r="3703">
          <cell r="A3703">
            <v>41543</v>
          </cell>
          <cell r="M3703">
            <v>7.7739613250819772</v>
          </cell>
          <cell r="N3703">
            <v>7.9787118516672555</v>
          </cell>
        </row>
        <row r="3704">
          <cell r="A3704">
            <v>41544</v>
          </cell>
          <cell r="M3704">
            <v>7.7765409060469448</v>
          </cell>
          <cell r="N3704">
            <v>7.9814785901133503</v>
          </cell>
        </row>
        <row r="3705">
          <cell r="A3705">
            <v>41547</v>
          </cell>
          <cell r="M3705">
            <v>7.7791185034860684</v>
          </cell>
          <cell r="N3705">
            <v>7.9842462879676512</v>
          </cell>
        </row>
        <row r="3706">
          <cell r="A3706">
            <v>41548</v>
          </cell>
          <cell r="M3706">
            <v>7.7816969545469972</v>
          </cell>
          <cell r="N3706">
            <v>7.9870149455628487</v>
          </cell>
        </row>
        <row r="3707">
          <cell r="A3707">
            <v>41549</v>
          </cell>
          <cell r="M3707">
            <v>7.7842762602561573</v>
          </cell>
          <cell r="N3707">
            <v>7.9897845632317468</v>
          </cell>
        </row>
        <row r="3708">
          <cell r="A3708">
            <v>41550</v>
          </cell>
          <cell r="M3708">
            <v>7.7868535790654363</v>
          </cell>
          <cell r="N3708">
            <v>7.9925551413072649</v>
          </cell>
        </row>
        <row r="3709">
          <cell r="A3709">
            <v>41551</v>
          </cell>
          <cell r="M3709">
            <v>7.7894317512067426</v>
          </cell>
          <cell r="N3709">
            <v>7.9953266801224387</v>
          </cell>
        </row>
        <row r="3710">
          <cell r="A3710">
            <v>41554</v>
          </cell>
          <cell r="M3710">
            <v>7.792047734606248</v>
          </cell>
          <cell r="N3710">
            <v>7.9981340607370761</v>
          </cell>
        </row>
        <row r="3711">
          <cell r="A3711">
            <v>41555</v>
          </cell>
          <cell r="M3711">
            <v>7.7946589117142251</v>
          </cell>
          <cell r="N3711">
            <v>8.0009424271007923</v>
          </cell>
        </row>
        <row r="3712">
          <cell r="A3712">
            <v>41556</v>
          </cell>
          <cell r="M3712">
            <v>7.7972709638483977</v>
          </cell>
          <cell r="N3712">
            <v>8.0037517795597122</v>
          </cell>
        </row>
        <row r="3713">
          <cell r="A3713">
            <v>41557</v>
          </cell>
          <cell r="M3713">
            <v>7.7998952675560158</v>
          </cell>
          <cell r="N3713">
            <v>8.0065621184600815</v>
          </cell>
        </row>
        <row r="3714">
          <cell r="A3714">
            <v>41558</v>
          </cell>
          <cell r="M3714">
            <v>7.802665186568424</v>
          </cell>
          <cell r="N3714">
            <v>8.00952436612973</v>
          </cell>
        </row>
        <row r="3715">
          <cell r="A3715">
            <v>41561</v>
          </cell>
          <cell r="M3715">
            <v>7.8054247580067466</v>
          </cell>
          <cell r="N3715">
            <v>8.0124877097643044</v>
          </cell>
        </row>
        <row r="3716">
          <cell r="A3716">
            <v>41562</v>
          </cell>
          <cell r="M3716">
            <v>7.8081938078920885</v>
          </cell>
          <cell r="N3716">
            <v>8.0154521497692865</v>
          </cell>
        </row>
        <row r="3717">
          <cell r="A3717">
            <v>41563</v>
          </cell>
          <cell r="M3717">
            <v>7.8109638394750425</v>
          </cell>
          <cell r="N3717">
            <v>8.0184176865503094</v>
          </cell>
        </row>
        <row r="3718">
          <cell r="A3718">
            <v>41564</v>
          </cell>
          <cell r="M3718">
            <v>7.8137348537532469</v>
          </cell>
          <cell r="N3718">
            <v>8.021384320513155</v>
          </cell>
        </row>
        <row r="3719">
          <cell r="A3719">
            <v>41565</v>
          </cell>
          <cell r="M3719">
            <v>7.8165068517253857</v>
          </cell>
          <cell r="N3719">
            <v>8.0243520520637546</v>
          </cell>
        </row>
        <row r="3720">
          <cell r="A3720">
            <v>41568</v>
          </cell>
          <cell r="M3720">
            <v>7.8192713185504656</v>
          </cell>
          <cell r="N3720">
            <v>8.0273208816081922</v>
          </cell>
        </row>
        <row r="3721">
          <cell r="A3721">
            <v>41569</v>
          </cell>
          <cell r="M3721">
            <v>7.8220452799864866</v>
          </cell>
          <cell r="N3721">
            <v>8.0302908095527012</v>
          </cell>
        </row>
        <row r="3722">
          <cell r="A3722">
            <v>41570</v>
          </cell>
          <cell r="M3722">
            <v>7.8248202255119113</v>
          </cell>
          <cell r="N3722">
            <v>8.0332618363036659</v>
          </cell>
        </row>
        <row r="3723">
          <cell r="A3723">
            <v>41571</v>
          </cell>
          <cell r="M3723">
            <v>7.8275876325309266</v>
          </cell>
          <cell r="N3723">
            <v>8.0362339622676178</v>
          </cell>
        </row>
        <row r="3724">
          <cell r="A3724">
            <v>41572</v>
          </cell>
          <cell r="M3724">
            <v>7.8303560182997902</v>
          </cell>
          <cell r="N3724">
            <v>8.0392071878512414</v>
          </cell>
        </row>
        <row r="3725">
          <cell r="A3725">
            <v>41575</v>
          </cell>
          <cell r="M3725">
            <v>7.8331253831646572</v>
          </cell>
          <cell r="N3725">
            <v>8.0421815134613723</v>
          </cell>
        </row>
        <row r="3726">
          <cell r="A3726">
            <v>41576</v>
          </cell>
          <cell r="M3726">
            <v>7.8358957274718044</v>
          </cell>
          <cell r="N3726">
            <v>8.0451569395049933</v>
          </cell>
        </row>
        <row r="3727">
          <cell r="A3727">
            <v>41577</v>
          </cell>
          <cell r="M3727">
            <v>7.838667051567632</v>
          </cell>
          <cell r="N3727">
            <v>8.0481334663892419</v>
          </cell>
        </row>
        <row r="3728">
          <cell r="A3728">
            <v>41578</v>
          </cell>
          <cell r="M3728">
            <v>7.841439355798661</v>
          </cell>
          <cell r="N3728">
            <v>8.0511110945214046</v>
          </cell>
        </row>
        <row r="3729">
          <cell r="A3729">
            <v>41579</v>
          </cell>
          <cell r="M3729">
            <v>7.8442126405115378</v>
          </cell>
          <cell r="N3729">
            <v>8.0540898243089174</v>
          </cell>
        </row>
        <row r="3730">
          <cell r="A3730">
            <v>41582</v>
          </cell>
          <cell r="M3730">
            <v>7.8469869060530284</v>
          </cell>
          <cell r="N3730">
            <v>8.0570696561593689</v>
          </cell>
        </row>
        <row r="3731">
          <cell r="A3731">
            <v>41583</v>
          </cell>
          <cell r="M3731">
            <v>7.8497507530161208</v>
          </cell>
          <cell r="N3731">
            <v>8.0600505904804969</v>
          </cell>
        </row>
        <row r="3732">
          <cell r="A3732">
            <v>41584</v>
          </cell>
          <cell r="M3732">
            <v>7.8525155734547818</v>
          </cell>
          <cell r="N3732">
            <v>8.0630326276801902</v>
          </cell>
        </row>
        <row r="3733">
          <cell r="A3733">
            <v>41585</v>
          </cell>
          <cell r="M3733">
            <v>7.8552813677118856</v>
          </cell>
          <cell r="N3733">
            <v>8.0660157681664888</v>
          </cell>
        </row>
        <row r="3734">
          <cell r="A3734">
            <v>41586</v>
          </cell>
          <cell r="M3734">
            <v>7.8580481361304289</v>
          </cell>
          <cell r="N3734">
            <v>8.0689854240689218</v>
          </cell>
        </row>
        <row r="3735">
          <cell r="A3735">
            <v>41589</v>
          </cell>
          <cell r="M3735">
            <v>7.8608158790535283</v>
          </cell>
          <cell r="N3735">
            <v>8.0719561733062104</v>
          </cell>
        </row>
        <row r="3736">
          <cell r="A3736">
            <v>41590</v>
          </cell>
          <cell r="M3736">
            <v>7.8635845968244213</v>
          </cell>
          <cell r="N3736">
            <v>8.0749280162808859</v>
          </cell>
        </row>
        <row r="3737">
          <cell r="A3737">
            <v>41591</v>
          </cell>
          <cell r="M3737">
            <v>7.8663542897864662</v>
          </cell>
          <cell r="N3737">
            <v>8.077900953395627</v>
          </cell>
        </row>
        <row r="3738">
          <cell r="A3738">
            <v>41592</v>
          </cell>
          <cell r="M3738">
            <v>7.8691249582831428</v>
          </cell>
          <cell r="N3738">
            <v>8.0808749850532635</v>
          </cell>
        </row>
        <row r="3739">
          <cell r="A3739">
            <v>41596</v>
          </cell>
          <cell r="M3739">
            <v>7.8718966026580519</v>
          </cell>
          <cell r="N3739">
            <v>8.0838501116567727</v>
          </cell>
        </row>
        <row r="3740">
          <cell r="A3740">
            <v>41597</v>
          </cell>
          <cell r="M3740">
            <v>7.8746692232549149</v>
          </cell>
          <cell r="N3740">
            <v>8.0868263336092774</v>
          </cell>
        </row>
        <row r="3741">
          <cell r="A3741">
            <v>41598</v>
          </cell>
          <cell r="M3741">
            <v>7.8774428204175742</v>
          </cell>
          <cell r="N3741">
            <v>8.0898036513140532</v>
          </cell>
        </row>
        <row r="3742">
          <cell r="A3742">
            <v>41599</v>
          </cell>
          <cell r="M3742">
            <v>7.8802173944899936</v>
          </cell>
          <cell r="N3742">
            <v>8.0927820651745197</v>
          </cell>
        </row>
        <row r="3743">
          <cell r="A3743">
            <v>41600</v>
          </cell>
          <cell r="M3743">
            <v>7.8829929458162571</v>
          </cell>
          <cell r="N3743">
            <v>8.0957615755942491</v>
          </cell>
        </row>
        <row r="3744">
          <cell r="A3744">
            <v>41603</v>
          </cell>
          <cell r="M3744">
            <v>7.885769474740572</v>
          </cell>
          <cell r="N3744">
            <v>8.0987421829769595</v>
          </cell>
        </row>
        <row r="3745">
          <cell r="A3745">
            <v>41604</v>
          </cell>
          <cell r="M3745">
            <v>7.8885469816072646</v>
          </cell>
          <cell r="N3745">
            <v>8.1017238877265196</v>
          </cell>
        </row>
        <row r="3746">
          <cell r="A3746">
            <v>41605</v>
          </cell>
          <cell r="M3746">
            <v>7.8913254667607839</v>
          </cell>
          <cell r="N3746">
            <v>8.1047066902469442</v>
          </cell>
        </row>
        <row r="3747">
          <cell r="A3747">
            <v>41606</v>
          </cell>
          <cell r="M3747">
            <v>7.8941049305456996</v>
          </cell>
          <cell r="N3747">
            <v>8.1076905909423989</v>
          </cell>
        </row>
        <row r="3748">
          <cell r="A3748">
            <v>41607</v>
          </cell>
          <cell r="M3748">
            <v>7.8970255715884461</v>
          </cell>
          <cell r="N3748">
            <v>8.1108219281564509</v>
          </cell>
        </row>
        <row r="3749">
          <cell r="A3749">
            <v>41610</v>
          </cell>
          <cell r="M3749">
            <v>7.8999472932026027</v>
          </cell>
          <cell r="N3749">
            <v>8.1139544747497503</v>
          </cell>
        </row>
        <row r="3750">
          <cell r="A3750">
            <v>41611</v>
          </cell>
          <cell r="M3750">
            <v>7.9028700957879572</v>
          </cell>
          <cell r="N3750">
            <v>8.1170882311893813</v>
          </cell>
        </row>
        <row r="3751">
          <cell r="A3751">
            <v>41612</v>
          </cell>
          <cell r="M3751">
            <v>7.9057939797444448</v>
          </cell>
          <cell r="N3751">
            <v>8.1202231979426092</v>
          </cell>
        </row>
        <row r="3752">
          <cell r="A3752">
            <v>41613</v>
          </cell>
          <cell r="M3752">
            <v>7.908718945472148</v>
          </cell>
          <cell r="N3752">
            <v>8.1233593754768787</v>
          </cell>
        </row>
        <row r="3753">
          <cell r="A3753">
            <v>41614</v>
          </cell>
          <cell r="M3753">
            <v>7.911644993371298</v>
          </cell>
          <cell r="N3753">
            <v>8.1264967642598158</v>
          </cell>
        </row>
        <row r="3754">
          <cell r="A3754">
            <v>41617</v>
          </cell>
          <cell r="M3754">
            <v>7.9145692625452675</v>
          </cell>
          <cell r="N3754">
            <v>8.1296353647592259</v>
          </cell>
        </row>
        <row r="3755">
          <cell r="A3755">
            <v>41618</v>
          </cell>
          <cell r="M3755">
            <v>7.9175203644209766</v>
          </cell>
          <cell r="N3755">
            <v>8.1327751774430972</v>
          </cell>
        </row>
        <row r="3756">
          <cell r="A3756">
            <v>41619</v>
          </cell>
          <cell r="M3756">
            <v>7.9204496686469223</v>
          </cell>
          <cell r="N3756">
            <v>8.1359162027795957</v>
          </cell>
        </row>
        <row r="3757">
          <cell r="A3757">
            <v>41620</v>
          </cell>
          <cell r="M3757">
            <v>7.923380056649461</v>
          </cell>
          <cell r="N3757">
            <v>8.1390584412370703</v>
          </cell>
        </row>
        <row r="3758">
          <cell r="A3758">
            <v>41621</v>
          </cell>
          <cell r="M3758">
            <v>7.926311528829566</v>
          </cell>
          <cell r="N3758">
            <v>8.1422018932840512</v>
          </cell>
        </row>
        <row r="3759">
          <cell r="A3759">
            <v>41624</v>
          </cell>
          <cell r="M3759">
            <v>7.9292440855883584</v>
          </cell>
          <cell r="N3759">
            <v>8.1453465593892478</v>
          </cell>
        </row>
        <row r="3760">
          <cell r="A3760">
            <v>41625</v>
          </cell>
          <cell r="M3760">
            <v>7.9322006592587249</v>
          </cell>
          <cell r="N3760">
            <v>8.1484924400215526</v>
          </cell>
        </row>
        <row r="3761">
          <cell r="A3761">
            <v>41626</v>
          </cell>
          <cell r="M3761">
            <v>7.9351353948631482</v>
          </cell>
          <cell r="N3761">
            <v>8.1516395356500375</v>
          </cell>
        </row>
        <row r="3762">
          <cell r="A3762">
            <v>41627</v>
          </cell>
          <cell r="M3762">
            <v>7.9380712162536531</v>
          </cell>
          <cell r="N3762">
            <v>8.1547878467439556</v>
          </cell>
        </row>
        <row r="3763">
          <cell r="A3763">
            <v>41628</v>
          </cell>
          <cell r="M3763">
            <v>7.9410081238319554</v>
          </cell>
          <cell r="N3763">
            <v>8.1579373737727412</v>
          </cell>
        </row>
        <row r="3764">
          <cell r="A3764">
            <v>41631</v>
          </cell>
          <cell r="M3764">
            <v>7.9439461179999196</v>
          </cell>
          <cell r="N3764">
            <v>8.1610881172060115</v>
          </cell>
        </row>
        <row r="3765">
          <cell r="A3765">
            <v>41632</v>
          </cell>
          <cell r="M3765">
            <v>7.9468851991595599</v>
          </cell>
          <cell r="N3765">
            <v>8.1642400775135631</v>
          </cell>
        </row>
        <row r="3766">
          <cell r="A3766">
            <v>41634</v>
          </cell>
          <cell r="M3766">
            <v>7.9498253677130393</v>
          </cell>
          <cell r="N3766">
            <v>8.1673932551653756</v>
          </cell>
        </row>
        <row r="3767">
          <cell r="A3767">
            <v>41635</v>
          </cell>
          <cell r="M3767">
            <v>7.9527666240626687</v>
          </cell>
          <cell r="N3767">
            <v>8.1705476506316099</v>
          </cell>
        </row>
        <row r="3768">
          <cell r="A3768">
            <v>41638</v>
          </cell>
          <cell r="M3768">
            <v>7.9557089686109075</v>
          </cell>
          <cell r="N3768">
            <v>8.1737032643826062</v>
          </cell>
        </row>
        <row r="3769">
          <cell r="A3769">
            <v>41639</v>
          </cell>
          <cell r="M3769">
            <v>7.9586524017603653</v>
          </cell>
          <cell r="N3769">
            <v>8.1768600968888894</v>
          </cell>
        </row>
        <row r="3770">
          <cell r="A3770">
            <v>41641</v>
          </cell>
          <cell r="M3770">
            <v>7.9615969239137998</v>
          </cell>
          <cell r="N3770">
            <v>8.1800181486211656</v>
          </cell>
        </row>
        <row r="3771">
          <cell r="A3771">
            <v>41642</v>
          </cell>
          <cell r="M3771">
            <v>7.9645425354741182</v>
          </cell>
          <cell r="N3771">
            <v>8.1831774200503204</v>
          </cell>
        </row>
        <row r="3772">
          <cell r="A3772">
            <v>41645</v>
          </cell>
          <cell r="M3772">
            <v>7.9674892368443766</v>
          </cell>
          <cell r="N3772">
            <v>8.1863379116474242</v>
          </cell>
        </row>
        <row r="3773">
          <cell r="A3773">
            <v>41646</v>
          </cell>
          <cell r="M3773">
            <v>7.9704370284277797</v>
          </cell>
          <cell r="N3773">
            <v>8.1894996238837283</v>
          </cell>
        </row>
        <row r="3774">
          <cell r="A3774">
            <v>41647</v>
          </cell>
          <cell r="M3774">
            <v>7.9733859106276821</v>
          </cell>
          <cell r="N3774">
            <v>8.1926625572306637</v>
          </cell>
        </row>
        <row r="3775">
          <cell r="A3775">
            <v>41648</v>
          </cell>
          <cell r="M3775">
            <v>7.9763358838475877</v>
          </cell>
          <cell r="N3775">
            <v>8.1958267121598478</v>
          </cell>
        </row>
        <row r="3776">
          <cell r="A3776">
            <v>41649</v>
          </cell>
          <cell r="M3776">
            <v>7.9792869484911488</v>
          </cell>
          <cell r="N3776">
            <v>8.1989920891430756</v>
          </cell>
        </row>
        <row r="3777">
          <cell r="A3777">
            <v>41652</v>
          </cell>
          <cell r="M3777">
            <v>7.9822391049621677</v>
          </cell>
          <cell r="N3777">
            <v>8.2021586886523288</v>
          </cell>
        </row>
        <row r="3778">
          <cell r="A3778">
            <v>41653</v>
          </cell>
          <cell r="M3778">
            <v>7.9851923536645959</v>
          </cell>
          <cell r="N3778">
            <v>8.2053265111597682</v>
          </cell>
        </row>
        <row r="3779">
          <cell r="A3779">
            <v>41654</v>
          </cell>
          <cell r="M3779">
            <v>7.9881466950025342</v>
          </cell>
          <cell r="N3779">
            <v>8.2084955571377378</v>
          </cell>
        </row>
        <row r="3780">
          <cell r="A3780">
            <v>41655</v>
          </cell>
          <cell r="M3780">
            <v>7.9911021293802333</v>
          </cell>
          <cell r="N3780">
            <v>8.2116658270587628</v>
          </cell>
        </row>
        <row r="3781">
          <cell r="A3781">
            <v>41656</v>
          </cell>
          <cell r="M3781">
            <v>7.9942028255152886</v>
          </cell>
          <cell r="N3781">
            <v>8.214987811983768</v>
          </cell>
        </row>
        <row r="3782">
          <cell r="A3782">
            <v>41659</v>
          </cell>
          <cell r="M3782">
            <v>7.9973248641770649</v>
          </cell>
          <cell r="N3782">
            <v>8.2183111407997789</v>
          </cell>
        </row>
        <row r="3783">
          <cell r="A3783">
            <v>41660</v>
          </cell>
          <cell r="M3783">
            <v>8.0004509998060467</v>
          </cell>
          <cell r="N3783">
            <v>8.221656432393452</v>
          </cell>
        </row>
        <row r="3784">
          <cell r="A3784">
            <v>41661</v>
          </cell>
          <cell r="M3784">
            <v>8.0035783568822563</v>
          </cell>
          <cell r="N3784">
            <v>8.2250030856994822</v>
          </cell>
        </row>
        <row r="3785">
          <cell r="A3785">
            <v>41662</v>
          </cell>
          <cell r="M3785">
            <v>8.0066838940254446</v>
          </cell>
          <cell r="N3785">
            <v>8.2283511012721622</v>
          </cell>
        </row>
        <row r="3786">
          <cell r="A3786">
            <v>41663</v>
          </cell>
          <cell r="M3786">
            <v>8.0097906361747579</v>
          </cell>
          <cell r="N3786">
            <v>8.231679836134461</v>
          </cell>
        </row>
        <row r="3787">
          <cell r="A3787">
            <v>41666</v>
          </cell>
          <cell r="M3787">
            <v>8.012898583797762</v>
          </cell>
          <cell r="N3787">
            <v>8.2350099176184148</v>
          </cell>
        </row>
        <row r="3788">
          <cell r="A3788">
            <v>41667</v>
          </cell>
          <cell r="M3788">
            <v>8.0160077373622034</v>
          </cell>
          <cell r="N3788">
            <v>8.2383413462687933</v>
          </cell>
        </row>
        <row r="3789">
          <cell r="A3789">
            <v>41668</v>
          </cell>
          <cell r="M3789">
            <v>8.0191180973360083</v>
          </cell>
          <cell r="N3789">
            <v>8.2416741226305845</v>
          </cell>
        </row>
        <row r="3790">
          <cell r="A3790">
            <v>41669</v>
          </cell>
          <cell r="M3790">
            <v>8.0222296641872877</v>
          </cell>
          <cell r="N3790">
            <v>8.2450082472489985</v>
          </cell>
        </row>
        <row r="3791">
          <cell r="A3791">
            <v>41670</v>
          </cell>
          <cell r="M3791">
            <v>8.0253424383843317</v>
          </cell>
          <cell r="N3791">
            <v>8.2483437206694639</v>
          </cell>
        </row>
        <row r="3792">
          <cell r="A3792">
            <v>41673</v>
          </cell>
          <cell r="M3792">
            <v>8.0284564203956119</v>
          </cell>
          <cell r="N3792">
            <v>8.251680543437633</v>
          </cell>
        </row>
        <row r="3793">
          <cell r="A3793">
            <v>41674</v>
          </cell>
          <cell r="M3793">
            <v>8.0315716106897845</v>
          </cell>
          <cell r="N3793">
            <v>8.2550187160993769</v>
          </cell>
        </row>
        <row r="3794">
          <cell r="A3794">
            <v>41675</v>
          </cell>
          <cell r="M3794">
            <v>8.0346937920523587</v>
          </cell>
          <cell r="N3794">
            <v>8.2583582392007866</v>
          </cell>
        </row>
        <row r="3795">
          <cell r="A3795">
            <v>41676</v>
          </cell>
          <cell r="M3795">
            <v>8.0378171871271338</v>
          </cell>
          <cell r="N3795">
            <v>8.2616991132881754</v>
          </cell>
        </row>
        <row r="3796">
          <cell r="A3796">
            <v>41677</v>
          </cell>
          <cell r="M3796">
            <v>8.040941796385928</v>
          </cell>
          <cell r="N3796">
            <v>8.2650413389080768</v>
          </cell>
        </row>
        <row r="3797">
          <cell r="A3797">
            <v>41680</v>
          </cell>
          <cell r="M3797">
            <v>8.0440676203007389</v>
          </cell>
          <cell r="N3797">
            <v>8.2683849166072481</v>
          </cell>
        </row>
        <row r="3798">
          <cell r="A3798">
            <v>41681</v>
          </cell>
          <cell r="M3798">
            <v>8.0471946593437522</v>
          </cell>
          <cell r="N3798">
            <v>8.2717298469326632</v>
          </cell>
        </row>
        <row r="3799">
          <cell r="A3799">
            <v>41682</v>
          </cell>
          <cell r="M3799">
            <v>8.0503229139873351</v>
          </cell>
          <cell r="N3799">
            <v>8.2750761304315219</v>
          </cell>
        </row>
        <row r="3800">
          <cell r="A3800">
            <v>41683</v>
          </cell>
          <cell r="M3800">
            <v>8.0534523847040376</v>
          </cell>
          <cell r="N3800">
            <v>8.2784237676512422</v>
          </cell>
        </row>
        <row r="3801">
          <cell r="A3801">
            <v>41684</v>
          </cell>
          <cell r="M3801">
            <v>8.0565830719665943</v>
          </cell>
          <cell r="N3801">
            <v>8.2817727591394643</v>
          </cell>
        </row>
        <row r="3802">
          <cell r="A3802">
            <v>41687</v>
          </cell>
          <cell r="M3802">
            <v>8.059714976247923</v>
          </cell>
          <cell r="N3802">
            <v>8.2851231054440504</v>
          </cell>
        </row>
        <row r="3803">
          <cell r="A3803">
            <v>41688</v>
          </cell>
          <cell r="M3803">
            <v>8.0628480980211261</v>
          </cell>
          <cell r="N3803">
            <v>8.2884748071130829</v>
          </cell>
        </row>
        <row r="3804">
          <cell r="A3804">
            <v>41689</v>
          </cell>
          <cell r="M3804">
            <v>8.0659824377594909</v>
          </cell>
          <cell r="N3804">
            <v>8.2918278646948682</v>
          </cell>
        </row>
        <row r="3805">
          <cell r="A3805">
            <v>41690</v>
          </cell>
          <cell r="M3805">
            <v>8.0691179959364856</v>
          </cell>
          <cell r="N3805">
            <v>8.2951822787379346</v>
          </cell>
        </row>
        <row r="3806">
          <cell r="A3806">
            <v>41691</v>
          </cell>
          <cell r="M3806">
            <v>8.0722547730257652</v>
          </cell>
          <cell r="N3806">
            <v>8.2985380497910306</v>
          </cell>
        </row>
        <row r="3807">
          <cell r="A3807">
            <v>41694</v>
          </cell>
          <cell r="M3807">
            <v>8.0753927695011676</v>
          </cell>
          <cell r="N3807">
            <v>8.301895178403127</v>
          </cell>
        </row>
        <row r="3808">
          <cell r="A3808">
            <v>41695</v>
          </cell>
          <cell r="M3808">
            <v>8.0785319858367153</v>
          </cell>
          <cell r="N3808">
            <v>8.3052536651234163</v>
          </cell>
        </row>
        <row r="3809">
          <cell r="A3809">
            <v>41696</v>
          </cell>
          <cell r="M3809">
            <v>8.0816724225066157</v>
          </cell>
          <cell r="N3809">
            <v>8.3086135105013135</v>
          </cell>
        </row>
        <row r="3810">
          <cell r="A3810">
            <v>41697</v>
          </cell>
          <cell r="M3810">
            <v>8.084831529399338</v>
          </cell>
          <cell r="N3810">
            <v>8.3119985367537961</v>
          </cell>
        </row>
        <row r="3811">
          <cell r="A3811">
            <v>41698</v>
          </cell>
          <cell r="M3811">
            <v>8.0880615989248739</v>
          </cell>
          <cell r="N3811">
            <v>8.315459304843543</v>
          </cell>
        </row>
        <row r="3812">
          <cell r="A3812">
            <v>41703</v>
          </cell>
          <cell r="M3812">
            <v>8.0912929589348312</v>
          </cell>
          <cell r="N3812">
            <v>8.318921513852187</v>
          </cell>
        </row>
        <row r="3813">
          <cell r="A3813">
            <v>41704</v>
          </cell>
          <cell r="M3813">
            <v>8.0945139897546206</v>
          </cell>
          <cell r="N3813">
            <v>8.3223851643796678</v>
          </cell>
        </row>
        <row r="3814">
          <cell r="A3814">
            <v>41705</v>
          </cell>
          <cell r="M3814">
            <v>8.0977363028218328</v>
          </cell>
          <cell r="N3814">
            <v>8.3258502570261737</v>
          </cell>
        </row>
        <row r="3815">
          <cell r="A3815">
            <v>41708</v>
          </cell>
          <cell r="M3815">
            <v>8.1009598986469111</v>
          </cell>
          <cell r="N3815">
            <v>8.3293167923921416</v>
          </cell>
        </row>
        <row r="3816">
          <cell r="A3816">
            <v>41709</v>
          </cell>
          <cell r="M3816">
            <v>8.1041847777405049</v>
          </cell>
          <cell r="N3816">
            <v>8.3327847710782592</v>
          </cell>
        </row>
        <row r="3817">
          <cell r="A3817">
            <v>41710</v>
          </cell>
          <cell r="M3817">
            <v>8.107410940613466</v>
          </cell>
          <cell r="N3817">
            <v>8.3362541936854644</v>
          </cell>
        </row>
        <row r="3818">
          <cell r="A3818">
            <v>41711</v>
          </cell>
          <cell r="M3818">
            <v>8.1106383877768486</v>
          </cell>
          <cell r="N3818">
            <v>8.3397250608149474</v>
          </cell>
        </row>
        <row r="3819">
          <cell r="A3819">
            <v>41712</v>
          </cell>
          <cell r="M3819">
            <v>8.1138671197419097</v>
          </cell>
          <cell r="N3819">
            <v>8.3431973730681452</v>
          </cell>
        </row>
        <row r="3820">
          <cell r="A3820">
            <v>41715</v>
          </cell>
          <cell r="M3820">
            <v>8.1170971370201119</v>
          </cell>
          <cell r="N3820">
            <v>8.3466711310467474</v>
          </cell>
        </row>
        <row r="3821">
          <cell r="A3821">
            <v>41716</v>
          </cell>
          <cell r="M3821">
            <v>8.1203284401231208</v>
          </cell>
          <cell r="N3821">
            <v>8.3501463353526919</v>
          </cell>
        </row>
        <row r="3822">
          <cell r="A3822">
            <v>41717</v>
          </cell>
          <cell r="M3822">
            <v>8.1235610295628042</v>
          </cell>
          <cell r="N3822">
            <v>8.3536229865881708</v>
          </cell>
        </row>
        <row r="3823">
          <cell r="A3823">
            <v>41718</v>
          </cell>
          <cell r="M3823">
            <v>8.1268065723827139</v>
          </cell>
          <cell r="N3823">
            <v>8.3571010853556249</v>
          </cell>
        </row>
        <row r="3824">
          <cell r="A3824">
            <v>41719</v>
          </cell>
          <cell r="M3824">
            <v>8.1300534118689693</v>
          </cell>
          <cell r="N3824">
            <v>8.3605806322577454</v>
          </cell>
        </row>
        <row r="3825">
          <cell r="A3825">
            <v>41722</v>
          </cell>
          <cell r="M3825">
            <v>8.1333015485396185</v>
          </cell>
          <cell r="N3825">
            <v>8.364061627897474</v>
          </cell>
        </row>
        <row r="3826">
          <cell r="A3826">
            <v>41723</v>
          </cell>
          <cell r="M3826">
            <v>8.1365509829129135</v>
          </cell>
          <cell r="N3826">
            <v>8.3675440728780046</v>
          </cell>
        </row>
        <row r="3827">
          <cell r="A3827">
            <v>41724</v>
          </cell>
          <cell r="M3827">
            <v>8.1398017155073159</v>
          </cell>
          <cell r="N3827">
            <v>8.3710279678027835</v>
          </cell>
        </row>
        <row r="3828">
          <cell r="A3828">
            <v>41725</v>
          </cell>
          <cell r="M3828">
            <v>8.1430537468414954</v>
          </cell>
          <cell r="N3828">
            <v>8.3745133132755054</v>
          </cell>
        </row>
        <row r="3829">
          <cell r="A3829">
            <v>41726</v>
          </cell>
          <cell r="M3829">
            <v>8.1462953829086722</v>
          </cell>
          <cell r="N3829">
            <v>8.3780001099001193</v>
          </cell>
        </row>
        <row r="3830">
          <cell r="A3830">
            <v>41729</v>
          </cell>
          <cell r="M3830">
            <v>8.1495383094259317</v>
          </cell>
          <cell r="N3830">
            <v>8.3814883582808228</v>
          </cell>
        </row>
        <row r="3831">
          <cell r="A3831">
            <v>41730</v>
          </cell>
          <cell r="M3831">
            <v>8.1527825269069858</v>
          </cell>
          <cell r="N3831">
            <v>8.3849780590220657</v>
          </cell>
        </row>
        <row r="3832">
          <cell r="A3832">
            <v>41731</v>
          </cell>
          <cell r="M3832">
            <v>8.1560280358657486</v>
          </cell>
          <cell r="N3832">
            <v>8.3884692127285518</v>
          </cell>
        </row>
        <row r="3833">
          <cell r="A3833">
            <v>41732</v>
          </cell>
          <cell r="M3833">
            <v>8.1592748368163406</v>
          </cell>
          <cell r="N3833">
            <v>8.3919618200052337</v>
          </cell>
        </row>
        <row r="3834">
          <cell r="A3834">
            <v>41733</v>
          </cell>
          <cell r="M3834">
            <v>8.162596097481023</v>
          </cell>
          <cell r="N3834">
            <v>8.3955307914345383</v>
          </cell>
        </row>
        <row r="3835">
          <cell r="A3835">
            <v>41736</v>
          </cell>
          <cell r="M3835">
            <v>8.165918710076193</v>
          </cell>
          <cell r="N3835">
            <v>8.3991012806921326</v>
          </cell>
        </row>
        <row r="3836">
          <cell r="A3836">
            <v>41737</v>
          </cell>
          <cell r="M3836">
            <v>8.169242675152157</v>
          </cell>
          <cell r="N3836">
            <v>8.4026732884235269</v>
          </cell>
        </row>
        <row r="3837">
          <cell r="A3837">
            <v>41738</v>
          </cell>
          <cell r="M3837">
            <v>8.1725679932594488</v>
          </cell>
          <cell r="N3837">
            <v>8.4062468152745033</v>
          </cell>
        </row>
        <row r="3838">
          <cell r="A3838">
            <v>41739</v>
          </cell>
          <cell r="M3838">
            <v>8.1758946649488227</v>
          </cell>
          <cell r="N3838">
            <v>8.4098218618911211</v>
          </cell>
        </row>
        <row r="3839">
          <cell r="A3839">
            <v>41740</v>
          </cell>
          <cell r="M3839">
            <v>8.17922269077126</v>
          </cell>
          <cell r="N3839">
            <v>8.413398428919713</v>
          </cell>
        </row>
        <row r="3840">
          <cell r="A3840">
            <v>41743</v>
          </cell>
          <cell r="M3840">
            <v>8.1825520712779642</v>
          </cell>
          <cell r="N3840">
            <v>8.4169765170068853</v>
          </cell>
        </row>
        <row r="3841">
          <cell r="A3841">
            <v>41744</v>
          </cell>
          <cell r="M3841">
            <v>8.1858828070203646</v>
          </cell>
          <cell r="N3841">
            <v>8.4205561267995215</v>
          </cell>
        </row>
        <row r="3842">
          <cell r="A3842">
            <v>41745</v>
          </cell>
          <cell r="M3842">
            <v>8.1892148985501159</v>
          </cell>
          <cell r="N3842">
            <v>8.4241372589447803</v>
          </cell>
        </row>
        <row r="3843">
          <cell r="A3843">
            <v>41746</v>
          </cell>
          <cell r="M3843">
            <v>8.1925483464190947</v>
          </cell>
          <cell r="N3843">
            <v>8.4277199140900922</v>
          </cell>
        </row>
        <row r="3844">
          <cell r="A3844">
            <v>41751</v>
          </cell>
          <cell r="M3844">
            <v>8.1958831511794035</v>
          </cell>
          <cell r="N3844">
            <v>8.4313040928831686</v>
          </cell>
        </row>
        <row r="3845">
          <cell r="A3845">
            <v>41752</v>
          </cell>
          <cell r="M3845">
            <v>8.1992193133833684</v>
          </cell>
          <cell r="N3845">
            <v>8.4348897959719906</v>
          </cell>
        </row>
        <row r="3846">
          <cell r="A3846">
            <v>41753</v>
          </cell>
          <cell r="M3846">
            <v>8.202556833583543</v>
          </cell>
          <cell r="N3846">
            <v>8.4384770240048201</v>
          </cell>
        </row>
        <row r="3847">
          <cell r="A3847">
            <v>41754</v>
          </cell>
          <cell r="M3847">
            <v>8.205895712332703</v>
          </cell>
          <cell r="N3847">
            <v>8.4420657776301908</v>
          </cell>
        </row>
        <row r="3848">
          <cell r="A3848">
            <v>41757</v>
          </cell>
          <cell r="M3848">
            <v>8.2092359501838512</v>
          </cell>
          <cell r="N3848">
            <v>8.4456560574969135</v>
          </cell>
        </row>
        <row r="3849">
          <cell r="A3849">
            <v>41758</v>
          </cell>
          <cell r="M3849">
            <v>8.2125775476902163</v>
          </cell>
          <cell r="N3849">
            <v>8.4492478642540743</v>
          </cell>
        </row>
        <row r="3850">
          <cell r="A3850">
            <v>41759</v>
          </cell>
          <cell r="M3850">
            <v>8.2159205054052489</v>
          </cell>
          <cell r="N3850">
            <v>8.4528411985510381</v>
          </cell>
        </row>
        <row r="3851">
          <cell r="A3851">
            <v>41761</v>
          </cell>
          <cell r="M3851">
            <v>8.2192648238826269</v>
          </cell>
          <cell r="N3851">
            <v>8.4564360610374418</v>
          </cell>
        </row>
        <row r="3852">
          <cell r="A3852">
            <v>41764</v>
          </cell>
          <cell r="M3852">
            <v>8.2226105036762522</v>
          </cell>
          <cell r="N3852">
            <v>8.4600324523632029</v>
          </cell>
        </row>
        <row r="3853">
          <cell r="A3853">
            <v>41765</v>
          </cell>
          <cell r="M3853">
            <v>8.225957545340254</v>
          </cell>
          <cell r="N3853">
            <v>8.4636303731785105</v>
          </cell>
        </row>
        <row r="3854">
          <cell r="A3854">
            <v>41766</v>
          </cell>
          <cell r="M3854">
            <v>8.2293059494289871</v>
          </cell>
          <cell r="N3854">
            <v>8.4672298241338346</v>
          </cell>
        </row>
        <row r="3855">
          <cell r="A3855">
            <v>41767</v>
          </cell>
          <cell r="M3855">
            <v>8.23265571649703</v>
          </cell>
          <cell r="N3855">
            <v>8.4708308058799204</v>
          </cell>
        </row>
        <row r="3856">
          <cell r="A3856">
            <v>41768</v>
          </cell>
          <cell r="M3856">
            <v>8.2360068470991887</v>
          </cell>
          <cell r="N3856">
            <v>8.4744333190677885</v>
          </cell>
        </row>
        <row r="3857">
          <cell r="A3857">
            <v>41771</v>
          </cell>
          <cell r="M3857">
            <v>8.2393593417904949</v>
          </cell>
          <cell r="N3857">
            <v>8.4780373643487383</v>
          </cell>
        </row>
        <row r="3858">
          <cell r="A3858">
            <v>41772</v>
          </cell>
          <cell r="M3858">
            <v>8.2427132011262039</v>
          </cell>
          <cell r="N3858">
            <v>8.4816429423743447</v>
          </cell>
        </row>
        <row r="3859">
          <cell r="A3859">
            <v>41773</v>
          </cell>
          <cell r="M3859">
            <v>8.2460684256618002</v>
          </cell>
          <cell r="N3859">
            <v>8.4852500537964595</v>
          </cell>
        </row>
        <row r="3860">
          <cell r="A3860">
            <v>41774</v>
          </cell>
          <cell r="M3860">
            <v>8.249425015952994</v>
          </cell>
          <cell r="N3860">
            <v>8.4888586992672135</v>
          </cell>
        </row>
        <row r="3861">
          <cell r="A3861">
            <v>41775</v>
          </cell>
          <cell r="M3861">
            <v>8.2527829725557194</v>
          </cell>
          <cell r="N3861">
            <v>8.4924688794390129</v>
          </cell>
        </row>
        <row r="3862">
          <cell r="A3862">
            <v>41778</v>
          </cell>
          <cell r="M3862">
            <v>8.2561422960261375</v>
          </cell>
          <cell r="N3862">
            <v>8.4960805949645426</v>
          </cell>
        </row>
        <row r="3863">
          <cell r="A3863">
            <v>41779</v>
          </cell>
          <cell r="M3863">
            <v>8.2595029869206389</v>
          </cell>
          <cell r="N3863">
            <v>8.4996938464967666</v>
          </cell>
        </row>
        <row r="3864">
          <cell r="A3864">
            <v>41780</v>
          </cell>
          <cell r="M3864">
            <v>8.2628650457958361</v>
          </cell>
          <cell r="N3864">
            <v>8.5033086346889224</v>
          </cell>
        </row>
        <row r="3865">
          <cell r="A3865">
            <v>41781</v>
          </cell>
          <cell r="M3865">
            <v>8.2662284732085709</v>
          </cell>
          <cell r="N3865">
            <v>8.506924960194528</v>
          </cell>
        </row>
        <row r="3866">
          <cell r="A3866">
            <v>41782</v>
          </cell>
          <cell r="M3866">
            <v>8.2695932697159122</v>
          </cell>
          <cell r="N3866">
            <v>8.5105428236673806</v>
          </cell>
        </row>
        <row r="3867">
          <cell r="A3867">
            <v>41785</v>
          </cell>
          <cell r="M3867">
            <v>8.272959435875153</v>
          </cell>
          <cell r="N3867">
            <v>8.5141622257615523</v>
          </cell>
        </row>
        <row r="3868">
          <cell r="A3868">
            <v>41786</v>
          </cell>
          <cell r="M3868">
            <v>8.2763269722438153</v>
          </cell>
          <cell r="N3868">
            <v>8.5177831671313964</v>
          </cell>
        </row>
        <row r="3869">
          <cell r="A3869">
            <v>41787</v>
          </cell>
          <cell r="M3869">
            <v>8.2796958793796485</v>
          </cell>
          <cell r="N3869">
            <v>8.521405648431541</v>
          </cell>
        </row>
        <row r="3870">
          <cell r="A3870">
            <v>41788</v>
          </cell>
          <cell r="M3870">
            <v>8.2830661578406257</v>
          </cell>
          <cell r="N3870">
            <v>8.5250296703168953</v>
          </cell>
        </row>
        <row r="3871">
          <cell r="A3871">
            <v>41789</v>
          </cell>
          <cell r="M3871">
            <v>8.2864378081849512</v>
          </cell>
          <cell r="N3871">
            <v>8.5286552334426471</v>
          </cell>
        </row>
        <row r="3872">
          <cell r="A3872">
            <v>41792</v>
          </cell>
          <cell r="M3872">
            <v>8.2898108309710548</v>
          </cell>
          <cell r="N3872">
            <v>8.5322823384642614</v>
          </cell>
        </row>
        <row r="3873">
          <cell r="A3873">
            <v>41793</v>
          </cell>
          <cell r="M3873">
            <v>8.2931852267575934</v>
          </cell>
          <cell r="N3873">
            <v>8.535910986037484</v>
          </cell>
        </row>
        <row r="3874">
          <cell r="A3874">
            <v>41794</v>
          </cell>
          <cell r="M3874">
            <v>8.2965609961034517</v>
          </cell>
          <cell r="N3874">
            <v>8.5395411768183358</v>
          </cell>
        </row>
        <row r="3875">
          <cell r="A3875">
            <v>41795</v>
          </cell>
          <cell r="M3875">
            <v>8.2999381395677414</v>
          </cell>
          <cell r="N3875">
            <v>8.5431729114631221</v>
          </cell>
        </row>
        <row r="3876">
          <cell r="A3876">
            <v>41796</v>
          </cell>
          <cell r="M3876">
            <v>8.3033166577098036</v>
          </cell>
          <cell r="N3876">
            <v>8.5468061906284216</v>
          </cell>
        </row>
        <row r="3877">
          <cell r="A3877">
            <v>41799</v>
          </cell>
          <cell r="M3877">
            <v>8.3066965510892032</v>
          </cell>
          <cell r="N3877">
            <v>8.5504410149710957</v>
          </cell>
        </row>
        <row r="3878">
          <cell r="A3878">
            <v>41800</v>
          </cell>
          <cell r="M3878">
            <v>8.3100897229992725</v>
          </cell>
          <cell r="N3878">
            <v>8.5540773851482861</v>
          </cell>
        </row>
        <row r="3879">
          <cell r="A3879">
            <v>41801</v>
          </cell>
          <cell r="M3879">
            <v>8.3134723733780103</v>
          </cell>
          <cell r="N3879">
            <v>8.5577153018174101</v>
          </cell>
        </row>
        <row r="3880">
          <cell r="A3880">
            <v>41802</v>
          </cell>
          <cell r="M3880">
            <v>8.3168564006761283</v>
          </cell>
          <cell r="N3880">
            <v>8.5613547656361675</v>
          </cell>
        </row>
        <row r="3881">
          <cell r="A3881">
            <v>41803</v>
          </cell>
          <cell r="M3881">
            <v>8.3202418054541045</v>
          </cell>
          <cell r="N3881">
            <v>8.5649957772625367</v>
          </cell>
        </row>
        <row r="3882">
          <cell r="A3882">
            <v>41806</v>
          </cell>
          <cell r="M3882">
            <v>8.3236285882726477</v>
          </cell>
          <cell r="N3882">
            <v>8.568638337354777</v>
          </cell>
        </row>
        <row r="3883">
          <cell r="A3883">
            <v>41807</v>
          </cell>
          <cell r="M3883">
            <v>8.3270167496926941</v>
          </cell>
          <cell r="N3883">
            <v>8.5722824465714265</v>
          </cell>
        </row>
        <row r="3884">
          <cell r="A3884">
            <v>41808</v>
          </cell>
          <cell r="M3884">
            <v>8.330406290275409</v>
          </cell>
          <cell r="N3884">
            <v>8.5759281055713057</v>
          </cell>
        </row>
        <row r="3885">
          <cell r="A3885">
            <v>41810</v>
          </cell>
          <cell r="M3885">
            <v>8.3337972105821834</v>
          </cell>
          <cell r="N3885">
            <v>8.5795753150135106</v>
          </cell>
        </row>
        <row r="3886">
          <cell r="A3886">
            <v>41813</v>
          </cell>
          <cell r="M3886">
            <v>8.3371895111746408</v>
          </cell>
          <cell r="N3886">
            <v>8.5832240755574212</v>
          </cell>
        </row>
        <row r="3887">
          <cell r="A3887">
            <v>41814</v>
          </cell>
          <cell r="M3887">
            <v>8.3405831926146305</v>
          </cell>
          <cell r="N3887">
            <v>8.5868743878626983</v>
          </cell>
        </row>
        <row r="3888">
          <cell r="A3888">
            <v>41815</v>
          </cell>
          <cell r="M3888">
            <v>8.343978255464231</v>
          </cell>
          <cell r="N3888">
            <v>8.5905262525892816</v>
          </cell>
        </row>
        <row r="3889">
          <cell r="A3889">
            <v>41816</v>
          </cell>
          <cell r="M3889">
            <v>8.3473747002857479</v>
          </cell>
          <cell r="N3889">
            <v>8.5941796703973914</v>
          </cell>
        </row>
        <row r="3890">
          <cell r="A3890">
            <v>41817</v>
          </cell>
          <cell r="M3890">
            <v>8.3507725276417197</v>
          </cell>
          <cell r="N3890">
            <v>8.5978346419475287</v>
          </cell>
        </row>
        <row r="3891">
          <cell r="A3891">
            <v>41820</v>
          </cell>
          <cell r="M3891">
            <v>8.3541717380949123</v>
          </cell>
          <cell r="N3891">
            <v>8.6014911679004751</v>
          </cell>
        </row>
        <row r="3892">
          <cell r="A3892">
            <v>41821</v>
          </cell>
          <cell r="M3892">
            <v>8.3575723322083189</v>
          </cell>
          <cell r="N3892">
            <v>8.6051492489172965</v>
          </cell>
        </row>
        <row r="3893">
          <cell r="A3893">
            <v>41822</v>
          </cell>
          <cell r="M3893">
            <v>8.3609743105451635</v>
          </cell>
          <cell r="N3893">
            <v>8.6088088856593359</v>
          </cell>
        </row>
        <row r="3894">
          <cell r="A3894">
            <v>41823</v>
          </cell>
          <cell r="M3894">
            <v>8.3643776736688977</v>
          </cell>
          <cell r="N3894">
            <v>8.6124700787882187</v>
          </cell>
        </row>
        <row r="3895">
          <cell r="A3895">
            <v>41824</v>
          </cell>
          <cell r="M3895">
            <v>8.3677824221432058</v>
          </cell>
          <cell r="N3895">
            <v>8.6161328289658545</v>
          </cell>
        </row>
        <row r="3896">
          <cell r="A3896">
            <v>41827</v>
          </cell>
          <cell r="M3896">
            <v>8.3711885565319992</v>
          </cell>
          <cell r="N3896">
            <v>8.6197971368544302</v>
          </cell>
        </row>
        <row r="3897">
          <cell r="A3897">
            <v>41828</v>
          </cell>
          <cell r="M3897">
            <v>8.374596077399417</v>
          </cell>
          <cell r="N3897">
            <v>8.6234630031164166</v>
          </cell>
        </row>
        <row r="3898">
          <cell r="A3898">
            <v>41829</v>
          </cell>
          <cell r="M3898">
            <v>8.3780049853098326</v>
          </cell>
          <cell r="N3898">
            <v>8.6271304284145653</v>
          </cell>
        </row>
        <row r="3899">
          <cell r="A3899">
            <v>41830</v>
          </cell>
          <cell r="M3899">
            <v>8.381415280827845</v>
          </cell>
          <cell r="N3899">
            <v>8.6307994134119106</v>
          </cell>
        </row>
        <row r="3900">
          <cell r="A3900">
            <v>41831</v>
          </cell>
          <cell r="M3900">
            <v>8.384826964518286</v>
          </cell>
          <cell r="N3900">
            <v>8.6344699587717688</v>
          </cell>
        </row>
        <row r="3901">
          <cell r="A3901">
            <v>41834</v>
          </cell>
          <cell r="M3901">
            <v>8.3882400369462147</v>
          </cell>
          <cell r="N3901">
            <v>8.6381420651577372</v>
          </cell>
        </row>
        <row r="3902">
          <cell r="A3902">
            <v>41835</v>
          </cell>
          <cell r="M3902">
            <v>8.391654498676921</v>
          </cell>
          <cell r="N3902">
            <v>8.6418157332336953</v>
          </cell>
        </row>
        <row r="3903">
          <cell r="A3903">
            <v>41836</v>
          </cell>
          <cell r="M3903">
            <v>8.3950703502759261</v>
          </cell>
          <cell r="N3903">
            <v>8.6454909636638071</v>
          </cell>
        </row>
        <row r="3904">
          <cell r="A3904">
            <v>41837</v>
          </cell>
          <cell r="M3904">
            <v>8.3984875923089817</v>
          </cell>
          <cell r="N3904">
            <v>8.649167757112517</v>
          </cell>
        </row>
        <row r="3905">
          <cell r="A3905">
            <v>41838</v>
          </cell>
          <cell r="M3905">
            <v>8.4019062253420671</v>
          </cell>
          <cell r="N3905">
            <v>8.6528461142445536</v>
          </cell>
        </row>
        <row r="3906">
          <cell r="A3906">
            <v>41841</v>
          </cell>
          <cell r="M3906">
            <v>8.4053262499413943</v>
          </cell>
          <cell r="N3906">
            <v>8.6565260357249265</v>
          </cell>
        </row>
        <row r="3907">
          <cell r="A3907">
            <v>41842</v>
          </cell>
          <cell r="M3907">
            <v>8.4087476666734045</v>
          </cell>
          <cell r="N3907">
            <v>8.6602075222189292</v>
          </cell>
        </row>
        <row r="3908">
          <cell r="A3908">
            <v>41843</v>
          </cell>
          <cell r="M3908">
            <v>8.4121704761047713</v>
          </cell>
          <cell r="N3908">
            <v>8.6638905743921359</v>
          </cell>
        </row>
        <row r="3909">
          <cell r="A3909">
            <v>41844</v>
          </cell>
          <cell r="M3909">
            <v>8.4155946788023961</v>
          </cell>
          <cell r="N3909">
            <v>8.667575192910407</v>
          </cell>
        </row>
        <row r="3910">
          <cell r="A3910">
            <v>41845</v>
          </cell>
          <cell r="M3910">
            <v>8.4190202753334145</v>
          </cell>
          <cell r="N3910">
            <v>8.6712613784398851</v>
          </cell>
        </row>
        <row r="3911">
          <cell r="A3911">
            <v>41848</v>
          </cell>
          <cell r="M3911">
            <v>8.4224472662651895</v>
          </cell>
          <cell r="N3911">
            <v>8.6749491316469971</v>
          </cell>
        </row>
        <row r="3912">
          <cell r="A3912">
            <v>41849</v>
          </cell>
          <cell r="M3912">
            <v>8.4258756521653186</v>
          </cell>
          <cell r="N3912">
            <v>8.6786384531984506</v>
          </cell>
        </row>
        <row r="3913">
          <cell r="A3913">
            <v>41850</v>
          </cell>
          <cell r="M3913">
            <v>8.4293054336016269</v>
          </cell>
          <cell r="N3913">
            <v>8.6823293437612374</v>
          </cell>
        </row>
        <row r="3914">
          <cell r="A3914">
            <v>41851</v>
          </cell>
          <cell r="M3914">
            <v>8.4327366111421718</v>
          </cell>
          <cell r="N3914">
            <v>8.6860218040026353</v>
          </cell>
        </row>
        <row r="3915">
          <cell r="A3915">
            <v>41852</v>
          </cell>
          <cell r="M3915">
            <v>8.4361691853552436</v>
          </cell>
          <cell r="N3915">
            <v>8.6897158345902028</v>
          </cell>
        </row>
        <row r="3916">
          <cell r="A3916">
            <v>41855</v>
          </cell>
          <cell r="M3916">
            <v>8.4396031568093619</v>
          </cell>
          <cell r="N3916">
            <v>8.6934114361917842</v>
          </cell>
        </row>
        <row r="3917">
          <cell r="A3917">
            <v>41856</v>
          </cell>
          <cell r="M3917">
            <v>8.4430415497750211</v>
          </cell>
          <cell r="N3917">
            <v>8.6971086094755083</v>
          </cell>
        </row>
        <row r="3918">
          <cell r="A3918">
            <v>41857</v>
          </cell>
          <cell r="M3918">
            <v>8.4464813435821622</v>
          </cell>
          <cell r="N3918">
            <v>8.7008073551097862</v>
          </cell>
        </row>
        <row r="3919">
          <cell r="A3919">
            <v>41858</v>
          </cell>
          <cell r="M3919">
            <v>8.4499225388015038</v>
          </cell>
          <cell r="N3919">
            <v>8.7045076737633149</v>
          </cell>
        </row>
        <row r="3920">
          <cell r="A3920">
            <v>41859</v>
          </cell>
          <cell r="M3920">
            <v>8.4533651360039972</v>
          </cell>
          <cell r="N3920">
            <v>8.708209566105074</v>
          </cell>
        </row>
        <row r="3921">
          <cell r="A3921">
            <v>41862</v>
          </cell>
          <cell r="M3921">
            <v>8.4568091357608264</v>
          </cell>
          <cell r="N3921">
            <v>8.7119130328043308</v>
          </cell>
        </row>
        <row r="3922">
          <cell r="A3922">
            <v>41863</v>
          </cell>
          <cell r="M3922">
            <v>8.4602545386434098</v>
          </cell>
          <cell r="N3922">
            <v>8.7156180745306333</v>
          </cell>
        </row>
        <row r="3923">
          <cell r="A3923">
            <v>41864</v>
          </cell>
          <cell r="M3923">
            <v>8.4637013452233969</v>
          </cell>
          <cell r="N3923">
            <v>8.7193246919538172</v>
          </cell>
        </row>
        <row r="3924">
          <cell r="A3924">
            <v>41865</v>
          </cell>
          <cell r="M3924">
            <v>8.4671495560726697</v>
          </cell>
          <cell r="N3924">
            <v>8.7230328857440025</v>
          </cell>
        </row>
        <row r="3925">
          <cell r="A3925">
            <v>41866</v>
          </cell>
          <cell r="M3925">
            <v>8.4705991717633431</v>
          </cell>
          <cell r="N3925">
            <v>8.7267426565715915</v>
          </cell>
        </row>
        <row r="3926">
          <cell r="A3926">
            <v>41869</v>
          </cell>
          <cell r="M3926">
            <v>8.474053227401841</v>
          </cell>
          <cell r="N3926">
            <v>8.7304540051072763</v>
          </cell>
        </row>
        <row r="3927">
          <cell r="A3927">
            <v>41870</v>
          </cell>
          <cell r="M3927">
            <v>8.477505655728903</v>
          </cell>
          <cell r="N3927">
            <v>8.7341669320220294</v>
          </cell>
        </row>
        <row r="3928">
          <cell r="A3928">
            <v>41871</v>
          </cell>
          <cell r="M3928">
            <v>8.480959490615616</v>
          </cell>
          <cell r="N3928">
            <v>8.737881437987113</v>
          </cell>
        </row>
        <row r="3929">
          <cell r="A3929">
            <v>41872</v>
          </cell>
          <cell r="M3929">
            <v>8.4844238465526605</v>
          </cell>
          <cell r="N3929">
            <v>8.7415975236740717</v>
          </cell>
        </row>
        <row r="3930">
          <cell r="A3930">
            <v>41873</v>
          </cell>
          <cell r="M3930">
            <v>8.487883539477842</v>
          </cell>
          <cell r="N3930">
            <v>8.7453151897547361</v>
          </cell>
        </row>
        <row r="3931">
          <cell r="A3931">
            <v>41876</v>
          </cell>
          <cell r="M3931">
            <v>8.4913416024356874</v>
          </cell>
          <cell r="N3931">
            <v>8.7490344369012245</v>
          </cell>
        </row>
        <row r="3932">
          <cell r="A3932">
            <v>41877</v>
          </cell>
          <cell r="M3932">
            <v>8.4948101993233891</v>
          </cell>
          <cell r="N3932">
            <v>8.7527552657859395</v>
          </cell>
        </row>
        <row r="3933">
          <cell r="A3933">
            <v>41878</v>
          </cell>
          <cell r="M3933">
            <v>8.4982802130854704</v>
          </cell>
          <cell r="N3933">
            <v>8.7564776770815698</v>
          </cell>
        </row>
        <row r="3934">
          <cell r="A3934">
            <v>41879</v>
          </cell>
          <cell r="M3934">
            <v>8.5017425117696579</v>
          </cell>
          <cell r="N3934">
            <v>8.7602016714610897</v>
          </cell>
        </row>
        <row r="3935">
          <cell r="A3935">
            <v>41880</v>
          </cell>
          <cell r="M3935">
            <v>8.5052153572865432</v>
          </cell>
          <cell r="N3935">
            <v>8.76392724959776</v>
          </cell>
        </row>
        <row r="3936">
          <cell r="A3936">
            <v>41883</v>
          </cell>
          <cell r="M3936">
            <v>8.5086804814295327</v>
          </cell>
          <cell r="N3936">
            <v>8.767654412165129</v>
          </cell>
        </row>
        <row r="3937">
          <cell r="A3937">
            <v>41884</v>
          </cell>
          <cell r="M3937">
            <v>8.5121470173045974</v>
          </cell>
          <cell r="N3937">
            <v>8.7713831598370309</v>
          </cell>
        </row>
        <row r="3938">
          <cell r="A3938">
            <v>41885</v>
          </cell>
          <cell r="M3938">
            <v>8.5156149654868951</v>
          </cell>
          <cell r="N3938">
            <v>8.7751134932875843</v>
          </cell>
        </row>
        <row r="3939">
          <cell r="A3939">
            <v>41886</v>
          </cell>
          <cell r="M3939">
            <v>8.5190843265518144</v>
          </cell>
          <cell r="N3939">
            <v>8.7788454131911973</v>
          </cell>
        </row>
        <row r="3940">
          <cell r="A3940">
            <v>41887</v>
          </cell>
          <cell r="M3940">
            <v>8.52255510107498</v>
          </cell>
          <cell r="N3940">
            <v>8.7825789202225639</v>
          </cell>
        </row>
        <row r="3941">
          <cell r="A3941">
            <v>41890</v>
          </cell>
          <cell r="M3941">
            <v>8.5260272896322515</v>
          </cell>
          <cell r="N3941">
            <v>8.7863140150566661</v>
          </cell>
        </row>
        <row r="3942">
          <cell r="A3942">
            <v>41891</v>
          </cell>
          <cell r="M3942">
            <v>8.5295008927997227</v>
          </cell>
          <cell r="N3942">
            <v>8.7900506983687698</v>
          </cell>
        </row>
        <row r="3943">
          <cell r="A3943">
            <v>41892</v>
          </cell>
          <cell r="M3943">
            <v>8.5329759111537236</v>
          </cell>
          <cell r="N3943">
            <v>8.7937889708344326</v>
          </cell>
        </row>
        <row r="3944">
          <cell r="A3944">
            <v>41893</v>
          </cell>
          <cell r="M3944">
            <v>8.5364615150870016</v>
          </cell>
          <cell r="N3944">
            <v>8.7975288331294941</v>
          </cell>
        </row>
        <row r="3945">
          <cell r="A3945">
            <v>41894</v>
          </cell>
          <cell r="M3945">
            <v>8.5399393692798764</v>
          </cell>
          <cell r="N3945">
            <v>8.8012702859300855</v>
          </cell>
        </row>
        <row r="3946">
          <cell r="A3946">
            <v>41897</v>
          </cell>
          <cell r="M3946">
            <v>8.5434186403911969</v>
          </cell>
          <cell r="N3946">
            <v>8.8050133299126241</v>
          </cell>
        </row>
        <row r="3947">
          <cell r="A3947">
            <v>41898</v>
          </cell>
          <cell r="M3947">
            <v>8.5468993289982329</v>
          </cell>
          <cell r="N3947">
            <v>8.8087579657538146</v>
          </cell>
        </row>
        <row r="3948">
          <cell r="A3948">
            <v>41899</v>
          </cell>
          <cell r="M3948">
            <v>8.5503814356784886</v>
          </cell>
          <cell r="N3948">
            <v>8.8125041941306517</v>
          </cell>
        </row>
        <row r="3949">
          <cell r="A3949">
            <v>41900</v>
          </cell>
          <cell r="M3949">
            <v>8.5538649610097028</v>
          </cell>
          <cell r="N3949">
            <v>8.8162520157204138</v>
          </cell>
        </row>
        <row r="3950">
          <cell r="A3950">
            <v>41901</v>
          </cell>
          <cell r="M3950">
            <v>8.5573499055698523</v>
          </cell>
          <cell r="N3950">
            <v>8.8200014312006711</v>
          </cell>
        </row>
        <row r="3951">
          <cell r="A3951">
            <v>41904</v>
          </cell>
          <cell r="M3951">
            <v>8.5608362699371465</v>
          </cell>
          <cell r="N3951">
            <v>8.8237524412492796</v>
          </cell>
        </row>
        <row r="3952">
          <cell r="A3952">
            <v>41905</v>
          </cell>
          <cell r="M3952">
            <v>8.5643240546900312</v>
          </cell>
          <cell r="N3952">
            <v>8.8275050465443847</v>
          </cell>
        </row>
        <row r="3953">
          <cell r="A3953">
            <v>41906</v>
          </cell>
          <cell r="M3953">
            <v>8.5678224639111189</v>
          </cell>
          <cell r="N3953">
            <v>8.8312592477644198</v>
          </cell>
        </row>
        <row r="3954">
          <cell r="A3954">
            <v>41907</v>
          </cell>
          <cell r="M3954">
            <v>8.571322302184516</v>
          </cell>
          <cell r="N3954">
            <v>8.8350150455881078</v>
          </cell>
        </row>
        <row r="3955">
          <cell r="A3955">
            <v>41908</v>
          </cell>
          <cell r="M3955">
            <v>8.5748235700939723</v>
          </cell>
          <cell r="N3955">
            <v>8.8387724406944592</v>
          </cell>
        </row>
        <row r="3956">
          <cell r="A3956">
            <v>41911</v>
          </cell>
          <cell r="M3956">
            <v>8.5783170534364199</v>
          </cell>
          <cell r="N3956">
            <v>8.8425314337627743</v>
          </cell>
        </row>
        <row r="3957">
          <cell r="A3957">
            <v>41912</v>
          </cell>
          <cell r="M3957">
            <v>8.5818119600648117</v>
          </cell>
          <cell r="N3957">
            <v>8.8462920254726409</v>
          </cell>
        </row>
        <row r="3958">
          <cell r="A3958">
            <v>41913</v>
          </cell>
          <cell r="M3958">
            <v>8.5853082905590128</v>
          </cell>
          <cell r="N3958">
            <v>8.8500542165039349</v>
          </cell>
        </row>
        <row r="3959">
          <cell r="A3959">
            <v>41914</v>
          </cell>
          <cell r="M3959">
            <v>8.5888060454991209</v>
          </cell>
          <cell r="N3959">
            <v>8.8538180075368249</v>
          </cell>
        </row>
        <row r="3960">
          <cell r="A3960">
            <v>41915</v>
          </cell>
          <cell r="M3960">
            <v>8.5923052254654717</v>
          </cell>
          <cell r="N3960">
            <v>8.8575833992517676</v>
          </cell>
        </row>
        <row r="3961">
          <cell r="A3961">
            <v>41918</v>
          </cell>
          <cell r="M3961">
            <v>8.5958058310386392</v>
          </cell>
          <cell r="N3961">
            <v>8.8613503923295056</v>
          </cell>
        </row>
        <row r="3962">
          <cell r="A3962">
            <v>41919</v>
          </cell>
          <cell r="M3962">
            <v>8.5993078627994315</v>
          </cell>
          <cell r="N3962">
            <v>8.8651189874510763</v>
          </cell>
        </row>
        <row r="3963">
          <cell r="A3963">
            <v>41920</v>
          </cell>
          <cell r="M3963">
            <v>8.6028205624275724</v>
          </cell>
          <cell r="N3963">
            <v>8.8688891852978031</v>
          </cell>
        </row>
        <row r="3964">
          <cell r="A3964">
            <v>41921</v>
          </cell>
          <cell r="M3964">
            <v>8.6063346969454582</v>
          </cell>
          <cell r="N3964">
            <v>8.8726609865512991</v>
          </cell>
        </row>
        <row r="3965">
          <cell r="A3965">
            <v>41922</v>
          </cell>
          <cell r="M3965">
            <v>8.6098502669392243</v>
          </cell>
          <cell r="N3965">
            <v>8.8764343918934703</v>
          </cell>
        </row>
        <row r="3966">
          <cell r="A3966">
            <v>41925</v>
          </cell>
          <cell r="M3966">
            <v>8.6133672729952409</v>
          </cell>
          <cell r="N3966">
            <v>8.8802094020065088</v>
          </cell>
        </row>
        <row r="3967">
          <cell r="A3967">
            <v>41926</v>
          </cell>
          <cell r="M3967">
            <v>8.6168764594927385</v>
          </cell>
          <cell r="N3967">
            <v>8.8839860175729015</v>
          </cell>
        </row>
        <row r="3968">
          <cell r="A3968">
            <v>41927</v>
          </cell>
          <cell r="M3968">
            <v>8.6203963356523001</v>
          </cell>
          <cell r="N3968">
            <v>8.8877642392754197</v>
          </cell>
        </row>
        <row r="3969">
          <cell r="A3969">
            <v>41928</v>
          </cell>
          <cell r="M3969">
            <v>8.6239083858720775</v>
          </cell>
          <cell r="N3969">
            <v>8.8915440677971311</v>
          </cell>
        </row>
        <row r="3970">
          <cell r="A3970">
            <v>41929</v>
          </cell>
          <cell r="M3970">
            <v>8.6274311344773711</v>
          </cell>
          <cell r="N3970">
            <v>8.8953255038213896</v>
          </cell>
        </row>
        <row r="3971">
          <cell r="A3971">
            <v>41932</v>
          </cell>
          <cell r="M3971">
            <v>8.6309553220772806</v>
          </cell>
          <cell r="N3971">
            <v>8.8991085480318404</v>
          </cell>
        </row>
        <row r="3972">
          <cell r="A3972">
            <v>41933</v>
          </cell>
          <cell r="M3972">
            <v>8.6344809492596166</v>
          </cell>
          <cell r="N3972">
            <v>8.9028932011124216</v>
          </cell>
        </row>
        <row r="3973">
          <cell r="A3973">
            <v>41934</v>
          </cell>
          <cell r="M3973">
            <v>8.638008016612428</v>
          </cell>
          <cell r="N3973">
            <v>8.9066794637473592</v>
          </cell>
        </row>
        <row r="3974">
          <cell r="A3974">
            <v>41935</v>
          </cell>
          <cell r="M3974">
            <v>8.6415365247240032</v>
          </cell>
          <cell r="N3974">
            <v>8.9104673366211742</v>
          </cell>
        </row>
        <row r="3975">
          <cell r="A3975">
            <v>41936</v>
          </cell>
          <cell r="M3975">
            <v>8.6450664741828742</v>
          </cell>
          <cell r="N3975">
            <v>8.9142568204186734</v>
          </cell>
        </row>
        <row r="3976">
          <cell r="A3976">
            <v>41939</v>
          </cell>
          <cell r="M3976">
            <v>8.6485978655778126</v>
          </cell>
          <cell r="N3976">
            <v>8.9180479158249604</v>
          </cell>
        </row>
        <row r="3977">
          <cell r="A3977">
            <v>41940</v>
          </cell>
          <cell r="M3977">
            <v>8.6521306994978282</v>
          </cell>
          <cell r="N3977">
            <v>8.9218406235254264</v>
          </cell>
        </row>
        <row r="3978">
          <cell r="A3978">
            <v>41941</v>
          </cell>
          <cell r="M3978">
            <v>8.6556649765321723</v>
          </cell>
          <cell r="N3978">
            <v>8.9256349442057541</v>
          </cell>
        </row>
        <row r="3979">
          <cell r="A3979">
            <v>41942</v>
          </cell>
          <cell r="M3979">
            <v>8.6592006972703377</v>
          </cell>
          <cell r="N3979">
            <v>8.9294308785519192</v>
          </cell>
        </row>
        <row r="3980">
          <cell r="A3980">
            <v>41943</v>
          </cell>
          <cell r="M3980">
            <v>8.6628153103985444</v>
          </cell>
          <cell r="N3980">
            <v>8.9333111342672158</v>
          </cell>
        </row>
        <row r="3981">
          <cell r="A3981">
            <v>41946</v>
          </cell>
          <cell r="M3981">
            <v>8.666422143899867</v>
          </cell>
          <cell r="N3981">
            <v>8.9371930761352605</v>
          </cell>
        </row>
        <row r="3982">
          <cell r="A3982">
            <v>41947</v>
          </cell>
          <cell r="M3982">
            <v>8.6700304791356082</v>
          </cell>
          <cell r="N3982">
            <v>8.9410767048887649</v>
          </cell>
        </row>
        <row r="3983">
          <cell r="A3983">
            <v>41948</v>
          </cell>
          <cell r="M3983">
            <v>8.6736403167310261</v>
          </cell>
          <cell r="N3983">
            <v>8.9449620212607606</v>
          </cell>
        </row>
        <row r="3984">
          <cell r="A3984">
            <v>41949</v>
          </cell>
          <cell r="M3984">
            <v>8.6772609573945552</v>
          </cell>
          <cell r="N3984">
            <v>8.9488490259845968</v>
          </cell>
        </row>
        <row r="3985">
          <cell r="A3985">
            <v>41950</v>
          </cell>
          <cell r="M3985">
            <v>8.6808831094233625</v>
          </cell>
          <cell r="N3985">
            <v>8.9527377197939426</v>
          </cell>
        </row>
        <row r="3986">
          <cell r="A3986">
            <v>41953</v>
          </cell>
          <cell r="M3986">
            <v>8.684506773448339</v>
          </cell>
          <cell r="N3986">
            <v>8.9566281034227835</v>
          </cell>
        </row>
        <row r="3987">
          <cell r="A3987">
            <v>41954</v>
          </cell>
          <cell r="M3987">
            <v>8.6881319501006367</v>
          </cell>
          <cell r="N3987">
            <v>8.9605201776054244</v>
          </cell>
        </row>
        <row r="3988">
          <cell r="A3988">
            <v>41955</v>
          </cell>
          <cell r="M3988">
            <v>8.6917586400116722</v>
          </cell>
          <cell r="N3988">
            <v>8.964413943076492</v>
          </cell>
        </row>
        <row r="3989">
          <cell r="A3989">
            <v>41956</v>
          </cell>
          <cell r="M3989">
            <v>8.6953868438131252</v>
          </cell>
          <cell r="N3989">
            <v>8.968309400570929</v>
          </cell>
        </row>
        <row r="3990">
          <cell r="A3990">
            <v>41957</v>
          </cell>
          <cell r="M3990">
            <v>8.69901656213694</v>
          </cell>
          <cell r="N3990">
            <v>8.9722065508239979</v>
          </cell>
        </row>
        <row r="3991">
          <cell r="A3991">
            <v>41960</v>
          </cell>
          <cell r="M3991">
            <v>8.7026477956153254</v>
          </cell>
          <cell r="N3991">
            <v>8.9761053945712828</v>
          </cell>
        </row>
        <row r="3992">
          <cell r="A3992">
            <v>41961</v>
          </cell>
          <cell r="M3992">
            <v>8.7062805448807516</v>
          </cell>
          <cell r="N3992">
            <v>8.9800059325486856</v>
          </cell>
        </row>
        <row r="3993">
          <cell r="A3993">
            <v>41962</v>
          </cell>
          <cell r="M3993">
            <v>8.7099148105659534</v>
          </cell>
          <cell r="N3993">
            <v>8.98390816549243</v>
          </cell>
        </row>
        <row r="3994">
          <cell r="A3994">
            <v>41963</v>
          </cell>
          <cell r="M3994">
            <v>8.7135505933039319</v>
          </cell>
          <cell r="N3994">
            <v>8.9878120941390574</v>
          </cell>
        </row>
        <row r="3995">
          <cell r="A3995">
            <v>41964</v>
          </cell>
          <cell r="M3995">
            <v>8.7171878937279512</v>
          </cell>
          <cell r="N3995">
            <v>8.991717719225429</v>
          </cell>
        </row>
        <row r="3996">
          <cell r="A3996">
            <v>41967</v>
          </cell>
          <cell r="M3996">
            <v>8.7208267124715384</v>
          </cell>
          <cell r="N3996">
            <v>8.9956250414887275</v>
          </cell>
        </row>
        <row r="3997">
          <cell r="A3997">
            <v>41968</v>
          </cell>
          <cell r="M3997">
            <v>8.7244670501684869</v>
          </cell>
          <cell r="N3997">
            <v>8.9995340616664574</v>
          </cell>
        </row>
        <row r="3998">
          <cell r="A3998">
            <v>41969</v>
          </cell>
          <cell r="M3998">
            <v>8.7281089074528531</v>
          </cell>
          <cell r="N3998">
            <v>9.0034447804964408</v>
          </cell>
        </row>
        <row r="3999">
          <cell r="A3999">
            <v>41970</v>
          </cell>
          <cell r="M3999">
            <v>8.7317522849589579</v>
          </cell>
          <cell r="N3999">
            <v>9.0073571987168215</v>
          </cell>
        </row>
        <row r="4000">
          <cell r="A4000">
            <v>41971</v>
          </cell>
          <cell r="M4000">
            <v>8.7353971833213908</v>
          </cell>
          <cell r="N4000">
            <v>9.0112713170660648</v>
          </cell>
        </row>
        <row r="4001">
          <cell r="A4001">
            <v>41974</v>
          </cell>
          <cell r="M4001">
            <v>8.739034236874911</v>
          </cell>
          <cell r="N4001">
            <v>9.0151871362829556</v>
          </cell>
        </row>
        <row r="4002">
          <cell r="A4002">
            <v>41975</v>
          </cell>
          <cell r="M4002">
            <v>8.7426728047452134</v>
          </cell>
          <cell r="N4002">
            <v>9.0191046571066007</v>
          </cell>
        </row>
        <row r="4003">
          <cell r="A4003">
            <v>41976</v>
          </cell>
          <cell r="M4003">
            <v>8.7463128875627945</v>
          </cell>
          <cell r="N4003">
            <v>9.023023880276428</v>
          </cell>
        </row>
        <row r="4004">
          <cell r="A4004">
            <v>41977</v>
          </cell>
          <cell r="M4004">
            <v>8.7499638639625843</v>
          </cell>
          <cell r="N4004">
            <v>9.0269448065321871</v>
          </cell>
        </row>
        <row r="4005">
          <cell r="A4005">
            <v>41978</v>
          </cell>
          <cell r="M4005">
            <v>8.7537723592746932</v>
          </cell>
          <cell r="N4005">
            <v>9.0310340764132331</v>
          </cell>
        </row>
        <row r="4006">
          <cell r="A4006">
            <v>41981</v>
          </cell>
          <cell r="M4006">
            <v>8.7575825122663957</v>
          </cell>
          <cell r="N4006">
            <v>9.0351251987624757</v>
          </cell>
        </row>
        <row r="4007">
          <cell r="A4007">
            <v>41982</v>
          </cell>
          <cell r="M4007">
            <v>8.7613943236592107</v>
          </cell>
          <cell r="N4007">
            <v>9.039218174419096</v>
          </cell>
        </row>
        <row r="4008">
          <cell r="A4008">
            <v>41983</v>
          </cell>
          <cell r="M4008">
            <v>8.7652015596242752</v>
          </cell>
          <cell r="N4008">
            <v>9.0433130042226537</v>
          </cell>
        </row>
        <row r="4009">
          <cell r="A4009">
            <v>41984</v>
          </cell>
          <cell r="M4009">
            <v>8.7690104500115869</v>
          </cell>
          <cell r="N4009">
            <v>9.0474096890130919</v>
          </cell>
        </row>
        <row r="4010">
          <cell r="A4010">
            <v>41985</v>
          </cell>
          <cell r="M4010">
            <v>8.772827235510352</v>
          </cell>
          <cell r="N4010">
            <v>9.0515082296307323</v>
          </cell>
        </row>
        <row r="4011">
          <cell r="A4011">
            <v>41988</v>
          </cell>
          <cell r="M4011">
            <v>8.7766456822970849</v>
          </cell>
          <cell r="N4011">
            <v>9.0556086269162783</v>
          </cell>
        </row>
        <row r="4012">
          <cell r="A4012">
            <v>41989</v>
          </cell>
          <cell r="M4012">
            <v>8.7804657910948745</v>
          </cell>
          <cell r="N4012">
            <v>9.0597108817108136</v>
          </cell>
        </row>
        <row r="4013">
          <cell r="A4013">
            <v>41990</v>
          </cell>
          <cell r="M4013">
            <v>8.7842875626271244</v>
          </cell>
          <cell r="N4013">
            <v>9.063814994855802</v>
          </cell>
        </row>
        <row r="4014">
          <cell r="A4014">
            <v>41991</v>
          </cell>
          <cell r="M4014">
            <v>8.7881109976175544</v>
          </cell>
          <cell r="N4014">
            <v>9.0679209671930892</v>
          </cell>
        </row>
        <row r="4015">
          <cell r="A4015">
            <v>41992</v>
          </cell>
          <cell r="M4015">
            <v>8.7919360967901987</v>
          </cell>
          <cell r="N4015">
            <v>9.0720287995649027</v>
          </cell>
        </row>
        <row r="4016">
          <cell r="A4016">
            <v>41995</v>
          </cell>
          <cell r="M4016">
            <v>8.7957628608694076</v>
          </cell>
          <cell r="N4016">
            <v>9.0761384928138522</v>
          </cell>
        </row>
        <row r="4017">
          <cell r="A4017">
            <v>41996</v>
          </cell>
          <cell r="M4017">
            <v>8.7995912905798441</v>
          </cell>
          <cell r="N4017">
            <v>9.0802500477829273</v>
          </cell>
        </row>
        <row r="4018">
          <cell r="A4018">
            <v>41997</v>
          </cell>
          <cell r="M4018">
            <v>8.8034151249150803</v>
          </cell>
          <cell r="N4018">
            <v>9.0843634653155014</v>
          </cell>
        </row>
        <row r="4019">
          <cell r="A4019">
            <v>41999</v>
          </cell>
          <cell r="M4019">
            <v>8.8072406208853344</v>
          </cell>
          <cell r="N4019">
            <v>9.088478746255328</v>
          </cell>
        </row>
        <row r="4020">
          <cell r="A4020">
            <v>42002</v>
          </cell>
          <cell r="M4020">
            <v>8.8110677792126637</v>
          </cell>
          <cell r="N4020">
            <v>9.0925958914465443</v>
          </cell>
        </row>
        <row r="4021">
          <cell r="A4021">
            <v>42003</v>
          </cell>
          <cell r="M4021">
            <v>8.8149028705174413</v>
          </cell>
          <cell r="N4021">
            <v>9.0967149017336695</v>
          </cell>
        </row>
        <row r="4022">
          <cell r="A4022">
            <v>42004</v>
          </cell>
          <cell r="M4022">
            <v>8.8187333584509151</v>
          </cell>
          <cell r="N4022">
            <v>9.1008357779616063</v>
          </cell>
        </row>
        <row r="4023">
          <cell r="A4023">
            <v>42006</v>
          </cell>
          <cell r="M4023">
            <v>8.8225655109107048</v>
          </cell>
          <cell r="N4023">
            <v>9.1049585209756376</v>
          </cell>
        </row>
        <row r="4024">
          <cell r="A4024">
            <v>42009</v>
          </cell>
          <cell r="M4024">
            <v>8.826399328620127</v>
          </cell>
          <cell r="N4024">
            <v>9.1090831316214302</v>
          </cell>
        </row>
        <row r="4025">
          <cell r="A4025">
            <v>42010</v>
          </cell>
          <cell r="M4025">
            <v>8.8302348123028089</v>
          </cell>
          <cell r="N4025">
            <v>9.1132096107450344</v>
          </cell>
        </row>
        <row r="4026">
          <cell r="A4026">
            <v>42011</v>
          </cell>
          <cell r="M4026">
            <v>8.8340719626826942</v>
          </cell>
          <cell r="N4026">
            <v>9.117337959192886</v>
          </cell>
        </row>
        <row r="4027">
          <cell r="A4027">
            <v>42012</v>
          </cell>
          <cell r="M4027">
            <v>8.8379107804840409</v>
          </cell>
          <cell r="N4027">
            <v>9.121468177811801</v>
          </cell>
        </row>
        <row r="4028">
          <cell r="A4028">
            <v>42013</v>
          </cell>
          <cell r="M4028">
            <v>8.8417512664314231</v>
          </cell>
          <cell r="N4028">
            <v>9.1256002674489789</v>
          </cell>
        </row>
        <row r="4029">
          <cell r="A4029">
            <v>42016</v>
          </cell>
          <cell r="M4029">
            <v>8.8455934212497276</v>
          </cell>
          <cell r="N4029">
            <v>9.1297342289520049</v>
          </cell>
        </row>
        <row r="4030">
          <cell r="A4030">
            <v>42017</v>
          </cell>
          <cell r="M4030">
            <v>8.8494372456641557</v>
          </cell>
          <cell r="N4030">
            <v>9.1338700631688479</v>
          </cell>
        </row>
        <row r="4031">
          <cell r="A4031">
            <v>42018</v>
          </cell>
          <cell r="M4031">
            <v>8.8532827404002266</v>
          </cell>
          <cell r="N4031">
            <v>9.1380077709478602</v>
          </cell>
        </row>
        <row r="4032">
          <cell r="A4032">
            <v>42019</v>
          </cell>
          <cell r="M4032">
            <v>8.8571299061837721</v>
          </cell>
          <cell r="N4032">
            <v>9.1421473531377799</v>
          </cell>
        </row>
        <row r="4033">
          <cell r="A4033">
            <v>42020</v>
          </cell>
          <cell r="M4033">
            <v>8.8609787437409402</v>
          </cell>
          <cell r="N4033">
            <v>9.1462888105877269</v>
          </cell>
        </row>
        <row r="4034">
          <cell r="A4034">
            <v>42023</v>
          </cell>
          <cell r="M4034">
            <v>8.864829253798197</v>
          </cell>
          <cell r="N4034">
            <v>9.1504321441472083</v>
          </cell>
        </row>
        <row r="4035">
          <cell r="A4035">
            <v>42024</v>
          </cell>
          <cell r="M4035">
            <v>8.8686814370823193</v>
          </cell>
          <cell r="N4035">
            <v>9.1545773546661149</v>
          </cell>
        </row>
        <row r="4036">
          <cell r="A4036">
            <v>42025</v>
          </cell>
          <cell r="M4036">
            <v>8.8725352943204037</v>
          </cell>
          <cell r="N4036">
            <v>9.1587244429947212</v>
          </cell>
        </row>
        <row r="4037">
          <cell r="A4037">
            <v>42026</v>
          </cell>
          <cell r="M4037">
            <v>8.876390826239863</v>
          </cell>
          <cell r="N4037">
            <v>9.162873409983689</v>
          </cell>
        </row>
        <row r="4038">
          <cell r="A4038">
            <v>42027</v>
          </cell>
          <cell r="M4038">
            <v>8.8804118941015382</v>
          </cell>
          <cell r="N4038">
            <v>9.167195856046753</v>
          </cell>
        </row>
        <row r="4039">
          <cell r="A4039">
            <v>42030</v>
          </cell>
          <cell r="M4039">
            <v>8.8844316380933481</v>
          </cell>
          <cell r="N4039">
            <v>9.1715203411579544</v>
          </cell>
        </row>
        <row r="4040">
          <cell r="A4040">
            <v>42031</v>
          </cell>
          <cell r="M4040">
            <v>8.8884532016338405</v>
          </cell>
          <cell r="N4040">
            <v>9.1758468662791852</v>
          </cell>
        </row>
        <row r="4041">
          <cell r="A4041">
            <v>42032</v>
          </cell>
          <cell r="M4041">
            <v>8.892476585546639</v>
          </cell>
          <cell r="N4041">
            <v>9.1801754323727867</v>
          </cell>
        </row>
        <row r="4042">
          <cell r="A4042">
            <v>42033</v>
          </cell>
          <cell r="M4042">
            <v>8.8965017906557406</v>
          </cell>
          <cell r="N4042">
            <v>9.1845060404015584</v>
          </cell>
        </row>
        <row r="4043">
          <cell r="A4043">
            <v>42034</v>
          </cell>
          <cell r="M4043">
            <v>8.9005288177855135</v>
          </cell>
          <cell r="N4043">
            <v>9.1888386913287512</v>
          </cell>
        </row>
        <row r="4044">
          <cell r="A4044">
            <v>42037</v>
          </cell>
          <cell r="M4044">
            <v>8.9045576677607023</v>
          </cell>
          <cell r="N4044">
            <v>9.1931733861180724</v>
          </cell>
        </row>
        <row r="4045">
          <cell r="A4045">
            <v>42038</v>
          </cell>
          <cell r="M4045">
            <v>8.9085883414064231</v>
          </cell>
          <cell r="N4045">
            <v>9.1975101257336807</v>
          </cell>
        </row>
        <row r="4046">
          <cell r="A4046">
            <v>42039</v>
          </cell>
          <cell r="M4046">
            <v>8.9126239949703283</v>
          </cell>
          <cell r="N4046">
            <v>9.2018489111401944</v>
          </cell>
        </row>
        <row r="4047">
          <cell r="A4047">
            <v>42040</v>
          </cell>
          <cell r="M4047">
            <v>8.9166614767138572</v>
          </cell>
          <cell r="N4047">
            <v>9.2061897433026818</v>
          </cell>
        </row>
        <row r="4048">
          <cell r="A4048">
            <v>42041</v>
          </cell>
          <cell r="M4048">
            <v>8.92070078746519</v>
          </cell>
          <cell r="N4048">
            <v>9.2105326231866709</v>
          </cell>
        </row>
        <row r="4049">
          <cell r="A4049">
            <v>42044</v>
          </cell>
          <cell r="M4049">
            <v>8.9247419280528781</v>
          </cell>
          <cell r="N4049">
            <v>9.2148775517581427</v>
          </cell>
        </row>
        <row r="4050">
          <cell r="A4050">
            <v>42045</v>
          </cell>
          <cell r="M4050">
            <v>8.9287848993058514</v>
          </cell>
          <cell r="N4050">
            <v>9.2192245299835331</v>
          </cell>
        </row>
        <row r="4051">
          <cell r="A4051">
            <v>42046</v>
          </cell>
          <cell r="M4051">
            <v>8.9328297020534144</v>
          </cell>
          <cell r="N4051">
            <v>9.2235735588297363</v>
          </cell>
        </row>
        <row r="4052">
          <cell r="A4052">
            <v>42047</v>
          </cell>
          <cell r="M4052">
            <v>8.9368763371252466</v>
          </cell>
          <cell r="N4052">
            <v>9.227924639264101</v>
          </cell>
        </row>
        <row r="4053">
          <cell r="A4053">
            <v>42048</v>
          </cell>
          <cell r="M4053">
            <v>8.9409248053514041</v>
          </cell>
          <cell r="N4053">
            <v>9.2322777722544327</v>
          </cell>
        </row>
        <row r="4054">
          <cell r="A4054">
            <v>42053</v>
          </cell>
          <cell r="M4054">
            <v>8.9449751075623194</v>
          </cell>
          <cell r="N4054">
            <v>9.2366329587689933</v>
          </cell>
        </row>
        <row r="4055">
          <cell r="A4055">
            <v>42054</v>
          </cell>
          <cell r="M4055">
            <v>8.9490272445887982</v>
          </cell>
          <cell r="N4055">
            <v>9.2409901997765029</v>
          </cell>
        </row>
        <row r="4056">
          <cell r="A4056">
            <v>42055</v>
          </cell>
          <cell r="M4056">
            <v>8.953081217262028</v>
          </cell>
          <cell r="N4056">
            <v>9.2453494962461349</v>
          </cell>
        </row>
        <row r="4057">
          <cell r="A4057">
            <v>42058</v>
          </cell>
          <cell r="M4057">
            <v>8.9571370264135677</v>
          </cell>
          <cell r="N4057">
            <v>9.2497108491475242</v>
          </cell>
        </row>
        <row r="4058">
          <cell r="A4058">
            <v>42059</v>
          </cell>
          <cell r="M4058">
            <v>8.9611946728753562</v>
          </cell>
          <cell r="N4058">
            <v>9.2540742594507606</v>
          </cell>
        </row>
        <row r="4059">
          <cell r="A4059">
            <v>42060</v>
          </cell>
          <cell r="M4059">
            <v>8.9652541574797073</v>
          </cell>
          <cell r="N4059">
            <v>9.2584397281263922</v>
          </cell>
        </row>
        <row r="4060">
          <cell r="A4060">
            <v>42061</v>
          </cell>
          <cell r="M4060">
            <v>8.9693154810593132</v>
          </cell>
          <cell r="N4060">
            <v>9.2628072561454253</v>
          </cell>
        </row>
        <row r="4061">
          <cell r="A4061">
            <v>42062</v>
          </cell>
          <cell r="M4061">
            <v>8.9733786444472408</v>
          </cell>
          <cell r="N4061">
            <v>9.267176844479323</v>
          </cell>
        </row>
        <row r="4062">
          <cell r="A4062">
            <v>42065</v>
          </cell>
          <cell r="M4062">
            <v>8.9774436484769389</v>
          </cell>
          <cell r="N4062">
            <v>9.2715484941000064</v>
          </cell>
        </row>
        <row r="4063">
          <cell r="A4063">
            <v>42066</v>
          </cell>
          <cell r="M4063">
            <v>8.9815104939822294</v>
          </cell>
          <cell r="N4063">
            <v>9.2759222059798585</v>
          </cell>
        </row>
        <row r="4064">
          <cell r="A4064">
            <v>42067</v>
          </cell>
          <cell r="M4064">
            <v>8.9855791817973145</v>
          </cell>
          <cell r="N4064">
            <v>9.2802979810917172</v>
          </cell>
        </row>
        <row r="4065">
          <cell r="A4065">
            <v>42068</v>
          </cell>
          <cell r="M4065">
            <v>8.9896497127567745</v>
          </cell>
          <cell r="N4065">
            <v>9.2846758204088822</v>
          </cell>
        </row>
        <row r="4066">
          <cell r="A4066">
            <v>42069</v>
          </cell>
          <cell r="M4066">
            <v>8.9938841044797471</v>
          </cell>
          <cell r="N4066">
            <v>9.2892287923982284</v>
          </cell>
        </row>
        <row r="4067">
          <cell r="A4067">
            <v>42072</v>
          </cell>
          <cell r="M4067">
            <v>8.9981204907268495</v>
          </cell>
          <cell r="N4067">
            <v>9.293783997050765</v>
          </cell>
        </row>
        <row r="4068">
          <cell r="A4068">
            <v>42073</v>
          </cell>
          <cell r="M4068">
            <v>9.0023588724375614</v>
          </cell>
          <cell r="N4068">
            <v>9.2983414354613334</v>
          </cell>
        </row>
        <row r="4069">
          <cell r="A4069">
            <v>42074</v>
          </cell>
          <cell r="M4069">
            <v>9.0065992505518047</v>
          </cell>
          <cell r="N4069">
            <v>9.3029011087253117</v>
          </cell>
        </row>
        <row r="4070">
          <cell r="A4070">
            <v>42075</v>
          </cell>
          <cell r="M4070">
            <v>9.0108416260099435</v>
          </cell>
          <cell r="N4070">
            <v>9.307463017938618</v>
          </cell>
        </row>
        <row r="4071">
          <cell r="A4071">
            <v>42076</v>
          </cell>
          <cell r="M4071">
            <v>9.0150859997527881</v>
          </cell>
          <cell r="N4071">
            <v>9.3120271641977048</v>
          </cell>
        </row>
        <row r="4072">
          <cell r="A4072">
            <v>42079</v>
          </cell>
          <cell r="M4072">
            <v>9.0193323727215891</v>
          </cell>
          <cell r="N4072">
            <v>9.3165935485995615</v>
          </cell>
        </row>
        <row r="4073">
          <cell r="A4073">
            <v>42080</v>
          </cell>
          <cell r="M4073">
            <v>9.023580745858041</v>
          </cell>
          <cell r="N4073">
            <v>9.3211621722417188</v>
          </cell>
        </row>
        <row r="4074">
          <cell r="A4074">
            <v>42081</v>
          </cell>
          <cell r="M4074">
            <v>9.0278311201042829</v>
          </cell>
          <cell r="N4074">
            <v>9.3257330362222444</v>
          </cell>
        </row>
        <row r="4075">
          <cell r="A4075">
            <v>42082</v>
          </cell>
          <cell r="M4075">
            <v>9.0320834964028975</v>
          </cell>
          <cell r="N4075">
            <v>9.3303061416397437</v>
          </cell>
        </row>
        <row r="4076">
          <cell r="A4076">
            <v>42083</v>
          </cell>
          <cell r="M4076">
            <v>9.0363378756969084</v>
          </cell>
          <cell r="N4076">
            <v>9.3348814895933607</v>
          </cell>
        </row>
        <row r="4077">
          <cell r="A4077">
            <v>42086</v>
          </cell>
          <cell r="M4077">
            <v>9.0405942589297883</v>
          </cell>
          <cell r="N4077">
            <v>9.3394590811827793</v>
          </cell>
        </row>
        <row r="4078">
          <cell r="A4078">
            <v>42087</v>
          </cell>
          <cell r="M4078">
            <v>9.0448558344952747</v>
          </cell>
          <cell r="N4078">
            <v>9.3440389175082217</v>
          </cell>
        </row>
        <row r="4079">
          <cell r="A4079">
            <v>42088</v>
          </cell>
          <cell r="M4079">
            <v>9.0491194188917934</v>
          </cell>
          <cell r="N4079">
            <v>9.3486209996704499</v>
          </cell>
        </row>
        <row r="4080">
          <cell r="A4080">
            <v>42089</v>
          </cell>
          <cell r="M4080">
            <v>9.0533850130662721</v>
          </cell>
          <cell r="N4080">
            <v>9.3532053287707662</v>
          </cell>
        </row>
        <row r="4081">
          <cell r="A4081">
            <v>42090</v>
          </cell>
          <cell r="M4081">
            <v>9.0576526179660846</v>
          </cell>
          <cell r="N4081">
            <v>9.3577919059110126</v>
          </cell>
        </row>
        <row r="4082">
          <cell r="A4082">
            <v>42093</v>
          </cell>
          <cell r="M4082">
            <v>9.0619222345390504</v>
          </cell>
          <cell r="N4082">
            <v>9.3623807321935715</v>
          </cell>
        </row>
        <row r="4083">
          <cell r="A4083">
            <v>42094</v>
          </cell>
          <cell r="M4083">
            <v>9.0661906687639906</v>
          </cell>
          <cell r="N4083">
            <v>9.3669718087213667</v>
          </cell>
        </row>
        <row r="4084">
          <cell r="A4084">
            <v>42095</v>
          </cell>
          <cell r="M4084">
            <v>9.0704611135480882</v>
          </cell>
          <cell r="N4084">
            <v>9.3715651365978605</v>
          </cell>
        </row>
        <row r="4085">
          <cell r="A4085">
            <v>42096</v>
          </cell>
          <cell r="M4085">
            <v>9.0747335698383758</v>
          </cell>
          <cell r="N4085">
            <v>9.3761607169270587</v>
          </cell>
        </row>
        <row r="4086">
          <cell r="A4086">
            <v>42100</v>
          </cell>
          <cell r="M4086">
            <v>9.0790080385823337</v>
          </cell>
          <cell r="N4086">
            <v>9.3807585508135087</v>
          </cell>
        </row>
        <row r="4087">
          <cell r="A4087">
            <v>42101</v>
          </cell>
          <cell r="M4087">
            <v>9.0832845207278865</v>
          </cell>
          <cell r="N4087">
            <v>9.3853586393622965</v>
          </cell>
        </row>
        <row r="4088">
          <cell r="A4088">
            <v>42102</v>
          </cell>
          <cell r="M4088">
            <v>9.0875630172234061</v>
          </cell>
          <cell r="N4088">
            <v>9.3899609836790532</v>
          </cell>
        </row>
        <row r="4089">
          <cell r="A4089">
            <v>42103</v>
          </cell>
          <cell r="M4089">
            <v>9.0918435290177104</v>
          </cell>
          <cell r="N4089">
            <v>9.3945655848699499</v>
          </cell>
        </row>
        <row r="4090">
          <cell r="A4090">
            <v>42104</v>
          </cell>
          <cell r="M4090">
            <v>9.0961260570600668</v>
          </cell>
          <cell r="N4090">
            <v>9.3991724440417013</v>
          </cell>
        </row>
        <row r="4091">
          <cell r="A4091">
            <v>42107</v>
          </cell>
          <cell r="M4091">
            <v>9.1004106023001867</v>
          </cell>
          <cell r="N4091">
            <v>9.4037815623015639</v>
          </cell>
        </row>
        <row r="4092">
          <cell r="A4092">
            <v>42108</v>
          </cell>
          <cell r="M4092">
            <v>9.1046971656882292</v>
          </cell>
          <cell r="N4092">
            <v>9.4083929407573379</v>
          </cell>
        </row>
        <row r="4093">
          <cell r="A4093">
            <v>42109</v>
          </cell>
          <cell r="M4093">
            <v>9.1089857481748027</v>
          </cell>
          <cell r="N4093">
            <v>9.4130065805173686</v>
          </cell>
        </row>
        <row r="4094">
          <cell r="A4094">
            <v>42110</v>
          </cell>
          <cell r="M4094">
            <v>9.1132763507109633</v>
          </cell>
          <cell r="N4094">
            <v>9.4176224826905397</v>
          </cell>
        </row>
        <row r="4095">
          <cell r="A4095">
            <v>42111</v>
          </cell>
          <cell r="M4095">
            <v>9.1175689742482131</v>
          </cell>
          <cell r="N4095">
            <v>9.4222406483862837</v>
          </cell>
        </row>
        <row r="4096">
          <cell r="A4096">
            <v>42114</v>
          </cell>
          <cell r="M4096">
            <v>9.1218636197385052</v>
          </cell>
          <cell r="N4096">
            <v>9.426861078714575</v>
          </cell>
        </row>
        <row r="4097">
          <cell r="A4097">
            <v>42116</v>
          </cell>
          <cell r="M4097">
            <v>9.1261602881342387</v>
          </cell>
          <cell r="N4097">
            <v>9.4314837747859332</v>
          </cell>
        </row>
        <row r="4098">
          <cell r="A4098">
            <v>42117</v>
          </cell>
          <cell r="M4098">
            <v>9.1304589803882603</v>
          </cell>
          <cell r="N4098">
            <v>9.4361087377114217</v>
          </cell>
        </row>
        <row r="4099">
          <cell r="A4099">
            <v>42118</v>
          </cell>
          <cell r="M4099">
            <v>9.1347596974538696</v>
          </cell>
          <cell r="N4099">
            <v>9.4407359686026489</v>
          </cell>
        </row>
        <row r="4100">
          <cell r="A4100">
            <v>42121</v>
          </cell>
          <cell r="M4100">
            <v>9.1390624402848122</v>
          </cell>
          <cell r="N4100">
            <v>9.445365468571767</v>
          </cell>
        </row>
        <row r="4101">
          <cell r="A4101">
            <v>42122</v>
          </cell>
          <cell r="M4101">
            <v>9.1433704320021167</v>
          </cell>
          <cell r="N4101">
            <v>9.4499972387314752</v>
          </cell>
        </row>
        <row r="4102">
          <cell r="A4102">
            <v>42123</v>
          </cell>
          <cell r="M4102">
            <v>9.1476836778307877</v>
          </cell>
          <cell r="N4102">
            <v>9.4546312801950201</v>
          </cell>
        </row>
        <row r="4103">
          <cell r="A4103">
            <v>42124</v>
          </cell>
          <cell r="M4103">
            <v>9.1519989583675265</v>
          </cell>
          <cell r="N4103">
            <v>9.4592675940761897</v>
          </cell>
        </row>
        <row r="4104">
          <cell r="A4104">
            <v>42128</v>
          </cell>
          <cell r="M4104">
            <v>9.1564740217005269</v>
          </cell>
          <cell r="N4104">
            <v>9.4640849861873431</v>
          </cell>
        </row>
        <row r="4105">
          <cell r="A4105">
            <v>42129</v>
          </cell>
          <cell r="M4105">
            <v>9.1609512732103315</v>
          </cell>
          <cell r="N4105">
            <v>9.4689048316878868</v>
          </cell>
        </row>
        <row r="4106">
          <cell r="A4106">
            <v>42130</v>
          </cell>
          <cell r="M4106">
            <v>9.1654371444424356</v>
          </cell>
          <cell r="N4106">
            <v>9.4737271318272764</v>
          </cell>
        </row>
        <row r="4107">
          <cell r="A4107">
            <v>42131</v>
          </cell>
          <cell r="M4107">
            <v>9.1699252122849249</v>
          </cell>
          <cell r="N4107">
            <v>9.4785518878556037</v>
          </cell>
        </row>
        <row r="4108">
          <cell r="A4108">
            <v>42132</v>
          </cell>
          <cell r="M4108">
            <v>9.1744154778134206</v>
          </cell>
          <cell r="N4108">
            <v>9.4833791010235977</v>
          </cell>
        </row>
        <row r="4109">
          <cell r="A4109">
            <v>42135</v>
          </cell>
          <cell r="M4109">
            <v>9.1789079421040718</v>
          </cell>
          <cell r="N4109">
            <v>9.4882087725826256</v>
          </cell>
        </row>
        <row r="4110">
          <cell r="A4110">
            <v>42136</v>
          </cell>
          <cell r="M4110">
            <v>9.1834026062335514</v>
          </cell>
          <cell r="N4110">
            <v>9.4930409037846903</v>
          </cell>
        </row>
        <row r="4111">
          <cell r="A4111">
            <v>42137</v>
          </cell>
          <cell r="M4111">
            <v>9.1878994712790618</v>
          </cell>
          <cell r="N4111">
            <v>9.4978754958824325</v>
          </cell>
        </row>
        <row r="4112">
          <cell r="A4112">
            <v>42138</v>
          </cell>
          <cell r="M4112">
            <v>9.1923985383183329</v>
          </cell>
          <cell r="N4112">
            <v>9.5027125501291305</v>
          </cell>
        </row>
        <row r="4113">
          <cell r="A4113">
            <v>42139</v>
          </cell>
          <cell r="M4113">
            <v>9.1968998084296221</v>
          </cell>
          <cell r="N4113">
            <v>9.5075520677787022</v>
          </cell>
        </row>
        <row r="4114">
          <cell r="A4114">
            <v>42142</v>
          </cell>
          <cell r="M4114">
            <v>9.2014032826917127</v>
          </cell>
          <cell r="N4114">
            <v>9.5123940500857014</v>
          </cell>
        </row>
        <row r="4115">
          <cell r="A4115">
            <v>42143</v>
          </cell>
          <cell r="M4115">
            <v>9.2059089621839192</v>
          </cell>
          <cell r="N4115">
            <v>9.5172384983053249</v>
          </cell>
        </row>
        <row r="4116">
          <cell r="A4116">
            <v>42144</v>
          </cell>
          <cell r="M4116">
            <v>9.2104168479860835</v>
          </cell>
          <cell r="N4116">
            <v>9.5220854136934054</v>
          </cell>
        </row>
        <row r="4117">
          <cell r="A4117">
            <v>42145</v>
          </cell>
          <cell r="M4117">
            <v>9.214926941178577</v>
          </cell>
          <cell r="N4117">
            <v>9.5269347975064154</v>
          </cell>
        </row>
        <row r="4118">
          <cell r="A4118">
            <v>42146</v>
          </cell>
          <cell r="M4118">
            <v>9.2194392428422987</v>
          </cell>
          <cell r="N4118">
            <v>9.5317866510014699</v>
          </cell>
        </row>
        <row r="4119">
          <cell r="A4119">
            <v>42149</v>
          </cell>
          <cell r="M4119">
            <v>9.2239537540586767</v>
          </cell>
          <cell r="N4119">
            <v>9.5366409754363222</v>
          </cell>
        </row>
        <row r="4120">
          <cell r="A4120">
            <v>42150</v>
          </cell>
          <cell r="M4120">
            <v>9.2284704759096687</v>
          </cell>
          <cell r="N4120">
            <v>9.5414977720693646</v>
          </cell>
        </row>
        <row r="4121">
          <cell r="A4121">
            <v>42151</v>
          </cell>
          <cell r="M4121">
            <v>9.2329894094777654</v>
          </cell>
          <cell r="N4121">
            <v>9.5463570421596344</v>
          </cell>
        </row>
        <row r="4122">
          <cell r="A4122">
            <v>42152</v>
          </cell>
          <cell r="M4122">
            <v>9.2375105558459829</v>
          </cell>
          <cell r="N4122">
            <v>9.5512187869668068</v>
          </cell>
        </row>
        <row r="4123">
          <cell r="A4123">
            <v>42153</v>
          </cell>
          <cell r="M4123">
            <v>9.2420339160978706</v>
          </cell>
          <cell r="N4123">
            <v>9.556083007751198</v>
          </cell>
        </row>
        <row r="4124">
          <cell r="A4124">
            <v>42156</v>
          </cell>
          <cell r="M4124">
            <v>9.2465594913175089</v>
          </cell>
          <cell r="N4124">
            <v>9.5609497057737691</v>
          </cell>
        </row>
        <row r="4125">
          <cell r="A4125">
            <v>42157</v>
          </cell>
          <cell r="M4125">
            <v>9.2510872825895074</v>
          </cell>
          <cell r="N4125">
            <v>9.5658188822961208</v>
          </cell>
        </row>
        <row r="4126">
          <cell r="A4126">
            <v>42158</v>
          </cell>
          <cell r="M4126">
            <v>9.2556172909990053</v>
          </cell>
          <cell r="N4126">
            <v>9.5706905385804983</v>
          </cell>
        </row>
        <row r="4127">
          <cell r="A4127">
            <v>42160</v>
          </cell>
          <cell r="M4127">
            <v>9.2601495176316782</v>
          </cell>
          <cell r="N4127">
            <v>9.5755646758897885</v>
          </cell>
        </row>
        <row r="4128">
          <cell r="A4128">
            <v>42163</v>
          </cell>
          <cell r="M4128">
            <v>9.2648493307262427</v>
          </cell>
          <cell r="N4128">
            <v>9.5806147871738219</v>
          </cell>
        </row>
        <row r="4129">
          <cell r="A4129">
            <v>42164</v>
          </cell>
          <cell r="M4129">
            <v>9.2695515291217241</v>
          </cell>
          <cell r="N4129">
            <v>9.5856675618646445</v>
          </cell>
        </row>
        <row r="4130">
          <cell r="A4130">
            <v>42165</v>
          </cell>
          <cell r="M4130">
            <v>9.2742561140287343</v>
          </cell>
          <cell r="N4130">
            <v>9.5907230013669267</v>
          </cell>
        </row>
        <row r="4131">
          <cell r="A4131">
            <v>42166</v>
          </cell>
          <cell r="M4131">
            <v>9.2789630866585036</v>
          </cell>
          <cell r="N4131">
            <v>9.5957811070860792</v>
          </cell>
        </row>
        <row r="4132">
          <cell r="A4132">
            <v>42167</v>
          </cell>
          <cell r="M4132">
            <v>9.283672448222875</v>
          </cell>
          <cell r="N4132">
            <v>9.600841880428252</v>
          </cell>
        </row>
        <row r="4133">
          <cell r="A4133">
            <v>42170</v>
          </cell>
          <cell r="M4133">
            <v>9.2883841999343062</v>
          </cell>
          <cell r="N4133">
            <v>9.6059053228003393</v>
          </cell>
        </row>
        <row r="4134">
          <cell r="A4134">
            <v>42171</v>
          </cell>
          <cell r="M4134">
            <v>9.2930983430058713</v>
          </cell>
          <cell r="N4134">
            <v>9.6109714356099758</v>
          </cell>
        </row>
        <row r="4135">
          <cell r="A4135">
            <v>42172</v>
          </cell>
          <cell r="M4135">
            <v>9.2978148786512609</v>
          </cell>
          <cell r="N4135">
            <v>9.6160402202655373</v>
          </cell>
        </row>
        <row r="4136">
          <cell r="A4136">
            <v>42173</v>
          </cell>
          <cell r="M4136">
            <v>9.3025338080847781</v>
          </cell>
          <cell r="N4136">
            <v>9.6211116781761454</v>
          </cell>
        </row>
        <row r="4137">
          <cell r="A4137">
            <v>42174</v>
          </cell>
          <cell r="M4137">
            <v>9.3072551325213464</v>
          </cell>
          <cell r="N4137">
            <v>9.6261858107516609</v>
          </cell>
        </row>
        <row r="4138">
          <cell r="A4138">
            <v>42177</v>
          </cell>
          <cell r="M4138">
            <v>9.3119788531765035</v>
          </cell>
          <cell r="N4138">
            <v>9.6312626194026922</v>
          </cell>
        </row>
        <row r="4139">
          <cell r="A4139">
            <v>42178</v>
          </cell>
          <cell r="M4139">
            <v>9.3167049712664056</v>
          </cell>
          <cell r="N4139">
            <v>9.6363421055405905</v>
          </cell>
        </row>
        <row r="4140">
          <cell r="A4140">
            <v>42179</v>
          </cell>
          <cell r="M4140">
            <v>9.3214334880078233</v>
          </cell>
          <cell r="N4140">
            <v>9.6414242705774491</v>
          </cell>
        </row>
        <row r="4141">
          <cell r="A4141">
            <v>42180</v>
          </cell>
          <cell r="M4141">
            <v>9.3261644046181491</v>
          </cell>
          <cell r="N4141">
            <v>9.6465091159261096</v>
          </cell>
        </row>
        <row r="4142">
          <cell r="A4142">
            <v>42181</v>
          </cell>
          <cell r="M4142">
            <v>9.3308977223153882</v>
          </cell>
          <cell r="N4142">
            <v>9.6515966430001541</v>
          </cell>
        </row>
        <row r="4143">
          <cell r="A4143">
            <v>42184</v>
          </cell>
          <cell r="M4143">
            <v>9.3356334423181693</v>
          </cell>
          <cell r="N4143">
            <v>9.6566868532139161</v>
          </cell>
        </row>
        <row r="4144">
          <cell r="A4144">
            <v>42185</v>
          </cell>
          <cell r="M4144">
            <v>9.3403715658457358</v>
          </cell>
          <cell r="N4144">
            <v>9.6617797479824699</v>
          </cell>
        </row>
        <row r="4145">
          <cell r="A4145">
            <v>42186</v>
          </cell>
          <cell r="M4145">
            <v>9.3451120941179511</v>
          </cell>
          <cell r="N4145">
            <v>9.6668753287216376</v>
          </cell>
        </row>
        <row r="4146">
          <cell r="A4146">
            <v>42187</v>
          </cell>
          <cell r="M4146">
            <v>9.3498550283552966</v>
          </cell>
          <cell r="N4146">
            <v>9.6719735968479892</v>
          </cell>
        </row>
        <row r="4147">
          <cell r="A4147">
            <v>42188</v>
          </cell>
          <cell r="M4147">
            <v>9.3546003697788755</v>
          </cell>
          <cell r="N4147">
            <v>9.6770745537788425</v>
          </cell>
        </row>
        <row r="4148">
          <cell r="A4148">
            <v>42191</v>
          </cell>
          <cell r="M4148">
            <v>9.3593481196104094</v>
          </cell>
          <cell r="N4148">
            <v>9.6821782009322597</v>
          </cell>
        </row>
        <row r="4149">
          <cell r="A4149">
            <v>42192</v>
          </cell>
          <cell r="M4149">
            <v>9.3640982790722394</v>
          </cell>
          <cell r="N4149">
            <v>9.6872845397270524</v>
          </cell>
        </row>
        <row r="4150">
          <cell r="A4150">
            <v>42193</v>
          </cell>
          <cell r="M4150">
            <v>9.3688508493873286</v>
          </cell>
          <cell r="N4150">
            <v>9.6923935715827803</v>
          </cell>
        </row>
        <row r="4151">
          <cell r="A4151">
            <v>42194</v>
          </cell>
          <cell r="M4151">
            <v>9.3736058317792583</v>
          </cell>
          <cell r="N4151">
            <v>9.6975052979197525</v>
          </cell>
        </row>
        <row r="4152">
          <cell r="A4152">
            <v>42195</v>
          </cell>
          <cell r="M4152">
            <v>9.3783632274722333</v>
          </cell>
          <cell r="N4152">
            <v>9.7026197201590278</v>
          </cell>
        </row>
        <row r="4153">
          <cell r="A4153">
            <v>42198</v>
          </cell>
          <cell r="M4153">
            <v>9.3831230376910799</v>
          </cell>
          <cell r="N4153">
            <v>9.7077368397224131</v>
          </cell>
        </row>
        <row r="4154">
          <cell r="A4154">
            <v>42199</v>
          </cell>
          <cell r="M4154">
            <v>9.3878852636612429</v>
          </cell>
          <cell r="N4154">
            <v>9.7128566580324645</v>
          </cell>
        </row>
        <row r="4155">
          <cell r="A4155">
            <v>42200</v>
          </cell>
          <cell r="M4155">
            <v>9.3926499066087921</v>
          </cell>
          <cell r="N4155">
            <v>9.7179791765124897</v>
          </cell>
        </row>
        <row r="4156">
          <cell r="A4156">
            <v>42201</v>
          </cell>
          <cell r="M4156">
            <v>9.3974169677604174</v>
          </cell>
          <cell r="N4156">
            <v>9.723104396586546</v>
          </cell>
        </row>
        <row r="4157">
          <cell r="A4157">
            <v>42202</v>
          </cell>
          <cell r="M4157">
            <v>9.4021864483434339</v>
          </cell>
          <cell r="N4157">
            <v>9.728232319679444</v>
          </cell>
        </row>
        <row r="4158">
          <cell r="A4158">
            <v>42205</v>
          </cell>
          <cell r="M4158">
            <v>9.4069583495857767</v>
          </cell>
          <cell r="N4158">
            <v>9.733362947216742</v>
          </cell>
        </row>
        <row r="4159">
          <cell r="A4159">
            <v>42206</v>
          </cell>
          <cell r="M4159">
            <v>9.4117326727160062</v>
          </cell>
          <cell r="N4159">
            <v>9.7384962806247533</v>
          </cell>
        </row>
        <row r="4160">
          <cell r="A4160">
            <v>42207</v>
          </cell>
          <cell r="M4160">
            <v>9.4165094189633063</v>
          </cell>
          <cell r="N4160">
            <v>9.7436323213305425</v>
          </cell>
        </row>
        <row r="4161">
          <cell r="A4161">
            <v>42208</v>
          </cell>
          <cell r="M4161">
            <v>9.4212885895574825</v>
          </cell>
          <cell r="N4161">
            <v>9.7487710707619275</v>
          </cell>
        </row>
        <row r="4162">
          <cell r="A4162">
            <v>42209</v>
          </cell>
          <cell r="M4162">
            <v>9.4260701857289675</v>
          </cell>
          <cell r="N4162">
            <v>9.7539125303474776</v>
          </cell>
        </row>
        <row r="4163">
          <cell r="A4163">
            <v>42212</v>
          </cell>
          <cell r="M4163">
            <v>9.4308542087088156</v>
          </cell>
          <cell r="N4163">
            <v>9.7590567015165153</v>
          </cell>
        </row>
        <row r="4164">
          <cell r="A4164">
            <v>42213</v>
          </cell>
          <cell r="M4164">
            <v>9.4356406597287084</v>
          </cell>
          <cell r="N4164">
            <v>9.7642035856991196</v>
          </cell>
        </row>
        <row r="4165">
          <cell r="A4165">
            <v>42214</v>
          </cell>
          <cell r="M4165">
            <v>9.4404295400209506</v>
          </cell>
          <cell r="N4165">
            <v>9.7693531843261212</v>
          </cell>
        </row>
        <row r="4166">
          <cell r="A4166">
            <v>42215</v>
          </cell>
          <cell r="M4166">
            <v>9.4452208508184743</v>
          </cell>
          <cell r="N4166">
            <v>9.7745054988291074</v>
          </cell>
        </row>
        <row r="4167">
          <cell r="A4167">
            <v>42216</v>
          </cell>
          <cell r="M4167">
            <v>9.450014593354835</v>
          </cell>
          <cell r="N4167">
            <v>9.7796605306404185</v>
          </cell>
        </row>
        <row r="4168">
          <cell r="A4168">
            <v>42219</v>
          </cell>
          <cell r="M4168">
            <v>9.4548107688642169</v>
          </cell>
          <cell r="N4168">
            <v>9.7848182811931501</v>
          </cell>
        </row>
        <row r="4169">
          <cell r="A4169">
            <v>42220</v>
          </cell>
          <cell r="M4169">
            <v>9.4596093785814297</v>
          </cell>
          <cell r="N4169">
            <v>9.7899787519211561</v>
          </cell>
        </row>
        <row r="4170">
          <cell r="A4170">
            <v>42221</v>
          </cell>
          <cell r="M4170">
            <v>9.4644104237419082</v>
          </cell>
          <cell r="N4170">
            <v>9.7951419442590453</v>
          </cell>
        </row>
        <row r="4171">
          <cell r="A4171">
            <v>42222</v>
          </cell>
          <cell r="M4171">
            <v>9.4692139055817162</v>
          </cell>
          <cell r="N4171">
            <v>9.8003078596421815</v>
          </cell>
        </row>
        <row r="4172">
          <cell r="A4172">
            <v>42223</v>
          </cell>
          <cell r="M4172">
            <v>9.4740198253375425</v>
          </cell>
          <cell r="N4172">
            <v>9.805476499506689</v>
          </cell>
        </row>
        <row r="4173">
          <cell r="A4173">
            <v>42226</v>
          </cell>
          <cell r="M4173">
            <v>9.4788281842467068</v>
          </cell>
          <cell r="N4173">
            <v>9.8106478652894467</v>
          </cell>
        </row>
        <row r="4174">
          <cell r="A4174">
            <v>42227</v>
          </cell>
          <cell r="M4174">
            <v>9.483638983547154</v>
          </cell>
          <cell r="N4174">
            <v>9.8158219584280904</v>
          </cell>
        </row>
        <row r="4175">
          <cell r="A4175">
            <v>42228</v>
          </cell>
          <cell r="M4175">
            <v>9.4884522244774576</v>
          </cell>
          <cell r="N4175">
            <v>9.8209987803610179</v>
          </cell>
        </row>
        <row r="4176">
          <cell r="A4176">
            <v>42229</v>
          </cell>
          <cell r="M4176">
            <v>9.4932679082768221</v>
          </cell>
          <cell r="N4176">
            <v>9.8261783325273822</v>
          </cell>
        </row>
        <row r="4177">
          <cell r="A4177">
            <v>42230</v>
          </cell>
          <cell r="M4177">
            <v>9.4980860361850787</v>
          </cell>
          <cell r="N4177">
            <v>9.8313606163670979</v>
          </cell>
        </row>
        <row r="4178">
          <cell r="A4178">
            <v>42233</v>
          </cell>
          <cell r="M4178">
            <v>9.5029066094426895</v>
          </cell>
          <cell r="N4178">
            <v>9.8365456333208368</v>
          </cell>
        </row>
        <row r="4179">
          <cell r="A4179">
            <v>42234</v>
          </cell>
          <cell r="M4179">
            <v>9.5077296292907434</v>
          </cell>
          <cell r="N4179">
            <v>9.8417333848300306</v>
          </cell>
        </row>
        <row r="4180">
          <cell r="A4180">
            <v>42235</v>
          </cell>
          <cell r="M4180">
            <v>9.5125550969709618</v>
          </cell>
          <cell r="N4180">
            <v>9.8469238723368733</v>
          </cell>
        </row>
        <row r="4181">
          <cell r="A4181">
            <v>42236</v>
          </cell>
          <cell r="M4181">
            <v>9.5173830137256967</v>
          </cell>
          <cell r="N4181">
            <v>9.8521170972843173</v>
          </cell>
        </row>
        <row r="4182">
          <cell r="A4182">
            <v>42237</v>
          </cell>
          <cell r="M4182">
            <v>9.5222133807979272</v>
          </cell>
          <cell r="N4182">
            <v>9.8573130611160771</v>
          </cell>
        </row>
        <row r="4183">
          <cell r="A4183">
            <v>42240</v>
          </cell>
          <cell r="M4183">
            <v>9.5270461994312665</v>
          </cell>
          <cell r="N4183">
            <v>9.8625117652766292</v>
          </cell>
        </row>
        <row r="4184">
          <cell r="A4184">
            <v>42241</v>
          </cell>
          <cell r="M4184">
            <v>9.5318814708699584</v>
          </cell>
          <cell r="N4184">
            <v>9.8677132112112105</v>
          </cell>
        </row>
        <row r="4185">
          <cell r="A4185">
            <v>42242</v>
          </cell>
          <cell r="M4185">
            <v>9.5367191963588755</v>
          </cell>
          <cell r="N4185">
            <v>9.8729174003658215</v>
          </cell>
        </row>
        <row r="4186">
          <cell r="A4186">
            <v>42243</v>
          </cell>
          <cell r="M4186">
            <v>9.5415593771435265</v>
          </cell>
          <cell r="N4186">
            <v>9.8781243341872234</v>
          </cell>
        </row>
        <row r="4187">
          <cell r="A4187">
            <v>42244</v>
          </cell>
          <cell r="M4187">
            <v>9.5464020144700505</v>
          </cell>
          <cell r="N4187">
            <v>9.8833340141229424</v>
          </cell>
        </row>
        <row r="4188">
          <cell r="A4188">
            <v>42247</v>
          </cell>
          <cell r="M4188">
            <v>9.5512471095852174</v>
          </cell>
          <cell r="N4188">
            <v>9.8885464416212656</v>
          </cell>
        </row>
        <row r="4189">
          <cell r="A4189">
            <v>42248</v>
          </cell>
          <cell r="M4189">
            <v>9.556094663736431</v>
          </cell>
          <cell r="N4189">
            <v>9.8937616181312471</v>
          </cell>
        </row>
        <row r="4190">
          <cell r="A4190">
            <v>42249</v>
          </cell>
          <cell r="M4190">
            <v>9.5609446781717295</v>
          </cell>
          <cell r="N4190">
            <v>9.8989795451027032</v>
          </cell>
        </row>
        <row r="4191">
          <cell r="A4191">
            <v>42250</v>
          </cell>
          <cell r="M4191">
            <v>9.5657971541397817</v>
          </cell>
          <cell r="N4191">
            <v>9.9042002239862157</v>
          </cell>
        </row>
        <row r="4192">
          <cell r="A4192">
            <v>42251</v>
          </cell>
          <cell r="M4192">
            <v>9.5706520928898939</v>
          </cell>
          <cell r="N4192">
            <v>9.9094236562331321</v>
          </cell>
        </row>
        <row r="4193">
          <cell r="A4193">
            <v>42255</v>
          </cell>
          <cell r="M4193">
            <v>9.5755094956720033</v>
          </cell>
          <cell r="N4193">
            <v>9.9146498432955621</v>
          </cell>
        </row>
        <row r="4194">
          <cell r="A4194">
            <v>42256</v>
          </cell>
          <cell r="M4194">
            <v>9.5803693637366827</v>
          </cell>
          <cell r="N4194">
            <v>9.9198787866263842</v>
          </cell>
        </row>
        <row r="4195">
          <cell r="A4195">
            <v>42257</v>
          </cell>
          <cell r="M4195">
            <v>9.5852316983351393</v>
          </cell>
          <cell r="N4195">
            <v>9.9251104876792429</v>
          </cell>
        </row>
        <row r="4196">
          <cell r="A4196">
            <v>42258</v>
          </cell>
          <cell r="M4196">
            <v>9.5900965007192163</v>
          </cell>
          <cell r="N4196">
            <v>9.9303449479085497</v>
          </cell>
        </row>
        <row r="4197">
          <cell r="A4197">
            <v>42261</v>
          </cell>
          <cell r="M4197">
            <v>9.5949637721413907</v>
          </cell>
          <cell r="N4197">
            <v>9.9355821687694803</v>
          </cell>
        </row>
        <row r="4198">
          <cell r="A4198">
            <v>42262</v>
          </cell>
          <cell r="M4198">
            <v>9.5998335138547759</v>
          </cell>
          <cell r="N4198">
            <v>9.9408221517179811</v>
          </cell>
        </row>
        <row r="4199">
          <cell r="A4199">
            <v>42263</v>
          </cell>
          <cell r="M4199">
            <v>9.6047057271131209</v>
          </cell>
          <cell r="N4199">
            <v>9.946064898210766</v>
          </cell>
        </row>
        <row r="4200">
          <cell r="A4200">
            <v>42264</v>
          </cell>
          <cell r="M4200">
            <v>9.6095804131708125</v>
          </cell>
          <cell r="N4200">
            <v>9.9513104097053144</v>
          </cell>
        </row>
        <row r="4201">
          <cell r="A4201">
            <v>42265</v>
          </cell>
          <cell r="M4201">
            <v>9.6144575732828716</v>
          </cell>
          <cell r="N4201">
            <v>9.9565586876598768</v>
          </cell>
        </row>
        <row r="4202">
          <cell r="A4202">
            <v>42268</v>
          </cell>
          <cell r="M4202">
            <v>9.6193372087049589</v>
          </cell>
          <cell r="N4202">
            <v>9.9618097335334728</v>
          </cell>
        </row>
        <row r="4203">
          <cell r="A4203">
            <v>42269</v>
          </cell>
          <cell r="M4203">
            <v>9.6242193206933706</v>
          </cell>
          <cell r="N4203">
            <v>9.967063548785891</v>
          </cell>
        </row>
        <row r="4204">
          <cell r="A4204">
            <v>42270</v>
          </cell>
          <cell r="M4204">
            <v>9.6291039105050409</v>
          </cell>
          <cell r="N4204">
            <v>9.9723201348776893</v>
          </cell>
        </row>
        <row r="4205">
          <cell r="A4205">
            <v>42271</v>
          </cell>
          <cell r="M4205">
            <v>9.6339909793975416</v>
          </cell>
          <cell r="N4205">
            <v>9.9775794932701967</v>
          </cell>
        </row>
        <row r="4206">
          <cell r="A4206">
            <v>42272</v>
          </cell>
          <cell r="M4206">
            <v>9.638880528629084</v>
          </cell>
          <cell r="N4206">
            <v>9.982841625425511</v>
          </cell>
        </row>
        <row r="4207">
          <cell r="A4207">
            <v>42275</v>
          </cell>
          <cell r="M4207">
            <v>9.6437725594585153</v>
          </cell>
          <cell r="N4207">
            <v>9.9881065328065048</v>
          </cell>
        </row>
        <row r="4208">
          <cell r="A4208">
            <v>42276</v>
          </cell>
          <cell r="M4208">
            <v>9.6486670731453241</v>
          </cell>
          <cell r="N4208">
            <v>9.993374216876818</v>
          </cell>
        </row>
        <row r="4209">
          <cell r="A4209">
            <v>42277</v>
          </cell>
          <cell r="M4209">
            <v>9.6535640709496384</v>
          </cell>
          <cell r="N4209">
            <v>9.9986446791008667</v>
          </cell>
        </row>
        <row r="4210">
          <cell r="A4210">
            <v>42278</v>
          </cell>
          <cell r="M4210">
            <v>9.6584635541322257</v>
          </cell>
          <cell r="N4210">
            <v>10.003917920943836</v>
          </cell>
        </row>
        <row r="4211">
          <cell r="A4211">
            <v>42279</v>
          </cell>
          <cell r="M4211">
            <v>9.6633655239544911</v>
          </cell>
          <cell r="N4211">
            <v>10.009193943871685</v>
          </cell>
        </row>
        <row r="4212">
          <cell r="A4212">
            <v>42282</v>
          </cell>
          <cell r="M4212">
            <v>9.6682699816784812</v>
          </cell>
          <cell r="N4212">
            <v>10.014472749351146</v>
          </cell>
        </row>
        <row r="4213">
          <cell r="A4213">
            <v>42283</v>
          </cell>
          <cell r="M4213">
            <v>9.6731769285668836</v>
          </cell>
          <cell r="N4213">
            <v>10.019754338849724</v>
          </cell>
        </row>
        <row r="4214">
          <cell r="A4214">
            <v>42284</v>
          </cell>
          <cell r="M4214">
            <v>9.6780863658830274</v>
          </cell>
          <cell r="N4214">
            <v>10.025038713835698</v>
          </cell>
        </row>
        <row r="4215">
          <cell r="A4215">
            <v>42285</v>
          </cell>
          <cell r="M4215">
            <v>9.682998294890881</v>
          </cell>
          <cell r="N4215">
            <v>10.030325875778125</v>
          </cell>
        </row>
        <row r="4216">
          <cell r="A4216">
            <v>42286</v>
          </cell>
          <cell r="M4216">
            <v>9.6879127168550543</v>
          </cell>
          <cell r="N4216">
            <v>10.035615826146831</v>
          </cell>
        </row>
        <row r="4217">
          <cell r="A4217">
            <v>42290</v>
          </cell>
          <cell r="M4217">
            <v>9.6928296330408017</v>
          </cell>
          <cell r="N4217">
            <v>10.040908566412421</v>
          </cell>
        </row>
        <row r="4218">
          <cell r="A4218">
            <v>42291</v>
          </cell>
          <cell r="M4218">
            <v>9.6977490447140173</v>
          </cell>
          <cell r="N4218">
            <v>10.046204098046275</v>
          </cell>
        </row>
        <row r="4219">
          <cell r="A4219">
            <v>42292</v>
          </cell>
          <cell r="M4219">
            <v>9.7026709531412383</v>
          </cell>
          <cell r="N4219">
            <v>10.051502422520546</v>
          </cell>
        </row>
        <row r="4220">
          <cell r="A4220">
            <v>42293</v>
          </cell>
          <cell r="M4220">
            <v>9.7075953595896447</v>
          </cell>
          <cell r="N4220">
            <v>10.056803541308168</v>
          </cell>
        </row>
        <row r="4221">
          <cell r="A4221">
            <v>42296</v>
          </cell>
          <cell r="M4221">
            <v>9.7125222653270598</v>
          </cell>
          <cell r="N4221">
            <v>10.062107455882851</v>
          </cell>
        </row>
        <row r="4222">
          <cell r="A4222">
            <v>42297</v>
          </cell>
          <cell r="M4222">
            <v>9.7174516716219497</v>
          </cell>
          <cell r="N4222">
            <v>10.067414167719077</v>
          </cell>
        </row>
        <row r="4223">
          <cell r="A4223">
            <v>42298</v>
          </cell>
          <cell r="M4223">
            <v>9.7223835797434255</v>
          </cell>
          <cell r="N4223">
            <v>10.072723678292114</v>
          </cell>
        </row>
        <row r="4224">
          <cell r="A4224">
            <v>42299</v>
          </cell>
          <cell r="M4224">
            <v>9.7273179909612431</v>
          </cell>
          <cell r="N4224">
            <v>10.078035989078</v>
          </cell>
        </row>
        <row r="4225">
          <cell r="A4225">
            <v>42300</v>
          </cell>
          <cell r="M4225">
            <v>9.7322549065457995</v>
          </cell>
          <cell r="N4225">
            <v>10.083351101553557</v>
          </cell>
        </row>
        <row r="4226">
          <cell r="A4226">
            <v>42303</v>
          </cell>
          <cell r="M4226">
            <v>9.7371943277681403</v>
          </cell>
          <cell r="N4226">
            <v>10.088669017196384</v>
          </cell>
        </row>
        <row r="4227">
          <cell r="A4227">
            <v>42304</v>
          </cell>
          <cell r="M4227">
            <v>9.7421362558999522</v>
          </cell>
          <cell r="N4227">
            <v>10.09398973748486</v>
          </cell>
        </row>
        <row r="4228">
          <cell r="A4228">
            <v>42305</v>
          </cell>
          <cell r="M4228">
            <v>9.7470806922135704</v>
          </cell>
          <cell r="N4228">
            <v>10.099313263898141</v>
          </cell>
        </row>
        <row r="4229">
          <cell r="A4229">
            <v>42306</v>
          </cell>
          <cell r="M4229">
            <v>9.7520276379819766</v>
          </cell>
          <cell r="N4229">
            <v>10.104639597916167</v>
          </cell>
        </row>
        <row r="4230">
          <cell r="A4230">
            <v>42307</v>
          </cell>
          <cell r="M4230">
            <v>9.7569770944787955</v>
          </cell>
          <cell r="N4230">
            <v>10.109968741019655</v>
          </cell>
        </row>
        <row r="4231">
          <cell r="A4231">
            <v>42311</v>
          </cell>
          <cell r="M4231">
            <v>9.7619290629782984</v>
          </cell>
          <cell r="N4231">
            <v>10.115300694690104</v>
          </cell>
        </row>
        <row r="4232">
          <cell r="A4232">
            <v>42312</v>
          </cell>
          <cell r="M4232">
            <v>9.766883544755407</v>
          </cell>
          <cell r="N4232">
            <v>10.120635460409797</v>
          </cell>
        </row>
        <row r="4233">
          <cell r="A4233">
            <v>42313</v>
          </cell>
          <cell r="M4233">
            <v>9.7718405410856857</v>
          </cell>
          <cell r="N4233">
            <v>10.125973039661796</v>
          </cell>
        </row>
        <row r="4234">
          <cell r="A4234">
            <v>42314</v>
          </cell>
          <cell r="M4234">
            <v>9.7768000532453492</v>
          </cell>
          <cell r="N4234">
            <v>10.131313433929945</v>
          </cell>
        </row>
        <row r="4235">
          <cell r="A4235">
            <v>42317</v>
          </cell>
          <cell r="M4235">
            <v>9.7817620825112588</v>
          </cell>
          <cell r="N4235">
            <v>10.136656644698871</v>
          </cell>
        </row>
        <row r="4236">
          <cell r="A4236">
            <v>42318</v>
          </cell>
          <cell r="M4236">
            <v>9.7867266301609241</v>
          </cell>
          <cell r="N4236">
            <v>10.142002673453984</v>
          </cell>
        </row>
        <row r="4237">
          <cell r="A4237">
            <v>42319</v>
          </cell>
          <cell r="M4237">
            <v>9.7916936974725033</v>
          </cell>
          <cell r="N4237">
            <v>10.147351521681479</v>
          </cell>
        </row>
        <row r="4238">
          <cell r="A4238">
            <v>42320</v>
          </cell>
          <cell r="M4238">
            <v>9.7966632857248026</v>
          </cell>
          <cell r="N4238">
            <v>10.152703190868333</v>
          </cell>
        </row>
        <row r="4239">
          <cell r="A4239">
            <v>42321</v>
          </cell>
          <cell r="M4239">
            <v>9.8016353961972769</v>
          </cell>
          <cell r="N4239">
            <v>10.158057682502308</v>
          </cell>
        </row>
        <row r="4240">
          <cell r="A4240">
            <v>42324</v>
          </cell>
          <cell r="M4240">
            <v>9.8066100301700327</v>
          </cell>
          <cell r="N4240">
            <v>10.16341499807195</v>
          </cell>
        </row>
        <row r="4241">
          <cell r="A4241">
            <v>42325</v>
          </cell>
          <cell r="M4241">
            <v>9.8115871889238235</v>
          </cell>
          <cell r="N4241">
            <v>10.168775139066591</v>
          </cell>
        </row>
        <row r="4242">
          <cell r="A4242">
            <v>42326</v>
          </cell>
          <cell r="M4242">
            <v>9.8165668737400544</v>
          </cell>
          <cell r="N4242">
            <v>10.174138106976347</v>
          </cell>
        </row>
        <row r="4243">
          <cell r="A4243">
            <v>42327</v>
          </cell>
          <cell r="M4243">
            <v>9.821549085900779</v>
          </cell>
          <cell r="N4243">
            <v>10.179503903292121</v>
          </cell>
        </row>
        <row r="4244">
          <cell r="A4244">
            <v>42328</v>
          </cell>
          <cell r="M4244">
            <v>9.8265338266887046</v>
          </cell>
          <cell r="N4244">
            <v>10.184872529505602</v>
          </cell>
        </row>
        <row r="4245">
          <cell r="A4245">
            <v>42331</v>
          </cell>
          <cell r="M4245">
            <v>9.8315210973871885</v>
          </cell>
          <cell r="N4245">
            <v>10.190243987109266</v>
          </cell>
        </row>
        <row r="4246">
          <cell r="A4246">
            <v>42332</v>
          </cell>
          <cell r="M4246">
            <v>9.8365108992802366</v>
          </cell>
          <cell r="N4246">
            <v>10.195618277596376</v>
          </cell>
        </row>
        <row r="4247">
          <cell r="A4247">
            <v>42333</v>
          </cell>
          <cell r="M4247">
            <v>9.8415032336525101</v>
          </cell>
          <cell r="N4247">
            <v>10.200995402460983</v>
          </cell>
        </row>
        <row r="4248">
          <cell r="A4248">
            <v>42334</v>
          </cell>
          <cell r="M4248">
            <v>9.8464981017893205</v>
          </cell>
          <cell r="N4248">
            <v>10.206375363197925</v>
          </cell>
        </row>
        <row r="4249">
          <cell r="A4249">
            <v>42335</v>
          </cell>
          <cell r="M4249">
            <v>9.8514955049766328</v>
          </cell>
          <cell r="N4249">
            <v>10.211758161302829</v>
          </cell>
        </row>
        <row r="4250">
          <cell r="A4250">
            <v>42338</v>
          </cell>
          <cell r="M4250">
            <v>9.8564954445010624</v>
          </cell>
          <cell r="N4250">
            <v>10.217143798272108</v>
          </cell>
        </row>
        <row r="4251">
          <cell r="A4251">
            <v>42339</v>
          </cell>
          <cell r="M4251">
            <v>9.8614979216498799</v>
          </cell>
          <cell r="N4251">
            <v>10.222532275602971</v>
          </cell>
        </row>
        <row r="4252">
          <cell r="A4252">
            <v>42340</v>
          </cell>
          <cell r="M4252">
            <v>9.8665029377110081</v>
          </cell>
          <cell r="N4252">
            <v>10.22792359479341</v>
          </cell>
        </row>
        <row r="4253">
          <cell r="A4253">
            <v>42341</v>
          </cell>
          <cell r="M4253">
            <v>9.8715104939730232</v>
          </cell>
          <cell r="N4253">
            <v>10.233317757342208</v>
          </cell>
        </row>
        <row r="4254">
          <cell r="A4254">
            <v>42342</v>
          </cell>
          <cell r="M4254">
            <v>9.8765205917251571</v>
          </cell>
          <cell r="N4254">
            <v>10.238714764748943</v>
          </cell>
        </row>
        <row r="4255">
          <cell r="A4255">
            <v>42345</v>
          </cell>
          <cell r="M4255">
            <v>9.8815332322572953</v>
          </cell>
          <cell r="N4255">
            <v>10.244114618513979</v>
          </cell>
        </row>
        <row r="4256">
          <cell r="A4256">
            <v>42346</v>
          </cell>
          <cell r="M4256">
            <v>9.8865484168599753</v>
          </cell>
          <cell r="N4256">
            <v>10.249517320138473</v>
          </cell>
        </row>
        <row r="4257">
          <cell r="A4257">
            <v>42347</v>
          </cell>
          <cell r="M4257">
            <v>9.8915661468243936</v>
          </cell>
          <cell r="N4257">
            <v>10.254922871124375</v>
          </cell>
        </row>
        <row r="4258">
          <cell r="A4258">
            <v>42348</v>
          </cell>
          <cell r="M4258">
            <v>9.8965864234423986</v>
          </cell>
          <cell r="N4258">
            <v>10.260331272974424</v>
          </cell>
        </row>
        <row r="4259">
          <cell r="A4259">
            <v>42349</v>
          </cell>
          <cell r="M4259">
            <v>9.9016092480064977</v>
          </cell>
          <cell r="N4259">
            <v>10.265742527192154</v>
          </cell>
        </row>
        <row r="4260">
          <cell r="A4260">
            <v>42352</v>
          </cell>
          <cell r="M4260">
            <v>9.906634621809852</v>
          </cell>
          <cell r="N4260">
            <v>10.271156635281892</v>
          </cell>
        </row>
        <row r="4261">
          <cell r="A4261">
            <v>42353</v>
          </cell>
          <cell r="M4261">
            <v>9.91166254614628</v>
          </cell>
          <cell r="N4261">
            <v>10.276573598748758</v>
          </cell>
        </row>
        <row r="4262">
          <cell r="A4262">
            <v>42354</v>
          </cell>
          <cell r="M4262">
            <v>9.9166930223102554</v>
          </cell>
          <cell r="N4262">
            <v>10.281993419098665</v>
          </cell>
        </row>
        <row r="4263">
          <cell r="A4263">
            <v>42355</v>
          </cell>
          <cell r="M4263">
            <v>9.9217260515969095</v>
          </cell>
          <cell r="N4263">
            <v>10.287416097838319</v>
          </cell>
        </row>
        <row r="4264">
          <cell r="A4264">
            <v>42356</v>
          </cell>
          <cell r="M4264">
            <v>9.9267616353020323</v>
          </cell>
          <cell r="N4264">
            <v>10.292841636475226</v>
          </cell>
        </row>
        <row r="4265">
          <cell r="A4265">
            <v>42359</v>
          </cell>
          <cell r="M4265">
            <v>9.9317997747220694</v>
          </cell>
          <cell r="N4265">
            <v>10.29827003651768</v>
          </cell>
        </row>
        <row r="4266">
          <cell r="A4266">
            <v>42360</v>
          </cell>
          <cell r="M4266">
            <v>9.9368404711541256</v>
          </cell>
          <cell r="N4266">
            <v>10.303701299474776</v>
          </cell>
        </row>
        <row r="4267">
          <cell r="A4267">
            <v>42361</v>
          </cell>
          <cell r="M4267">
            <v>9.9418837258959645</v>
          </cell>
          <cell r="N4267">
            <v>10.309135426856402</v>
          </cell>
        </row>
        <row r="4268">
          <cell r="A4268">
            <v>42362</v>
          </cell>
          <cell r="M4268">
            <v>9.946929540246007</v>
          </cell>
          <cell r="N4268">
            <v>10.314572420173242</v>
          </cell>
        </row>
        <row r="4269">
          <cell r="A4269">
            <v>42366</v>
          </cell>
          <cell r="M4269">
            <v>9.9519779155033348</v>
          </cell>
          <cell r="N4269">
            <v>10.32001228093678</v>
          </cell>
        </row>
        <row r="4270">
          <cell r="A4270">
            <v>42367</v>
          </cell>
          <cell r="M4270">
            <v>9.9570288529676869</v>
          </cell>
          <cell r="N4270">
            <v>10.325455010659294</v>
          </cell>
        </row>
        <row r="4271">
          <cell r="A4271">
            <v>42368</v>
          </cell>
          <cell r="M4271">
            <v>9.9620823539394632</v>
          </cell>
          <cell r="N4271">
            <v>10.33090061085386</v>
          </cell>
        </row>
        <row r="4272">
          <cell r="A4272">
            <v>42369</v>
          </cell>
          <cell r="M4272">
            <v>9.9671384197197224</v>
          </cell>
          <cell r="N4272">
            <v>10.336349083034353</v>
          </cell>
        </row>
        <row r="4273">
          <cell r="A4273">
            <v>42373</v>
          </cell>
          <cell r="M4273">
            <v>9.9721970516101841</v>
          </cell>
          <cell r="N4273">
            <v>10.341800428715445</v>
          </cell>
        </row>
        <row r="4274">
          <cell r="A4274">
            <v>42374</v>
          </cell>
          <cell r="M4274">
            <v>9.9772582509132306</v>
          </cell>
          <cell r="N4274">
            <v>10.347254649412609</v>
          </cell>
        </row>
        <row r="4275">
          <cell r="A4275">
            <v>42375</v>
          </cell>
          <cell r="M4275">
            <v>9.9823220189319031</v>
          </cell>
          <cell r="N4275">
            <v>10.352711746642115</v>
          </cell>
        </row>
        <row r="4276">
          <cell r="A4276">
            <v>42376</v>
          </cell>
          <cell r="M4276">
            <v>9.9873883569699036</v>
          </cell>
          <cell r="N4276">
            <v>10.358171721921034</v>
          </cell>
        </row>
        <row r="4277">
          <cell r="A4277">
            <v>42377</v>
          </cell>
          <cell r="M4277">
            <v>9.9924572663315967</v>
          </cell>
          <cell r="N4277">
            <v>10.363634576767238</v>
          </cell>
        </row>
        <row r="4278">
          <cell r="A4278">
            <v>42380</v>
          </cell>
          <cell r="M4278">
            <v>9.9975287483220079</v>
          </cell>
          <cell r="N4278">
            <v>10.369100312699397</v>
          </cell>
        </row>
        <row r="4279">
          <cell r="A4279">
            <v>42381</v>
          </cell>
          <cell r="M4279">
            <v>10.002602804246827</v>
          </cell>
          <cell r="N4279">
            <v>10.374568931236983</v>
          </cell>
        </row>
        <row r="4280">
          <cell r="A4280">
            <v>42382</v>
          </cell>
          <cell r="M4280">
            <v>10.007679435412406</v>
          </cell>
          <cell r="N4280">
            <v>10.38004043390027</v>
          </cell>
        </row>
        <row r="4281">
          <cell r="A4281">
            <v>42383</v>
          </cell>
          <cell r="M4281">
            <v>10.01275864312576</v>
          </cell>
          <cell r="N4281">
            <v>10.385514822210334</v>
          </cell>
        </row>
        <row r="4282">
          <cell r="A4282">
            <v>42384</v>
          </cell>
          <cell r="M4282">
            <v>10.017840428694566</v>
          </cell>
          <cell r="N4282">
            <v>10.390992097689052</v>
          </cell>
        </row>
        <row r="4283">
          <cell r="A4283">
            <v>42387</v>
          </cell>
          <cell r="M4283">
            <v>10.022924793427165</v>
          </cell>
          <cell r="N4283">
            <v>10.396472261859104</v>
          </cell>
        </row>
        <row r="4284">
          <cell r="A4284">
            <v>42388</v>
          </cell>
          <cell r="M4284">
            <v>10.028011738632564</v>
          </cell>
          <cell r="N4284">
            <v>10.401955316243974</v>
          </cell>
        </row>
        <row r="4285">
          <cell r="A4285">
            <v>42389</v>
          </cell>
          <cell r="M4285">
            <v>10.033101265620433</v>
          </cell>
          <cell r="N4285">
            <v>10.407441262367948</v>
          </cell>
        </row>
        <row r="4286">
          <cell r="A4286">
            <v>42390</v>
          </cell>
          <cell r="M4286">
            <v>10.038193375701104</v>
          </cell>
          <cell r="N4286">
            <v>10.412930101756118</v>
          </cell>
        </row>
        <row r="4287">
          <cell r="A4287">
            <v>42391</v>
          </cell>
          <cell r="M4287">
            <v>10.043288070185579</v>
          </cell>
          <cell r="N4287">
            <v>10.418421835934378</v>
          </cell>
        </row>
        <row r="4288">
          <cell r="A4288">
            <v>42394</v>
          </cell>
          <cell r="M4288">
            <v>10.048385350385523</v>
          </cell>
          <cell r="N4288">
            <v>10.423916466429427</v>
          </cell>
        </row>
        <row r="4289">
          <cell r="A4289">
            <v>42395</v>
          </cell>
          <cell r="M4289">
            <v>10.053485217613266</v>
          </cell>
          <cell r="N4289">
            <v>10.429413994768771</v>
          </cell>
        </row>
        <row r="4290">
          <cell r="A4290">
            <v>42396</v>
          </cell>
          <cell r="M4290">
            <v>10.058587673181806</v>
          </cell>
          <cell r="N4290">
            <v>10.43491442248072</v>
          </cell>
        </row>
        <row r="4291">
          <cell r="A4291">
            <v>42397</v>
          </cell>
          <cell r="M4291">
            <v>10.063692718404807</v>
          </cell>
          <cell r="N4291">
            <v>10.44041775109439</v>
          </cell>
        </row>
        <row r="4292">
          <cell r="A4292">
            <v>42398</v>
          </cell>
          <cell r="M4292">
            <v>10.068800354596597</v>
          </cell>
          <cell r="N4292">
            <v>10.445923982139707</v>
          </cell>
        </row>
        <row r="4293">
          <cell r="A4293">
            <v>42401</v>
          </cell>
          <cell r="M4293">
            <v>10.073910583072173</v>
          </cell>
          <cell r="N4293">
            <v>10.451433117147397</v>
          </cell>
        </row>
        <row r="4294">
          <cell r="A4294">
            <v>42402</v>
          </cell>
          <cell r="M4294">
            <v>10.079023405147201</v>
          </cell>
          <cell r="N4294">
            <v>10.456945157648999</v>
          </cell>
        </row>
        <row r="4295">
          <cell r="A4295">
            <v>42403</v>
          </cell>
          <cell r="M4295">
            <v>10.08413882213801</v>
          </cell>
          <cell r="N4295">
            <v>10.462460105176858</v>
          </cell>
        </row>
        <row r="4296">
          <cell r="A4296">
            <v>42404</v>
          </cell>
          <cell r="M4296">
            <v>10.089256835361605</v>
          </cell>
          <cell r="N4296">
            <v>10.467977961264125</v>
          </cell>
        </row>
        <row r="4297">
          <cell r="A4297">
            <v>42405</v>
          </cell>
          <cell r="M4297">
            <v>10.094377446135651</v>
          </cell>
          <cell r="N4297">
            <v>10.473498727444765</v>
          </cell>
        </row>
        <row r="4298">
          <cell r="A4298">
            <v>42410</v>
          </cell>
          <cell r="M4298">
            <v>10.099500655778487</v>
          </cell>
          <cell r="N4298">
            <v>10.479022405253547</v>
          </cell>
        </row>
        <row r="4299">
          <cell r="A4299">
            <v>42411</v>
          </cell>
          <cell r="M4299">
            <v>10.104626465609119</v>
          </cell>
          <cell r="N4299">
            <v>10.484548996226051</v>
          </cell>
        </row>
        <row r="4300">
          <cell r="A4300">
            <v>42412</v>
          </cell>
          <cell r="M4300">
            <v>10.109754876947223</v>
          </cell>
          <cell r="N4300">
            <v>10.490078501898667</v>
          </cell>
        </row>
        <row r="4301">
          <cell r="A4301">
            <v>42415</v>
          </cell>
          <cell r="M4301">
            <v>10.114885891113145</v>
          </cell>
          <cell r="N4301">
            <v>10.495610923808595</v>
          </cell>
        </row>
        <row r="4302">
          <cell r="A4302">
            <v>42416</v>
          </cell>
          <cell r="M4302">
            <v>10.1200195094279</v>
          </cell>
          <cell r="N4302">
            <v>10.501146263493846</v>
          </cell>
        </row>
        <row r="4303">
          <cell r="A4303">
            <v>42417</v>
          </cell>
          <cell r="M4303">
            <v>10.125155733213175</v>
          </cell>
          <cell r="N4303">
            <v>10.506684522493241</v>
          </cell>
        </row>
        <row r="4304">
          <cell r="A4304">
            <v>42418</v>
          </cell>
          <cell r="M4304">
            <v>10.130294563791328</v>
          </cell>
          <cell r="N4304">
            <v>10.512225702346417</v>
          </cell>
        </row>
        <row r="4305">
          <cell r="A4305">
            <v>42419</v>
          </cell>
          <cell r="M4305">
            <v>10.135436002485385</v>
          </cell>
          <cell r="N4305">
            <v>10.517769804593815</v>
          </cell>
        </row>
        <row r="4306">
          <cell r="A4306">
            <v>42422</v>
          </cell>
          <cell r="M4306">
            <v>10.140580050619047</v>
          </cell>
          <cell r="N4306">
            <v>10.523316830776697</v>
          </cell>
        </row>
        <row r="4307">
          <cell r="A4307">
            <v>42423</v>
          </cell>
          <cell r="M4307">
            <v>10.145726709516685</v>
          </cell>
          <cell r="N4307">
            <v>10.528866782437131</v>
          </cell>
        </row>
        <row r="4308">
          <cell r="A4308">
            <v>42424</v>
          </cell>
          <cell r="M4308">
            <v>10.150875980503345</v>
          </cell>
          <cell r="N4308">
            <v>10.534419661118003</v>
          </cell>
        </row>
        <row r="4309">
          <cell r="A4309">
            <v>42425</v>
          </cell>
          <cell r="M4309">
            <v>10.156027864904742</v>
          </cell>
          <cell r="N4309">
            <v>10.539975468363011</v>
          </cell>
        </row>
        <row r="4310">
          <cell r="A4310">
            <v>42426</v>
          </cell>
          <cell r="M4310">
            <v>10.161182364047262</v>
          </cell>
          <cell r="N4310">
            <v>10.545534205716665</v>
          </cell>
        </row>
        <row r="4311">
          <cell r="A4311">
            <v>42429</v>
          </cell>
          <cell r="M4311">
            <v>10.166339479257971</v>
          </cell>
          <cell r="N4311">
            <v>10.551095874724293</v>
          </cell>
        </row>
        <row r="4312">
          <cell r="A4312">
            <v>42430</v>
          </cell>
          <cell r="M4312">
            <v>10.171499211864603</v>
          </cell>
          <cell r="N4312">
            <v>10.556660476932038</v>
          </cell>
        </row>
        <row r="4313">
          <cell r="A4313">
            <v>42431</v>
          </cell>
          <cell r="M4313">
            <v>10.176661563195568</v>
          </cell>
          <cell r="N4313">
            <v>10.562228013886855</v>
          </cell>
        </row>
        <row r="4314">
          <cell r="A4314">
            <v>42432</v>
          </cell>
          <cell r="M4314">
            <v>10.181826534579949</v>
          </cell>
          <cell r="N4314">
            <v>10.567798487136518</v>
          </cell>
        </row>
        <row r="4315">
          <cell r="A4315">
            <v>42433</v>
          </cell>
          <cell r="M4315">
            <v>10.186994127347507</v>
          </cell>
          <cell r="N4315">
            <v>10.573371898229615</v>
          </cell>
        </row>
        <row r="4316">
          <cell r="A4316">
            <v>42436</v>
          </cell>
          <cell r="M4316">
            <v>10.192164342828672</v>
          </cell>
          <cell r="N4316">
            <v>10.578948248715552</v>
          </cell>
        </row>
        <row r="4317">
          <cell r="A4317">
            <v>42437</v>
          </cell>
          <cell r="M4317">
            <v>10.197337182354554</v>
          </cell>
          <cell r="N4317">
            <v>10.584527540144553</v>
          </cell>
        </row>
        <row r="4318">
          <cell r="A4318">
            <v>42438</v>
          </cell>
          <cell r="M4318">
            <v>10.202512647256937</v>
          </cell>
          <cell r="N4318">
            <v>10.590109774067658</v>
          </cell>
        </row>
        <row r="4319">
          <cell r="A4319">
            <v>42439</v>
          </cell>
          <cell r="M4319">
            <v>10.207690738868282</v>
          </cell>
          <cell r="N4319">
            <v>10.595694952036725</v>
          </cell>
        </row>
        <row r="4320">
          <cell r="A4320">
            <v>42440</v>
          </cell>
          <cell r="M4320">
            <v>10.212871458521724</v>
          </cell>
          <cell r="N4320">
            <v>10.601283075604432</v>
          </cell>
        </row>
        <row r="4321">
          <cell r="A4321">
            <v>42443</v>
          </cell>
          <cell r="M4321">
            <v>10.218054807551075</v>
          </cell>
          <cell r="N4321">
            <v>10.606874146324275</v>
          </cell>
        </row>
        <row r="4322">
          <cell r="A4322">
            <v>42444</v>
          </cell>
          <cell r="M4322">
            <v>10.223240787290827</v>
          </cell>
          <cell r="N4322">
            <v>10.612468165750569</v>
          </cell>
        </row>
        <row r="4323">
          <cell r="A4323">
            <v>42445</v>
          </cell>
          <cell r="M4323">
            <v>10.228429399076147</v>
          </cell>
          <cell r="N4323">
            <v>10.618065135438449</v>
          </cell>
        </row>
        <row r="4324">
          <cell r="A4324">
            <v>42446</v>
          </cell>
          <cell r="M4324">
            <v>10.233620644242878</v>
          </cell>
          <cell r="N4324">
            <v>10.623665056943871</v>
          </cell>
        </row>
        <row r="4325">
          <cell r="A4325">
            <v>42447</v>
          </cell>
          <cell r="M4325">
            <v>10.238814524127545</v>
          </cell>
          <cell r="N4325">
            <v>10.629267931823609</v>
          </cell>
        </row>
        <row r="4326">
          <cell r="A4326">
            <v>42450</v>
          </cell>
          <cell r="M4326">
            <v>10.244011040067345</v>
          </cell>
          <cell r="N4326">
            <v>10.63487376163526</v>
          </cell>
        </row>
        <row r="4327">
          <cell r="A4327">
            <v>42451</v>
          </cell>
          <cell r="M4327">
            <v>10.249210193400163</v>
          </cell>
          <cell r="N4327">
            <v>10.640482547937244</v>
          </cell>
        </row>
        <row r="4328">
          <cell r="A4328">
            <v>42452</v>
          </cell>
          <cell r="M4328">
            <v>10.254411985464554</v>
          </cell>
          <cell r="N4328">
            <v>10.646094292288801</v>
          </cell>
        </row>
        <row r="4329">
          <cell r="A4329">
            <v>42453</v>
          </cell>
          <cell r="M4329">
            <v>10.259616417599757</v>
          </cell>
          <cell r="N4329">
            <v>10.651708996249992</v>
          </cell>
        </row>
        <row r="4330">
          <cell r="A4330">
            <v>42457</v>
          </cell>
          <cell r="M4330">
            <v>10.264823491145691</v>
          </cell>
          <cell r="N4330">
            <v>10.657326661381703</v>
          </cell>
        </row>
        <row r="4331">
          <cell r="A4331">
            <v>42458</v>
          </cell>
          <cell r="M4331">
            <v>10.270033207442953</v>
          </cell>
          <cell r="N4331">
            <v>10.662947289245642</v>
          </cell>
        </row>
        <row r="4332">
          <cell r="A4332">
            <v>42459</v>
          </cell>
          <cell r="M4332">
            <v>10.275245567832821</v>
          </cell>
          <cell r="N4332">
            <v>10.668570881404342</v>
          </cell>
        </row>
        <row r="4333">
          <cell r="A4333">
            <v>42460</v>
          </cell>
          <cell r="M4333">
            <v>10.280460573657255</v>
          </cell>
          <cell r="N4333">
            <v>10.67419743942116</v>
          </cell>
        </row>
        <row r="4334">
          <cell r="A4334">
            <v>42461</v>
          </cell>
          <cell r="M4334">
            <v>10.285678226258893</v>
          </cell>
          <cell r="N4334">
            <v>10.679826964860275</v>
          </cell>
        </row>
        <row r="4335">
          <cell r="A4335">
            <v>42464</v>
          </cell>
          <cell r="M4335">
            <v>10.290898526981058</v>
          </cell>
          <cell r="N4335">
            <v>10.685459459286694</v>
          </cell>
        </row>
        <row r="4336">
          <cell r="A4336">
            <v>42465</v>
          </cell>
          <cell r="M4336">
            <v>10.296121477167754</v>
          </cell>
          <cell r="N4336">
            <v>10.691094924266245</v>
          </cell>
        </row>
        <row r="4337">
          <cell r="A4337">
            <v>42466</v>
          </cell>
          <cell r="M4337">
            <v>10.301347078163666</v>
          </cell>
          <cell r="N4337">
            <v>10.696733361365588</v>
          </cell>
        </row>
        <row r="4338">
          <cell r="A4338">
            <v>42467</v>
          </cell>
          <cell r="M4338">
            <v>10.306575331314161</v>
          </cell>
          <cell r="N4338">
            <v>10.702374772152206</v>
          </cell>
        </row>
        <row r="4339">
          <cell r="A4339">
            <v>42468</v>
          </cell>
          <cell r="M4339">
            <v>10.311806237965291</v>
          </cell>
          <cell r="N4339">
            <v>10.708019158194407</v>
          </cell>
        </row>
        <row r="4340">
          <cell r="A4340">
            <v>42471</v>
          </cell>
          <cell r="M4340">
            <v>10.317039799463789</v>
          </cell>
          <cell r="N4340">
            <v>10.713666521061329</v>
          </cell>
        </row>
        <row r="4341">
          <cell r="A4341">
            <v>42472</v>
          </cell>
          <cell r="M4341">
            <v>10.322276017157073</v>
          </cell>
          <cell r="N4341">
            <v>10.719316862322938</v>
          </cell>
        </row>
        <row r="4342">
          <cell r="A4342">
            <v>42473</v>
          </cell>
          <cell r="M4342">
            <v>10.327514892393243</v>
          </cell>
          <cell r="N4342">
            <v>10.724970183550022</v>
          </cell>
        </row>
        <row r="4343">
          <cell r="A4343">
            <v>42474</v>
          </cell>
          <cell r="M4343">
            <v>10.332756426521085</v>
          </cell>
          <cell r="N4343">
            <v>10.730626486314206</v>
          </cell>
        </row>
        <row r="4344">
          <cell r="A4344">
            <v>42475</v>
          </cell>
          <cell r="M4344">
            <v>10.338000620890069</v>
          </cell>
          <cell r="N4344">
            <v>10.736285772187939</v>
          </cell>
        </row>
        <row r="4345">
          <cell r="A4345">
            <v>42478</v>
          </cell>
          <cell r="M4345">
            <v>10.343247476850351</v>
          </cell>
          <cell r="N4345">
            <v>10.741948042744498</v>
          </cell>
        </row>
        <row r="4346">
          <cell r="A4346">
            <v>42479</v>
          </cell>
          <cell r="M4346">
            <v>10.34849699575277</v>
          </cell>
          <cell r="N4346">
            <v>10.747613299557994</v>
          </cell>
        </row>
        <row r="4347">
          <cell r="A4347">
            <v>42480</v>
          </cell>
          <cell r="M4347">
            <v>10.353749178948851</v>
          </cell>
          <cell r="N4347">
            <v>10.753281544203364</v>
          </cell>
        </row>
        <row r="4348">
          <cell r="A4348">
            <v>42482</v>
          </cell>
          <cell r="M4348">
            <v>10.359004027790807</v>
          </cell>
          <cell r="N4348">
            <v>10.758952778256381</v>
          </cell>
        </row>
        <row r="4349">
          <cell r="A4349">
            <v>42485</v>
          </cell>
          <cell r="M4349">
            <v>10.364261543631535</v>
          </cell>
          <cell r="N4349">
            <v>10.764627003293642</v>
          </cell>
        </row>
        <row r="4350">
          <cell r="A4350">
            <v>42486</v>
          </cell>
          <cell r="M4350">
            <v>10.369521727824621</v>
          </cell>
          <cell r="N4350">
            <v>10.77030422089258</v>
          </cell>
        </row>
        <row r="4351">
          <cell r="A4351">
            <v>42487</v>
          </cell>
          <cell r="M4351">
            <v>10.374784581724336</v>
          </cell>
          <cell r="N4351">
            <v>10.775984432631461</v>
          </cell>
        </row>
        <row r="4352">
          <cell r="A4352">
            <v>42488</v>
          </cell>
          <cell r="M4352">
            <v>10.380050106685639</v>
          </cell>
          <cell r="N4352">
            <v>10.781667640089378</v>
          </cell>
        </row>
        <row r="4353">
          <cell r="A4353">
            <v>42489</v>
          </cell>
          <cell r="M4353">
            <v>10.385318304064175</v>
          </cell>
          <cell r="N4353">
            <v>10.787353844846262</v>
          </cell>
        </row>
        <row r="4354">
          <cell r="A4354">
            <v>42492</v>
          </cell>
          <cell r="M4354">
            <v>10.390589175216281</v>
          </cell>
          <cell r="N4354">
            <v>10.793043048482877</v>
          </cell>
        </row>
        <row r="4355">
          <cell r="A4355">
            <v>42493</v>
          </cell>
          <cell r="M4355">
            <v>10.395862721498979</v>
          </cell>
          <cell r="N4355">
            <v>10.798735252580817</v>
          </cell>
        </row>
        <row r="4356">
          <cell r="A4356">
            <v>42494</v>
          </cell>
          <cell r="M4356">
            <v>10.401138944269981</v>
          </cell>
          <cell r="N4356">
            <v>10.804430458722514</v>
          </cell>
        </row>
        <row r="4357">
          <cell r="A4357">
            <v>42495</v>
          </cell>
          <cell r="M4357">
            <v>10.406417844887686</v>
          </cell>
          <cell r="N4357">
            <v>10.810128668491231</v>
          </cell>
        </row>
        <row r="4358">
          <cell r="A4358">
            <v>42496</v>
          </cell>
          <cell r="M4358">
            <v>10.411699424711188</v>
          </cell>
          <cell r="N4358">
            <v>10.81582988347107</v>
          </cell>
        </row>
        <row r="4359">
          <cell r="A4359">
            <v>42499</v>
          </cell>
          <cell r="M4359">
            <v>10.416983685100263</v>
          </cell>
          <cell r="N4359">
            <v>10.821534105246963</v>
          </cell>
        </row>
        <row r="4360">
          <cell r="A4360">
            <v>42500</v>
          </cell>
          <cell r="M4360">
            <v>10.422270627415383</v>
          </cell>
          <cell r="N4360">
            <v>10.827241335404684</v>
          </cell>
        </row>
        <row r="4361">
          <cell r="A4361">
            <v>42501</v>
          </cell>
          <cell r="M4361">
            <v>10.42756025301771</v>
          </cell>
          <cell r="N4361">
            <v>10.83295157553084</v>
          </cell>
        </row>
        <row r="4362">
          <cell r="A4362">
            <v>42502</v>
          </cell>
          <cell r="M4362">
            <v>10.432852563269092</v>
          </cell>
          <cell r="N4362">
            <v>10.838664827212876</v>
          </cell>
        </row>
        <row r="4363">
          <cell r="A4363">
            <v>42503</v>
          </cell>
          <cell r="M4363">
            <v>10.438147559532075</v>
          </cell>
          <cell r="N4363">
            <v>10.844381092039072</v>
          </cell>
        </row>
        <row r="4364">
          <cell r="A4364">
            <v>42506</v>
          </cell>
          <cell r="M4364">
            <v>10.443445243169892</v>
          </cell>
          <cell r="N4364">
            <v>10.850100371598547</v>
          </cell>
        </row>
        <row r="4365">
          <cell r="A4365">
            <v>42507</v>
          </cell>
          <cell r="M4365">
            <v>10.448745615546468</v>
          </cell>
          <cell r="N4365">
            <v>10.855822667481259</v>
          </cell>
        </row>
        <row r="4366">
          <cell r="A4366">
            <v>42508</v>
          </cell>
          <cell r="M4366">
            <v>10.454048678026423</v>
          </cell>
          <cell r="N4366">
            <v>10.861547981278004</v>
          </cell>
        </row>
        <row r="4367">
          <cell r="A4367">
            <v>42509</v>
          </cell>
          <cell r="M4367">
            <v>10.459354431975067</v>
          </cell>
          <cell r="N4367">
            <v>10.867276314580417</v>
          </cell>
        </row>
        <row r="4368">
          <cell r="A4368">
            <v>42510</v>
          </cell>
          <cell r="M4368">
            <v>10.464662878758404</v>
          </cell>
          <cell r="N4368">
            <v>10.873007668980973</v>
          </cell>
        </row>
        <row r="4369">
          <cell r="A4369">
            <v>42513</v>
          </cell>
          <cell r="M4369">
            <v>10.46997401974313</v>
          </cell>
          <cell r="N4369">
            <v>10.878742046072984</v>
          </cell>
        </row>
        <row r="4370">
          <cell r="A4370">
            <v>42514</v>
          </cell>
          <cell r="M4370">
            <v>10.475287856296639</v>
          </cell>
          <cell r="N4370">
            <v>10.884479447450605</v>
          </cell>
        </row>
        <row r="4371">
          <cell r="A4371">
            <v>42515</v>
          </cell>
          <cell r="M4371">
            <v>10.480604389787013</v>
          </cell>
          <cell r="N4371">
            <v>10.890219874708832</v>
          </cell>
        </row>
        <row r="4372">
          <cell r="A4372">
            <v>42517</v>
          </cell>
          <cell r="M4372">
            <v>10.485923621583032</v>
          </cell>
          <cell r="N4372">
            <v>10.8959633294435</v>
          </cell>
        </row>
        <row r="4373">
          <cell r="A4373">
            <v>42520</v>
          </cell>
          <cell r="M4373">
            <v>10.491245553054171</v>
          </cell>
          <cell r="N4373">
            <v>10.901709813251289</v>
          </cell>
        </row>
        <row r="4374">
          <cell r="A4374">
            <v>42521</v>
          </cell>
          <cell r="M4374">
            <v>10.496570185570596</v>
          </cell>
          <cell r="N4374">
            <v>10.907459327729716</v>
          </cell>
        </row>
        <row r="4375">
          <cell r="A4375">
            <v>42522</v>
          </cell>
          <cell r="M4375">
            <v>10.501897520503173</v>
          </cell>
          <cell r="N4375">
            <v>10.913211874477147</v>
          </cell>
        </row>
        <row r="4376">
          <cell r="A4376">
            <v>42523</v>
          </cell>
          <cell r="M4376">
            <v>10.507227559223463</v>
          </cell>
          <cell r="N4376">
            <v>10.918967455092785</v>
          </cell>
        </row>
        <row r="4377">
          <cell r="A4377">
            <v>42524</v>
          </cell>
          <cell r="M4377">
            <v>10.512560303103719</v>
          </cell>
          <cell r="N4377">
            <v>10.924726071176678</v>
          </cell>
        </row>
        <row r="4378">
          <cell r="A4378">
            <v>42527</v>
          </cell>
          <cell r="M4378">
            <v>10.517895753516896</v>
          </cell>
          <cell r="N4378">
            <v>10.930487724329723</v>
          </cell>
        </row>
        <row r="4379">
          <cell r="A4379">
            <v>42528</v>
          </cell>
          <cell r="M4379">
            <v>10.523233911836643</v>
          </cell>
          <cell r="N4379">
            <v>10.936252416153653</v>
          </cell>
        </row>
        <row r="4380">
          <cell r="A4380">
            <v>42529</v>
          </cell>
          <cell r="M4380">
            <v>10.528574779437307</v>
          </cell>
          <cell r="N4380">
            <v>10.942020148251052</v>
          </cell>
        </row>
        <row r="4381">
          <cell r="A4381">
            <v>42530</v>
          </cell>
          <cell r="M4381">
            <v>10.533918357693931</v>
          </cell>
          <cell r="N4381">
            <v>10.947790922225346</v>
          </cell>
        </row>
        <row r="4382">
          <cell r="A4382">
            <v>42531</v>
          </cell>
          <cell r="M4382">
            <v>10.539264647982259</v>
          </cell>
          <cell r="N4382">
            <v>10.953564739680809</v>
          </cell>
        </row>
        <row r="4383">
          <cell r="A4383">
            <v>42534</v>
          </cell>
          <cell r="M4383">
            <v>10.544613651678729</v>
          </cell>
          <cell r="N4383">
            <v>10.959341602222558</v>
          </cell>
        </row>
        <row r="4384">
          <cell r="A4384">
            <v>42535</v>
          </cell>
          <cell r="M4384">
            <v>10.54996537016048</v>
          </cell>
          <cell r="N4384">
            <v>10.965121511456559</v>
          </cell>
        </row>
        <row r="4385">
          <cell r="A4385">
            <v>42536</v>
          </cell>
          <cell r="M4385">
            <v>10.55531980480535</v>
          </cell>
          <cell r="N4385">
            <v>10.970904468989625</v>
          </cell>
        </row>
        <row r="4386">
          <cell r="A4386">
            <v>42537</v>
          </cell>
          <cell r="M4386">
            <v>10.560676956991877</v>
          </cell>
          <cell r="N4386">
            <v>10.976690476429415</v>
          </cell>
        </row>
        <row r="4387">
          <cell r="A4387">
            <v>42538</v>
          </cell>
          <cell r="M4387">
            <v>10.566036828099296</v>
          </cell>
          <cell r="N4387">
            <v>10.982479535384437</v>
          </cell>
        </row>
        <row r="4388">
          <cell r="A4388">
            <v>42541</v>
          </cell>
          <cell r="M4388">
            <v>10.571399419507546</v>
          </cell>
          <cell r="N4388">
            <v>10.988271647464046</v>
          </cell>
        </row>
        <row r="4389">
          <cell r="A4389">
            <v>42542</v>
          </cell>
          <cell r="M4389">
            <v>10.576764732597264</v>
          </cell>
          <cell r="N4389">
            <v>10.994066814278447</v>
          </cell>
        </row>
        <row r="4390">
          <cell r="A4390">
            <v>42543</v>
          </cell>
          <cell r="M4390">
            <v>10.582132768749785</v>
          </cell>
          <cell r="N4390">
            <v>10.999865037438695</v>
          </cell>
        </row>
        <row r="4391">
          <cell r="A4391">
            <v>42544</v>
          </cell>
          <cell r="M4391">
            <v>10.587503529347149</v>
          </cell>
          <cell r="N4391">
            <v>11.005666318556694</v>
          </cell>
        </row>
        <row r="4392">
          <cell r="A4392">
            <v>42545</v>
          </cell>
          <cell r="M4392">
            <v>10.592877015772096</v>
          </cell>
          <cell r="N4392">
            <v>11.011470659245195</v>
          </cell>
        </row>
        <row r="4393">
          <cell r="A4393">
            <v>42548</v>
          </cell>
          <cell r="M4393">
            <v>10.598253229408069</v>
          </cell>
          <cell r="N4393">
            <v>11.017278061117803</v>
          </cell>
        </row>
        <row r="4394">
          <cell r="A4394">
            <v>42549</v>
          </cell>
          <cell r="M4394">
            <v>10.603632171639212</v>
          </cell>
          <cell r="N4394">
            <v>11.023088525788975</v>
          </cell>
        </row>
        <row r="4395">
          <cell r="A4395">
            <v>42550</v>
          </cell>
          <cell r="M4395">
            <v>10.609013843850372</v>
          </cell>
          <cell r="N4395">
            <v>11.028902054874015</v>
          </cell>
        </row>
        <row r="4396">
          <cell r="A4396">
            <v>42551</v>
          </cell>
          <cell r="M4396">
            <v>10.614398247427097</v>
          </cell>
          <cell r="N4396">
            <v>11.034718649989085</v>
          </cell>
        </row>
        <row r="4397">
          <cell r="A4397">
            <v>42552</v>
          </cell>
          <cell r="M4397">
            <v>10.619785383755641</v>
          </cell>
          <cell r="N4397">
            <v>11.040538312751194</v>
          </cell>
        </row>
        <row r="4398">
          <cell r="A4398">
            <v>42555</v>
          </cell>
          <cell r="M4398">
            <v>10.625175254222961</v>
          </cell>
          <cell r="N4398">
            <v>11.046361044778205</v>
          </cell>
        </row>
        <row r="4399">
          <cell r="A4399">
            <v>42556</v>
          </cell>
          <cell r="M4399">
            <v>10.630567860216717</v>
          </cell>
          <cell r="N4399">
            <v>11.052186847688835</v>
          </cell>
        </row>
        <row r="4400">
          <cell r="A4400">
            <v>42557</v>
          </cell>
          <cell r="M4400">
            <v>10.635963203125272</v>
          </cell>
          <cell r="N4400">
            <v>11.058015723102656</v>
          </cell>
        </row>
        <row r="4401">
          <cell r="A4401">
            <v>42558</v>
          </cell>
          <cell r="M4401">
            <v>10.641361284337695</v>
          </cell>
          <cell r="N4401">
            <v>11.063847672640092</v>
          </cell>
        </row>
        <row r="4402">
          <cell r="A4402">
            <v>42559</v>
          </cell>
          <cell r="M4402">
            <v>10.646762105243761</v>
          </cell>
          <cell r="N4402">
            <v>11.069682697922424</v>
          </cell>
        </row>
        <row r="4403">
          <cell r="A4403">
            <v>42562</v>
          </cell>
          <cell r="M4403">
            <v>10.65216566723395</v>
          </cell>
          <cell r="N4403">
            <v>11.075520800571784</v>
          </cell>
        </row>
        <row r="4404">
          <cell r="A4404">
            <v>42563</v>
          </cell>
          <cell r="M4404">
            <v>10.657571971699447</v>
          </cell>
          <cell r="N4404">
            <v>11.081361982211163</v>
          </cell>
        </row>
        <row r="4405">
          <cell r="A4405">
            <v>42564</v>
          </cell>
          <cell r="M4405">
            <v>10.662981020032143</v>
          </cell>
          <cell r="N4405">
            <v>11.087206244464408</v>
          </cell>
        </row>
        <row r="4406">
          <cell r="A4406">
            <v>42565</v>
          </cell>
          <cell r="M4406">
            <v>10.668392813624637</v>
          </cell>
          <cell r="N4406">
            <v>11.093053588956222</v>
          </cell>
        </row>
        <row r="4407">
          <cell r="A4407">
            <v>42566</v>
          </cell>
          <cell r="M4407">
            <v>10.673807353870231</v>
          </cell>
          <cell r="N4407">
            <v>11.098904017312162</v>
          </cell>
        </row>
        <row r="4408">
          <cell r="A4408">
            <v>42569</v>
          </cell>
          <cell r="M4408">
            <v>10.679224642162938</v>
          </cell>
          <cell r="N4408">
            <v>11.104757531158645</v>
          </cell>
        </row>
        <row r="4409">
          <cell r="A4409">
            <v>42570</v>
          </cell>
          <cell r="M4409">
            <v>10.684644679897477</v>
          </cell>
          <cell r="N4409">
            <v>11.110614132122947</v>
          </cell>
        </row>
        <row r="4410">
          <cell r="A4410">
            <v>42571</v>
          </cell>
          <cell r="M4410">
            <v>10.690067468469277</v>
          </cell>
          <cell r="N4410">
            <v>11.1164738218332</v>
          </cell>
        </row>
        <row r="4411">
          <cell r="A4411">
            <v>42572</v>
          </cell>
          <cell r="M4411">
            <v>10.69549300927447</v>
          </cell>
          <cell r="N4411">
            <v>11.122336601918393</v>
          </cell>
        </row>
        <row r="4412">
          <cell r="A4412">
            <v>42573</v>
          </cell>
          <cell r="M4412">
            <v>10.700921303709901</v>
          </cell>
          <cell r="N4412">
            <v>11.128202474008379</v>
          </cell>
        </row>
        <row r="4413">
          <cell r="A4413">
            <v>42576</v>
          </cell>
          <cell r="M4413">
            <v>10.706352353173124</v>
          </cell>
          <cell r="N4413">
            <v>11.134071439733868</v>
          </cell>
        </row>
        <row r="4414">
          <cell r="A4414">
            <v>42577</v>
          </cell>
          <cell r="M4414">
            <v>10.711786159062399</v>
          </cell>
          <cell r="N4414">
            <v>11.139943500726428</v>
          </cell>
        </row>
        <row r="4415">
          <cell r="A4415">
            <v>42578</v>
          </cell>
          <cell r="M4415">
            <v>10.717222722776699</v>
          </cell>
          <cell r="N4415">
            <v>11.14581865861849</v>
          </cell>
        </row>
        <row r="4416">
          <cell r="A4416">
            <v>42579</v>
          </cell>
          <cell r="M4416">
            <v>10.722662045715705</v>
          </cell>
          <cell r="N4416">
            <v>11.151696915043345</v>
          </cell>
        </row>
        <row r="4417">
          <cell r="A4417">
            <v>42580</v>
          </cell>
          <cell r="M4417">
            <v>10.728104129279808</v>
          </cell>
          <cell r="N4417">
            <v>11.157578271635147</v>
          </cell>
        </row>
        <row r="4418">
          <cell r="A4418">
            <v>42583</v>
          </cell>
          <cell r="M4418">
            <v>10.733548974870114</v>
          </cell>
          <cell r="N4418">
            <v>11.163462730028911</v>
          </cell>
        </row>
        <row r="4419">
          <cell r="A4419">
            <v>42584</v>
          </cell>
          <cell r="M4419">
            <v>10.738996583888435</v>
          </cell>
          <cell r="N4419">
            <v>11.169350291860512</v>
          </cell>
        </row>
        <row r="4420">
          <cell r="A4420">
            <v>42585</v>
          </cell>
          <cell r="M4420">
            <v>10.744446957737297</v>
          </cell>
          <cell r="N4420">
            <v>11.175240958766691</v>
          </cell>
        </row>
        <row r="4421">
          <cell r="A4421">
            <v>42586</v>
          </cell>
          <cell r="M4421">
            <v>10.749900097819937</v>
          </cell>
          <cell r="N4421">
            <v>11.181134732385051</v>
          </cell>
        </row>
        <row r="4422">
          <cell r="A4422">
            <v>42587</v>
          </cell>
          <cell r="M4422">
            <v>10.755356005540305</v>
          </cell>
          <cell r="N4422">
            <v>11.187031614354057</v>
          </cell>
        </row>
        <row r="4423">
          <cell r="A4423">
            <v>42590</v>
          </cell>
          <cell r="M4423">
            <v>10.760814682303062</v>
          </cell>
          <cell r="N4423">
            <v>11.19293160631304</v>
          </cell>
        </row>
        <row r="4424">
          <cell r="A4424">
            <v>42591</v>
          </cell>
          <cell r="M4424">
            <v>10.766276129513583</v>
          </cell>
          <cell r="N4424">
            <v>11.198834709902197</v>
          </cell>
        </row>
        <row r="4425">
          <cell r="A4425">
            <v>42592</v>
          </cell>
          <cell r="M4425">
            <v>10.771740348577957</v>
          </cell>
          <cell r="N4425">
            <v>11.204740926762588</v>
          </cell>
        </row>
        <row r="4426">
          <cell r="A4426">
            <v>42593</v>
          </cell>
          <cell r="M4426">
            <v>10.777207340902985</v>
          </cell>
          <cell r="N4426">
            <v>11.210650258536136</v>
          </cell>
        </row>
        <row r="4427">
          <cell r="A4427">
            <v>42594</v>
          </cell>
          <cell r="M4427">
            <v>10.782677107896182</v>
          </cell>
          <cell r="N4427">
            <v>11.216562706865634</v>
          </cell>
        </row>
        <row r="4428">
          <cell r="A4428">
            <v>42597</v>
          </cell>
          <cell r="M4428">
            <v>10.788149650965781</v>
          </cell>
          <cell r="N4428">
            <v>11.222478273394742</v>
          </cell>
        </row>
        <row r="4429">
          <cell r="A4429">
            <v>42598</v>
          </cell>
          <cell r="M4429">
            <v>10.793624971520725</v>
          </cell>
          <cell r="N4429">
            <v>11.228396959767984</v>
          </cell>
        </row>
        <row r="4430">
          <cell r="A4430">
            <v>42599</v>
          </cell>
          <cell r="M4430">
            <v>10.799103070970673</v>
          </cell>
          <cell r="N4430">
            <v>11.234318767630752</v>
          </cell>
        </row>
        <row r="4431">
          <cell r="A4431">
            <v>42600</v>
          </cell>
          <cell r="M4431">
            <v>10.804583950726002</v>
          </cell>
          <cell r="N4431">
            <v>11.240243698629305</v>
          </cell>
        </row>
        <row r="4432">
          <cell r="A4432">
            <v>42601</v>
          </cell>
          <cell r="M4432">
            <v>10.810067612197804</v>
          </cell>
          <cell r="N4432">
            <v>11.246171754410772</v>
          </cell>
        </row>
        <row r="4433">
          <cell r="A4433">
            <v>42604</v>
          </cell>
          <cell r="M4433">
            <v>10.815554056797884</v>
          </cell>
          <cell r="N4433">
            <v>11.252102936623151</v>
          </cell>
        </row>
        <row r="4434">
          <cell r="A4434">
            <v>42605</v>
          </cell>
          <cell r="M4434">
            <v>10.821043285938767</v>
          </cell>
          <cell r="N4434">
            <v>11.258037246915308</v>
          </cell>
        </row>
        <row r="4435">
          <cell r="A4435">
            <v>42606</v>
          </cell>
          <cell r="M4435">
            <v>10.826535301033694</v>
          </cell>
          <cell r="N4435">
            <v>11.263974686936976</v>
          </cell>
        </row>
        <row r="4436">
          <cell r="A4436">
            <v>42607</v>
          </cell>
          <cell r="M4436">
            <v>10.832030103496622</v>
          </cell>
          <cell r="N4436">
            <v>11.269915258338763</v>
          </cell>
        </row>
        <row r="4437">
          <cell r="A4437">
            <v>42608</v>
          </cell>
          <cell r="M4437">
            <v>10.83752769474223</v>
          </cell>
          <cell r="N4437">
            <v>11.275858962772146</v>
          </cell>
        </row>
        <row r="4438">
          <cell r="A4438">
            <v>42611</v>
          </cell>
          <cell r="M4438">
            <v>10.843028076185908</v>
          </cell>
          <cell r="N4438">
            <v>11.281805801889471</v>
          </cell>
        </row>
        <row r="4439">
          <cell r="A4439">
            <v>42612</v>
          </cell>
          <cell r="M4439">
            <v>10.848531249243768</v>
          </cell>
          <cell r="N4439">
            <v>11.287755777343957</v>
          </cell>
        </row>
        <row r="4440">
          <cell r="A4440">
            <v>42613</v>
          </cell>
          <cell r="M4440">
            <v>10.854037215332644</v>
          </cell>
          <cell r="N4440">
            <v>11.293708890789695</v>
          </cell>
        </row>
        <row r="4441">
          <cell r="A4441">
            <v>42614</v>
          </cell>
          <cell r="M4441">
            <v>10.859545975870084</v>
          </cell>
          <cell r="N4441">
            <v>11.299665143881647</v>
          </cell>
        </row>
        <row r="4442">
          <cell r="A4442">
            <v>42615</v>
          </cell>
          <cell r="M4442">
            <v>10.865057532274356</v>
          </cell>
          <cell r="N4442">
            <v>11.30562453827565</v>
          </cell>
        </row>
        <row r="4443">
          <cell r="A4443">
            <v>42618</v>
          </cell>
          <cell r="M4443">
            <v>10.870571885964452</v>
          </cell>
          <cell r="N4443">
            <v>11.311587075628411</v>
          </cell>
        </row>
        <row r="4444">
          <cell r="A4444">
            <v>42619</v>
          </cell>
          <cell r="M4444">
            <v>10.87608903836008</v>
          </cell>
          <cell r="N4444">
            <v>11.317552757597516</v>
          </cell>
        </row>
        <row r="4445">
          <cell r="A4445">
            <v>42621</v>
          </cell>
          <cell r="M4445">
            <v>10.881608990881668</v>
          </cell>
          <cell r="N4445">
            <v>11.323521585841419</v>
          </cell>
        </row>
        <row r="4446">
          <cell r="A4446">
            <v>42622</v>
          </cell>
          <cell r="M4446">
            <v>10.88713174495037</v>
          </cell>
          <cell r="N4446">
            <v>11.329493562019454</v>
          </cell>
        </row>
        <row r="4447">
          <cell r="A4447">
            <v>42625</v>
          </cell>
          <cell r="M4447">
            <v>10.892657301988056</v>
          </cell>
          <cell r="N4447">
            <v>11.335468687791828</v>
          </cell>
        </row>
        <row r="4448">
          <cell r="A4448">
            <v>42626</v>
          </cell>
          <cell r="M4448">
            <v>10.898185663417321</v>
          </cell>
          <cell r="N4448">
            <v>11.341446964819621</v>
          </cell>
        </row>
        <row r="4449">
          <cell r="A4449">
            <v>42627</v>
          </cell>
          <cell r="M4449">
            <v>10.903716830661478</v>
          </cell>
          <cell r="N4449">
            <v>11.347428394764792</v>
          </cell>
        </row>
        <row r="4450">
          <cell r="A4450">
            <v>42628</v>
          </cell>
          <cell r="M4450">
            <v>10.909250805144568</v>
          </cell>
          <cell r="N4450">
            <v>11.353412979290177</v>
          </cell>
        </row>
        <row r="4451">
          <cell r="A4451">
            <v>42629</v>
          </cell>
          <cell r="M4451">
            <v>10.91478758829135</v>
          </cell>
          <cell r="N4451">
            <v>11.359400720059487</v>
          </cell>
        </row>
        <row r="4452">
          <cell r="A4452">
            <v>42632</v>
          </cell>
          <cell r="M4452">
            <v>10.920327181527311</v>
          </cell>
          <cell r="N4452">
            <v>11.365391618737313</v>
          </cell>
        </row>
        <row r="4453">
          <cell r="A4453">
            <v>42633</v>
          </cell>
          <cell r="M4453">
            <v>10.925869586278655</v>
          </cell>
          <cell r="N4453">
            <v>11.371385676989121</v>
          </cell>
        </row>
        <row r="4454">
          <cell r="A4454">
            <v>42634</v>
          </cell>
          <cell r="M4454">
            <v>10.931414803972315</v>
          </cell>
          <cell r="N4454">
            <v>11.377382896481256</v>
          </cell>
        </row>
        <row r="4455">
          <cell r="A4455">
            <v>42635</v>
          </cell>
          <cell r="M4455">
            <v>10.936962836035946</v>
          </cell>
          <cell r="N4455">
            <v>11.383383278880943</v>
          </cell>
        </row>
        <row r="4456">
          <cell r="A4456">
            <v>42636</v>
          </cell>
          <cell r="M4456">
            <v>10.942513683897927</v>
          </cell>
          <cell r="N4456">
            <v>11.389386825856286</v>
          </cell>
        </row>
        <row r="4457">
          <cell r="A4457">
            <v>42639</v>
          </cell>
          <cell r="M4457">
            <v>10.948067348987363</v>
          </cell>
          <cell r="N4457">
            <v>11.39539353907627</v>
          </cell>
        </row>
        <row r="4458">
          <cell r="A4458">
            <v>42640</v>
          </cell>
          <cell r="M4458">
            <v>10.953623832734086</v>
          </cell>
          <cell r="N4458">
            <v>11.401403420210757</v>
          </cell>
        </row>
        <row r="4459">
          <cell r="A4459">
            <v>42641</v>
          </cell>
          <cell r="M4459">
            <v>10.959183136568653</v>
          </cell>
          <cell r="N4459">
            <v>11.407416470930491</v>
          </cell>
        </row>
        <row r="4460">
          <cell r="A4460">
            <v>42642</v>
          </cell>
          <cell r="M4460">
            <v>10.964745261922344</v>
          </cell>
          <cell r="N4460">
            <v>11.413432692907097</v>
          </cell>
        </row>
        <row r="4461">
          <cell r="A4461">
            <v>42643</v>
          </cell>
          <cell r="M4461">
            <v>10.970310210227167</v>
          </cell>
          <cell r="N4461">
            <v>11.419452087813085</v>
          </cell>
        </row>
        <row r="4462">
          <cell r="A4462">
            <v>42646</v>
          </cell>
          <cell r="M4462">
            <v>10.975877982915858</v>
          </cell>
          <cell r="N4462">
            <v>11.425474657321841</v>
          </cell>
        </row>
        <row r="4463">
          <cell r="A4463">
            <v>42647</v>
          </cell>
          <cell r="M4463">
            <v>10.98144858142188</v>
          </cell>
          <cell r="N4463">
            <v>11.431500403107638</v>
          </cell>
        </row>
        <row r="4464">
          <cell r="A4464">
            <v>42648</v>
          </cell>
          <cell r="M4464">
            <v>10.987022007179423</v>
          </cell>
          <cell r="N4464">
            <v>11.437529326845631</v>
          </cell>
        </row>
        <row r="4465">
          <cell r="A4465">
            <v>42649</v>
          </cell>
          <cell r="M4465">
            <v>10.992598261623403</v>
          </cell>
          <cell r="N4465">
            <v>11.443561430211858</v>
          </cell>
        </row>
        <row r="4466">
          <cell r="A4466">
            <v>42650</v>
          </cell>
          <cell r="M4466">
            <v>10.998177346189468</v>
          </cell>
          <cell r="N4466">
            <v>11.44959671488324</v>
          </cell>
        </row>
        <row r="4467">
          <cell r="A4467">
            <v>42653</v>
          </cell>
          <cell r="M4467">
            <v>11.003759262313993</v>
          </cell>
          <cell r="N4467">
            <v>11.455635182537586</v>
          </cell>
        </row>
        <row r="4468">
          <cell r="A4468">
            <v>42654</v>
          </cell>
          <cell r="M4468">
            <v>11.009344011434081</v>
          </cell>
          <cell r="N4468">
            <v>11.461676834853586</v>
          </cell>
        </row>
        <row r="4469">
          <cell r="A4469">
            <v>42656</v>
          </cell>
          <cell r="M4469">
            <v>11.014931594987564</v>
          </cell>
          <cell r="N4469">
            <v>11.467721673510816</v>
          </cell>
        </row>
        <row r="4470">
          <cell r="A4470">
            <v>42657</v>
          </cell>
          <cell r="M4470">
            <v>11.020522014413006</v>
          </cell>
          <cell r="N4470">
            <v>11.47376970018974</v>
          </cell>
        </row>
        <row r="4471">
          <cell r="A4471">
            <v>42660</v>
          </cell>
          <cell r="M4471">
            <v>11.026115271149699</v>
          </cell>
          <cell r="N4471">
            <v>11.479820916571706</v>
          </cell>
        </row>
        <row r="4472">
          <cell r="A4472">
            <v>42661</v>
          </cell>
          <cell r="M4472">
            <v>11.031711366637667</v>
          </cell>
          <cell r="N4472">
            <v>11.485875324338949</v>
          </cell>
        </row>
        <row r="4473">
          <cell r="A4473">
            <v>42662</v>
          </cell>
          <cell r="M4473">
            <v>11.037310302317666</v>
          </cell>
          <cell r="N4473">
            <v>11.491932925174593</v>
          </cell>
        </row>
        <row r="4474">
          <cell r="A4474">
            <v>42663</v>
          </cell>
          <cell r="M4474">
            <v>11.042912079631179</v>
          </cell>
          <cell r="N4474">
            <v>11.497993720762649</v>
          </cell>
        </row>
        <row r="4475">
          <cell r="A4475">
            <v>42664</v>
          </cell>
          <cell r="M4475">
            <v>11.048516700020425</v>
          </cell>
          <cell r="N4475">
            <v>11.504057712788013</v>
          </cell>
        </row>
        <row r="4476">
          <cell r="A4476">
            <v>42667</v>
          </cell>
          <cell r="M4476">
            <v>11.054124164928352</v>
          </cell>
          <cell r="N4476">
            <v>11.510124902936475</v>
          </cell>
        </row>
        <row r="4477">
          <cell r="A4477">
            <v>42668</v>
          </cell>
          <cell r="M4477">
            <v>11.059734475798642</v>
          </cell>
          <cell r="N4477">
            <v>11.516195292894709</v>
          </cell>
        </row>
        <row r="4478">
          <cell r="A4478">
            <v>42669</v>
          </cell>
          <cell r="M4478">
            <v>11.065347634075708</v>
          </cell>
          <cell r="N4478">
            <v>11.522268884350282</v>
          </cell>
        </row>
        <row r="4479">
          <cell r="A4479">
            <v>42670</v>
          </cell>
          <cell r="M4479">
            <v>11.070963641204699</v>
          </cell>
          <cell r="N4479">
            <v>11.52834567899165</v>
          </cell>
        </row>
        <row r="4480">
          <cell r="A4480">
            <v>42671</v>
          </cell>
          <cell r="M4480">
            <v>11.076582498631495</v>
          </cell>
          <cell r="N4480">
            <v>11.534425678508159</v>
          </cell>
        </row>
        <row r="4481">
          <cell r="A4481">
            <v>42674</v>
          </cell>
          <cell r="M4481">
            <v>11.082204207802711</v>
          </cell>
          <cell r="N4481">
            <v>11.540508884590045</v>
          </cell>
        </row>
        <row r="4482">
          <cell r="A4482">
            <v>42675</v>
          </cell>
          <cell r="M4482">
            <v>11.087828770165695</v>
          </cell>
          <cell r="N4482">
            <v>11.546595298928438</v>
          </cell>
        </row>
        <row r="4483">
          <cell r="A4483">
            <v>42677</v>
          </cell>
          <cell r="M4483">
            <v>11.093456187168531</v>
          </cell>
          <cell r="N4483">
            <v>11.552684923215358</v>
          </cell>
        </row>
        <row r="4484">
          <cell r="A4484">
            <v>42678</v>
          </cell>
          <cell r="M4484">
            <v>11.099086460260036</v>
          </cell>
          <cell r="N4484">
            <v>11.558777759143718</v>
          </cell>
        </row>
        <row r="4485">
          <cell r="A4485">
            <v>42681</v>
          </cell>
          <cell r="M4485">
            <v>11.104719590889765</v>
          </cell>
          <cell r="N4485">
            <v>11.564873808407324</v>
          </cell>
        </row>
        <row r="4486">
          <cell r="A4486">
            <v>42682</v>
          </cell>
          <cell r="M4486">
            <v>11.110355580508006</v>
          </cell>
          <cell r="N4486">
            <v>11.570973072700875</v>
          </cell>
        </row>
        <row r="4487">
          <cell r="A4487">
            <v>42683</v>
          </cell>
          <cell r="M4487">
            <v>11.115994430565786</v>
          </cell>
          <cell r="N4487">
            <v>11.577075553719965</v>
          </cell>
        </row>
        <row r="4488">
          <cell r="A4488">
            <v>42684</v>
          </cell>
          <cell r="M4488">
            <v>11.121636142514866</v>
          </cell>
          <cell r="N4488">
            <v>11.583181253161079</v>
          </cell>
        </row>
        <row r="4489">
          <cell r="A4489">
            <v>42685</v>
          </cell>
          <cell r="M4489">
            <v>11.127280717807745</v>
          </cell>
          <cell r="N4489">
            <v>11.589290172721601</v>
          </cell>
        </row>
        <row r="4490">
          <cell r="A4490">
            <v>42688</v>
          </cell>
          <cell r="M4490">
            <v>11.132928157897657</v>
          </cell>
          <cell r="N4490">
            <v>11.595402314099806</v>
          </cell>
        </row>
        <row r="4491">
          <cell r="A4491">
            <v>42690</v>
          </cell>
          <cell r="M4491">
            <v>11.138578464238577</v>
          </cell>
          <cell r="N4491">
            <v>11.601517678994867</v>
          </cell>
        </row>
        <row r="4492">
          <cell r="A4492">
            <v>42691</v>
          </cell>
          <cell r="M4492">
            <v>11.144231638285216</v>
          </cell>
          <cell r="N4492">
            <v>11.607636269106854</v>
          </cell>
        </row>
        <row r="4493">
          <cell r="A4493">
            <v>42692</v>
          </cell>
          <cell r="M4493">
            <v>11.149887681493023</v>
          </cell>
          <cell r="N4493">
            <v>11.613758086136732</v>
          </cell>
        </row>
        <row r="4494">
          <cell r="A4494">
            <v>42695</v>
          </cell>
          <cell r="M4494">
            <v>11.155546595318187</v>
          </cell>
          <cell r="N4494">
            <v>11.619883131786363</v>
          </cell>
        </row>
        <row r="4495">
          <cell r="A4495">
            <v>42696</v>
          </cell>
          <cell r="M4495">
            <v>11.161208381217635</v>
          </cell>
          <cell r="N4495">
            <v>11.626011407758508</v>
          </cell>
        </row>
        <row r="4496">
          <cell r="A4496">
            <v>42697</v>
          </cell>
          <cell r="M4496">
            <v>11.166873040649035</v>
          </cell>
          <cell r="N4496">
            <v>11.632142915756823</v>
          </cell>
        </row>
        <row r="4497">
          <cell r="A4497">
            <v>42698</v>
          </cell>
          <cell r="M4497">
            <v>11.172540575070792</v>
          </cell>
          <cell r="N4497">
            <v>11.638277657485867</v>
          </cell>
        </row>
        <row r="4498">
          <cell r="A4498">
            <v>42699</v>
          </cell>
          <cell r="M4498">
            <v>11.178210985942053</v>
          </cell>
          <cell r="N4498">
            <v>11.644415634651095</v>
          </cell>
        </row>
        <row r="4499">
          <cell r="A4499">
            <v>42702</v>
          </cell>
          <cell r="M4499">
            <v>11.183884274722706</v>
          </cell>
          <cell r="N4499">
            <v>11.65055684895886</v>
          </cell>
        </row>
        <row r="4500">
          <cell r="A4500">
            <v>42703</v>
          </cell>
          <cell r="M4500">
            <v>11.189560442873377</v>
          </cell>
          <cell r="N4500">
            <v>11.656701302116421</v>
          </cell>
        </row>
        <row r="4501">
          <cell r="A4501">
            <v>42704</v>
          </cell>
          <cell r="M4501">
            <v>11.195239491855439</v>
          </cell>
          <cell r="N4501">
            <v>11.662848995831929</v>
          </cell>
        </row>
        <row r="4502">
          <cell r="A4502">
            <v>42705</v>
          </cell>
          <cell r="M4502">
            <v>11.200921423131001</v>
          </cell>
          <cell r="N4502">
            <v>11.668999931814444</v>
          </cell>
        </row>
        <row r="4503">
          <cell r="A4503">
            <v>42706</v>
          </cell>
          <cell r="M4503">
            <v>11.206606238162918</v>
          </cell>
          <cell r="N4503">
            <v>11.675154111773921</v>
          </cell>
        </row>
        <row r="4504">
          <cell r="A4504">
            <v>42709</v>
          </cell>
          <cell r="M4504">
            <v>11.212293938414785</v>
          </cell>
          <cell r="N4504">
            <v>11.68131153742122</v>
          </cell>
        </row>
        <row r="4505">
          <cell r="A4505">
            <v>42710</v>
          </cell>
          <cell r="M4505">
            <v>11.217984525350939</v>
          </cell>
          <cell r="N4505">
            <v>11.687472210468101</v>
          </cell>
        </row>
        <row r="4506">
          <cell r="A4506">
            <v>42711</v>
          </cell>
          <cell r="M4506">
            <v>11.223678000436465</v>
          </cell>
          <cell r="N4506">
            <v>11.693636132627232</v>
          </cell>
        </row>
        <row r="4507">
          <cell r="A4507">
            <v>42712</v>
          </cell>
          <cell r="M4507">
            <v>11.229374365137186</v>
          </cell>
          <cell r="N4507">
            <v>11.699803305612178</v>
          </cell>
        </row>
        <row r="4508">
          <cell r="A4508">
            <v>42713</v>
          </cell>
          <cell r="M4508">
            <v>11.235073620919673</v>
          </cell>
          <cell r="N4508">
            <v>11.705973731137412</v>
          </cell>
        </row>
        <row r="4509">
          <cell r="A4509">
            <v>42716</v>
          </cell>
          <cell r="M4509">
            <v>11.240775769251238</v>
          </cell>
          <cell r="N4509">
            <v>11.712147410918309</v>
          </cell>
        </row>
        <row r="4510">
          <cell r="A4510">
            <v>42717</v>
          </cell>
          <cell r="M4510">
            <v>11.246480811599939</v>
          </cell>
          <cell r="N4510">
            <v>11.718324346671148</v>
          </cell>
        </row>
        <row r="4511">
          <cell r="A4511">
            <v>42718</v>
          </cell>
          <cell r="M4511">
            <v>11.252188749434582</v>
          </cell>
          <cell r="N4511">
            <v>11.724504540113116</v>
          </cell>
        </row>
        <row r="4512">
          <cell r="A4512">
            <v>42719</v>
          </cell>
          <cell r="M4512">
            <v>11.257899584224713</v>
          </cell>
          <cell r="N4512">
            <v>11.730687992962304</v>
          </cell>
        </row>
        <row r="4513">
          <cell r="A4513">
            <v>42720</v>
          </cell>
          <cell r="M4513">
            <v>11.26361331744063</v>
          </cell>
          <cell r="N4513">
            <v>11.736874706937709</v>
          </cell>
        </row>
        <row r="4514">
          <cell r="A4514">
            <v>42723</v>
          </cell>
          <cell r="M4514">
            <v>11.26932995055337</v>
          </cell>
          <cell r="N4514">
            <v>11.743064683759235</v>
          </cell>
        </row>
        <row r="4515">
          <cell r="A4515">
            <v>42724</v>
          </cell>
          <cell r="M4515">
            <v>11.275049485034724</v>
          </cell>
          <cell r="N4515">
            <v>11.749257925147692</v>
          </cell>
        </row>
        <row r="4516">
          <cell r="A4516">
            <v>42725</v>
          </cell>
          <cell r="M4516">
            <v>11.280771922357225</v>
          </cell>
          <cell r="N4516">
            <v>11.7554544328248</v>
          </cell>
        </row>
        <row r="4517">
          <cell r="A4517">
            <v>42726</v>
          </cell>
          <cell r="M4517">
            <v>11.286497263994155</v>
          </cell>
          <cell r="N4517">
            <v>11.761654208513185</v>
          </cell>
        </row>
        <row r="4518">
          <cell r="A4518">
            <v>42727</v>
          </cell>
          <cell r="M4518">
            <v>11.292225511419545</v>
          </cell>
          <cell r="N4518">
            <v>11.767857253936382</v>
          </cell>
        </row>
        <row r="4519">
          <cell r="A4519">
            <v>42730</v>
          </cell>
          <cell r="M4519">
            <v>11.297956666108171</v>
          </cell>
          <cell r="N4519">
            <v>11.774063570818834</v>
          </cell>
        </row>
        <row r="4520">
          <cell r="A4520">
            <v>42731</v>
          </cell>
          <cell r="M4520">
            <v>11.30369072953556</v>
          </cell>
          <cell r="N4520">
            <v>11.780273160885896</v>
          </cell>
        </row>
        <row r="4521">
          <cell r="A4521">
            <v>42732</v>
          </cell>
          <cell r="M4521">
            <v>11.309427703177988</v>
          </cell>
          <cell r="N4521">
            <v>11.78648602586383</v>
          </cell>
        </row>
        <row r="4522">
          <cell r="A4522">
            <v>42733</v>
          </cell>
          <cell r="M4522">
            <v>11.315167588512479</v>
          </cell>
          <cell r="N4522">
            <v>11.79270216747981</v>
          </cell>
        </row>
        <row r="4523">
          <cell r="A4523">
            <v>42734</v>
          </cell>
          <cell r="M4523">
            <v>11.320910387016804</v>
          </cell>
          <cell r="N4523">
            <v>11.798921587461921</v>
          </cell>
        </row>
        <row r="4524">
          <cell r="A4524">
            <v>42737</v>
          </cell>
          <cell r="M4524">
            <v>11.32665610016949</v>
          </cell>
          <cell r="N4524">
            <v>11.805144287539159</v>
          </cell>
        </row>
        <row r="4525">
          <cell r="A4525">
            <v>42738</v>
          </cell>
          <cell r="M4525">
            <v>11.332404729449811</v>
          </cell>
          <cell r="N4525">
            <v>11.811370269441431</v>
          </cell>
        </row>
        <row r="4526">
          <cell r="A4526">
            <v>42739</v>
          </cell>
          <cell r="M4526">
            <v>11.338156276337793</v>
          </cell>
          <cell r="N4526">
            <v>11.817599534899559</v>
          </cell>
        </row>
        <row r="4527">
          <cell r="A4527">
            <v>42740</v>
          </cell>
          <cell r="M4527">
            <v>11.343910742314211</v>
          </cell>
          <cell r="N4527">
            <v>11.823832085645275</v>
          </cell>
        </row>
        <row r="4528">
          <cell r="A4528">
            <v>42741</v>
          </cell>
          <cell r="M4528">
            <v>11.349668128860595</v>
          </cell>
          <cell r="N4528">
            <v>11.830067923411226</v>
          </cell>
        </row>
        <row r="4529">
          <cell r="A4529">
            <v>42744</v>
          </cell>
          <cell r="M4529">
            <v>11.355428437459222</v>
          </cell>
          <cell r="N4529">
            <v>11.836307049930973</v>
          </cell>
        </row>
        <row r="4530">
          <cell r="A4530">
            <v>42745</v>
          </cell>
          <cell r="M4530">
            <v>11.361191669593126</v>
          </cell>
          <cell r="N4530">
            <v>11.842549466938989</v>
          </cell>
        </row>
        <row r="4531">
          <cell r="A4531">
            <v>42746</v>
          </cell>
          <cell r="M4531">
            <v>11.366957826746091</v>
          </cell>
          <cell r="N4531">
            <v>11.848795176170663</v>
          </cell>
        </row>
        <row r="4532">
          <cell r="A4532">
            <v>42747</v>
          </cell>
          <cell r="M4532">
            <v>11.372726910402656</v>
          </cell>
          <cell r="N4532">
            <v>11.8550441793623</v>
          </cell>
        </row>
        <row r="4533">
          <cell r="A4533">
            <v>42748</v>
          </cell>
          <cell r="M4533">
            <v>11.378498922048111</v>
          </cell>
          <cell r="N4533">
            <v>11.861296478251122</v>
          </cell>
        </row>
        <row r="4534">
          <cell r="A4534">
            <v>42751</v>
          </cell>
          <cell r="M4534">
            <v>11.384273863168502</v>
          </cell>
          <cell r="N4534">
            <v>11.867552074575263</v>
          </cell>
        </row>
        <row r="4535">
          <cell r="A4535">
            <v>42752</v>
          </cell>
          <cell r="M4535">
            <v>11.390051735250628</v>
          </cell>
          <cell r="N4535">
            <v>11.873810970073777</v>
          </cell>
        </row>
        <row r="4536">
          <cell r="A4536">
            <v>42753</v>
          </cell>
          <cell r="M4536">
            <v>11.395832539782043</v>
          </cell>
          <cell r="N4536">
            <v>11.880073166486634</v>
          </cell>
        </row>
        <row r="4537">
          <cell r="A4537">
            <v>42754</v>
          </cell>
          <cell r="M4537">
            <v>11.401616278251057</v>
          </cell>
          <cell r="N4537">
            <v>11.886338665554723</v>
          </cell>
        </row>
        <row r="4538">
          <cell r="A4538">
            <v>42755</v>
          </cell>
          <cell r="M4538">
            <v>11.407402952146732</v>
          </cell>
          <cell r="N4538">
            <v>11.892607469019849</v>
          </cell>
        </row>
        <row r="4539">
          <cell r="A4539">
            <v>42758</v>
          </cell>
          <cell r="M4539">
            <v>11.413192562958891</v>
          </cell>
          <cell r="N4539">
            <v>11.898879578624737</v>
          </cell>
        </row>
        <row r="4540">
          <cell r="A4540">
            <v>42759</v>
          </cell>
          <cell r="M4540">
            <v>11.418985112178108</v>
          </cell>
          <cell r="N4540">
            <v>11.90515499611303</v>
          </cell>
        </row>
        <row r="4541">
          <cell r="A4541">
            <v>42760</v>
          </cell>
          <cell r="M4541">
            <v>11.424780601295716</v>
          </cell>
          <cell r="N4541">
            <v>11.911433723229292</v>
          </cell>
        </row>
        <row r="4542">
          <cell r="A4542">
            <v>42761</v>
          </cell>
          <cell r="M4542">
            <v>11.430579031803806</v>
          </cell>
          <cell r="N4542">
            <v>11.917715761719005</v>
          </cell>
        </row>
        <row r="4543">
          <cell r="A4543">
            <v>42762</v>
          </cell>
          <cell r="M4543">
            <v>11.436380405195223</v>
          </cell>
          <cell r="N4543">
            <v>11.924001113328575</v>
          </cell>
        </row>
        <row r="4544">
          <cell r="A4544">
            <v>42765</v>
          </cell>
          <cell r="M4544">
            <v>11.442184722963573</v>
          </cell>
          <cell r="N4544">
            <v>11.930289779805328</v>
          </cell>
        </row>
        <row r="4545">
          <cell r="A4545">
            <v>42766</v>
          </cell>
          <cell r="M4545">
            <v>11.447991986603217</v>
          </cell>
          <cell r="N4545">
            <v>11.936581762897507</v>
          </cell>
        </row>
        <row r="4546">
          <cell r="A4546">
            <v>42767</v>
          </cell>
          <cell r="M4546">
            <v>11.453802197609278</v>
          </cell>
          <cell r="N4546">
            <v>11.942877064354283</v>
          </cell>
        </row>
        <row r="4547">
          <cell r="A4547">
            <v>42768</v>
          </cell>
          <cell r="M4547">
            <v>11.459615357477634</v>
          </cell>
          <cell r="N4547">
            <v>11.949175685925747</v>
          </cell>
        </row>
        <row r="4548">
          <cell r="A4548">
            <v>42769</v>
          </cell>
          <cell r="M4548">
            <v>11.465431467704926</v>
          </cell>
          <cell r="N4548">
            <v>11.955477629362912</v>
          </cell>
        </row>
        <row r="4549">
          <cell r="A4549">
            <v>42772</v>
          </cell>
          <cell r="M4549">
            <v>11.471250529788552</v>
          </cell>
          <cell r="N4549">
            <v>11.961782896417718</v>
          </cell>
        </row>
        <row r="4550">
          <cell r="A4550">
            <v>42773</v>
          </cell>
          <cell r="M4550">
            <v>11.477072545226671</v>
          </cell>
          <cell r="N4550">
            <v>11.968091488843024</v>
          </cell>
        </row>
        <row r="4551">
          <cell r="A4551">
            <v>42774</v>
          </cell>
          <cell r="M4551">
            <v>11.4828975155182</v>
          </cell>
          <cell r="N4551">
            <v>11.974403408392616</v>
          </cell>
        </row>
        <row r="4552">
          <cell r="A4552">
            <v>42775</v>
          </cell>
          <cell r="M4552">
            <v>11.488725442162821</v>
          </cell>
          <cell r="N4552">
            <v>11.980718656821207</v>
          </cell>
        </row>
        <row r="4553">
          <cell r="A4553">
            <v>42776</v>
          </cell>
          <cell r="M4553">
            <v>11.494556326660975</v>
          </cell>
          <cell r="N4553">
            <v>11.987037235884431</v>
          </cell>
        </row>
        <row r="4554">
          <cell r="A4554">
            <v>42779</v>
          </cell>
          <cell r="M4554">
            <v>11.500390170513862</v>
          </cell>
          <cell r="N4554">
            <v>11.993359147338852</v>
          </cell>
        </row>
        <row r="4555">
          <cell r="A4555">
            <v>42780</v>
          </cell>
          <cell r="M4555">
            <v>11.506226975223449</v>
          </cell>
          <cell r="N4555">
            <v>11.999684392941958</v>
          </cell>
        </row>
        <row r="4556">
          <cell r="A4556">
            <v>42781</v>
          </cell>
          <cell r="M4556">
            <v>11.512066742292461</v>
          </cell>
          <cell r="N4556">
            <v>12.006012974452165</v>
          </cell>
        </row>
        <row r="4557">
          <cell r="A4557">
            <v>42782</v>
          </cell>
          <cell r="M4557">
            <v>11.517909473224389</v>
          </cell>
          <cell r="N4557">
            <v>12.012344893628816</v>
          </cell>
        </row>
        <row r="4558">
          <cell r="A4558">
            <v>42783</v>
          </cell>
          <cell r="M4558">
            <v>11.523755169523483</v>
          </cell>
          <cell r="N4558">
            <v>12.01868015223218</v>
          </cell>
        </row>
        <row r="4559">
          <cell r="A4559">
            <v>42786</v>
          </cell>
          <cell r="M4559">
            <v>11.529603832694759</v>
          </cell>
          <cell r="N4559">
            <v>12.025018752023458</v>
          </cell>
        </row>
        <row r="4560">
          <cell r="A4560">
            <v>42787</v>
          </cell>
          <cell r="M4560">
            <v>11.535455464243999</v>
          </cell>
          <cell r="N4560">
            <v>12.031360694764778</v>
          </cell>
        </row>
        <row r="4561">
          <cell r="A4561">
            <v>42788</v>
          </cell>
          <cell r="M4561">
            <v>11.541310065677745</v>
          </cell>
          <cell r="N4561">
            <v>12.037705982219197</v>
          </cell>
        </row>
        <row r="4562">
          <cell r="A4562">
            <v>42789</v>
          </cell>
          <cell r="M4562">
            <v>11.547167638503305</v>
          </cell>
          <cell r="N4562">
            <v>12.044054616150701</v>
          </cell>
        </row>
        <row r="4563">
          <cell r="A4563">
            <v>42790</v>
          </cell>
          <cell r="M4563">
            <v>11.553028184228754</v>
          </cell>
          <cell r="N4563">
            <v>12.050406598324209</v>
          </cell>
        </row>
        <row r="4564">
          <cell r="A4564">
            <v>42795</v>
          </cell>
          <cell r="M4564">
            <v>11.558891704362932</v>
          </cell>
          <cell r="N4564">
            <v>12.056761930505569</v>
          </cell>
        </row>
        <row r="4565">
          <cell r="A4565">
            <v>42796</v>
          </cell>
          <cell r="M4565">
            <v>11.56475820041544</v>
          </cell>
          <cell r="N4565">
            <v>12.06312061446156</v>
          </cell>
        </row>
        <row r="4566">
          <cell r="A4566">
            <v>42797</v>
          </cell>
          <cell r="M4566">
            <v>11.570627673896652</v>
          </cell>
          <cell r="N4566">
            <v>12.069482651959895</v>
          </cell>
        </row>
        <row r="4567">
          <cell r="A4567">
            <v>42800</v>
          </cell>
          <cell r="M4567">
            <v>11.576500126317704</v>
          </cell>
          <cell r="N4567">
            <v>12.075848044769216</v>
          </cell>
        </row>
        <row r="4568">
          <cell r="A4568">
            <v>42801</v>
          </cell>
          <cell r="M4568">
            <v>11.582375559190501</v>
          </cell>
          <cell r="N4568">
            <v>12.0822167946591</v>
          </cell>
        </row>
        <row r="4569">
          <cell r="A4569">
            <v>42802</v>
          </cell>
          <cell r="M4569">
            <v>11.588253974027714</v>
          </cell>
          <cell r="N4569">
            <v>12.088588903400057</v>
          </cell>
        </row>
        <row r="4570">
          <cell r="A4570">
            <v>42803</v>
          </cell>
          <cell r="M4570">
            <v>11.594135372342782</v>
          </cell>
          <cell r="N4570">
            <v>12.094964372763529</v>
          </cell>
        </row>
        <row r="4571">
          <cell r="A4571">
            <v>42804</v>
          </cell>
          <cell r="M4571">
            <v>11.600019755649914</v>
          </cell>
          <cell r="N4571">
            <v>12.101343204521896</v>
          </cell>
        </row>
        <row r="4572">
          <cell r="A4572">
            <v>42807</v>
          </cell>
          <cell r="M4572">
            <v>11.605907125464086</v>
          </cell>
          <cell r="N4572">
            <v>12.107725400448469</v>
          </cell>
        </row>
        <row r="4573">
          <cell r="A4573">
            <v>42808</v>
          </cell>
          <cell r="M4573">
            <v>11.611797483301041</v>
          </cell>
          <cell r="N4573">
            <v>12.114110962317497</v>
          </cell>
        </row>
        <row r="4574">
          <cell r="A4574">
            <v>42809</v>
          </cell>
          <cell r="M4574">
            <v>11.617690830677295</v>
          </cell>
          <cell r="N4574">
            <v>12.120499891904162</v>
          </cell>
        </row>
        <row r="4575">
          <cell r="A4575">
            <v>42810</v>
          </cell>
          <cell r="M4575">
            <v>11.623587169110133</v>
          </cell>
          <cell r="N4575">
            <v>12.126892190984584</v>
          </cell>
        </row>
        <row r="4576">
          <cell r="A4576">
            <v>42811</v>
          </cell>
          <cell r="M4576">
            <v>11.629486500117606</v>
          </cell>
          <cell r="N4576">
            <v>12.133287861335821</v>
          </cell>
        </row>
        <row r="4577">
          <cell r="A4577">
            <v>42814</v>
          </cell>
          <cell r="M4577">
            <v>11.63538882521854</v>
          </cell>
          <cell r="N4577">
            <v>12.139686904735866</v>
          </cell>
        </row>
        <row r="4578">
          <cell r="A4578">
            <v>42815</v>
          </cell>
          <cell r="M4578">
            <v>11.64129414593253</v>
          </cell>
          <cell r="N4578">
            <v>12.146089322963649</v>
          </cell>
        </row>
        <row r="4579">
          <cell r="A4579">
            <v>42816</v>
          </cell>
          <cell r="M4579">
            <v>11.647202463779944</v>
          </cell>
          <cell r="N4579">
            <v>12.15249511779904</v>
          </cell>
        </row>
        <row r="4580">
          <cell r="A4580">
            <v>42817</v>
          </cell>
          <cell r="M4580">
            <v>11.653113780281918</v>
          </cell>
          <cell r="N4580">
            <v>12.158904291022846</v>
          </cell>
        </row>
        <row r="4581">
          <cell r="A4581">
            <v>42818</v>
          </cell>
          <cell r="M4581">
            <v>11.659028096960364</v>
          </cell>
          <cell r="N4581">
            <v>12.165316844416818</v>
          </cell>
        </row>
        <row r="4582">
          <cell r="A4582">
            <v>42821</v>
          </cell>
          <cell r="M4582">
            <v>11.664945415337964</v>
          </cell>
          <cell r="N4582">
            <v>12.171732779763641</v>
          </cell>
        </row>
        <row r="4583">
          <cell r="A4583">
            <v>42822</v>
          </cell>
          <cell r="M4583">
            <v>11.670865736938174</v>
          </cell>
          <cell r="N4583">
            <v>12.17815209884694</v>
          </cell>
        </row>
        <row r="4584">
          <cell r="A4584">
            <v>42823</v>
          </cell>
          <cell r="M4584">
            <v>11.67678906328522</v>
          </cell>
          <cell r="N4584">
            <v>12.184574803451286</v>
          </cell>
        </row>
        <row r="4585">
          <cell r="A4585">
            <v>42824</v>
          </cell>
          <cell r="M4585">
            <v>11.682715395904106</v>
          </cell>
          <cell r="N4585">
            <v>12.191000895362187</v>
          </cell>
        </row>
        <row r="4586">
          <cell r="A4586">
            <v>42825</v>
          </cell>
          <cell r="M4586">
            <v>11.688644736320608</v>
          </cell>
          <cell r="N4586">
            <v>12.197430376366095</v>
          </cell>
        </row>
        <row r="4587">
          <cell r="A4587">
            <v>42828</v>
          </cell>
          <cell r="M4587">
            <v>11.694577086061278</v>
          </cell>
          <cell r="N4587">
            <v>12.2038632482504</v>
          </cell>
        </row>
        <row r="4588">
          <cell r="A4588">
            <v>42829</v>
          </cell>
          <cell r="M4588">
            <v>11.700512446653439</v>
          </cell>
          <cell r="N4588">
            <v>12.210299512803442</v>
          </cell>
        </row>
        <row r="4589">
          <cell r="A4589">
            <v>42830</v>
          </cell>
          <cell r="M4589">
            <v>11.706450819625193</v>
          </cell>
          <cell r="N4589">
            <v>12.216739171814496</v>
          </cell>
        </row>
        <row r="4590">
          <cell r="A4590">
            <v>42831</v>
          </cell>
          <cell r="M4590">
            <v>11.712392206505415</v>
          </cell>
          <cell r="N4590">
            <v>12.223182227073785</v>
          </cell>
        </row>
        <row r="4591">
          <cell r="A4591">
            <v>42832</v>
          </cell>
          <cell r="M4591">
            <v>11.718336608823758</v>
          </cell>
          <cell r="N4591">
            <v>12.229628680372477</v>
          </cell>
        </row>
        <row r="4592">
          <cell r="A4592">
            <v>42835</v>
          </cell>
          <cell r="M4592">
            <v>11.724284028110651</v>
          </cell>
          <cell r="N4592">
            <v>12.236078533502683</v>
          </cell>
        </row>
        <row r="4593">
          <cell r="A4593">
            <v>42836</v>
          </cell>
          <cell r="M4593">
            <v>11.730234465897297</v>
          </cell>
          <cell r="N4593">
            <v>12.242531788257459</v>
          </cell>
        </row>
        <row r="4594">
          <cell r="A4594">
            <v>42837</v>
          </cell>
          <cell r="M4594">
            <v>11.736187923715681</v>
          </cell>
          <cell r="N4594">
            <v>12.248988446430808</v>
          </cell>
        </row>
        <row r="4595">
          <cell r="A4595">
            <v>42838</v>
          </cell>
          <cell r="M4595">
            <v>11.74214440309856</v>
          </cell>
          <cell r="N4595">
            <v>12.255448509817676</v>
          </cell>
        </row>
        <row r="4596">
          <cell r="A4596">
            <v>42842</v>
          </cell>
          <cell r="M4596">
            <v>11.748103905579475</v>
          </cell>
          <cell r="N4596">
            <v>12.261911980213959</v>
          </cell>
        </row>
        <row r="4597">
          <cell r="A4597">
            <v>42843</v>
          </cell>
          <cell r="M4597">
            <v>11.754066432692738</v>
          </cell>
          <cell r="N4597">
            <v>12.268378859416499</v>
          </cell>
        </row>
        <row r="4598">
          <cell r="A4598">
            <v>42844</v>
          </cell>
          <cell r="M4598">
            <v>11.760031985973447</v>
          </cell>
          <cell r="N4598">
            <v>12.274849149223087</v>
          </cell>
        </row>
        <row r="4599">
          <cell r="A4599">
            <v>42845</v>
          </cell>
          <cell r="M4599">
            <v>11.766000566957473</v>
          </cell>
          <cell r="N4599">
            <v>12.281322851432458</v>
          </cell>
        </row>
        <row r="4600">
          <cell r="A4600">
            <v>42849</v>
          </cell>
          <cell r="M4600">
            <v>11.771972177181471</v>
          </cell>
          <cell r="N4600">
            <v>12.2877999678443</v>
          </cell>
        </row>
        <row r="4601">
          <cell r="A4601">
            <v>42850</v>
          </cell>
          <cell r="M4601">
            <v>11.777946818182876</v>
          </cell>
          <cell r="N4601">
            <v>12.29428050025925</v>
          </cell>
        </row>
        <row r="4602">
          <cell r="A4602">
            <v>42851</v>
          </cell>
          <cell r="M4602">
            <v>11.783924491499899</v>
          </cell>
          <cell r="N4602">
            <v>12.300764450478891</v>
          </cell>
        </row>
        <row r="4603">
          <cell r="A4603">
            <v>42852</v>
          </cell>
          <cell r="M4603">
            <v>11.789905198671535</v>
          </cell>
          <cell r="N4603">
            <v>12.307251820305758</v>
          </cell>
        </row>
        <row r="4604">
          <cell r="A4604">
            <v>42853</v>
          </cell>
          <cell r="M4604">
            <v>11.795888941237559</v>
          </cell>
          <cell r="N4604">
            <v>12.31374261154334</v>
          </cell>
        </row>
        <row r="4605">
          <cell r="A4605">
            <v>42857</v>
          </cell>
          <cell r="M4605">
            <v>11.801875720738527</v>
          </cell>
          <cell r="N4605">
            <v>12.320236825996071</v>
          </cell>
        </row>
        <row r="4606">
          <cell r="A4606">
            <v>42858</v>
          </cell>
          <cell r="M4606">
            <v>11.807865538715781</v>
          </cell>
          <cell r="N4606">
            <v>12.326734465469341</v>
          </cell>
        </row>
        <row r="4607">
          <cell r="A4607">
            <v>42859</v>
          </cell>
          <cell r="M4607">
            <v>11.813858396711439</v>
          </cell>
          <cell r="N4607">
            <v>12.333235531769493</v>
          </cell>
        </row>
        <row r="4608">
          <cell r="A4608">
            <v>42860</v>
          </cell>
          <cell r="M4608">
            <v>11.819854296268405</v>
          </cell>
          <cell r="N4608">
            <v>12.339740026703817</v>
          </cell>
        </row>
        <row r="4609">
          <cell r="A4609">
            <v>42863</v>
          </cell>
          <cell r="M4609">
            <v>11.825853238930366</v>
          </cell>
          <cell r="N4609">
            <v>12.346247952080562</v>
          </cell>
        </row>
        <row r="4610">
          <cell r="A4610">
            <v>42864</v>
          </cell>
          <cell r="M4610">
            <v>11.831855226241792</v>
          </cell>
          <cell r="N4610">
            <v>12.352759309708928</v>
          </cell>
        </row>
        <row r="4611">
          <cell r="A4611">
            <v>42865</v>
          </cell>
          <cell r="M4611">
            <v>11.837860259747938</v>
          </cell>
          <cell r="N4611">
            <v>12.35927410139907</v>
          </cell>
        </row>
        <row r="4612">
          <cell r="A4612">
            <v>42866</v>
          </cell>
          <cell r="M4612">
            <v>11.84386834099484</v>
          </cell>
          <cell r="N4612">
            <v>12.365792328962096</v>
          </cell>
        </row>
        <row r="4613">
          <cell r="A4613">
            <v>42867</v>
          </cell>
          <cell r="M4613">
            <v>11.849879471529324</v>
          </cell>
          <cell r="N4613">
            <v>12.372313994210071</v>
          </cell>
        </row>
        <row r="4614">
          <cell r="A4614">
            <v>42870</v>
          </cell>
          <cell r="M4614">
            <v>11.855893652898995</v>
          </cell>
          <cell r="N4614">
            <v>12.378839098956016</v>
          </cell>
        </row>
        <row r="4615">
          <cell r="A4615">
            <v>42871</v>
          </cell>
          <cell r="M4615">
            <v>11.861910886652248</v>
          </cell>
          <cell r="N4615">
            <v>12.385367645013908</v>
          </cell>
        </row>
        <row r="4616">
          <cell r="A4616">
            <v>42872</v>
          </cell>
          <cell r="M4616">
            <v>11.867931174338263</v>
          </cell>
          <cell r="N4616">
            <v>12.391899634198678</v>
          </cell>
        </row>
        <row r="4617">
          <cell r="A4617">
            <v>42873</v>
          </cell>
          <cell r="M4617">
            <v>11.873954517507006</v>
          </cell>
          <cell r="N4617">
            <v>12.398435068326217</v>
          </cell>
        </row>
        <row r="4618">
          <cell r="A4618">
            <v>42874</v>
          </cell>
          <cell r="M4618">
            <v>11.879980917709226</v>
          </cell>
          <cell r="N4618">
            <v>12.404973949213373</v>
          </cell>
        </row>
        <row r="4619">
          <cell r="A4619">
            <v>42877</v>
          </cell>
          <cell r="M4619">
            <v>11.886010376496465</v>
          </cell>
          <cell r="N4619">
            <v>12.411516278677951</v>
          </cell>
        </row>
        <row r="4620">
          <cell r="A4620">
            <v>42878</v>
          </cell>
          <cell r="M4620">
            <v>11.892042895421049</v>
          </cell>
          <cell r="N4620">
            <v>12.418062058538718</v>
          </cell>
        </row>
        <row r="4621">
          <cell r="A4621">
            <v>42879</v>
          </cell>
          <cell r="M4621">
            <v>11.898078476036094</v>
          </cell>
          <cell r="N4621">
            <v>12.424611290615395</v>
          </cell>
        </row>
        <row r="4622">
          <cell r="A4622">
            <v>42880</v>
          </cell>
          <cell r="M4622">
            <v>11.904117119895501</v>
          </cell>
          <cell r="N4622">
            <v>12.431163976728669</v>
          </cell>
        </row>
        <row r="4623">
          <cell r="A4623">
            <v>42881</v>
          </cell>
          <cell r="M4623">
            <v>11.910158828553962</v>
          </cell>
          <cell r="N4623">
            <v>12.437720118700183</v>
          </cell>
        </row>
        <row r="4624">
          <cell r="A4624">
            <v>42884</v>
          </cell>
          <cell r="M4624">
            <v>11.916203603566959</v>
          </cell>
          <cell r="N4624">
            <v>12.44427971835254</v>
          </cell>
        </row>
        <row r="4625">
          <cell r="A4625">
            <v>42885</v>
          </cell>
          <cell r="M4625">
            <v>11.92225144649076</v>
          </cell>
          <cell r="N4625">
            <v>12.450842777509306</v>
          </cell>
        </row>
        <row r="4626">
          <cell r="A4626">
            <v>42886</v>
          </cell>
          <cell r="M4626">
            <v>11.928302358882426</v>
          </cell>
          <cell r="N4626">
            <v>12.45740929799501</v>
          </cell>
        </row>
        <row r="4627">
          <cell r="A4627">
            <v>42887</v>
          </cell>
          <cell r="M4627">
            <v>11.934356342299807</v>
          </cell>
          <cell r="N4627">
            <v>12.463979281635142</v>
          </cell>
        </row>
        <row r="4628">
          <cell r="A4628">
            <v>42888</v>
          </cell>
          <cell r="M4628">
            <v>11.940413398301544</v>
          </cell>
          <cell r="N4628">
            <v>12.470552730256154</v>
          </cell>
        </row>
        <row r="4629">
          <cell r="A4629">
            <v>42891</v>
          </cell>
          <cell r="M4629">
            <v>11.946473528447068</v>
          </cell>
          <cell r="N4629">
            <v>12.47712964568546</v>
          </cell>
        </row>
        <row r="4630">
          <cell r="A4630">
            <v>42892</v>
          </cell>
          <cell r="M4630">
            <v>11.952536734296604</v>
          </cell>
          <cell r="N4630">
            <v>12.483710029751443</v>
          </cell>
        </row>
        <row r="4631">
          <cell r="A4631">
            <v>42893</v>
          </cell>
          <cell r="M4631">
            <v>11.958603017411166</v>
          </cell>
          <cell r="N4631">
            <v>12.490293884283444</v>
          </cell>
        </row>
        <row r="4632">
          <cell r="A4632">
            <v>42894</v>
          </cell>
          <cell r="M4632">
            <v>11.96467237935256</v>
          </cell>
          <cell r="N4632">
            <v>12.496881211111775</v>
          </cell>
        </row>
        <row r="4633">
          <cell r="A4633">
            <v>42895</v>
          </cell>
          <cell r="M4633">
            <v>11.970744821683388</v>
          </cell>
          <cell r="N4633">
            <v>12.503472012067707</v>
          </cell>
        </row>
        <row r="4634">
          <cell r="A4634">
            <v>42898</v>
          </cell>
          <cell r="M4634">
            <v>11.976820345967043</v>
          </cell>
          <cell r="N4634">
            <v>12.510066288983483</v>
          </cell>
        </row>
        <row r="4635">
          <cell r="A4635">
            <v>42899</v>
          </cell>
          <cell r="M4635">
            <v>11.982898953767712</v>
          </cell>
          <cell r="N4635">
            <v>12.516664043692305</v>
          </cell>
        </row>
        <row r="4636">
          <cell r="A4636">
            <v>42900</v>
          </cell>
          <cell r="M4636">
            <v>11.988980646650374</v>
          </cell>
          <cell r="N4636">
            <v>12.523265278028349</v>
          </cell>
        </row>
        <row r="4637">
          <cell r="A4637">
            <v>42902</v>
          </cell>
          <cell r="M4637">
            <v>11.995065426180805</v>
          </cell>
          <cell r="N4637">
            <v>12.529869993826754</v>
          </cell>
        </row>
        <row r="4638">
          <cell r="A4638">
            <v>42905</v>
          </cell>
          <cell r="M4638">
            <v>12.001153293925574</v>
          </cell>
          <cell r="N4638">
            <v>12.53647819292363</v>
          </cell>
        </row>
        <row r="4639">
          <cell r="A4639">
            <v>42906</v>
          </cell>
          <cell r="M4639">
            <v>12.007244251452047</v>
          </cell>
          <cell r="N4639">
            <v>12.543089877156051</v>
          </cell>
        </row>
        <row r="4640">
          <cell r="A4640">
            <v>42907</v>
          </cell>
          <cell r="M4640">
            <v>12.013338300328382</v>
          </cell>
          <cell r="N4640">
            <v>12.549705048362064</v>
          </cell>
        </row>
        <row r="4641">
          <cell r="A4641">
            <v>42908</v>
          </cell>
          <cell r="M4641">
            <v>12.019435442123536</v>
          </cell>
          <cell r="N4641">
            <v>12.556323708380683</v>
          </cell>
        </row>
        <row r="4642">
          <cell r="A4642">
            <v>42909</v>
          </cell>
          <cell r="M4642">
            <v>12.025535678407261</v>
          </cell>
          <cell r="N4642">
            <v>12.562945859051894</v>
          </cell>
        </row>
        <row r="4643">
          <cell r="A4643">
            <v>42912</v>
          </cell>
          <cell r="M4643">
            <v>12.031639010750105</v>
          </cell>
          <cell r="N4643">
            <v>12.56957150221665</v>
          </cell>
        </row>
        <row r="4644">
          <cell r="A4644">
            <v>42913</v>
          </cell>
          <cell r="M4644">
            <v>12.037745440723416</v>
          </cell>
          <cell r="N4644">
            <v>12.576200639716879</v>
          </cell>
        </row>
        <row r="4645">
          <cell r="A4645">
            <v>42914</v>
          </cell>
          <cell r="M4645">
            <v>12.043854969899336</v>
          </cell>
          <cell r="N4645">
            <v>12.582833273395476</v>
          </cell>
        </row>
        <row r="4646">
          <cell r="A4646">
            <v>42915</v>
          </cell>
          <cell r="M4646">
            <v>12.049967599850806</v>
          </cell>
          <cell r="N4646">
            <v>12.589469405096311</v>
          </cell>
        </row>
        <row r="4647">
          <cell r="A4647">
            <v>42916</v>
          </cell>
          <cell r="M4647">
            <v>12.056083332151568</v>
          </cell>
          <cell r="N4647">
            <v>12.596109036664227</v>
          </cell>
        </row>
        <row r="4648">
          <cell r="A4648">
            <v>42919</v>
          </cell>
          <cell r="M4648">
            <v>12.062202168376158</v>
          </cell>
          <cell r="N4648">
            <v>12.602752169945038</v>
          </cell>
        </row>
        <row r="4649">
          <cell r="A4649">
            <v>42920</v>
          </cell>
          <cell r="M4649">
            <v>12.068324110099917</v>
          </cell>
          <cell r="N4649">
            <v>12.609398806785533</v>
          </cell>
        </row>
        <row r="4650">
          <cell r="A4650">
            <v>42921</v>
          </cell>
          <cell r="M4650">
            <v>12.074449158898979</v>
          </cell>
          <cell r="N4650">
            <v>12.616048949033473</v>
          </cell>
        </row>
        <row r="4651">
          <cell r="A4651">
            <v>42922</v>
          </cell>
          <cell r="M4651">
            <v>12.080577316350283</v>
          </cell>
          <cell r="N4651">
            <v>12.622702598537595</v>
          </cell>
        </row>
        <row r="4652">
          <cell r="A4652">
            <v>42923</v>
          </cell>
          <cell r="M4652">
            <v>12.086708584031564</v>
          </cell>
          <cell r="N4652">
            <v>12.629359757147611</v>
          </cell>
        </row>
        <row r="4653">
          <cell r="A4653">
            <v>42926</v>
          </cell>
          <cell r="M4653">
            <v>12.092842963521363</v>
          </cell>
          <cell r="N4653">
            <v>12.636020426714207</v>
          </cell>
        </row>
        <row r="4654">
          <cell r="A4654">
            <v>42927</v>
          </cell>
          <cell r="M4654">
            <v>12.098980456399017</v>
          </cell>
          <cell r="N4654">
            <v>12.642684609089049</v>
          </cell>
        </row>
        <row r="4655">
          <cell r="A4655">
            <v>42928</v>
          </cell>
          <cell r="M4655">
            <v>12.105121064244669</v>
          </cell>
          <cell r="N4655">
            <v>12.649352306124774</v>
          </cell>
        </row>
        <row r="4656">
          <cell r="A4656">
            <v>42929</v>
          </cell>
          <cell r="M4656">
            <v>12.111264788639259</v>
          </cell>
          <cell r="N4656">
            <v>12.656023519674999</v>
          </cell>
        </row>
        <row r="4657">
          <cell r="A4657">
            <v>42930</v>
          </cell>
          <cell r="M4657">
            <v>12.117411631164535</v>
          </cell>
          <cell r="N4657">
            <v>12.662698251594321</v>
          </cell>
        </row>
        <row r="4658">
          <cell r="A4658">
            <v>42933</v>
          </cell>
          <cell r="M4658">
            <v>12.123561593403045</v>
          </cell>
          <cell r="N4658">
            <v>12.669376503738311</v>
          </cell>
        </row>
        <row r="4659">
          <cell r="A4659">
            <v>42934</v>
          </cell>
          <cell r="M4659">
            <v>12.129714676938137</v>
          </cell>
          <cell r="N4659">
            <v>12.67605827796352</v>
          </cell>
        </row>
        <row r="4660">
          <cell r="A4660">
            <v>42935</v>
          </cell>
          <cell r="M4660">
            <v>12.13587088335397</v>
          </cell>
          <cell r="N4660">
            <v>12.682743576127478</v>
          </cell>
        </row>
        <row r="4661">
          <cell r="A4661">
            <v>42936</v>
          </cell>
          <cell r="M4661">
            <v>12.142030214235501</v>
          </cell>
          <cell r="N4661">
            <v>12.689432400088698</v>
          </cell>
        </row>
        <row r="4662">
          <cell r="A4662">
            <v>42937</v>
          </cell>
          <cell r="M4662">
            <v>12.148192671168493</v>
          </cell>
          <cell r="N4662">
            <v>12.696124751706668</v>
          </cell>
        </row>
        <row r="4663">
          <cell r="A4663">
            <v>42940</v>
          </cell>
          <cell r="M4663">
            <v>12.154358255739515</v>
          </cell>
          <cell r="N4663">
            <v>12.702820632841858</v>
          </cell>
        </row>
        <row r="4664">
          <cell r="A4664">
            <v>42941</v>
          </cell>
          <cell r="M4664">
            <v>12.160526969535939</v>
          </cell>
          <cell r="N4664">
            <v>12.70952004535572</v>
          </cell>
        </row>
        <row r="4665">
          <cell r="A4665">
            <v>42942</v>
          </cell>
          <cell r="M4665">
            <v>12.166698814145944</v>
          </cell>
          <cell r="N4665">
            <v>12.716222991110689</v>
          </cell>
        </row>
        <row r="4666">
          <cell r="A4666">
            <v>42943</v>
          </cell>
          <cell r="M4666">
            <v>12.172873791158516</v>
          </cell>
          <cell r="N4666">
            <v>12.722929471970181</v>
          </cell>
        </row>
        <row r="4667">
          <cell r="A4667">
            <v>42944</v>
          </cell>
          <cell r="M4667">
            <v>12.179051902163446</v>
          </cell>
          <cell r="N4667">
            <v>12.729639489798595</v>
          </cell>
        </row>
        <row r="4668">
          <cell r="A4668">
            <v>42947</v>
          </cell>
          <cell r="M4668">
            <v>12.185233148751331</v>
          </cell>
          <cell r="N4668">
            <v>12.736353046461312</v>
          </cell>
        </row>
        <row r="4669">
          <cell r="A4669">
            <v>42948</v>
          </cell>
          <cell r="M4669">
            <v>12.191417532513579</v>
          </cell>
          <cell r="N4669">
            <v>12.743070143824699</v>
          </cell>
        </row>
        <row r="4670">
          <cell r="A4670">
            <v>42949</v>
          </cell>
          <cell r="M4670">
            <v>12.197605055042402</v>
          </cell>
          <cell r="N4670">
            <v>12.749790783756104</v>
          </cell>
        </row>
        <row r="4671">
          <cell r="A4671">
            <v>42950</v>
          </cell>
          <cell r="M4671">
            <v>12.203795717930822</v>
          </cell>
          <cell r="N4671">
            <v>12.756514968123865</v>
          </cell>
        </row>
        <row r="4672">
          <cell r="A4672">
            <v>42951</v>
          </cell>
          <cell r="M4672">
            <v>12.209989522772668</v>
          </cell>
          <cell r="N4672">
            <v>12.763242698797301</v>
          </cell>
        </row>
        <row r="4673">
          <cell r="A4673">
            <v>42954</v>
          </cell>
          <cell r="M4673">
            <v>12.21618647116258</v>
          </cell>
          <cell r="N4673">
            <v>12.769973977646718</v>
          </cell>
        </row>
        <row r="4674">
          <cell r="A4674">
            <v>42955</v>
          </cell>
          <cell r="M4674">
            <v>12.222386564696006</v>
          </cell>
          <cell r="N4674">
            <v>12.776708806543409</v>
          </cell>
        </row>
        <row r="4675">
          <cell r="A4675">
            <v>42956</v>
          </cell>
          <cell r="M4675">
            <v>12.228589804969202</v>
          </cell>
          <cell r="N4675">
            <v>12.783447187359654</v>
          </cell>
        </row>
        <row r="4676">
          <cell r="A4676">
            <v>42957</v>
          </cell>
          <cell r="M4676">
            <v>12.234796193579237</v>
          </cell>
          <cell r="N4676">
            <v>12.790189121968719</v>
          </cell>
        </row>
        <row r="4677">
          <cell r="A4677">
            <v>42958</v>
          </cell>
          <cell r="M4677">
            <v>12.241005732123991</v>
          </cell>
          <cell r="N4677">
            <v>12.79693461224486</v>
          </cell>
        </row>
        <row r="4678">
          <cell r="A4678">
            <v>42961</v>
          </cell>
          <cell r="M4678">
            <v>12.247218422202153</v>
          </cell>
          <cell r="N4678">
            <v>12.803683660063319</v>
          </cell>
        </row>
        <row r="4679">
          <cell r="A4679">
            <v>42962</v>
          </cell>
          <cell r="M4679">
            <v>12.253434265413222</v>
          </cell>
          <cell r="N4679">
            <v>12.810436267300329</v>
          </cell>
        </row>
        <row r="4680">
          <cell r="A4680">
            <v>42963</v>
          </cell>
          <cell r="M4680">
            <v>12.259653263357514</v>
          </cell>
          <cell r="N4680">
            <v>12.817192435833112</v>
          </cell>
        </row>
        <row r="4681">
          <cell r="A4681">
            <v>42964</v>
          </cell>
          <cell r="M4681">
            <v>12.265875417636151</v>
          </cell>
          <cell r="N4681">
            <v>12.823952167539879</v>
          </cell>
        </row>
        <row r="4682">
          <cell r="A4682">
            <v>42965</v>
          </cell>
          <cell r="M4682">
            <v>12.272100729851072</v>
          </cell>
          <cell r="N4682">
            <v>12.830715464299834</v>
          </cell>
        </row>
        <row r="4683">
          <cell r="A4683">
            <v>42968</v>
          </cell>
          <cell r="M4683">
            <v>12.278329201605027</v>
          </cell>
          <cell r="N4683">
            <v>12.83748232799317</v>
          </cell>
        </row>
        <row r="4684">
          <cell r="A4684">
            <v>42969</v>
          </cell>
          <cell r="M4684">
            <v>12.284560834501582</v>
          </cell>
          <cell r="N4684">
            <v>12.844252760501073</v>
          </cell>
        </row>
        <row r="4685">
          <cell r="A4685">
            <v>42970</v>
          </cell>
          <cell r="M4685">
            <v>12.290795630145112</v>
          </cell>
          <cell r="N4685">
            <v>12.851026763705718</v>
          </cell>
        </row>
        <row r="4686">
          <cell r="A4686">
            <v>42971</v>
          </cell>
          <cell r="M4686">
            <v>12.297033590140812</v>
          </cell>
          <cell r="N4686">
            <v>12.857804339490277</v>
          </cell>
        </row>
        <row r="4687">
          <cell r="A4687">
            <v>42972</v>
          </cell>
          <cell r="M4687">
            <v>12.303274716094686</v>
          </cell>
          <cell r="N4687">
            <v>12.864585489738914</v>
          </cell>
        </row>
        <row r="4688">
          <cell r="A4688">
            <v>42975</v>
          </cell>
          <cell r="M4688">
            <v>12.309519009613558</v>
          </cell>
          <cell r="N4688">
            <v>12.871370216336784</v>
          </cell>
        </row>
        <row r="4689">
          <cell r="A4689">
            <v>42976</v>
          </cell>
          <cell r="M4689">
            <v>12.315766472305064</v>
          </cell>
          <cell r="N4689">
            <v>12.878158521170038</v>
          </cell>
        </row>
        <row r="4690">
          <cell r="A4690">
            <v>42977</v>
          </cell>
          <cell r="M4690">
            <v>12.322017105777659</v>
          </cell>
          <cell r="N4690">
            <v>12.884950406125823</v>
          </cell>
        </row>
        <row r="4691">
          <cell r="A4691">
            <v>42978</v>
          </cell>
          <cell r="M4691">
            <v>12.328270911640614</v>
          </cell>
          <cell r="N4691">
            <v>12.89174587309228</v>
          </cell>
        </row>
        <row r="4692">
          <cell r="A4692">
            <v>42979</v>
          </cell>
          <cell r="M4692">
            <v>12.334527891504012</v>
          </cell>
          <cell r="N4692">
            <v>12.898544923958545</v>
          </cell>
        </row>
        <row r="4693">
          <cell r="A4693">
            <v>42982</v>
          </cell>
          <cell r="M4693">
            <v>12.340788046978759</v>
          </cell>
          <cell r="N4693">
            <v>12.905347560614752</v>
          </cell>
        </row>
        <row r="4694">
          <cell r="A4694">
            <v>42983</v>
          </cell>
          <cell r="M4694">
            <v>12.347051379676575</v>
          </cell>
          <cell r="N4694">
            <v>12.91215378495203</v>
          </cell>
        </row>
        <row r="4695">
          <cell r="A4695">
            <v>42984</v>
          </cell>
          <cell r="M4695">
            <v>12.353317891209999</v>
          </cell>
          <cell r="N4695">
            <v>12.918963598862508</v>
          </cell>
        </row>
        <row r="4696">
          <cell r="A4696">
            <v>42986</v>
          </cell>
          <cell r="M4696">
            <v>12.35958758319239</v>
          </cell>
          <cell r="N4696">
            <v>12.925777004239309</v>
          </cell>
        </row>
        <row r="4697">
          <cell r="A4697">
            <v>42989</v>
          </cell>
          <cell r="M4697">
            <v>12.365860457237924</v>
          </cell>
          <cell r="N4697">
            <v>12.932594002976559</v>
          </cell>
        </row>
        <row r="4698">
          <cell r="A4698">
            <v>42990</v>
          </cell>
          <cell r="M4698">
            <v>12.372136514961596</v>
          </cell>
          <cell r="N4698">
            <v>12.93941459696938</v>
          </cell>
        </row>
        <row r="4699">
          <cell r="A4699">
            <v>42991</v>
          </cell>
          <cell r="M4699">
            <v>12.378415757979223</v>
          </cell>
          <cell r="N4699">
            <v>12.946238788113893</v>
          </cell>
        </row>
        <row r="4700">
          <cell r="A4700">
            <v>42992</v>
          </cell>
          <cell r="M4700">
            <v>12.384698187907439</v>
          </cell>
          <cell r="N4700">
            <v>12.953066578307222</v>
          </cell>
        </row>
        <row r="4701">
          <cell r="A4701">
            <v>42993</v>
          </cell>
          <cell r="M4701">
            <v>12.390983806363701</v>
          </cell>
          <cell r="N4701">
            <v>12.959897969447489</v>
          </cell>
        </row>
        <row r="4702">
          <cell r="A4702">
            <v>42996</v>
          </cell>
          <cell r="M4702">
            <v>12.397272614966285</v>
          </cell>
          <cell r="N4702">
            <v>12.966732963433818</v>
          </cell>
        </row>
        <row r="4703">
          <cell r="A4703">
            <v>42997</v>
          </cell>
          <cell r="M4703">
            <v>12.40356461533429</v>
          </cell>
          <cell r="N4703">
            <v>12.973571562166335</v>
          </cell>
        </row>
        <row r="4704">
          <cell r="A4704">
            <v>42998</v>
          </cell>
          <cell r="M4704">
            <v>12.409859809087635</v>
          </cell>
          <cell r="N4704">
            <v>12.980413767546166</v>
          </cell>
        </row>
        <row r="4705">
          <cell r="A4705">
            <v>42999</v>
          </cell>
          <cell r="M4705">
            <v>12.416158197847063</v>
          </cell>
          <cell r="N4705">
            <v>12.987259581475442</v>
          </cell>
        </row>
        <row r="4706">
          <cell r="A4706">
            <v>43000</v>
          </cell>
          <cell r="M4706">
            <v>12.422459783234137</v>
          </cell>
          <cell r="N4706">
            <v>12.994109005857297</v>
          </cell>
        </row>
        <row r="4707">
          <cell r="A4707">
            <v>43003</v>
          </cell>
          <cell r="M4707">
            <v>12.428764566871246</v>
          </cell>
          <cell r="N4707">
            <v>13.000962042595868</v>
          </cell>
        </row>
        <row r="4708">
          <cell r="A4708">
            <v>43004</v>
          </cell>
          <cell r="M4708">
            <v>12.435072550381602</v>
          </cell>
          <cell r="N4708">
            <v>13.007818693596294</v>
          </cell>
        </row>
        <row r="4709">
          <cell r="A4709">
            <v>43005</v>
          </cell>
          <cell r="M4709">
            <v>12.441383735389238</v>
          </cell>
          <cell r="N4709">
            <v>13.014678960764723</v>
          </cell>
        </row>
        <row r="4710">
          <cell r="A4710">
            <v>43006</v>
          </cell>
          <cell r="M4710">
            <v>12.447698123519015</v>
          </cell>
          <cell r="N4710">
            <v>13.021542846008307</v>
          </cell>
        </row>
        <row r="4711">
          <cell r="A4711">
            <v>43007</v>
          </cell>
          <cell r="M4711">
            <v>12.454015716396615</v>
          </cell>
          <cell r="N4711">
            <v>13.028410351235202</v>
          </cell>
        </row>
        <row r="4712">
          <cell r="A4712">
            <v>43010</v>
          </cell>
          <cell r="M4712">
            <v>12.460336515648549</v>
          </cell>
          <cell r="N4712">
            <v>13.035281478354571</v>
          </cell>
        </row>
        <row r="4713">
          <cell r="A4713">
            <v>43011</v>
          </cell>
          <cell r="M4713">
            <v>12.466660522902151</v>
          </cell>
          <cell r="N4713">
            <v>13.042156229276586</v>
          </cell>
        </row>
        <row r="4714">
          <cell r="A4714">
            <v>43012</v>
          </cell>
          <cell r="M4714">
            <v>12.47298773978558</v>
          </cell>
          <cell r="N4714">
            <v>13.049034605912423</v>
          </cell>
        </row>
        <row r="4715">
          <cell r="A4715">
            <v>43013</v>
          </cell>
          <cell r="M4715">
            <v>12.479318167927824</v>
          </cell>
          <cell r="N4715">
            <v>13.055916610174268</v>
          </cell>
        </row>
        <row r="4716">
          <cell r="A4716">
            <v>43014</v>
          </cell>
          <cell r="M4716">
            <v>12.485651808958695</v>
          </cell>
          <cell r="N4716">
            <v>13.062802243975316</v>
          </cell>
        </row>
        <row r="4717">
          <cell r="A4717">
            <v>43017</v>
          </cell>
          <cell r="M4717">
            <v>12.491988664508835</v>
          </cell>
          <cell r="N4717">
            <v>13.06969150922977</v>
          </cell>
        </row>
        <row r="4718">
          <cell r="A4718">
            <v>43018</v>
          </cell>
          <cell r="M4718">
            <v>12.498328736209711</v>
          </cell>
          <cell r="N4718">
            <v>13.076584407852843</v>
          </cell>
        </row>
        <row r="4719">
          <cell r="A4719">
            <v>43019</v>
          </cell>
          <cell r="M4719">
            <v>12.504672025693621</v>
          </cell>
          <cell r="N4719">
            <v>13.083480941760758</v>
          </cell>
        </row>
        <row r="4720">
          <cell r="A4720">
            <v>43021</v>
          </cell>
          <cell r="M4720">
            <v>12.511018534593688</v>
          </cell>
          <cell r="N4720">
            <v>13.090381112870748</v>
          </cell>
        </row>
        <row r="4721">
          <cell r="A4721">
            <v>43024</v>
          </cell>
          <cell r="M4721">
            <v>12.517368264543867</v>
          </cell>
          <cell r="N4721">
            <v>13.097284923101057</v>
          </cell>
        </row>
        <row r="4722">
          <cell r="A4722">
            <v>43025</v>
          </cell>
          <cell r="M4722">
            <v>12.52372121717894</v>
          </cell>
          <cell r="N4722">
            <v>13.104192374370943</v>
          </cell>
        </row>
        <row r="4723">
          <cell r="A4723">
            <v>43026</v>
          </cell>
          <cell r="M4723">
            <v>12.530077394134519</v>
          </cell>
          <cell r="N4723">
            <v>13.111103468600673</v>
          </cell>
        </row>
        <row r="4724">
          <cell r="A4724">
            <v>43027</v>
          </cell>
          <cell r="M4724">
            <v>12.536436797047047</v>
          </cell>
          <cell r="N4724">
            <v>13.118018207711527</v>
          </cell>
        </row>
        <row r="4725">
          <cell r="A4725">
            <v>43028</v>
          </cell>
          <cell r="M4725">
            <v>12.542799427553797</v>
          </cell>
          <cell r="N4725">
            <v>13.124936593625803</v>
          </cell>
        </row>
        <row r="4726">
          <cell r="A4726">
            <v>43031</v>
          </cell>
          <cell r="M4726">
            <v>12.549165287292874</v>
          </cell>
          <cell r="N4726">
            <v>13.131858628266807</v>
          </cell>
        </row>
        <row r="4727">
          <cell r="A4727">
            <v>43032</v>
          </cell>
          <cell r="M4727">
            <v>12.555534377903212</v>
          </cell>
          <cell r="N4727">
            <v>13.138784313558862</v>
          </cell>
        </row>
        <row r="4728">
          <cell r="A4728">
            <v>43033</v>
          </cell>
          <cell r="M4728">
            <v>12.561906701024581</v>
          </cell>
          <cell r="N4728">
            <v>13.145713651427306</v>
          </cell>
        </row>
        <row r="4729">
          <cell r="A4729">
            <v>43034</v>
          </cell>
          <cell r="M4729">
            <v>12.568282258297579</v>
          </cell>
          <cell r="N4729">
            <v>13.152646643798491</v>
          </cell>
        </row>
        <row r="4730">
          <cell r="A4730">
            <v>43035</v>
          </cell>
          <cell r="M4730">
            <v>12.574661051363638</v>
          </cell>
          <cell r="N4730">
            <v>13.159583292599786</v>
          </cell>
        </row>
        <row r="4731">
          <cell r="A4731">
            <v>43038</v>
          </cell>
          <cell r="M4731">
            <v>12.581043081865024</v>
          </cell>
          <cell r="N4731">
            <v>13.166523599759577</v>
          </cell>
        </row>
        <row r="4732">
          <cell r="A4732">
            <v>43039</v>
          </cell>
          <cell r="M4732">
            <v>12.587428351444835</v>
          </cell>
          <cell r="N4732">
            <v>13.173467567207267</v>
          </cell>
        </row>
        <row r="4733">
          <cell r="A4733">
            <v>43040</v>
          </cell>
          <cell r="M4733">
            <v>12.593816861747005</v>
          </cell>
          <cell r="N4733">
            <v>13.180415196873275</v>
          </cell>
        </row>
        <row r="4734">
          <cell r="A4734">
            <v>43042</v>
          </cell>
          <cell r="M4734">
            <v>12.600208614416299</v>
          </cell>
          <cell r="N4734">
            <v>13.187366490689039</v>
          </cell>
        </row>
        <row r="4735">
          <cell r="A4735">
            <v>43045</v>
          </cell>
          <cell r="M4735">
            <v>12.606603611098322</v>
          </cell>
          <cell r="N4735">
            <v>13.194321450587015</v>
          </cell>
        </row>
        <row r="4736">
          <cell r="A4736">
            <v>43046</v>
          </cell>
          <cell r="M4736">
            <v>12.613001853439508</v>
          </cell>
          <cell r="N4736">
            <v>13.201280078500682</v>
          </cell>
        </row>
        <row r="4737">
          <cell r="A4737">
            <v>43047</v>
          </cell>
          <cell r="M4737">
            <v>12.619403343087132</v>
          </cell>
          <cell r="N4737">
            <v>13.208242376364533</v>
          </cell>
        </row>
        <row r="4738">
          <cell r="A4738">
            <v>43048</v>
          </cell>
          <cell r="M4738">
            <v>12.625808081689302</v>
          </cell>
          <cell r="N4738">
            <v>13.215208346114084</v>
          </cell>
        </row>
        <row r="4739">
          <cell r="A4739">
            <v>43049</v>
          </cell>
          <cell r="M4739">
            <v>12.632216070894962</v>
          </cell>
          <cell r="N4739">
            <v>13.222177989685871</v>
          </cell>
        </row>
        <row r="4740">
          <cell r="A4740">
            <v>43052</v>
          </cell>
          <cell r="M4740">
            <v>12.638627312353897</v>
          </cell>
          <cell r="N4740">
            <v>13.229151309017453</v>
          </cell>
        </row>
        <row r="4741">
          <cell r="A4741">
            <v>43053</v>
          </cell>
          <cell r="M4741">
            <v>12.645041807716725</v>
          </cell>
          <cell r="N4741">
            <v>13.23612830604741</v>
          </cell>
        </row>
        <row r="4742">
          <cell r="A4742">
            <v>43055</v>
          </cell>
          <cell r="M4742">
            <v>12.651459558634901</v>
          </cell>
          <cell r="N4742">
            <v>13.243108982715343</v>
          </cell>
        </row>
        <row r="4743">
          <cell r="A4743">
            <v>43056</v>
          </cell>
          <cell r="M4743">
            <v>12.657880566760722</v>
          </cell>
          <cell r="N4743">
            <v>13.250093340961879</v>
          </cell>
        </row>
        <row r="4744">
          <cell r="A4744">
            <v>43059</v>
          </cell>
          <cell r="M4744">
            <v>12.664304833747323</v>
          </cell>
          <cell r="N4744">
            <v>13.257081382728664</v>
          </cell>
        </row>
        <row r="4745">
          <cell r="A4745">
            <v>43060</v>
          </cell>
          <cell r="M4745">
            <v>12.670732361248675</v>
          </cell>
          <cell r="N4745">
            <v>13.264073109958373</v>
          </cell>
        </row>
        <row r="4746">
          <cell r="A4746">
            <v>43061</v>
          </cell>
          <cell r="M4746">
            <v>12.677163150919592</v>
          </cell>
          <cell r="N4746">
            <v>13.271068524594702</v>
          </cell>
        </row>
        <row r="4747">
          <cell r="A4747">
            <v>43062</v>
          </cell>
          <cell r="M4747">
            <v>12.683597204415724</v>
          </cell>
          <cell r="N4747">
            <v>13.278067628582372</v>
          </cell>
        </row>
        <row r="4748">
          <cell r="A4748">
            <v>43063</v>
          </cell>
          <cell r="M4748">
            <v>12.690034523393566</v>
          </cell>
          <cell r="N4748">
            <v>13.285070423867134</v>
          </cell>
        </row>
        <row r="4749">
          <cell r="A4749">
            <v>43066</v>
          </cell>
          <cell r="M4749">
            <v>12.69647510951045</v>
          </cell>
          <cell r="N4749">
            <v>13.292076912395761</v>
          </cell>
        </row>
        <row r="4750">
          <cell r="A4750">
            <v>43067</v>
          </cell>
          <cell r="M4750">
            <v>12.702918964424551</v>
          </cell>
          <cell r="N4750">
            <v>13.299087096116052</v>
          </cell>
        </row>
        <row r="4751">
          <cell r="A4751">
            <v>43068</v>
          </cell>
          <cell r="M4751">
            <v>12.709366089794885</v>
          </cell>
          <cell r="N4751">
            <v>13.306100976976836</v>
          </cell>
        </row>
        <row r="4752">
          <cell r="A4752">
            <v>43069</v>
          </cell>
          <cell r="M4752">
            <v>12.715816487281309</v>
          </cell>
          <cell r="N4752">
            <v>13.31311855692797</v>
          </cell>
        </row>
        <row r="4753">
          <cell r="A4753">
            <v>43070</v>
          </cell>
          <cell r="M4753">
            <v>12.722270158544523</v>
          </cell>
          <cell r="N4753">
            <v>13.320139837920337</v>
          </cell>
        </row>
        <row r="4754">
          <cell r="A4754">
            <v>43073</v>
          </cell>
          <cell r="M4754">
            <v>12.728727105246072</v>
          </cell>
          <cell r="N4754">
            <v>13.32716482190585</v>
          </cell>
        </row>
        <row r="4755">
          <cell r="A4755">
            <v>43074</v>
          </cell>
          <cell r="M4755">
            <v>12.735187329048342</v>
          </cell>
          <cell r="N4755">
            <v>13.334193510837451</v>
          </cell>
        </row>
        <row r="4756">
          <cell r="A4756">
            <v>43075</v>
          </cell>
          <cell r="M4756">
            <v>12.741650831614564</v>
          </cell>
          <cell r="N4756">
            <v>13.341225906669115</v>
          </cell>
        </row>
        <row r="4757">
          <cell r="A4757">
            <v>43076</v>
          </cell>
          <cell r="M4757">
            <v>12.748117614608811</v>
          </cell>
          <cell r="N4757">
            <v>13.348262011355843</v>
          </cell>
        </row>
        <row r="4758">
          <cell r="A4758">
            <v>43077</v>
          </cell>
          <cell r="M4758">
            <v>12.754587679696002</v>
          </cell>
          <cell r="N4758">
            <v>13.355301826853669</v>
          </cell>
        </row>
        <row r="4759">
          <cell r="A4759">
            <v>43080</v>
          </cell>
          <cell r="M4759">
            <v>12.761061028541901</v>
          </cell>
          <cell r="N4759">
            <v>13.362345355119659</v>
          </cell>
        </row>
        <row r="4760">
          <cell r="A4760">
            <v>43081</v>
          </cell>
          <cell r="M4760">
            <v>12.767537662813119</v>
          </cell>
          <cell r="N4760">
            <v>13.369392598111911</v>
          </cell>
        </row>
        <row r="4761">
          <cell r="A4761">
            <v>43082</v>
          </cell>
          <cell r="M4761">
            <v>12.774017584177109</v>
          </cell>
          <cell r="N4761">
            <v>13.376443557789557</v>
          </cell>
        </row>
        <row r="4762">
          <cell r="A4762">
            <v>43083</v>
          </cell>
          <cell r="M4762">
            <v>12.780500794302174</v>
          </cell>
          <cell r="N4762">
            <v>13.383498236112759</v>
          </cell>
        </row>
        <row r="4763">
          <cell r="A4763">
            <v>43084</v>
          </cell>
          <cell r="M4763">
            <v>12.786987294857461</v>
          </cell>
          <cell r="N4763">
            <v>13.390556635042715</v>
          </cell>
        </row>
        <row r="4764">
          <cell r="A4764">
            <v>43087</v>
          </cell>
          <cell r="M4764">
            <v>12.793477087512967</v>
          </cell>
          <cell r="N4764">
            <v>13.397618756541657</v>
          </cell>
        </row>
        <row r="4765">
          <cell r="A4765">
            <v>43088</v>
          </cell>
          <cell r="M4765">
            <v>12.799970173939533</v>
          </cell>
          <cell r="N4765">
            <v>13.404684602572852</v>
          </cell>
        </row>
        <row r="4766">
          <cell r="A4766">
            <v>43089</v>
          </cell>
          <cell r="M4766">
            <v>12.806466555808852</v>
          </cell>
          <cell r="N4766">
            <v>13.411754175100601</v>
          </cell>
        </row>
        <row r="4767">
          <cell r="A4767">
            <v>43090</v>
          </cell>
          <cell r="M4767">
            <v>12.812966234793462</v>
          </cell>
          <cell r="N4767">
            <v>13.418827476090243</v>
          </cell>
        </row>
        <row r="4768">
          <cell r="A4768">
            <v>43091</v>
          </cell>
          <cell r="M4768">
            <v>12.819469212566753</v>
          </cell>
          <cell r="N4768">
            <v>13.425904507508152</v>
          </cell>
        </row>
        <row r="4769">
          <cell r="A4769">
            <v>43095</v>
          </cell>
          <cell r="M4769">
            <v>12.825975490802961</v>
          </cell>
          <cell r="N4769">
            <v>13.432985271321741</v>
          </cell>
        </row>
        <row r="4770">
          <cell r="A4770">
            <v>43096</v>
          </cell>
          <cell r="M4770">
            <v>12.832485071177173</v>
          </cell>
          <cell r="N4770">
            <v>13.440069769499457</v>
          </cell>
        </row>
        <row r="4771">
          <cell r="A4771">
            <v>43097</v>
          </cell>
          <cell r="M4771">
            <v>12.838997955365327</v>
          </cell>
          <cell r="N4771">
            <v>13.44715800401079</v>
          </cell>
        </row>
        <row r="4772">
          <cell r="A4772">
            <v>43098</v>
          </cell>
          <cell r="M4772">
            <v>12.845514145044213</v>
          </cell>
          <cell r="N4772">
            <v>13.454249976826263</v>
          </cell>
        </row>
        <row r="4773">
          <cell r="A4773">
            <v>43102</v>
          </cell>
          <cell r="M4773">
            <v>12.852033641891467</v>
          </cell>
          <cell r="N4773">
            <v>13.461345689917446</v>
          </cell>
        </row>
        <row r="4774">
          <cell r="A4774">
            <v>43103</v>
          </cell>
          <cell r="M4774">
            <v>12.858556447585581</v>
          </cell>
          <cell r="N4774">
            <v>13.46844514525694</v>
          </cell>
        </row>
        <row r="4775">
          <cell r="A4775">
            <v>43104</v>
          </cell>
          <cell r="M4775">
            <v>12.865082563805897</v>
          </cell>
          <cell r="N4775">
            <v>13.475548344818392</v>
          </cell>
        </row>
        <row r="4776">
          <cell r="A4776">
            <v>43105</v>
          </cell>
          <cell r="M4776">
            <v>12.87161199223261</v>
          </cell>
          <cell r="N4776">
            <v>13.482655290576488</v>
          </cell>
        </row>
        <row r="4777">
          <cell r="A4777">
            <v>43108</v>
          </cell>
          <cell r="M4777">
            <v>12.878144734546767</v>
          </cell>
          <cell r="N4777">
            <v>13.489765984506958</v>
          </cell>
        </row>
        <row r="4778">
          <cell r="A4778">
            <v>43109</v>
          </cell>
          <cell r="M4778">
            <v>12.88468079243027</v>
          </cell>
          <cell r="N4778">
            <v>13.49688042858657</v>
          </cell>
        </row>
        <row r="4779">
          <cell r="A4779">
            <v>43110</v>
          </cell>
          <cell r="M4779">
            <v>12.891220167565873</v>
          </cell>
          <cell r="N4779">
            <v>13.503998624793136</v>
          </cell>
        </row>
        <row r="4780">
          <cell r="A4780">
            <v>43111</v>
          </cell>
          <cell r="M4780">
            <v>12.897762861637183</v>
          </cell>
          <cell r="N4780">
            <v>13.511120575105512</v>
          </cell>
        </row>
        <row r="4781">
          <cell r="A4781">
            <v>43112</v>
          </cell>
          <cell r="M4781">
            <v>12.904308876328663</v>
          </cell>
          <cell r="N4781">
            <v>13.518246281503597</v>
          </cell>
        </row>
        <row r="4782">
          <cell r="A4782">
            <v>43115</v>
          </cell>
          <cell r="M4782">
            <v>12.910858213325632</v>
          </cell>
          <cell r="N4782">
            <v>13.525375745968335</v>
          </cell>
        </row>
        <row r="4783">
          <cell r="A4783">
            <v>43116</v>
          </cell>
          <cell r="M4783">
            <v>12.917410874314262</v>
          </cell>
          <cell r="N4783">
            <v>13.532508970481713</v>
          </cell>
        </row>
        <row r="4784">
          <cell r="A4784">
            <v>43117</v>
          </cell>
          <cell r="M4784">
            <v>12.923966860981581</v>
          </cell>
          <cell r="N4784">
            <v>13.539645957026766</v>
          </cell>
        </row>
        <row r="4785">
          <cell r="A4785">
            <v>43118</v>
          </cell>
          <cell r="M4785">
            <v>12.930526175015476</v>
          </cell>
          <cell r="N4785">
            <v>13.54678670758757</v>
          </cell>
        </row>
        <row r="4786">
          <cell r="A4786">
            <v>43119</v>
          </cell>
          <cell r="M4786">
            <v>12.937088818104689</v>
          </cell>
          <cell r="N4786">
            <v>13.553931224149254</v>
          </cell>
        </row>
        <row r="4787">
          <cell r="A4787">
            <v>43122</v>
          </cell>
          <cell r="M4787">
            <v>12.943654791938817</v>
          </cell>
          <cell r="N4787">
            <v>13.56107950869799</v>
          </cell>
        </row>
        <row r="4788">
          <cell r="A4788">
            <v>43123</v>
          </cell>
          <cell r="M4788">
            <v>12.950224098208317</v>
          </cell>
          <cell r="N4788">
            <v>13.568231563220996</v>
          </cell>
        </row>
        <row r="4789">
          <cell r="A4789">
            <v>43124</v>
          </cell>
          <cell r="M4789">
            <v>12.956796738604503</v>
          </cell>
          <cell r="N4789">
            <v>13.575387389706542</v>
          </cell>
        </row>
        <row r="4790">
          <cell r="A4790">
            <v>43125</v>
          </cell>
          <cell r="M4790">
            <v>12.963372714819549</v>
          </cell>
          <cell r="N4790">
            <v>13.582546990143944</v>
          </cell>
        </row>
        <row r="4791">
          <cell r="A4791">
            <v>43126</v>
          </cell>
          <cell r="M4791">
            <v>12.969952028546485</v>
          </cell>
          <cell r="N4791">
            <v>13.589710366523567</v>
          </cell>
        </row>
        <row r="4792">
          <cell r="A4792">
            <v>43129</v>
          </cell>
          <cell r="M4792">
            <v>12.976534681479203</v>
          </cell>
          <cell r="N4792">
            <v>13.596877520836829</v>
          </cell>
        </row>
        <row r="4793">
          <cell r="A4793">
            <v>43130</v>
          </cell>
          <cell r="M4793">
            <v>12.983120675312453</v>
          </cell>
          <cell r="N4793">
            <v>13.604048455076192</v>
          </cell>
        </row>
        <row r="4794">
          <cell r="A4794">
            <v>43131</v>
          </cell>
          <cell r="M4794">
            <v>12.989710011741845</v>
          </cell>
          <cell r="N4794">
            <v>13.611223171235176</v>
          </cell>
        </row>
        <row r="4795">
          <cell r="A4795">
            <v>43132</v>
          </cell>
          <cell r="M4795">
            <v>12.996302692463852</v>
          </cell>
          <cell r="N4795">
            <v>13.618401671308348</v>
          </cell>
        </row>
        <row r="4796">
          <cell r="A4796">
            <v>43133</v>
          </cell>
          <cell r="M4796">
            <v>13.002898719175805</v>
          </cell>
          <cell r="N4796">
            <v>13.625583957291328</v>
          </cell>
        </row>
        <row r="4797">
          <cell r="A4797">
            <v>43136</v>
          </cell>
          <cell r="M4797">
            <v>13.009498093575898</v>
          </cell>
          <cell r="N4797">
            <v>13.632770031180788</v>
          </cell>
        </row>
        <row r="4798">
          <cell r="A4798">
            <v>43137</v>
          </cell>
          <cell r="M4798">
            <v>13.016100817363187</v>
          </cell>
          <cell r="N4798">
            <v>13.639959894974455</v>
          </cell>
        </row>
        <row r="4799">
          <cell r="A4799">
            <v>43138</v>
          </cell>
          <cell r="M4799">
            <v>13.022706892237588</v>
          </cell>
          <cell r="N4799">
            <v>13.647153550671105</v>
          </cell>
        </row>
        <row r="4800">
          <cell r="A4800">
            <v>43139</v>
          </cell>
          <cell r="M4800">
            <v>13.029316319899884</v>
          </cell>
          <cell r="N4800">
            <v>13.654351000270573</v>
          </cell>
        </row>
        <row r="4801">
          <cell r="A4801">
            <v>43140</v>
          </cell>
          <cell r="M4801">
            <v>13.035929102051718</v>
          </cell>
          <cell r="N4801">
            <v>13.661552245773747</v>
          </cell>
        </row>
        <row r="4802">
          <cell r="A4802">
            <v>43145</v>
          </cell>
          <cell r="M4802">
            <v>13.042545240395595</v>
          </cell>
          <cell r="N4802">
            <v>13.668757289182571</v>
          </cell>
        </row>
        <row r="4803">
          <cell r="A4803">
            <v>43146</v>
          </cell>
          <cell r="M4803">
            <v>13.049164736634891</v>
          </cell>
          <cell r="N4803">
            <v>13.675966132500042</v>
          </cell>
        </row>
        <row r="4804">
          <cell r="A4804">
            <v>43147</v>
          </cell>
          <cell r="M4804">
            <v>13.055787592473839</v>
          </cell>
          <cell r="N4804">
            <v>13.683178777730216</v>
          </cell>
        </row>
        <row r="4805">
          <cell r="A4805">
            <v>43150</v>
          </cell>
          <cell r="M4805">
            <v>13.06241380961754</v>
          </cell>
          <cell r="N4805">
            <v>13.690395226878206</v>
          </cell>
        </row>
        <row r="4806">
          <cell r="A4806">
            <v>43151</v>
          </cell>
          <cell r="M4806">
            <v>13.069043389771963</v>
          </cell>
          <cell r="N4806">
            <v>13.697615481950182</v>
          </cell>
        </row>
        <row r="4807">
          <cell r="A4807">
            <v>43152</v>
          </cell>
          <cell r="M4807">
            <v>13.075676334643937</v>
          </cell>
          <cell r="N4807">
            <v>13.704839544953371</v>
          </cell>
        </row>
        <row r="4808">
          <cell r="A4808">
            <v>43153</v>
          </cell>
          <cell r="M4808">
            <v>13.082312645941162</v>
          </cell>
          <cell r="N4808">
            <v>13.712067417896058</v>
          </cell>
        </row>
        <row r="4809">
          <cell r="A4809">
            <v>43154</v>
          </cell>
          <cell r="M4809">
            <v>13.088952325372203</v>
          </cell>
          <cell r="N4809">
            <v>13.719299102787591</v>
          </cell>
        </row>
        <row r="4810">
          <cell r="A4810">
            <v>43157</v>
          </cell>
          <cell r="M4810">
            <v>13.095595374646493</v>
          </cell>
          <cell r="N4810">
            <v>13.726534601638376</v>
          </cell>
        </row>
        <row r="4811">
          <cell r="A4811">
            <v>43158</v>
          </cell>
          <cell r="M4811">
            <v>13.102241795474331</v>
          </cell>
          <cell r="N4811">
            <v>13.733773916459874</v>
          </cell>
        </row>
        <row r="4812">
          <cell r="A4812">
            <v>43159</v>
          </cell>
          <cell r="M4812">
            <v>13.108891589566888</v>
          </cell>
          <cell r="N4812">
            <v>13.741017049264617</v>
          </cell>
        </row>
        <row r="4813">
          <cell r="A4813">
            <v>43160</v>
          </cell>
          <cell r="M4813">
            <v>13.115544758636197</v>
          </cell>
          <cell r="N4813">
            <v>13.748264002066188</v>
          </cell>
        </row>
        <row r="4814">
          <cell r="A4814">
            <v>43161</v>
          </cell>
          <cell r="M4814">
            <v>13.122201304395166</v>
          </cell>
          <cell r="N4814">
            <v>13.75551477687924</v>
          </cell>
        </row>
        <row r="4815">
          <cell r="A4815">
            <v>43164</v>
          </cell>
          <cell r="M4815">
            <v>13.128861228557566</v>
          </cell>
          <cell r="N4815">
            <v>13.762769375719484</v>
          </cell>
        </row>
        <row r="4816">
          <cell r="A4816">
            <v>43165</v>
          </cell>
          <cell r="M4816">
            <v>13.135524532838044</v>
          </cell>
          <cell r="N4816">
            <v>13.770027800603696</v>
          </cell>
        </row>
        <row r="4817">
          <cell r="A4817">
            <v>43166</v>
          </cell>
          <cell r="M4817">
            <v>13.142191218952116</v>
          </cell>
          <cell r="N4817">
            <v>13.777290053549715</v>
          </cell>
        </row>
        <row r="4818">
          <cell r="A4818">
            <v>43167</v>
          </cell>
          <cell r="M4818">
            <v>13.148861288616164</v>
          </cell>
          <cell r="N4818">
            <v>13.784556136576443</v>
          </cell>
        </row>
        <row r="4819">
          <cell r="A4819">
            <v>43168</v>
          </cell>
          <cell r="M4819">
            <v>13.155534743547447</v>
          </cell>
          <cell r="N4819">
            <v>13.791826051703849</v>
          </cell>
        </row>
        <row r="4820">
          <cell r="A4820">
            <v>43171</v>
          </cell>
          <cell r="M4820">
            <v>13.162211585464092</v>
          </cell>
          <cell r="N4820">
            <v>13.799099800952966</v>
          </cell>
        </row>
        <row r="4821">
          <cell r="A4821">
            <v>43172</v>
          </cell>
          <cell r="M4821">
            <v>13.168891816085102</v>
          </cell>
          <cell r="N4821">
            <v>13.806377386345893</v>
          </cell>
        </row>
        <row r="4822">
          <cell r="A4822">
            <v>43173</v>
          </cell>
          <cell r="M4822">
            <v>13.175575437130346</v>
          </cell>
          <cell r="N4822">
            <v>13.813658809905796</v>
          </cell>
        </row>
        <row r="4823">
          <cell r="A4823">
            <v>43174</v>
          </cell>
          <cell r="M4823">
            <v>13.182262450320572</v>
          </cell>
          <cell r="N4823">
            <v>13.820944073656907</v>
          </cell>
        </row>
        <row r="4824">
          <cell r="A4824">
            <v>43175</v>
          </cell>
          <cell r="M4824">
            <v>13.188952857377396</v>
          </cell>
          <cell r="N4824">
            <v>13.828233179624528</v>
          </cell>
        </row>
        <row r="4825">
          <cell r="A4825">
            <v>43178</v>
          </cell>
          <cell r="M4825">
            <v>13.195646660023312</v>
          </cell>
          <cell r="N4825">
            <v>13.835526129835024</v>
          </cell>
        </row>
        <row r="4826">
          <cell r="A4826">
            <v>43179</v>
          </cell>
          <cell r="M4826">
            <v>13.202343859981688</v>
          </cell>
          <cell r="N4826">
            <v>13.842822926315835</v>
          </cell>
        </row>
        <row r="4827">
          <cell r="A4827">
            <v>43180</v>
          </cell>
          <cell r="M4827">
            <v>13.209044458976765</v>
          </cell>
          <cell r="N4827">
            <v>13.850123571095466</v>
          </cell>
        </row>
        <row r="4828">
          <cell r="A4828">
            <v>43181</v>
          </cell>
          <cell r="M4828">
            <v>13.215748458733657</v>
          </cell>
          <cell r="N4828">
            <v>13.857428066203493</v>
          </cell>
        </row>
        <row r="4829">
          <cell r="A4829">
            <v>43182</v>
          </cell>
          <cell r="M4829">
            <v>13.222455860978359</v>
          </cell>
          <cell r="N4829">
            <v>13.864736413670563</v>
          </cell>
        </row>
        <row r="4830">
          <cell r="A4830">
            <v>43185</v>
          </cell>
          <cell r="M4830">
            <v>13.229166667437738</v>
          </cell>
          <cell r="N4830">
            <v>13.872048615528394</v>
          </cell>
        </row>
        <row r="4831">
          <cell r="A4831">
            <v>43186</v>
          </cell>
          <cell r="M4831">
            <v>13.235880879839538</v>
          </cell>
          <cell r="N4831">
            <v>13.879364673809773</v>
          </cell>
        </row>
        <row r="4832">
          <cell r="A4832">
            <v>43187</v>
          </cell>
          <cell r="M4832">
            <v>13.242598499912381</v>
          </cell>
          <cell r="N4832">
            <v>13.886684590548564</v>
          </cell>
        </row>
        <row r="4833">
          <cell r="A4833">
            <v>43188</v>
          </cell>
          <cell r="M4833">
            <v>13.249319529385767</v>
          </cell>
          <cell r="N4833">
            <v>13.894008367779698</v>
          </cell>
        </row>
        <row r="4834">
          <cell r="A4834">
            <v>43192</v>
          </cell>
          <cell r="M4834">
            <v>13.256043969990071</v>
          </cell>
          <cell r="N4834">
            <v>13.901336007539182</v>
          </cell>
        </row>
        <row r="4835">
          <cell r="A4835">
            <v>43193</v>
          </cell>
          <cell r="M4835">
            <v>13.262771823456548</v>
          </cell>
          <cell r="N4835">
            <v>13.908667511864099</v>
          </cell>
        </row>
        <row r="4836">
          <cell r="A4836">
            <v>43194</v>
          </cell>
          <cell r="M4836">
            <v>13.269503091517331</v>
          </cell>
          <cell r="N4836">
            <v>13.916002882792602</v>
          </cell>
        </row>
        <row r="4837">
          <cell r="A4837">
            <v>43195</v>
          </cell>
          <cell r="M4837">
            <v>13.276237775905432</v>
          </cell>
          <cell r="N4837">
            <v>13.923342122363922</v>
          </cell>
        </row>
        <row r="4838">
          <cell r="A4838">
            <v>43196</v>
          </cell>
          <cell r="M4838">
            <v>13.282975878354746</v>
          </cell>
          <cell r="N4838">
            <v>13.930685232618362</v>
          </cell>
        </row>
        <row r="4839">
          <cell r="A4839">
            <v>43199</v>
          </cell>
          <cell r="M4839">
            <v>13.289717400600042</v>
          </cell>
          <cell r="N4839">
            <v>13.938032215597307</v>
          </cell>
        </row>
        <row r="4840">
          <cell r="A4840">
            <v>43200</v>
          </cell>
          <cell r="M4840">
            <v>13.296462344376973</v>
          </cell>
          <cell r="N4840">
            <v>13.945383073343214</v>
          </cell>
        </row>
        <row r="4841">
          <cell r="A4841">
            <v>43201</v>
          </cell>
          <cell r="M4841">
            <v>13.303210711422075</v>
          </cell>
          <cell r="N4841">
            <v>13.952737807899618</v>
          </cell>
        </row>
        <row r="4842">
          <cell r="A4842">
            <v>43202</v>
          </cell>
          <cell r="M4842">
            <v>13.309962503472761</v>
          </cell>
          <cell r="N4842">
            <v>13.960096421311132</v>
          </cell>
        </row>
        <row r="4843">
          <cell r="A4843">
            <v>43203</v>
          </cell>
          <cell r="M4843">
            <v>13.316717722267327</v>
          </cell>
          <cell r="N4843">
            <v>13.967458915623448</v>
          </cell>
        </row>
        <row r="4844">
          <cell r="A4844">
            <v>43206</v>
          </cell>
          <cell r="M4844">
            <v>13.323476369544952</v>
          </cell>
          <cell r="N4844">
            <v>13.974825292883335</v>
          </cell>
        </row>
        <row r="4845">
          <cell r="A4845">
            <v>43207</v>
          </cell>
          <cell r="M4845">
            <v>13.330238447045698</v>
          </cell>
          <cell r="N4845">
            <v>13.982195555138643</v>
          </cell>
        </row>
        <row r="4846">
          <cell r="A4846">
            <v>43208</v>
          </cell>
          <cell r="M4846">
            <v>13.337003956510509</v>
          </cell>
          <cell r="N4846">
            <v>13.989569704438303</v>
          </cell>
        </row>
        <row r="4847">
          <cell r="A4847">
            <v>43209</v>
          </cell>
          <cell r="M4847">
            <v>13.343772899681214</v>
          </cell>
          <cell r="N4847">
            <v>13.996947742832324</v>
          </cell>
        </row>
        <row r="4848">
          <cell r="A4848">
            <v>43210</v>
          </cell>
          <cell r="M4848">
            <v>13.350545278300524</v>
          </cell>
          <cell r="N4848">
            <v>14.004329672371798</v>
          </cell>
        </row>
        <row r="4849">
          <cell r="A4849">
            <v>43213</v>
          </cell>
          <cell r="M4849">
            <v>13.357321094112038</v>
          </cell>
          <cell r="N4849">
            <v>14.011715495108897</v>
          </cell>
        </row>
        <row r="4850">
          <cell r="A4850">
            <v>43214</v>
          </cell>
          <cell r="M4850">
            <v>13.364100348860235</v>
          </cell>
          <cell r="N4850">
            <v>14.019105213096879</v>
          </cell>
        </row>
        <row r="4851">
          <cell r="A4851">
            <v>43215</v>
          </cell>
          <cell r="M4851">
            <v>13.370883044290483</v>
          </cell>
          <cell r="N4851">
            <v>14.02649882839008</v>
          </cell>
        </row>
        <row r="4852">
          <cell r="A4852">
            <v>43216</v>
          </cell>
          <cell r="M4852">
            <v>13.377669182149036</v>
          </cell>
          <cell r="N4852">
            <v>14.033896343043924</v>
          </cell>
        </row>
        <row r="4853">
          <cell r="A4853">
            <v>43217</v>
          </cell>
          <cell r="M4853">
            <v>13.384458764183032</v>
          </cell>
          <cell r="N4853">
            <v>14.041297759114915</v>
          </cell>
        </row>
        <row r="4854">
          <cell r="A4854">
            <v>43220</v>
          </cell>
          <cell r="M4854">
            <v>13.391251792140496</v>
          </cell>
          <cell r="N4854">
            <v>14.048703078660646</v>
          </cell>
        </row>
        <row r="4855">
          <cell r="A4855">
            <v>43222</v>
          </cell>
          <cell r="M4855">
            <v>13.398048267770342</v>
          </cell>
          <cell r="N4855">
            <v>14.056112303739789</v>
          </cell>
        </row>
        <row r="4856">
          <cell r="A4856">
            <v>43223</v>
          </cell>
          <cell r="M4856">
            <v>13.404848192822373</v>
          </cell>
          <cell r="N4856">
            <v>14.063525436412109</v>
          </cell>
        </row>
        <row r="4857">
          <cell r="A4857">
            <v>43224</v>
          </cell>
          <cell r="M4857">
            <v>13.411651569047274</v>
          </cell>
          <cell r="N4857">
            <v>14.07094247873845</v>
          </cell>
        </row>
        <row r="4858">
          <cell r="A4858">
            <v>43227</v>
          </cell>
          <cell r="M4858">
            <v>13.418458398196623</v>
          </cell>
          <cell r="N4858">
            <v>14.078363432780749</v>
          </cell>
        </row>
        <row r="4859">
          <cell r="A4859">
            <v>43228</v>
          </cell>
          <cell r="M4859">
            <v>13.425268682022889</v>
          </cell>
          <cell r="N4859">
            <v>14.085788300602029</v>
          </cell>
        </row>
        <row r="4860">
          <cell r="A4860">
            <v>43229</v>
          </cell>
          <cell r="M4860">
            <v>13.432082422279425</v>
          </cell>
          <cell r="N4860">
            <v>14.093217084266399</v>
          </cell>
        </row>
        <row r="4861">
          <cell r="A4861">
            <v>43230</v>
          </cell>
          <cell r="M4861">
            <v>13.438899620720477</v>
          </cell>
          <cell r="N4861">
            <v>14.100649785839057</v>
          </cell>
        </row>
        <row r="4862">
          <cell r="A4862">
            <v>43231</v>
          </cell>
          <cell r="M4862">
            <v>13.445720279101181</v>
          </cell>
          <cell r="N4862">
            <v>14.10808640738629</v>
          </cell>
        </row>
        <row r="4863">
          <cell r="A4863">
            <v>43234</v>
          </cell>
          <cell r="M4863">
            <v>13.452544399177564</v>
          </cell>
          <cell r="N4863">
            <v>14.115526950975479</v>
          </cell>
        </row>
        <row r="4864">
          <cell r="A4864">
            <v>43235</v>
          </cell>
          <cell r="M4864">
            <v>13.459371982706543</v>
          </cell>
          <cell r="N4864">
            <v>14.122971418675089</v>
          </cell>
        </row>
        <row r="4865">
          <cell r="A4865">
            <v>43236</v>
          </cell>
          <cell r="M4865">
            <v>13.466203031445929</v>
          </cell>
          <cell r="N4865">
            <v>14.130419812554679</v>
          </cell>
        </row>
        <row r="4866">
          <cell r="A4866">
            <v>43237</v>
          </cell>
          <cell r="M4866">
            <v>13.473037547154423</v>
          </cell>
          <cell r="N4866">
            <v>14.137872134684901</v>
          </cell>
        </row>
        <row r="4867">
          <cell r="A4867">
            <v>43238</v>
          </cell>
          <cell r="M4867">
            <v>13.47987553159162</v>
          </cell>
          <cell r="N4867">
            <v>14.145328387137496</v>
          </cell>
        </row>
        <row r="4868">
          <cell r="A4868">
            <v>43241</v>
          </cell>
          <cell r="M4868">
            <v>13.486716986518008</v>
          </cell>
          <cell r="N4868">
            <v>14.152788571985299</v>
          </cell>
        </row>
        <row r="4869">
          <cell r="A4869">
            <v>43242</v>
          </cell>
          <cell r="M4869">
            <v>13.493561913694966</v>
          </cell>
          <cell r="N4869">
            <v>14.160252691302238</v>
          </cell>
        </row>
        <row r="4870">
          <cell r="A4870">
            <v>43243</v>
          </cell>
          <cell r="M4870">
            <v>13.500410314884771</v>
          </cell>
          <cell r="N4870">
            <v>14.167720747163337</v>
          </cell>
        </row>
        <row r="4871">
          <cell r="A4871">
            <v>43244</v>
          </cell>
          <cell r="M4871">
            <v>13.50726219185059</v>
          </cell>
          <cell r="N4871">
            <v>14.175192741644709</v>
          </cell>
        </row>
        <row r="4872">
          <cell r="A4872">
            <v>43245</v>
          </cell>
          <cell r="M4872">
            <v>13.514117546356488</v>
          </cell>
          <cell r="N4872">
            <v>14.182668676823567</v>
          </cell>
        </row>
        <row r="4873">
          <cell r="A4873">
            <v>43248</v>
          </cell>
          <cell r="M4873">
            <v>13.520976380167424</v>
          </cell>
          <cell r="N4873">
            <v>14.190148554778219</v>
          </cell>
        </row>
        <row r="4874">
          <cell r="A4874">
            <v>43249</v>
          </cell>
          <cell r="M4874">
            <v>13.527838695049255</v>
          </cell>
          <cell r="N4874">
            <v>14.197632377588064</v>
          </cell>
        </row>
        <row r="4875">
          <cell r="A4875">
            <v>43250</v>
          </cell>
          <cell r="M4875">
            <v>13.53470449276873</v>
          </cell>
          <cell r="N4875">
            <v>14.205120147333606</v>
          </cell>
        </row>
        <row r="4876">
          <cell r="A4876">
            <v>43252</v>
          </cell>
          <cell r="M4876">
            <v>13.5415737750935</v>
          </cell>
          <cell r="N4876">
            <v>14.21261186609644</v>
          </cell>
        </row>
        <row r="4877">
          <cell r="A4877">
            <v>43255</v>
          </cell>
          <cell r="M4877">
            <v>13.548446543792108</v>
          </cell>
          <cell r="N4877">
            <v>14.22010753595926</v>
          </cell>
        </row>
        <row r="4878">
          <cell r="A4878">
            <v>43256</v>
          </cell>
          <cell r="M4878">
            <v>13.555322800633997</v>
          </cell>
          <cell r="N4878">
            <v>14.227607159005858</v>
          </cell>
        </row>
        <row r="4879">
          <cell r="A4879">
            <v>43257</v>
          </cell>
          <cell r="M4879">
            <v>13.562202547389509</v>
          </cell>
          <cell r="N4879">
            <v>14.235110737321129</v>
          </cell>
        </row>
        <row r="4880">
          <cell r="A4880">
            <v>43258</v>
          </cell>
          <cell r="M4880">
            <v>13.569085785829882</v>
          </cell>
          <cell r="N4880">
            <v>14.242618272991063</v>
          </cell>
        </row>
        <row r="4881">
          <cell r="A4881">
            <v>43259</v>
          </cell>
          <cell r="M4881">
            <v>13.575972517727257</v>
          </cell>
          <cell r="N4881">
            <v>14.250129768102751</v>
          </cell>
        </row>
        <row r="4882">
          <cell r="A4882">
            <v>43262</v>
          </cell>
          <cell r="M4882">
            <v>13.582862744854669</v>
          </cell>
          <cell r="N4882">
            <v>14.257645224744385</v>
          </cell>
        </row>
        <row r="4883">
          <cell r="A4883">
            <v>43263</v>
          </cell>
          <cell r="M4883">
            <v>13.589756468986057</v>
          </cell>
          <cell r="N4883">
            <v>14.26516464500526</v>
          </cell>
        </row>
        <row r="4884">
          <cell r="A4884">
            <v>43264</v>
          </cell>
          <cell r="M4884">
            <v>13.596653691896257</v>
          </cell>
          <cell r="N4884">
            <v>14.272688030975772</v>
          </cell>
        </row>
        <row r="4885">
          <cell r="A4885">
            <v>43265</v>
          </cell>
          <cell r="M4885">
            <v>13.60355441536101</v>
          </cell>
          <cell r="N4885">
            <v>14.280215384747418</v>
          </cell>
        </row>
        <row r="4886">
          <cell r="A4886">
            <v>43266</v>
          </cell>
          <cell r="M4886">
            <v>13.610458641156956</v>
          </cell>
          <cell r="N4886">
            <v>14.287746708412801</v>
          </cell>
        </row>
        <row r="4887">
          <cell r="A4887">
            <v>43269</v>
          </cell>
          <cell r="M4887">
            <v>13.617366371061635</v>
          </cell>
          <cell r="N4887">
            <v>14.295282004065623</v>
          </cell>
        </row>
        <row r="4888">
          <cell r="A4888">
            <v>43270</v>
          </cell>
          <cell r="M4888">
            <v>13.624277606853493</v>
          </cell>
          <cell r="N4888">
            <v>14.302821273800694</v>
          </cell>
        </row>
        <row r="4889">
          <cell r="A4889">
            <v>43271</v>
          </cell>
          <cell r="M4889">
            <v>13.631192350311874</v>
          </cell>
          <cell r="N4889">
            <v>14.310364519713929</v>
          </cell>
        </row>
        <row r="4890">
          <cell r="A4890">
            <v>43272</v>
          </cell>
          <cell r="M4890">
            <v>13.638110603217029</v>
          </cell>
          <cell r="N4890">
            <v>14.317911743902345</v>
          </cell>
        </row>
        <row r="4891">
          <cell r="A4891">
            <v>43273</v>
          </cell>
          <cell r="M4891">
            <v>13.645032367350112</v>
          </cell>
          <cell r="N4891">
            <v>14.325462948464068</v>
          </cell>
        </row>
        <row r="4892">
          <cell r="A4892">
            <v>43276</v>
          </cell>
          <cell r="M4892">
            <v>13.651957644493178</v>
          </cell>
          <cell r="N4892">
            <v>14.333018135498332</v>
          </cell>
        </row>
        <row r="4893">
          <cell r="A4893">
            <v>43277</v>
          </cell>
          <cell r="M4893">
            <v>13.65888643642919</v>
          </cell>
          <cell r="N4893">
            <v>14.340577307105471</v>
          </cell>
        </row>
        <row r="4894">
          <cell r="A4894">
            <v>43278</v>
          </cell>
          <cell r="M4894">
            <v>13.665818744942015</v>
          </cell>
          <cell r="N4894">
            <v>14.348140465386935</v>
          </cell>
        </row>
        <row r="4895">
          <cell r="A4895">
            <v>43279</v>
          </cell>
          <cell r="M4895">
            <v>13.672754571816425</v>
          </cell>
          <cell r="N4895">
            <v>14.355707612445279</v>
          </cell>
        </row>
        <row r="4896">
          <cell r="A4896">
            <v>43280</v>
          </cell>
          <cell r="M4896">
            <v>13.679693918838096</v>
          </cell>
          <cell r="N4896">
            <v>14.363278750384165</v>
          </cell>
        </row>
        <row r="4897">
          <cell r="A4897">
            <v>43283</v>
          </cell>
          <cell r="M4897">
            <v>13.686636787793612</v>
          </cell>
          <cell r="N4897">
            <v>14.370853881308365</v>
          </cell>
        </row>
        <row r="4898">
          <cell r="A4898">
            <v>43284</v>
          </cell>
          <cell r="M4898">
            <v>13.693583180470464</v>
          </cell>
          <cell r="N4898">
            <v>14.378433007323764</v>
          </cell>
        </row>
        <row r="4899">
          <cell r="A4899">
            <v>43285</v>
          </cell>
          <cell r="M4899">
            <v>13.700533098657049</v>
          </cell>
          <cell r="N4899">
            <v>14.386016130537357</v>
          </cell>
        </row>
        <row r="4900">
          <cell r="A4900">
            <v>43286</v>
          </cell>
          <cell r="M4900">
            <v>13.707486544142675</v>
          </cell>
          <cell r="N4900">
            <v>14.393603253057247</v>
          </cell>
        </row>
        <row r="4901">
          <cell r="A4901">
            <v>43287</v>
          </cell>
          <cell r="M4901">
            <v>13.714443518717554</v>
          </cell>
          <cell r="N4901">
            <v>14.401194376992651</v>
          </cell>
        </row>
        <row r="4902">
          <cell r="A4902">
            <v>43290</v>
          </cell>
          <cell r="M4902">
            <v>13.721404024172807</v>
          </cell>
          <cell r="N4902">
            <v>14.408789504453898</v>
          </cell>
        </row>
        <row r="4903">
          <cell r="A4903">
            <v>43291</v>
          </cell>
          <cell r="M4903">
            <v>13.728368062300468</v>
          </cell>
          <cell r="N4903">
            <v>14.41638863755243</v>
          </cell>
        </row>
        <row r="4904">
          <cell r="A4904">
            <v>43292</v>
          </cell>
          <cell r="M4904">
            <v>13.735335634893477</v>
          </cell>
          <cell r="N4904">
            <v>14.423991778400804</v>
          </cell>
        </row>
        <row r="4905">
          <cell r="A4905">
            <v>43293</v>
          </cell>
          <cell r="M4905">
            <v>13.742306743745685</v>
          </cell>
          <cell r="N4905">
            <v>14.431598929112688</v>
          </cell>
        </row>
        <row r="4906">
          <cell r="A4906">
            <v>43294</v>
          </cell>
          <cell r="M4906">
            <v>13.74928139065185</v>
          </cell>
          <cell r="N4906">
            <v>14.439210091802869</v>
          </cell>
        </row>
        <row r="4907">
          <cell r="A4907">
            <v>43297</v>
          </cell>
          <cell r="M4907">
            <v>13.756259577407649</v>
          </cell>
          <cell r="N4907">
            <v>14.446825268587245</v>
          </cell>
        </row>
        <row r="4908">
          <cell r="A4908">
            <v>43298</v>
          </cell>
          <cell r="M4908">
            <v>13.763241305809663</v>
          </cell>
          <cell r="N4908">
            <v>14.454444461582833</v>
          </cell>
        </row>
        <row r="4909">
          <cell r="A4909">
            <v>43299</v>
          </cell>
          <cell r="M4909">
            <v>13.770226577655386</v>
          </cell>
          <cell r="N4909">
            <v>14.462067672907764</v>
          </cell>
        </row>
        <row r="4910">
          <cell r="A4910">
            <v>43300</v>
          </cell>
          <cell r="M4910">
            <v>13.777215394743228</v>
          </cell>
          <cell r="N4910">
            <v>14.46969490468129</v>
          </cell>
        </row>
        <row r="4911">
          <cell r="A4911">
            <v>43301</v>
          </cell>
          <cell r="M4911">
            <v>13.784207758872508</v>
          </cell>
          <cell r="N4911">
            <v>14.477326159023777</v>
          </cell>
        </row>
        <row r="4912">
          <cell r="A4912">
            <v>43304</v>
          </cell>
          <cell r="M4912">
            <v>13.79120367184346</v>
          </cell>
          <cell r="N4912">
            <v>14.484961438056709</v>
          </cell>
        </row>
        <row r="4913">
          <cell r="A4913">
            <v>43305</v>
          </cell>
          <cell r="M4913">
            <v>13.798203135457232</v>
          </cell>
          <cell r="N4913">
            <v>14.492600743902692</v>
          </cell>
        </row>
        <row r="4914">
          <cell r="A4914">
            <v>43306</v>
          </cell>
          <cell r="M4914">
            <v>13.805206151515884</v>
          </cell>
          <cell r="N4914">
            <v>14.500244078685448</v>
          </cell>
        </row>
        <row r="4915">
          <cell r="A4915">
            <v>43307</v>
          </cell>
          <cell r="M4915">
            <v>13.812212721822393</v>
          </cell>
          <cell r="N4915">
            <v>14.507891444529822</v>
          </cell>
        </row>
        <row r="4916">
          <cell r="A4916">
            <v>43308</v>
          </cell>
          <cell r="M4916">
            <v>13.819222848180649</v>
          </cell>
          <cell r="N4916">
            <v>14.515542843561779</v>
          </cell>
        </row>
        <row r="4917">
          <cell r="A4917">
            <v>43311</v>
          </cell>
          <cell r="M4917">
            <v>13.826236532395459</v>
          </cell>
          <cell r="N4917">
            <v>14.523198277908403</v>
          </cell>
        </row>
        <row r="4918">
          <cell r="A4918">
            <v>43312</v>
          </cell>
          <cell r="M4918">
            <v>13.833253776272546</v>
          </cell>
          <cell r="N4918">
            <v>14.530857749697903</v>
          </cell>
        </row>
        <row r="4919">
          <cell r="A4919">
            <v>43313</v>
          </cell>
          <cell r="M4919">
            <v>13.840274581618548</v>
          </cell>
          <cell r="N4919">
            <v>14.538521261059607</v>
          </cell>
        </row>
        <row r="4920">
          <cell r="A4920">
            <v>43314</v>
          </cell>
          <cell r="M4920">
            <v>13.847298950241022</v>
          </cell>
          <cell r="N4920">
            <v>14.546188814123971</v>
          </cell>
        </row>
        <row r="4921">
          <cell r="A4921">
            <v>43315</v>
          </cell>
          <cell r="M4921">
            <v>13.854326883948442</v>
          </cell>
          <cell r="N4921">
            <v>14.553860411022567</v>
          </cell>
        </row>
        <row r="4922">
          <cell r="A4922">
            <v>43318</v>
          </cell>
          <cell r="M4922">
            <v>13.861358384550197</v>
          </cell>
          <cell r="N4922">
            <v>14.5615360538881</v>
          </cell>
        </row>
        <row r="4923">
          <cell r="A4923">
            <v>43319</v>
          </cell>
          <cell r="M4923">
            <v>13.868393453856598</v>
          </cell>
          <cell r="N4923">
            <v>14.569215744854393</v>
          </cell>
        </row>
        <row r="4924">
          <cell r="A4924">
            <v>43320</v>
          </cell>
          <cell r="M4924">
            <v>13.875432093678873</v>
          </cell>
          <cell r="N4924">
            <v>14.576899486056398</v>
          </cell>
        </row>
        <row r="4925">
          <cell r="A4925">
            <v>43321</v>
          </cell>
          <cell r="M4925">
            <v>13.882474305829168</v>
          </cell>
          <cell r="N4925">
            <v>14.58458727963019</v>
          </cell>
        </row>
        <row r="4926">
          <cell r="A4926">
            <v>43322</v>
          </cell>
          <cell r="M4926">
            <v>13.889520092120554</v>
          </cell>
          <cell r="N4926">
            <v>14.592279127712974</v>
          </cell>
        </row>
        <row r="4927">
          <cell r="A4927">
            <v>43325</v>
          </cell>
          <cell r="M4927">
            <v>13.896569454367015</v>
          </cell>
          <cell r="N4927">
            <v>14.59997503244308</v>
          </cell>
        </row>
        <row r="4928">
          <cell r="A4928">
            <v>43326</v>
          </cell>
          <cell r="M4928">
            <v>13.90362239438346</v>
          </cell>
          <cell r="N4928">
            <v>14.607674995959966</v>
          </cell>
        </row>
        <row r="4929">
          <cell r="A4929">
            <v>43327</v>
          </cell>
          <cell r="M4929">
            <v>13.910678913985718</v>
          </cell>
          <cell r="N4929">
            <v>14.61537902040422</v>
          </cell>
        </row>
        <row r="4930">
          <cell r="A4930">
            <v>43328</v>
          </cell>
          <cell r="M4930">
            <v>13.917739014990541</v>
          </cell>
          <cell r="N4930">
            <v>14.623087107917554</v>
          </cell>
        </row>
        <row r="4931">
          <cell r="A4931">
            <v>43329</v>
          </cell>
          <cell r="M4931">
            <v>13.924802699215602</v>
          </cell>
          <cell r="N4931">
            <v>14.630799260642815</v>
          </cell>
        </row>
        <row r="4932">
          <cell r="A4932">
            <v>43332</v>
          </cell>
          <cell r="M4932">
            <v>13.931869968479495</v>
          </cell>
          <cell r="N4932">
            <v>14.63851548072398</v>
          </cell>
        </row>
        <row r="4933">
          <cell r="A4933">
            <v>43333</v>
          </cell>
          <cell r="M4933">
            <v>13.938940824601739</v>
          </cell>
          <cell r="N4933">
            <v>14.646235770306152</v>
          </cell>
        </row>
        <row r="4934">
          <cell r="A4934">
            <v>43334</v>
          </cell>
          <cell r="M4934">
            <v>13.946015269402775</v>
          </cell>
          <cell r="N4934">
            <v>14.65396013153557</v>
          </cell>
        </row>
        <row r="4935">
          <cell r="A4935">
            <v>43335</v>
          </cell>
          <cell r="M4935">
            <v>13.95309330470397</v>
          </cell>
          <cell r="N4935">
            <v>14.661688566559601</v>
          </cell>
        </row>
        <row r="4936">
          <cell r="A4936">
            <v>43336</v>
          </cell>
          <cell r="M4936">
            <v>13.960174932327615</v>
          </cell>
          <cell r="N4936">
            <v>14.669421077526749</v>
          </cell>
        </row>
        <row r="4937">
          <cell r="A4937">
            <v>43339</v>
          </cell>
          <cell r="M4937">
            <v>13.967260154096923</v>
          </cell>
          <cell r="N4937">
            <v>14.677157666586648</v>
          </cell>
        </row>
        <row r="4938">
          <cell r="A4938">
            <v>43340</v>
          </cell>
          <cell r="M4938">
            <v>13.974348971836037</v>
          </cell>
          <cell r="N4938">
            <v>14.684898335890066</v>
          </cell>
        </row>
        <row r="4939">
          <cell r="A4939">
            <v>43341</v>
          </cell>
          <cell r="M4939">
            <v>13.981441387370021</v>
          </cell>
          <cell r="N4939">
            <v>14.692643087588907</v>
          </cell>
        </row>
        <row r="4940">
          <cell r="A4940">
            <v>43342</v>
          </cell>
          <cell r="M4940">
            <v>13.988537402524868</v>
          </cell>
          <cell r="N4940">
            <v>14.700391923836207</v>
          </cell>
        </row>
        <row r="4941">
          <cell r="A4941">
            <v>43343</v>
          </cell>
          <cell r="M4941">
            <v>13.995637019127496</v>
          </cell>
          <cell r="N4941">
            <v>14.708144846786139</v>
          </cell>
        </row>
        <row r="4942">
          <cell r="A4942">
            <v>43346</v>
          </cell>
          <cell r="M4942">
            <v>14.002740239005753</v>
          </cell>
          <cell r="N4942">
            <v>14.715901858594012</v>
          </cell>
        </row>
        <row r="4943">
          <cell r="A4943">
            <v>43347</v>
          </cell>
          <cell r="M4943">
            <v>14.009847063988413</v>
          </cell>
          <cell r="N4943">
            <v>14.723662961416274</v>
          </cell>
        </row>
        <row r="4944">
          <cell r="A4944">
            <v>43348</v>
          </cell>
          <cell r="M4944">
            <v>14.01695749590518</v>
          </cell>
          <cell r="N4944">
            <v>14.731428157410507</v>
          </cell>
        </row>
        <row r="4945">
          <cell r="A4945">
            <v>43349</v>
          </cell>
          <cell r="M4945">
            <v>14.024071536586682</v>
          </cell>
          <cell r="N4945">
            <v>14.739197448735432</v>
          </cell>
        </row>
        <row r="4946">
          <cell r="A4946">
            <v>43353</v>
          </cell>
          <cell r="M4946">
            <v>14.031189187864479</v>
          </cell>
          <cell r="N4946">
            <v>14.74697083755091</v>
          </cell>
        </row>
        <row r="4947">
          <cell r="A4947">
            <v>43354</v>
          </cell>
          <cell r="M4947">
            <v>14.038310451571062</v>
          </cell>
          <cell r="N4947">
            <v>14.754748326017937</v>
          </cell>
        </row>
        <row r="4948">
          <cell r="A4948">
            <v>43355</v>
          </cell>
          <cell r="M4948">
            <v>14.045435329539851</v>
          </cell>
          <cell r="N4948">
            <v>14.762529916298654</v>
          </cell>
        </row>
        <row r="4949">
          <cell r="A4949">
            <v>43356</v>
          </cell>
          <cell r="M4949">
            <v>14.052563823605196</v>
          </cell>
          <cell r="N4949">
            <v>14.770315610556338</v>
          </cell>
        </row>
        <row r="4950">
          <cell r="A4950">
            <v>43357</v>
          </cell>
          <cell r="M4950">
            <v>14.059695935602377</v>
          </cell>
          <cell r="N4950">
            <v>14.77810541095541</v>
          </cell>
        </row>
        <row r="4951">
          <cell r="A4951">
            <v>43360</v>
          </cell>
          <cell r="M4951">
            <v>14.066831667367609</v>
          </cell>
          <cell r="N4951">
            <v>14.785899319661432</v>
          </cell>
        </row>
        <row r="4952">
          <cell r="A4952">
            <v>43361</v>
          </cell>
          <cell r="M4952">
            <v>14.073971020738034</v>
          </cell>
          <cell r="N4952">
            <v>14.793697338841106</v>
          </cell>
        </row>
        <row r="4953">
          <cell r="A4953">
            <v>43362</v>
          </cell>
          <cell r="M4953">
            <v>14.081113997551729</v>
          </cell>
          <cell r="N4953">
            <v>14.801499470662277</v>
          </cell>
        </row>
        <row r="4954">
          <cell r="A4954">
            <v>43363</v>
          </cell>
          <cell r="M4954">
            <v>14.088260599647704</v>
          </cell>
          <cell r="N4954">
            <v>14.809305717293935</v>
          </cell>
        </row>
        <row r="4955">
          <cell r="A4955">
            <v>43364</v>
          </cell>
          <cell r="M4955">
            <v>14.095410828865903</v>
          </cell>
          <cell r="N4955">
            <v>14.817116080906214</v>
          </cell>
        </row>
        <row r="4956">
          <cell r="A4956">
            <v>43367</v>
          </cell>
          <cell r="M4956">
            <v>14.102564687047204</v>
          </cell>
          <cell r="N4956">
            <v>14.824930563670391</v>
          </cell>
        </row>
        <row r="4957">
          <cell r="A4957">
            <v>43368</v>
          </cell>
          <cell r="M4957">
            <v>14.109722176033417</v>
          </cell>
          <cell r="N4957">
            <v>14.832749167758889</v>
          </cell>
        </row>
        <row r="4958">
          <cell r="A4958">
            <v>43369</v>
          </cell>
          <cell r="M4958">
            <v>14.116883297667288</v>
          </cell>
          <cell r="N4958">
            <v>14.840571895345278</v>
          </cell>
        </row>
        <row r="4959">
          <cell r="A4959">
            <v>43370</v>
          </cell>
          <cell r="M4959">
            <v>14.1240480537925</v>
          </cell>
          <cell r="N4959">
            <v>14.84839874860427</v>
          </cell>
        </row>
        <row r="4960">
          <cell r="A4960">
            <v>43371</v>
          </cell>
          <cell r="M4960">
            <v>14.131216446253667</v>
          </cell>
          <cell r="N4960">
            <v>14.856229729711728</v>
          </cell>
        </row>
        <row r="4961">
          <cell r="A4961">
            <v>43374</v>
          </cell>
          <cell r="M4961">
            <v>14.138388476896345</v>
          </cell>
          <cell r="N4961">
            <v>14.864064840844662</v>
          </cell>
        </row>
        <row r="4962">
          <cell r="A4962">
            <v>43375</v>
          </cell>
          <cell r="M4962">
            <v>14.145564147567024</v>
          </cell>
          <cell r="N4962">
            <v>14.87190408418123</v>
          </cell>
        </row>
        <row r="4963">
          <cell r="A4963">
            <v>43376</v>
          </cell>
          <cell r="M4963">
            <v>14.152743460113129</v>
          </cell>
          <cell r="N4963">
            <v>14.879747461900736</v>
          </cell>
        </row>
        <row r="4964">
          <cell r="A4964">
            <v>43377</v>
          </cell>
          <cell r="M4964">
            <v>14.159926416383026</v>
          </cell>
          <cell r="N4964">
            <v>14.887594976183639</v>
          </cell>
        </row>
        <row r="4965">
          <cell r="A4965">
            <v>43378</v>
          </cell>
          <cell r="M4965">
            <v>14.167113018226019</v>
          </cell>
          <cell r="N4965">
            <v>14.895446629211541</v>
          </cell>
        </row>
        <row r="4966">
          <cell r="A4966">
            <v>43381</v>
          </cell>
          <cell r="M4966">
            <v>14.174303267492347</v>
          </cell>
          <cell r="N4966">
            <v>14.903302423167201</v>
          </cell>
        </row>
        <row r="4967">
          <cell r="A4967">
            <v>43382</v>
          </cell>
          <cell r="M4967">
            <v>14.181497166033191</v>
          </cell>
          <cell r="N4967">
            <v>14.911162360234526</v>
          </cell>
        </row>
        <row r="4968">
          <cell r="A4968">
            <v>43383</v>
          </cell>
          <cell r="M4968">
            <v>14.188694715700674</v>
          </cell>
          <cell r="N4968">
            <v>14.919026442598573</v>
          </cell>
        </row>
        <row r="4969">
          <cell r="A4969">
            <v>43384</v>
          </cell>
          <cell r="M4969">
            <v>14.195895918347853</v>
          </cell>
          <cell r="N4969">
            <v>14.926894672445556</v>
          </cell>
        </row>
        <row r="4970">
          <cell r="A4970">
            <v>43388</v>
          </cell>
          <cell r="M4970">
            <v>14.203100775828728</v>
          </cell>
          <cell r="N4970">
            <v>14.934767051962838</v>
          </cell>
        </row>
        <row r="4971">
          <cell r="A4971">
            <v>43389</v>
          </cell>
          <cell r="M4971">
            <v>14.210309289998243</v>
          </cell>
          <cell r="N4971">
            <v>14.942643583338938</v>
          </cell>
        </row>
        <row r="4972">
          <cell r="A4972">
            <v>43390</v>
          </cell>
          <cell r="M4972">
            <v>14.217521462712279</v>
          </cell>
          <cell r="N4972">
            <v>14.950524268763528</v>
          </cell>
        </row>
        <row r="4973">
          <cell r="A4973">
            <v>43391</v>
          </cell>
          <cell r="M4973">
            <v>14.22473729582766</v>
          </cell>
          <cell r="N4973">
            <v>14.958409110427434</v>
          </cell>
        </row>
        <row r="4974">
          <cell r="A4974">
            <v>43392</v>
          </cell>
          <cell r="M4974">
            <v>14.231956791202157</v>
          </cell>
          <cell r="N4974">
            <v>14.96629811052264</v>
          </cell>
        </row>
        <row r="4975">
          <cell r="A4975">
            <v>43395</v>
          </cell>
          <cell r="M4975">
            <v>14.239179950694476</v>
          </cell>
          <cell r="N4975">
            <v>14.974191271242285</v>
          </cell>
        </row>
        <row r="4976">
          <cell r="A4976">
            <v>43396</v>
          </cell>
          <cell r="M4976">
            <v>14.246406776164273</v>
          </cell>
          <cell r="N4976">
            <v>14.982088594780663</v>
          </cell>
        </row>
        <row r="4977">
          <cell r="A4977">
            <v>43397</v>
          </cell>
          <cell r="M4977">
            <v>14.253637269472144</v>
          </cell>
          <cell r="N4977">
            <v>14.989990083333227</v>
          </cell>
        </row>
        <row r="4978">
          <cell r="A4978">
            <v>43398</v>
          </cell>
          <cell r="M4978">
            <v>14.260871432479631</v>
          </cell>
          <cell r="N4978">
            <v>14.997895739096588</v>
          </cell>
        </row>
        <row r="4979">
          <cell r="A4979">
            <v>43399</v>
          </cell>
          <cell r="M4979">
            <v>14.268109267049219</v>
          </cell>
          <cell r="N4979">
            <v>15.005805564268513</v>
          </cell>
        </row>
        <row r="4980">
          <cell r="A4980">
            <v>43402</v>
          </cell>
          <cell r="M4980">
            <v>14.275350775044343</v>
          </cell>
          <cell r="N4980">
            <v>15.013719561047932</v>
          </cell>
        </row>
        <row r="4981">
          <cell r="A4981">
            <v>43403</v>
          </cell>
          <cell r="M4981">
            <v>14.282595958329377</v>
          </cell>
          <cell r="N4981">
            <v>15.021637731634932</v>
          </cell>
        </row>
        <row r="4982">
          <cell r="A4982">
            <v>43404</v>
          </cell>
          <cell r="M4982">
            <v>14.289844818769646</v>
          </cell>
          <cell r="N4982">
            <v>15.029560078230762</v>
          </cell>
        </row>
        <row r="4983">
          <cell r="A4983">
            <v>43405</v>
          </cell>
          <cell r="M4983">
            <v>14.29709735823142</v>
          </cell>
          <cell r="N4983">
            <v>15.037486603037829</v>
          </cell>
        </row>
        <row r="4984">
          <cell r="A4984">
            <v>43409</v>
          </cell>
          <cell r="M4984">
            <v>14.304353578581917</v>
          </cell>
          <cell r="N4984">
            <v>15.045417308259704</v>
          </cell>
        </row>
        <row r="4985">
          <cell r="A4985">
            <v>43410</v>
          </cell>
          <cell r="M4985">
            <v>14.311613481689303</v>
          </cell>
          <cell r="N4985">
            <v>15.053352196101121</v>
          </cell>
        </row>
        <row r="4986">
          <cell r="A4986">
            <v>43411</v>
          </cell>
          <cell r="M4986">
            <v>14.31887706942269</v>
          </cell>
          <cell r="N4986">
            <v>15.061291268767976</v>
          </cell>
        </row>
        <row r="4987">
          <cell r="A4987">
            <v>43412</v>
          </cell>
          <cell r="M4987">
            <v>14.326144343652141</v>
          </cell>
          <cell r="N4987">
            <v>15.069234528467325</v>
          </cell>
        </row>
        <row r="4988">
          <cell r="A4988">
            <v>43413</v>
          </cell>
          <cell r="M4988">
            <v>14.333415306248666</v>
          </cell>
          <cell r="N4988">
            <v>15.077181977407392</v>
          </cell>
        </row>
        <row r="4989">
          <cell r="A4989">
            <v>43416</v>
          </cell>
          <cell r="M4989">
            <v>14.340689959084227</v>
          </cell>
          <cell r="N4989">
            <v>15.085133617797565</v>
          </cell>
        </row>
        <row r="4990">
          <cell r="A4990">
            <v>43417</v>
          </cell>
          <cell r="M4990">
            <v>14.347968304031733</v>
          </cell>
          <cell r="N4990">
            <v>15.093089451848396</v>
          </cell>
        </row>
        <row r="4991">
          <cell r="A4991">
            <v>43418</v>
          </cell>
          <cell r="M4991">
            <v>14.355250342965046</v>
          </cell>
          <cell r="N4991">
            <v>15.101049481771604</v>
          </cell>
        </row>
        <row r="4992">
          <cell r="A4992">
            <v>43420</v>
          </cell>
          <cell r="M4992">
            <v>14.36253607775898</v>
          </cell>
          <cell r="N4992">
            <v>15.109013709780072</v>
          </cell>
        </row>
        <row r="4993">
          <cell r="A4993">
            <v>43423</v>
          </cell>
          <cell r="M4993">
            <v>14.369825510289296</v>
          </cell>
          <cell r="N4993">
            <v>15.116982138087854</v>
          </cell>
        </row>
        <row r="4994">
          <cell r="A4994">
            <v>43424</v>
          </cell>
          <cell r="M4994">
            <v>14.377118642432711</v>
          </cell>
          <cell r="N4994">
            <v>15.12495476891017</v>
          </cell>
        </row>
        <row r="4995">
          <cell r="A4995">
            <v>43425</v>
          </cell>
          <cell r="M4995">
            <v>14.384415476066895</v>
          </cell>
          <cell r="N4995">
            <v>15.132931604463407</v>
          </cell>
        </row>
        <row r="4996">
          <cell r="A4996">
            <v>43426</v>
          </cell>
          <cell r="M4996">
            <v>14.391716013070468</v>
          </cell>
          <cell r="N4996">
            <v>15.140912646965122</v>
          </cell>
        </row>
        <row r="4997">
          <cell r="A4997">
            <v>43427</v>
          </cell>
          <cell r="M4997">
            <v>14.399020255323006</v>
          </cell>
          <cell r="N4997">
            <v>15.14889789863404</v>
          </cell>
        </row>
        <row r="4998">
          <cell r="A4998">
            <v>43430</v>
          </cell>
          <cell r="M4998">
            <v>14.406328204705035</v>
          </cell>
          <cell r="N4998">
            <v>15.15688736169006</v>
          </cell>
        </row>
        <row r="4999">
          <cell r="A4999">
            <v>43431</v>
          </cell>
          <cell r="M4999">
            <v>14.413639863098041</v>
          </cell>
          <cell r="N4999">
            <v>15.164881038354249</v>
          </cell>
        </row>
        <row r="5000">
          <cell r="A5000">
            <v>43432</v>
          </cell>
          <cell r="M5000">
            <v>14.420955232384461</v>
          </cell>
          <cell r="N5000">
            <v>15.172878930848844</v>
          </cell>
        </row>
        <row r="5001">
          <cell r="A5001">
            <v>43433</v>
          </cell>
          <cell r="M5001">
            <v>14.428274314447689</v>
          </cell>
          <cell r="N5001">
            <v>15.180881041397257</v>
          </cell>
        </row>
        <row r="5002">
          <cell r="A5002">
            <v>43434</v>
          </cell>
          <cell r="M5002">
            <v>14.435597111172074</v>
          </cell>
          <cell r="N5002">
            <v>15.18888737222407</v>
          </cell>
        </row>
        <row r="5003">
          <cell r="A5003">
            <v>43437</v>
          </cell>
          <cell r="M5003">
            <v>14.442923624442921</v>
          </cell>
          <cell r="N5003">
            <v>15.19689792555504</v>
          </cell>
        </row>
        <row r="5004">
          <cell r="A5004">
            <v>43438</v>
          </cell>
          <cell r="M5004">
            <v>14.450253856146492</v>
          </cell>
          <cell r="N5004">
            <v>15.204912703617099</v>
          </cell>
        </row>
        <row r="5005">
          <cell r="A5005">
            <v>43439</v>
          </cell>
          <cell r="M5005">
            <v>14.457587808170009</v>
          </cell>
          <cell r="N5005">
            <v>15.212931708638349</v>
          </cell>
        </row>
        <row r="5006">
          <cell r="A5006">
            <v>43440</v>
          </cell>
          <cell r="M5006">
            <v>14.46492548240165</v>
          </cell>
          <cell r="N5006">
            <v>15.220954942848072</v>
          </cell>
        </row>
        <row r="5007">
          <cell r="A5007">
            <v>43441</v>
          </cell>
          <cell r="M5007">
            <v>14.472266880730549</v>
          </cell>
          <cell r="N5007">
            <v>15.228982408476723</v>
          </cell>
        </row>
        <row r="5008">
          <cell r="A5008">
            <v>43444</v>
          </cell>
          <cell r="M5008">
            <v>14.479612005046803</v>
          </cell>
          <cell r="N5008">
            <v>15.237014107755934</v>
          </cell>
        </row>
        <row r="5009">
          <cell r="A5009">
            <v>43445</v>
          </cell>
          <cell r="M5009">
            <v>14.486960857241465</v>
          </cell>
          <cell r="N5009">
            <v>15.245050042918514</v>
          </cell>
        </row>
        <row r="5010">
          <cell r="A5010">
            <v>43446</v>
          </cell>
          <cell r="M5010">
            <v>14.494313439206548</v>
          </cell>
          <cell r="N5010">
            <v>15.25309021619845</v>
          </cell>
        </row>
        <row r="5011">
          <cell r="A5011">
            <v>43447</v>
          </cell>
          <cell r="M5011">
            <v>14.501669752835028</v>
          </cell>
          <cell r="N5011">
            <v>15.261134629830906</v>
          </cell>
        </row>
        <row r="5012">
          <cell r="A5012">
            <v>43448</v>
          </cell>
          <cell r="M5012">
            <v>14.509029800020839</v>
          </cell>
          <cell r="N5012">
            <v>15.269183286052225</v>
          </cell>
        </row>
        <row r="5013">
          <cell r="A5013">
            <v>43451</v>
          </cell>
          <cell r="M5013">
            <v>14.516393582658877</v>
          </cell>
          <cell r="N5013">
            <v>15.277236187099932</v>
          </cell>
        </row>
        <row r="5014">
          <cell r="A5014">
            <v>43452</v>
          </cell>
          <cell r="M5014">
            <v>14.523761102645</v>
          </cell>
          <cell r="N5014">
            <v>15.285293335212728</v>
          </cell>
        </row>
        <row r="5015">
          <cell r="A5015">
            <v>43453</v>
          </cell>
          <cell r="M5015">
            <v>14.531132361876029</v>
          </cell>
          <cell r="N5015">
            <v>15.293354732630497</v>
          </cell>
        </row>
        <row r="5016">
          <cell r="A5016">
            <v>43454</v>
          </cell>
          <cell r="M5016">
            <v>14.538507362249746</v>
          </cell>
          <cell r="N5016">
            <v>15.301420381594307</v>
          </cell>
        </row>
        <row r="5017">
          <cell r="A5017">
            <v>43455</v>
          </cell>
          <cell r="M5017">
            <v>14.545886105664897</v>
          </cell>
          <cell r="N5017">
            <v>15.309490284346401</v>
          </cell>
        </row>
        <row r="5018">
          <cell r="A5018">
            <v>43458</v>
          </cell>
          <cell r="M5018">
            <v>14.553268594021191</v>
          </cell>
          <cell r="N5018">
            <v>15.317564443130209</v>
          </cell>
        </row>
        <row r="5019">
          <cell r="A5019">
            <v>43460</v>
          </cell>
          <cell r="M5019">
            <v>14.560654829219303</v>
          </cell>
          <cell r="N5019">
            <v>15.325642860190346</v>
          </cell>
        </row>
        <row r="5020">
          <cell r="A5020">
            <v>43461</v>
          </cell>
          <cell r="M5020">
            <v>14.568044813160871</v>
          </cell>
          <cell r="N5020">
            <v>15.333725537772606</v>
          </cell>
        </row>
        <row r="5021">
          <cell r="A5021">
            <v>43462</v>
          </cell>
          <cell r="M5021">
            <v>14.575438547748497</v>
          </cell>
          <cell r="N5021">
            <v>15.341812478123972</v>
          </cell>
        </row>
        <row r="5022">
          <cell r="A5022">
            <v>43465</v>
          </cell>
          <cell r="M5022">
            <v>14.582836034885753</v>
          </cell>
          <cell r="N5022">
            <v>15.349903683492608</v>
          </cell>
        </row>
        <row r="5023">
          <cell r="A5023">
            <v>43467</v>
          </cell>
          <cell r="M5023">
            <v>14.590237276477172</v>
          </cell>
          <cell r="N5023">
            <v>15.357999156127867</v>
          </cell>
        </row>
        <row r="5024">
          <cell r="A5024">
            <v>43468</v>
          </cell>
          <cell r="M5024">
            <v>14.597642274428257</v>
          </cell>
          <cell r="N5024">
            <v>15.366098898280287</v>
          </cell>
        </row>
        <row r="5025">
          <cell r="A5025">
            <v>43469</v>
          </cell>
          <cell r="M5025">
            <v>14.605051030645477</v>
          </cell>
          <cell r="N5025">
            <v>15.374202912201591</v>
          </cell>
        </row>
        <row r="5026">
          <cell r="A5026">
            <v>43472</v>
          </cell>
          <cell r="M5026">
            <v>14.612463547036269</v>
          </cell>
          <cell r="N5026">
            <v>15.382311200144693</v>
          </cell>
        </row>
        <row r="5027">
          <cell r="A5027">
            <v>43473</v>
          </cell>
          <cell r="M5027">
            <v>14.619879825509036</v>
          </cell>
          <cell r="N5027">
            <v>15.390423764363694</v>
          </cell>
        </row>
        <row r="5028">
          <cell r="A5028">
            <v>43474</v>
          </cell>
          <cell r="M5028">
            <v>14.627299867973154</v>
          </cell>
          <cell r="N5028">
            <v>15.398540607113883</v>
          </cell>
        </row>
        <row r="5029">
          <cell r="A5029">
            <v>43475</v>
          </cell>
          <cell r="M5029">
            <v>14.634723676338963</v>
          </cell>
          <cell r="N5029">
            <v>15.406661730651738</v>
          </cell>
        </row>
        <row r="5030">
          <cell r="A5030">
            <v>43476</v>
          </cell>
          <cell r="M5030">
            <v>14.642151252517776</v>
          </cell>
          <cell r="N5030">
            <v>15.414787137234928</v>
          </cell>
        </row>
        <row r="5031">
          <cell r="A5031">
            <v>43479</v>
          </cell>
          <cell r="M5031">
            <v>14.649582598421874</v>
          </cell>
          <cell r="N5031">
            <v>15.422916829122313</v>
          </cell>
        </row>
        <row r="5032">
          <cell r="A5032">
            <v>43480</v>
          </cell>
          <cell r="M5032">
            <v>14.657017715964511</v>
          </cell>
          <cell r="N5032">
            <v>15.431050808573943</v>
          </cell>
        </row>
        <row r="5033">
          <cell r="A5033">
            <v>43481</v>
          </cell>
          <cell r="M5033">
            <v>14.664456607059909</v>
          </cell>
          <cell r="N5033">
            <v>15.439189077851061</v>
          </cell>
        </row>
        <row r="5034">
          <cell r="A5034">
            <v>43482</v>
          </cell>
          <cell r="M5034">
            <v>14.671899273623264</v>
          </cell>
          <cell r="N5034">
            <v>15.447331639216104</v>
          </cell>
        </row>
        <row r="5035">
          <cell r="A5035">
            <v>43483</v>
          </cell>
          <cell r="M5035">
            <v>14.679345717570744</v>
          </cell>
          <cell r="N5035">
            <v>15.455478494932699</v>
          </cell>
        </row>
        <row r="5036">
          <cell r="A5036">
            <v>43486</v>
          </cell>
          <cell r="M5036">
            <v>14.686795940819486</v>
          </cell>
          <cell r="N5036">
            <v>15.463629647265668</v>
          </cell>
        </row>
        <row r="5037">
          <cell r="A5037">
            <v>43487</v>
          </cell>
          <cell r="M5037">
            <v>14.694249945287606</v>
          </cell>
          <cell r="N5037">
            <v>15.471785098481028</v>
          </cell>
        </row>
        <row r="5038">
          <cell r="A5038">
            <v>43488</v>
          </cell>
          <cell r="M5038">
            <v>14.701707732894187</v>
          </cell>
          <cell r="N5038">
            <v>15.479944850845992</v>
          </cell>
        </row>
        <row r="5039">
          <cell r="A5039">
            <v>43489</v>
          </cell>
          <cell r="M5039">
            <v>14.709169305559289</v>
          </cell>
          <cell r="N5039">
            <v>15.488108906628968</v>
          </cell>
        </row>
        <row r="5040">
          <cell r="A5040">
            <v>43490</v>
          </cell>
          <cell r="M5040">
            <v>14.71663466520395</v>
          </cell>
          <cell r="N5040">
            <v>15.49627726809956</v>
          </cell>
        </row>
        <row r="5041">
          <cell r="A5041">
            <v>43493</v>
          </cell>
          <cell r="M5041">
            <v>14.724103813750176</v>
          </cell>
          <cell r="N5041">
            <v>15.504449937528566</v>
          </cell>
        </row>
        <row r="5042">
          <cell r="A5042">
            <v>43494</v>
          </cell>
          <cell r="M5042">
            <v>14.731576753120954</v>
          </cell>
          <cell r="N5042">
            <v>15.512626917187989</v>
          </cell>
        </row>
        <row r="5043">
          <cell r="A5043">
            <v>43495</v>
          </cell>
          <cell r="M5043">
            <v>14.739053485240245</v>
          </cell>
          <cell r="N5043">
            <v>15.520808209351022</v>
          </cell>
        </row>
        <row r="5044">
          <cell r="A5044">
            <v>43496</v>
          </cell>
          <cell r="M5044">
            <v>14.746534012032985</v>
          </cell>
          <cell r="N5044">
            <v>15.528993816292063</v>
          </cell>
        </row>
        <row r="5045">
          <cell r="A5045">
            <v>43497</v>
          </cell>
          <cell r="M5045">
            <v>14.754018335425091</v>
          </cell>
          <cell r="N5045">
            <v>15.537183740286705</v>
          </cell>
        </row>
        <row r="5046">
          <cell r="A5046">
            <v>43500</v>
          </cell>
          <cell r="M5046">
            <v>14.761506457343453</v>
          </cell>
          <cell r="N5046">
            <v>15.545377983611747</v>
          </cell>
        </row>
        <row r="5047">
          <cell r="A5047">
            <v>43501</v>
          </cell>
          <cell r="M5047">
            <v>14.76899837971594</v>
          </cell>
          <cell r="N5047">
            <v>15.553576548545182</v>
          </cell>
        </row>
        <row r="5048">
          <cell r="A5048">
            <v>43502</v>
          </cell>
          <cell r="M5048">
            <v>14.776494104471404</v>
          </cell>
          <cell r="N5048">
            <v>15.561779437366209</v>
          </cell>
        </row>
        <row r="5049">
          <cell r="A5049">
            <v>43503</v>
          </cell>
          <cell r="M5049">
            <v>14.783993633539669</v>
          </cell>
          <cell r="N5049">
            <v>15.569986652355226</v>
          </cell>
        </row>
        <row r="5050">
          <cell r="A5050">
            <v>43504</v>
          </cell>
          <cell r="M5050">
            <v>14.791496968851543</v>
          </cell>
          <cell r="N5050">
            <v>15.578198195793837</v>
          </cell>
        </row>
        <row r="5051">
          <cell r="A5051">
            <v>43507</v>
          </cell>
          <cell r="M5051">
            <v>14.799004112338812</v>
          </cell>
          <cell r="N5051">
            <v>15.586414069964846</v>
          </cell>
        </row>
        <row r="5052">
          <cell r="A5052">
            <v>43508</v>
          </cell>
          <cell r="M5052">
            <v>14.806515065934244</v>
          </cell>
          <cell r="N5052">
            <v>15.594634277152263</v>
          </cell>
        </row>
        <row r="5053">
          <cell r="A5053">
            <v>43509</v>
          </cell>
          <cell r="M5053">
            <v>14.814029831571586</v>
          </cell>
          <cell r="N5053">
            <v>15.602858819641304</v>
          </cell>
        </row>
        <row r="5054">
          <cell r="A5054">
            <v>43510</v>
          </cell>
          <cell r="M5054">
            <v>14.821548411185569</v>
          </cell>
          <cell r="N5054">
            <v>15.611087699718386</v>
          </cell>
        </row>
        <row r="5055">
          <cell r="A5055">
            <v>43511</v>
          </cell>
          <cell r="M5055">
            <v>14.829070806711904</v>
          </cell>
          <cell r="N5055">
            <v>15.619320919671134</v>
          </cell>
        </row>
        <row r="5056">
          <cell r="A5056">
            <v>43514</v>
          </cell>
          <cell r="M5056">
            <v>14.836597020087284</v>
          </cell>
          <cell r="N5056">
            <v>15.62755848178838</v>
          </cell>
        </row>
        <row r="5057">
          <cell r="A5057">
            <v>43515</v>
          </cell>
          <cell r="M5057">
            <v>14.844127053249387</v>
          </cell>
          <cell r="N5057">
            <v>15.635800388360165</v>
          </cell>
        </row>
        <row r="5058">
          <cell r="A5058">
            <v>43516</v>
          </cell>
          <cell r="M5058">
            <v>14.851660908136873</v>
          </cell>
          <cell r="N5058">
            <v>15.644046641677733</v>
          </cell>
        </row>
        <row r="5059">
          <cell r="A5059">
            <v>43517</v>
          </cell>
          <cell r="M5059">
            <v>14.859198586689384</v>
          </cell>
          <cell r="N5059">
            <v>15.652297244033539</v>
          </cell>
        </row>
        <row r="5060">
          <cell r="A5060">
            <v>43518</v>
          </cell>
          <cell r="M5060">
            <v>14.866740090847552</v>
          </cell>
          <cell r="N5060">
            <v>15.660552197721247</v>
          </cell>
        </row>
        <row r="5061">
          <cell r="A5061">
            <v>43521</v>
          </cell>
          <cell r="M5061">
            <v>14.874285422552989</v>
          </cell>
          <cell r="N5061">
            <v>15.66881150503573</v>
          </cell>
        </row>
        <row r="5062">
          <cell r="A5062">
            <v>43522</v>
          </cell>
          <cell r="M5062">
            <v>14.881834583748292</v>
          </cell>
          <cell r="N5062">
            <v>15.677075168273074</v>
          </cell>
        </row>
        <row r="5063">
          <cell r="A5063">
            <v>43523</v>
          </cell>
          <cell r="M5063">
            <v>14.889387576377048</v>
          </cell>
          <cell r="N5063">
            <v>15.685343189730572</v>
          </cell>
        </row>
        <row r="5064">
          <cell r="A5064">
            <v>43524</v>
          </cell>
          <cell r="M5064">
            <v>14.896944402383829</v>
          </cell>
          <cell r="N5064">
            <v>15.693615571706731</v>
          </cell>
        </row>
        <row r="5065">
          <cell r="A5065">
            <v>43525</v>
          </cell>
          <cell r="M5065">
            <v>14.904505063714192</v>
          </cell>
          <cell r="N5065">
            <v>15.70189231650127</v>
          </cell>
        </row>
        <row r="5066">
          <cell r="A5066">
            <v>43530</v>
          </cell>
          <cell r="M5066">
            <v>14.912069562314683</v>
          </cell>
          <cell r="N5066">
            <v>15.710173426415121</v>
          </cell>
        </row>
        <row r="5067">
          <cell r="A5067">
            <v>43531</v>
          </cell>
          <cell r="M5067">
            <v>14.919637900132834</v>
          </cell>
          <cell r="N5067">
            <v>15.718458903750427</v>
          </cell>
        </row>
        <row r="5068">
          <cell r="A5068">
            <v>43532</v>
          </cell>
          <cell r="M5068">
            <v>14.92721007911717</v>
          </cell>
          <cell r="N5068">
            <v>15.726748750810549</v>
          </cell>
        </row>
        <row r="5069">
          <cell r="A5069">
            <v>43535</v>
          </cell>
          <cell r="M5069">
            <v>14.934786101217201</v>
          </cell>
          <cell r="N5069">
            <v>15.735042969900059</v>
          </cell>
        </row>
        <row r="5070">
          <cell r="A5070">
            <v>43536</v>
          </cell>
          <cell r="M5070">
            <v>14.942365968383426</v>
          </cell>
          <cell r="N5070">
            <v>15.743341563324748</v>
          </cell>
        </row>
        <row r="5071">
          <cell r="A5071">
            <v>43537</v>
          </cell>
          <cell r="M5071">
            <v>14.949949682567336</v>
          </cell>
          <cell r="N5071">
            <v>15.751644533391621</v>
          </cell>
        </row>
        <row r="5072">
          <cell r="A5072">
            <v>43538</v>
          </cell>
          <cell r="M5072">
            <v>14.957537245721413</v>
          </cell>
          <cell r="N5072">
            <v>15.759951882408901</v>
          </cell>
        </row>
        <row r="5073">
          <cell r="A5073">
            <v>43539</v>
          </cell>
          <cell r="M5073">
            <v>14.965128659799127</v>
          </cell>
          <cell r="N5073">
            <v>15.768263612686026</v>
          </cell>
        </row>
        <row r="5074">
          <cell r="A5074">
            <v>43542</v>
          </cell>
          <cell r="M5074">
            <v>14.972723926754943</v>
          </cell>
          <cell r="N5074">
            <v>15.776579726533654</v>
          </cell>
        </row>
        <row r="5075">
          <cell r="A5075">
            <v>43543</v>
          </cell>
          <cell r="M5075">
            <v>14.980323048544316</v>
          </cell>
          <cell r="N5075">
            <v>15.784900226263662</v>
          </cell>
        </row>
        <row r="5076">
          <cell r="A5076">
            <v>43544</v>
          </cell>
          <cell r="M5076">
            <v>14.987926027123692</v>
          </cell>
          <cell r="N5076">
            <v>15.793225114189143</v>
          </cell>
        </row>
        <row r="5077">
          <cell r="A5077">
            <v>43545</v>
          </cell>
          <cell r="M5077">
            <v>14.995532864450512</v>
          </cell>
          <cell r="N5077">
            <v>15.801554392624414</v>
          </cell>
        </row>
        <row r="5078">
          <cell r="A5078">
            <v>43546</v>
          </cell>
          <cell r="M5078">
            <v>15.00314356248321</v>
          </cell>
          <cell r="N5078">
            <v>15.80988806388501</v>
          </cell>
        </row>
        <row r="5079">
          <cell r="A5079">
            <v>43549</v>
          </cell>
          <cell r="M5079">
            <v>15.010758123181214</v>
          </cell>
          <cell r="N5079">
            <v>15.818226130287689</v>
          </cell>
        </row>
        <row r="5080">
          <cell r="A5080">
            <v>43550</v>
          </cell>
          <cell r="M5080">
            <v>15.018376548504946</v>
          </cell>
          <cell r="N5080">
            <v>15.82656859415043</v>
          </cell>
        </row>
        <row r="5081">
          <cell r="A5081">
            <v>43551</v>
          </cell>
          <cell r="M5081">
            <v>15.025998840415825</v>
          </cell>
          <cell r="N5081">
            <v>15.834915457792434</v>
          </cell>
        </row>
        <row r="5082">
          <cell r="A5082">
            <v>43552</v>
          </cell>
          <cell r="M5082">
            <v>15.033625000876263</v>
          </cell>
          <cell r="N5082">
            <v>15.843266723534125</v>
          </cell>
        </row>
        <row r="5083">
          <cell r="A5083">
            <v>43553</v>
          </cell>
          <cell r="M5083">
            <v>15.041255031849669</v>
          </cell>
          <cell r="N5083">
            <v>15.85162239369715</v>
          </cell>
        </row>
        <row r="5084">
          <cell r="A5084">
            <v>43556</v>
          </cell>
          <cell r="M5084">
            <v>15.048888935300448</v>
          </cell>
          <cell r="N5084">
            <v>15.859982470604384</v>
          </cell>
        </row>
        <row r="5085">
          <cell r="A5085">
            <v>43557</v>
          </cell>
          <cell r="M5085">
            <v>15.056526713194003</v>
          </cell>
          <cell r="N5085">
            <v>15.868346956579925</v>
          </cell>
        </row>
        <row r="5086">
          <cell r="A5086">
            <v>43558</v>
          </cell>
          <cell r="M5086">
            <v>15.064168367496734</v>
          </cell>
          <cell r="N5086">
            <v>15.876715853949095</v>
          </cell>
        </row>
        <row r="5087">
          <cell r="A5087">
            <v>43559</v>
          </cell>
          <cell r="M5087">
            <v>15.071813900176037</v>
          </cell>
          <cell r="N5087">
            <v>15.885089165038444</v>
          </cell>
        </row>
        <row r="5088">
          <cell r="A5088">
            <v>43560</v>
          </cell>
          <cell r="M5088">
            <v>15.079463313200312</v>
          </cell>
          <cell r="N5088">
            <v>15.893466892175748</v>
          </cell>
        </row>
        <row r="5089">
          <cell r="A5089">
            <v>43563</v>
          </cell>
          <cell r="M5089">
            <v>15.087116608538953</v>
          </cell>
          <cell r="N5089">
            <v>15.901849037690015</v>
          </cell>
        </row>
        <row r="5090">
          <cell r="A5090">
            <v>43564</v>
          </cell>
          <cell r="M5090">
            <v>15.094773788162353</v>
          </cell>
          <cell r="N5090">
            <v>15.910235603911474</v>
          </cell>
        </row>
        <row r="5091">
          <cell r="A5091">
            <v>43565</v>
          </cell>
          <cell r="M5091">
            <v>15.102434854041908</v>
          </cell>
          <cell r="N5091">
            <v>15.91862659317159</v>
          </cell>
        </row>
        <row r="5092">
          <cell r="A5092">
            <v>43566</v>
          </cell>
          <cell r="M5092">
            <v>15.110099808150014</v>
          </cell>
          <cell r="N5092">
            <v>15.927022007803052</v>
          </cell>
        </row>
        <row r="5093">
          <cell r="A5093">
            <v>43567</v>
          </cell>
          <cell r="M5093">
            <v>15.117768652460068</v>
          </cell>
          <cell r="N5093">
            <v>15.935421850139782</v>
          </cell>
        </row>
        <row r="5094">
          <cell r="A5094">
            <v>43570</v>
          </cell>
          <cell r="M5094">
            <v>15.125441388946467</v>
          </cell>
          <cell r="N5094">
            <v>15.943826122516935</v>
          </cell>
        </row>
        <row r="5095">
          <cell r="A5095">
            <v>43571</v>
          </cell>
          <cell r="M5095">
            <v>15.133118019584611</v>
          </cell>
          <cell r="N5095">
            <v>15.952234827270892</v>
          </cell>
        </row>
        <row r="5096">
          <cell r="A5096">
            <v>43572</v>
          </cell>
          <cell r="M5096">
            <v>15.140798546350904</v>
          </cell>
          <cell r="N5096">
            <v>15.960647966739272</v>
          </cell>
        </row>
        <row r="5097">
          <cell r="A5097">
            <v>43573</v>
          </cell>
          <cell r="M5097">
            <v>15.148482971222752</v>
          </cell>
          <cell r="N5097">
            <v>15.969065543260921</v>
          </cell>
        </row>
        <row r="5098">
          <cell r="A5098">
            <v>43577</v>
          </cell>
          <cell r="M5098">
            <v>15.156171296178563</v>
          </cell>
          <cell r="N5098">
            <v>15.977487559175923</v>
          </cell>
        </row>
        <row r="5099">
          <cell r="A5099">
            <v>43578</v>
          </cell>
          <cell r="M5099">
            <v>15.163863523197751</v>
          </cell>
          <cell r="N5099">
            <v>15.985914016825596</v>
          </cell>
        </row>
        <row r="5100">
          <cell r="A5100">
            <v>43579</v>
          </cell>
          <cell r="M5100">
            <v>15.171559654260735</v>
          </cell>
          <cell r="N5100">
            <v>15.994344918552491</v>
          </cell>
        </row>
        <row r="5101">
          <cell r="A5101">
            <v>43580</v>
          </cell>
          <cell r="M5101">
            <v>15.179259691348937</v>
          </cell>
          <cell r="N5101">
            <v>16.002780266700395</v>
          </cell>
        </row>
        <row r="5102">
          <cell r="A5102">
            <v>43581</v>
          </cell>
          <cell r="M5102">
            <v>15.186963636444789</v>
          </cell>
          <cell r="N5102">
            <v>16.011220063614328</v>
          </cell>
        </row>
        <row r="5103">
          <cell r="A5103">
            <v>43584</v>
          </cell>
          <cell r="M5103">
            <v>15.194671491531723</v>
          </cell>
          <cell r="N5103">
            <v>16.019664311640554</v>
          </cell>
        </row>
        <row r="5104">
          <cell r="A5104">
            <v>43585</v>
          </cell>
          <cell r="M5104">
            <v>15.202383258594182</v>
          </cell>
          <cell r="N5104">
            <v>16.028113013126571</v>
          </cell>
        </row>
        <row r="5105">
          <cell r="A5105">
            <v>43587</v>
          </cell>
          <cell r="M5105">
            <v>15.210098939617614</v>
          </cell>
          <cell r="N5105">
            <v>16.036566170421111</v>
          </cell>
        </row>
        <row r="5106">
          <cell r="A5106">
            <v>43588</v>
          </cell>
          <cell r="M5106">
            <v>15.217818536588478</v>
          </cell>
          <cell r="N5106">
            <v>16.04502378587415</v>
          </cell>
        </row>
        <row r="5107">
          <cell r="A5107">
            <v>43591</v>
          </cell>
          <cell r="M5107">
            <v>15.225542051494235</v>
          </cell>
          <cell r="N5107">
            <v>16.053485861836901</v>
          </cell>
        </row>
        <row r="5108">
          <cell r="A5108">
            <v>43592</v>
          </cell>
          <cell r="M5108">
            <v>15.233269486323362</v>
          </cell>
          <cell r="N5108">
            <v>16.061952400661816</v>
          </cell>
        </row>
        <row r="5109">
          <cell r="A5109">
            <v>43593</v>
          </cell>
          <cell r="M5109">
            <v>15.24100084306534</v>
          </cell>
          <cell r="N5109">
            <v>16.070423404702591</v>
          </cell>
        </row>
        <row r="5110">
          <cell r="A5110">
            <v>43594</v>
          </cell>
          <cell r="M5110">
            <v>15.24873612371066</v>
          </cell>
          <cell r="N5110">
            <v>16.078898876314163</v>
          </cell>
        </row>
        <row r="5111">
          <cell r="A5111">
            <v>43595</v>
          </cell>
          <cell r="M5111">
            <v>15.256475330250828</v>
          </cell>
          <cell r="N5111">
            <v>16.087378817852706</v>
          </cell>
        </row>
        <row r="5112">
          <cell r="A5112">
            <v>43598</v>
          </cell>
          <cell r="M5112">
            <v>15.264218464678354</v>
          </cell>
          <cell r="N5112">
            <v>16.095863231675644</v>
          </cell>
        </row>
        <row r="5113">
          <cell r="A5113">
            <v>43599</v>
          </cell>
          <cell r="M5113">
            <v>15.271965528986765</v>
          </cell>
          <cell r="N5113">
            <v>16.104352120141638</v>
          </cell>
        </row>
        <row r="5114">
          <cell r="A5114">
            <v>43600</v>
          </cell>
          <cell r="M5114">
            <v>15.279716525170597</v>
          </cell>
          <cell r="N5114">
            <v>16.112845485610595</v>
          </cell>
        </row>
        <row r="5115">
          <cell r="A5115">
            <v>43601</v>
          </cell>
          <cell r="M5115">
            <v>15.287471455225399</v>
          </cell>
          <cell r="N5115">
            <v>16.121343330443668</v>
          </cell>
        </row>
        <row r="5116">
          <cell r="A5116">
            <v>43602</v>
          </cell>
          <cell r="M5116">
            <v>15.295230321147733</v>
          </cell>
          <cell r="N5116">
            <v>16.129845657003251</v>
          </cell>
        </row>
        <row r="5117">
          <cell r="A5117">
            <v>43605</v>
          </cell>
          <cell r="M5117">
            <v>15.302993124935172</v>
          </cell>
          <cell r="N5117">
            <v>16.138352467652993</v>
          </cell>
        </row>
        <row r="5118">
          <cell r="A5118">
            <v>43606</v>
          </cell>
          <cell r="M5118">
            <v>15.310759868586306</v>
          </cell>
          <cell r="N5118">
            <v>16.146863764757779</v>
          </cell>
        </row>
        <row r="5119">
          <cell r="A5119">
            <v>43607</v>
          </cell>
          <cell r="M5119">
            <v>15.318530554100738</v>
          </cell>
          <cell r="N5119">
            <v>16.155379550683747</v>
          </cell>
        </row>
        <row r="5120">
          <cell r="A5120">
            <v>43608</v>
          </cell>
          <cell r="M5120">
            <v>15.326305183479084</v>
          </cell>
          <cell r="N5120">
            <v>16.163899827798282</v>
          </cell>
        </row>
        <row r="5121">
          <cell r="A5121">
            <v>43609</v>
          </cell>
          <cell r="M5121">
            <v>15.334083758722979</v>
          </cell>
          <cell r="N5121">
            <v>16.17242459847002</v>
          </cell>
        </row>
        <row r="5122">
          <cell r="A5122">
            <v>43612</v>
          </cell>
          <cell r="M5122">
            <v>15.341866281835072</v>
          </cell>
          <cell r="N5122">
            <v>16.18095386506884</v>
          </cell>
        </row>
        <row r="5123">
          <cell r="A5123">
            <v>43613</v>
          </cell>
          <cell r="M5123">
            <v>15.349652754819029</v>
          </cell>
          <cell r="N5123">
            <v>16.189487629965875</v>
          </cell>
        </row>
        <row r="5124">
          <cell r="A5124">
            <v>43614</v>
          </cell>
          <cell r="M5124">
            <v>15.357443179679532</v>
          </cell>
          <cell r="N5124">
            <v>16.198025895533508</v>
          </cell>
        </row>
        <row r="5125">
          <cell r="A5125">
            <v>43615</v>
          </cell>
          <cell r="M5125">
            <v>15.36523755842228</v>
          </cell>
          <cell r="N5125">
            <v>16.206568664145376</v>
          </cell>
        </row>
        <row r="5126">
          <cell r="A5126">
            <v>43616</v>
          </cell>
          <cell r="M5126">
            <v>15.373035893053991</v>
          </cell>
          <cell r="N5126">
            <v>16.215115938176361</v>
          </cell>
        </row>
        <row r="5127">
          <cell r="A5127">
            <v>43619</v>
          </cell>
          <cell r="M5127">
            <v>15.380838185582403</v>
          </cell>
          <cell r="N5127">
            <v>16.223667720002602</v>
          </cell>
        </row>
        <row r="5128">
          <cell r="A5128">
            <v>43620</v>
          </cell>
          <cell r="M5128">
            <v>15.388644438016271</v>
          </cell>
          <cell r="N5128">
            <v>16.232224012001492</v>
          </cell>
        </row>
        <row r="5129">
          <cell r="A5129">
            <v>43621</v>
          </cell>
          <cell r="M5129">
            <v>15.396454652365369</v>
          </cell>
          <cell r="N5129">
            <v>16.240784816551677</v>
          </cell>
        </row>
        <row r="5130">
          <cell r="A5130">
            <v>43622</v>
          </cell>
          <cell r="M5130">
            <v>15.404268830640492</v>
          </cell>
          <cell r="N5130">
            <v>16.249350136033058</v>
          </cell>
        </row>
        <row r="5131">
          <cell r="A5131">
            <v>43623</v>
          </cell>
          <cell r="M5131">
            <v>15.412086974853455</v>
          </cell>
          <cell r="N5131">
            <v>16.257919972826787</v>
          </cell>
        </row>
        <row r="5132">
          <cell r="A5132">
            <v>43626</v>
          </cell>
          <cell r="M5132">
            <v>15.419909087017096</v>
          </cell>
          <cell r="N5132">
            <v>16.266494329315279</v>
          </cell>
        </row>
        <row r="5133">
          <cell r="A5133">
            <v>43627</v>
          </cell>
          <cell r="M5133">
            <v>15.427735169145272</v>
          </cell>
          <cell r="N5133">
            <v>16.275073207882198</v>
          </cell>
        </row>
        <row r="5134">
          <cell r="A5134">
            <v>43628</v>
          </cell>
          <cell r="M5134">
            <v>15.435565223252862</v>
          </cell>
          <cell r="N5134">
            <v>16.283656610912466</v>
          </cell>
        </row>
        <row r="5135">
          <cell r="A5135">
            <v>43629</v>
          </cell>
          <cell r="M5135">
            <v>15.443399251355771</v>
          </cell>
          <cell r="N5135">
            <v>16.292244540792272</v>
          </cell>
        </row>
        <row r="5136">
          <cell r="A5136">
            <v>43630</v>
          </cell>
          <cell r="M5136">
            <v>15.451237255470923</v>
          </cell>
          <cell r="N5136">
            <v>16.300836999909052</v>
          </cell>
        </row>
        <row r="5137">
          <cell r="A5137">
            <v>43633</v>
          </cell>
          <cell r="M5137">
            <v>15.459079237616269</v>
          </cell>
          <cell r="N5137">
            <v>16.30943399065151</v>
          </cell>
        </row>
        <row r="5138">
          <cell r="A5138">
            <v>43634</v>
          </cell>
          <cell r="M5138">
            <v>15.466925199810781</v>
          </cell>
          <cell r="N5138">
            <v>16.318035515409601</v>
          </cell>
        </row>
        <row r="5139">
          <cell r="A5139">
            <v>43635</v>
          </cell>
          <cell r="M5139">
            <v>15.474775144074458</v>
          </cell>
          <cell r="N5139">
            <v>16.326641576574549</v>
          </cell>
        </row>
        <row r="5140">
          <cell r="A5140">
            <v>43637</v>
          </cell>
          <cell r="M5140">
            <v>15.482629072428326</v>
          </cell>
          <cell r="N5140">
            <v>16.335252176538834</v>
          </cell>
        </row>
        <row r="5141">
          <cell r="A5141">
            <v>43640</v>
          </cell>
          <cell r="M5141">
            <v>15.490486986894432</v>
          </cell>
          <cell r="N5141">
            <v>16.343867317696198</v>
          </cell>
        </row>
        <row r="5142">
          <cell r="A5142">
            <v>43641</v>
          </cell>
          <cell r="M5142">
            <v>15.498348889495851</v>
          </cell>
          <cell r="N5142">
            <v>16.352487002441645</v>
          </cell>
        </row>
        <row r="5143">
          <cell r="A5143">
            <v>43642</v>
          </cell>
          <cell r="M5143">
            <v>15.506214782256686</v>
          </cell>
          <cell r="N5143">
            <v>16.361111233171449</v>
          </cell>
        </row>
        <row r="5144">
          <cell r="A5144">
            <v>43643</v>
          </cell>
          <cell r="M5144">
            <v>15.514084667202068</v>
          </cell>
          <cell r="N5144">
            <v>16.369740012283138</v>
          </cell>
        </row>
        <row r="5145">
          <cell r="A5145">
            <v>43644</v>
          </cell>
          <cell r="M5145">
            <v>15.521958546358153</v>
          </cell>
          <cell r="N5145">
            <v>16.378373342175511</v>
          </cell>
        </row>
        <row r="5146">
          <cell r="A5146">
            <v>43647</v>
          </cell>
          <cell r="M5146">
            <v>15.529836421752128</v>
          </cell>
          <cell r="N5146">
            <v>16.387011225248628</v>
          </cell>
        </row>
        <row r="5147">
          <cell r="A5147">
            <v>43648</v>
          </cell>
          <cell r="M5147">
            <v>15.537718295412207</v>
          </cell>
          <cell r="N5147">
            <v>16.395653663903818</v>
          </cell>
        </row>
        <row r="5148">
          <cell r="A5148">
            <v>43649</v>
          </cell>
          <cell r="M5148">
            <v>15.545604169367634</v>
          </cell>
          <cell r="N5148">
            <v>16.404300660543676</v>
          </cell>
        </row>
        <row r="5149">
          <cell r="A5149">
            <v>43650</v>
          </cell>
          <cell r="M5149">
            <v>15.553494045648682</v>
          </cell>
          <cell r="N5149">
            <v>16.412952217572062</v>
          </cell>
        </row>
        <row r="5150">
          <cell r="A5150">
            <v>43651</v>
          </cell>
          <cell r="M5150">
            <v>15.561387926286656</v>
          </cell>
          <cell r="N5150">
            <v>16.421608337394108</v>
          </cell>
        </row>
        <row r="5151">
          <cell r="A5151">
            <v>43654</v>
          </cell>
          <cell r="M5151">
            <v>15.569285813313892</v>
          </cell>
          <cell r="N5151">
            <v>16.430269022416208</v>
          </cell>
        </row>
        <row r="5152">
          <cell r="A5152">
            <v>43655</v>
          </cell>
          <cell r="M5152">
            <v>15.577187708763756</v>
          </cell>
          <cell r="N5152">
            <v>16.43893427504603</v>
          </cell>
        </row>
        <row r="5153">
          <cell r="A5153">
            <v>43656</v>
          </cell>
          <cell r="M5153">
            <v>15.585093614670647</v>
          </cell>
          <cell r="N5153">
            <v>16.447604097692512</v>
          </cell>
        </row>
        <row r="5154">
          <cell r="A5154">
            <v>43657</v>
          </cell>
          <cell r="M5154">
            <v>15.593003533069998</v>
          </cell>
          <cell r="N5154">
            <v>16.456278492765858</v>
          </cell>
        </row>
        <row r="5155">
          <cell r="A5155">
            <v>43658</v>
          </cell>
          <cell r="M5155">
            <v>15.600917465998272</v>
          </cell>
          <cell r="N5155">
            <v>16.46495746267755</v>
          </cell>
        </row>
        <row r="5156">
          <cell r="A5156">
            <v>43661</v>
          </cell>
          <cell r="M5156">
            <v>15.608835415492967</v>
          </cell>
          <cell r="N5156">
            <v>16.473641009840335</v>
          </cell>
        </row>
        <row r="5157">
          <cell r="A5157">
            <v>43662</v>
          </cell>
          <cell r="M5157">
            <v>15.616757383592615</v>
          </cell>
          <cell r="N5157">
            <v>16.482329136668238</v>
          </cell>
        </row>
        <row r="5158">
          <cell r="A5158">
            <v>43663</v>
          </cell>
          <cell r="M5158">
            <v>15.624683372336783</v>
          </cell>
          <cell r="N5158">
            <v>16.491021845576551</v>
          </cell>
        </row>
        <row r="5159">
          <cell r="A5159">
            <v>43664</v>
          </cell>
          <cell r="M5159">
            <v>15.632613383766072</v>
          </cell>
          <cell r="N5159">
            <v>16.499719138981845</v>
          </cell>
        </row>
        <row r="5160">
          <cell r="A5160">
            <v>43665</v>
          </cell>
          <cell r="M5160">
            <v>15.64054741992212</v>
          </cell>
          <cell r="N5160">
            <v>16.508421019301963</v>
          </cell>
        </row>
        <row r="5161">
          <cell r="A5161">
            <v>43668</v>
          </cell>
          <cell r="M5161">
            <v>15.648485482847601</v>
          </cell>
          <cell r="N5161">
            <v>16.517127488956024</v>
          </cell>
        </row>
        <row r="5162">
          <cell r="A5162">
            <v>43669</v>
          </cell>
          <cell r="M5162">
            <v>15.656427574586225</v>
          </cell>
          <cell r="N5162">
            <v>16.525838550364423</v>
          </cell>
        </row>
        <row r="5163">
          <cell r="A5163">
            <v>43670</v>
          </cell>
          <cell r="M5163">
            <v>15.664373697182739</v>
          </cell>
          <cell r="N5163">
            <v>16.534554205948833</v>
          </cell>
        </row>
        <row r="5164">
          <cell r="A5164">
            <v>43671</v>
          </cell>
          <cell r="M5164">
            <v>15.672323852682929</v>
          </cell>
          <cell r="N5164">
            <v>16.543274458132203</v>
          </cell>
        </row>
        <row r="5165">
          <cell r="A5165">
            <v>43672</v>
          </cell>
          <cell r="M5165">
            <v>15.680278043133619</v>
          </cell>
          <cell r="N5165">
            <v>16.551999309338754</v>
          </cell>
        </row>
        <row r="5166">
          <cell r="A5166">
            <v>43675</v>
          </cell>
          <cell r="M5166">
            <v>15.688236270582671</v>
          </cell>
          <cell r="N5166">
            <v>16.560728761993996</v>
          </cell>
        </row>
        <row r="5167">
          <cell r="A5167">
            <v>43676</v>
          </cell>
          <cell r="M5167">
            <v>15.696198537078986</v>
          </cell>
          <cell r="N5167">
            <v>16.569462818524713</v>
          </cell>
        </row>
        <row r="5168">
          <cell r="A5168">
            <v>43677</v>
          </cell>
          <cell r="M5168">
            <v>15.704164844672508</v>
          </cell>
          <cell r="N5168">
            <v>16.578201481358967</v>
          </cell>
        </row>
        <row r="5169">
          <cell r="A5169">
            <v>43678</v>
          </cell>
          <cell r="M5169">
            <v>15.712135195414218</v>
          </cell>
          <cell r="N5169">
            <v>16.586944752926101</v>
          </cell>
        </row>
        <row r="5170">
          <cell r="A5170">
            <v>43679</v>
          </cell>
          <cell r="M5170">
            <v>15.72010959135614</v>
          </cell>
          <cell r="N5170">
            <v>16.595692635656743</v>
          </cell>
        </row>
        <row r="5171">
          <cell r="A5171">
            <v>43682</v>
          </cell>
          <cell r="M5171">
            <v>15.728088034551337</v>
          </cell>
          <cell r="N5171">
            <v>16.604445131982803</v>
          </cell>
        </row>
        <row r="5172">
          <cell r="A5172">
            <v>43683</v>
          </cell>
          <cell r="M5172">
            <v>15.736070527053917</v>
          </cell>
          <cell r="N5172">
            <v>16.613202244337469</v>
          </cell>
        </row>
        <row r="5173">
          <cell r="A5173">
            <v>43684</v>
          </cell>
          <cell r="M5173">
            <v>15.744057070919027</v>
          </cell>
          <cell r="N5173">
            <v>16.621963975155211</v>
          </cell>
        </row>
        <row r="5174">
          <cell r="A5174">
            <v>43685</v>
          </cell>
          <cell r="M5174">
            <v>15.752047668202861</v>
          </cell>
          <cell r="N5174">
            <v>16.630730326871792</v>
          </cell>
        </row>
        <row r="5175">
          <cell r="A5175">
            <v>43686</v>
          </cell>
          <cell r="M5175">
            <v>15.760042320962654</v>
          </cell>
          <cell r="N5175">
            <v>16.639501301924252</v>
          </cell>
        </row>
        <row r="5176">
          <cell r="A5176">
            <v>43689</v>
          </cell>
          <cell r="M5176">
            <v>15.768041031256686</v>
          </cell>
          <cell r="N5176">
            <v>16.648276902750919</v>
          </cell>
        </row>
        <row r="5177">
          <cell r="A5177">
            <v>43690</v>
          </cell>
          <cell r="M5177">
            <v>15.776043801144283</v>
          </cell>
          <cell r="N5177">
            <v>16.657057131791401</v>
          </cell>
        </row>
        <row r="5178">
          <cell r="A5178">
            <v>43691</v>
          </cell>
          <cell r="M5178">
            <v>15.784050632685812</v>
          </cell>
          <cell r="N5178">
            <v>16.665841991486605</v>
          </cell>
        </row>
        <row r="5179">
          <cell r="A5179">
            <v>43692</v>
          </cell>
          <cell r="M5179">
            <v>15.792061527942691</v>
          </cell>
          <cell r="N5179">
            <v>16.674631484278713</v>
          </cell>
        </row>
        <row r="5180">
          <cell r="A5180">
            <v>43693</v>
          </cell>
          <cell r="M5180">
            <v>15.800076488977378</v>
          </cell>
          <cell r="N5180">
            <v>16.683425612611202</v>
          </cell>
        </row>
        <row r="5181">
          <cell r="A5181">
            <v>43696</v>
          </cell>
          <cell r="M5181">
            <v>15.808095517853385</v>
          </cell>
          <cell r="N5181">
            <v>16.692224378928838</v>
          </cell>
        </row>
        <row r="5182">
          <cell r="A5182">
            <v>43697</v>
          </cell>
          <cell r="M5182">
            <v>15.816118616635265</v>
          </cell>
          <cell r="N5182">
            <v>16.701027785677674</v>
          </cell>
        </row>
        <row r="5183">
          <cell r="A5183">
            <v>43698</v>
          </cell>
          <cell r="M5183">
            <v>15.824145787388623</v>
          </cell>
          <cell r="N5183">
            <v>16.70983583530505</v>
          </cell>
        </row>
        <row r="5184">
          <cell r="A5184">
            <v>43699</v>
          </cell>
          <cell r="M5184">
            <v>15.832177032180111</v>
          </cell>
          <cell r="N5184">
            <v>16.718648530259603</v>
          </cell>
        </row>
        <row r="5185">
          <cell r="A5185">
            <v>43700</v>
          </cell>
          <cell r="M5185">
            <v>15.840212353077428</v>
          </cell>
          <cell r="N5185">
            <v>16.727465872991257</v>
          </cell>
        </row>
        <row r="5186">
          <cell r="A5186">
            <v>43703</v>
          </cell>
          <cell r="M5186">
            <v>15.848251752149325</v>
          </cell>
          <cell r="N5186">
            <v>16.73628786595123</v>
          </cell>
        </row>
        <row r="5187">
          <cell r="A5187">
            <v>43704</v>
          </cell>
          <cell r="M5187">
            <v>15.856295231465603</v>
          </cell>
          <cell r="N5187">
            <v>16.745114511592032</v>
          </cell>
        </row>
        <row r="5188">
          <cell r="A5188">
            <v>43705</v>
          </cell>
          <cell r="M5188">
            <v>15.864342793097112</v>
          </cell>
          <cell r="N5188">
            <v>16.753945812367466</v>
          </cell>
        </row>
        <row r="5189">
          <cell r="A5189">
            <v>43706</v>
          </cell>
          <cell r="M5189">
            <v>15.872394439115753</v>
          </cell>
          <cell r="N5189">
            <v>16.76278177073263</v>
          </cell>
        </row>
        <row r="5190">
          <cell r="A5190">
            <v>43707</v>
          </cell>
          <cell r="M5190">
            <v>15.880450171594481</v>
          </cell>
          <cell r="N5190">
            <v>16.771622389143918</v>
          </cell>
        </row>
        <row r="5191">
          <cell r="A5191">
            <v>43710</v>
          </cell>
          <cell r="M5191">
            <v>15.888509992607299</v>
          </cell>
          <cell r="N5191">
            <v>16.780467670059018</v>
          </cell>
        </row>
        <row r="5192">
          <cell r="A5192">
            <v>43711</v>
          </cell>
          <cell r="M5192">
            <v>15.896573904229266</v>
          </cell>
          <cell r="N5192">
            <v>16.789317615936913</v>
          </cell>
        </row>
        <row r="5193">
          <cell r="A5193">
            <v>43712</v>
          </cell>
          <cell r="M5193">
            <v>15.904641908536494</v>
          </cell>
          <cell r="N5193">
            <v>16.798172229237885</v>
          </cell>
        </row>
        <row r="5194">
          <cell r="A5194">
            <v>43713</v>
          </cell>
          <cell r="M5194">
            <v>15.912714007606146</v>
          </cell>
          <cell r="N5194">
            <v>16.807031512423514</v>
          </cell>
        </row>
        <row r="5195">
          <cell r="A5195">
            <v>43714</v>
          </cell>
          <cell r="M5195">
            <v>15.920790203516441</v>
          </cell>
          <cell r="N5195">
            <v>16.815895467956672</v>
          </cell>
        </row>
        <row r="5196">
          <cell r="A5196">
            <v>43717</v>
          </cell>
          <cell r="M5196">
            <v>15.928870498346654</v>
          </cell>
          <cell r="N5196">
            <v>16.824764098301539</v>
          </cell>
        </row>
        <row r="5197">
          <cell r="A5197">
            <v>43718</v>
          </cell>
          <cell r="M5197">
            <v>15.936954894177113</v>
          </cell>
          <cell r="N5197">
            <v>16.833637405923589</v>
          </cell>
        </row>
        <row r="5198">
          <cell r="A5198">
            <v>43719</v>
          </cell>
          <cell r="M5198">
            <v>15.945043393089202</v>
          </cell>
          <cell r="N5198">
            <v>16.842515393289599</v>
          </cell>
        </row>
        <row r="5199">
          <cell r="A5199">
            <v>43720</v>
          </cell>
          <cell r="M5199">
            <v>15.953135997165363</v>
          </cell>
          <cell r="N5199">
            <v>16.851398062867645</v>
          </cell>
        </row>
        <row r="5200">
          <cell r="A5200">
            <v>43721</v>
          </cell>
          <cell r="M5200">
            <v>15.961232708489096</v>
          </cell>
          <cell r="N5200">
            <v>16.860285417127105</v>
          </cell>
        </row>
        <row r="5201">
          <cell r="A5201">
            <v>43724</v>
          </cell>
          <cell r="M5201">
            <v>15.969333529144953</v>
          </cell>
          <cell r="N5201">
            <v>16.869177458538662</v>
          </cell>
        </row>
        <row r="5202">
          <cell r="A5202">
            <v>43725</v>
          </cell>
          <cell r="M5202">
            <v>15.977438461218549</v>
          </cell>
          <cell r="N5202">
            <v>16.878074189574296</v>
          </cell>
        </row>
        <row r="5203">
          <cell r="A5203">
            <v>43726</v>
          </cell>
          <cell r="M5203">
            <v>15.985547506796557</v>
          </cell>
          <cell r="N5203">
            <v>16.886975612707296</v>
          </cell>
        </row>
        <row r="5204">
          <cell r="A5204">
            <v>43727</v>
          </cell>
          <cell r="M5204">
            <v>15.993660667966708</v>
          </cell>
          <cell r="N5204">
            <v>16.895881730412253</v>
          </cell>
        </row>
        <row r="5205">
          <cell r="A5205">
            <v>43728</v>
          </cell>
          <cell r="M5205">
            <v>16.001777946817793</v>
          </cell>
          <cell r="N5205">
            <v>16.904792545165066</v>
          </cell>
        </row>
        <row r="5206">
          <cell r="A5206">
            <v>43731</v>
          </cell>
          <cell r="M5206">
            <v>16.00989934543966</v>
          </cell>
          <cell r="N5206">
            <v>16.913708059442936</v>
          </cell>
        </row>
        <row r="5207">
          <cell r="A5207">
            <v>43732</v>
          </cell>
          <cell r="M5207">
            <v>16.018024865923223</v>
          </cell>
          <cell r="N5207">
            <v>16.922628275724371</v>
          </cell>
        </row>
        <row r="5208">
          <cell r="A5208">
            <v>43733</v>
          </cell>
          <cell r="M5208">
            <v>16.026154510360453</v>
          </cell>
          <cell r="N5208">
            <v>16.93155319648919</v>
          </cell>
        </row>
        <row r="5209">
          <cell r="A5209">
            <v>43734</v>
          </cell>
          <cell r="M5209">
            <v>16.034288280844386</v>
          </cell>
          <cell r="N5209">
            <v>16.940482824218517</v>
          </cell>
        </row>
        <row r="5210">
          <cell r="A5210">
            <v>43735</v>
          </cell>
          <cell r="M5210">
            <v>16.042426179469118</v>
          </cell>
          <cell r="N5210">
            <v>16.949417161394784</v>
          </cell>
        </row>
        <row r="5211">
          <cell r="A5211">
            <v>43738</v>
          </cell>
          <cell r="M5211">
            <v>16.050568208329807</v>
          </cell>
          <cell r="N5211">
            <v>16.958356210501734</v>
          </cell>
        </row>
        <row r="5212">
          <cell r="A5212">
            <v>43739</v>
          </cell>
          <cell r="M5212">
            <v>16.058714369522679</v>
          </cell>
          <cell r="N5212">
            <v>16.967299974024414</v>
          </cell>
        </row>
        <row r="5213">
          <cell r="A5213">
            <v>43740</v>
          </cell>
          <cell r="M5213">
            <v>16.066864665145019</v>
          </cell>
          <cell r="N5213">
            <v>16.976248454449191</v>
          </cell>
        </row>
        <row r="5214">
          <cell r="A5214">
            <v>43741</v>
          </cell>
          <cell r="M5214">
            <v>16.075019097295179</v>
          </cell>
          <cell r="N5214">
            <v>16.985201654263737</v>
          </cell>
        </row>
        <row r="5215">
          <cell r="A5215">
            <v>43742</v>
          </cell>
          <cell r="M5215">
            <v>16.083177668072572</v>
          </cell>
          <cell r="N5215">
            <v>16.994159575957038</v>
          </cell>
        </row>
        <row r="5216">
          <cell r="A5216">
            <v>43745</v>
          </cell>
          <cell r="M5216">
            <v>16.091340379577684</v>
          </cell>
          <cell r="N5216">
            <v>17.003122222019392</v>
          </cell>
        </row>
        <row r="5217">
          <cell r="A5217">
            <v>43746</v>
          </cell>
          <cell r="M5217">
            <v>16.09950723391206</v>
          </cell>
          <cell r="N5217">
            <v>17.012089594942413</v>
          </cell>
        </row>
        <row r="5218">
          <cell r="A5218">
            <v>43747</v>
          </cell>
          <cell r="M5218">
            <v>16.107678233178316</v>
          </cell>
          <cell r="N5218">
            <v>17.021061697219025</v>
          </cell>
        </row>
        <row r="5219">
          <cell r="A5219">
            <v>43748</v>
          </cell>
          <cell r="M5219">
            <v>16.115853379480132</v>
          </cell>
          <cell r="N5219">
            <v>17.030038531343468</v>
          </cell>
        </row>
        <row r="5220">
          <cell r="A5220">
            <v>43749</v>
          </cell>
          <cell r="M5220">
            <v>16.124032674922258</v>
          </cell>
          <cell r="N5220">
            <v>17.0390200998113</v>
          </cell>
        </row>
        <row r="5221">
          <cell r="A5221">
            <v>43752</v>
          </cell>
          <cell r="M5221">
            <v>16.132216121610512</v>
          </cell>
          <cell r="N5221">
            <v>17.048006405119391</v>
          </cell>
        </row>
        <row r="5222">
          <cell r="A5222">
            <v>43753</v>
          </cell>
          <cell r="M5222">
            <v>16.140403721651779</v>
          </cell>
          <cell r="N5222">
            <v>17.05699744976593</v>
          </cell>
        </row>
        <row r="5223">
          <cell r="A5223">
            <v>43754</v>
          </cell>
          <cell r="M5223">
            <v>16.148595477154014</v>
          </cell>
          <cell r="N5223">
            <v>17.065993236250424</v>
          </cell>
        </row>
        <row r="5224">
          <cell r="A5224">
            <v>43755</v>
          </cell>
          <cell r="M5224">
            <v>16.156791390226246</v>
          </cell>
          <cell r="N5224">
            <v>17.0749937670737</v>
          </cell>
        </row>
        <row r="5225">
          <cell r="A5225">
            <v>43756</v>
          </cell>
          <cell r="M5225">
            <v>16.164991462978566</v>
          </cell>
          <cell r="N5225">
            <v>17.083999044737897</v>
          </cell>
        </row>
        <row r="5226">
          <cell r="A5226">
            <v>43759</v>
          </cell>
          <cell r="M5226">
            <v>16.173195697522143</v>
          </cell>
          <cell r="N5226">
            <v>17.093009071746483</v>
          </cell>
        </row>
        <row r="5227">
          <cell r="A5227">
            <v>43760</v>
          </cell>
          <cell r="M5227">
            <v>16.181404095969214</v>
          </cell>
          <cell r="N5227">
            <v>17.10202385060424</v>
          </cell>
        </row>
        <row r="5228">
          <cell r="A5228">
            <v>43761</v>
          </cell>
          <cell r="M5228">
            <v>16.189616660433089</v>
          </cell>
          <cell r="N5228">
            <v>17.111043383817272</v>
          </cell>
        </row>
        <row r="5229">
          <cell r="A5229">
            <v>43762</v>
          </cell>
          <cell r="M5229">
            <v>16.197833393028152</v>
          </cell>
          <cell r="N5229">
            <v>17.120067673893008</v>
          </cell>
        </row>
        <row r="5230">
          <cell r="A5230">
            <v>43763</v>
          </cell>
          <cell r="M5230">
            <v>16.206054295869858</v>
          </cell>
          <cell r="N5230">
            <v>17.129096723340194</v>
          </cell>
        </row>
        <row r="5231">
          <cell r="A5231">
            <v>43766</v>
          </cell>
          <cell r="M5231">
            <v>16.214279371074738</v>
          </cell>
          <cell r="N5231">
            <v>17.1381305346689</v>
          </cell>
        </row>
        <row r="5232">
          <cell r="A5232">
            <v>43767</v>
          </cell>
          <cell r="M5232">
            <v>16.222508620760397</v>
          </cell>
          <cell r="N5232">
            <v>17.147169110390525</v>
          </cell>
        </row>
        <row r="5233">
          <cell r="A5233">
            <v>43768</v>
          </cell>
          <cell r="M5233">
            <v>16.23074204704551</v>
          </cell>
          <cell r="N5233">
            <v>17.15621245301779</v>
          </cell>
        </row>
        <row r="5234">
          <cell r="A5234">
            <v>43769</v>
          </cell>
          <cell r="M5234">
            <v>16.238979652049832</v>
          </cell>
          <cell r="N5234">
            <v>17.165260565064738</v>
          </cell>
        </row>
        <row r="5235">
          <cell r="A5235">
            <v>43770</v>
          </cell>
          <cell r="M5235">
            <v>16.247221437894193</v>
          </cell>
          <cell r="N5235">
            <v>17.174313449046739</v>
          </cell>
        </row>
        <row r="5236">
          <cell r="A5236">
            <v>43773</v>
          </cell>
          <cell r="M5236">
            <v>16.2554674067005</v>
          </cell>
          <cell r="N5236">
            <v>17.183371107480493</v>
          </cell>
        </row>
        <row r="5237">
          <cell r="A5237">
            <v>43774</v>
          </cell>
          <cell r="M5237">
            <v>16.263717560591733</v>
          </cell>
          <cell r="N5237">
            <v>17.192433542884025</v>
          </cell>
        </row>
        <row r="5238">
          <cell r="A5238">
            <v>43775</v>
          </cell>
          <cell r="M5238">
            <v>16.271971901691956</v>
          </cell>
          <cell r="N5238">
            <v>17.201500757776689</v>
          </cell>
        </row>
        <row r="5239">
          <cell r="A5239">
            <v>43776</v>
          </cell>
          <cell r="M5239">
            <v>16.280230432126302</v>
          </cell>
          <cell r="N5239">
            <v>17.210572754679166</v>
          </cell>
        </row>
        <row r="5240">
          <cell r="A5240">
            <v>43777</v>
          </cell>
          <cell r="M5240">
            <v>16.288493154020994</v>
          </cell>
          <cell r="N5240">
            <v>17.219649536113469</v>
          </cell>
        </row>
        <row r="5241">
          <cell r="A5241">
            <v>43780</v>
          </cell>
          <cell r="M5241">
            <v>16.296760069503325</v>
          </cell>
          <cell r="N5241">
            <v>17.228731104602936</v>
          </cell>
        </row>
        <row r="5242">
          <cell r="A5242">
            <v>43781</v>
          </cell>
          <cell r="M5242">
            <v>16.305031180701672</v>
          </cell>
          <cell r="N5242">
            <v>17.23781746267224</v>
          </cell>
        </row>
        <row r="5243">
          <cell r="A5243">
            <v>43782</v>
          </cell>
          <cell r="M5243">
            <v>16.313306489745489</v>
          </cell>
          <cell r="N5243">
            <v>17.246908612847385</v>
          </cell>
        </row>
        <row r="5244">
          <cell r="A5244">
            <v>43783</v>
          </cell>
          <cell r="M5244">
            <v>16.321585998765315</v>
          </cell>
          <cell r="N5244">
            <v>17.256004557655707</v>
          </cell>
        </row>
        <row r="5245">
          <cell r="A5245">
            <v>43787</v>
          </cell>
          <cell r="M5245">
            <v>16.329869709892765</v>
          </cell>
          <cell r="N5245">
            <v>17.265105299625876</v>
          </cell>
        </row>
        <row r="5246">
          <cell r="A5246">
            <v>43788</v>
          </cell>
          <cell r="M5246">
            <v>16.338157625260543</v>
          </cell>
          <cell r="N5246">
            <v>17.274210841287893</v>
          </cell>
        </row>
        <row r="5247">
          <cell r="A5247">
            <v>43789</v>
          </cell>
          <cell r="M5247">
            <v>16.346449747002428</v>
          </cell>
          <cell r="N5247">
            <v>17.283321185173094</v>
          </cell>
        </row>
        <row r="5248">
          <cell r="A5248">
            <v>43790</v>
          </cell>
          <cell r="M5248">
            <v>16.354746077253289</v>
          </cell>
          <cell r="N5248">
            <v>17.292436333814152</v>
          </cell>
        </row>
        <row r="5249">
          <cell r="A5249">
            <v>43791</v>
          </cell>
          <cell r="M5249">
            <v>16.36304661814907</v>
          </cell>
          <cell r="N5249">
            <v>17.301556289745072</v>
          </cell>
        </row>
        <row r="5250">
          <cell r="A5250">
            <v>43794</v>
          </cell>
          <cell r="M5250">
            <v>16.371351371826808</v>
          </cell>
          <cell r="N5250">
            <v>17.310681055501203</v>
          </cell>
        </row>
        <row r="5251">
          <cell r="A5251">
            <v>43795</v>
          </cell>
          <cell r="M5251">
            <v>16.379660340424621</v>
          </cell>
          <cell r="N5251">
            <v>17.31981063361922</v>
          </cell>
        </row>
        <row r="5252">
          <cell r="A5252">
            <v>43796</v>
          </cell>
          <cell r="M5252">
            <v>16.387973526081709</v>
          </cell>
          <cell r="N5252">
            <v>17.328945026637147</v>
          </cell>
        </row>
        <row r="5253">
          <cell r="A5253">
            <v>43797</v>
          </cell>
          <cell r="M5253">
            <v>16.39629093093836</v>
          </cell>
          <cell r="N5253">
            <v>17.338084237094339</v>
          </cell>
        </row>
        <row r="5254">
          <cell r="A5254">
            <v>43798</v>
          </cell>
          <cell r="M5254">
            <v>16.404612557135948</v>
          </cell>
          <cell r="N5254">
            <v>17.347228267531491</v>
          </cell>
        </row>
        <row r="5255">
          <cell r="A5255">
            <v>43801</v>
          </cell>
          <cell r="M5255">
            <v>16.412938406816938</v>
          </cell>
          <cell r="N5255">
            <v>17.356377120490642</v>
          </cell>
        </row>
        <row r="5256">
          <cell r="A5256">
            <v>43802</v>
          </cell>
          <cell r="M5256">
            <v>16.421268482124876</v>
          </cell>
          <cell r="N5256">
            <v>17.365530798515167</v>
          </cell>
        </row>
        <row r="5257">
          <cell r="A5257">
            <v>43803</v>
          </cell>
          <cell r="M5257">
            <v>16.429602785204402</v>
          </cell>
          <cell r="N5257">
            <v>17.374689304149786</v>
          </cell>
        </row>
        <row r="5258">
          <cell r="A5258">
            <v>43804</v>
          </cell>
          <cell r="M5258">
            <v>16.43794131820124</v>
          </cell>
          <cell r="N5258">
            <v>17.38385263994056</v>
          </cell>
        </row>
        <row r="5259">
          <cell r="A5259">
            <v>43805</v>
          </cell>
          <cell r="M5259">
            <v>16.446284083262203</v>
          </cell>
          <cell r="N5259">
            <v>17.393020808434891</v>
          </cell>
        </row>
        <row r="5260">
          <cell r="A5260">
            <v>43808</v>
          </cell>
          <cell r="M5260">
            <v>16.454631082535194</v>
          </cell>
          <cell r="N5260">
            <v>17.402193812181526</v>
          </cell>
        </row>
        <row r="5261">
          <cell r="A5261">
            <v>43809</v>
          </cell>
          <cell r="M5261">
            <v>16.462982318169207</v>
          </cell>
          <cell r="N5261">
            <v>17.411371653730559</v>
          </cell>
        </row>
        <row r="5262">
          <cell r="A5262">
            <v>43810</v>
          </cell>
          <cell r="M5262">
            <v>16.471337792314326</v>
          </cell>
          <cell r="N5262">
            <v>17.420554335633422</v>
          </cell>
        </row>
        <row r="5263">
          <cell r="A5263">
            <v>43811</v>
          </cell>
          <cell r="M5263">
            <v>16.479697507121731</v>
          </cell>
          <cell r="N5263">
            <v>17.429741860442899</v>
          </cell>
        </row>
        <row r="5264">
          <cell r="A5264">
            <v>43812</v>
          </cell>
          <cell r="M5264">
            <v>16.488061464743687</v>
          </cell>
          <cell r="N5264">
            <v>17.438934230713116</v>
          </cell>
        </row>
        <row r="5265">
          <cell r="A5265">
            <v>43815</v>
          </cell>
          <cell r="M5265">
            <v>16.496429667333555</v>
          </cell>
          <cell r="N5265">
            <v>17.44813144899955</v>
          </cell>
        </row>
        <row r="5266">
          <cell r="A5266">
            <v>43816</v>
          </cell>
          <cell r="M5266">
            <v>16.504802117045784</v>
          </cell>
          <cell r="N5266">
            <v>17.457333517859023</v>
          </cell>
        </row>
        <row r="5267">
          <cell r="A5267">
            <v>43817</v>
          </cell>
          <cell r="M5267">
            <v>16.513178816035925</v>
          </cell>
          <cell r="N5267">
            <v>17.466540439849705</v>
          </cell>
        </row>
        <row r="5268">
          <cell r="A5268">
            <v>43818</v>
          </cell>
          <cell r="M5268">
            <v>16.521559766460616</v>
          </cell>
          <cell r="N5268">
            <v>17.47575221753112</v>
          </cell>
        </row>
        <row r="5269">
          <cell r="A5269">
            <v>43819</v>
          </cell>
          <cell r="M5269">
            <v>16.529944970477594</v>
          </cell>
          <cell r="N5269">
            <v>17.484968853464135</v>
          </cell>
        </row>
        <row r="5270">
          <cell r="A5270">
            <v>43822</v>
          </cell>
          <cell r="M5270">
            <v>16.538334430245687</v>
          </cell>
          <cell r="N5270">
            <v>17.494190350210971</v>
          </cell>
        </row>
        <row r="5271">
          <cell r="A5271">
            <v>43823</v>
          </cell>
          <cell r="M5271">
            <v>16.546728147924821</v>
          </cell>
          <cell r="N5271">
            <v>17.503416710335202</v>
          </cell>
        </row>
        <row r="5272">
          <cell r="A5272">
            <v>43825</v>
          </cell>
          <cell r="M5272">
            <v>16.555126125676018</v>
          </cell>
          <cell r="N5272">
            <v>17.512647936401748</v>
          </cell>
        </row>
        <row r="5273">
          <cell r="A5273">
            <v>43826</v>
          </cell>
          <cell r="M5273">
            <v>16.563528365661398</v>
          </cell>
          <cell r="N5273">
            <v>17.521884030976892</v>
          </cell>
        </row>
        <row r="5274">
          <cell r="A5274">
            <v>43829</v>
          </cell>
          <cell r="M5274">
            <v>16.571934870044174</v>
          </cell>
          <cell r="N5274">
            <v>17.531124996628261</v>
          </cell>
        </row>
        <row r="5275">
          <cell r="A5275">
            <v>43830</v>
          </cell>
          <cell r="M5275">
            <v>16.580345640988664</v>
          </cell>
          <cell r="N5275">
            <v>17.540370835924836</v>
          </cell>
        </row>
      </sheetData>
      <sheetData sheetId="3" refreshError="1"/>
      <sheetData sheetId="4" refreshError="1">
        <row r="4">
          <cell r="F4">
            <v>42205</v>
          </cell>
        </row>
        <row r="5">
          <cell r="F5">
            <v>40039</v>
          </cell>
        </row>
        <row r="9">
          <cell r="A9">
            <v>33970</v>
          </cell>
        </row>
        <row r="10">
          <cell r="A10">
            <v>34022</v>
          </cell>
        </row>
        <row r="11">
          <cell r="A11">
            <v>34023</v>
          </cell>
        </row>
        <row r="12">
          <cell r="A12">
            <v>34067</v>
          </cell>
        </row>
        <row r="13">
          <cell r="A13">
            <v>34068</v>
          </cell>
        </row>
        <row r="14">
          <cell r="A14">
            <v>34080</v>
          </cell>
        </row>
        <row r="15">
          <cell r="A15">
            <v>34130</v>
          </cell>
        </row>
        <row r="16">
          <cell r="A16">
            <v>34219</v>
          </cell>
        </row>
        <row r="17">
          <cell r="A17">
            <v>34254</v>
          </cell>
        </row>
        <row r="18">
          <cell r="A18">
            <v>34275</v>
          </cell>
        </row>
        <row r="19">
          <cell r="A19">
            <v>34288</v>
          </cell>
        </row>
        <row r="20">
          <cell r="A20">
            <v>34379</v>
          </cell>
        </row>
        <row r="21">
          <cell r="A21">
            <v>34380</v>
          </cell>
        </row>
        <row r="22">
          <cell r="A22">
            <v>34424</v>
          </cell>
        </row>
        <row r="23">
          <cell r="A23">
            <v>34425</v>
          </cell>
        </row>
        <row r="24">
          <cell r="A24">
            <v>34445</v>
          </cell>
        </row>
        <row r="25">
          <cell r="A25">
            <v>34487</v>
          </cell>
        </row>
        <row r="26">
          <cell r="A26">
            <v>34584</v>
          </cell>
        </row>
        <row r="27">
          <cell r="A27">
            <v>34610</v>
          </cell>
        </row>
        <row r="28">
          <cell r="A28">
            <v>34619</v>
          </cell>
        </row>
        <row r="29">
          <cell r="A29">
            <v>34640</v>
          </cell>
        </row>
        <row r="30">
          <cell r="A30">
            <v>34653</v>
          </cell>
        </row>
        <row r="31">
          <cell r="A31">
            <v>34757</v>
          </cell>
        </row>
        <row r="32">
          <cell r="A32">
            <v>34758</v>
          </cell>
        </row>
        <row r="33">
          <cell r="A33">
            <v>34802</v>
          </cell>
        </row>
        <row r="34">
          <cell r="A34">
            <v>34803</v>
          </cell>
        </row>
        <row r="35">
          <cell r="A35">
            <v>34810</v>
          </cell>
        </row>
        <row r="36">
          <cell r="A36">
            <v>34820</v>
          </cell>
        </row>
        <row r="37">
          <cell r="A37">
            <v>34865</v>
          </cell>
        </row>
        <row r="38">
          <cell r="A38">
            <v>34949</v>
          </cell>
        </row>
        <row r="39">
          <cell r="A39">
            <v>34984</v>
          </cell>
        </row>
        <row r="40">
          <cell r="A40">
            <v>35005</v>
          </cell>
        </row>
        <row r="41">
          <cell r="A41">
            <v>35018</v>
          </cell>
        </row>
        <row r="42">
          <cell r="A42">
            <v>35058</v>
          </cell>
        </row>
        <row r="43">
          <cell r="A43">
            <v>35065</v>
          </cell>
        </row>
        <row r="44">
          <cell r="A44">
            <v>35114</v>
          </cell>
        </row>
        <row r="45">
          <cell r="A45">
            <v>35115</v>
          </cell>
        </row>
        <row r="46">
          <cell r="A46">
            <v>35159</v>
          </cell>
        </row>
        <row r="47">
          <cell r="A47">
            <v>35160</v>
          </cell>
        </row>
        <row r="48">
          <cell r="A48">
            <v>35186</v>
          </cell>
        </row>
        <row r="49">
          <cell r="A49">
            <v>35222</v>
          </cell>
        </row>
        <row r="50">
          <cell r="A50">
            <v>35341</v>
          </cell>
        </row>
        <row r="51">
          <cell r="A51">
            <v>35384</v>
          </cell>
        </row>
        <row r="52">
          <cell r="A52">
            <v>35424</v>
          </cell>
        </row>
        <row r="53">
          <cell r="A53">
            <v>35431</v>
          </cell>
        </row>
        <row r="54">
          <cell r="A54">
            <v>35471</v>
          </cell>
        </row>
        <row r="55">
          <cell r="A55">
            <v>35472</v>
          </cell>
        </row>
        <row r="56">
          <cell r="A56">
            <v>35516</v>
          </cell>
        </row>
        <row r="57">
          <cell r="A57">
            <v>35517</v>
          </cell>
        </row>
        <row r="58">
          <cell r="A58">
            <v>35541</v>
          </cell>
        </row>
        <row r="59">
          <cell r="A59">
            <v>35551</v>
          </cell>
        </row>
        <row r="60">
          <cell r="A60">
            <v>35579</v>
          </cell>
        </row>
        <row r="61">
          <cell r="A61">
            <v>35789</v>
          </cell>
        </row>
        <row r="62">
          <cell r="A62">
            <v>35796</v>
          </cell>
        </row>
        <row r="63">
          <cell r="A63">
            <v>35849</v>
          </cell>
        </row>
        <row r="64">
          <cell r="A64">
            <v>35850</v>
          </cell>
        </row>
        <row r="65">
          <cell r="A65">
            <v>35894</v>
          </cell>
        </row>
        <row r="66">
          <cell r="A66">
            <v>35895</v>
          </cell>
        </row>
        <row r="67">
          <cell r="A67">
            <v>35906</v>
          </cell>
        </row>
        <row r="68">
          <cell r="A68">
            <v>35916</v>
          </cell>
        </row>
        <row r="69">
          <cell r="A69">
            <v>35957</v>
          </cell>
        </row>
        <row r="70">
          <cell r="A70">
            <v>36045</v>
          </cell>
        </row>
        <row r="71">
          <cell r="A71">
            <v>36080</v>
          </cell>
        </row>
        <row r="72">
          <cell r="A72">
            <v>36101</v>
          </cell>
        </row>
        <row r="73">
          <cell r="A73">
            <v>36154</v>
          </cell>
        </row>
        <row r="74">
          <cell r="A74">
            <v>36161</v>
          </cell>
        </row>
        <row r="75">
          <cell r="A75">
            <v>36206</v>
          </cell>
        </row>
        <row r="76">
          <cell r="A76">
            <v>36207</v>
          </cell>
        </row>
        <row r="77">
          <cell r="A77">
            <v>36251</v>
          </cell>
        </row>
        <row r="78">
          <cell r="A78">
            <v>36252</v>
          </cell>
        </row>
        <row r="79">
          <cell r="A79">
            <v>36271</v>
          </cell>
        </row>
        <row r="80">
          <cell r="A80">
            <v>36314</v>
          </cell>
        </row>
        <row r="81">
          <cell r="A81">
            <v>36410</v>
          </cell>
        </row>
        <row r="82">
          <cell r="A82">
            <v>36445</v>
          </cell>
        </row>
        <row r="83">
          <cell r="A83">
            <v>36466</v>
          </cell>
        </row>
        <row r="84">
          <cell r="A84">
            <v>36479</v>
          </cell>
        </row>
        <row r="85">
          <cell r="A85">
            <v>36591</v>
          </cell>
        </row>
        <row r="86">
          <cell r="A86">
            <v>36592</v>
          </cell>
        </row>
        <row r="87">
          <cell r="A87">
            <v>36637</v>
          </cell>
        </row>
        <row r="88">
          <cell r="A88">
            <v>36647</v>
          </cell>
        </row>
        <row r="89">
          <cell r="A89">
            <v>36699</v>
          </cell>
        </row>
        <row r="90">
          <cell r="A90">
            <v>36776</v>
          </cell>
        </row>
        <row r="91">
          <cell r="A91">
            <v>36811</v>
          </cell>
        </row>
        <row r="92">
          <cell r="A92">
            <v>36832</v>
          </cell>
        </row>
        <row r="93">
          <cell r="A93">
            <v>36845</v>
          </cell>
        </row>
        <row r="94">
          <cell r="A94">
            <v>36885</v>
          </cell>
        </row>
        <row r="95">
          <cell r="A95">
            <v>36892</v>
          </cell>
        </row>
        <row r="96">
          <cell r="A96">
            <v>36948</v>
          </cell>
        </row>
        <row r="97">
          <cell r="A97">
            <v>36949</v>
          </cell>
        </row>
        <row r="98">
          <cell r="A98">
            <v>36994</v>
          </cell>
        </row>
        <row r="99">
          <cell r="A99">
            <v>37012</v>
          </cell>
        </row>
        <row r="100">
          <cell r="A100">
            <v>37056</v>
          </cell>
        </row>
        <row r="101">
          <cell r="A101">
            <v>37141</v>
          </cell>
        </row>
        <row r="102">
          <cell r="A102">
            <v>37176</v>
          </cell>
        </row>
        <row r="103">
          <cell r="A103">
            <v>37197</v>
          </cell>
        </row>
        <row r="104">
          <cell r="A104">
            <v>37210</v>
          </cell>
        </row>
        <row r="105">
          <cell r="A105">
            <v>37250</v>
          </cell>
        </row>
        <row r="106">
          <cell r="A106">
            <v>37257</v>
          </cell>
        </row>
        <row r="107">
          <cell r="A107">
            <v>37298</v>
          </cell>
        </row>
        <row r="108">
          <cell r="A108">
            <v>37299</v>
          </cell>
        </row>
        <row r="109">
          <cell r="A109">
            <v>37344</v>
          </cell>
        </row>
        <row r="110">
          <cell r="A110">
            <v>37377</v>
          </cell>
        </row>
        <row r="111">
          <cell r="A111">
            <v>37406</v>
          </cell>
        </row>
        <row r="112">
          <cell r="A112">
            <v>37575</v>
          </cell>
        </row>
        <row r="113">
          <cell r="A113">
            <v>37615</v>
          </cell>
        </row>
        <row r="114">
          <cell r="A114">
            <v>37622</v>
          </cell>
        </row>
        <row r="115">
          <cell r="A115">
            <v>37683</v>
          </cell>
        </row>
        <row r="116">
          <cell r="A116">
            <v>37684</v>
          </cell>
        </row>
        <row r="117">
          <cell r="A117">
            <v>37729</v>
          </cell>
        </row>
        <row r="118">
          <cell r="A118">
            <v>37732</v>
          </cell>
        </row>
        <row r="119">
          <cell r="A119">
            <v>37742</v>
          </cell>
        </row>
        <row r="120">
          <cell r="A120">
            <v>37791</v>
          </cell>
        </row>
        <row r="121">
          <cell r="A121">
            <v>37980</v>
          </cell>
        </row>
        <row r="122">
          <cell r="A122">
            <v>37987</v>
          </cell>
        </row>
        <row r="123">
          <cell r="A123">
            <v>38040</v>
          </cell>
        </row>
        <row r="124">
          <cell r="A124">
            <v>38041</v>
          </cell>
        </row>
        <row r="125">
          <cell r="A125">
            <v>38086</v>
          </cell>
        </row>
        <row r="126">
          <cell r="A126">
            <v>38098</v>
          </cell>
        </row>
        <row r="127">
          <cell r="A127">
            <v>38148</v>
          </cell>
        </row>
        <row r="128">
          <cell r="A128">
            <v>38237</v>
          </cell>
        </row>
        <row r="129">
          <cell r="A129">
            <v>38272</v>
          </cell>
        </row>
        <row r="130">
          <cell r="A130">
            <v>38293</v>
          </cell>
        </row>
        <row r="131">
          <cell r="A131">
            <v>38306</v>
          </cell>
        </row>
        <row r="132">
          <cell r="A132">
            <v>38390</v>
          </cell>
        </row>
        <row r="133">
          <cell r="A133">
            <v>38391</v>
          </cell>
        </row>
        <row r="134">
          <cell r="A134">
            <v>38436</v>
          </cell>
        </row>
        <row r="135">
          <cell r="A135">
            <v>38463</v>
          </cell>
        </row>
        <row r="136">
          <cell r="A136">
            <v>38498</v>
          </cell>
        </row>
        <row r="137">
          <cell r="A137">
            <v>38602</v>
          </cell>
        </row>
        <row r="138">
          <cell r="A138">
            <v>38637</v>
          </cell>
        </row>
        <row r="139">
          <cell r="A139">
            <v>38658</v>
          </cell>
        </row>
        <row r="140">
          <cell r="A140">
            <v>38671</v>
          </cell>
        </row>
        <row r="141">
          <cell r="A141">
            <v>38775</v>
          </cell>
        </row>
        <row r="142">
          <cell r="A142">
            <v>38776</v>
          </cell>
        </row>
        <row r="143">
          <cell r="A143">
            <v>38821</v>
          </cell>
        </row>
        <row r="144">
          <cell r="A144">
            <v>38828</v>
          </cell>
        </row>
        <row r="145">
          <cell r="A145">
            <v>38838</v>
          </cell>
        </row>
        <row r="146">
          <cell r="A146">
            <v>38883</v>
          </cell>
        </row>
        <row r="147">
          <cell r="A147">
            <v>38967</v>
          </cell>
        </row>
        <row r="148">
          <cell r="A148">
            <v>39002</v>
          </cell>
        </row>
        <row r="149">
          <cell r="A149">
            <v>39023</v>
          </cell>
        </row>
        <row r="150">
          <cell r="A150">
            <v>39036</v>
          </cell>
        </row>
        <row r="151">
          <cell r="A151">
            <v>39076</v>
          </cell>
        </row>
        <row r="152">
          <cell r="A152">
            <v>39083</v>
          </cell>
        </row>
        <row r="153">
          <cell r="A153">
            <v>39132</v>
          </cell>
        </row>
        <row r="154">
          <cell r="A154">
            <v>39133</v>
          </cell>
        </row>
        <row r="155">
          <cell r="A155">
            <v>39178</v>
          </cell>
        </row>
        <row r="156">
          <cell r="A156">
            <v>39203</v>
          </cell>
        </row>
        <row r="157">
          <cell r="A157">
            <v>39240</v>
          </cell>
        </row>
        <row r="158">
          <cell r="A158">
            <v>39332</v>
          </cell>
        </row>
        <row r="159">
          <cell r="A159">
            <v>39367</v>
          </cell>
        </row>
        <row r="160">
          <cell r="A160">
            <v>39388</v>
          </cell>
        </row>
        <row r="161">
          <cell r="A161">
            <v>39401</v>
          </cell>
        </row>
        <row r="162">
          <cell r="A162">
            <v>39441</v>
          </cell>
        </row>
        <row r="163">
          <cell r="A163">
            <v>39448</v>
          </cell>
        </row>
        <row r="164">
          <cell r="A164">
            <v>39482</v>
          </cell>
        </row>
        <row r="165">
          <cell r="A165">
            <v>39483</v>
          </cell>
        </row>
        <row r="166">
          <cell r="A166">
            <v>39528</v>
          </cell>
        </row>
        <row r="167">
          <cell r="A167">
            <v>39559</v>
          </cell>
        </row>
        <row r="168">
          <cell r="A168">
            <v>39569</v>
          </cell>
        </row>
        <row r="169">
          <cell r="A169">
            <v>39590</v>
          </cell>
        </row>
        <row r="170">
          <cell r="A170">
            <v>39807</v>
          </cell>
        </row>
        <row r="171">
          <cell r="A171">
            <v>39814</v>
          </cell>
        </row>
        <row r="172">
          <cell r="A172">
            <v>39867</v>
          </cell>
        </row>
        <row r="173">
          <cell r="A173">
            <v>39868</v>
          </cell>
        </row>
        <row r="174">
          <cell r="A174">
            <v>39913</v>
          </cell>
        </row>
        <row r="175">
          <cell r="A175">
            <v>39924</v>
          </cell>
        </row>
        <row r="176">
          <cell r="A176">
            <v>39934</v>
          </cell>
        </row>
        <row r="177">
          <cell r="A177">
            <v>39975</v>
          </cell>
        </row>
        <row r="178">
          <cell r="A178">
            <v>40063</v>
          </cell>
        </row>
        <row r="179">
          <cell r="A179">
            <v>40098</v>
          </cell>
        </row>
        <row r="180">
          <cell r="A180">
            <v>40119</v>
          </cell>
        </row>
        <row r="181">
          <cell r="A181">
            <v>40172</v>
          </cell>
        </row>
        <row r="182">
          <cell r="A182">
            <v>40179</v>
          </cell>
        </row>
        <row r="183">
          <cell r="A183">
            <v>40224</v>
          </cell>
        </row>
        <row r="184">
          <cell r="A184">
            <v>40225</v>
          </cell>
        </row>
        <row r="185">
          <cell r="A185">
            <v>40270</v>
          </cell>
        </row>
        <row r="186">
          <cell r="A186">
            <v>40289</v>
          </cell>
        </row>
        <row r="187">
          <cell r="A187">
            <v>40332</v>
          </cell>
        </row>
        <row r="188">
          <cell r="A188">
            <v>40428</v>
          </cell>
        </row>
        <row r="189">
          <cell r="A189">
            <v>40463</v>
          </cell>
        </row>
        <row r="190">
          <cell r="A190">
            <v>40484</v>
          </cell>
        </row>
        <row r="191">
          <cell r="A191">
            <v>40497</v>
          </cell>
        </row>
        <row r="192">
          <cell r="A192">
            <v>40609</v>
          </cell>
        </row>
        <row r="193">
          <cell r="A193">
            <v>40610</v>
          </cell>
        </row>
        <row r="194">
          <cell r="A194">
            <v>40654</v>
          </cell>
        </row>
        <row r="195">
          <cell r="A195">
            <v>40655</v>
          </cell>
        </row>
        <row r="196">
          <cell r="A196">
            <v>40717</v>
          </cell>
        </row>
        <row r="197">
          <cell r="A197">
            <v>40793</v>
          </cell>
        </row>
        <row r="198">
          <cell r="A198">
            <v>40828</v>
          </cell>
        </row>
        <row r="199">
          <cell r="A199">
            <v>40849</v>
          </cell>
        </row>
        <row r="200">
          <cell r="A200">
            <v>40862</v>
          </cell>
        </row>
        <row r="201">
          <cell r="A201">
            <v>40959</v>
          </cell>
        </row>
        <row r="202">
          <cell r="A202">
            <v>40960</v>
          </cell>
        </row>
        <row r="203">
          <cell r="A203">
            <v>41005</v>
          </cell>
        </row>
        <row r="204">
          <cell r="A204">
            <v>41030</v>
          </cell>
        </row>
        <row r="205">
          <cell r="A205">
            <v>41067</v>
          </cell>
        </row>
        <row r="206">
          <cell r="A206">
            <v>41159</v>
          </cell>
        </row>
        <row r="207">
          <cell r="A207">
            <v>41194</v>
          </cell>
        </row>
        <row r="208">
          <cell r="A208">
            <v>41215</v>
          </cell>
        </row>
        <row r="209">
          <cell r="A209">
            <v>41228</v>
          </cell>
        </row>
        <row r="210">
          <cell r="A210">
            <v>41268</v>
          </cell>
        </row>
        <row r="211">
          <cell r="A211">
            <v>41275</v>
          </cell>
        </row>
        <row r="212">
          <cell r="A212">
            <v>41316</v>
          </cell>
        </row>
        <row r="213">
          <cell r="A213">
            <v>41317</v>
          </cell>
        </row>
        <row r="214">
          <cell r="A214">
            <v>41362</v>
          </cell>
        </row>
        <row r="215">
          <cell r="A215">
            <v>41395</v>
          </cell>
        </row>
        <row r="216">
          <cell r="A216">
            <v>41424</v>
          </cell>
        </row>
        <row r="217">
          <cell r="A217">
            <v>41593</v>
          </cell>
        </row>
        <row r="218">
          <cell r="A218">
            <v>41633</v>
          </cell>
        </row>
        <row r="219">
          <cell r="A219">
            <v>41640</v>
          </cell>
        </row>
        <row r="220">
          <cell r="A220">
            <v>41701</v>
          </cell>
        </row>
        <row r="221">
          <cell r="A221">
            <v>41702</v>
          </cell>
        </row>
        <row r="222">
          <cell r="A222">
            <v>41747</v>
          </cell>
        </row>
        <row r="223">
          <cell r="A223">
            <v>41750</v>
          </cell>
        </row>
        <row r="224">
          <cell r="A224">
            <v>41760</v>
          </cell>
        </row>
        <row r="225">
          <cell r="A225">
            <v>41809</v>
          </cell>
        </row>
        <row r="226">
          <cell r="A226">
            <v>41998</v>
          </cell>
        </row>
        <row r="227">
          <cell r="A227">
            <v>42005</v>
          </cell>
        </row>
        <row r="228">
          <cell r="A228">
            <v>42051</v>
          </cell>
        </row>
        <row r="229">
          <cell r="A229">
            <v>42052</v>
          </cell>
        </row>
        <row r="230">
          <cell r="A230">
            <v>42097</v>
          </cell>
        </row>
        <row r="231">
          <cell r="A231">
            <v>42115</v>
          </cell>
        </row>
        <row r="232">
          <cell r="A232">
            <v>42125</v>
          </cell>
        </row>
        <row r="233">
          <cell r="A233">
            <v>42159</v>
          </cell>
        </row>
        <row r="234">
          <cell r="A234">
            <v>42254</v>
          </cell>
        </row>
        <row r="235">
          <cell r="A235">
            <v>42289</v>
          </cell>
        </row>
        <row r="236">
          <cell r="A236">
            <v>42310</v>
          </cell>
        </row>
        <row r="237">
          <cell r="A237">
            <v>42363</v>
          </cell>
        </row>
        <row r="238">
          <cell r="A238">
            <v>42370</v>
          </cell>
        </row>
        <row r="239">
          <cell r="A239">
            <v>42408</v>
          </cell>
        </row>
        <row r="240">
          <cell r="A240">
            <v>42409</v>
          </cell>
        </row>
        <row r="241">
          <cell r="A241">
            <v>42454</v>
          </cell>
        </row>
        <row r="242">
          <cell r="A242">
            <v>42481</v>
          </cell>
        </row>
        <row r="243">
          <cell r="A243">
            <v>42516</v>
          </cell>
        </row>
        <row r="244">
          <cell r="A244">
            <v>42620</v>
          </cell>
        </row>
        <row r="245">
          <cell r="A245">
            <v>42655</v>
          </cell>
        </row>
        <row r="246">
          <cell r="A246">
            <v>42676</v>
          </cell>
        </row>
        <row r="247">
          <cell r="A247">
            <v>42689</v>
          </cell>
        </row>
        <row r="248">
          <cell r="A248">
            <v>42793</v>
          </cell>
        </row>
        <row r="249">
          <cell r="A249">
            <v>42794</v>
          </cell>
        </row>
        <row r="250">
          <cell r="A250">
            <v>42839</v>
          </cell>
        </row>
        <row r="251">
          <cell r="A251">
            <v>42846</v>
          </cell>
        </row>
        <row r="252">
          <cell r="A252">
            <v>42856</v>
          </cell>
        </row>
        <row r="253">
          <cell r="A253">
            <v>42901</v>
          </cell>
        </row>
        <row r="254">
          <cell r="A254">
            <v>42985</v>
          </cell>
        </row>
        <row r="255">
          <cell r="A255">
            <v>43020</v>
          </cell>
        </row>
        <row r="256">
          <cell r="A256">
            <v>43041</v>
          </cell>
        </row>
        <row r="257">
          <cell r="A257">
            <v>43054</v>
          </cell>
        </row>
        <row r="258">
          <cell r="A258">
            <v>43094</v>
          </cell>
        </row>
        <row r="259">
          <cell r="A259">
            <v>43101</v>
          </cell>
        </row>
        <row r="260">
          <cell r="A260">
            <v>43143</v>
          </cell>
        </row>
        <row r="261">
          <cell r="A261">
            <v>43144</v>
          </cell>
        </row>
        <row r="262">
          <cell r="A262">
            <v>43189</v>
          </cell>
        </row>
        <row r="263">
          <cell r="A263">
            <v>43221</v>
          </cell>
        </row>
        <row r="264">
          <cell r="A264">
            <v>43251</v>
          </cell>
        </row>
        <row r="265">
          <cell r="A265">
            <v>43350</v>
          </cell>
        </row>
        <row r="266">
          <cell r="A266">
            <v>43385</v>
          </cell>
        </row>
        <row r="267">
          <cell r="A267">
            <v>43406</v>
          </cell>
        </row>
        <row r="268">
          <cell r="A268">
            <v>43419</v>
          </cell>
        </row>
        <row r="269">
          <cell r="A269">
            <v>43459</v>
          </cell>
        </row>
        <row r="270">
          <cell r="A270">
            <v>43466</v>
          </cell>
        </row>
        <row r="271">
          <cell r="A271">
            <v>43528</v>
          </cell>
        </row>
        <row r="272">
          <cell r="A272">
            <v>43529</v>
          </cell>
        </row>
        <row r="273">
          <cell r="A273">
            <v>43574</v>
          </cell>
        </row>
        <row r="274">
          <cell r="A274">
            <v>43586</v>
          </cell>
        </row>
        <row r="275">
          <cell r="A275">
            <v>43636</v>
          </cell>
        </row>
        <row r="276">
          <cell r="A276">
            <v>43784</v>
          </cell>
        </row>
        <row r="277">
          <cell r="A277">
            <v>43824</v>
          </cell>
        </row>
        <row r="278">
          <cell r="A278">
            <v>43831</v>
          </cell>
        </row>
        <row r="279">
          <cell r="A279">
            <v>43885</v>
          </cell>
        </row>
        <row r="280">
          <cell r="A280">
            <v>43886</v>
          </cell>
        </row>
        <row r="281">
          <cell r="A281">
            <v>43931</v>
          </cell>
        </row>
        <row r="282">
          <cell r="A282">
            <v>43942</v>
          </cell>
        </row>
        <row r="283">
          <cell r="A283">
            <v>43952</v>
          </cell>
        </row>
        <row r="284">
          <cell r="A284">
            <v>43993</v>
          </cell>
        </row>
        <row r="285">
          <cell r="A285">
            <v>44081</v>
          </cell>
        </row>
        <row r="286">
          <cell r="A286">
            <v>44116</v>
          </cell>
        </row>
        <row r="287">
          <cell r="A287">
            <v>44137</v>
          </cell>
        </row>
        <row r="288">
          <cell r="A288">
            <v>44190</v>
          </cell>
        </row>
        <row r="289">
          <cell r="A289">
            <v>44197</v>
          </cell>
        </row>
        <row r="290">
          <cell r="A290">
            <v>44242</v>
          </cell>
        </row>
        <row r="291">
          <cell r="A291">
            <v>44243</v>
          </cell>
        </row>
        <row r="292">
          <cell r="A292">
            <v>44288</v>
          </cell>
        </row>
        <row r="293">
          <cell r="A293">
            <v>44307</v>
          </cell>
        </row>
        <row r="294">
          <cell r="A294">
            <v>44350</v>
          </cell>
        </row>
        <row r="295">
          <cell r="A295">
            <v>44446</v>
          </cell>
        </row>
        <row r="296">
          <cell r="A296">
            <v>44481</v>
          </cell>
        </row>
        <row r="297">
          <cell r="A297">
            <v>44502</v>
          </cell>
        </row>
        <row r="298">
          <cell r="A298">
            <v>44515</v>
          </cell>
        </row>
        <row r="299">
          <cell r="A299">
            <v>44620</v>
          </cell>
        </row>
        <row r="300">
          <cell r="A300">
            <v>44621</v>
          </cell>
        </row>
        <row r="301">
          <cell r="A301">
            <v>44666</v>
          </cell>
        </row>
        <row r="302">
          <cell r="A302">
            <v>44672</v>
          </cell>
        </row>
        <row r="303">
          <cell r="A303">
            <v>44728</v>
          </cell>
        </row>
        <row r="304">
          <cell r="A304">
            <v>44811</v>
          </cell>
        </row>
        <row r="305">
          <cell r="A305">
            <v>44846</v>
          </cell>
        </row>
        <row r="306">
          <cell r="A306">
            <v>44867</v>
          </cell>
        </row>
        <row r="307">
          <cell r="A307">
            <v>44880</v>
          </cell>
        </row>
        <row r="308">
          <cell r="A308">
            <v>44977</v>
          </cell>
        </row>
        <row r="309">
          <cell r="A309">
            <v>44978</v>
          </cell>
        </row>
        <row r="310">
          <cell r="A310">
            <v>45023</v>
          </cell>
        </row>
        <row r="311">
          <cell r="A311">
            <v>45037</v>
          </cell>
        </row>
        <row r="312">
          <cell r="A312">
            <v>45047</v>
          </cell>
        </row>
        <row r="313">
          <cell r="A313">
            <v>45085</v>
          </cell>
        </row>
        <row r="314">
          <cell r="A314">
            <v>45176</v>
          </cell>
        </row>
        <row r="315">
          <cell r="A315">
            <v>45211</v>
          </cell>
        </row>
        <row r="316">
          <cell r="A316">
            <v>45232</v>
          </cell>
        </row>
        <row r="317">
          <cell r="A317">
            <v>45245</v>
          </cell>
        </row>
        <row r="318">
          <cell r="A318">
            <v>45285</v>
          </cell>
        </row>
        <row r="319">
          <cell r="A319">
            <v>45292</v>
          </cell>
        </row>
        <row r="320">
          <cell r="A320">
            <v>45334</v>
          </cell>
        </row>
        <row r="321">
          <cell r="A321">
            <v>45335</v>
          </cell>
        </row>
        <row r="322">
          <cell r="A322">
            <v>45380</v>
          </cell>
        </row>
        <row r="323">
          <cell r="A323">
            <v>45413</v>
          </cell>
        </row>
        <row r="324">
          <cell r="A324">
            <v>45442</v>
          </cell>
        </row>
        <row r="325">
          <cell r="A325">
            <v>45611</v>
          </cell>
        </row>
        <row r="326">
          <cell r="A326">
            <v>45651</v>
          </cell>
        </row>
        <row r="327">
          <cell r="A327">
            <v>45658</v>
          </cell>
        </row>
        <row r="328">
          <cell r="A328">
            <v>45719</v>
          </cell>
        </row>
        <row r="329">
          <cell r="A329">
            <v>45720</v>
          </cell>
        </row>
        <row r="330">
          <cell r="A330">
            <v>45765</v>
          </cell>
        </row>
        <row r="331">
          <cell r="A331">
            <v>45768</v>
          </cell>
        </row>
        <row r="332">
          <cell r="A332">
            <v>45778</v>
          </cell>
        </row>
        <row r="333">
          <cell r="A333">
            <v>45827</v>
          </cell>
        </row>
        <row r="334">
          <cell r="A334">
            <v>46016</v>
          </cell>
        </row>
        <row r="335">
          <cell r="A335">
            <v>46023</v>
          </cell>
        </row>
        <row r="336">
          <cell r="A336">
            <v>46069</v>
          </cell>
        </row>
        <row r="337">
          <cell r="A337">
            <v>46070</v>
          </cell>
        </row>
        <row r="338">
          <cell r="A338">
            <v>46115</v>
          </cell>
        </row>
        <row r="339">
          <cell r="A339">
            <v>46133</v>
          </cell>
        </row>
        <row r="340">
          <cell r="A340">
            <v>46143</v>
          </cell>
        </row>
        <row r="341">
          <cell r="A341">
            <v>46177</v>
          </cell>
        </row>
        <row r="342">
          <cell r="A342">
            <v>46272</v>
          </cell>
        </row>
        <row r="343">
          <cell r="A343">
            <v>46307</v>
          </cell>
        </row>
        <row r="344">
          <cell r="A344">
            <v>46328</v>
          </cell>
        </row>
        <row r="345">
          <cell r="A345">
            <v>46381</v>
          </cell>
        </row>
        <row r="346">
          <cell r="A346">
            <v>46388</v>
          </cell>
        </row>
        <row r="347">
          <cell r="A347">
            <v>46426</v>
          </cell>
        </row>
        <row r="348">
          <cell r="A348">
            <v>46427</v>
          </cell>
        </row>
        <row r="349">
          <cell r="A349">
            <v>46472</v>
          </cell>
        </row>
        <row r="350">
          <cell r="A350">
            <v>46498</v>
          </cell>
        </row>
        <row r="351">
          <cell r="A351">
            <v>46534</v>
          </cell>
        </row>
        <row r="352">
          <cell r="A352">
            <v>46637</v>
          </cell>
        </row>
        <row r="353">
          <cell r="A353">
            <v>46672</v>
          </cell>
        </row>
        <row r="354">
          <cell r="A354">
            <v>46693</v>
          </cell>
        </row>
        <row r="355">
          <cell r="A355">
            <v>46706</v>
          </cell>
        </row>
        <row r="356">
          <cell r="A356">
            <v>46811</v>
          </cell>
        </row>
        <row r="357">
          <cell r="A357">
            <v>46812</v>
          </cell>
        </row>
        <row r="358">
          <cell r="A358">
            <v>46857</v>
          </cell>
        </row>
        <row r="359">
          <cell r="A359">
            <v>46864</v>
          </cell>
        </row>
        <row r="360">
          <cell r="A360">
            <v>46874</v>
          </cell>
        </row>
        <row r="361">
          <cell r="A361">
            <v>46919</v>
          </cell>
        </row>
        <row r="362">
          <cell r="A362">
            <v>47003</v>
          </cell>
        </row>
        <row r="363">
          <cell r="A363">
            <v>47038</v>
          </cell>
        </row>
        <row r="364">
          <cell r="A364">
            <v>47059</v>
          </cell>
        </row>
        <row r="365">
          <cell r="A365">
            <v>47072</v>
          </cell>
        </row>
        <row r="366">
          <cell r="A366">
            <v>47112</v>
          </cell>
        </row>
        <row r="367">
          <cell r="A367">
            <v>47119</v>
          </cell>
        </row>
        <row r="368">
          <cell r="A368">
            <v>47161</v>
          </cell>
        </row>
        <row r="369">
          <cell r="A369">
            <v>47162</v>
          </cell>
        </row>
        <row r="370">
          <cell r="A370">
            <v>47207</v>
          </cell>
        </row>
        <row r="371">
          <cell r="A371">
            <v>47239</v>
          </cell>
        </row>
        <row r="372">
          <cell r="A372">
            <v>47269</v>
          </cell>
        </row>
        <row r="373">
          <cell r="A373">
            <v>47368</v>
          </cell>
        </row>
        <row r="374">
          <cell r="A374">
            <v>47403</v>
          </cell>
        </row>
        <row r="375">
          <cell r="A375">
            <v>47424</v>
          </cell>
        </row>
        <row r="376">
          <cell r="A376">
            <v>47437</v>
          </cell>
        </row>
        <row r="377">
          <cell r="A377">
            <v>47477</v>
          </cell>
        </row>
        <row r="378">
          <cell r="A378">
            <v>47484</v>
          </cell>
        </row>
        <row r="379">
          <cell r="A379">
            <v>47546</v>
          </cell>
        </row>
        <row r="380">
          <cell r="A380">
            <v>47547</v>
          </cell>
        </row>
        <row r="381">
          <cell r="A381">
            <v>47592</v>
          </cell>
        </row>
        <row r="382">
          <cell r="A382">
            <v>47604</v>
          </cell>
        </row>
        <row r="383">
          <cell r="A383">
            <v>47654</v>
          </cell>
        </row>
        <row r="384">
          <cell r="A384">
            <v>47802</v>
          </cell>
        </row>
        <row r="385">
          <cell r="A385">
            <v>47842</v>
          </cell>
        </row>
        <row r="386">
          <cell r="A386">
            <v>47849</v>
          </cell>
        </row>
        <row r="387">
          <cell r="A387">
            <v>47903</v>
          </cell>
        </row>
        <row r="388">
          <cell r="A388">
            <v>47904</v>
          </cell>
        </row>
        <row r="389">
          <cell r="A389">
            <v>47949</v>
          </cell>
        </row>
        <row r="390">
          <cell r="A390">
            <v>47959</v>
          </cell>
        </row>
        <row r="391">
          <cell r="A391">
            <v>47969</v>
          </cell>
        </row>
        <row r="392">
          <cell r="A392">
            <v>48011</v>
          </cell>
        </row>
        <row r="393">
          <cell r="A393">
            <v>48207</v>
          </cell>
        </row>
        <row r="394">
          <cell r="A394">
            <v>48214</v>
          </cell>
        </row>
        <row r="395">
          <cell r="A395">
            <v>48253</v>
          </cell>
        </row>
        <row r="396">
          <cell r="A396">
            <v>48254</v>
          </cell>
        </row>
        <row r="397">
          <cell r="A397">
            <v>48299</v>
          </cell>
        </row>
        <row r="398">
          <cell r="A398">
            <v>48325</v>
          </cell>
        </row>
        <row r="399">
          <cell r="A399">
            <v>48361</v>
          </cell>
        </row>
        <row r="400">
          <cell r="A400">
            <v>48464</v>
          </cell>
        </row>
        <row r="401">
          <cell r="A401">
            <v>48499</v>
          </cell>
        </row>
        <row r="402">
          <cell r="A402">
            <v>48520</v>
          </cell>
        </row>
        <row r="403">
          <cell r="A403">
            <v>48533</v>
          </cell>
        </row>
        <row r="404">
          <cell r="A404">
            <v>48638</v>
          </cell>
        </row>
        <row r="405">
          <cell r="A405">
            <v>48639</v>
          </cell>
        </row>
        <row r="406">
          <cell r="A406">
            <v>48684</v>
          </cell>
        </row>
        <row r="407">
          <cell r="A407">
            <v>48690</v>
          </cell>
        </row>
        <row r="408">
          <cell r="A408">
            <v>48746</v>
          </cell>
        </row>
        <row r="409">
          <cell r="A409">
            <v>48829</v>
          </cell>
        </row>
        <row r="410">
          <cell r="A410">
            <v>48864</v>
          </cell>
        </row>
        <row r="411">
          <cell r="A411">
            <v>48885</v>
          </cell>
        </row>
        <row r="412">
          <cell r="A412">
            <v>48898</v>
          </cell>
        </row>
        <row r="413">
          <cell r="A413">
            <v>48995</v>
          </cell>
        </row>
        <row r="414">
          <cell r="A414">
            <v>48996</v>
          </cell>
        </row>
        <row r="415">
          <cell r="A415">
            <v>49041</v>
          </cell>
        </row>
        <row r="416">
          <cell r="A416">
            <v>49055</v>
          </cell>
        </row>
        <row r="417">
          <cell r="A417">
            <v>49065</v>
          </cell>
        </row>
        <row r="418">
          <cell r="A418">
            <v>49103</v>
          </cell>
        </row>
        <row r="419">
          <cell r="A419">
            <v>49194</v>
          </cell>
        </row>
        <row r="420">
          <cell r="A420">
            <v>49229</v>
          </cell>
        </row>
        <row r="421">
          <cell r="A421">
            <v>49250</v>
          </cell>
        </row>
        <row r="422">
          <cell r="A422">
            <v>49263</v>
          </cell>
        </row>
        <row r="423">
          <cell r="A423">
            <v>49303</v>
          </cell>
        </row>
        <row r="424">
          <cell r="A424">
            <v>49310</v>
          </cell>
        </row>
        <row r="425">
          <cell r="A425">
            <v>49345</v>
          </cell>
        </row>
        <row r="426">
          <cell r="A426">
            <v>49346</v>
          </cell>
        </row>
        <row r="427">
          <cell r="A427">
            <v>49391</v>
          </cell>
        </row>
        <row r="428">
          <cell r="A428">
            <v>49430</v>
          </cell>
        </row>
        <row r="429">
          <cell r="A429">
            <v>49453</v>
          </cell>
        </row>
        <row r="430">
          <cell r="A430">
            <v>49559</v>
          </cell>
        </row>
        <row r="431">
          <cell r="A431">
            <v>49594</v>
          </cell>
        </row>
        <row r="432">
          <cell r="A432">
            <v>49615</v>
          </cell>
        </row>
        <row r="433">
          <cell r="A433">
            <v>49628</v>
          </cell>
        </row>
        <row r="434">
          <cell r="A434">
            <v>49668</v>
          </cell>
        </row>
        <row r="435">
          <cell r="A435">
            <v>49675</v>
          </cell>
        </row>
        <row r="436">
          <cell r="A436">
            <v>49730</v>
          </cell>
        </row>
        <row r="437">
          <cell r="A437">
            <v>49731</v>
          </cell>
        </row>
        <row r="438">
          <cell r="A438">
            <v>49776</v>
          </cell>
        </row>
        <row r="439">
          <cell r="A439">
            <v>49786</v>
          </cell>
        </row>
        <row r="440">
          <cell r="A440">
            <v>49796</v>
          </cell>
        </row>
        <row r="441">
          <cell r="A441">
            <v>49838</v>
          </cell>
        </row>
        <row r="442">
          <cell r="A442">
            <v>50034</v>
          </cell>
        </row>
        <row r="443">
          <cell r="A443">
            <v>50041</v>
          </cell>
        </row>
        <row r="444">
          <cell r="A444">
            <v>50087</v>
          </cell>
        </row>
        <row r="445">
          <cell r="A445">
            <v>50088</v>
          </cell>
        </row>
        <row r="446">
          <cell r="A446">
            <v>50133</v>
          </cell>
        </row>
        <row r="447">
          <cell r="A447">
            <v>50151</v>
          </cell>
        </row>
        <row r="448">
          <cell r="A448">
            <v>50161</v>
          </cell>
        </row>
        <row r="449">
          <cell r="A449">
            <v>50195</v>
          </cell>
        </row>
        <row r="450">
          <cell r="A450">
            <v>50290</v>
          </cell>
        </row>
        <row r="451">
          <cell r="A451">
            <v>50325</v>
          </cell>
        </row>
        <row r="452">
          <cell r="A452">
            <v>50346</v>
          </cell>
        </row>
        <row r="453">
          <cell r="A453">
            <v>50399</v>
          </cell>
        </row>
        <row r="454">
          <cell r="A454">
            <v>50406</v>
          </cell>
        </row>
        <row r="455">
          <cell r="A455">
            <v>50472</v>
          </cell>
        </row>
        <row r="456">
          <cell r="A456">
            <v>50473</v>
          </cell>
        </row>
        <row r="457">
          <cell r="A457">
            <v>50516</v>
          </cell>
        </row>
        <row r="458">
          <cell r="A458">
            <v>50518</v>
          </cell>
        </row>
        <row r="459">
          <cell r="A459">
            <v>50580</v>
          </cell>
        </row>
        <row r="460">
          <cell r="A460">
            <v>50655</v>
          </cell>
        </row>
        <row r="461">
          <cell r="A461">
            <v>50690</v>
          </cell>
        </row>
        <row r="462">
          <cell r="A462">
            <v>50711</v>
          </cell>
        </row>
        <row r="463">
          <cell r="A463">
            <v>50724</v>
          </cell>
        </row>
        <row r="464">
          <cell r="A464">
            <v>50822</v>
          </cell>
        </row>
        <row r="465">
          <cell r="A465">
            <v>50823</v>
          </cell>
        </row>
        <row r="466">
          <cell r="A466">
            <v>50868</v>
          </cell>
        </row>
        <row r="467">
          <cell r="A467">
            <v>50881</v>
          </cell>
        </row>
        <row r="468">
          <cell r="A468">
            <v>50930</v>
          </cell>
        </row>
        <row r="469">
          <cell r="A469">
            <v>51020</v>
          </cell>
        </row>
        <row r="470">
          <cell r="A470">
            <v>51055</v>
          </cell>
        </row>
        <row r="471">
          <cell r="A471">
            <v>51076</v>
          </cell>
        </row>
        <row r="472">
          <cell r="A472">
            <v>51089</v>
          </cell>
        </row>
        <row r="473">
          <cell r="A473">
            <v>51179</v>
          </cell>
        </row>
        <row r="474">
          <cell r="A474">
            <v>51180</v>
          </cell>
        </row>
        <row r="475">
          <cell r="A475">
            <v>51225</v>
          </cell>
        </row>
        <row r="476">
          <cell r="A476">
            <v>51257</v>
          </cell>
        </row>
        <row r="477">
          <cell r="A477">
            <v>51287</v>
          </cell>
        </row>
        <row r="478">
          <cell r="A478">
            <v>51386</v>
          </cell>
        </row>
        <row r="479">
          <cell r="A479">
            <v>51421</v>
          </cell>
        </row>
        <row r="480">
          <cell r="A480">
            <v>51442</v>
          </cell>
        </row>
        <row r="481">
          <cell r="A481">
            <v>51455</v>
          </cell>
        </row>
        <row r="482">
          <cell r="A482">
            <v>51495</v>
          </cell>
        </row>
        <row r="483">
          <cell r="A483">
            <v>51502</v>
          </cell>
        </row>
        <row r="484">
          <cell r="A484">
            <v>51564</v>
          </cell>
        </row>
        <row r="485">
          <cell r="A485">
            <v>51565</v>
          </cell>
        </row>
        <row r="486">
          <cell r="A486">
            <v>51610</v>
          </cell>
        </row>
        <row r="487">
          <cell r="A487">
            <v>51622</v>
          </cell>
        </row>
        <row r="488">
          <cell r="A488">
            <v>51672</v>
          </cell>
        </row>
        <row r="489">
          <cell r="A489">
            <v>51820</v>
          </cell>
        </row>
        <row r="490">
          <cell r="A490">
            <v>51860</v>
          </cell>
        </row>
        <row r="491">
          <cell r="A491">
            <v>51867</v>
          </cell>
        </row>
        <row r="492">
          <cell r="A492">
            <v>51914</v>
          </cell>
        </row>
        <row r="493">
          <cell r="A493">
            <v>51915</v>
          </cell>
        </row>
        <row r="494">
          <cell r="A494">
            <v>51960</v>
          </cell>
        </row>
        <row r="495">
          <cell r="A495">
            <v>51977</v>
          </cell>
        </row>
        <row r="496">
          <cell r="A496">
            <v>51987</v>
          </cell>
        </row>
        <row r="497">
          <cell r="A497">
            <v>52022</v>
          </cell>
        </row>
        <row r="498">
          <cell r="A498">
            <v>52225</v>
          </cell>
        </row>
        <row r="499">
          <cell r="A499">
            <v>52232</v>
          </cell>
        </row>
        <row r="500">
          <cell r="A500">
            <v>52271</v>
          </cell>
        </row>
        <row r="501">
          <cell r="A501">
            <v>52272</v>
          </cell>
        </row>
        <row r="502">
          <cell r="A502">
            <v>52317</v>
          </cell>
        </row>
        <row r="503">
          <cell r="A503">
            <v>52342</v>
          </cell>
        </row>
        <row r="504">
          <cell r="A504">
            <v>52352</v>
          </cell>
        </row>
        <row r="505">
          <cell r="A505">
            <v>52379</v>
          </cell>
        </row>
        <row r="506">
          <cell r="A506">
            <v>52481</v>
          </cell>
        </row>
        <row r="507">
          <cell r="A507">
            <v>52516</v>
          </cell>
        </row>
        <row r="508">
          <cell r="A508">
            <v>52537</v>
          </cell>
        </row>
        <row r="509">
          <cell r="A509">
            <v>52590</v>
          </cell>
        </row>
        <row r="510">
          <cell r="A510">
            <v>52597</v>
          </cell>
        </row>
        <row r="511">
          <cell r="A511">
            <v>52656</v>
          </cell>
        </row>
        <row r="512">
          <cell r="A512">
            <v>52657</v>
          </cell>
        </row>
        <row r="513">
          <cell r="A513">
            <v>52702</v>
          </cell>
        </row>
        <row r="514">
          <cell r="A514">
            <v>52708</v>
          </cell>
        </row>
        <row r="515">
          <cell r="A515">
            <v>52764</v>
          </cell>
        </row>
        <row r="516">
          <cell r="A516">
            <v>52847</v>
          </cell>
        </row>
        <row r="517">
          <cell r="A517">
            <v>52882</v>
          </cell>
        </row>
        <row r="518">
          <cell r="A518">
            <v>52903</v>
          </cell>
        </row>
        <row r="519">
          <cell r="A519">
            <v>52916</v>
          </cell>
        </row>
        <row r="520">
          <cell r="A520">
            <v>53013</v>
          </cell>
        </row>
        <row r="521">
          <cell r="A521">
            <v>53014</v>
          </cell>
        </row>
        <row r="522">
          <cell r="A522">
            <v>53059</v>
          </cell>
        </row>
        <row r="523">
          <cell r="A523">
            <v>53073</v>
          </cell>
        </row>
        <row r="524">
          <cell r="A524">
            <v>53083</v>
          </cell>
        </row>
        <row r="525">
          <cell r="A525">
            <v>53121</v>
          </cell>
        </row>
        <row r="526">
          <cell r="A526">
            <v>53212</v>
          </cell>
        </row>
        <row r="527">
          <cell r="A527">
            <v>53247</v>
          </cell>
        </row>
        <row r="528">
          <cell r="A528">
            <v>53268</v>
          </cell>
        </row>
        <row r="529">
          <cell r="A529">
            <v>53281</v>
          </cell>
        </row>
        <row r="530">
          <cell r="A530">
            <v>53321</v>
          </cell>
        </row>
        <row r="531">
          <cell r="A531">
            <v>53328</v>
          </cell>
        </row>
        <row r="532">
          <cell r="A532">
            <v>53363</v>
          </cell>
        </row>
        <row r="533">
          <cell r="A533">
            <v>53364</v>
          </cell>
        </row>
        <row r="534">
          <cell r="A534">
            <v>53409</v>
          </cell>
        </row>
        <row r="535">
          <cell r="A535">
            <v>53448</v>
          </cell>
        </row>
        <row r="536">
          <cell r="A536">
            <v>53471</v>
          </cell>
        </row>
        <row r="537">
          <cell r="A537">
            <v>53577</v>
          </cell>
        </row>
        <row r="538">
          <cell r="A538">
            <v>53612</v>
          </cell>
        </row>
        <row r="539">
          <cell r="A539">
            <v>53633</v>
          </cell>
        </row>
        <row r="540">
          <cell r="A540">
            <v>53646</v>
          </cell>
        </row>
        <row r="541">
          <cell r="A541">
            <v>53686</v>
          </cell>
        </row>
        <row r="542">
          <cell r="A542">
            <v>53693</v>
          </cell>
        </row>
        <row r="543">
          <cell r="A543">
            <v>53748</v>
          </cell>
        </row>
        <row r="544">
          <cell r="A544">
            <v>53749</v>
          </cell>
        </row>
        <row r="545">
          <cell r="A545">
            <v>53794</v>
          </cell>
        </row>
        <row r="546">
          <cell r="A546">
            <v>53813</v>
          </cell>
        </row>
        <row r="547">
          <cell r="A547">
            <v>53856</v>
          </cell>
        </row>
        <row r="548">
          <cell r="A548">
            <v>54011</v>
          </cell>
        </row>
        <row r="549">
          <cell r="A549">
            <v>54051</v>
          </cell>
        </row>
        <row r="550">
          <cell r="A550">
            <v>54058</v>
          </cell>
        </row>
        <row r="551">
          <cell r="A551">
            <v>54105</v>
          </cell>
        </row>
        <row r="552">
          <cell r="A552">
            <v>54106</v>
          </cell>
        </row>
        <row r="553">
          <cell r="A553">
            <v>54151</v>
          </cell>
        </row>
        <row r="554">
          <cell r="A554">
            <v>54169</v>
          </cell>
        </row>
        <row r="555">
          <cell r="A555">
            <v>54179</v>
          </cell>
        </row>
        <row r="556">
          <cell r="A556">
            <v>54213</v>
          </cell>
        </row>
        <row r="557">
          <cell r="A557">
            <v>54308</v>
          </cell>
        </row>
        <row r="558">
          <cell r="A558">
            <v>54343</v>
          </cell>
        </row>
        <row r="559">
          <cell r="A559">
            <v>54364</v>
          </cell>
        </row>
        <row r="560">
          <cell r="A560">
            <v>54417</v>
          </cell>
        </row>
        <row r="561">
          <cell r="A561">
            <v>54424</v>
          </cell>
        </row>
        <row r="562">
          <cell r="A562">
            <v>54483</v>
          </cell>
        </row>
        <row r="563">
          <cell r="A563">
            <v>54484</v>
          </cell>
        </row>
        <row r="564">
          <cell r="A564">
            <v>54529</v>
          </cell>
        </row>
        <row r="565">
          <cell r="A565">
            <v>54534</v>
          </cell>
        </row>
        <row r="566">
          <cell r="A566">
            <v>54591</v>
          </cell>
        </row>
        <row r="567">
          <cell r="A567">
            <v>54673</v>
          </cell>
        </row>
        <row r="568">
          <cell r="A568">
            <v>54708</v>
          </cell>
        </row>
        <row r="569">
          <cell r="A569">
            <v>54729</v>
          </cell>
        </row>
        <row r="570">
          <cell r="A570">
            <v>54742</v>
          </cell>
        </row>
        <row r="571">
          <cell r="A571">
            <v>54840</v>
          </cell>
        </row>
        <row r="572">
          <cell r="A572">
            <v>54841</v>
          </cell>
        </row>
        <row r="573">
          <cell r="A573">
            <v>54886</v>
          </cell>
        </row>
        <row r="574">
          <cell r="A574">
            <v>54899</v>
          </cell>
        </row>
        <row r="575">
          <cell r="A575">
            <v>54948</v>
          </cell>
        </row>
        <row r="576">
          <cell r="A576">
            <v>55038</v>
          </cell>
        </row>
        <row r="577">
          <cell r="A577">
            <v>55073</v>
          </cell>
        </row>
        <row r="578">
          <cell r="A578">
            <v>55094</v>
          </cell>
        </row>
        <row r="579">
          <cell r="A579">
            <v>55107</v>
          </cell>
        </row>
        <row r="580">
          <cell r="A580">
            <v>55197</v>
          </cell>
        </row>
        <row r="581">
          <cell r="A581">
            <v>55198</v>
          </cell>
        </row>
        <row r="582">
          <cell r="A582">
            <v>55243</v>
          </cell>
        </row>
        <row r="583">
          <cell r="A583">
            <v>55264</v>
          </cell>
        </row>
        <row r="584">
          <cell r="A584">
            <v>55274</v>
          </cell>
        </row>
        <row r="585">
          <cell r="A585">
            <v>55305</v>
          </cell>
        </row>
        <row r="586">
          <cell r="A586">
            <v>55403</v>
          </cell>
        </row>
        <row r="587">
          <cell r="A587">
            <v>55438</v>
          </cell>
        </row>
        <row r="588">
          <cell r="A588">
            <v>55459</v>
          </cell>
        </row>
        <row r="589">
          <cell r="A589">
            <v>55472</v>
          </cell>
        </row>
        <row r="590">
          <cell r="A590">
            <v>55512</v>
          </cell>
        </row>
        <row r="591">
          <cell r="A591">
            <v>55519</v>
          </cell>
        </row>
        <row r="592">
          <cell r="A592">
            <v>55582</v>
          </cell>
        </row>
        <row r="593">
          <cell r="A593">
            <v>55583</v>
          </cell>
        </row>
        <row r="594">
          <cell r="A594">
            <v>55628</v>
          </cell>
        </row>
        <row r="595">
          <cell r="A595">
            <v>55640</v>
          </cell>
        </row>
        <row r="596">
          <cell r="A596">
            <v>55690</v>
          </cell>
        </row>
        <row r="597">
          <cell r="A597">
            <v>55838</v>
          </cell>
        </row>
        <row r="598">
          <cell r="A598">
            <v>55878</v>
          </cell>
        </row>
        <row r="599">
          <cell r="A599">
            <v>55885</v>
          </cell>
        </row>
        <row r="600">
          <cell r="A600">
            <v>55932</v>
          </cell>
        </row>
        <row r="601">
          <cell r="A601">
            <v>55933</v>
          </cell>
        </row>
        <row r="602">
          <cell r="A602">
            <v>55978</v>
          </cell>
        </row>
        <row r="603">
          <cell r="A603">
            <v>55995</v>
          </cell>
        </row>
        <row r="604">
          <cell r="A604">
            <v>56005</v>
          </cell>
        </row>
        <row r="605">
          <cell r="A605">
            <v>56040</v>
          </cell>
        </row>
        <row r="606">
          <cell r="A606">
            <v>56243</v>
          </cell>
        </row>
        <row r="607">
          <cell r="A607">
            <v>56250</v>
          </cell>
        </row>
        <row r="608">
          <cell r="A608">
            <v>56289</v>
          </cell>
        </row>
        <row r="609">
          <cell r="A609">
            <v>56290</v>
          </cell>
        </row>
        <row r="610">
          <cell r="A610">
            <v>56335</v>
          </cell>
        </row>
        <row r="611">
          <cell r="A611">
            <v>56360</v>
          </cell>
        </row>
        <row r="612">
          <cell r="A612">
            <v>56370</v>
          </cell>
        </row>
        <row r="613">
          <cell r="A613">
            <v>56397</v>
          </cell>
        </row>
        <row r="614">
          <cell r="A614">
            <v>56499</v>
          </cell>
        </row>
        <row r="615">
          <cell r="A615">
            <v>56534</v>
          </cell>
        </row>
        <row r="616">
          <cell r="A616">
            <v>56555</v>
          </cell>
        </row>
        <row r="617">
          <cell r="A617">
            <v>56608</v>
          </cell>
        </row>
        <row r="618">
          <cell r="A618">
            <v>56615</v>
          </cell>
        </row>
        <row r="619">
          <cell r="A619">
            <v>56674</v>
          </cell>
        </row>
        <row r="620">
          <cell r="A620">
            <v>56675</v>
          </cell>
        </row>
        <row r="621">
          <cell r="A621">
            <v>56720</v>
          </cell>
        </row>
        <row r="622">
          <cell r="A622">
            <v>56725</v>
          </cell>
        </row>
        <row r="623">
          <cell r="A623">
            <v>56782</v>
          </cell>
        </row>
        <row r="624">
          <cell r="A624">
            <v>56864</v>
          </cell>
        </row>
        <row r="625">
          <cell r="A625">
            <v>56899</v>
          </cell>
        </row>
        <row r="626">
          <cell r="A626">
            <v>56920</v>
          </cell>
        </row>
        <row r="627">
          <cell r="A627">
            <v>56933</v>
          </cell>
        </row>
        <row r="628">
          <cell r="A628">
            <v>57024</v>
          </cell>
        </row>
        <row r="629">
          <cell r="A629">
            <v>57025</v>
          </cell>
        </row>
        <row r="630">
          <cell r="A630">
            <v>57070</v>
          </cell>
        </row>
        <row r="631">
          <cell r="A631">
            <v>57091</v>
          </cell>
        </row>
        <row r="632">
          <cell r="A632">
            <v>57101</v>
          </cell>
        </row>
        <row r="633">
          <cell r="A633">
            <v>57132</v>
          </cell>
        </row>
        <row r="634">
          <cell r="A634">
            <v>57230</v>
          </cell>
        </row>
        <row r="635">
          <cell r="A635">
            <v>57265</v>
          </cell>
        </row>
        <row r="636">
          <cell r="A636">
            <v>57286</v>
          </cell>
        </row>
        <row r="637">
          <cell r="A637">
            <v>57299</v>
          </cell>
        </row>
        <row r="638">
          <cell r="A638">
            <v>57339</v>
          </cell>
        </row>
        <row r="639">
          <cell r="A639">
            <v>57346</v>
          </cell>
        </row>
        <row r="640">
          <cell r="A640">
            <v>57409</v>
          </cell>
        </row>
        <row r="641">
          <cell r="A641">
            <v>57410</v>
          </cell>
        </row>
        <row r="642">
          <cell r="A642">
            <v>57455</v>
          </cell>
        </row>
        <row r="643">
          <cell r="A643">
            <v>57466</v>
          </cell>
        </row>
        <row r="644">
          <cell r="A644">
            <v>57517</v>
          </cell>
        </row>
        <row r="645">
          <cell r="A645">
            <v>57595</v>
          </cell>
        </row>
        <row r="646">
          <cell r="A646">
            <v>57630</v>
          </cell>
        </row>
        <row r="647">
          <cell r="A647">
            <v>57651</v>
          </cell>
        </row>
        <row r="648">
          <cell r="A648">
            <v>57664</v>
          </cell>
        </row>
        <row r="649">
          <cell r="A649">
            <v>57704</v>
          </cell>
        </row>
        <row r="650">
          <cell r="A650">
            <v>57711</v>
          </cell>
        </row>
        <row r="651">
          <cell r="A651">
            <v>57766</v>
          </cell>
        </row>
        <row r="652">
          <cell r="A652">
            <v>57767</v>
          </cell>
        </row>
        <row r="653">
          <cell r="A653">
            <v>57812</v>
          </cell>
        </row>
        <row r="654">
          <cell r="A654">
            <v>57831</v>
          </cell>
        </row>
        <row r="655">
          <cell r="A655">
            <v>57874</v>
          </cell>
        </row>
        <row r="656">
          <cell r="A656">
            <v>58029</v>
          </cell>
        </row>
        <row r="657">
          <cell r="A657">
            <v>58069</v>
          </cell>
        </row>
        <row r="658">
          <cell r="A658">
            <v>58076</v>
          </cell>
        </row>
        <row r="659">
          <cell r="A659">
            <v>58116</v>
          </cell>
        </row>
        <row r="660">
          <cell r="A660">
            <v>58117</v>
          </cell>
        </row>
        <row r="661">
          <cell r="A661">
            <v>58162</v>
          </cell>
        </row>
        <row r="662">
          <cell r="A662">
            <v>58186</v>
          </cell>
        </row>
        <row r="663">
          <cell r="A663">
            <v>58196</v>
          </cell>
        </row>
        <row r="664">
          <cell r="A664">
            <v>58224</v>
          </cell>
        </row>
        <row r="665">
          <cell r="A665">
            <v>58434</v>
          </cell>
        </row>
        <row r="666">
          <cell r="A666">
            <v>58441</v>
          </cell>
        </row>
        <row r="667">
          <cell r="A667">
            <v>58501</v>
          </cell>
        </row>
        <row r="668">
          <cell r="A668">
            <v>58502</v>
          </cell>
        </row>
        <row r="669">
          <cell r="A669">
            <v>58547</v>
          </cell>
        </row>
        <row r="670">
          <cell r="A670">
            <v>58552</v>
          </cell>
        </row>
        <row r="671">
          <cell r="A671">
            <v>58609</v>
          </cell>
        </row>
        <row r="672">
          <cell r="A672">
            <v>58691</v>
          </cell>
        </row>
        <row r="673">
          <cell r="A673">
            <v>58726</v>
          </cell>
        </row>
        <row r="674">
          <cell r="A674">
            <v>58747</v>
          </cell>
        </row>
        <row r="675">
          <cell r="A675">
            <v>58760</v>
          </cell>
        </row>
        <row r="676">
          <cell r="A676">
            <v>58858</v>
          </cell>
        </row>
        <row r="677">
          <cell r="A677">
            <v>58859</v>
          </cell>
        </row>
        <row r="678">
          <cell r="A678">
            <v>58904</v>
          </cell>
        </row>
        <row r="679">
          <cell r="A679">
            <v>58917</v>
          </cell>
        </row>
        <row r="680">
          <cell r="A680">
            <v>58966</v>
          </cell>
        </row>
        <row r="681">
          <cell r="A681">
            <v>59056</v>
          </cell>
        </row>
        <row r="682">
          <cell r="A682">
            <v>59091</v>
          </cell>
        </row>
        <row r="683">
          <cell r="A683">
            <v>59112</v>
          </cell>
        </row>
        <row r="684">
          <cell r="A684">
            <v>59125</v>
          </cell>
        </row>
        <row r="685">
          <cell r="A685">
            <v>59208</v>
          </cell>
        </row>
        <row r="686">
          <cell r="A686">
            <v>59209</v>
          </cell>
        </row>
        <row r="687">
          <cell r="A687">
            <v>59254</v>
          </cell>
        </row>
        <row r="688">
          <cell r="A688">
            <v>59282</v>
          </cell>
        </row>
        <row r="689">
          <cell r="A689">
            <v>59292</v>
          </cell>
        </row>
        <row r="690">
          <cell r="A690">
            <v>59316</v>
          </cell>
        </row>
        <row r="691">
          <cell r="A691">
            <v>59421</v>
          </cell>
        </row>
        <row r="692">
          <cell r="A692">
            <v>59456</v>
          </cell>
        </row>
        <row r="693">
          <cell r="A693">
            <v>59477</v>
          </cell>
        </row>
        <row r="694">
          <cell r="A694">
            <v>59490</v>
          </cell>
        </row>
        <row r="695">
          <cell r="A695">
            <v>59530</v>
          </cell>
        </row>
        <row r="696">
          <cell r="A696">
            <v>59537</v>
          </cell>
        </row>
        <row r="697">
          <cell r="A697">
            <v>59593</v>
          </cell>
        </row>
        <row r="698">
          <cell r="A698">
            <v>59594</v>
          </cell>
        </row>
        <row r="699">
          <cell r="A699">
            <v>59639</v>
          </cell>
        </row>
        <row r="700">
          <cell r="A700">
            <v>59657</v>
          </cell>
        </row>
        <row r="701">
          <cell r="A701">
            <v>59701</v>
          </cell>
        </row>
        <row r="702">
          <cell r="A702">
            <v>59786</v>
          </cell>
        </row>
        <row r="703">
          <cell r="A703">
            <v>59821</v>
          </cell>
        </row>
        <row r="704">
          <cell r="A704">
            <v>59842</v>
          </cell>
        </row>
        <row r="705">
          <cell r="A705">
            <v>59855</v>
          </cell>
        </row>
        <row r="706">
          <cell r="A706">
            <v>59895</v>
          </cell>
        </row>
        <row r="707">
          <cell r="A707">
            <v>59902</v>
          </cell>
        </row>
        <row r="708">
          <cell r="A708">
            <v>59950</v>
          </cell>
        </row>
        <row r="709">
          <cell r="A709">
            <v>59951</v>
          </cell>
        </row>
        <row r="710">
          <cell r="A710">
            <v>59996</v>
          </cell>
        </row>
        <row r="711">
          <cell r="A711">
            <v>60013</v>
          </cell>
        </row>
        <row r="712">
          <cell r="A712">
            <v>60023</v>
          </cell>
        </row>
        <row r="713">
          <cell r="A713">
            <v>60058</v>
          </cell>
        </row>
        <row r="714">
          <cell r="A714">
            <v>60261</v>
          </cell>
        </row>
        <row r="715">
          <cell r="A715">
            <v>60268</v>
          </cell>
        </row>
        <row r="716">
          <cell r="A716">
            <v>60307</v>
          </cell>
        </row>
        <row r="717">
          <cell r="A717">
            <v>60308</v>
          </cell>
        </row>
        <row r="718">
          <cell r="A718">
            <v>60353</v>
          </cell>
        </row>
        <row r="719">
          <cell r="A719">
            <v>60378</v>
          </cell>
        </row>
        <row r="720">
          <cell r="A720">
            <v>60388</v>
          </cell>
        </row>
        <row r="721">
          <cell r="A721">
            <v>60415</v>
          </cell>
        </row>
        <row r="722">
          <cell r="A722">
            <v>60517</v>
          </cell>
        </row>
        <row r="723">
          <cell r="A723">
            <v>60552</v>
          </cell>
        </row>
        <row r="724">
          <cell r="A724">
            <v>60573</v>
          </cell>
        </row>
        <row r="725">
          <cell r="A725">
            <v>60626</v>
          </cell>
        </row>
        <row r="726">
          <cell r="A726">
            <v>60633</v>
          </cell>
        </row>
        <row r="727">
          <cell r="A727">
            <v>60685</v>
          </cell>
        </row>
        <row r="728">
          <cell r="A728">
            <v>60686</v>
          </cell>
        </row>
        <row r="729">
          <cell r="A729">
            <v>60731</v>
          </cell>
        </row>
        <row r="730">
          <cell r="A730">
            <v>60743</v>
          </cell>
        </row>
        <row r="731">
          <cell r="A731">
            <v>60793</v>
          </cell>
        </row>
        <row r="732">
          <cell r="A732">
            <v>60882</v>
          </cell>
        </row>
        <row r="733">
          <cell r="A733">
            <v>60917</v>
          </cell>
        </row>
        <row r="734">
          <cell r="A734">
            <v>60938</v>
          </cell>
        </row>
        <row r="735">
          <cell r="A735">
            <v>60951</v>
          </cell>
        </row>
        <row r="736">
          <cell r="A736">
            <v>61042</v>
          </cell>
        </row>
        <row r="737">
          <cell r="A737">
            <v>61043</v>
          </cell>
        </row>
        <row r="738">
          <cell r="A738">
            <v>61088</v>
          </cell>
        </row>
        <row r="739">
          <cell r="A739">
            <v>61108</v>
          </cell>
        </row>
        <row r="740">
          <cell r="A740">
            <v>61150</v>
          </cell>
        </row>
        <row r="741">
          <cell r="A741">
            <v>61247</v>
          </cell>
        </row>
        <row r="742">
          <cell r="A742">
            <v>61282</v>
          </cell>
        </row>
        <row r="743">
          <cell r="A743">
            <v>61303</v>
          </cell>
        </row>
        <row r="744">
          <cell r="A744">
            <v>61316</v>
          </cell>
        </row>
        <row r="745">
          <cell r="A745">
            <v>61427</v>
          </cell>
        </row>
        <row r="746">
          <cell r="A746">
            <v>61428</v>
          </cell>
        </row>
        <row r="747">
          <cell r="A747">
            <v>61473</v>
          </cell>
        </row>
        <row r="748">
          <cell r="A748">
            <v>61484</v>
          </cell>
        </row>
        <row r="749">
          <cell r="A749">
            <v>61535</v>
          </cell>
        </row>
        <row r="750">
          <cell r="A750">
            <v>61613</v>
          </cell>
        </row>
        <row r="751">
          <cell r="A751">
            <v>61648</v>
          </cell>
        </row>
        <row r="752">
          <cell r="A752">
            <v>61669</v>
          </cell>
        </row>
        <row r="753">
          <cell r="A753">
            <v>61682</v>
          </cell>
        </row>
        <row r="754">
          <cell r="A754">
            <v>61722</v>
          </cell>
        </row>
        <row r="755">
          <cell r="A755">
            <v>61729</v>
          </cell>
        </row>
        <row r="756">
          <cell r="A756">
            <v>61784</v>
          </cell>
        </row>
        <row r="757">
          <cell r="A757">
            <v>61785</v>
          </cell>
        </row>
        <row r="758">
          <cell r="A758">
            <v>61830</v>
          </cell>
        </row>
        <row r="759">
          <cell r="A759">
            <v>61849</v>
          </cell>
        </row>
        <row r="760">
          <cell r="A760">
            <v>61892</v>
          </cell>
        </row>
        <row r="761">
          <cell r="A761">
            <v>62047</v>
          </cell>
        </row>
        <row r="762">
          <cell r="A762">
            <v>62087</v>
          </cell>
        </row>
        <row r="763">
          <cell r="A763">
            <v>62094</v>
          </cell>
        </row>
        <row r="764">
          <cell r="A764">
            <v>62134</v>
          </cell>
        </row>
        <row r="765">
          <cell r="A765">
            <v>62135</v>
          </cell>
        </row>
        <row r="766">
          <cell r="A766">
            <v>62180</v>
          </cell>
        </row>
        <row r="767">
          <cell r="A767">
            <v>62204</v>
          </cell>
        </row>
        <row r="768">
          <cell r="A768">
            <v>62214</v>
          </cell>
        </row>
        <row r="769">
          <cell r="A769">
            <v>62242</v>
          </cell>
        </row>
        <row r="770">
          <cell r="A770">
            <v>62452</v>
          </cell>
        </row>
        <row r="771">
          <cell r="A771">
            <v>62459</v>
          </cell>
        </row>
        <row r="772">
          <cell r="A772">
            <v>62519</v>
          </cell>
        </row>
        <row r="773">
          <cell r="A773">
            <v>62520</v>
          </cell>
        </row>
        <row r="774">
          <cell r="A774">
            <v>62565</v>
          </cell>
        </row>
        <row r="775">
          <cell r="A775">
            <v>62569</v>
          </cell>
        </row>
        <row r="776">
          <cell r="A776">
            <v>62579</v>
          </cell>
        </row>
        <row r="777">
          <cell r="A777">
            <v>62627</v>
          </cell>
        </row>
        <row r="778">
          <cell r="A778">
            <v>62708</v>
          </cell>
        </row>
        <row r="779">
          <cell r="A779">
            <v>62743</v>
          </cell>
        </row>
        <row r="780">
          <cell r="A780">
            <v>62764</v>
          </cell>
        </row>
        <row r="781">
          <cell r="A781">
            <v>62817</v>
          </cell>
        </row>
        <row r="782">
          <cell r="A782">
            <v>62824</v>
          </cell>
        </row>
        <row r="783">
          <cell r="A783">
            <v>62876</v>
          </cell>
        </row>
        <row r="784">
          <cell r="A784">
            <v>62877</v>
          </cell>
        </row>
        <row r="785">
          <cell r="A785">
            <v>62922</v>
          </cell>
        </row>
        <row r="786">
          <cell r="A786">
            <v>62935</v>
          </cell>
        </row>
        <row r="787">
          <cell r="A787">
            <v>62984</v>
          </cell>
        </row>
        <row r="788">
          <cell r="A788">
            <v>63074</v>
          </cell>
        </row>
        <row r="789">
          <cell r="A789">
            <v>63109</v>
          </cell>
        </row>
        <row r="790">
          <cell r="A790">
            <v>63130</v>
          </cell>
        </row>
        <row r="791">
          <cell r="A791">
            <v>63143</v>
          </cell>
        </row>
        <row r="792">
          <cell r="A792">
            <v>63226</v>
          </cell>
        </row>
        <row r="793">
          <cell r="A793">
            <v>63227</v>
          </cell>
        </row>
        <row r="794">
          <cell r="A794">
            <v>63272</v>
          </cell>
        </row>
        <row r="795">
          <cell r="A795">
            <v>63300</v>
          </cell>
        </row>
        <row r="796">
          <cell r="A796">
            <v>63310</v>
          </cell>
        </row>
        <row r="797">
          <cell r="A797">
            <v>63334</v>
          </cell>
        </row>
        <row r="798">
          <cell r="A798">
            <v>63439</v>
          </cell>
        </row>
        <row r="799">
          <cell r="A799">
            <v>63474</v>
          </cell>
        </row>
        <row r="800">
          <cell r="A800">
            <v>63495</v>
          </cell>
        </row>
        <row r="801">
          <cell r="A801">
            <v>63508</v>
          </cell>
        </row>
        <row r="802">
          <cell r="A802">
            <v>63548</v>
          </cell>
        </row>
        <row r="803">
          <cell r="A803">
            <v>63555</v>
          </cell>
        </row>
        <row r="804">
          <cell r="A804">
            <v>63611</v>
          </cell>
        </row>
        <row r="805">
          <cell r="A805">
            <v>63612</v>
          </cell>
        </row>
        <row r="806">
          <cell r="A806">
            <v>63657</v>
          </cell>
        </row>
        <row r="807">
          <cell r="A807">
            <v>63675</v>
          </cell>
        </row>
        <row r="808">
          <cell r="A808">
            <v>63719</v>
          </cell>
        </row>
        <row r="809">
          <cell r="A809">
            <v>63804</v>
          </cell>
        </row>
        <row r="810">
          <cell r="A810">
            <v>63839</v>
          </cell>
        </row>
        <row r="811">
          <cell r="A811">
            <v>63860</v>
          </cell>
        </row>
        <row r="812">
          <cell r="A812">
            <v>63873</v>
          </cell>
        </row>
        <row r="813">
          <cell r="A813">
            <v>63913</v>
          </cell>
        </row>
        <row r="814">
          <cell r="A814">
            <v>63920</v>
          </cell>
        </row>
        <row r="815">
          <cell r="A815">
            <v>63968</v>
          </cell>
        </row>
        <row r="816">
          <cell r="A816">
            <v>63969</v>
          </cell>
        </row>
        <row r="817">
          <cell r="A817">
            <v>64014</v>
          </cell>
        </row>
        <row r="818">
          <cell r="A818">
            <v>64040</v>
          </cell>
        </row>
        <row r="819">
          <cell r="A819">
            <v>64076</v>
          </cell>
        </row>
        <row r="820">
          <cell r="A820">
            <v>64238</v>
          </cell>
        </row>
        <row r="821">
          <cell r="A821">
            <v>64278</v>
          </cell>
        </row>
        <row r="822">
          <cell r="A822">
            <v>64285</v>
          </cell>
        </row>
        <row r="823">
          <cell r="A823">
            <v>64346</v>
          </cell>
        </row>
        <row r="824">
          <cell r="A824">
            <v>64347</v>
          </cell>
        </row>
        <row r="825">
          <cell r="A825">
            <v>64392</v>
          </cell>
        </row>
        <row r="826">
          <cell r="A826">
            <v>64396</v>
          </cell>
        </row>
        <row r="827">
          <cell r="A827">
            <v>64406</v>
          </cell>
        </row>
        <row r="828">
          <cell r="A828">
            <v>64454</v>
          </cell>
        </row>
        <row r="829">
          <cell r="A829">
            <v>64535</v>
          </cell>
        </row>
        <row r="830">
          <cell r="A830">
            <v>64570</v>
          </cell>
        </row>
        <row r="831">
          <cell r="A831">
            <v>64591</v>
          </cell>
        </row>
        <row r="832">
          <cell r="A832">
            <v>64644</v>
          </cell>
        </row>
        <row r="833">
          <cell r="A833">
            <v>64651</v>
          </cell>
        </row>
        <row r="834">
          <cell r="A834">
            <v>64703</v>
          </cell>
        </row>
        <row r="835">
          <cell r="A835">
            <v>64704</v>
          </cell>
        </row>
        <row r="836">
          <cell r="A836">
            <v>64749</v>
          </cell>
        </row>
        <row r="837">
          <cell r="A837">
            <v>64761</v>
          </cell>
        </row>
        <row r="838">
          <cell r="A838">
            <v>64811</v>
          </cell>
        </row>
        <row r="839">
          <cell r="A839">
            <v>64900</v>
          </cell>
        </row>
        <row r="840">
          <cell r="A840">
            <v>64935</v>
          </cell>
        </row>
        <row r="841">
          <cell r="A841">
            <v>64956</v>
          </cell>
        </row>
        <row r="842">
          <cell r="A842">
            <v>64969</v>
          </cell>
        </row>
        <row r="843">
          <cell r="A843">
            <v>65060</v>
          </cell>
        </row>
        <row r="844">
          <cell r="A844">
            <v>65061</v>
          </cell>
        </row>
        <row r="845">
          <cell r="A845">
            <v>65106</v>
          </cell>
        </row>
        <row r="846">
          <cell r="A846">
            <v>65126</v>
          </cell>
        </row>
        <row r="847">
          <cell r="A847">
            <v>65168</v>
          </cell>
        </row>
        <row r="848">
          <cell r="A848">
            <v>65265</v>
          </cell>
        </row>
        <row r="849">
          <cell r="A849">
            <v>65300</v>
          </cell>
        </row>
        <row r="850">
          <cell r="A850">
            <v>65321</v>
          </cell>
        </row>
        <row r="851">
          <cell r="A851">
            <v>65334</v>
          </cell>
        </row>
      </sheetData>
      <sheetData sheetId="5" refreshError="1"/>
      <sheetData sheetId="6" refreshError="1">
        <row r="1">
          <cell r="A1" t="str">
            <v>CDIP</v>
          </cell>
          <cell r="AF1" t="str">
            <v>Ultimo_Util</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ficial"/>
      <sheetName val="Resumo"/>
      <sheetName val="Disclaimer"/>
      <sheetName val="CRI"/>
      <sheetName val="CTRL"/>
      <sheetName val="Book Deb"/>
      <sheetName val="Varejo"/>
      <sheetName val="Contas básicas"/>
      <sheetName val="Calc PU"/>
      <sheetName val="Implicita"/>
      <sheetName val="Graficos"/>
      <sheetName val="CDI"/>
      <sheetName val="IPCA"/>
      <sheetName val="% CDI"/>
      <sheetName val="DI +"/>
      <sheetName val="IGPM"/>
      <sheetName val="NTN-B"/>
      <sheetName val="Dados"/>
      <sheetName val="Gráfico emissões"/>
      <sheetName val="Controle"/>
      <sheetName val="Feriados (2)"/>
      <sheetName val="Duration NTN-B"/>
      <sheetName val="DI"/>
      <sheetName val="Book LF"/>
      <sheetName val="Clientes"/>
      <sheetName val="Cadastro"/>
      <sheetName val="RUN _ Debêntures_XPI-RK2"/>
      <sheetName val="BASE CLIENTES"/>
      <sheetName val="LF"/>
      <sheetName val="Info Referencia"/>
      <sheetName val="Dados (2)"/>
    </sheetNames>
    <sheetDataSet>
      <sheetData sheetId="0"/>
      <sheetData sheetId="1"/>
      <sheetData sheetId="2"/>
      <sheetData sheetId="3">
        <row r="3">
          <cell r="A3" t="str">
            <v>Código Cetip</v>
          </cell>
        </row>
        <row r="17">
          <cell r="A17" t="str">
            <v>Ativo</v>
          </cell>
          <cell r="B17">
            <v>0</v>
          </cell>
          <cell r="C17" t="str">
            <v>RB Capital| 85ª| 1ª| Petrobrás</v>
          </cell>
          <cell r="D17" t="str">
            <v>GAIA| 16ª| 4ª| Brookfield</v>
          </cell>
          <cell r="E17" t="str">
            <v>ISEC| 1ª| 2ª| Conspar</v>
          </cell>
          <cell r="F17" t="str">
            <v>Habitasec | 23ª| 1ª| Tecnisa</v>
          </cell>
          <cell r="G17" t="str">
            <v>BS | 302ª| 1ª| Petrobrás</v>
          </cell>
          <cell r="H17" t="str">
            <v>RB Capital| 69ª| 1ª| BR Distribuidora</v>
          </cell>
          <cell r="I17" t="str">
            <v>RB Capital| 73ª| 1ª| BR Distribuidora</v>
          </cell>
          <cell r="J17" t="str">
            <v>RB | 85ª| 1ª| Petrobrás</v>
          </cell>
          <cell r="K17" t="str">
            <v>RB | 55ª| 1ª| Aliansce</v>
          </cell>
          <cell r="L17" t="str">
            <v>GAIA| 21ª| 5ª| Cipasa</v>
          </cell>
          <cell r="M17" t="str">
            <v>GAIA| 21ª| 5ª| Cipasa</v>
          </cell>
          <cell r="N17" t="str">
            <v>GAIA| 7ª| 4ª| LGR</v>
          </cell>
        </row>
        <row r="18">
          <cell r="A18" t="str">
            <v>Data de Emissão</v>
          </cell>
          <cell r="B18" t="e">
            <v>#N/A</v>
          </cell>
          <cell r="C18">
            <v>40892</v>
          </cell>
          <cell r="D18">
            <v>40526</v>
          </cell>
          <cell r="E18">
            <v>41312</v>
          </cell>
          <cell r="F18">
            <v>41355</v>
          </cell>
          <cell r="G18">
            <v>41562</v>
          </cell>
          <cell r="H18">
            <v>41197</v>
          </cell>
          <cell r="I18">
            <v>40770</v>
          </cell>
          <cell r="J18">
            <v>40892</v>
          </cell>
          <cell r="K18">
            <v>40590</v>
          </cell>
          <cell r="L18">
            <v>41040</v>
          </cell>
          <cell r="M18">
            <v>41040</v>
          </cell>
          <cell r="N18">
            <v>40369</v>
          </cell>
        </row>
        <row r="19">
          <cell r="A19" t="str">
            <v>Data de Vencimento</v>
          </cell>
          <cell r="B19" t="e">
            <v>#N/A</v>
          </cell>
          <cell r="C19">
            <v>45275</v>
          </cell>
          <cell r="D19">
            <v>42383</v>
          </cell>
          <cell r="E19">
            <v>44964</v>
          </cell>
          <cell r="F19">
            <v>43546</v>
          </cell>
          <cell r="G19">
            <v>45945</v>
          </cell>
          <cell r="H19">
            <v>11519</v>
          </cell>
          <cell r="I19">
            <v>44974</v>
          </cell>
          <cell r="J19">
            <v>45279</v>
          </cell>
          <cell r="K19">
            <v>45001</v>
          </cell>
          <cell r="L19">
            <v>44428</v>
          </cell>
          <cell r="M19">
            <v>44428</v>
          </cell>
          <cell r="N19">
            <v>45787</v>
          </cell>
        </row>
        <row r="20">
          <cell r="A20" t="str">
            <v>Emissão Total</v>
          </cell>
          <cell r="B20" t="e">
            <v>#N/A</v>
          </cell>
          <cell r="C20">
            <v>405000000</v>
          </cell>
          <cell r="D20">
            <v>300000000</v>
          </cell>
          <cell r="E20">
            <v>33058895.440000001</v>
          </cell>
          <cell r="F20">
            <v>87500000</v>
          </cell>
          <cell r="G20">
            <v>213400000</v>
          </cell>
          <cell r="H20">
            <v>386436656</v>
          </cell>
          <cell r="I20">
            <v>350000000</v>
          </cell>
          <cell r="J20">
            <v>82500000</v>
          </cell>
          <cell r="K20">
            <v>82500000</v>
          </cell>
          <cell r="L20">
            <v>25000000.059999999</v>
          </cell>
          <cell r="M20">
            <v>25000000.059999999</v>
          </cell>
          <cell r="N20">
            <v>87321065</v>
          </cell>
        </row>
        <row r="21">
          <cell r="A21" t="str">
            <v>Taxa de Emissão</v>
          </cell>
          <cell r="B21" t="e">
            <v>#N/A</v>
          </cell>
          <cell r="C21" t="str">
            <v>IPCA + 5,17%</v>
          </cell>
          <cell r="D21" t="str">
            <v>DI + 1,30%</v>
          </cell>
          <cell r="E21" t="str">
            <v>IGPM + 9,50%</v>
          </cell>
          <cell r="F21" t="str">
            <v>IPCA + 6,75%</v>
          </cell>
          <cell r="G21" t="str">
            <v>IPCA + 6,41779%</v>
          </cell>
          <cell r="H21" t="str">
            <v>IPCA + 5,0769%</v>
          </cell>
          <cell r="I21" t="str">
            <v>IPCA + 6,84%</v>
          </cell>
          <cell r="J21" t="str">
            <v>IPCA + 5,17%</v>
          </cell>
          <cell r="K21" t="str">
            <v>IPCA + 7,952%</v>
          </cell>
          <cell r="L21" t="str">
            <v>IGP-M+9,5%a.a</v>
          </cell>
          <cell r="M21" t="str">
            <v>IGP-M+9,5%a.a</v>
          </cell>
          <cell r="N21" t="str">
            <v>IGP-DI + 7,95%</v>
          </cell>
        </row>
        <row r="22">
          <cell r="A22" t="str">
            <v>Juros</v>
          </cell>
          <cell r="B22" t="e">
            <v>#N/A</v>
          </cell>
          <cell r="C22" t="str">
            <v>CJ3A-JA</v>
          </cell>
          <cell r="D22" t="str">
            <v>JSC-JS</v>
          </cell>
          <cell r="E22" t="str">
            <v>JSC-JM</v>
          </cell>
          <cell r="F22" t="str">
            <v>JSC-JS</v>
          </cell>
          <cell r="G22">
            <v>0</v>
          </cell>
          <cell r="H22" t="str">
            <v>CA0,8A-JM</v>
          </cell>
          <cell r="I22" t="str">
            <v>CA2,5A-JA</v>
          </cell>
          <cell r="J22" t="str">
            <v>CJ3A-JA</v>
          </cell>
          <cell r="K22" t="str">
            <v>CJ2M-JM</v>
          </cell>
          <cell r="L22" t="str">
            <v>JSC-JM</v>
          </cell>
          <cell r="M22" t="str">
            <v>JSC-JM</v>
          </cell>
          <cell r="N22" t="str">
            <v>JSC-JM</v>
          </cell>
        </row>
        <row r="23">
          <cell r="A23" t="str">
            <v>Amortização</v>
          </cell>
          <cell r="B23" t="e">
            <v>#N/A</v>
          </cell>
          <cell r="C23" t="str">
            <v xml:space="preserve">CA3A-FANL-AA </v>
          </cell>
          <cell r="D23" t="str">
            <v>CA3A- FLIN-AS</v>
          </cell>
          <cell r="E23" t="str">
            <v>ASC-FANL-AM</v>
          </cell>
          <cell r="F23" t="str">
            <v>CA3A-FLIN-AS</v>
          </cell>
          <cell r="G23">
            <v>0</v>
          </cell>
          <cell r="H23" t="str">
            <v>CA0,8A-FANL-AM</v>
          </cell>
          <cell r="I23" t="str">
            <v>CA2,5A-FANL-AA</v>
          </cell>
          <cell r="J23" t="str">
            <v>CA3A-FANL-AA</v>
          </cell>
          <cell r="K23" t="str">
            <v>CA2M-FANL-AM</v>
          </cell>
          <cell r="L23" t="str">
            <v>ASC-FANL-AM</v>
          </cell>
          <cell r="M23" t="str">
            <v>ASC-FANL-AM</v>
          </cell>
          <cell r="N23" t="str">
            <v>ASC-FANL-AM</v>
          </cell>
        </row>
        <row r="24">
          <cell r="A24" t="str">
            <v>Resgate Antecipado</v>
          </cell>
          <cell r="B24" t="e">
            <v>#N/A</v>
          </cell>
          <cell r="C24" t="str">
            <v>S</v>
          </cell>
          <cell r="D24" t="str">
            <v>N</v>
          </cell>
          <cell r="E24" t="str">
            <v>S</v>
          </cell>
          <cell r="F24" t="str">
            <v>S</v>
          </cell>
          <cell r="G24" t="str">
            <v>S</v>
          </cell>
          <cell r="H24" t="str">
            <v>S</v>
          </cell>
          <cell r="I24" t="str">
            <v>S</v>
          </cell>
          <cell r="J24" t="str">
            <v>S</v>
          </cell>
          <cell r="K24" t="str">
            <v>Sim</v>
          </cell>
          <cell r="L24" t="str">
            <v>Sim</v>
          </cell>
          <cell r="M24" t="str">
            <v>Sim</v>
          </cell>
          <cell r="N24" t="str">
            <v>Sim</v>
          </cell>
        </row>
        <row r="25">
          <cell r="A25" t="str">
            <v>Data Resgate Antecipado</v>
          </cell>
          <cell r="B25" t="e">
            <v>#N/A</v>
          </cell>
          <cell r="C25" t="str">
            <v xml:space="preserve">A qualquer tempo </v>
          </cell>
          <cell r="D25" t="str">
            <v>-</v>
          </cell>
          <cell r="E25" t="str">
            <v xml:space="preserve">A qualquer tempo </v>
          </cell>
          <cell r="F25" t="str">
            <v>-</v>
          </cell>
          <cell r="G25" t="str">
            <v xml:space="preserve">A qualquer tempo </v>
          </cell>
          <cell r="H25" t="str">
            <v>Vencimento ou Antecipação de CCI</v>
          </cell>
          <cell r="I25" t="str">
            <v>-</v>
          </cell>
          <cell r="J25" t="str">
            <v>-</v>
          </cell>
          <cell r="K25" t="str">
            <v>-</v>
          </cell>
          <cell r="L25" t="str">
            <v>-</v>
          </cell>
          <cell r="M25" t="str">
            <v>-</v>
          </cell>
          <cell r="N25" t="str">
            <v>-</v>
          </cell>
        </row>
        <row r="26">
          <cell r="A26" t="str">
            <v>Prêmio Resgate Antecipado</v>
          </cell>
          <cell r="B26" t="e">
            <v>#N/A</v>
          </cell>
          <cell r="C26" t="str">
            <v>-</v>
          </cell>
          <cell r="D26" t="str">
            <v>-</v>
          </cell>
          <cell r="E26" t="str">
            <v>3%</v>
          </cell>
          <cell r="F26" t="str">
            <v>-</v>
          </cell>
          <cell r="G26" t="str">
            <v>-</v>
          </cell>
          <cell r="H26" t="str">
            <v>-</v>
          </cell>
          <cell r="I26" t="str">
            <v>S (algumas situações)</v>
          </cell>
          <cell r="J26" t="str">
            <v>N</v>
          </cell>
          <cell r="K26" t="str">
            <v>-</v>
          </cell>
          <cell r="L26">
            <v>1.4999999999999999E-2</v>
          </cell>
          <cell r="M26">
            <v>1.4999999999999999E-2</v>
          </cell>
          <cell r="N26" t="str">
            <v>-</v>
          </cell>
        </row>
        <row r="27">
          <cell r="A27" t="str">
            <v>Pré-pagamento</v>
          </cell>
          <cell r="B27" t="e">
            <v>#N/A</v>
          </cell>
          <cell r="C27" t="str">
            <v>N</v>
          </cell>
          <cell r="D27" t="str">
            <v>N</v>
          </cell>
          <cell r="E27" t="str">
            <v>N</v>
          </cell>
          <cell r="F27" t="str">
            <v>S</v>
          </cell>
          <cell r="G27" t="str">
            <v>S</v>
          </cell>
          <cell r="H27" t="str">
            <v>N</v>
          </cell>
          <cell r="I27" t="str">
            <v>S</v>
          </cell>
          <cell r="J27" t="str">
            <v>S</v>
          </cell>
          <cell r="K27" t="str">
            <v>-</v>
          </cell>
          <cell r="L27" t="str">
            <v>-</v>
          </cell>
          <cell r="M27" t="str">
            <v>-</v>
          </cell>
          <cell r="N27" t="str">
            <v>-</v>
          </cell>
        </row>
      </sheetData>
      <sheetData sheetId="4"/>
      <sheetData sheetId="5"/>
      <sheetData sheetId="6">
        <row r="1">
          <cell r="B1">
            <v>0</v>
          </cell>
        </row>
      </sheetData>
      <sheetData sheetId="7"/>
      <sheetData sheetId="8"/>
      <sheetData sheetId="9"/>
      <sheetData sheetId="10">
        <row r="23">
          <cell r="L23">
            <v>0.14934221872382469</v>
          </cell>
        </row>
        <row r="24">
          <cell r="L24">
            <v>0.14482571916420794</v>
          </cell>
        </row>
        <row r="25">
          <cell r="L25">
            <v>0.14465733919679158</v>
          </cell>
        </row>
        <row r="26">
          <cell r="L26">
            <v>0.12909233773089746</v>
          </cell>
        </row>
        <row r="27">
          <cell r="L27">
            <v>0.15187333850693818</v>
          </cell>
        </row>
        <row r="28">
          <cell r="L28">
            <v>0.12750322908148193</v>
          </cell>
        </row>
        <row r="29">
          <cell r="L29">
            <v>0.1500037989193905</v>
          </cell>
        </row>
        <row r="30">
          <cell r="L30">
            <v>0.18131482532636967</v>
          </cell>
        </row>
        <row r="31">
          <cell r="L31">
            <v>0.15160187700216343</v>
          </cell>
        </row>
        <row r="32">
          <cell r="L32">
            <v>0.15571396091483147</v>
          </cell>
        </row>
        <row r="33">
          <cell r="L33">
            <v>0.15013927029006435</v>
          </cell>
        </row>
        <row r="34">
          <cell r="L34">
            <v>0.15106675801187386</v>
          </cell>
        </row>
        <row r="35">
          <cell r="L35">
            <v>0.14850674109433171</v>
          </cell>
        </row>
        <row r="36">
          <cell r="L36">
            <v>0.14413890481512603</v>
          </cell>
        </row>
        <row r="37">
          <cell r="L37">
            <v>0.14413890481512603</v>
          </cell>
        </row>
        <row r="38">
          <cell r="L38">
            <v>0.16498218235800088</v>
          </cell>
        </row>
        <row r="39">
          <cell r="L39">
            <v>0.16123659394023426</v>
          </cell>
        </row>
        <row r="40">
          <cell r="L40">
            <v>0.1612926307050957</v>
          </cell>
        </row>
        <row r="41">
          <cell r="L41">
            <v>0.22862045210513071</v>
          </cell>
        </row>
      </sheetData>
      <sheetData sheetId="11"/>
      <sheetData sheetId="12"/>
      <sheetData sheetId="13"/>
      <sheetData sheetId="14"/>
      <sheetData sheetId="15"/>
      <sheetData sheetId="16"/>
      <sheetData sheetId="17">
        <row r="2">
          <cell r="B2" t="str">
            <v>AMBV21</v>
          </cell>
        </row>
      </sheetData>
      <sheetData sheetId="18"/>
      <sheetData sheetId="19"/>
      <sheetData sheetId="20">
        <row r="1">
          <cell r="A1">
            <v>36892</v>
          </cell>
          <cell r="B1">
            <v>37257</v>
          </cell>
          <cell r="C1">
            <v>37622</v>
          </cell>
          <cell r="D1">
            <v>37987</v>
          </cell>
          <cell r="E1">
            <v>38390</v>
          </cell>
          <cell r="F1">
            <v>38775</v>
          </cell>
          <cell r="G1">
            <v>39083</v>
          </cell>
          <cell r="H1">
            <v>39448</v>
          </cell>
          <cell r="I1">
            <v>39814</v>
          </cell>
          <cell r="J1">
            <v>40179</v>
          </cell>
          <cell r="K1">
            <v>40609</v>
          </cell>
          <cell r="L1">
            <v>40959</v>
          </cell>
          <cell r="M1">
            <v>41275</v>
          </cell>
          <cell r="N1">
            <v>41640</v>
          </cell>
          <cell r="O1">
            <v>42005</v>
          </cell>
          <cell r="P1">
            <v>42370</v>
          </cell>
          <cell r="Q1">
            <v>42793</v>
          </cell>
          <cell r="R1">
            <v>43101</v>
          </cell>
          <cell r="S1">
            <v>43466</v>
          </cell>
          <cell r="T1">
            <v>43831</v>
          </cell>
          <cell r="U1">
            <v>44197</v>
          </cell>
          <cell r="V1">
            <v>44620</v>
          </cell>
          <cell r="W1">
            <v>44977</v>
          </cell>
          <cell r="X1">
            <v>45292</v>
          </cell>
          <cell r="Y1">
            <v>45658</v>
          </cell>
          <cell r="Z1">
            <v>46023</v>
          </cell>
          <cell r="AA1">
            <v>46388</v>
          </cell>
          <cell r="AB1">
            <v>46811</v>
          </cell>
          <cell r="AC1">
            <v>47119</v>
          </cell>
          <cell r="AD1">
            <v>47484</v>
          </cell>
          <cell r="AE1">
            <v>47849</v>
          </cell>
          <cell r="AF1">
            <v>48214</v>
          </cell>
          <cell r="AG1">
            <v>48580</v>
          </cell>
          <cell r="AH1">
            <v>48945</v>
          </cell>
          <cell r="AI1">
            <v>49310</v>
          </cell>
          <cell r="AJ1">
            <v>49675</v>
          </cell>
          <cell r="AK1">
            <v>50041</v>
          </cell>
          <cell r="AL1">
            <v>50406</v>
          </cell>
          <cell r="AM1">
            <v>50771</v>
          </cell>
          <cell r="AN1">
            <v>51136</v>
          </cell>
          <cell r="AO1">
            <v>51502</v>
          </cell>
          <cell r="AP1">
            <v>51867</v>
          </cell>
          <cell r="AQ1">
            <v>52232</v>
          </cell>
          <cell r="AR1">
            <v>52597</v>
          </cell>
          <cell r="AS1">
            <v>52963</v>
          </cell>
          <cell r="AT1">
            <v>53328</v>
          </cell>
          <cell r="AU1">
            <v>53693</v>
          </cell>
          <cell r="AV1">
            <v>54058</v>
          </cell>
          <cell r="AW1">
            <v>54424</v>
          </cell>
          <cell r="AX1">
            <v>54789</v>
          </cell>
        </row>
        <row r="2">
          <cell r="A2">
            <v>36948</v>
          </cell>
          <cell r="B2">
            <v>37298</v>
          </cell>
          <cell r="C2">
            <v>37683</v>
          </cell>
          <cell r="D2">
            <v>38040</v>
          </cell>
          <cell r="E2">
            <v>38391</v>
          </cell>
          <cell r="F2">
            <v>38776</v>
          </cell>
          <cell r="G2">
            <v>39132</v>
          </cell>
          <cell r="H2">
            <v>39482</v>
          </cell>
          <cell r="I2">
            <v>39867</v>
          </cell>
          <cell r="J2">
            <v>40224</v>
          </cell>
          <cell r="K2">
            <v>40610</v>
          </cell>
          <cell r="L2">
            <v>40960</v>
          </cell>
          <cell r="M2">
            <v>41316</v>
          </cell>
          <cell r="N2">
            <v>41701</v>
          </cell>
          <cell r="O2">
            <v>42051</v>
          </cell>
          <cell r="P2">
            <v>42408</v>
          </cell>
          <cell r="Q2">
            <v>42794</v>
          </cell>
          <cell r="R2">
            <v>43143</v>
          </cell>
          <cell r="S2">
            <v>43528</v>
          </cell>
          <cell r="T2">
            <v>43885</v>
          </cell>
          <cell r="U2">
            <v>44242</v>
          </cell>
          <cell r="V2">
            <v>44621</v>
          </cell>
          <cell r="W2">
            <v>44978</v>
          </cell>
          <cell r="X2">
            <v>45334</v>
          </cell>
          <cell r="Y2">
            <v>45719</v>
          </cell>
          <cell r="Z2">
            <v>46069</v>
          </cell>
          <cell r="AA2">
            <v>46426</v>
          </cell>
          <cell r="AB2">
            <v>46812</v>
          </cell>
          <cell r="AC2">
            <v>47161</v>
          </cell>
          <cell r="AD2">
            <v>47546</v>
          </cell>
          <cell r="AE2">
            <v>47903</v>
          </cell>
          <cell r="AF2">
            <v>48253</v>
          </cell>
          <cell r="AG2">
            <v>48638</v>
          </cell>
          <cell r="AH2">
            <v>48995</v>
          </cell>
          <cell r="AI2">
            <v>49345</v>
          </cell>
          <cell r="AJ2">
            <v>49730</v>
          </cell>
          <cell r="AK2">
            <v>50087</v>
          </cell>
          <cell r="AL2">
            <v>50472</v>
          </cell>
          <cell r="AM2">
            <v>50822</v>
          </cell>
          <cell r="AN2">
            <v>51179</v>
          </cell>
          <cell r="AO2">
            <v>51564</v>
          </cell>
          <cell r="AP2">
            <v>51914</v>
          </cell>
          <cell r="AQ2">
            <v>52271</v>
          </cell>
          <cell r="AR2">
            <v>52656</v>
          </cell>
          <cell r="AS2">
            <v>53013</v>
          </cell>
          <cell r="AT2">
            <v>53363</v>
          </cell>
          <cell r="AU2">
            <v>53748</v>
          </cell>
          <cell r="AV2">
            <v>54105</v>
          </cell>
          <cell r="AW2">
            <v>54483</v>
          </cell>
          <cell r="AX2">
            <v>54840</v>
          </cell>
        </row>
        <row r="3">
          <cell r="A3">
            <v>36949</v>
          </cell>
          <cell r="B3">
            <v>37299</v>
          </cell>
          <cell r="C3">
            <v>37684</v>
          </cell>
          <cell r="D3">
            <v>38041</v>
          </cell>
          <cell r="E3">
            <v>38436</v>
          </cell>
          <cell r="F3">
            <v>38821</v>
          </cell>
          <cell r="G3">
            <v>39133</v>
          </cell>
          <cell r="H3">
            <v>39483</v>
          </cell>
          <cell r="I3">
            <v>39868</v>
          </cell>
          <cell r="J3">
            <v>40225</v>
          </cell>
          <cell r="K3">
            <v>40654</v>
          </cell>
          <cell r="L3">
            <v>41005</v>
          </cell>
          <cell r="M3">
            <v>41317</v>
          </cell>
          <cell r="N3">
            <v>41702</v>
          </cell>
          <cell r="O3">
            <v>42052</v>
          </cell>
          <cell r="P3">
            <v>42409</v>
          </cell>
          <cell r="Q3">
            <v>42839</v>
          </cell>
          <cell r="R3">
            <v>43144</v>
          </cell>
          <cell r="S3">
            <v>43529</v>
          </cell>
          <cell r="T3">
            <v>43886</v>
          </cell>
          <cell r="U3">
            <v>44243</v>
          </cell>
          <cell r="V3">
            <v>44666</v>
          </cell>
          <cell r="W3">
            <v>45023</v>
          </cell>
          <cell r="X3">
            <v>45335</v>
          </cell>
          <cell r="Y3">
            <v>45720</v>
          </cell>
          <cell r="Z3">
            <v>46070</v>
          </cell>
          <cell r="AA3">
            <v>46427</v>
          </cell>
          <cell r="AB3">
            <v>46857</v>
          </cell>
          <cell r="AC3">
            <v>47162</v>
          </cell>
          <cell r="AD3">
            <v>47547</v>
          </cell>
          <cell r="AE3">
            <v>47904</v>
          </cell>
          <cell r="AF3">
            <v>48254</v>
          </cell>
          <cell r="AG3">
            <v>48639</v>
          </cell>
          <cell r="AH3">
            <v>48996</v>
          </cell>
          <cell r="AI3">
            <v>49346</v>
          </cell>
          <cell r="AJ3">
            <v>49731</v>
          </cell>
          <cell r="AK3">
            <v>50088</v>
          </cell>
          <cell r="AL3">
            <v>50473</v>
          </cell>
          <cell r="AM3">
            <v>50823</v>
          </cell>
          <cell r="AN3">
            <v>51180</v>
          </cell>
          <cell r="AO3">
            <v>51565</v>
          </cell>
          <cell r="AP3">
            <v>51915</v>
          </cell>
          <cell r="AQ3">
            <v>52272</v>
          </cell>
          <cell r="AR3">
            <v>52657</v>
          </cell>
          <cell r="AS3">
            <v>53014</v>
          </cell>
          <cell r="AT3">
            <v>53364</v>
          </cell>
          <cell r="AU3">
            <v>53749</v>
          </cell>
          <cell r="AV3">
            <v>54106</v>
          </cell>
          <cell r="AW3">
            <v>54484</v>
          </cell>
          <cell r="AX3">
            <v>54841</v>
          </cell>
        </row>
        <row r="4">
          <cell r="A4">
            <v>36994</v>
          </cell>
          <cell r="B4">
            <v>37344</v>
          </cell>
          <cell r="C4">
            <v>37728</v>
          </cell>
          <cell r="D4">
            <v>38086</v>
          </cell>
          <cell r="E4">
            <v>38463</v>
          </cell>
          <cell r="F4">
            <v>38828</v>
          </cell>
          <cell r="G4">
            <v>39178</v>
          </cell>
          <cell r="H4">
            <v>39528</v>
          </cell>
          <cell r="I4">
            <v>39913</v>
          </cell>
          <cell r="J4">
            <v>40270</v>
          </cell>
          <cell r="K4">
            <v>40655</v>
          </cell>
          <cell r="L4">
            <v>41030</v>
          </cell>
          <cell r="M4">
            <v>41362</v>
          </cell>
          <cell r="N4">
            <v>41747</v>
          </cell>
          <cell r="O4">
            <v>42097</v>
          </cell>
          <cell r="P4">
            <v>42454</v>
          </cell>
          <cell r="Q4">
            <v>42846</v>
          </cell>
          <cell r="R4">
            <v>43189</v>
          </cell>
          <cell r="S4">
            <v>43574</v>
          </cell>
          <cell r="T4">
            <v>43931</v>
          </cell>
          <cell r="U4">
            <v>44288</v>
          </cell>
          <cell r="V4">
            <v>44672</v>
          </cell>
          <cell r="W4">
            <v>45037</v>
          </cell>
          <cell r="X4">
            <v>45380</v>
          </cell>
          <cell r="Y4">
            <v>45765</v>
          </cell>
          <cell r="Z4">
            <v>46115</v>
          </cell>
          <cell r="AA4">
            <v>46472</v>
          </cell>
          <cell r="AB4">
            <v>46864</v>
          </cell>
          <cell r="AC4">
            <v>47207</v>
          </cell>
          <cell r="AD4">
            <v>47592</v>
          </cell>
          <cell r="AE4">
            <v>47949</v>
          </cell>
          <cell r="AF4">
            <v>48299</v>
          </cell>
          <cell r="AG4">
            <v>48684</v>
          </cell>
          <cell r="AH4">
            <v>49041</v>
          </cell>
          <cell r="AI4">
            <v>49391</v>
          </cell>
          <cell r="AJ4">
            <v>49776</v>
          </cell>
          <cell r="AK4">
            <v>50133</v>
          </cell>
          <cell r="AL4">
            <v>50516</v>
          </cell>
          <cell r="AM4">
            <v>50868</v>
          </cell>
          <cell r="AN4">
            <v>51225</v>
          </cell>
          <cell r="AO4">
            <v>51610</v>
          </cell>
          <cell r="AP4">
            <v>51960</v>
          </cell>
          <cell r="AQ4">
            <v>52317</v>
          </cell>
          <cell r="AR4">
            <v>52702</v>
          </cell>
          <cell r="AS4">
            <v>53059</v>
          </cell>
          <cell r="AT4">
            <v>53409</v>
          </cell>
          <cell r="AU4">
            <v>53794</v>
          </cell>
          <cell r="AV4">
            <v>54151</v>
          </cell>
          <cell r="AW4">
            <v>54529</v>
          </cell>
          <cell r="AX4">
            <v>54886</v>
          </cell>
        </row>
        <row r="5">
          <cell r="A5">
            <v>37012</v>
          </cell>
          <cell r="B5">
            <v>37377</v>
          </cell>
          <cell r="C5">
            <v>37732</v>
          </cell>
          <cell r="D5">
            <v>38098</v>
          </cell>
          <cell r="E5">
            <v>38498</v>
          </cell>
          <cell r="F5">
            <v>38838</v>
          </cell>
          <cell r="G5">
            <v>39203</v>
          </cell>
          <cell r="H5">
            <v>39559</v>
          </cell>
          <cell r="I5">
            <v>39924</v>
          </cell>
          <cell r="J5">
            <v>40289</v>
          </cell>
          <cell r="K5">
            <v>40717</v>
          </cell>
          <cell r="L5">
            <v>41067</v>
          </cell>
          <cell r="M5">
            <v>41395</v>
          </cell>
          <cell r="N5">
            <v>41750</v>
          </cell>
          <cell r="O5">
            <v>42115</v>
          </cell>
          <cell r="P5">
            <v>42481</v>
          </cell>
          <cell r="Q5">
            <v>42856</v>
          </cell>
          <cell r="R5">
            <v>43221</v>
          </cell>
          <cell r="S5">
            <v>43586</v>
          </cell>
          <cell r="T5">
            <v>43942</v>
          </cell>
          <cell r="U5">
            <v>44307</v>
          </cell>
          <cell r="V5">
            <v>44728</v>
          </cell>
          <cell r="W5">
            <v>45047</v>
          </cell>
          <cell r="X5">
            <v>45413</v>
          </cell>
          <cell r="Y5">
            <v>45768</v>
          </cell>
          <cell r="Z5">
            <v>46133</v>
          </cell>
          <cell r="AA5">
            <v>46498</v>
          </cell>
          <cell r="AB5">
            <v>46874</v>
          </cell>
          <cell r="AC5">
            <v>47229</v>
          </cell>
          <cell r="AD5">
            <v>47594</v>
          </cell>
          <cell r="AE5">
            <v>47959</v>
          </cell>
          <cell r="AF5">
            <v>48325</v>
          </cell>
          <cell r="AG5">
            <v>48690</v>
          </cell>
          <cell r="AH5">
            <v>49055</v>
          </cell>
          <cell r="AI5">
            <v>49420</v>
          </cell>
          <cell r="AJ5">
            <v>49786</v>
          </cell>
          <cell r="AK5">
            <v>50151</v>
          </cell>
          <cell r="AL5">
            <v>50518</v>
          </cell>
          <cell r="AM5">
            <v>50881</v>
          </cell>
          <cell r="AN5">
            <v>51247</v>
          </cell>
          <cell r="AO5">
            <v>51612</v>
          </cell>
          <cell r="AP5">
            <v>51977</v>
          </cell>
          <cell r="AQ5">
            <v>52342</v>
          </cell>
          <cell r="AR5">
            <v>52708</v>
          </cell>
          <cell r="AS5">
            <v>53073</v>
          </cell>
          <cell r="AT5">
            <v>53438</v>
          </cell>
          <cell r="AU5">
            <v>53803</v>
          </cell>
          <cell r="AV5">
            <v>54169</v>
          </cell>
          <cell r="AW5">
            <v>54534</v>
          </cell>
          <cell r="AX5">
            <v>54899</v>
          </cell>
        </row>
        <row r="6">
          <cell r="A6">
            <v>37056</v>
          </cell>
          <cell r="B6">
            <v>37406</v>
          </cell>
          <cell r="C6">
            <v>37742</v>
          </cell>
          <cell r="D6">
            <v>38148</v>
          </cell>
          <cell r="E6">
            <v>38602</v>
          </cell>
          <cell r="F6">
            <v>38883</v>
          </cell>
          <cell r="G6">
            <v>39240</v>
          </cell>
          <cell r="H6">
            <v>39569</v>
          </cell>
          <cell r="I6">
            <v>39934</v>
          </cell>
          <cell r="J6">
            <v>40332</v>
          </cell>
          <cell r="K6">
            <v>40793</v>
          </cell>
          <cell r="L6">
            <v>41159</v>
          </cell>
          <cell r="M6">
            <v>41424</v>
          </cell>
          <cell r="N6">
            <v>41760</v>
          </cell>
          <cell r="O6">
            <v>42125</v>
          </cell>
          <cell r="P6">
            <v>42516</v>
          </cell>
          <cell r="Q6">
            <v>42901</v>
          </cell>
          <cell r="R6">
            <v>43251</v>
          </cell>
          <cell r="S6">
            <v>43636</v>
          </cell>
          <cell r="T6">
            <v>43952</v>
          </cell>
          <cell r="U6">
            <v>44350</v>
          </cell>
          <cell r="V6">
            <v>44811</v>
          </cell>
          <cell r="W6">
            <v>45085</v>
          </cell>
          <cell r="X6">
            <v>45442</v>
          </cell>
          <cell r="Y6">
            <v>45778</v>
          </cell>
          <cell r="Z6">
            <v>46143</v>
          </cell>
          <cell r="AA6">
            <v>46534</v>
          </cell>
          <cell r="AB6">
            <v>46919</v>
          </cell>
          <cell r="AC6">
            <v>47239</v>
          </cell>
          <cell r="AD6">
            <v>47604</v>
          </cell>
          <cell r="AE6">
            <v>47969</v>
          </cell>
          <cell r="AF6">
            <v>48335</v>
          </cell>
          <cell r="AG6">
            <v>48700</v>
          </cell>
          <cell r="AH6">
            <v>49065</v>
          </cell>
          <cell r="AI6">
            <v>49430</v>
          </cell>
          <cell r="AJ6">
            <v>49796</v>
          </cell>
          <cell r="AK6">
            <v>50161</v>
          </cell>
          <cell r="AL6">
            <v>50526</v>
          </cell>
          <cell r="AM6">
            <v>50891</v>
          </cell>
          <cell r="AN6">
            <v>51257</v>
          </cell>
          <cell r="AO6">
            <v>51622</v>
          </cell>
          <cell r="AP6">
            <v>51987</v>
          </cell>
          <cell r="AQ6">
            <v>52352</v>
          </cell>
          <cell r="AR6">
            <v>52718</v>
          </cell>
          <cell r="AS6">
            <v>53083</v>
          </cell>
          <cell r="AT6">
            <v>53448</v>
          </cell>
          <cell r="AU6">
            <v>53813</v>
          </cell>
          <cell r="AV6">
            <v>54179</v>
          </cell>
          <cell r="AW6">
            <v>54544</v>
          </cell>
          <cell r="AX6">
            <v>54909</v>
          </cell>
        </row>
        <row r="7">
          <cell r="A7">
            <v>37141</v>
          </cell>
          <cell r="B7">
            <v>37575</v>
          </cell>
          <cell r="C7">
            <v>37791</v>
          </cell>
          <cell r="D7">
            <v>38237</v>
          </cell>
          <cell r="E7">
            <v>38637</v>
          </cell>
          <cell r="F7">
            <v>38967</v>
          </cell>
          <cell r="G7">
            <v>39332</v>
          </cell>
          <cell r="H7">
            <v>39590</v>
          </cell>
          <cell r="I7">
            <v>39975</v>
          </cell>
          <cell r="J7">
            <v>40428</v>
          </cell>
          <cell r="K7">
            <v>40828</v>
          </cell>
          <cell r="L7">
            <v>41194</v>
          </cell>
          <cell r="M7">
            <v>41593</v>
          </cell>
          <cell r="N7">
            <v>41809</v>
          </cell>
          <cell r="O7">
            <v>42159</v>
          </cell>
          <cell r="P7">
            <v>42620</v>
          </cell>
          <cell r="Q7">
            <v>42985</v>
          </cell>
          <cell r="R7">
            <v>43350</v>
          </cell>
          <cell r="S7">
            <v>43784</v>
          </cell>
          <cell r="T7">
            <v>43993</v>
          </cell>
          <cell r="U7">
            <v>44446</v>
          </cell>
          <cell r="V7">
            <v>44846</v>
          </cell>
          <cell r="W7">
            <v>45176</v>
          </cell>
          <cell r="X7">
            <v>45577</v>
          </cell>
          <cell r="Y7">
            <v>45827</v>
          </cell>
          <cell r="Z7">
            <v>46177</v>
          </cell>
          <cell r="AA7">
            <v>46637</v>
          </cell>
          <cell r="AB7">
            <v>47003</v>
          </cell>
          <cell r="AC7">
            <v>47269</v>
          </cell>
          <cell r="AD7">
            <v>47654</v>
          </cell>
          <cell r="AE7">
            <v>48011</v>
          </cell>
          <cell r="AF7">
            <v>48361</v>
          </cell>
          <cell r="AG7">
            <v>48746</v>
          </cell>
          <cell r="AH7">
            <v>49103</v>
          </cell>
          <cell r="AI7">
            <v>49453</v>
          </cell>
          <cell r="AJ7">
            <v>49838</v>
          </cell>
          <cell r="AK7">
            <v>50195</v>
          </cell>
          <cell r="AL7">
            <v>50580</v>
          </cell>
          <cell r="AM7">
            <v>50930</v>
          </cell>
          <cell r="AN7">
            <v>51287</v>
          </cell>
          <cell r="AO7">
            <v>51672</v>
          </cell>
          <cell r="AP7">
            <v>52022</v>
          </cell>
          <cell r="AQ7">
            <v>52379</v>
          </cell>
          <cell r="AR7">
            <v>52764</v>
          </cell>
          <cell r="AS7">
            <v>53121</v>
          </cell>
          <cell r="AT7">
            <v>53471</v>
          </cell>
          <cell r="AU7">
            <v>53856</v>
          </cell>
          <cell r="AV7">
            <v>54213</v>
          </cell>
          <cell r="AW7">
            <v>54591</v>
          </cell>
          <cell r="AX7">
            <v>54948</v>
          </cell>
        </row>
        <row r="8">
          <cell r="A8">
            <v>37176</v>
          </cell>
          <cell r="B8">
            <v>37615</v>
          </cell>
          <cell r="C8">
            <v>37980</v>
          </cell>
          <cell r="D8">
            <v>38272</v>
          </cell>
          <cell r="E8">
            <v>38658</v>
          </cell>
          <cell r="F8">
            <v>39002</v>
          </cell>
          <cell r="G8">
            <v>39367</v>
          </cell>
          <cell r="H8">
            <v>39807</v>
          </cell>
          <cell r="I8">
            <v>40063</v>
          </cell>
          <cell r="J8">
            <v>40463</v>
          </cell>
          <cell r="K8">
            <v>40849</v>
          </cell>
          <cell r="L8">
            <v>41215</v>
          </cell>
          <cell r="M8">
            <v>41633</v>
          </cell>
          <cell r="N8">
            <v>41889</v>
          </cell>
          <cell r="O8">
            <v>42254</v>
          </cell>
          <cell r="P8">
            <v>42655</v>
          </cell>
          <cell r="Q8">
            <v>43020</v>
          </cell>
          <cell r="R8">
            <v>43385</v>
          </cell>
          <cell r="S8">
            <v>43824</v>
          </cell>
          <cell r="T8">
            <v>44081</v>
          </cell>
          <cell r="U8">
            <v>44481</v>
          </cell>
          <cell r="V8">
            <v>44867</v>
          </cell>
          <cell r="W8">
            <v>45211</v>
          </cell>
          <cell r="X8">
            <v>45611</v>
          </cell>
          <cell r="Y8">
            <v>45907</v>
          </cell>
          <cell r="Z8">
            <v>46272</v>
          </cell>
          <cell r="AA8">
            <v>46672</v>
          </cell>
          <cell r="AB8">
            <v>47038</v>
          </cell>
          <cell r="AC8">
            <v>47368</v>
          </cell>
          <cell r="AD8">
            <v>47733</v>
          </cell>
          <cell r="AE8">
            <v>48098</v>
          </cell>
          <cell r="AF8">
            <v>48464</v>
          </cell>
          <cell r="AG8">
            <v>48829</v>
          </cell>
          <cell r="AH8">
            <v>49194</v>
          </cell>
          <cell r="AI8">
            <v>49559</v>
          </cell>
          <cell r="AJ8">
            <v>49925</v>
          </cell>
          <cell r="AK8">
            <v>50290</v>
          </cell>
          <cell r="AL8">
            <v>50655</v>
          </cell>
          <cell r="AM8">
            <v>51020</v>
          </cell>
          <cell r="AN8">
            <v>51386</v>
          </cell>
          <cell r="AO8">
            <v>51751</v>
          </cell>
          <cell r="AP8">
            <v>52116</v>
          </cell>
          <cell r="AQ8">
            <v>52481</v>
          </cell>
          <cell r="AR8">
            <v>52847</v>
          </cell>
          <cell r="AS8">
            <v>53212</v>
          </cell>
          <cell r="AT8">
            <v>53577</v>
          </cell>
          <cell r="AU8">
            <v>53942</v>
          </cell>
          <cell r="AV8">
            <v>54308</v>
          </cell>
          <cell r="AW8">
            <v>54673</v>
          </cell>
          <cell r="AX8">
            <v>55038</v>
          </cell>
        </row>
        <row r="9">
          <cell r="A9">
            <v>37197</v>
          </cell>
          <cell r="B9">
            <v>0</v>
          </cell>
          <cell r="C9">
            <v>0</v>
          </cell>
          <cell r="D9">
            <v>38293</v>
          </cell>
          <cell r="E9">
            <v>38671</v>
          </cell>
          <cell r="F9">
            <v>39023</v>
          </cell>
          <cell r="G9">
            <v>39388</v>
          </cell>
          <cell r="H9">
            <v>0</v>
          </cell>
          <cell r="I9">
            <v>40098</v>
          </cell>
          <cell r="J9">
            <v>40484</v>
          </cell>
          <cell r="K9">
            <v>40862</v>
          </cell>
          <cell r="L9">
            <v>41228</v>
          </cell>
          <cell r="M9">
            <v>0</v>
          </cell>
          <cell r="N9">
            <v>41924</v>
          </cell>
          <cell r="O9">
            <v>42289</v>
          </cell>
          <cell r="P9">
            <v>42676</v>
          </cell>
          <cell r="Q9">
            <v>43041</v>
          </cell>
          <cell r="R9">
            <v>43406</v>
          </cell>
          <cell r="S9">
            <v>0</v>
          </cell>
          <cell r="T9">
            <v>44116</v>
          </cell>
          <cell r="U9">
            <v>44502</v>
          </cell>
          <cell r="V9">
            <v>44880</v>
          </cell>
          <cell r="W9">
            <v>45232</v>
          </cell>
          <cell r="X9">
            <v>45651</v>
          </cell>
          <cell r="Y9">
            <v>46016</v>
          </cell>
          <cell r="Z9">
            <v>46307</v>
          </cell>
          <cell r="AA9">
            <v>46693</v>
          </cell>
          <cell r="AB9">
            <v>47059</v>
          </cell>
          <cell r="AC9">
            <v>47403</v>
          </cell>
          <cell r="AD9">
            <v>47768</v>
          </cell>
          <cell r="AE9">
            <v>48133</v>
          </cell>
          <cell r="AF9">
            <v>48499</v>
          </cell>
          <cell r="AG9">
            <v>48864</v>
          </cell>
          <cell r="AH9">
            <v>49229</v>
          </cell>
          <cell r="AI9">
            <v>49594</v>
          </cell>
          <cell r="AJ9">
            <v>49960</v>
          </cell>
          <cell r="AK9">
            <v>50325</v>
          </cell>
          <cell r="AL9">
            <v>50690</v>
          </cell>
          <cell r="AM9">
            <v>51055</v>
          </cell>
          <cell r="AN9">
            <v>51421</v>
          </cell>
          <cell r="AO9">
            <v>51786</v>
          </cell>
          <cell r="AP9">
            <v>52151</v>
          </cell>
          <cell r="AQ9">
            <v>52516</v>
          </cell>
          <cell r="AR9">
            <v>52882</v>
          </cell>
          <cell r="AS9">
            <v>53247</v>
          </cell>
          <cell r="AT9">
            <v>53612</v>
          </cell>
          <cell r="AU9">
            <v>53977</v>
          </cell>
          <cell r="AV9">
            <v>54343</v>
          </cell>
          <cell r="AW9">
            <v>54708</v>
          </cell>
          <cell r="AX9">
            <v>55073</v>
          </cell>
        </row>
        <row r="10">
          <cell r="A10">
            <v>37210</v>
          </cell>
          <cell r="B10">
            <v>0</v>
          </cell>
          <cell r="C10">
            <v>0</v>
          </cell>
          <cell r="D10">
            <v>38306</v>
          </cell>
          <cell r="E10">
            <v>0</v>
          </cell>
          <cell r="F10">
            <v>39036</v>
          </cell>
          <cell r="G10">
            <v>39401</v>
          </cell>
          <cell r="H10">
            <v>0</v>
          </cell>
          <cell r="I10">
            <v>40119</v>
          </cell>
          <cell r="J10">
            <v>40497</v>
          </cell>
          <cell r="K10">
            <v>0</v>
          </cell>
          <cell r="L10">
            <v>41268</v>
          </cell>
          <cell r="M10">
            <v>0</v>
          </cell>
          <cell r="N10">
            <v>41945</v>
          </cell>
          <cell r="O10">
            <v>42310</v>
          </cell>
          <cell r="P10">
            <v>42689</v>
          </cell>
          <cell r="Q10">
            <v>43054</v>
          </cell>
          <cell r="R10">
            <v>43419</v>
          </cell>
          <cell r="S10">
            <v>0</v>
          </cell>
          <cell r="T10">
            <v>44137</v>
          </cell>
          <cell r="U10">
            <v>44515</v>
          </cell>
          <cell r="V10">
            <v>0</v>
          </cell>
          <cell r="W10">
            <v>45245</v>
          </cell>
          <cell r="X10">
            <v>0</v>
          </cell>
          <cell r="Y10">
            <v>0</v>
          </cell>
          <cell r="Z10">
            <v>46328</v>
          </cell>
          <cell r="AA10">
            <v>46706</v>
          </cell>
          <cell r="AB10">
            <v>47072</v>
          </cell>
          <cell r="AC10">
            <v>47424</v>
          </cell>
          <cell r="AD10">
            <v>47789</v>
          </cell>
          <cell r="AE10">
            <v>48154</v>
          </cell>
          <cell r="AF10">
            <v>48520</v>
          </cell>
          <cell r="AG10">
            <v>48885</v>
          </cell>
          <cell r="AH10">
            <v>49250</v>
          </cell>
          <cell r="AI10">
            <v>49615</v>
          </cell>
          <cell r="AJ10">
            <v>49981</v>
          </cell>
          <cell r="AK10">
            <v>50346</v>
          </cell>
          <cell r="AL10">
            <v>50711</v>
          </cell>
          <cell r="AM10">
            <v>51076</v>
          </cell>
          <cell r="AN10">
            <v>51442</v>
          </cell>
          <cell r="AO10">
            <v>51807</v>
          </cell>
          <cell r="AP10">
            <v>52172</v>
          </cell>
          <cell r="AQ10">
            <v>52537</v>
          </cell>
          <cell r="AR10">
            <v>52903</v>
          </cell>
          <cell r="AS10">
            <v>53268</v>
          </cell>
          <cell r="AT10">
            <v>53633</v>
          </cell>
          <cell r="AU10">
            <v>53998</v>
          </cell>
          <cell r="AV10">
            <v>54364</v>
          </cell>
          <cell r="AW10">
            <v>54729</v>
          </cell>
          <cell r="AX10">
            <v>55094</v>
          </cell>
        </row>
        <row r="11">
          <cell r="A11">
            <v>37250</v>
          </cell>
          <cell r="B11">
            <v>0</v>
          </cell>
          <cell r="C11">
            <v>0</v>
          </cell>
          <cell r="D11">
            <v>0</v>
          </cell>
          <cell r="E11">
            <v>0</v>
          </cell>
          <cell r="F11">
            <v>39076</v>
          </cell>
          <cell r="G11">
            <v>39441</v>
          </cell>
          <cell r="H11">
            <v>0</v>
          </cell>
          <cell r="I11">
            <v>40172</v>
          </cell>
          <cell r="J11">
            <v>0</v>
          </cell>
          <cell r="K11">
            <v>0</v>
          </cell>
          <cell r="L11">
            <v>0</v>
          </cell>
          <cell r="M11">
            <v>0</v>
          </cell>
          <cell r="N11">
            <v>41998</v>
          </cell>
          <cell r="O11">
            <v>42363</v>
          </cell>
          <cell r="P11">
            <v>0</v>
          </cell>
          <cell r="Q11">
            <v>43094</v>
          </cell>
          <cell r="R11">
            <v>43459</v>
          </cell>
          <cell r="S11">
            <v>0</v>
          </cell>
          <cell r="T11">
            <v>44190</v>
          </cell>
          <cell r="U11">
            <v>44555</v>
          </cell>
          <cell r="V11">
            <v>0</v>
          </cell>
          <cell r="W11">
            <v>45285</v>
          </cell>
          <cell r="X11">
            <v>0</v>
          </cell>
          <cell r="Y11">
            <v>0</v>
          </cell>
          <cell r="Z11">
            <v>46381</v>
          </cell>
          <cell r="AA11">
            <v>0</v>
          </cell>
          <cell r="AB11">
            <v>47112</v>
          </cell>
          <cell r="AC11">
            <v>47437</v>
          </cell>
          <cell r="AD11">
            <v>47802</v>
          </cell>
          <cell r="AE11">
            <v>48167</v>
          </cell>
          <cell r="AF11">
            <v>48533</v>
          </cell>
          <cell r="AG11">
            <v>48898</v>
          </cell>
          <cell r="AH11">
            <v>49263</v>
          </cell>
          <cell r="AI11">
            <v>49628</v>
          </cell>
          <cell r="AJ11">
            <v>49994</v>
          </cell>
          <cell r="AK11">
            <v>50359</v>
          </cell>
          <cell r="AL11">
            <v>50724</v>
          </cell>
          <cell r="AM11">
            <v>51089</v>
          </cell>
          <cell r="AN11">
            <v>51455</v>
          </cell>
          <cell r="AO11">
            <v>51820</v>
          </cell>
          <cell r="AP11">
            <v>52185</v>
          </cell>
          <cell r="AQ11">
            <v>52550</v>
          </cell>
          <cell r="AR11">
            <v>52916</v>
          </cell>
          <cell r="AS11">
            <v>53281</v>
          </cell>
          <cell r="AT11">
            <v>53646</v>
          </cell>
          <cell r="AU11">
            <v>54011</v>
          </cell>
          <cell r="AV11">
            <v>54377</v>
          </cell>
          <cell r="AW11">
            <v>54742</v>
          </cell>
          <cell r="AX11">
            <v>55107</v>
          </cell>
        </row>
        <row r="12">
          <cell r="A12">
            <v>0</v>
          </cell>
          <cell r="B12">
            <v>0</v>
          </cell>
          <cell r="C12">
            <v>0</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47477</v>
          </cell>
          <cell r="AD12">
            <v>47842</v>
          </cell>
          <cell r="AE12">
            <v>48207</v>
          </cell>
          <cell r="AF12">
            <v>48573</v>
          </cell>
          <cell r="AG12">
            <v>48938</v>
          </cell>
          <cell r="AH12">
            <v>49303</v>
          </cell>
          <cell r="AI12">
            <v>49668</v>
          </cell>
          <cell r="AJ12">
            <v>50034</v>
          </cell>
          <cell r="AK12">
            <v>50399</v>
          </cell>
          <cell r="AL12">
            <v>50764</v>
          </cell>
          <cell r="AM12">
            <v>51129</v>
          </cell>
          <cell r="AN12">
            <v>51495</v>
          </cell>
          <cell r="AO12">
            <v>51860</v>
          </cell>
          <cell r="AP12">
            <v>52225</v>
          </cell>
          <cell r="AQ12">
            <v>52590</v>
          </cell>
          <cell r="AR12">
            <v>52956</v>
          </cell>
          <cell r="AS12">
            <v>53321</v>
          </cell>
          <cell r="AT12">
            <v>53686</v>
          </cell>
          <cell r="AU12">
            <v>54051</v>
          </cell>
          <cell r="AV12">
            <v>54417</v>
          </cell>
          <cell r="AW12">
            <v>54782</v>
          </cell>
          <cell r="AX12">
            <v>55147</v>
          </cell>
        </row>
      </sheetData>
      <sheetData sheetId="21">
        <row r="23">
          <cell r="L23">
            <v>41136</v>
          </cell>
        </row>
      </sheetData>
      <sheetData sheetId="22"/>
      <sheetData sheetId="23"/>
      <sheetData sheetId="24"/>
      <sheetData sheetId="25"/>
      <sheetData sheetId="26" refreshError="1"/>
      <sheetData sheetId="27" refreshError="1"/>
      <sheetData sheetId="28" refreshError="1"/>
      <sheetData sheetId="29" refreshError="1"/>
      <sheetData sheetId="3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 Pré+Pós"/>
      <sheetName val="Ref IPCA+"/>
      <sheetName val="Pós"/>
      <sheetName val="Fundos_Pós"/>
      <sheetName val="Pré"/>
      <sheetName val="IPCA"/>
      <sheetName val="Swap"/>
      <sheetName val="Feriados"/>
    </sheetNames>
    <sheetDataSet>
      <sheetData sheetId="0">
        <row r="3">
          <cell r="X3" t="str">
            <v>DI1F23</v>
          </cell>
        </row>
        <row r="4">
          <cell r="W4">
            <v>44596</v>
          </cell>
        </row>
        <row r="5">
          <cell r="W5">
            <v>44599</v>
          </cell>
        </row>
        <row r="6">
          <cell r="W6">
            <v>44600</v>
          </cell>
        </row>
        <row r="7">
          <cell r="W7">
            <v>44601</v>
          </cell>
        </row>
        <row r="8">
          <cell r="W8">
            <v>44602</v>
          </cell>
        </row>
        <row r="9">
          <cell r="W9">
            <v>44603</v>
          </cell>
        </row>
        <row r="10">
          <cell r="W10">
            <v>44606</v>
          </cell>
        </row>
        <row r="11">
          <cell r="W11">
            <v>44607</v>
          </cell>
        </row>
        <row r="12">
          <cell r="W12">
            <v>44608</v>
          </cell>
        </row>
        <row r="13">
          <cell r="W13">
            <v>44609</v>
          </cell>
        </row>
        <row r="14">
          <cell r="W14">
            <v>44610</v>
          </cell>
        </row>
        <row r="15">
          <cell r="W15">
            <v>44613</v>
          </cell>
        </row>
        <row r="16">
          <cell r="W16">
            <v>44614</v>
          </cell>
        </row>
        <row r="17">
          <cell r="W17">
            <v>44615</v>
          </cell>
        </row>
        <row r="18">
          <cell r="W18">
            <v>44616</v>
          </cell>
        </row>
        <row r="19">
          <cell r="W19">
            <v>44617</v>
          </cell>
        </row>
        <row r="20">
          <cell r="W20">
            <v>44622</v>
          </cell>
        </row>
        <row r="21">
          <cell r="W21">
            <v>44623</v>
          </cell>
        </row>
        <row r="22">
          <cell r="W22">
            <v>44624</v>
          </cell>
        </row>
        <row r="23">
          <cell r="W23">
            <v>44627</v>
          </cell>
        </row>
        <row r="24">
          <cell r="W24">
            <v>44628</v>
          </cell>
        </row>
        <row r="25">
          <cell r="W25">
            <v>44629</v>
          </cell>
        </row>
        <row r="26">
          <cell r="W26">
            <v>44630</v>
          </cell>
        </row>
        <row r="27">
          <cell r="W27">
            <v>44631</v>
          </cell>
        </row>
        <row r="28">
          <cell r="W28">
            <v>44634</v>
          </cell>
        </row>
        <row r="29">
          <cell r="W29">
            <v>44635</v>
          </cell>
        </row>
        <row r="30">
          <cell r="W30">
            <v>44636</v>
          </cell>
        </row>
        <row r="31">
          <cell r="W31">
            <v>44637</v>
          </cell>
        </row>
        <row r="32">
          <cell r="W32">
            <v>44638</v>
          </cell>
        </row>
        <row r="33">
          <cell r="W33">
            <v>44643</v>
          </cell>
        </row>
        <row r="34">
          <cell r="W34">
            <v>44649</v>
          </cell>
        </row>
        <row r="35">
          <cell r="W35">
            <v>44650</v>
          </cell>
        </row>
        <row r="36">
          <cell r="W36">
            <v>44651</v>
          </cell>
        </row>
        <row r="37">
          <cell r="W37">
            <v>44652</v>
          </cell>
        </row>
        <row r="38">
          <cell r="W38">
            <v>44655</v>
          </cell>
        </row>
        <row r="39">
          <cell r="W39">
            <v>44656</v>
          </cell>
        </row>
        <row r="40">
          <cell r="W40">
            <v>44657</v>
          </cell>
        </row>
        <row r="41">
          <cell r="W41">
            <v>44658</v>
          </cell>
        </row>
        <row r="42">
          <cell r="W42">
            <v>44662</v>
          </cell>
        </row>
        <row r="43">
          <cell r="W43">
            <v>44663</v>
          </cell>
        </row>
        <row r="44">
          <cell r="W44">
            <v>44664</v>
          </cell>
        </row>
        <row r="45">
          <cell r="W45">
            <v>44665</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Posição_Sistema"/>
      <sheetName val="Boletas"/>
      <sheetName val="Boletas 03.2"/>
      <sheetName val="Supra"/>
      <sheetName val="TDA"/>
      <sheetName val="À Realizar"/>
      <sheetName val="CSVB"/>
      <sheetName val="CPR"/>
      <sheetName val="CPR Indicador"/>
      <sheetName val="Futuro"/>
      <sheetName val="Swap Cambial"/>
      <sheetName val="Liquidação Antecipada"/>
    </sheetNames>
    <sheetDataSet>
      <sheetData sheetId="0" refreshError="1">
        <row r="3">
          <cell r="C3">
            <v>38428</v>
          </cell>
        </row>
      </sheetData>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riados"/>
      <sheetName val="De_Para"/>
      <sheetName val="Projeções Macro"/>
      <sheetName val="Fluxo de Caixa"/>
      <sheetName val="PU Pré"/>
      <sheetName val="Base Deb.com"/>
      <sheetName val="Base Gov. Deb. Infra"/>
      <sheetName val="Base Tesouro"/>
      <sheetName val="Com$ - DI Tesouro"/>
      <sheetName val="Com$ - Deb."/>
      <sheetName val="RUN BTG - Deb. Infra"/>
      <sheetName val="RUN BTG - Deb. Ñ Infra"/>
      <sheetName val="RUN BTG - CRA CRI"/>
      <sheetName val="RUN XP - Deb."/>
      <sheetName val="ANBIMA - Deb."/>
      <sheetName val="Output ANBIMA - Deb."/>
      <sheetName val="ANBIMA - CRA CRI"/>
      <sheetName val="Output ANBIMA - CRA CRI"/>
      <sheetName val="Datas de Pagamento"/>
      <sheetName val="OUTPUT Deb."/>
      <sheetName val="Gráfico"/>
      <sheetName val="OUTPUT CRA CRI"/>
      <sheetName val="Trade Idea"/>
      <sheetName val="Carteira Renda"/>
      <sheetName val="FCx Portfolio"/>
      <sheetName val="FCx Portfolio (2)"/>
      <sheetName val="OUTPUT B.SIDE"/>
      <sheetName val="Cotações B.SIDE"/>
      <sheetName val="Case Clientes"/>
      <sheetName val="B.SIDE CONSOLIDADO"/>
    </sheetNames>
    <sheetDataSet>
      <sheetData sheetId="0">
        <row r="2">
          <cell r="A2">
            <v>36892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8">
          <cell r="U8">
            <v>44545</v>
          </cell>
        </row>
        <row r="43">
          <cell r="A43" t="str">
            <v>-</v>
          </cell>
          <cell r="C43" t="str">
            <v>VF acumulado no vencimento de LIGHB0 substituindo por LCA 4,70% (08/23)</v>
          </cell>
          <cell r="F43">
            <v>238979.44914766963</v>
          </cell>
          <cell r="I43" t="str">
            <v>Saldo após venda</v>
          </cell>
          <cell r="K43">
            <v>168568.07955000002</v>
          </cell>
          <cell r="N43" t="str">
            <v>TIR da operação</v>
          </cell>
          <cell r="P43">
            <v>4.7865358142382818E-2</v>
          </cell>
          <cell r="T43" t="str">
            <v>TOTAL</v>
          </cell>
          <cell r="U43">
            <v>177125.79764029387</v>
          </cell>
          <cell r="V43">
            <v>178414.26938908082</v>
          </cell>
          <cell r="W43">
            <v>180091.74623727461</v>
          </cell>
          <cell r="X43">
            <v>181437.92869252528</v>
          </cell>
          <cell r="Y43">
            <v>182802.3104265687</v>
          </cell>
          <cell r="Z43">
            <v>184045.55551375658</v>
          </cell>
          <cell r="AA43">
            <v>185215.45546052599</v>
          </cell>
          <cell r="AB43">
            <v>186290.94346784885</v>
          </cell>
          <cell r="AC43">
            <v>187419.79857910908</v>
          </cell>
          <cell r="AD43">
            <v>188649.51014643657</v>
          </cell>
          <cell r="AE43">
            <v>189703.95921767509</v>
          </cell>
          <cell r="AF43">
            <v>190864.00609808532</v>
          </cell>
          <cell r="AG43">
            <v>192103.80743149345</v>
          </cell>
          <cell r="AH43">
            <v>193410.6962300764</v>
          </cell>
          <cell r="AI43">
            <v>195019.01821624624</v>
          </cell>
          <cell r="AJ43">
            <v>196414.6933321798</v>
          </cell>
          <cell r="AK43">
            <v>197733.96435541834</v>
          </cell>
          <cell r="AL43">
            <v>198986.35234961228</v>
          </cell>
          <cell r="AM43">
            <v>200156.03567626324</v>
          </cell>
          <cell r="AN43">
            <v>201351.92894070182</v>
          </cell>
          <cell r="AO43">
            <v>202425.26588444685</v>
          </cell>
          <cell r="AP43">
            <v>203506.86898005177</v>
          </cell>
          <cell r="AQ43">
            <v>204588.36223216669</v>
          </cell>
          <cell r="AR43">
            <v>205686.51896553545</v>
          </cell>
          <cell r="AS43">
            <v>206912.48241349246</v>
          </cell>
          <cell r="AT43">
            <v>208177.80881467657</v>
          </cell>
          <cell r="AU43">
            <v>209778.46397464149</v>
          </cell>
          <cell r="AV43">
            <v>211200.79778152483</v>
          </cell>
          <cell r="AW43">
            <v>212659.68233506617</v>
          </cell>
          <cell r="AX43">
            <v>213940.99468661708</v>
          </cell>
          <cell r="AY43">
            <v>215257.58217720164</v>
          </cell>
          <cell r="AZ43">
            <v>216482.87810851689</v>
          </cell>
          <cell r="BA43">
            <v>217585.71029680606</v>
          </cell>
          <cell r="BB43">
            <v>218793.07410958302</v>
          </cell>
          <cell r="BC43">
            <v>219906.87102439394</v>
          </cell>
          <cell r="BD43">
            <v>221129.08935573584</v>
          </cell>
          <cell r="BE43">
            <v>222480.47621229404</v>
          </cell>
          <cell r="BF43">
            <v>223740.46550514112</v>
          </cell>
          <cell r="BG43">
            <v>225507.63111268054</v>
          </cell>
          <cell r="BH43">
            <v>227085.19637296055</v>
          </cell>
          <cell r="BI43">
            <v>228527.00421862068</v>
          </cell>
          <cell r="BJ43">
            <v>229949.3298720092</v>
          </cell>
          <cell r="BK43">
            <v>231307.75480978985</v>
          </cell>
          <cell r="BL43">
            <v>232637.92894227072</v>
          </cell>
          <cell r="BM43">
            <v>233836.08555589773</v>
          </cell>
          <cell r="BN43">
            <v>235147.06355591727</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row>
        <row r="85">
          <cell r="T85" t="str">
            <v>TOTAL</v>
          </cell>
          <cell r="U85">
            <v>170525.65011665263</v>
          </cell>
          <cell r="V85">
            <v>171995.64423464073</v>
          </cell>
          <cell r="W85">
            <v>173855.32700474645</v>
          </cell>
          <cell r="X85">
            <v>175388.95469308033</v>
          </cell>
          <cell r="Y85">
            <v>176913.40906136436</v>
          </cell>
          <cell r="Z85">
            <v>178367.45295926576</v>
          </cell>
          <cell r="AA85">
            <v>179701.88467691632</v>
          </cell>
          <cell r="AB85">
            <v>180989.94701767372</v>
          </cell>
          <cell r="AC85">
            <v>182322.38227358434</v>
          </cell>
          <cell r="AD85">
            <v>183756.22199586366</v>
          </cell>
          <cell r="AE85">
            <v>185036.47817724544</v>
          </cell>
          <cell r="AF85">
            <v>186399.69961305917</v>
          </cell>
          <cell r="AG85">
            <v>187827.74398813921</v>
          </cell>
          <cell r="AH85">
            <v>189346.85395957017</v>
          </cell>
          <cell r="AI85">
            <v>191165.45321088034</v>
          </cell>
          <cell r="AJ85">
            <v>192790.54900831869</v>
          </cell>
          <cell r="AK85">
            <v>194294.62859928448</v>
          </cell>
          <cell r="AL85">
            <v>195770.68726176501</v>
          </cell>
          <cell r="AM85">
            <v>197133.4046908282</v>
          </cell>
          <cell r="AN85">
            <v>198569.26903256416</v>
          </cell>
          <cell r="AO85">
            <v>199876.57057411858</v>
          </cell>
          <cell r="AP85">
            <v>201195.4931221077</v>
          </cell>
          <cell r="AQ85">
            <v>202523.33570400273</v>
          </cell>
          <cell r="AR85">
            <v>203836.52032115648</v>
          </cell>
          <cell r="AS85">
            <v>205289.21095665076</v>
          </cell>
          <cell r="AT85">
            <v>206795.56907898307</v>
          </cell>
          <cell r="AU85">
            <v>208616.36341510527</v>
          </cell>
          <cell r="AV85">
            <v>210286.22036315207</v>
          </cell>
          <cell r="AW85">
            <v>211991.08539520047</v>
          </cell>
          <cell r="AX85">
            <v>213510.69750135177</v>
          </cell>
          <cell r="AY85">
            <v>215079.25069493253</v>
          </cell>
          <cell r="AZ85">
            <v>216559.91274681024</v>
          </cell>
          <cell r="BA85">
            <v>217909.94398624625</v>
          </cell>
          <cell r="BB85">
            <v>219402.73741556978</v>
          </cell>
          <cell r="BC85">
            <v>220775.42374707942</v>
          </cell>
          <cell r="BD85">
            <v>222259.88591673528</v>
          </cell>
          <cell r="BE85">
            <v>223887.96162422039</v>
          </cell>
          <cell r="BF85">
            <v>225392.5478724227</v>
          </cell>
          <cell r="BG85">
            <v>227423.52551908427</v>
          </cell>
          <cell r="BH85">
            <v>229291.03064893553</v>
          </cell>
          <cell r="BI85">
            <v>230959.95818118443</v>
          </cell>
          <cell r="BJ85">
            <v>232659.91707288584</v>
          </cell>
          <cell r="BK85">
            <v>234273.82408595266</v>
          </cell>
          <cell r="BL85">
            <v>235886.04458519467</v>
          </cell>
          <cell r="BM85">
            <v>237355.85689670438</v>
          </cell>
          <cell r="BN85">
            <v>238979.44914766963</v>
          </cell>
          <cell r="BO85">
            <v>240474.17531410942</v>
          </cell>
          <cell r="BP85">
            <v>242138.98767072271</v>
          </cell>
          <cell r="BQ85">
            <v>243909.96561170626</v>
          </cell>
          <cell r="BR85">
            <v>245598.16061387316</v>
          </cell>
          <cell r="BS85">
            <v>247858.03097628537</v>
          </cell>
          <cell r="BT85">
            <v>249837.04031883896</v>
          </cell>
          <cell r="BU85">
            <v>251657.55448640499</v>
          </cell>
          <cell r="BV85">
            <v>253506.55601220866</v>
          </cell>
          <cell r="BW85">
            <v>255312.47132845788</v>
          </cell>
          <cell r="BX85">
            <v>257015.2365201902</v>
          </cell>
          <cell r="BY85">
            <v>258718.34886601212</v>
          </cell>
          <cell r="BZ85">
            <v>260431.07488965162</v>
          </cell>
          <cell r="CA85">
            <v>262002.1865428102</v>
          </cell>
          <cell r="CB85">
            <v>263756.59840398328</v>
          </cell>
          <cell r="CC85">
            <v>265575.51748520019</v>
          </cell>
          <cell r="CD85">
            <v>267464.67796457867</v>
          </cell>
          <cell r="CE85">
            <v>269920.90537955094</v>
          </cell>
          <cell r="CF85">
            <v>271962.70740821928</v>
          </cell>
          <cell r="CG85">
            <v>274107.57615889498</v>
          </cell>
          <cell r="CH85">
            <v>276175.58461805806</v>
          </cell>
          <cell r="CI85">
            <v>278138.35770709603</v>
          </cell>
          <cell r="CJ85">
            <v>279990.71647895878</v>
          </cell>
          <cell r="CK85">
            <v>281839.39155509887</v>
          </cell>
          <cell r="CL85">
            <v>283644.78627277247</v>
          </cell>
          <cell r="CM85">
            <v>285408.44506104861</v>
          </cell>
          <cell r="CN85">
            <v>287313.16320193862</v>
          </cell>
          <cell r="CO85">
            <v>289230.84759723442</v>
          </cell>
          <cell r="CP85">
            <v>291284.16668380797</v>
          </cell>
          <cell r="CQ85">
            <v>294012.74449360959</v>
          </cell>
          <cell r="CR85">
            <v>296350.45199167274</v>
          </cell>
          <cell r="CS85">
            <v>298625.08433936827</v>
          </cell>
          <cell r="CT85">
            <v>300804.71940276556</v>
          </cell>
          <cell r="CU85">
            <v>302820.8980797854</v>
          </cell>
          <cell r="CV85">
            <v>304950.17400129186</v>
          </cell>
          <cell r="CW85">
            <v>306832.89177938941</v>
          </cell>
          <cell r="CX85">
            <v>308794.23245638714</v>
          </cell>
          <cell r="CY85">
            <v>310766.50557885977</v>
          </cell>
          <cell r="CZ85">
            <v>312711.70416701341</v>
          </cell>
          <cell r="DA85">
            <v>314854.84299922123</v>
          </cell>
          <cell r="DB85">
            <v>317076.20502980007</v>
          </cell>
          <cell r="DC85">
            <v>319852.19061223918</v>
          </cell>
          <cell r="DD85">
            <v>322384.87020187697</v>
          </cell>
          <cell r="DE85">
            <v>324912.51910527231</v>
          </cell>
          <cell r="DF85">
            <v>327197.99497796252</v>
          </cell>
          <cell r="DG85">
            <v>329536.83480812202</v>
          </cell>
          <cell r="DH85">
            <v>331845.95349270606</v>
          </cell>
          <cell r="DI85">
            <v>333890.57216267125</v>
          </cell>
          <cell r="DJ85">
            <v>336083.71063788078</v>
          </cell>
          <cell r="DK85">
            <v>338152.52073802031</v>
          </cell>
          <cell r="DL85">
            <v>340266.22632329632</v>
          </cell>
          <cell r="DM85">
            <v>342658.18331490335</v>
          </cell>
          <cell r="DN85">
            <v>345000.85463184951</v>
          </cell>
          <cell r="DO85">
            <v>348015.31164081587</v>
          </cell>
          <cell r="DP85">
            <v>350905.95726479578</v>
          </cell>
          <cell r="DQ85">
            <v>353505.82100730803</v>
          </cell>
          <cell r="DR85">
            <v>356079.08762769611</v>
          </cell>
          <cell r="DS85">
            <v>358594.04996943916</v>
          </cell>
          <cell r="DT85">
            <v>361092.30908297695</v>
          </cell>
          <cell r="DU85">
            <v>363242.68965957919</v>
          </cell>
          <cell r="DV85">
            <v>365688.4769908638</v>
          </cell>
          <cell r="DW85">
            <v>367937.78068514506</v>
          </cell>
          <cell r="DX85">
            <v>370378.62569894863</v>
          </cell>
          <cell r="DY85">
            <v>373046.95033617783</v>
          </cell>
          <cell r="DZ85">
            <v>375520.84909470624</v>
          </cell>
          <cell r="EA85">
            <v>378868.998295011</v>
          </cell>
          <cell r="EB85">
            <v>381925.75656052999</v>
          </cell>
          <cell r="EC85">
            <v>384681.22104699747</v>
          </cell>
          <cell r="ED85">
            <v>387394.45851967396</v>
          </cell>
          <cell r="EE85">
            <v>390120.43701929873</v>
          </cell>
          <cell r="EF85">
            <v>392682.01774209004</v>
          </cell>
          <cell r="EG85">
            <v>395167.05509552255</v>
          </cell>
          <cell r="EH85">
            <v>397815.59053663944</v>
          </cell>
          <cell r="EI85">
            <v>400258.54241200513</v>
          </cell>
          <cell r="EJ85">
            <v>402984.18374268006</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row>
      </sheetData>
      <sheetData sheetId="25"/>
      <sheetData sheetId="26"/>
      <sheetData sheetId="27"/>
      <sheetData sheetId="28"/>
      <sheetData sheetId="2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Swap"/>
      <sheetName val="Simulações"/>
      <sheetName val="Mercado DI"/>
      <sheetName val="Duration"/>
      <sheetName val="Trava Papel"/>
      <sheetName val="Câmbio"/>
      <sheetName val="Curvas"/>
      <sheetName val="Parâmetros"/>
      <sheetName val="Datas"/>
      <sheetName val="Funções"/>
    </sheetNames>
    <sheetDataSet>
      <sheetData sheetId="0" refreshError="1"/>
      <sheetData sheetId="1" refreshError="1"/>
      <sheetData sheetId="2" refreshError="1"/>
      <sheetData sheetId="3" refreshError="1">
        <row r="7">
          <cell r="B7">
            <v>37055</v>
          </cell>
          <cell r="C7">
            <v>36923</v>
          </cell>
          <cell r="D7" t="str">
            <v>DDG1.BMF</v>
          </cell>
          <cell r="E7">
            <v>99210</v>
          </cell>
          <cell r="F7">
            <v>99210</v>
          </cell>
          <cell r="G7">
            <v>-90</v>
          </cell>
          <cell r="H7">
            <v>-90</v>
          </cell>
          <cell r="I7">
            <v>1.0079629069650238</v>
          </cell>
          <cell r="J7">
            <v>-0.26436736184087817</v>
          </cell>
          <cell r="K7">
            <v>-2.1963058253300027E-2</v>
          </cell>
          <cell r="L7">
            <v>1.0126345708994358</v>
          </cell>
          <cell r="M7">
            <v>-0.26436736184087817</v>
          </cell>
          <cell r="N7">
            <v>-3.7850034729055015E-2</v>
          </cell>
          <cell r="O7">
            <v>1.263457089943576E-2</v>
          </cell>
          <cell r="Q7" t="e">
            <v>#N/A</v>
          </cell>
          <cell r="R7" t="e">
            <v>#N/A</v>
          </cell>
          <cell r="T7">
            <v>1.0079629069650129</v>
          </cell>
          <cell r="U7">
            <v>-0.26436736184087817</v>
          </cell>
          <cell r="V7">
            <v>99210.000000001062</v>
          </cell>
          <cell r="Y7">
            <v>1.0079629069650129</v>
          </cell>
          <cell r="Z7">
            <v>99209</v>
          </cell>
          <cell r="AA7">
            <v>99210</v>
          </cell>
          <cell r="AB7">
            <v>99208.088165786132</v>
          </cell>
          <cell r="AC7">
            <v>1.9118342138681328</v>
          </cell>
          <cell r="AD7">
            <v>0</v>
          </cell>
        </row>
        <row r="8">
          <cell r="B8">
            <v>36923</v>
          </cell>
          <cell r="C8">
            <v>36951</v>
          </cell>
          <cell r="D8" t="str">
            <v>DDH1.BMF</v>
          </cell>
          <cell r="E8">
            <v>98201.508941221779</v>
          </cell>
          <cell r="F8">
            <v>98201.508941221779</v>
          </cell>
          <cell r="G8">
            <v>-72</v>
          </cell>
          <cell r="H8">
            <v>18</v>
          </cell>
          <cell r="I8">
            <v>1.0183142914825749</v>
          </cell>
          <cell r="J8">
            <v>-0.75609656804731529</v>
          </cell>
          <cell r="K8">
            <v>-6.1544759426634066E-2</v>
          </cell>
          <cell r="L8">
            <v>1.0102696085798626</v>
          </cell>
          <cell r="M8">
            <v>1.7033557903973762</v>
          </cell>
          <cell r="N8">
            <v>0.15377743077181871</v>
          </cell>
          <cell r="O8">
            <v>1.0269608579862588E-2</v>
          </cell>
          <cell r="Q8" t="e">
            <v>#N/A</v>
          </cell>
          <cell r="R8" t="e">
            <v>#N/A</v>
          </cell>
          <cell r="T8">
            <v>1.0102696085798626</v>
          </cell>
          <cell r="U8">
            <v>1.7033557903973762</v>
          </cell>
          <cell r="V8">
            <v>98201.508941222826</v>
          </cell>
          <cell r="Y8">
            <v>1.018314291482564</v>
          </cell>
          <cell r="Z8">
            <v>98200</v>
          </cell>
          <cell r="AA8">
            <v>98202</v>
          </cell>
          <cell r="AB8">
            <v>98201.508941221779</v>
          </cell>
          <cell r="AC8">
            <v>0</v>
          </cell>
          <cell r="AD8">
            <v>1767627.160941992</v>
          </cell>
        </row>
        <row r="9">
          <cell r="B9">
            <v>36951</v>
          </cell>
          <cell r="C9">
            <v>36983</v>
          </cell>
          <cell r="D9" t="str">
            <v>DDJ1.BMF</v>
          </cell>
          <cell r="E9">
            <v>96981</v>
          </cell>
          <cell r="F9">
            <v>96981</v>
          </cell>
          <cell r="G9">
            <v>-50</v>
          </cell>
          <cell r="H9">
            <v>22</v>
          </cell>
          <cell r="I9">
            <v>1.0311298089316463</v>
          </cell>
          <cell r="J9">
            <v>-1.8387424515883266</v>
          </cell>
          <cell r="K9">
            <v>-0.14315798069908636</v>
          </cell>
          <cell r="L9">
            <v>1.0125850315136138</v>
          </cell>
          <cell r="M9">
            <v>1.7059164159995976</v>
          </cell>
          <cell r="N9">
            <v>0.15402548543096151</v>
          </cell>
          <cell r="O9">
            <v>1.2585031513613787E-2</v>
          </cell>
          <cell r="Q9" t="e">
            <v>#N/A</v>
          </cell>
          <cell r="R9" t="e">
            <v>#N/A</v>
          </cell>
          <cell r="T9">
            <v>1.0125850315136165</v>
          </cell>
          <cell r="U9">
            <v>1.7059164159995976</v>
          </cell>
          <cell r="V9">
            <v>96981.000000000786</v>
          </cell>
          <cell r="Y9">
            <v>1.0311298089316381</v>
          </cell>
          <cell r="Z9">
            <v>96980</v>
          </cell>
          <cell r="AA9">
            <v>96983</v>
          </cell>
          <cell r="AB9">
            <v>96974.072626957524</v>
          </cell>
          <cell r="AC9">
            <v>6.927373042475665</v>
          </cell>
          <cell r="AD9">
            <v>3879240</v>
          </cell>
        </row>
        <row r="10">
          <cell r="B10">
            <v>36983</v>
          </cell>
          <cell r="C10">
            <v>37013</v>
          </cell>
          <cell r="D10" t="str">
            <v>DDK1.BMF</v>
          </cell>
          <cell r="E10">
            <v>95869.266981636261</v>
          </cell>
          <cell r="F10">
            <v>95869.266981636261</v>
          </cell>
          <cell r="G10">
            <v>-30</v>
          </cell>
          <cell r="H10">
            <v>20</v>
          </cell>
          <cell r="I10">
            <v>1.0430871451135115</v>
          </cell>
          <cell r="J10">
            <v>-4.2155079603654055</v>
          </cell>
          <cell r="K10">
            <v>-0.29837183100430442</v>
          </cell>
          <cell r="L10">
            <v>1.0115963442025346</v>
          </cell>
          <cell r="M10">
            <v>1.7299418810836631</v>
          </cell>
          <cell r="N10">
            <v>0.15635548543085731</v>
          </cell>
          <cell r="O10">
            <v>1.1596344202534636E-2</v>
          </cell>
          <cell r="Q10" t="e">
            <v>#N/A</v>
          </cell>
          <cell r="R10" t="e">
            <v>#N/A</v>
          </cell>
          <cell r="T10">
            <v>1.0115963442025429</v>
          </cell>
          <cell r="U10">
            <v>1.7299418810849954</v>
          </cell>
          <cell r="V10">
            <v>95869.266981636261</v>
          </cell>
          <cell r="Y10">
            <v>1.0430871451135115</v>
          </cell>
          <cell r="Z10">
            <v>95865</v>
          </cell>
          <cell r="AA10">
            <v>95872</v>
          </cell>
          <cell r="AB10">
            <v>95861.162215321136</v>
          </cell>
          <cell r="AC10">
            <v>8.1047663151257439</v>
          </cell>
          <cell r="AD10">
            <v>5752156.018898176</v>
          </cell>
        </row>
        <row r="11">
          <cell r="B11">
            <v>37013</v>
          </cell>
          <cell r="C11">
            <v>37043</v>
          </cell>
          <cell r="D11" t="str">
            <v>DDM1.BMF</v>
          </cell>
          <cell r="E11">
            <v>94644.441165893732</v>
          </cell>
          <cell r="F11">
            <v>94644.441165893732</v>
          </cell>
          <cell r="G11">
            <v>-8</v>
          </cell>
          <cell r="H11">
            <v>22</v>
          </cell>
          <cell r="I11">
            <v>1.0565860896649915</v>
          </cell>
          <cell r="J11">
            <v>-20.57029331139837</v>
          </cell>
          <cell r="K11">
            <v>-0.82339784267280458</v>
          </cell>
          <cell r="L11">
            <v>1.0129413391917614</v>
          </cell>
          <cell r="M11">
            <v>1.7539191764361917</v>
          </cell>
          <cell r="N11">
            <v>0.15868548543095606</v>
          </cell>
          <cell r="O11">
            <v>1.2941339191761436E-2</v>
          </cell>
          <cell r="Q11" t="e">
            <v>#N/A</v>
          </cell>
          <cell r="R11" t="e">
            <v>#N/A</v>
          </cell>
          <cell r="T11">
            <v>1.0129413391917614</v>
          </cell>
          <cell r="U11">
            <v>1.7539191764361917</v>
          </cell>
          <cell r="V11">
            <v>94644.441165893732</v>
          </cell>
          <cell r="Y11">
            <v>1.0565860896649915</v>
          </cell>
          <cell r="Z11" t="str">
            <v>#Connected#</v>
          </cell>
          <cell r="AA11" t="str">
            <v>#Connected#</v>
          </cell>
          <cell r="AB11">
            <v>93158.54</v>
          </cell>
          <cell r="AC11">
            <v>0</v>
          </cell>
          <cell r="AD11">
            <v>7760844.1756032864</v>
          </cell>
        </row>
        <row r="12">
          <cell r="B12">
            <v>37043</v>
          </cell>
          <cell r="C12">
            <v>37074</v>
          </cell>
          <cell r="D12" t="str">
            <v>DDN1.BMF</v>
          </cell>
          <cell r="E12">
            <v>93529.634515093057</v>
          </cell>
          <cell r="F12">
            <v>93529.634515093057</v>
          </cell>
          <cell r="G12">
            <v>12</v>
          </cell>
          <cell r="H12">
            <v>20</v>
          </cell>
          <cell r="I12">
            <v>1.0691798435699309</v>
          </cell>
          <cell r="J12">
            <v>16.769659616283406</v>
          </cell>
          <cell r="K12">
            <v>3.074422087935333</v>
          </cell>
          <cell r="L12">
            <v>1.0119192880051378</v>
          </cell>
          <cell r="M12">
            <v>1.7778484952046814</v>
          </cell>
          <cell r="N12">
            <v>0.16101548543095001</v>
          </cell>
          <cell r="O12">
            <v>1.1919288005137751E-2</v>
          </cell>
          <cell r="Q12">
            <v>1.0067400142660143</v>
          </cell>
          <cell r="R12">
            <v>99330.510939219166</v>
          </cell>
          <cell r="T12">
            <v>1.0119192880051378</v>
          </cell>
          <cell r="U12">
            <v>1.7778484952046814</v>
          </cell>
          <cell r="V12">
            <v>93529.634515093057</v>
          </cell>
          <cell r="Y12">
            <v>1.0691798435699309</v>
          </cell>
          <cell r="Z12">
            <v>93530</v>
          </cell>
          <cell r="AA12">
            <v>93535</v>
          </cell>
          <cell r="AB12">
            <v>93524.097377945916</v>
          </cell>
          <cell r="AC12">
            <v>5.5371371471410384</v>
          </cell>
          <cell r="AD12">
            <v>9540022.7205394916</v>
          </cell>
        </row>
        <row r="13">
          <cell r="B13">
            <v>37074</v>
          </cell>
          <cell r="C13">
            <v>37104</v>
          </cell>
          <cell r="D13" t="str">
            <v>DDQ1.BMF</v>
          </cell>
          <cell r="E13">
            <v>92310.182251616672</v>
          </cell>
          <cell r="F13">
            <v>92310.182251616672</v>
          </cell>
          <cell r="G13">
            <v>34</v>
          </cell>
          <cell r="H13">
            <v>22</v>
          </cell>
          <cell r="I13">
            <v>1.083304111863008</v>
          </cell>
          <cell r="J13">
            <v>7.0685260782943349</v>
          </cell>
          <cell r="K13">
            <v>0.80951307643941406</v>
          </cell>
          <cell r="L13">
            <v>1.0132103765124463</v>
          </cell>
          <cell r="M13">
            <v>1.7901539534050936</v>
          </cell>
          <cell r="N13">
            <v>0.16221548543095388</v>
          </cell>
          <cell r="O13">
            <v>1.3210376512446276E-2</v>
          </cell>
          <cell r="Q13">
            <v>1.0192149139933995</v>
          </cell>
          <cell r="R13">
            <v>98114.733828009514</v>
          </cell>
          <cell r="T13">
            <v>1.0132103765124463</v>
          </cell>
          <cell r="U13">
            <v>1.7901539534050936</v>
          </cell>
          <cell r="V13">
            <v>92310.182251616672</v>
          </cell>
          <cell r="Y13">
            <v>1.083304111863008</v>
          </cell>
          <cell r="Z13" t="str">
            <v>#Connected#</v>
          </cell>
          <cell r="AA13" t="str">
            <v>#Connected#</v>
          </cell>
          <cell r="AB13">
            <v>90336.61</v>
          </cell>
          <cell r="AC13">
            <v>0</v>
          </cell>
          <cell r="AD13">
            <v>11446462.599200467</v>
          </cell>
        </row>
        <row r="14">
          <cell r="B14">
            <v>37104</v>
          </cell>
          <cell r="C14">
            <v>37137</v>
          </cell>
          <cell r="D14" t="str">
            <v>DDU1.BMF</v>
          </cell>
          <cell r="E14">
            <v>91043.721158482527</v>
          </cell>
          <cell r="F14">
            <v>91043.721158482527</v>
          </cell>
          <cell r="G14">
            <v>57</v>
          </cell>
          <cell r="H14">
            <v>23</v>
          </cell>
          <cell r="I14">
            <v>1.0983733828928961</v>
          </cell>
          <cell r="J14">
            <v>4.9425060101717655</v>
          </cell>
          <cell r="K14">
            <v>0.51411162813090638</v>
          </cell>
          <cell r="L14">
            <v>1.0139104715516798</v>
          </cell>
          <cell r="M14">
            <v>1.8024467630080032</v>
          </cell>
          <cell r="N14">
            <v>0.16341548543098861</v>
          </cell>
          <cell r="O14">
            <v>1.3910471551679793E-2</v>
          </cell>
          <cell r="Q14">
            <v>1.0324221661223181</v>
          </cell>
          <cell r="R14">
            <v>96859.601896761596</v>
          </cell>
          <cell r="T14">
            <v>1.0139104715516798</v>
          </cell>
          <cell r="U14">
            <v>1.8024467630080032</v>
          </cell>
          <cell r="V14">
            <v>91043.721158482527</v>
          </cell>
          <cell r="Y14">
            <v>1.0983733828928961</v>
          </cell>
          <cell r="Z14" t="str">
            <v>#Connected#</v>
          </cell>
          <cell r="AA14" t="str">
            <v>#Connected#</v>
          </cell>
          <cell r="AB14">
            <v>88966.68</v>
          </cell>
          <cell r="AC14">
            <v>0</v>
          </cell>
          <cell r="AD14">
            <v>13383427.010296931</v>
          </cell>
        </row>
        <row r="15">
          <cell r="B15">
            <v>37137</v>
          </cell>
          <cell r="C15">
            <v>37165</v>
          </cell>
          <cell r="D15" t="str">
            <v>DDV1.BMF</v>
          </cell>
          <cell r="E15">
            <v>90003.63402171545</v>
          </cell>
          <cell r="F15">
            <v>90003.63402171545</v>
          </cell>
          <cell r="G15">
            <v>76</v>
          </cell>
          <cell r="H15">
            <v>19</v>
          </cell>
          <cell r="I15">
            <v>1.1110662484569533</v>
          </cell>
          <cell r="J15">
            <v>4.1602558437214832</v>
          </cell>
          <cell r="K15">
            <v>0.41796026584649582</v>
          </cell>
          <cell r="L15">
            <v>1.0115560571311613</v>
          </cell>
          <cell r="M15">
            <v>1.8147269500405905</v>
          </cell>
          <cell r="N15">
            <v>0.16461548543098736</v>
          </cell>
          <cell r="O15">
            <v>1.1556057131161257E-2</v>
          </cell>
          <cell r="Q15">
            <v>1.0434614934168636</v>
          </cell>
          <cell r="R15">
            <v>95834.873285592272</v>
          </cell>
          <cell r="T15">
            <v>1.0115560571311613</v>
          </cell>
          <cell r="U15">
            <v>1.8147269500405905</v>
          </cell>
          <cell r="V15">
            <v>90003.63402171545</v>
          </cell>
          <cell r="Y15">
            <v>1.1110662484569533</v>
          </cell>
          <cell r="Z15">
            <v>90010</v>
          </cell>
          <cell r="AA15">
            <v>90015</v>
          </cell>
          <cell r="AB15">
            <v>90011.796264224467</v>
          </cell>
          <cell r="AC15">
            <v>-8.1622425090172328</v>
          </cell>
          <cell r="AD15">
            <v>14940603.247604765</v>
          </cell>
        </row>
        <row r="16">
          <cell r="B16">
            <v>37165</v>
          </cell>
          <cell r="C16">
            <v>37196</v>
          </cell>
          <cell r="D16" t="str">
            <v>DDX1.BMF</v>
          </cell>
          <cell r="E16">
            <v>88803.513609756599</v>
          </cell>
          <cell r="F16">
            <v>88803.513609756599</v>
          </cell>
          <cell r="G16">
            <v>98</v>
          </cell>
          <cell r="H16">
            <v>22</v>
          </cell>
          <cell r="I16">
            <v>1.1260815696938062</v>
          </cell>
          <cell r="J16">
            <v>3.6372225795788804</v>
          </cell>
          <cell r="K16">
            <v>0.35708855251798277</v>
          </cell>
          <cell r="L16">
            <v>1.0135143347732021</v>
          </cell>
          <cell r="M16">
            <v>1.8310809424775254</v>
          </cell>
          <cell r="N16">
            <v>0.16621548543098719</v>
          </cell>
          <cell r="O16">
            <v>1.3514334773202075E-2</v>
          </cell>
          <cell r="Q16">
            <v>1.0563914230067324</v>
          </cell>
          <cell r="R16">
            <v>94661.881781827658</v>
          </cell>
          <cell r="T16">
            <v>1.0135143347732021</v>
          </cell>
          <cell r="U16">
            <v>1.8310809424775254</v>
          </cell>
          <cell r="V16">
            <v>88803.513609756599</v>
          </cell>
          <cell r="Y16">
            <v>1.1260815696938062</v>
          </cell>
          <cell r="Z16">
            <v>0</v>
          </cell>
          <cell r="AA16">
            <v>0</v>
          </cell>
          <cell r="AB16">
            <v>88802.240238969127</v>
          </cell>
          <cell r="AC16">
            <v>1.2733707874722313</v>
          </cell>
          <cell r="AD16">
            <v>16695060.55863424</v>
          </cell>
        </row>
        <row r="17">
          <cell r="B17">
            <v>37196</v>
          </cell>
          <cell r="C17">
            <v>37228</v>
          </cell>
          <cell r="D17" t="str">
            <v>DDZ1.BMF</v>
          </cell>
          <cell r="E17">
            <v>87716.842129870274</v>
          </cell>
          <cell r="F17">
            <v>87716.842129870274</v>
          </cell>
          <cell r="G17">
            <v>118</v>
          </cell>
          <cell r="H17">
            <v>20</v>
          </cell>
          <cell r="I17">
            <v>1.1400319205739731</v>
          </cell>
          <cell r="J17">
            <v>3.3337898655545484</v>
          </cell>
          <cell r="K17">
            <v>0.3229748375510304</v>
          </cell>
          <cell r="L17">
            <v>1.0123884017424778</v>
          </cell>
          <cell r="M17">
            <v>1.8474126021921222</v>
          </cell>
          <cell r="N17">
            <v>0.16781548543091707</v>
          </cell>
          <cell r="O17">
            <v>1.2388401742477795E-2</v>
          </cell>
          <cell r="Q17">
            <v>1.0682848860380818</v>
          </cell>
          <cell r="R17">
            <v>93607.989130003698</v>
          </cell>
          <cell r="T17">
            <v>1.0123884017424778</v>
          </cell>
          <cell r="U17">
            <v>1.8474126021921222</v>
          </cell>
          <cell r="V17">
            <v>87716.842129870274</v>
          </cell>
          <cell r="Y17">
            <v>1.1400319205739731</v>
          </cell>
          <cell r="Z17" t="str">
            <v>#Connected#</v>
          </cell>
          <cell r="AA17" t="str">
            <v>#Connected#</v>
          </cell>
          <cell r="AB17">
            <v>84962.95</v>
          </cell>
          <cell r="AC17">
            <v>0</v>
          </cell>
          <cell r="AD17">
            <v>18245103.163013019</v>
          </cell>
        </row>
        <row r="18">
          <cell r="B18">
            <v>37228</v>
          </cell>
          <cell r="C18">
            <v>37258</v>
          </cell>
          <cell r="D18" t="str">
            <v>DDF2.BMF</v>
          </cell>
          <cell r="E18">
            <v>86634.053694635339</v>
          </cell>
          <cell r="F18">
            <v>86634.053694635339</v>
          </cell>
          <cell r="G18">
            <v>138</v>
          </cell>
          <cell r="H18">
            <v>20</v>
          </cell>
          <cell r="I18">
            <v>1.1542805136704843</v>
          </cell>
          <cell r="J18">
            <v>3.1206919511488351</v>
          </cell>
          <cell r="K18">
            <v>0.29952898075762024</v>
          </cell>
          <cell r="L18">
            <v>1.0124984159121944</v>
          </cell>
          <cell r="M18">
            <v>1.8637219902182256</v>
          </cell>
          <cell r="N18">
            <v>0.16941548543097529</v>
          </cell>
          <cell r="O18">
            <v>1.2498415912194361E-2</v>
          </cell>
          <cell r="Q18">
            <v>1.0803122525258557</v>
          </cell>
          <cell r="R18">
            <v>92565.829709134618</v>
          </cell>
          <cell r="T18">
            <v>1.0124984159121944</v>
          </cell>
          <cell r="U18">
            <v>1.8637219902182256</v>
          </cell>
          <cell r="V18">
            <v>86634.053694635339</v>
          </cell>
          <cell r="Y18">
            <v>1.1542805136704843</v>
          </cell>
          <cell r="Z18">
            <v>0</v>
          </cell>
          <cell r="AA18">
            <v>0</v>
          </cell>
          <cell r="AB18">
            <v>86639.74585617616</v>
          </cell>
          <cell r="AC18">
            <v>-5.6921615408209618</v>
          </cell>
          <cell r="AD18">
            <v>19752564.242376857</v>
          </cell>
        </row>
        <row r="19">
          <cell r="B19">
            <v>37258</v>
          </cell>
          <cell r="C19">
            <v>37288</v>
          </cell>
          <cell r="D19" t="str">
            <v>DDG2.BMF</v>
          </cell>
          <cell r="E19">
            <v>85455.547557743848</v>
          </cell>
          <cell r="F19">
            <v>85455.547557743848</v>
          </cell>
          <cell r="G19">
            <v>160</v>
          </cell>
          <cell r="H19">
            <v>22</v>
          </cell>
          <cell r="I19">
            <v>1.1701990433380374</v>
          </cell>
          <cell r="J19">
            <v>2.9484577678633439</v>
          </cell>
          <cell r="K19">
            <v>0.28088189932820051</v>
          </cell>
          <cell r="L19">
            <v>1.0137908675395844</v>
          </cell>
          <cell r="M19">
            <v>1.8683050011150115</v>
          </cell>
          <cell r="N19">
            <v>0.16986548543098934</v>
          </cell>
          <cell r="O19">
            <v>1.3790867539584362E-2</v>
          </cell>
          <cell r="Q19">
            <v>1.0936988139355073</v>
          </cell>
          <cell r="R19">
            <v>91432.850365966253</v>
          </cell>
          <cell r="T19">
            <v>1.0137908675395844</v>
          </cell>
          <cell r="U19">
            <v>1.8683050011150115</v>
          </cell>
          <cell r="V19">
            <v>85455.547557743848</v>
          </cell>
          <cell r="Y19">
            <v>1.1701990433380374</v>
          </cell>
          <cell r="Z19" t="str">
            <v>#Connected#</v>
          </cell>
          <cell r="AA19" t="str">
            <v>#Connected#</v>
          </cell>
          <cell r="AC19">
            <v>0</v>
          </cell>
          <cell r="AD19">
            <v>21363886.889435962</v>
          </cell>
        </row>
        <row r="20">
          <cell r="B20">
            <v>37288</v>
          </cell>
          <cell r="C20">
            <v>37316</v>
          </cell>
          <cell r="D20" t="str">
            <v>DDH2.BMF</v>
          </cell>
          <cell r="E20">
            <v>84500.928109021668</v>
          </cell>
          <cell r="F20">
            <v>84500.928109021668</v>
          </cell>
          <cell r="G20">
            <v>178</v>
          </cell>
          <cell r="H20">
            <v>18</v>
          </cell>
          <cell r="I20">
            <v>1.1834189545348153</v>
          </cell>
          <cell r="J20">
            <v>2.8396745967635972</v>
          </cell>
          <cell r="K20">
            <v>0.26924196560489677</v>
          </cell>
          <cell r="L20">
            <v>1.011297147499854</v>
          </cell>
          <cell r="M20">
            <v>1.8728862564447724</v>
          </cell>
          <cell r="N20">
            <v>0.17031548543099517</v>
          </cell>
          <cell r="O20">
            <v>1.1297147499853999E-2</v>
          </cell>
          <cell r="Q20">
            <v>1.104774743092598</v>
          </cell>
          <cell r="R20">
            <v>90516.189499471904</v>
          </cell>
          <cell r="T20">
            <v>1.011297147499854</v>
          </cell>
          <cell r="U20">
            <v>1.8728862564447724</v>
          </cell>
          <cell r="V20">
            <v>84500.928109021668</v>
          </cell>
          <cell r="Y20">
            <v>1.1834189545348153</v>
          </cell>
          <cell r="Z20" t="e">
            <v>#N/A</v>
          </cell>
          <cell r="AA20" t="e">
            <v>#N/A</v>
          </cell>
          <cell r="AC20">
            <v>0</v>
          </cell>
          <cell r="AD20">
            <v>22646248.733217806</v>
          </cell>
        </row>
        <row r="21">
          <cell r="B21">
            <v>37316</v>
          </cell>
          <cell r="C21">
            <v>37347</v>
          </cell>
          <cell r="D21" t="str">
            <v>DDJ2.BMF</v>
          </cell>
          <cell r="E21">
            <v>83450.195627680499</v>
          </cell>
          <cell r="F21">
            <v>83450.195627680499</v>
          </cell>
          <cell r="G21">
            <v>198</v>
          </cell>
          <cell r="H21">
            <v>20</v>
          </cell>
          <cell r="I21">
            <v>1.1983195395509645</v>
          </cell>
          <cell r="J21">
            <v>2.7424677829099853</v>
          </cell>
          <cell r="K21">
            <v>0.25892988448550724</v>
          </cell>
          <cell r="L21">
            <v>1.0125911326323198</v>
          </cell>
          <cell r="M21">
            <v>1.8774657575537645</v>
          </cell>
          <cell r="N21">
            <v>0.17076548543094483</v>
          </cell>
          <cell r="O21">
            <v>1.2591132632319813E-2</v>
          </cell>
          <cell r="Q21">
            <v>1.1172129334061296</v>
          </cell>
          <cell r="R21">
            <v>89508.451799893344</v>
          </cell>
          <cell r="T21">
            <v>1.0125911326323198</v>
          </cell>
          <cell r="U21">
            <v>1.8774657575537645</v>
          </cell>
          <cell r="V21">
            <v>83450.195627680499</v>
          </cell>
          <cell r="Y21">
            <v>1.1983195395509645</v>
          </cell>
          <cell r="Z21" t="e">
            <v>#N/A</v>
          </cell>
          <cell r="AA21" t="e">
            <v>#N/A</v>
          </cell>
          <cell r="AC21">
            <v>0</v>
          </cell>
          <cell r="AD21">
            <v>24033656.340771984</v>
          </cell>
        </row>
        <row r="22">
          <cell r="B22">
            <v>37347</v>
          </cell>
          <cell r="C22">
            <v>37378</v>
          </cell>
          <cell r="D22" t="str">
            <v>DDK2.BMF</v>
          </cell>
          <cell r="E22">
            <v>82306.712802080365</v>
          </cell>
          <cell r="F22">
            <v>82306.712802080365</v>
          </cell>
          <cell r="G22">
            <v>220</v>
          </cell>
          <cell r="H22">
            <v>22</v>
          </cell>
          <cell r="I22">
            <v>1.2149677297946033</v>
          </cell>
          <cell r="J22">
            <v>2.6564142583771488</v>
          </cell>
          <cell r="K22">
            <v>0.24987064813677962</v>
          </cell>
          <cell r="L22">
            <v>1.013892947326785</v>
          </cell>
          <cell r="M22">
            <v>1.8820435057889107</v>
          </cell>
          <cell r="N22">
            <v>0.17121548543094711</v>
          </cell>
          <cell r="O22">
            <v>1.3892947326785032E-2</v>
          </cell>
          <cell r="Q22">
            <v>1.1310567452352842</v>
          </cell>
          <cell r="R22">
            <v>88412.89388995053</v>
          </cell>
          <cell r="T22">
            <v>1.013892947326785</v>
          </cell>
          <cell r="U22">
            <v>1.8820435057889107</v>
          </cell>
          <cell r="V22">
            <v>82306.712802080365</v>
          </cell>
          <cell r="Y22">
            <v>1.2149677297946033</v>
          </cell>
          <cell r="Z22" t="e">
            <v>#N/A</v>
          </cell>
          <cell r="AA22" t="e">
            <v>#N/A</v>
          </cell>
          <cell r="AC22">
            <v>0</v>
          </cell>
          <cell r="AD22">
            <v>25515080.968644913</v>
          </cell>
        </row>
        <row r="23">
          <cell r="B23">
            <v>37378</v>
          </cell>
          <cell r="C23">
            <v>37410</v>
          </cell>
          <cell r="D23" t="str">
            <v>DDM2.BMF</v>
          </cell>
          <cell r="E23">
            <v>81227.225768562901</v>
          </cell>
          <cell r="F23">
            <v>81227.225768562901</v>
          </cell>
          <cell r="G23">
            <v>241</v>
          </cell>
          <cell r="H23">
            <v>21</v>
          </cell>
          <cell r="I23">
            <v>1.2311143099350152</v>
          </cell>
          <cell r="J23">
            <v>2.589328856610118</v>
          </cell>
          <cell r="K23">
            <v>0.24285333548256083</v>
          </cell>
          <cell r="L23">
            <v>1.0132897193435264</v>
          </cell>
          <cell r="M23">
            <v>1.8866195024931365</v>
          </cell>
          <cell r="N23">
            <v>0.17166548543093207</v>
          </cell>
          <cell r="O23">
            <v>1.3289719343526407E-2</v>
          </cell>
          <cell r="Q23">
            <v>1.144431287934532</v>
          </cell>
          <cell r="R23">
            <v>87379.645291313092</v>
          </cell>
          <cell r="T23">
            <v>1.0132897193435266</v>
          </cell>
          <cell r="U23">
            <v>1.8866195024931365</v>
          </cell>
          <cell r="V23">
            <v>81227.225768562901</v>
          </cell>
          <cell r="Y23">
            <v>1.2311143099350152</v>
          </cell>
          <cell r="Z23" t="e">
            <v>#N/A</v>
          </cell>
          <cell r="AA23" t="e">
            <v>#N/A</v>
          </cell>
          <cell r="AC23">
            <v>0</v>
          </cell>
          <cell r="AD23">
            <v>26886211.72939432</v>
          </cell>
        </row>
        <row r="24">
          <cell r="B24">
            <v>37410</v>
          </cell>
          <cell r="C24">
            <v>37438</v>
          </cell>
          <cell r="D24" t="str">
            <v>DDN2.BMF</v>
          </cell>
          <cell r="E24">
            <v>80209.86382970777</v>
          </cell>
          <cell r="F24">
            <v>80209.86382970777</v>
          </cell>
          <cell r="G24">
            <v>261</v>
          </cell>
          <cell r="H24">
            <v>20</v>
          </cell>
          <cell r="I24">
            <v>1.2467294572686014</v>
          </cell>
          <cell r="J24">
            <v>2.5358261699037765</v>
          </cell>
          <cell r="K24">
            <v>0.23728495072741174</v>
          </cell>
          <cell r="L24">
            <v>1.0126837509787459</v>
          </cell>
          <cell r="M24">
            <v>1.8911937490100339</v>
          </cell>
          <cell r="N24">
            <v>0.17211548543099675</v>
          </cell>
          <cell r="O24">
            <v>1.2683750978745856E-2</v>
          </cell>
          <cell r="Q24">
            <v>1.1573159544686729</v>
          </cell>
          <cell r="R24">
            <v>86406.827464769798</v>
          </cell>
          <cell r="T24">
            <v>1.0126837509787459</v>
          </cell>
          <cell r="U24">
            <v>1.8911937490100339</v>
          </cell>
          <cell r="V24">
            <v>80209.86382970777</v>
          </cell>
          <cell r="Y24">
            <v>1.2467294572686016</v>
          </cell>
          <cell r="Z24" t="e">
            <v>#N/A</v>
          </cell>
          <cell r="AA24" t="e">
            <v>#N/A</v>
          </cell>
          <cell r="AC24">
            <v>0</v>
          </cell>
          <cell r="AD24">
            <v>28153662.204227429</v>
          </cell>
        </row>
        <row r="25">
          <cell r="B25">
            <v>37438</v>
          </cell>
          <cell r="C25">
            <v>37469</v>
          </cell>
          <cell r="D25" t="str">
            <v>DDQ2.BMF</v>
          </cell>
          <cell r="E25">
            <v>79052.870868939906</v>
          </cell>
          <cell r="F25">
            <v>79052.870868939906</v>
          </cell>
          <cell r="G25">
            <v>284</v>
          </cell>
          <cell r="H25">
            <v>23</v>
          </cell>
          <cell r="I25">
            <v>1.2649761975853844</v>
          </cell>
          <cell r="J25">
            <v>2.4839852528026896</v>
          </cell>
          <cell r="K25">
            <v>0.23191322247822233</v>
          </cell>
          <cell r="L25">
            <v>1.0146356855614518</v>
          </cell>
          <cell r="M25">
            <v>1.895766246679198</v>
          </cell>
          <cell r="N25">
            <v>0.17256548543097794</v>
          </cell>
          <cell r="O25">
            <v>1.4635685561451783E-2</v>
          </cell>
          <cell r="Q25">
            <v>1.1723127558239432</v>
          </cell>
          <cell r="R25">
            <v>85301.468830061844</v>
          </cell>
          <cell r="T25">
            <v>1.0146356855614518</v>
          </cell>
          <cell r="U25">
            <v>1.895766246679198</v>
          </cell>
          <cell r="V25">
            <v>79052.870868939906</v>
          </cell>
          <cell r="Y25">
            <v>1.2649761975853844</v>
          </cell>
          <cell r="Z25" t="e">
            <v>#N/A</v>
          </cell>
          <cell r="AA25" t="e">
            <v>#N/A</v>
          </cell>
          <cell r="AC25">
            <v>0</v>
          </cell>
          <cell r="AD25">
            <v>29565773.704983525</v>
          </cell>
        </row>
        <row r="26">
          <cell r="B26">
            <v>37469</v>
          </cell>
          <cell r="C26">
            <v>37501</v>
          </cell>
          <cell r="D26" t="str">
            <v>DDU2.BMF</v>
          </cell>
          <cell r="E26">
            <v>77959.190215387818</v>
          </cell>
          <cell r="F26">
            <v>77959.190215387818</v>
          </cell>
          <cell r="G26">
            <v>306</v>
          </cell>
          <cell r="H26">
            <v>22</v>
          </cell>
          <cell r="I26">
            <v>1.2827224054497901</v>
          </cell>
          <cell r="J26">
            <v>2.4420198278030103</v>
          </cell>
          <cell r="K26">
            <v>0.22758180538343376</v>
          </cell>
          <cell r="L26">
            <v>1.0140288867871823</v>
          </cell>
          <cell r="M26">
            <v>1.9003369968408901</v>
          </cell>
          <cell r="N26">
            <v>0.17301548543099865</v>
          </cell>
          <cell r="O26">
            <v>1.4028886787182282E-2</v>
          </cell>
          <cell r="Q26">
            <v>1.1868393305808835</v>
          </cell>
          <cell r="R26">
            <v>84257.403191261168</v>
          </cell>
          <cell r="T26">
            <v>1.0140288867871823</v>
          </cell>
          <cell r="U26">
            <v>1.9003369968408901</v>
          </cell>
          <cell r="V26">
            <v>77959.190215387818</v>
          </cell>
          <cell r="Y26">
            <v>1.2827224054497901</v>
          </cell>
          <cell r="Z26" t="e">
            <v>#N/A</v>
          </cell>
          <cell r="AA26" t="e">
            <v>#N/A</v>
          </cell>
          <cell r="AC26">
            <v>0</v>
          </cell>
          <cell r="AD26">
            <v>30871839.325293574</v>
          </cell>
        </row>
        <row r="27">
          <cell r="B27">
            <v>37501</v>
          </cell>
          <cell r="C27">
            <v>37530</v>
          </cell>
          <cell r="D27" t="str">
            <v>DDV2.BMF</v>
          </cell>
          <cell r="E27">
            <v>76926.881288818186</v>
          </cell>
          <cell r="F27">
            <v>76926.881288818186</v>
          </cell>
          <cell r="G27">
            <v>327</v>
          </cell>
          <cell r="H27">
            <v>21</v>
          </cell>
          <cell r="I27">
            <v>1.2999357093985771</v>
          </cell>
          <cell r="J27">
            <v>2.4075233917726369</v>
          </cell>
          <cell r="K27">
            <v>0.22403265411423123</v>
          </cell>
          <cell r="L27">
            <v>1.0134193523677877</v>
          </cell>
          <cell r="M27">
            <v>1.9049060008320406</v>
          </cell>
          <cell r="N27">
            <v>0.17346548543094009</v>
          </cell>
          <cell r="O27">
            <v>1.3419352367787685E-2</v>
          </cell>
          <cell r="Q27">
            <v>1.2008734923246414</v>
          </cell>
          <cell r="R27">
            <v>83272.718266451862</v>
          </cell>
          <cell r="T27">
            <v>1.0134193523677879</v>
          </cell>
          <cell r="U27">
            <v>1.9049060008327068</v>
          </cell>
          <cell r="V27">
            <v>76926.881288818186</v>
          </cell>
          <cell r="Y27">
            <v>1.2999357093985773</v>
          </cell>
          <cell r="Z27" t="e">
            <v>#N/A</v>
          </cell>
          <cell r="AA27" t="e">
            <v>#N/A</v>
          </cell>
          <cell r="AC27">
            <v>0</v>
          </cell>
          <cell r="AD27">
            <v>32078509.497437183</v>
          </cell>
        </row>
        <row r="28">
          <cell r="B28">
            <v>37530</v>
          </cell>
          <cell r="C28">
            <v>37561</v>
          </cell>
          <cell r="D28" t="str">
            <v>DDX2.BMF</v>
          </cell>
          <cell r="E28">
            <v>75809.281999707484</v>
          </cell>
          <cell r="F28">
            <v>75809.281999707484</v>
          </cell>
          <cell r="G28">
            <v>350</v>
          </cell>
          <cell r="H28">
            <v>23</v>
          </cell>
          <cell r="I28">
            <v>1.3190996849223009</v>
          </cell>
          <cell r="J28">
            <v>2.3747918466270335</v>
          </cell>
          <cell r="K28">
            <v>0.22067453299309525</v>
          </cell>
          <cell r="L28">
            <v>1.0147422487013531</v>
          </cell>
          <cell r="M28">
            <v>1.9094732599909126</v>
          </cell>
          <cell r="N28">
            <v>0.17391548543098967</v>
          </cell>
          <cell r="O28">
            <v>1.47422487013531E-2</v>
          </cell>
          <cell r="Q28">
            <v>1.2164347235922692</v>
          </cell>
          <cell r="R28">
            <v>82207.452698068912</v>
          </cell>
          <cell r="T28">
            <v>1.0147422487013531</v>
          </cell>
          <cell r="U28">
            <v>1.9094732599909126</v>
          </cell>
          <cell r="V28">
            <v>75809.281999707484</v>
          </cell>
          <cell r="Y28">
            <v>1.3190996849223009</v>
          </cell>
          <cell r="Z28" t="e">
            <v>#N/A</v>
          </cell>
          <cell r="AA28" t="e">
            <v>#N/A</v>
          </cell>
          <cell r="AC28">
            <v>0</v>
          </cell>
          <cell r="AD28">
            <v>33356084.079871293</v>
          </cell>
        </row>
        <row r="29">
          <cell r="B29">
            <v>37561</v>
          </cell>
          <cell r="C29">
            <v>37592</v>
          </cell>
          <cell r="D29" t="str">
            <v>DDZ2.BMF</v>
          </cell>
          <cell r="E29">
            <v>74848.386137465888</v>
          </cell>
          <cell r="F29">
            <v>74848.386137465888</v>
          </cell>
          <cell r="G29">
            <v>370</v>
          </cell>
          <cell r="H29">
            <v>20</v>
          </cell>
          <cell r="I29">
            <v>1.3360341506407483</v>
          </cell>
          <cell r="J29">
            <v>2.3498844673019992</v>
          </cell>
          <cell r="K29">
            <v>0.21812528860003422</v>
          </cell>
          <cell r="L29">
            <v>1.0128378968716416</v>
          </cell>
          <cell r="M29">
            <v>1.9140387756504396</v>
          </cell>
          <cell r="N29">
            <v>0.17436548543096464</v>
          </cell>
          <cell r="O29">
            <v>1.2837896871641608E-2</v>
          </cell>
          <cell r="Q29">
            <v>1.2301300462728679</v>
          </cell>
          <cell r="R29">
            <v>81292.218089450645</v>
          </cell>
          <cell r="T29">
            <v>1.0128378968716416</v>
          </cell>
          <cell r="U29">
            <v>1.9140387756504396</v>
          </cell>
          <cell r="V29">
            <v>74848.386137465888</v>
          </cell>
          <cell r="Y29">
            <v>1.3360341506407483</v>
          </cell>
          <cell r="Z29" t="e">
            <v>#N/A</v>
          </cell>
          <cell r="AA29" t="e">
            <v>#N/A</v>
          </cell>
          <cell r="AC29">
            <v>0</v>
          </cell>
          <cell r="AD29">
            <v>34430257.623234309</v>
          </cell>
        </row>
        <row r="30">
          <cell r="B30">
            <v>37592</v>
          </cell>
          <cell r="C30">
            <v>37623</v>
          </cell>
          <cell r="D30" t="str">
            <v>DDF3.BMF</v>
          </cell>
          <cell r="E30">
            <v>73850.193135258392</v>
          </cell>
          <cell r="F30">
            <v>73850.193135258392</v>
          </cell>
          <cell r="G30">
            <v>391</v>
          </cell>
          <cell r="H30">
            <v>21</v>
          </cell>
          <cell r="I30">
            <v>1.3540925995528219</v>
          </cell>
          <cell r="J30">
            <v>2.3267194138345548</v>
          </cell>
          <cell r="K30">
            <v>0.21575912897925931</v>
          </cell>
          <cell r="L30">
            <v>1.0135164575721458</v>
          </cell>
          <cell r="M30">
            <v>1.9186025491442216</v>
          </cell>
          <cell r="N30">
            <v>0.17481548543095604</v>
          </cell>
          <cell r="O30">
            <v>1.3516457572145812E-2</v>
          </cell>
          <cell r="Q30">
            <v>1.2446761129479591</v>
          </cell>
          <cell r="R30">
            <v>80342.186179788187</v>
          </cell>
          <cell r="T30">
            <v>1.0135164575721458</v>
          </cell>
          <cell r="U30">
            <v>1.9186025491442216</v>
          </cell>
          <cell r="V30">
            <v>73850.193135258392</v>
          </cell>
          <cell r="Y30">
            <v>1.3540925995528219</v>
          </cell>
          <cell r="Z30" t="e">
            <v>#N/A</v>
          </cell>
          <cell r="AA30" t="e">
            <v>#N/A</v>
          </cell>
          <cell r="AC30">
            <v>0</v>
          </cell>
          <cell r="AD30">
            <v>35521942.898059286</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l8"/>
    </sheetNames>
    <sheetDataSet>
      <sheetData sheetId="0" refreshError="1">
        <row r="1">
          <cell r="B1" t="str">
            <v>Índices da DIEESE</v>
          </cell>
        </row>
        <row r="2">
          <cell r="B2" t="str">
            <v>ICV-DIEESE</v>
          </cell>
          <cell r="C2" t="str">
            <v>ICV-DIEESE</v>
          </cell>
          <cell r="D2" t="str">
            <v>ICV-DIEESE</v>
          </cell>
          <cell r="E2" t="str">
            <v>ICV-DIEESE</v>
          </cell>
        </row>
        <row r="3">
          <cell r="B3" t="str">
            <v xml:space="preserve">Índice </v>
          </cell>
          <cell r="C3" t="str">
            <v>Variação</v>
          </cell>
          <cell r="D3" t="str">
            <v>Variação</v>
          </cell>
          <cell r="E3" t="str">
            <v>Variação</v>
          </cell>
        </row>
        <row r="4">
          <cell r="A4" t="str">
            <v>Período</v>
          </cell>
          <cell r="B4" t="str">
            <v>(Jun. 94=100)</v>
          </cell>
          <cell r="C4" t="str">
            <v>Mensal</v>
          </cell>
          <cell r="D4" t="str">
            <v>No Ano</v>
          </cell>
          <cell r="E4" t="str">
            <v>12 meses</v>
          </cell>
        </row>
        <row r="5">
          <cell r="B5" t="str">
            <v>ICV-DIEESE</v>
          </cell>
          <cell r="C5" t="str">
            <v>ICV-DIEESE</v>
          </cell>
          <cell r="D5" t="str">
            <v>ICV-DIEESE</v>
          </cell>
          <cell r="E5" t="str">
            <v>ICV-DIEESE</v>
          </cell>
        </row>
        <row r="6">
          <cell r="B6" t="str">
            <v>Price Index</v>
          </cell>
          <cell r="C6" t="str">
            <v>Price Index</v>
          </cell>
          <cell r="D6" t="str">
            <v>Change</v>
          </cell>
          <cell r="E6" t="str">
            <v>12 month</v>
          </cell>
        </row>
        <row r="7">
          <cell r="B7" t="str">
            <v>(Jun. 94=100)</v>
          </cell>
          <cell r="C7" t="str">
            <v>Monthly Var.</v>
          </cell>
          <cell r="D7" t="str">
            <v>during year</v>
          </cell>
          <cell r="E7" t="str">
            <v>Change</v>
          </cell>
        </row>
        <row r="8">
          <cell r="A8">
            <v>29221</v>
          </cell>
          <cell r="C8" t="str">
            <v>-</v>
          </cell>
          <cell r="D8" t="str">
            <v>-</v>
          </cell>
          <cell r="E8" t="str">
            <v>-</v>
          </cell>
        </row>
        <row r="9">
          <cell r="A9">
            <v>29252</v>
          </cell>
          <cell r="C9">
            <v>3.3707865168539408E-2</v>
          </cell>
          <cell r="D9" t="str">
            <v>-</v>
          </cell>
          <cell r="E9" t="str">
            <v>-</v>
          </cell>
        </row>
        <row r="10">
          <cell r="A10">
            <v>29281</v>
          </cell>
          <cell r="C10">
            <v>4.8054919908466776E-2</v>
          </cell>
          <cell r="D10" t="str">
            <v>-</v>
          </cell>
          <cell r="E10" t="str">
            <v>-</v>
          </cell>
        </row>
        <row r="11">
          <cell r="A11">
            <v>29312</v>
          </cell>
          <cell r="C11">
            <v>5.622270742358082E-2</v>
          </cell>
          <cell r="D11" t="str">
            <v>-</v>
          </cell>
          <cell r="E11" t="str">
            <v>-</v>
          </cell>
        </row>
        <row r="12">
          <cell r="A12">
            <v>29342</v>
          </cell>
          <cell r="C12">
            <v>6.7700258397932922E-2</v>
          </cell>
          <cell r="D12" t="str">
            <v>-</v>
          </cell>
          <cell r="E12" t="str">
            <v>-</v>
          </cell>
        </row>
        <row r="13">
          <cell r="A13">
            <v>29373</v>
          </cell>
          <cell r="C13">
            <v>5.2758954501452182E-2</v>
          </cell>
          <cell r="D13" t="str">
            <v>-</v>
          </cell>
          <cell r="E13" t="str">
            <v>-</v>
          </cell>
        </row>
        <row r="14">
          <cell r="A14">
            <v>29403</v>
          </cell>
          <cell r="C14">
            <v>8.0000000000000071E-2</v>
          </cell>
          <cell r="D14" t="str">
            <v>-</v>
          </cell>
          <cell r="E14" t="str">
            <v>-</v>
          </cell>
        </row>
        <row r="15">
          <cell r="A15">
            <v>29434</v>
          </cell>
          <cell r="C15">
            <v>4.0017028522775666E-2</v>
          </cell>
          <cell r="D15" t="str">
            <v>-</v>
          </cell>
          <cell r="E15" t="str">
            <v>-</v>
          </cell>
        </row>
        <row r="16">
          <cell r="A16">
            <v>29465</v>
          </cell>
          <cell r="C16">
            <v>5.2394596807204152E-2</v>
          </cell>
          <cell r="D16" t="str">
            <v>-</v>
          </cell>
          <cell r="E16" t="str">
            <v>-</v>
          </cell>
        </row>
        <row r="17">
          <cell r="A17">
            <v>29495</v>
          </cell>
          <cell r="C17">
            <v>7.7790742901594712E-2</v>
          </cell>
          <cell r="D17" t="str">
            <v>-</v>
          </cell>
          <cell r="E17" t="str">
            <v>-</v>
          </cell>
        </row>
        <row r="18">
          <cell r="A18">
            <v>29526</v>
          </cell>
          <cell r="C18">
            <v>7.9754601226993849E-2</v>
          </cell>
          <cell r="D18" t="str">
            <v>-</v>
          </cell>
          <cell r="E18" t="str">
            <v>-</v>
          </cell>
        </row>
        <row r="19">
          <cell r="A19">
            <v>29556</v>
          </cell>
          <cell r="C19">
            <v>4.7459893048128254E-2</v>
          </cell>
          <cell r="D19" t="str">
            <v>-</v>
          </cell>
          <cell r="E19" t="str">
            <v>-</v>
          </cell>
        </row>
        <row r="20">
          <cell r="A20">
            <v>29587</v>
          </cell>
          <cell r="C20">
            <v>5.2967453733248293E-2</v>
          </cell>
          <cell r="D20">
            <v>5.2967453733248293E-2</v>
          </cell>
          <cell r="E20">
            <v>0.95150798344175125</v>
          </cell>
        </row>
        <row r="21">
          <cell r="A21">
            <v>29618</v>
          </cell>
          <cell r="C21">
            <v>6.7878787878787872E-2</v>
          </cell>
          <cell r="D21">
            <v>0.12444160816847494</v>
          </cell>
          <cell r="E21">
            <v>1.0160183066361559</v>
          </cell>
        </row>
        <row r="22">
          <cell r="A22">
            <v>29646</v>
          </cell>
          <cell r="C22">
            <v>7.6333711691259909E-2</v>
          </cell>
          <cell r="D22">
            <v>0.21027440970006372</v>
          </cell>
          <cell r="E22">
            <v>1.0704148471615724</v>
          </cell>
        </row>
        <row r="23">
          <cell r="A23">
            <v>29677</v>
          </cell>
          <cell r="C23">
            <v>5.5892433430002608E-2</v>
          </cell>
          <cell r="D23">
            <v>0.27791959157626045</v>
          </cell>
          <cell r="E23">
            <v>1.0697674418604657</v>
          </cell>
        </row>
        <row r="24">
          <cell r="A24">
            <v>29707</v>
          </cell>
          <cell r="C24">
            <v>4.6441947565543096E-2</v>
          </cell>
          <cell r="D24">
            <v>0.3372686662412252</v>
          </cell>
          <cell r="E24">
            <v>1.0285575992255569</v>
          </cell>
        </row>
        <row r="25">
          <cell r="A25">
            <v>29738</v>
          </cell>
          <cell r="C25">
            <v>3.9608685277976674E-2</v>
          </cell>
          <cell r="D25">
            <v>0.39023611997447372</v>
          </cell>
          <cell r="E25">
            <v>1.003218390804598</v>
          </cell>
        </row>
        <row r="26">
          <cell r="A26">
            <v>29768</v>
          </cell>
          <cell r="C26">
            <v>4.842781730548551E-2</v>
          </cell>
          <cell r="D26">
            <v>0.45756222080408437</v>
          </cell>
          <cell r="E26">
            <v>0.94465730097914014</v>
          </cell>
        </row>
        <row r="27">
          <cell r="A27">
            <v>29799</v>
          </cell>
          <cell r="C27">
            <v>9.0849387040280227E-2</v>
          </cell>
          <cell r="D27">
            <v>0.589980855137205</v>
          </cell>
          <cell r="E27">
            <v>1.0397052803929596</v>
          </cell>
        </row>
        <row r="28">
          <cell r="A28">
            <v>29830</v>
          </cell>
          <cell r="C28">
            <v>5.5789684928757799E-2</v>
          </cell>
          <cell r="D28">
            <v>0.67868538608806661</v>
          </cell>
          <cell r="E28">
            <v>1.046285492026449</v>
          </cell>
        </row>
        <row r="29">
          <cell r="A29">
            <v>29860</v>
          </cell>
          <cell r="C29">
            <v>4.5808781600456205E-2</v>
          </cell>
          <cell r="D29">
            <v>0.7555839183152524</v>
          </cell>
          <cell r="E29">
            <v>0.98556477805846288</v>
          </cell>
        </row>
        <row r="30">
          <cell r="A30">
            <v>29891</v>
          </cell>
          <cell r="C30">
            <v>3.5078153398764078E-2</v>
          </cell>
          <cell r="D30">
            <v>0.81716656030631807</v>
          </cell>
          <cell r="E30">
            <v>0.90340909090909105</v>
          </cell>
        </row>
        <row r="31">
          <cell r="A31">
            <v>29921</v>
          </cell>
          <cell r="C31">
            <v>3.4240561896400346E-2</v>
          </cell>
          <cell r="D31">
            <v>0.87938736439055543</v>
          </cell>
          <cell r="E31">
            <v>0.87938736439055543</v>
          </cell>
        </row>
        <row r="32">
          <cell r="A32">
            <v>29952</v>
          </cell>
          <cell r="C32">
            <v>6.1799660441426152E-2</v>
          </cell>
          <cell r="D32">
            <v>6.1799660441426152E-2</v>
          </cell>
          <cell r="E32">
            <v>0.89515151515151525</v>
          </cell>
        </row>
        <row r="33">
          <cell r="A33">
            <v>29983</v>
          </cell>
          <cell r="C33">
            <v>6.7636712503997387E-2</v>
          </cell>
          <cell r="D33">
            <v>0.13361629881154502</v>
          </cell>
          <cell r="E33">
            <v>0.89472190692395004</v>
          </cell>
        </row>
        <row r="34">
          <cell r="A34">
            <v>30011</v>
          </cell>
          <cell r="C34">
            <v>7.3386251310468831E-2</v>
          </cell>
          <cell r="D34">
            <v>0.21680814940577253</v>
          </cell>
          <cell r="E34">
            <v>0.88953335090957064</v>
          </cell>
        </row>
        <row r="35">
          <cell r="A35">
            <v>30042</v>
          </cell>
          <cell r="C35">
            <v>5.483465885307659E-2</v>
          </cell>
          <cell r="D35">
            <v>0.28353140916808162</v>
          </cell>
          <cell r="E35">
            <v>0.88764044943820264</v>
          </cell>
        </row>
        <row r="36">
          <cell r="A36">
            <v>30072</v>
          </cell>
          <cell r="C36">
            <v>5.8994708994708933E-2</v>
          </cell>
          <cell r="D36">
            <v>0.35925297113752142</v>
          </cell>
          <cell r="E36">
            <v>0.91028394178000527</v>
          </cell>
        </row>
        <row r="37">
          <cell r="A37">
            <v>30103</v>
          </cell>
          <cell r="C37">
            <v>7.5568323757182032E-2</v>
          </cell>
          <cell r="D37">
            <v>0.46196943972835336</v>
          </cell>
          <cell r="E37">
            <v>0.976359880651825</v>
          </cell>
        </row>
        <row r="38">
          <cell r="A38">
            <v>30133</v>
          </cell>
          <cell r="C38">
            <v>7.6181628150040703E-2</v>
          </cell>
          <cell r="D38">
            <v>0.57334465195246209</v>
          </cell>
          <cell r="E38">
            <v>1.0286777583187394</v>
          </cell>
        </row>
        <row r="39">
          <cell r="A39">
            <v>30164</v>
          </cell>
          <cell r="C39">
            <v>5.3307434984352975E-2</v>
          </cell>
          <cell r="D39">
            <v>0.65721561969439746</v>
          </cell>
          <cell r="E39">
            <v>0.95886012442303858</v>
          </cell>
        </row>
        <row r="40">
          <cell r="A40">
            <v>30195</v>
          </cell>
          <cell r="C40">
            <v>3.1349247003380709E-2</v>
          </cell>
          <cell r="D40">
            <v>0.70916808149405774</v>
          </cell>
          <cell r="E40">
            <v>0.91351454096179441</v>
          </cell>
        </row>
        <row r="41">
          <cell r="A41">
            <v>30225</v>
          </cell>
          <cell r="C41">
            <v>4.7283202542962144E-2</v>
          </cell>
          <cell r="D41">
            <v>0.78998302207130733</v>
          </cell>
          <cell r="E41">
            <v>0.91621228644129382</v>
          </cell>
        </row>
        <row r="42">
          <cell r="A42">
            <v>30256</v>
          </cell>
          <cell r="C42">
            <v>5.0080622213791059E-2</v>
          </cell>
          <cell r="D42">
            <v>0.87962648556876033</v>
          </cell>
          <cell r="E42">
            <v>0.94398595258999096</v>
          </cell>
        </row>
        <row r="43">
          <cell r="A43">
            <v>30286</v>
          </cell>
          <cell r="C43">
            <v>8.0119230421822563E-2</v>
          </cell>
          <cell r="D43">
            <v>1.0302207130730046</v>
          </cell>
          <cell r="E43">
            <v>1.0302207130730046</v>
          </cell>
        </row>
        <row r="44">
          <cell r="A44">
            <v>30317</v>
          </cell>
          <cell r="C44">
            <v>8.8392707810670768E-2</v>
          </cell>
          <cell r="D44">
            <v>8.8392707810670768E-2</v>
          </cell>
          <cell r="E44">
            <v>1.0810681164055</v>
          </cell>
        </row>
        <row r="45">
          <cell r="A45">
            <v>30348</v>
          </cell>
          <cell r="C45">
            <v>8.4671532846715358E-2</v>
          </cell>
          <cell r="D45">
            <v>0.1805485867201877</v>
          </cell>
          <cell r="E45">
            <v>1.1142728770405874</v>
          </cell>
        </row>
        <row r="46">
          <cell r="A46">
            <v>30376</v>
          </cell>
          <cell r="C46">
            <v>0.11843876177658141</v>
          </cell>
          <cell r="D46">
            <v>0.32037129954841981</v>
          </cell>
          <cell r="E46">
            <v>1.2030138133110087</v>
          </cell>
        </row>
        <row r="47">
          <cell r="A47">
            <v>30407</v>
          </cell>
          <cell r="C47">
            <v>6.8085375894610278E-2</v>
          </cell>
          <cell r="D47">
            <v>0.41026927579862926</v>
          </cell>
          <cell r="E47">
            <v>1.2306878306878311</v>
          </cell>
        </row>
        <row r="48">
          <cell r="A48">
            <v>30437</v>
          </cell>
          <cell r="C48">
            <v>5.621442125237186E-2</v>
          </cell>
          <cell r="D48">
            <v>0.48954674694765066</v>
          </cell>
          <cell r="E48">
            <v>1.2248313764676495</v>
          </cell>
        </row>
        <row r="49">
          <cell r="A49">
            <v>30468</v>
          </cell>
          <cell r="C49">
            <v>0.12615090949921393</v>
          </cell>
          <cell r="D49">
            <v>0.67745442381669241</v>
          </cell>
          <cell r="E49">
            <v>1.3294623156427825</v>
          </cell>
        </row>
        <row r="50">
          <cell r="A50">
            <v>30498</v>
          </cell>
          <cell r="C50">
            <v>0.11416321850540911</v>
          </cell>
          <cell r="D50">
            <v>0.86895801973574249</v>
          </cell>
          <cell r="E50">
            <v>1.4116758389985971</v>
          </cell>
        </row>
        <row r="51">
          <cell r="A51">
            <v>30529</v>
          </cell>
          <cell r="C51">
            <v>7.9421898071502017E-2</v>
          </cell>
          <cell r="D51">
            <v>1.0173942130791107</v>
          </cell>
          <cell r="E51">
            <v>1.4714680872861385</v>
          </cell>
        </row>
        <row r="52">
          <cell r="A52">
            <v>30560</v>
          </cell>
          <cell r="C52">
            <v>0.13128005305919421</v>
          </cell>
          <cell r="D52">
            <v>1.2822378324134478</v>
          </cell>
          <cell r="E52">
            <v>1.7109367239495383</v>
          </cell>
        </row>
        <row r="53">
          <cell r="A53">
            <v>30590</v>
          </cell>
          <cell r="C53">
            <v>7.5995749514492061E-2</v>
          </cell>
          <cell r="D53">
            <v>1.4556782070580372</v>
          </cell>
          <cell r="E53">
            <v>1.7852603623257144</v>
          </cell>
        </row>
        <row r="54">
          <cell r="A54">
            <v>30621</v>
          </cell>
          <cell r="C54">
            <v>4.4713093819172434E-2</v>
          </cell>
          <cell r="D54">
            <v>1.5654791771199208</v>
          </cell>
          <cell r="E54">
            <v>1.7710233944539797</v>
          </cell>
        </row>
        <row r="55">
          <cell r="A55">
            <v>30651</v>
          </cell>
          <cell r="C55">
            <v>6.3922028815437848E-2</v>
          </cell>
          <cell r="D55">
            <v>1.7294698110051856</v>
          </cell>
          <cell r="E55">
            <v>1.7294698110051856</v>
          </cell>
        </row>
        <row r="56">
          <cell r="A56">
            <v>30682</v>
          </cell>
          <cell r="C56">
            <v>0.1118294065381904</v>
          </cell>
          <cell r="D56">
            <v>0.1118294065381904</v>
          </cell>
          <cell r="E56">
            <v>1.7882443334613911</v>
          </cell>
        </row>
        <row r="57">
          <cell r="A57">
            <v>30713</v>
          </cell>
          <cell r="C57">
            <v>0.10317176003747686</v>
          </cell>
          <cell r="D57">
            <v>0.22653880327215892</v>
          </cell>
          <cell r="E57">
            <v>1.8358008075370122</v>
          </cell>
        </row>
        <row r="58">
          <cell r="A58">
            <v>30742</v>
          </cell>
          <cell r="C58">
            <v>0.11493018259935561</v>
          </cell>
          <cell r="D58">
            <v>0.36750513189742318</v>
          </cell>
          <cell r="E58">
            <v>1.826904807144214</v>
          </cell>
        </row>
        <row r="59">
          <cell r="A59">
            <v>30773</v>
          </cell>
          <cell r="C59">
            <v>9.7011247031411063E-2</v>
          </cell>
          <cell r="D59">
            <v>0.50016851006464669</v>
          </cell>
          <cell r="E59">
            <v>1.9034629981024667</v>
          </cell>
        </row>
        <row r="60">
          <cell r="A60">
            <v>30803</v>
          </cell>
          <cell r="C60">
            <v>7.3993137815537846E-2</v>
          </cell>
          <cell r="D60">
            <v>0.61117068537639008</v>
          </cell>
          <cell r="E60">
            <v>1.9523355041545019</v>
          </cell>
        </row>
        <row r="61">
          <cell r="A61">
            <v>30834</v>
          </cell>
          <cell r="C61">
            <v>8.184532298857139E-2</v>
          </cell>
          <cell r="D61">
            <v>0.74303747051073854</v>
          </cell>
          <cell r="E61">
            <v>1.8361832593848146</v>
          </cell>
        </row>
        <row r="62">
          <cell r="A62">
            <v>30864</v>
          </cell>
          <cell r="C62">
            <v>7.6198344202070611E-2</v>
          </cell>
          <cell r="D62">
            <v>0.87585403964582254</v>
          </cell>
          <cell r="E62">
            <v>1.7395409190567808</v>
          </cell>
        </row>
        <row r="63">
          <cell r="A63">
            <v>30895</v>
          </cell>
          <cell r="C63">
            <v>8.5960212981413209E-2</v>
          </cell>
          <cell r="D63">
            <v>1.0371028524158215</v>
          </cell>
          <cell r="E63">
            <v>1.7561349693251538</v>
          </cell>
        </row>
        <row r="64">
          <cell r="A64">
            <v>30926</v>
          </cell>
          <cell r="C64">
            <v>0.12444163696250499</v>
          </cell>
          <cell r="D64">
            <v>1.2906032660314346</v>
          </cell>
          <cell r="E64">
            <v>1.7394745520501265</v>
          </cell>
        </row>
        <row r="65">
          <cell r="A65">
            <v>30956</v>
          </cell>
          <cell r="C65">
            <v>0.11124486711341164</v>
          </cell>
          <cell r="D65">
            <v>1.545421121970648</v>
          </cell>
          <cell r="E65">
            <v>1.8292184573471815</v>
          </cell>
        </row>
        <row r="66">
          <cell r="A66">
            <v>30987</v>
          </cell>
          <cell r="C66">
            <v>0.10032498796340805</v>
          </cell>
          <cell r="D66">
            <v>1.800790465394158</v>
          </cell>
          <cell r="E66">
            <v>1.9798226742290868</v>
          </cell>
        </row>
        <row r="67">
          <cell r="A67">
            <v>31017</v>
          </cell>
          <cell r="C67">
            <v>8.104796805775849E-2</v>
          </cell>
          <cell r="D67">
            <v>2.0277888415698984</v>
          </cell>
          <cell r="E67">
            <v>2.0277888415698984</v>
          </cell>
        </row>
        <row r="68">
          <cell r="A68">
            <v>31048</v>
          </cell>
          <cell r="C68">
            <v>0.13067675868210227</v>
          </cell>
          <cell r="D68">
            <v>0.13067675868210227</v>
          </cell>
          <cell r="E68">
            <v>2.0791148832979687</v>
          </cell>
        </row>
        <row r="69">
          <cell r="A69">
            <v>31079</v>
          </cell>
          <cell r="C69">
            <v>0.11253109953641549</v>
          </cell>
          <cell r="D69">
            <v>0.25791305755686955</v>
          </cell>
          <cell r="E69">
            <v>2.1052381785027348</v>
          </cell>
        </row>
        <row r="70">
          <cell r="A70">
            <v>31107</v>
          </cell>
          <cell r="C70">
            <v>0.12236952184825278</v>
          </cell>
          <cell r="D70">
            <v>0.41184327693677747</v>
          </cell>
          <cell r="E70">
            <v>2.1259577900255406</v>
          </cell>
        </row>
        <row r="71">
          <cell r="A71">
            <v>31138</v>
          </cell>
          <cell r="C71">
            <v>7.3836759267222885E-2</v>
          </cell>
          <cell r="D71">
            <v>0.51608920909900546</v>
          </cell>
          <cell r="E71">
            <v>2.0599215750347186</v>
          </cell>
        </row>
        <row r="72">
          <cell r="A72">
            <v>31168</v>
          </cell>
          <cell r="C72">
            <v>0.10249889872251816</v>
          </cell>
          <cell r="D72">
            <v>0.671486683396747</v>
          </cell>
          <cell r="E72">
            <v>2.1411375434993443</v>
          </cell>
        </row>
        <row r="73">
          <cell r="A73">
            <v>31199</v>
          </cell>
          <cell r="C73">
            <v>8.4536544317514561E-2</v>
          </cell>
          <cell r="D73">
            <v>0.81278839148385162</v>
          </cell>
          <cell r="E73">
            <v>2.1489515037527904</v>
          </cell>
        </row>
        <row r="74">
          <cell r="A74">
            <v>31229</v>
          </cell>
          <cell r="C74">
            <v>0.12656086900701657</v>
          </cell>
          <cell r="D74">
            <v>1.0422164656358799</v>
          </cell>
          <cell r="E74">
            <v>2.2963120243034005</v>
          </cell>
        </row>
        <row r="75">
          <cell r="A75">
            <v>31260</v>
          </cell>
          <cell r="C75">
            <v>0.13041323952036477</v>
          </cell>
          <cell r="D75">
            <v>1.3085485307212847</v>
          </cell>
          <cell r="E75">
            <v>2.4312442659688069</v>
          </cell>
        </row>
        <row r="76">
          <cell r="A76">
            <v>31291</v>
          </cell>
          <cell r="C76">
            <v>7.8706057683878283E-2</v>
          </cell>
          <cell r="D76">
            <v>1.4902452845462664</v>
          </cell>
          <cell r="E76">
            <v>2.2916817142169261</v>
          </cell>
        </row>
        <row r="77">
          <cell r="A77">
            <v>31321</v>
          </cell>
          <cell r="C77">
            <v>0.10883557636044472</v>
          </cell>
          <cell r="D77">
            <v>1.7612725653687393</v>
          </cell>
          <cell r="E77">
            <v>2.2845450168512289</v>
          </cell>
        </row>
        <row r="78">
          <cell r="A78">
            <v>31352</v>
          </cell>
          <cell r="C78">
            <v>0.14995236001172674</v>
          </cell>
          <cell r="D78">
            <v>2.1753319031814167</v>
          </cell>
          <cell r="E78">
            <v>2.4326861018432457</v>
          </cell>
        </row>
        <row r="79">
          <cell r="A79">
            <v>31382</v>
          </cell>
          <cell r="C79">
            <v>0.1466161460042894</v>
          </cell>
          <cell r="D79">
            <v>2.6408868291103413</v>
          </cell>
          <cell r="E79">
            <v>2.6408868291103413</v>
          </cell>
        </row>
        <row r="80">
          <cell r="A80">
            <v>31413</v>
          </cell>
          <cell r="C80">
            <v>0.18822868926952507</v>
          </cell>
          <cell r="D80">
            <v>0.18822868926952507</v>
          </cell>
          <cell r="E80">
            <v>2.8262095258551265</v>
          </cell>
        </row>
        <row r="81">
          <cell r="A81">
            <v>31444</v>
          </cell>
          <cell r="C81">
            <v>0.1514994164193173</v>
          </cell>
          <cell r="D81">
            <v>0.36824464226654841</v>
          </cell>
          <cell r="E81">
            <v>2.9602291009717496</v>
          </cell>
        </row>
        <row r="82">
          <cell r="A82">
            <v>31472</v>
          </cell>
          <cell r="C82">
            <v>1.3895885469141112E-2</v>
          </cell>
          <cell r="D82">
            <v>0.38725761310925022</v>
          </cell>
          <cell r="E82">
            <v>2.5774848771537524</v>
          </cell>
        </row>
        <row r="83">
          <cell r="A83">
            <v>31503</v>
          </cell>
          <cell r="C83">
            <v>1.6027406865740446E-2</v>
          </cell>
          <cell r="D83">
            <v>0.40949175530214821</v>
          </cell>
          <cell r="E83">
            <v>2.384893142712214</v>
          </cell>
        </row>
        <row r="84">
          <cell r="A84">
            <v>31533</v>
          </cell>
          <cell r="C84">
            <v>1.4256277790375638E-2</v>
          </cell>
          <cell r="D84">
            <v>0.4295858613089798</v>
          </cell>
          <cell r="E84">
            <v>2.1139705659783403</v>
          </cell>
        </row>
        <row r="85">
          <cell r="A85">
            <v>31564</v>
          </cell>
          <cell r="C85">
            <v>8.5599027946536843E-3</v>
          </cell>
          <cell r="D85">
            <v>0.4418229773183957</v>
          </cell>
          <cell r="E85">
            <v>1.8958229833600346</v>
          </cell>
        </row>
        <row r="86">
          <cell r="A86">
            <v>31594</v>
          </cell>
          <cell r="C86">
            <v>1.3005563073221982E-2</v>
          </cell>
          <cell r="D86">
            <v>0.46057469699033082</v>
          </cell>
          <cell r="E86">
            <v>1.6039292438806863</v>
          </cell>
        </row>
        <row r="87">
          <cell r="A87">
            <v>31625</v>
          </cell>
          <cell r="C87">
            <v>2.350792065077778E-2</v>
          </cell>
          <cell r="D87">
            <v>0.49490977107171319</v>
          </cell>
          <cell r="E87">
            <v>1.3576707285000436</v>
          </cell>
        </row>
        <row r="88">
          <cell r="A88">
            <v>31656</v>
          </cell>
          <cell r="C88">
            <v>3.8283703212060649E-2</v>
          </cell>
          <cell r="D88">
            <v>0.55214045307623238</v>
          </cell>
          <cell r="E88">
            <v>1.2693217281061049</v>
          </cell>
        </row>
        <row r="89">
          <cell r="A89">
            <v>31686</v>
          </cell>
          <cell r="C89">
            <v>3.5597193050310505E-2</v>
          </cell>
          <cell r="D89">
            <v>0.60739229642558334</v>
          </cell>
          <cell r="E89">
            <v>1.1194334506009964</v>
          </cell>
        </row>
        <row r="90">
          <cell r="A90">
            <v>31717</v>
          </cell>
          <cell r="C90">
            <v>5.4413323397037416E-2</v>
          </cell>
          <cell r="D90">
            <v>0.69485585327689536</v>
          </cell>
          <cell r="E90">
            <v>0.94334908651716498</v>
          </cell>
        </row>
        <row r="91">
          <cell r="A91">
            <v>31747</v>
          </cell>
          <cell r="C91">
            <v>0.15959765242587576</v>
          </cell>
          <cell r="D91">
            <v>0.96535086866014241</v>
          </cell>
          <cell r="E91">
            <v>0.96535086866014241</v>
          </cell>
        </row>
        <row r="92">
          <cell r="A92">
            <v>31778</v>
          </cell>
          <cell r="C92">
            <v>0.13089999999999979</v>
          </cell>
          <cell r="D92">
            <v>0.13089999999999979</v>
          </cell>
          <cell r="E92">
            <v>0.87052822191503298</v>
          </cell>
        </row>
        <row r="93">
          <cell r="A93">
            <v>31809</v>
          </cell>
          <cell r="C93">
            <v>0.1311344946502786</v>
          </cell>
          <cell r="D93">
            <v>0.27919999999999989</v>
          </cell>
          <cell r="E93">
            <v>0.83744686697650206</v>
          </cell>
        </row>
        <row r="94">
          <cell r="A94">
            <v>31837</v>
          </cell>
          <cell r="C94">
            <v>0.12421826141338332</v>
          </cell>
          <cell r="D94">
            <v>0.43809999999999993</v>
          </cell>
          <cell r="E94">
            <v>1.0373801214076064</v>
          </cell>
        </row>
        <row r="95">
          <cell r="A95">
            <v>31868</v>
          </cell>
          <cell r="C95">
            <v>0.24351574994784775</v>
          </cell>
          <cell r="D95">
            <v>0.78829999999999956</v>
          </cell>
          <cell r="E95">
            <v>1.4935491429472822</v>
          </cell>
        </row>
        <row r="96">
          <cell r="A96">
            <v>31898</v>
          </cell>
          <cell r="C96">
            <v>0.24934295140636342</v>
          </cell>
          <cell r="D96">
            <v>1.2341999999999991</v>
          </cell>
          <cell r="E96">
            <v>2.0715097495018204</v>
          </cell>
        </row>
        <row r="97">
          <cell r="A97">
            <v>31929</v>
          </cell>
          <cell r="C97">
            <v>0.2327455017455915</v>
          </cell>
          <cell r="D97">
            <v>1.7541999999999995</v>
          </cell>
          <cell r="E97">
            <v>2.7542537798441709</v>
          </cell>
        </row>
        <row r="98">
          <cell r="A98">
            <v>31959</v>
          </cell>
          <cell r="C98">
            <v>0.14036743882071012</v>
          </cell>
          <cell r="D98">
            <v>2.1407999999999996</v>
          </cell>
          <cell r="E98">
            <v>3.2262638268398254</v>
          </cell>
        </row>
        <row r="99">
          <cell r="A99">
            <v>31990</v>
          </cell>
          <cell r="C99">
            <v>6.8867804381049336E-2</v>
          </cell>
          <cell r="D99">
            <v>2.3570999999999991</v>
          </cell>
          <cell r="E99">
            <v>3.413563633642509</v>
          </cell>
        </row>
        <row r="100">
          <cell r="A100">
            <v>32021</v>
          </cell>
          <cell r="C100">
            <v>5.8413511661851159E-2</v>
          </cell>
          <cell r="D100">
            <v>2.5531999999999999</v>
          </cell>
          <cell r="E100">
            <v>3.499131952061969</v>
          </cell>
        </row>
        <row r="101">
          <cell r="A101">
            <v>32051</v>
          </cell>
          <cell r="C101">
            <v>0.11234943149836774</v>
          </cell>
          <cell r="D101">
            <v>2.9523999999999999</v>
          </cell>
          <cell r="E101">
            <v>3.8325805657809875</v>
          </cell>
        </row>
        <row r="102">
          <cell r="A102">
            <v>32082</v>
          </cell>
          <cell r="C102">
            <v>0.1199271328812872</v>
          </cell>
          <cell r="D102">
            <v>3.4263999999999992</v>
          </cell>
          <cell r="E102">
            <v>4.1328430486978958</v>
          </cell>
        </row>
        <row r="103">
          <cell r="A103">
            <v>32112</v>
          </cell>
          <cell r="C103">
            <v>0.12565515994939447</v>
          </cell>
          <cell r="D103">
            <v>3.9825999999999988</v>
          </cell>
          <cell r="E103">
            <v>3.9825999999999988</v>
          </cell>
        </row>
        <row r="104">
          <cell r="A104">
            <v>32143</v>
          </cell>
          <cell r="C104">
            <v>0.15792959499056725</v>
          </cell>
          <cell r="D104">
            <v>0.15792959499056725</v>
          </cell>
          <cell r="E104">
            <v>4.1016889203289413</v>
          </cell>
        </row>
        <row r="105">
          <cell r="A105">
            <v>32174</v>
          </cell>
          <cell r="C105">
            <v>0.16885345350550285</v>
          </cell>
          <cell r="D105">
            <v>0.35345000602095267</v>
          </cell>
          <cell r="E105">
            <v>4.2718105065666032</v>
          </cell>
        </row>
        <row r="106">
          <cell r="A106">
            <v>32203</v>
          </cell>
          <cell r="C106">
            <v>0.21906371873007413</v>
          </cell>
          <cell r="D106">
            <v>0.6499417974551438</v>
          </cell>
          <cell r="E106">
            <v>4.7165704749322011</v>
          </cell>
        </row>
        <row r="107">
          <cell r="A107">
            <v>32234</v>
          </cell>
          <cell r="C107">
            <v>0.1987714389976889</v>
          </cell>
          <cell r="D107">
            <v>0.97790310279773607</v>
          </cell>
          <cell r="E107">
            <v>4.5108762511882796</v>
          </cell>
        </row>
        <row r="108">
          <cell r="A108">
            <v>32264</v>
          </cell>
          <cell r="C108">
            <v>0.17144422684701333</v>
          </cell>
          <cell r="D108">
            <v>1.3170031710352026</v>
          </cell>
          <cell r="E108">
            <v>4.1672634500044774</v>
          </cell>
        </row>
        <row r="109">
          <cell r="A109">
            <v>32295</v>
          </cell>
          <cell r="C109">
            <v>0.21094528225072984</v>
          </cell>
          <cell r="D109">
            <v>1.8057640589250594</v>
          </cell>
          <cell r="E109">
            <v>4.0758841042771046</v>
          </cell>
        </row>
        <row r="110">
          <cell r="A110">
            <v>32325</v>
          </cell>
          <cell r="C110">
            <v>0.20512160228898413</v>
          </cell>
          <cell r="D110">
            <v>2.3812868783366117</v>
          </cell>
          <cell r="E110">
            <v>4.3641110545084061</v>
          </cell>
        </row>
        <row r="111">
          <cell r="A111">
            <v>32356</v>
          </cell>
          <cell r="C111">
            <v>0.21670742420285394</v>
          </cell>
          <cell r="D111">
            <v>3.114036848231847</v>
          </cell>
          <cell r="E111">
            <v>5.1060439069434933</v>
          </cell>
        </row>
        <row r="112">
          <cell r="A112">
            <v>32387</v>
          </cell>
          <cell r="C112">
            <v>0.22989862722332255</v>
          </cell>
          <cell r="D112">
            <v>4.0598482719865139</v>
          </cell>
          <cell r="E112">
            <v>6.095350669818755</v>
          </cell>
        </row>
        <row r="113">
          <cell r="A113">
            <v>32417</v>
          </cell>
          <cell r="C113">
            <v>0.27561956590721581</v>
          </cell>
          <cell r="D113">
            <v>5.454441456267813</v>
          </cell>
          <cell r="E113">
            <v>7.1368029551664804</v>
          </cell>
        </row>
        <row r="114">
          <cell r="A114">
            <v>32448</v>
          </cell>
          <cell r="C114">
            <v>0.26198775493704907</v>
          </cell>
          <cell r="D114">
            <v>7.1454260827680347</v>
          </cell>
          <cell r="E114">
            <v>8.1689409000542224</v>
          </cell>
        </row>
        <row r="115">
          <cell r="A115">
            <v>32478</v>
          </cell>
          <cell r="C115">
            <v>0.2537538129475132</v>
          </cell>
          <cell r="D115">
            <v>9.21235900935255</v>
          </cell>
          <cell r="E115">
            <v>9.21235900935255</v>
          </cell>
        </row>
        <row r="116">
          <cell r="A116">
            <v>32509</v>
          </cell>
          <cell r="C116">
            <v>0.33783441192828412</v>
          </cell>
          <cell r="D116">
            <v>0.33783441192828412</v>
          </cell>
          <cell r="E116">
            <v>10.799029378629003</v>
          </cell>
        </row>
        <row r="117">
          <cell r="A117">
            <v>32540</v>
          </cell>
          <cell r="C117">
            <v>0.18407333142366089</v>
          </cell>
          <cell r="D117">
            <v>0.58409404902513762</v>
          </cell>
          <cell r="E117">
            <v>10.952666933582462</v>
          </cell>
        </row>
        <row r="118">
          <cell r="A118">
            <v>32568</v>
          </cell>
          <cell r="C118">
            <v>0.10224650518825085</v>
          </cell>
          <cell r="D118">
            <v>0.74606212942746364</v>
          </cell>
          <cell r="E118">
            <v>9.8072983821919522</v>
          </cell>
        </row>
        <row r="119">
          <cell r="A119">
            <v>32599</v>
          </cell>
          <cell r="C119">
            <v>9.9609665176461304E-2</v>
          </cell>
          <cell r="D119">
            <v>0.9199867935170325</v>
          </cell>
          <cell r="E119">
            <v>8.9133240657121764</v>
          </cell>
        </row>
        <row r="120">
          <cell r="A120">
            <v>32629</v>
          </cell>
          <cell r="C120">
            <v>0.19293569492552476</v>
          </cell>
          <cell r="D120">
            <v>1.290420779772071</v>
          </cell>
          <cell r="E120">
            <v>9.0951951977963983</v>
          </cell>
        </row>
        <row r="121">
          <cell r="A121">
            <v>32660</v>
          </cell>
          <cell r="C121">
            <v>0.23243783570435705</v>
          </cell>
          <cell r="D121">
            <v>1.8228012286745772</v>
          </cell>
          <cell r="E121">
            <v>9.2743705293276175</v>
          </cell>
        </row>
        <row r="122">
          <cell r="A122">
            <v>32690</v>
          </cell>
          <cell r="C122">
            <v>0.28600549863300007</v>
          </cell>
          <cell r="D122">
            <v>2.6301379016234949</v>
          </cell>
          <cell r="E122">
            <v>9.963953322728468</v>
          </cell>
        </row>
        <row r="123">
          <cell r="A123">
            <v>32721</v>
          </cell>
          <cell r="C123">
            <v>0.36321862228725865</v>
          </cell>
          <cell r="D123">
            <v>3.9486715889639408</v>
          </cell>
          <cell r="E123">
            <v>11.284190139814433</v>
          </cell>
        </row>
        <row r="124">
          <cell r="A124">
            <v>32752</v>
          </cell>
          <cell r="C124">
            <v>0.37074890581620101</v>
          </cell>
          <cell r="D124">
            <v>5.7833861658160428</v>
          </cell>
          <cell r="E124">
            <v>12.690998445135504</v>
          </cell>
        </row>
        <row r="125">
          <cell r="A125">
            <v>32782</v>
          </cell>
          <cell r="C125">
            <v>0.39304046018370808</v>
          </cell>
          <cell r="D125">
            <v>8.449531386032179</v>
          </cell>
          <cell r="E125">
            <v>13.951256067338523</v>
          </cell>
        </row>
        <row r="126">
          <cell r="A126">
            <v>32813</v>
          </cell>
          <cell r="C126">
            <v>0.46994899870203866</v>
          </cell>
          <cell r="D126">
            <v>12.89032919910149</v>
          </cell>
          <cell r="E126">
            <v>16.415053196469671</v>
          </cell>
        </row>
        <row r="127">
          <cell r="A127">
            <v>32843</v>
          </cell>
          <cell r="C127">
            <v>0.47338478705834719</v>
          </cell>
          <cell r="D127">
            <v>19.46579972918849</v>
          </cell>
          <cell r="E127">
            <v>19.46579972918849</v>
          </cell>
        </row>
        <row r="128">
          <cell r="A128">
            <v>32874</v>
          </cell>
          <cell r="C128">
            <v>0.7429801577477968</v>
          </cell>
          <cell r="D128">
            <v>0.7429801577477968</v>
          </cell>
          <cell r="E128">
            <v>25.663600907828922</v>
          </cell>
        </row>
        <row r="129">
          <cell r="A129">
            <v>32905</v>
          </cell>
          <cell r="C129">
            <v>0.77231241962958386</v>
          </cell>
          <cell r="D129">
            <v>2.0891053807443516</v>
          </cell>
          <cell r="E129">
            <v>38.909885466446326</v>
          </cell>
        </row>
        <row r="130">
          <cell r="A130">
            <v>32933</v>
          </cell>
          <cell r="C130">
            <v>0.79683869565289078</v>
          </cell>
          <cell r="D130">
            <v>4.550624083071007</v>
          </cell>
          <cell r="E130">
            <v>64.059518181859119</v>
          </cell>
        </row>
        <row r="131">
          <cell r="A131">
            <v>32964</v>
          </cell>
          <cell r="C131">
            <v>0.22287654857075623</v>
          </cell>
          <cell r="D131">
            <v>5.7877280211195909</v>
          </cell>
          <cell r="E131">
            <v>71.352728032033781</v>
          </cell>
        </row>
        <row r="132">
          <cell r="A132">
            <v>32994</v>
          </cell>
          <cell r="C132">
            <v>0.11229332982487428</v>
          </cell>
          <cell r="D132">
            <v>6.5499446025567138</v>
          </cell>
          <cell r="E132">
            <v>66.461688946853585</v>
          </cell>
        </row>
        <row r="133">
          <cell r="A133">
            <v>33025</v>
          </cell>
          <cell r="C133">
            <v>0.10564726501738031</v>
          </cell>
          <cell r="D133">
            <v>7.347575600849563</v>
          </cell>
          <cell r="E133">
            <v>59.521374560781183</v>
          </cell>
        </row>
        <row r="134">
          <cell r="A134">
            <v>33055</v>
          </cell>
          <cell r="C134">
            <v>0.13630000000000009</v>
          </cell>
          <cell r="D134">
            <v>8.4853501552453601</v>
          </cell>
          <cell r="E134">
            <v>52.476006118572094</v>
          </cell>
        </row>
        <row r="135">
          <cell r="A135">
            <v>33086</v>
          </cell>
          <cell r="C135">
            <v>0.13830000000000009</v>
          </cell>
          <cell r="D135">
            <v>9.7971740817157951</v>
          </cell>
          <cell r="E135">
            <v>43.652953509861661</v>
          </cell>
        </row>
        <row r="136">
          <cell r="A136">
            <v>33117</v>
          </cell>
          <cell r="C136">
            <v>0.13739999999999997</v>
          </cell>
          <cell r="D136">
            <v>11.280705800543545</v>
          </cell>
          <cell r="E136">
            <v>36.051475369863745</v>
          </cell>
        </row>
        <row r="137">
          <cell r="A137">
            <v>33147</v>
          </cell>
          <cell r="C137">
            <v>0.16900000000000004</v>
          </cell>
          <cell r="D137">
            <v>13.356145080835404</v>
          </cell>
          <cell r="E137">
            <v>30.0925460856024</v>
          </cell>
        </row>
        <row r="138">
          <cell r="A138">
            <v>33178</v>
          </cell>
          <cell r="C138">
            <v>0.16009999999999991</v>
          </cell>
          <cell r="D138">
            <v>15.654563908277151</v>
          </cell>
          <cell r="E138">
            <v>23.538581097546562</v>
          </cell>
        </row>
        <row r="139">
          <cell r="A139">
            <v>33208</v>
          </cell>
          <cell r="C139">
            <v>0.17070000000000007</v>
          </cell>
          <cell r="D139">
            <v>18.49749796742006</v>
          </cell>
          <cell r="E139">
            <v>18.49749796742006</v>
          </cell>
        </row>
        <row r="140">
          <cell r="A140">
            <v>33239</v>
          </cell>
          <cell r="C140">
            <v>0.24429999999999996</v>
          </cell>
          <cell r="D140">
            <v>0.24429999999999996</v>
          </cell>
          <cell r="E140">
            <v>12.919112396672059</v>
          </cell>
        </row>
        <row r="141">
          <cell r="A141">
            <v>33270</v>
          </cell>
          <cell r="C141">
            <v>0.19399999999999995</v>
          </cell>
          <cell r="D141">
            <v>0.48569419999999996</v>
          </cell>
          <cell r="E141">
            <v>8.3772520113016675</v>
          </cell>
        </row>
        <row r="142">
          <cell r="A142">
            <v>33298</v>
          </cell>
          <cell r="C142">
            <v>9.99000000000001E-2</v>
          </cell>
          <cell r="D142">
            <v>0.63411505058000017</v>
          </cell>
          <cell r="E142">
            <v>4.7401031668471747</v>
          </cell>
        </row>
        <row r="143">
          <cell r="A143">
            <v>33329</v>
          </cell>
          <cell r="C143">
            <v>7.9299999999999926E-2</v>
          </cell>
          <cell r="D143">
            <v>0.76370037409099401</v>
          </cell>
          <cell r="E143">
            <v>4.0661641645012656</v>
          </cell>
        </row>
        <row r="144">
          <cell r="A144">
            <v>33359</v>
          </cell>
          <cell r="C144">
            <v>8.9299999999999935E-2</v>
          </cell>
          <cell r="D144">
            <v>0.92119881749732002</v>
          </cell>
          <cell r="E144">
            <v>3.9614364092789298</v>
          </cell>
        </row>
        <row r="145">
          <cell r="A145">
            <v>33390</v>
          </cell>
          <cell r="C145">
            <v>0.11299999999999999</v>
          </cell>
          <cell r="D145">
            <v>1.1382942838745169</v>
          </cell>
          <cell r="E145">
            <v>3.9944307721329588</v>
          </cell>
        </row>
        <row r="146">
          <cell r="A146">
            <v>33420</v>
          </cell>
          <cell r="C146">
            <v>0.13290000000000002</v>
          </cell>
          <cell r="D146">
            <v>1.4224735942014406</v>
          </cell>
          <cell r="E146">
            <v>3.9794865983890064</v>
          </cell>
        </row>
        <row r="147">
          <cell r="A147">
            <v>33451</v>
          </cell>
          <cell r="C147">
            <v>0.13589999999999991</v>
          </cell>
          <cell r="D147">
            <v>1.7516877556534163</v>
          </cell>
          <cell r="E147">
            <v>3.9689878126241522</v>
          </cell>
        </row>
        <row r="148">
          <cell r="A148">
            <v>33482</v>
          </cell>
          <cell r="C148">
            <v>0.16199999999999992</v>
          </cell>
          <cell r="D148">
            <v>2.1974611720692692</v>
          </cell>
          <cell r="E148">
            <v>4.0764584475727661</v>
          </cell>
        </row>
        <row r="149">
          <cell r="A149">
            <v>33512</v>
          </cell>
          <cell r="C149">
            <v>0.20760000000000001</v>
          </cell>
          <cell r="D149">
            <v>2.8612541113908496</v>
          </cell>
          <cell r="E149">
            <v>4.2440814553369304</v>
          </cell>
        </row>
        <row r="150">
          <cell r="A150">
            <v>33543</v>
          </cell>
          <cell r="C150">
            <v>0.25760000000000027</v>
          </cell>
          <cell r="D150">
            <v>3.8559131704851328</v>
          </cell>
          <cell r="E150">
            <v>4.6848175486869454</v>
          </cell>
        </row>
        <row r="151">
          <cell r="A151">
            <v>33573</v>
          </cell>
          <cell r="C151">
            <v>0.23639999999999994</v>
          </cell>
          <cell r="D151">
            <v>5.0038510439878188</v>
          </cell>
          <cell r="E151">
            <v>5.0038510439878188</v>
          </cell>
        </row>
        <row r="152">
          <cell r="A152">
            <v>33604</v>
          </cell>
          <cell r="C152">
            <v>0.29380000000000006</v>
          </cell>
          <cell r="D152">
            <v>0.29380000000000006</v>
          </cell>
          <cell r="E152">
            <v>5.2426926631129476</v>
          </cell>
        </row>
        <row r="153">
          <cell r="A153">
            <v>33635</v>
          </cell>
          <cell r="C153">
            <v>0.21859999999999991</v>
          </cell>
          <cell r="D153">
            <v>0.57662468000000011</v>
          </cell>
          <cell r="E153">
            <v>5.3713109541620074</v>
          </cell>
        </row>
        <row r="154">
          <cell r="A154">
            <v>33664</v>
          </cell>
          <cell r="C154">
            <v>0.245</v>
          </cell>
          <cell r="D154">
            <v>0.96289772660000028</v>
          </cell>
          <cell r="E154">
            <v>6.2118212000470043</v>
          </cell>
        </row>
        <row r="155">
          <cell r="A155">
            <v>33695</v>
          </cell>
          <cell r="C155">
            <v>0.19750000000000001</v>
          </cell>
          <cell r="D155">
            <v>1.3505700276035002</v>
          </cell>
          <cell r="E155">
            <v>7.0016268758049556</v>
          </cell>
        </row>
        <row r="156">
          <cell r="A156">
            <v>33725</v>
          </cell>
          <cell r="C156">
            <v>0.22350000000000025</v>
          </cell>
          <cell r="D156">
            <v>1.8759224287728831</v>
          </cell>
          <cell r="E156">
            <v>7.9874143785434342</v>
          </cell>
        </row>
        <row r="157">
          <cell r="A157">
            <v>33756</v>
          </cell>
          <cell r="C157">
            <v>0.22029999999999994</v>
          </cell>
          <cell r="D157">
            <v>2.5094881398315487</v>
          </cell>
          <cell r="E157">
            <v>8.8538560342646466</v>
          </cell>
        </row>
        <row r="158">
          <cell r="A158">
            <v>33786</v>
          </cell>
          <cell r="C158">
            <v>0.23570000000000002</v>
          </cell>
          <cell r="D158">
            <v>3.336674494389845</v>
          </cell>
          <cell r="E158">
            <v>9.7480006192433795</v>
          </cell>
        </row>
        <row r="159">
          <cell r="A159">
            <v>33817</v>
          </cell>
          <cell r="C159">
            <v>0.21019999999999994</v>
          </cell>
          <cell r="D159">
            <v>4.2482434731105894</v>
          </cell>
          <cell r="E159">
            <v>10.451034729649033</v>
          </cell>
        </row>
        <row r="160">
          <cell r="A160">
            <v>33848</v>
          </cell>
          <cell r="C160">
            <v>0.22960000000000003</v>
          </cell>
          <cell r="D160">
            <v>5.4532401745367816</v>
          </cell>
          <cell r="E160">
            <v>11.11720508053051</v>
          </cell>
        </row>
        <row r="161">
          <cell r="A161">
            <v>33878</v>
          </cell>
          <cell r="C161">
            <v>0.2427999999999999</v>
          </cell>
          <cell r="D161">
            <v>7.020086888914312</v>
          </cell>
          <cell r="E161">
            <v>11.470406156080919</v>
          </cell>
        </row>
        <row r="162">
          <cell r="A162">
            <v>33909</v>
          </cell>
          <cell r="C162">
            <v>0.24770000000000003</v>
          </cell>
          <cell r="D162">
            <v>9.0066624112983877</v>
          </cell>
          <cell r="E162">
            <v>11.372237405329326</v>
          </cell>
        </row>
        <row r="163">
          <cell r="A163">
            <v>33939</v>
          </cell>
          <cell r="C163">
            <v>0.2266999999999999</v>
          </cell>
          <cell r="D163">
            <v>11.275172779939732</v>
          </cell>
          <cell r="E163">
            <v>11.275172779939732</v>
          </cell>
        </row>
        <row r="164">
          <cell r="A164">
            <v>33970</v>
          </cell>
          <cell r="C164">
            <v>0.32899999999999996</v>
          </cell>
          <cell r="D164">
            <v>0.32899999999999996</v>
          </cell>
          <cell r="E164">
            <v>11.609139453192071</v>
          </cell>
        </row>
        <row r="165">
          <cell r="A165">
            <v>34001</v>
          </cell>
          <cell r="C165">
            <v>0.26619999999999999</v>
          </cell>
          <cell r="D165">
            <v>0.68277980000000005</v>
          </cell>
          <cell r="E165">
            <v>12.101667795529135</v>
          </cell>
        </row>
        <row r="166">
          <cell r="A166">
            <v>34029</v>
          </cell>
          <cell r="C166">
            <v>0.29699999999999993</v>
          </cell>
          <cell r="D166">
            <v>1.1825654006000001</v>
          </cell>
          <cell r="E166">
            <v>12.648886048836374</v>
          </cell>
        </row>
        <row r="167">
          <cell r="A167">
            <v>34060</v>
          </cell>
          <cell r="C167">
            <v>0.27120000000000011</v>
          </cell>
          <cell r="D167">
            <v>1.7744771372427204</v>
          </cell>
          <cell r="E167">
            <v>13.488905173512149</v>
          </cell>
        </row>
        <row r="168">
          <cell r="A168">
            <v>34090</v>
          </cell>
          <cell r="C168">
            <v>0.30400000000000005</v>
          </cell>
          <cell r="D168">
            <v>2.6179181869645074</v>
          </cell>
          <cell r="E168">
            <v>14.442200528205838</v>
          </cell>
        </row>
        <row r="169">
          <cell r="A169">
            <v>34121</v>
          </cell>
          <cell r="C169">
            <v>0.28790000000000004</v>
          </cell>
          <cell r="D169">
            <v>3.6595168329915895</v>
          </cell>
          <cell r="E169">
            <v>15.29763997400336</v>
          </cell>
        </row>
        <row r="170">
          <cell r="A170">
            <v>34151</v>
          </cell>
          <cell r="C170">
            <v>0.30309999999999993</v>
          </cell>
          <cell r="D170">
            <v>5.0718163850713402</v>
          </cell>
          <cell r="E170">
            <v>16.186578174414322</v>
          </cell>
        </row>
        <row r="171">
          <cell r="A171">
            <v>34182</v>
          </cell>
          <cell r="C171">
            <v>0.35050000000000003</v>
          </cell>
          <cell r="D171">
            <v>7.1999880280388453</v>
          </cell>
          <cell r="E171">
            <v>18.179039683148691</v>
          </cell>
        </row>
        <row r="172">
          <cell r="A172">
            <v>34213</v>
          </cell>
          <cell r="C172">
            <v>0.35699999999999998</v>
          </cell>
          <cell r="D172">
            <v>10.127383754048713</v>
          </cell>
          <cell r="E172">
            <v>20.166197828588786</v>
          </cell>
        </row>
        <row r="173">
          <cell r="A173">
            <v>34243</v>
          </cell>
          <cell r="C173">
            <v>0.3461000000000003</v>
          </cell>
          <cell r="D173">
            <v>13.978571271324974</v>
          </cell>
          <cell r="E173">
            <v>21.925506032397305</v>
          </cell>
        </row>
        <row r="174">
          <cell r="A174">
            <v>34274</v>
          </cell>
          <cell r="C174">
            <v>0.36830000000000007</v>
          </cell>
          <cell r="D174">
            <v>19.495179070553963</v>
          </cell>
          <cell r="E174">
            <v>24.141436165848546</v>
          </cell>
        </row>
        <row r="175">
          <cell r="A175">
            <v>34304</v>
          </cell>
          <cell r="C175">
            <v>0.36749999999999999</v>
          </cell>
          <cell r="D175">
            <v>27.02715737898254</v>
          </cell>
          <cell r="E175">
            <v>27.02715737898254</v>
          </cell>
        </row>
        <row r="176">
          <cell r="A176">
            <v>34335</v>
          </cell>
          <cell r="C176">
            <v>0.46479999999999988</v>
          </cell>
          <cell r="D176">
            <v>0.46479999999999988</v>
          </cell>
          <cell r="E176">
            <v>29.891030947128382</v>
          </cell>
        </row>
        <row r="177">
          <cell r="A177">
            <v>34366</v>
          </cell>
          <cell r="C177">
            <v>0.40100000000000002</v>
          </cell>
          <cell r="D177">
            <v>1.0521847999999996</v>
          </cell>
          <cell r="E177">
            <v>33.179698591791869</v>
          </cell>
        </row>
        <row r="178">
          <cell r="A178">
            <v>34394</v>
          </cell>
          <cell r="C178">
            <v>0.45500000000000002</v>
          </cell>
          <cell r="D178">
            <v>1.9859288840000002</v>
          </cell>
          <cell r="E178">
            <v>37.343455243683252</v>
          </cell>
        </row>
        <row r="179">
          <cell r="A179">
            <v>34425</v>
          </cell>
          <cell r="C179">
            <v>0.48259999999999992</v>
          </cell>
          <cell r="D179">
            <v>3.4269381634184004</v>
          </cell>
          <cell r="E179">
            <v>43.719954959317796</v>
          </cell>
        </row>
        <row r="180">
          <cell r="A180">
            <v>34455</v>
          </cell>
          <cell r="C180">
            <v>0.45379999999999998</v>
          </cell>
          <cell r="D180">
            <v>5.4358827019776701</v>
          </cell>
          <cell r="E180">
            <v>48.857262668601386</v>
          </cell>
        </row>
        <row r="181">
          <cell r="A181">
            <v>34486</v>
          </cell>
          <cell r="C181">
            <v>0.50709999999999988</v>
          </cell>
          <cell r="D181">
            <v>8.699518820150546</v>
          </cell>
          <cell r="E181">
            <v>57.342946321802266</v>
          </cell>
        </row>
        <row r="182">
          <cell r="A182">
            <v>34516</v>
          </cell>
          <cell r="C182">
            <v>7.5900000000000079E-2</v>
          </cell>
          <cell r="D182">
            <v>9.4357122985999737</v>
          </cell>
          <cell r="E182">
            <v>47.170651483099583</v>
          </cell>
        </row>
        <row r="183">
          <cell r="A183">
            <v>34547</v>
          </cell>
          <cell r="C183">
            <v>2.8799999999999937E-2</v>
          </cell>
          <cell r="D183">
            <v>9.7362608127996531</v>
          </cell>
          <cell r="E183">
            <v>35.696013510413067</v>
          </cell>
        </row>
        <row r="184">
          <cell r="A184">
            <v>34578</v>
          </cell>
          <cell r="C184">
            <v>9.6000000000000529E-3</v>
          </cell>
          <cell r="D184">
            <v>9.8393289166025291</v>
          </cell>
          <cell r="E184">
            <v>26.301617715632304</v>
          </cell>
        </row>
        <row r="185">
          <cell r="A185">
            <v>34608</v>
          </cell>
          <cell r="C185">
            <v>3.5400000000000098E-2</v>
          </cell>
          <cell r="D185">
            <v>10.223041160250261</v>
          </cell>
          <cell r="E185">
            <v>19.999996272762562</v>
          </cell>
        </row>
        <row r="186">
          <cell r="A186">
            <v>34639</v>
          </cell>
          <cell r="C186">
            <v>3.0100000000000016E-2</v>
          </cell>
          <cell r="D186">
            <v>10.560854699173793</v>
          </cell>
          <cell r="E186">
            <v>14.809468801120161</v>
          </cell>
        </row>
        <row r="187">
          <cell r="A187">
            <v>34669</v>
          </cell>
          <cell r="C187">
            <v>2.3700000000000054E-2</v>
          </cell>
          <cell r="D187">
            <v>10.834846955544213</v>
          </cell>
          <cell r="E187">
            <v>10.834846955544213</v>
          </cell>
        </row>
        <row r="188">
          <cell r="A188">
            <v>34700</v>
          </cell>
          <cell r="C188">
            <v>3.2699999999999951E-2</v>
          </cell>
          <cell r="D188">
            <v>3.2699999999999951E-2</v>
          </cell>
          <cell r="E188">
            <v>7.343696375607939</v>
          </cell>
        </row>
        <row r="189">
          <cell r="A189">
            <v>34731</v>
          </cell>
          <cell r="C189">
            <v>2.9600000000000071E-2</v>
          </cell>
          <cell r="D189">
            <v>6.3267919999999922E-2</v>
          </cell>
          <cell r="E189">
            <v>5.1318128396330733</v>
          </cell>
        </row>
        <row r="190">
          <cell r="A190">
            <v>34759</v>
          </cell>
          <cell r="C190">
            <v>4.8899999999999944E-2</v>
          </cell>
          <cell r="D190">
            <v>0.11526172128800005</v>
          </cell>
          <cell r="E190">
            <v>3.4203838402000892</v>
          </cell>
        </row>
        <row r="191">
          <cell r="A191">
            <v>34790</v>
          </cell>
          <cell r="C191">
            <v>4.6599999999999975E-2</v>
          </cell>
          <cell r="D191">
            <v>0.16723291750002089</v>
          </cell>
          <cell r="E191">
            <v>2.1204463288502722</v>
          </cell>
        </row>
        <row r="192">
          <cell r="A192">
            <v>34820</v>
          </cell>
          <cell r="C192">
            <v>3.5800000000000054E-2</v>
          </cell>
          <cell r="D192">
            <v>0.20901985594652173</v>
          </cell>
          <cell r="E192">
            <v>1.2232482510820688</v>
          </cell>
        </row>
        <row r="193">
          <cell r="A193">
            <v>34851</v>
          </cell>
          <cell r="C193">
            <v>5.1500000000000101E-2</v>
          </cell>
          <cell r="D193">
            <v>0.27128437852776766</v>
          </cell>
          <cell r="E193">
            <v>0.55115489085846714</v>
          </cell>
        </row>
        <row r="194">
          <cell r="A194">
            <v>34881</v>
          </cell>
          <cell r="C194">
            <v>4.2899999999999938E-2</v>
          </cell>
          <cell r="D194">
            <v>0.32582247836660883</v>
          </cell>
          <cell r="E194">
            <v>0.50357787496634931</v>
          </cell>
        </row>
        <row r="195">
          <cell r="A195">
            <v>34912</v>
          </cell>
          <cell r="C195">
            <v>1.8399999999999972E-2</v>
          </cell>
          <cell r="D195">
            <v>0.3502176119685545</v>
          </cell>
          <cell r="E195">
            <v>0.48837840966731161</v>
          </cell>
        </row>
        <row r="196">
          <cell r="A196">
            <v>34943</v>
          </cell>
          <cell r="C196">
            <v>1.8499999999999961E-2</v>
          </cell>
          <cell r="D196">
            <v>0.3751966377899727</v>
          </cell>
          <cell r="E196">
            <v>0.50149901965744537</v>
          </cell>
        </row>
        <row r="197">
          <cell r="A197">
            <v>34973</v>
          </cell>
          <cell r="C197">
            <v>1.4999999999999902E-2</v>
          </cell>
          <cell r="D197">
            <v>0.39582458735682224</v>
          </cell>
          <cell r="E197">
            <v>0.47191568954250207</v>
          </cell>
        </row>
        <row r="198">
          <cell r="A198">
            <v>35004</v>
          </cell>
          <cell r="C198">
            <v>2.7900000000000036E-2</v>
          </cell>
          <cell r="D198">
            <v>0.43476809334407762</v>
          </cell>
          <cell r="E198">
            <v>0.46877209715633228</v>
          </cell>
        </row>
        <row r="199">
          <cell r="A199">
            <v>35034</v>
          </cell>
          <cell r="C199">
            <v>1.8899999999999917E-2</v>
          </cell>
          <cell r="D199">
            <v>0.46188521030828045</v>
          </cell>
          <cell r="E199">
            <v>0.46188521030828045</v>
          </cell>
        </row>
        <row r="200">
          <cell r="A200">
            <v>35065</v>
          </cell>
          <cell r="C200">
            <v>4.5900000000000052E-2</v>
          </cell>
          <cell r="D200">
            <v>4.5900000000000052E-2</v>
          </cell>
          <cell r="E200">
            <v>0.48057106755246526</v>
          </cell>
        </row>
        <row r="201">
          <cell r="A201">
            <v>35096</v>
          </cell>
          <cell r="C201">
            <v>4.9999999999994493E-4</v>
          </cell>
          <cell r="D201">
            <v>4.6422949999999963E-2</v>
          </cell>
          <cell r="E201">
            <v>0.4387250904101021</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l3"/>
      <sheetName val="infl4"/>
      <sheetName val="infl5"/>
      <sheetName val="#REF"/>
    </sheetNames>
    <sheetDataSet>
      <sheetData sheetId="0" refreshError="1">
        <row r="1">
          <cell r="B1" t="str">
            <v>Índices da FGV: IGP-DI</v>
          </cell>
        </row>
        <row r="2">
          <cell r="B2" t="str">
            <v>IGP-DI</v>
          </cell>
          <cell r="F2" t="str">
            <v>IPA-DI</v>
          </cell>
        </row>
        <row r="3">
          <cell r="B3" t="str">
            <v>Índice</v>
          </cell>
          <cell r="C3" t="str">
            <v>Variação</v>
          </cell>
          <cell r="D3" t="str">
            <v>Variação</v>
          </cell>
          <cell r="E3" t="str">
            <v>Variação</v>
          </cell>
          <cell r="F3" t="str">
            <v>Índice</v>
          </cell>
          <cell r="G3" t="str">
            <v>Variação</v>
          </cell>
          <cell r="H3" t="str">
            <v>Variação</v>
          </cell>
          <cell r="I3" t="str">
            <v>Variação</v>
          </cell>
        </row>
        <row r="4">
          <cell r="A4" t="str">
            <v>Período</v>
          </cell>
          <cell r="B4" t="str">
            <v>(Jun 94=100)</v>
          </cell>
          <cell r="C4" t="str">
            <v>Mensal</v>
          </cell>
          <cell r="D4" t="str">
            <v>No Ano</v>
          </cell>
          <cell r="E4" t="str">
            <v>12 meses</v>
          </cell>
          <cell r="F4" t="str">
            <v>(Jun 94=100)</v>
          </cell>
          <cell r="G4" t="str">
            <v>Mensal</v>
          </cell>
          <cell r="H4" t="str">
            <v>No Ano</v>
          </cell>
          <cell r="I4" t="str">
            <v>12 meses</v>
          </cell>
        </row>
        <row r="5">
          <cell r="B5" t="str">
            <v>IGP-DI</v>
          </cell>
          <cell r="F5" t="str">
            <v>IPA-DI</v>
          </cell>
        </row>
        <row r="6">
          <cell r="B6" t="str">
            <v>Price Index</v>
          </cell>
          <cell r="C6" t="str">
            <v>Price Index</v>
          </cell>
          <cell r="D6" t="str">
            <v>Change</v>
          </cell>
          <cell r="E6" t="str">
            <v>12 month</v>
          </cell>
          <cell r="F6" t="str">
            <v>Price Index</v>
          </cell>
          <cell r="G6" t="str">
            <v>Price Index</v>
          </cell>
          <cell r="H6" t="str">
            <v>Change</v>
          </cell>
          <cell r="I6" t="str">
            <v>12 month</v>
          </cell>
        </row>
        <row r="7">
          <cell r="B7" t="str">
            <v>(Jun 94=100)</v>
          </cell>
          <cell r="C7" t="str">
            <v>Monthly Var.</v>
          </cell>
          <cell r="D7" t="str">
            <v>during year</v>
          </cell>
          <cell r="E7" t="str">
            <v>Change</v>
          </cell>
          <cell r="F7" t="str">
            <v>(Jun 94=100)</v>
          </cell>
          <cell r="G7" t="str">
            <v>Monthly Var.</v>
          </cell>
          <cell r="H7" t="str">
            <v>during year</v>
          </cell>
          <cell r="I7" t="str">
            <v>Change</v>
          </cell>
        </row>
        <row r="8">
          <cell r="A8">
            <v>29221</v>
          </cell>
          <cell r="B8">
            <v>7.5501708691637129E-10</v>
          </cell>
          <cell r="C8" t="str">
            <v>-</v>
          </cell>
          <cell r="D8" t="str">
            <v>-</v>
          </cell>
          <cell r="E8" t="str">
            <v>-</v>
          </cell>
          <cell r="F8">
            <v>8.0662152468610276E-10</v>
          </cell>
          <cell r="G8" t="str">
            <v>-</v>
          </cell>
          <cell r="H8" t="str">
            <v>-</v>
          </cell>
          <cell r="I8" t="str">
            <v>-</v>
          </cell>
        </row>
        <row r="9">
          <cell r="A9">
            <v>29252</v>
          </cell>
          <cell r="B9">
            <v>7.8657680114947562E-10</v>
          </cell>
          <cell r="C9">
            <v>4.1800000000000059E-2</v>
          </cell>
          <cell r="D9" t="str">
            <v>-</v>
          </cell>
          <cell r="E9" t="str">
            <v>-</v>
          </cell>
          <cell r="F9">
            <v>8.3605530022662707E-10</v>
          </cell>
          <cell r="G9">
            <v>3.6490193529088444E-2</v>
          </cell>
          <cell r="H9" t="str">
            <v>-</v>
          </cell>
          <cell r="I9" t="str">
            <v>-</v>
          </cell>
        </row>
        <row r="10">
          <cell r="A10">
            <v>29281</v>
          </cell>
          <cell r="B10">
            <v>8.3817623930488125E-10</v>
          </cell>
          <cell r="C10">
            <v>6.5600000000000103E-2</v>
          </cell>
          <cell r="D10" t="str">
            <v>-</v>
          </cell>
          <cell r="E10" t="str">
            <v>-</v>
          </cell>
          <cell r="F10">
            <v>8.902932156685378E-10</v>
          </cell>
          <cell r="G10">
            <v>6.4873597987129106E-2</v>
          </cell>
          <cell r="H10" t="str">
            <v>-</v>
          </cell>
          <cell r="I10" t="str">
            <v>-</v>
          </cell>
        </row>
        <row r="11">
          <cell r="A11">
            <v>29312</v>
          </cell>
          <cell r="B11">
            <v>8.861923655766181E-10</v>
          </cell>
          <cell r="C11">
            <v>5.7286432160803979E-2</v>
          </cell>
          <cell r="D11" t="str">
            <v>-</v>
          </cell>
          <cell r="E11" t="str">
            <v>-</v>
          </cell>
          <cell r="F11">
            <v>9.4949173671719466E-10</v>
          </cell>
          <cell r="G11">
            <v>6.6493285590414786E-2</v>
          </cell>
          <cell r="H11" t="str">
            <v>-</v>
          </cell>
          <cell r="I11" t="str">
            <v>-</v>
          </cell>
        </row>
        <row r="12">
          <cell r="A12">
            <v>29342</v>
          </cell>
          <cell r="B12">
            <v>9.4282005773696404E-10</v>
          </cell>
          <cell r="C12">
            <v>6.3900000000000068E-2</v>
          </cell>
          <cell r="D12" t="str">
            <v>-</v>
          </cell>
          <cell r="E12" t="str">
            <v>-</v>
          </cell>
          <cell r="F12">
            <v>1.0172889104588795E-9</v>
          </cell>
          <cell r="G12">
            <v>7.1403647993914188E-2</v>
          </cell>
          <cell r="H12" t="str">
            <v>-</v>
          </cell>
          <cell r="I12" t="str">
            <v>-</v>
          </cell>
        </row>
        <row r="13">
          <cell r="A13">
            <v>29373</v>
          </cell>
          <cell r="B13">
            <v>9.9835215913767111E-10</v>
          </cell>
          <cell r="C13">
            <v>5.8899999999999952E-2</v>
          </cell>
          <cell r="D13" t="str">
            <v>-</v>
          </cell>
          <cell r="E13" t="str">
            <v>-</v>
          </cell>
          <cell r="F13">
            <v>1.0824404273398323E-9</v>
          </cell>
          <cell r="G13">
            <v>6.4044261380539647E-2</v>
          </cell>
          <cell r="H13" t="str">
            <v>-</v>
          </cell>
          <cell r="I13" t="str">
            <v>-</v>
          </cell>
        </row>
        <row r="14">
          <cell r="A14">
            <v>29403</v>
          </cell>
          <cell r="B14">
            <v>1.0826249919292584E-9</v>
          </cell>
          <cell r="C14">
            <v>8.4411930219471021E-2</v>
          </cell>
          <cell r="D14" t="str">
            <v>-</v>
          </cell>
          <cell r="E14" t="str">
            <v>-</v>
          </cell>
          <cell r="F14">
            <v>1.1869475674787498E-9</v>
          </cell>
          <cell r="G14">
            <v>9.6547705997779953E-2</v>
          </cell>
          <cell r="H14" t="str">
            <v>-</v>
          </cell>
          <cell r="I14" t="str">
            <v>-</v>
          </cell>
        </row>
        <row r="15">
          <cell r="A15">
            <v>29434</v>
          </cell>
          <cell r="B15">
            <v>1.1575426413707631E-9</v>
          </cell>
          <cell r="C15">
            <v>6.9199999999999928E-2</v>
          </cell>
          <cell r="D15" t="str">
            <v>-</v>
          </cell>
          <cell r="E15" t="str">
            <v>-</v>
          </cell>
          <cell r="F15">
            <v>1.2679733921181413E-9</v>
          </cell>
          <cell r="G15">
            <v>6.8264030239770568E-2</v>
          </cell>
          <cell r="H15" t="str">
            <v>-</v>
          </cell>
          <cell r="I15" t="str">
            <v>-</v>
          </cell>
        </row>
        <row r="16">
          <cell r="A16">
            <v>29465</v>
          </cell>
          <cell r="B16">
            <v>1.2184293843068652E-9</v>
          </cell>
          <cell r="C16">
            <v>5.259999999999998E-2</v>
          </cell>
          <cell r="D16" t="str">
            <v>-</v>
          </cell>
          <cell r="E16" t="str">
            <v>-</v>
          </cell>
          <cell r="F16">
            <v>1.3344476488023278E-9</v>
          </cell>
          <cell r="G16">
            <v>5.2425592758805317E-2</v>
          </cell>
          <cell r="H16" t="str">
            <v>-</v>
          </cell>
          <cell r="I16" t="str">
            <v>-</v>
          </cell>
        </row>
        <row r="17">
          <cell r="A17">
            <v>29495</v>
          </cell>
          <cell r="B17">
            <v>1.3116392322063404E-9</v>
          </cell>
          <cell r="C17">
            <v>7.6500000000000012E-2</v>
          </cell>
          <cell r="D17" t="str">
            <v>-</v>
          </cell>
          <cell r="E17" t="str">
            <v>-</v>
          </cell>
          <cell r="F17">
            <v>1.4594591190753974E-9</v>
          </cell>
          <cell r="G17">
            <v>9.3680310640337217E-2</v>
          </cell>
          <cell r="H17" t="str">
            <v>-</v>
          </cell>
          <cell r="I17" t="str">
            <v>-</v>
          </cell>
        </row>
        <row r="18">
          <cell r="A18">
            <v>29526</v>
          </cell>
          <cell r="B18">
            <v>1.4109303220843605E-9</v>
          </cell>
          <cell r="C18">
            <v>7.5700000000000101E-2</v>
          </cell>
          <cell r="D18" t="str">
            <v>-</v>
          </cell>
          <cell r="E18" t="str">
            <v>-</v>
          </cell>
          <cell r="F18">
            <v>1.5834783280351092E-9</v>
          </cell>
          <cell r="G18">
            <v>8.497614447623647E-2</v>
          </cell>
          <cell r="H18" t="str">
            <v>-</v>
          </cell>
          <cell r="I18" t="str">
            <v>-</v>
          </cell>
        </row>
        <row r="19">
          <cell r="A19">
            <v>29556</v>
          </cell>
          <cell r="B19">
            <v>1.4940749319463897E-9</v>
          </cell>
          <cell r="C19">
            <v>5.8928926936094195E-2</v>
          </cell>
          <cell r="D19" t="str">
            <v>-</v>
          </cell>
          <cell r="E19" t="str">
            <v>-</v>
          </cell>
          <cell r="F19">
            <v>1.6645043943848605E-9</v>
          </cell>
          <cell r="G19">
            <v>5.1169671801125416E-2</v>
          </cell>
          <cell r="H19" t="str">
            <v>-</v>
          </cell>
          <cell r="I19" t="str">
            <v>-</v>
          </cell>
        </row>
        <row r="20">
          <cell r="A20">
            <v>29587</v>
          </cell>
          <cell r="B20">
            <v>1.5919368399888783E-9</v>
          </cell>
          <cell r="C20">
            <v>6.5500000000000114E-2</v>
          </cell>
          <cell r="D20">
            <v>6.5500000000000114E-2</v>
          </cell>
          <cell r="E20">
            <v>1.1084778974879117</v>
          </cell>
          <cell r="F20">
            <v>1.7663655714965896E-9</v>
          </cell>
          <cell r="G20">
            <v>6.1196099845307605E-2</v>
          </cell>
          <cell r="H20">
            <v>6.1196099845307605E-2</v>
          </cell>
          <cell r="I20">
            <v>1.1898319316286181</v>
          </cell>
        </row>
        <row r="21">
          <cell r="A21">
            <v>29618</v>
          </cell>
          <cell r="B21">
            <v>1.7270323975108706E-9</v>
          </cell>
          <cell r="C21">
            <v>8.4862385321101019E-2</v>
          </cell>
          <cell r="D21">
            <v>0.15592087155963319</v>
          </cell>
          <cell r="E21">
            <v>1.1956309860487191</v>
          </cell>
          <cell r="F21">
            <v>1.9082437518391658E-9</v>
          </cell>
          <cell r="G21">
            <v>8.0322093360530644E-2</v>
          </cell>
          <cell r="H21">
            <v>0.14643359205091322</v>
          </cell>
          <cell r="I21">
            <v>1.2824372398834187</v>
          </cell>
        </row>
        <row r="22">
          <cell r="A22">
            <v>29646</v>
          </cell>
          <cell r="B22">
            <v>1.8543146852074218E-9</v>
          </cell>
          <cell r="C22">
            <v>7.3700000000000099E-2</v>
          </cell>
          <cell r="D22">
            <v>0.24111223979357832</v>
          </cell>
          <cell r="E22">
            <v>1.2123207486115897</v>
          </cell>
          <cell r="F22">
            <v>2.0603739965361676E-9</v>
          </cell>
          <cell r="G22">
            <v>7.9722647879956865E-2</v>
          </cell>
          <cell r="H22">
            <v>0.23783031362774243</v>
          </cell>
          <cell r="I22">
            <v>1.3142645145161467</v>
          </cell>
        </row>
        <row r="23">
          <cell r="A23">
            <v>29677</v>
          </cell>
          <cell r="B23">
            <v>1.9557456984882677E-9</v>
          </cell>
          <cell r="C23">
            <v>5.4699999999999971E-2</v>
          </cell>
          <cell r="D23">
            <v>0.30900107931028709</v>
          </cell>
          <cell r="E23">
            <v>1.2069087643468066</v>
          </cell>
          <cell r="F23">
            <v>2.1728182603405094E-9</v>
          </cell>
          <cell r="G23">
            <v>5.4574685951860769E-2</v>
          </cell>
          <cell r="H23">
            <v>0.30538451425566993</v>
          </cell>
          <cell r="I23">
            <v>1.2884014429160655</v>
          </cell>
        </row>
        <row r="24">
          <cell r="A24">
            <v>29707</v>
          </cell>
          <cell r="B24">
            <v>2.076803632718979E-9</v>
          </cell>
          <cell r="C24">
            <v>6.1898606922303534E-2</v>
          </cell>
          <cell r="D24">
            <v>0.39002642257938547</v>
          </cell>
          <cell r="E24">
            <v>1.2027571599440701</v>
          </cell>
          <cell r="F24">
            <v>2.3216416253156318E-9</v>
          </cell>
          <cell r="G24">
            <v>6.8493241101443836E-2</v>
          </cell>
          <cell r="H24">
            <v>0.39479453052067481</v>
          </cell>
          <cell r="I24">
            <v>1.2821851309362882</v>
          </cell>
        </row>
        <row r="25">
          <cell r="A25">
            <v>29738</v>
          </cell>
          <cell r="B25">
            <v>2.1696367551015175E-9</v>
          </cell>
          <cell r="C25">
            <v>4.4699999999999962E-2</v>
          </cell>
          <cell r="D25">
            <v>0.45216060366868405</v>
          </cell>
          <cell r="E25">
            <v>1.1732178723142606</v>
          </cell>
          <cell r="F25">
            <v>2.4241637996921734E-9</v>
          </cell>
          <cell r="G25">
            <v>4.4159345378123716E-2</v>
          </cell>
          <cell r="H25">
            <v>0.45638774392545534</v>
          </cell>
          <cell r="I25">
            <v>1.239535533285387</v>
          </cell>
        </row>
        <row r="26">
          <cell r="A26">
            <v>29768</v>
          </cell>
          <cell r="B26">
            <v>2.2796373385851642E-9</v>
          </cell>
          <cell r="C26">
            <v>5.0699999999999967E-2</v>
          </cell>
          <cell r="D26">
            <v>0.52578514627468631</v>
          </cell>
          <cell r="E26">
            <v>1.1056574119195299</v>
          </cell>
          <cell r="F26">
            <v>2.5366082246367546E-9</v>
          </cell>
          <cell r="G26">
            <v>4.6384829671517913E-2</v>
          </cell>
          <cell r="H26">
            <v>0.52394204136312394</v>
          </cell>
          <cell r="I26">
            <v>1.1370853221637089</v>
          </cell>
        </row>
        <row r="27">
          <cell r="A27">
            <v>29799</v>
          </cell>
          <cell r="B27">
            <v>2.4329799512336183E-9</v>
          </cell>
          <cell r="C27">
            <v>6.7266231366268414E-2</v>
          </cell>
          <cell r="D27">
            <v>0.62841896293921518</v>
          </cell>
          <cell r="E27">
            <v>1.1018490933107064</v>
          </cell>
          <cell r="F27">
            <v>2.6755098627496164E-9</v>
          </cell>
          <cell r="G27">
            <v>5.4758806174237895E-2</v>
          </cell>
          <cell r="H27">
            <v>0.60739128822689969</v>
          </cell>
          <cell r="I27">
            <v>1.1100678290103505</v>
          </cell>
        </row>
        <row r="28">
          <cell r="A28">
            <v>29830</v>
          </cell>
          <cell r="B28">
            <v>2.5565753327562861E-9</v>
          </cell>
          <cell r="C28">
            <v>5.0799999999999956E-2</v>
          </cell>
          <cell r="D28">
            <v>0.71114264625652712</v>
          </cell>
          <cell r="E28">
            <v>1.0982548235330514</v>
          </cell>
          <cell r="F28">
            <v>2.8111045808555389E-9</v>
          </cell>
          <cell r="G28">
            <v>5.0679954499054602E-2</v>
          </cell>
          <cell r="H28">
            <v>0.68885380557641573</v>
          </cell>
          <cell r="I28">
            <v>1.1065678997437756</v>
          </cell>
        </row>
        <row r="29">
          <cell r="A29">
            <v>29860</v>
          </cell>
          <cell r="B29">
            <v>2.6678040552097567E-9</v>
          </cell>
          <cell r="C29">
            <v>4.3506921555702016E-2</v>
          </cell>
          <cell r="D29">
            <v>0.78558919513782643</v>
          </cell>
          <cell r="E29">
            <v>1.0339465225679305</v>
          </cell>
          <cell r="F29">
            <v>2.9533130986902809E-9</v>
          </cell>
          <cell r="G29">
            <v>5.0588127813964823E-2</v>
          </cell>
          <cell r="H29">
            <v>0.77428975775201625</v>
          </cell>
          <cell r="I29">
            <v>1.0235668543845722</v>
          </cell>
        </row>
        <row r="30">
          <cell r="A30">
            <v>29891</v>
          </cell>
          <cell r="B30">
            <v>2.8093678837869014E-9</v>
          </cell>
          <cell r="C30">
            <v>5.3063802905874979E-2</v>
          </cell>
          <cell r="D30">
            <v>0.8803393482594799</v>
          </cell>
          <cell r="E30">
            <v>0.99114572832812597</v>
          </cell>
          <cell r="F30">
            <v>3.125286515116383E-9</v>
          </cell>
          <cell r="G30">
            <v>5.8230675407347832E-2</v>
          </cell>
          <cell r="H30">
            <v>0.87760784871425579</v>
          </cell>
          <cell r="I30">
            <v>0.97368442610418127</v>
          </cell>
        </row>
        <row r="31">
          <cell r="A31">
            <v>29921</v>
          </cell>
          <cell r="B31">
            <v>2.9161025164442723E-9</v>
          </cell>
          <cell r="C31">
            <v>3.7992401519696184E-2</v>
          </cell>
          <cell r="D31">
            <v>0.95177795577183777</v>
          </cell>
          <cell r="E31">
            <v>0.95177795577183777</v>
          </cell>
          <cell r="F31">
            <v>3.2344232546378845E-9</v>
          </cell>
          <cell r="G31">
            <v>3.4920554961482386E-2</v>
          </cell>
          <cell r="H31">
            <v>0.94317495679139252</v>
          </cell>
          <cell r="I31">
            <v>0.94317495679139252</v>
          </cell>
        </row>
        <row r="32">
          <cell r="A32">
            <v>29952</v>
          </cell>
          <cell r="B32">
            <v>3.099517556247596E-9</v>
          </cell>
          <cell r="C32">
            <v>6.2897322288576252E-2</v>
          </cell>
          <cell r="D32">
            <v>6.2897322288576252E-2</v>
          </cell>
          <cell r="E32">
            <v>0.94701038281722916</v>
          </cell>
          <cell r="F32">
            <v>3.4361620530760677E-9</v>
          </cell>
          <cell r="G32">
            <v>6.2372417756058063E-2</v>
          </cell>
          <cell r="H32">
            <v>6.2372417756058063E-2</v>
          </cell>
          <cell r="I32">
            <v>0.94532893333326729</v>
          </cell>
        </row>
        <row r="33">
          <cell r="A33">
            <v>29983</v>
          </cell>
          <cell r="B33">
            <v>3.3115245570949316E-9</v>
          </cell>
          <cell r="C33">
            <v>6.8400000000000016E-2</v>
          </cell>
          <cell r="D33">
            <v>0.13559949913311486</v>
          </cell>
          <cell r="E33">
            <v>0.91746522061065594</v>
          </cell>
          <cell r="F33">
            <v>3.6577422104156503E-9</v>
          </cell>
          <cell r="G33">
            <v>6.4484780961137522E-2</v>
          </cell>
          <cell r="H33">
            <v>0.13087927041421143</v>
          </cell>
          <cell r="I33">
            <v>0.91681078839656505</v>
          </cell>
        </row>
        <row r="34">
          <cell r="A34">
            <v>30011</v>
          </cell>
          <cell r="B34">
            <v>3.5508103617463503E-9</v>
          </cell>
          <cell r="C34">
            <v>7.2258502247476875E-2</v>
          </cell>
          <cell r="D34">
            <v>0.2176562180934587</v>
          </cell>
          <cell r="E34">
            <v>0.91489092443290465</v>
          </cell>
          <cell r="F34">
            <v>3.9190096780548744E-9</v>
          </cell>
          <cell r="G34">
            <v>7.1428617056513266E-2</v>
          </cell>
          <cell r="H34">
            <v>0.21165641275777736</v>
          </cell>
          <cell r="I34">
            <v>0.90208655547166838</v>
          </cell>
        </row>
        <row r="35">
          <cell r="A35">
            <v>30042</v>
          </cell>
          <cell r="B35">
            <v>3.7412279386872688E-9</v>
          </cell>
          <cell r="C35">
            <v>5.3626512694771922E-2</v>
          </cell>
          <cell r="D35">
            <v>0.28295487473091541</v>
          </cell>
          <cell r="E35">
            <v>0.91294192367603055</v>
          </cell>
          <cell r="F35">
            <v>4.1372844865048575E-9</v>
          </cell>
          <cell r="G35">
            <v>5.5696419856334556E-2</v>
          </cell>
          <cell r="H35">
            <v>0.27914133704435495</v>
          </cell>
          <cell r="I35">
            <v>0.90410977393778458</v>
          </cell>
        </row>
        <row r="36">
          <cell r="A36">
            <v>30072</v>
          </cell>
          <cell r="B36">
            <v>3.9705652113287977E-9</v>
          </cell>
          <cell r="C36">
            <v>6.129999999999991E-2</v>
          </cell>
          <cell r="D36">
            <v>0.36160000855192043</v>
          </cell>
          <cell r="E36">
            <v>0.91186357187293665</v>
          </cell>
          <cell r="F36">
            <v>4.3654799744055401E-9</v>
          </cell>
          <cell r="G36">
            <v>5.5155860962672332E-2</v>
          </cell>
          <cell r="H36">
            <v>0.34969347878197987</v>
          </cell>
          <cell r="I36">
            <v>0.88034187826557608</v>
          </cell>
        </row>
        <row r="37">
          <cell r="A37">
            <v>30103</v>
          </cell>
          <cell r="B37">
            <v>4.2858280891083037E-9</v>
          </cell>
          <cell r="C37">
            <v>7.9399999999999915E-2</v>
          </cell>
          <cell r="D37">
            <v>0.46971104923094265</v>
          </cell>
          <cell r="E37">
            <v>0.97536665021503532</v>
          </cell>
          <cell r="F37">
            <v>4.7689554764587858E-9</v>
          </cell>
          <cell r="G37">
            <v>9.2424087252442E-2</v>
          </cell>
          <cell r="H37">
            <v>0.47443766662897757</v>
          </cell>
          <cell r="I37">
            <v>0.96725793738210264</v>
          </cell>
        </row>
        <row r="38">
          <cell r="A38">
            <v>30133</v>
          </cell>
          <cell r="B38">
            <v>4.5472636025439102E-9</v>
          </cell>
          <cell r="C38">
            <v>6.0999999999999943E-2</v>
          </cell>
          <cell r="D38">
            <v>0.5593634232340301</v>
          </cell>
          <cell r="E38">
            <v>0.99473114673851026</v>
          </cell>
          <cell r="F38">
            <v>5.04014491267063E-9</v>
          </cell>
          <cell r="G38">
            <v>5.6865583574962963E-2</v>
          </cell>
          <cell r="H38">
            <v>0.55828242498674108</v>
          </cell>
          <cell r="I38">
            <v>0.98696230017640385</v>
          </cell>
        </row>
        <row r="39">
          <cell r="A39">
            <v>30164</v>
          </cell>
          <cell r="B39">
            <v>4.8123690705722206E-9</v>
          </cell>
          <cell r="C39">
            <v>5.8300000000000018E-2</v>
          </cell>
          <cell r="D39">
            <v>0.65027431080857423</v>
          </cell>
          <cell r="E39">
            <v>0.97797317159648478</v>
          </cell>
          <cell r="F39">
            <v>5.2683401588609528E-9</v>
          </cell>
          <cell r="G39">
            <v>4.5275532776181349E-2</v>
          </cell>
          <cell r="H39">
            <v>0.62883449199377561</v>
          </cell>
          <cell r="I39">
            <v>0.96909764086860428</v>
          </cell>
        </row>
        <row r="40">
          <cell r="A40">
            <v>30195</v>
          </cell>
          <cell r="B40">
            <v>4.9880205416481067E-9</v>
          </cell>
          <cell r="C40">
            <v>3.6499999999999977E-2</v>
          </cell>
          <cell r="D40">
            <v>0.71050932315308724</v>
          </cell>
          <cell r="E40">
            <v>0.95105556943258129</v>
          </cell>
          <cell r="F40">
            <v>5.4469273347308149E-9</v>
          </cell>
          <cell r="G40">
            <v>3.3898186237935279E-2</v>
          </cell>
          <cell r="H40">
            <v>0.68404902695415326</v>
          </cell>
          <cell r="I40">
            <v>0.93764663606826137</v>
          </cell>
        </row>
        <row r="41">
          <cell r="A41">
            <v>30225</v>
          </cell>
          <cell r="B41">
            <v>5.2244527153222277E-9</v>
          </cell>
          <cell r="C41">
            <v>4.7400000000000109E-2</v>
          </cell>
          <cell r="D41">
            <v>0.79158746507054389</v>
          </cell>
          <cell r="E41">
            <v>0.95833449803773307</v>
          </cell>
          <cell r="F41">
            <v>5.7313454178118582E-9</v>
          </cell>
          <cell r="G41">
            <v>5.2216243324475942E-2</v>
          </cell>
          <cell r="H41">
            <v>0.77198374071593823</v>
          </cell>
          <cell r="I41">
            <v>0.94064944226657299</v>
          </cell>
        </row>
        <row r="42">
          <cell r="A42">
            <v>30256</v>
          </cell>
          <cell r="B42">
            <v>5.4861977963598714E-9</v>
          </cell>
          <cell r="C42">
            <v>5.0100000000000033E-2</v>
          </cell>
          <cell r="D42">
            <v>0.88134599707057815</v>
          </cell>
          <cell r="E42">
            <v>0.95282284958875652</v>
          </cell>
          <cell r="F42">
            <v>6.0322994706196433E-9</v>
          </cell>
          <cell r="G42">
            <v>5.251019278518454E-2</v>
          </cell>
          <cell r="H42">
            <v>0.86503094855314466</v>
          </cell>
          <cell r="I42">
            <v>0.93015886429696049</v>
          </cell>
        </row>
        <row r="43">
          <cell r="A43">
            <v>30286</v>
          </cell>
          <cell r="B43">
            <v>5.8229070079607866E-9</v>
          </cell>
          <cell r="C43">
            <v>6.137387387387383E-2</v>
          </cell>
          <cell r="D43">
            <v>0.99681148900790517</v>
          </cell>
          <cell r="E43">
            <v>0.99681148900790517</v>
          </cell>
          <cell r="F43">
            <v>6.3960887097848071E-9</v>
          </cell>
          <cell r="G43">
            <v>6.0306893074026258E-2</v>
          </cell>
          <cell r="H43">
            <v>0.97750517054728903</v>
          </cell>
          <cell r="I43">
            <v>0.97750517054728903</v>
          </cell>
        </row>
        <row r="44">
          <cell r="A44">
            <v>30317</v>
          </cell>
          <cell r="B44">
            <v>6.3497347652279414E-9</v>
          </cell>
          <cell r="C44">
            <v>9.0475042199180233E-2</v>
          </cell>
          <cell r="D44">
            <v>9.0475042199180233E-2</v>
          </cell>
          <cell r="E44">
            <v>1.048620357845365</v>
          </cell>
          <cell r="F44">
            <v>7.021146141720276E-9</v>
          </cell>
          <cell r="G44">
            <v>9.7724947275863894E-2</v>
          </cell>
          <cell r="H44">
            <v>9.7724947275863894E-2</v>
          </cell>
          <cell r="I44">
            <v>1.0433105404429091</v>
          </cell>
        </row>
        <row r="45">
          <cell r="A45">
            <v>30348</v>
          </cell>
          <cell r="B45">
            <v>6.765642392350372E-9</v>
          </cell>
          <cell r="C45">
            <v>6.5500000000000114E-2</v>
          </cell>
          <cell r="D45">
            <v>0.16190115746322675</v>
          </cell>
          <cell r="E45">
            <v>1.043059707304602</v>
          </cell>
          <cell r="F45">
            <v>7.4147009643228213E-9</v>
          </cell>
          <cell r="G45">
            <v>5.6052788912056339E-2</v>
          </cell>
          <cell r="H45">
            <v>0.15925549202901612</v>
          </cell>
          <cell r="I45">
            <v>1.0271250781996049</v>
          </cell>
        </row>
        <row r="46">
          <cell r="A46">
            <v>30376</v>
          </cell>
          <cell r="B46">
            <v>7.4462660170208199E-9</v>
          </cell>
          <cell r="C46">
            <v>0.10060000000000002</v>
          </cell>
          <cell r="D46">
            <v>0.27878841390402731</v>
          </cell>
          <cell r="E46">
            <v>1.0970610250665755</v>
          </cell>
          <cell r="F46">
            <v>8.2117312889786138E-9</v>
          </cell>
          <cell r="G46">
            <v>0.10749325272736532</v>
          </cell>
          <cell r="H46">
            <v>0.2838676356092773</v>
          </cell>
          <cell r="I46">
            <v>1.095358767538015</v>
          </cell>
        </row>
        <row r="47">
          <cell r="A47">
            <v>30407</v>
          </cell>
          <cell r="B47">
            <v>8.1305778639850338E-9</v>
          </cell>
          <cell r="C47">
            <v>9.1900000000000093E-2</v>
          </cell>
          <cell r="D47">
            <v>0.39630906914180764</v>
          </cell>
          <cell r="E47">
            <v>1.1732377703877384</v>
          </cell>
          <cell r="F47">
            <v>9.0583688782536641E-9</v>
          </cell>
          <cell r="G47">
            <v>0.10310098558770009</v>
          </cell>
          <cell r="H47">
            <v>0.41623565420474407</v>
          </cell>
          <cell r="I47">
            <v>1.1894479114986112</v>
          </cell>
        </row>
        <row r="48">
          <cell r="A48">
            <v>30437</v>
          </cell>
          <cell r="B48">
            <v>8.6501217894936784E-9</v>
          </cell>
          <cell r="C48">
            <v>6.3900000000000068E-2</v>
          </cell>
          <cell r="D48">
            <v>0.48553321865996923</v>
          </cell>
          <cell r="E48">
            <v>1.1785618240982902</v>
          </cell>
          <cell r="F48">
            <v>9.6569686136001314E-9</v>
          </cell>
          <cell r="G48">
            <v>6.6082508163640696E-2</v>
          </cell>
          <cell r="H48">
            <v>0.50982405838536815</v>
          </cell>
          <cell r="I48">
            <v>1.2121206992628912</v>
          </cell>
        </row>
        <row r="49">
          <cell r="A49">
            <v>30468</v>
          </cell>
          <cell r="B49">
            <v>9.74263217150673E-9</v>
          </cell>
          <cell r="C49">
            <v>0.12630000000000008</v>
          </cell>
          <cell r="D49">
            <v>0.67315606417672336</v>
          </cell>
          <cell r="E49">
            <v>1.2732204766369319</v>
          </cell>
          <cell r="F49">
            <v>1.0979842163233351E-8</v>
          </cell>
          <cell r="G49">
            <v>0.13698641908913189</v>
          </cell>
          <cell r="H49">
            <v>0.71664944959820009</v>
          </cell>
          <cell r="I49">
            <v>1.3023578679720647</v>
          </cell>
        </row>
        <row r="50">
          <cell r="A50">
            <v>30498</v>
          </cell>
          <cell r="B50">
            <v>1.1039384153052122E-8</v>
          </cell>
          <cell r="C50">
            <v>0.13310078413284132</v>
          </cell>
          <cell r="D50">
            <v>0.89585444829526373</v>
          </cell>
          <cell r="E50">
            <v>1.4276983078078596</v>
          </cell>
          <cell r="F50">
            <v>1.2567290261652971E-8</v>
          </cell>
          <cell r="G50">
            <v>0.14457840785137011</v>
          </cell>
          <cell r="H50">
            <v>0.96483989386003866</v>
          </cell>
          <cell r="I50">
            <v>1.4934382799311061</v>
          </cell>
        </row>
        <row r="51">
          <cell r="A51">
            <v>30529</v>
          </cell>
          <cell r="B51">
            <v>1.2153258014095081E-8</v>
          </cell>
          <cell r="C51">
            <v>0.10089999999999999</v>
          </cell>
          <cell r="D51">
            <v>1.0871461621282559</v>
          </cell>
          <cell r="E51">
            <v>1.5254210215115491</v>
          </cell>
          <cell r="F51">
            <v>1.383724737069663E-8</v>
          </cell>
          <cell r="G51">
            <v>0.10105258035765474</v>
          </cell>
          <cell r="H51">
            <v>1.1633920351242559</v>
          </cell>
          <cell r="I51">
            <v>1.6264908782367478</v>
          </cell>
        </row>
        <row r="52">
          <cell r="A52">
            <v>30560</v>
          </cell>
          <cell r="B52">
            <v>1.3708113478039361E-8</v>
          </cell>
          <cell r="C52">
            <v>0.12793733681462149</v>
          </cell>
          <cell r="D52">
            <v>1.3541700836538033</v>
          </cell>
          <cell r="E52">
            <v>1.7482071021122985</v>
          </cell>
          <cell r="F52">
            <v>1.5831477488325838E-8</v>
          </cell>
          <cell r="G52">
            <v>0.14412043553202802</v>
          </cell>
          <cell r="H52">
            <v>1.475181037452884</v>
          </cell>
          <cell r="I52">
            <v>1.9064969138436694</v>
          </cell>
        </row>
        <row r="53">
          <cell r="A53">
            <v>30590</v>
          </cell>
          <cell r="B53">
            <v>1.5524438513879578E-8</v>
          </cell>
          <cell r="C53">
            <v>0.13250000000000006</v>
          </cell>
          <cell r="D53">
            <v>1.6660976197379322</v>
          </cell>
          <cell r="E53">
            <v>1.9714956493624003</v>
          </cell>
          <cell r="F53">
            <v>1.8298632456660028E-8</v>
          </cell>
          <cell r="G53">
            <v>0.15583857982639171</v>
          </cell>
          <cell r="H53">
            <v>1.8609097351427564</v>
          </cell>
          <cell r="I53">
            <v>2.1927289532736229</v>
          </cell>
        </row>
        <row r="54">
          <cell r="A54">
            <v>30621</v>
          </cell>
          <cell r="B54">
            <v>1.6836253568302403E-8</v>
          </cell>
          <cell r="C54">
            <v>8.450000000000002E-2</v>
          </cell>
          <cell r="D54">
            <v>1.8913828686057879</v>
          </cell>
          <cell r="E54">
            <v>2.0688382361046789</v>
          </cell>
          <cell r="F54">
            <v>1.9889386749955511E-8</v>
          </cell>
          <cell r="G54">
            <v>8.6932960540256454E-2</v>
          </cell>
          <cell r="H54">
            <v>2.1096170882571577</v>
          </cell>
          <cell r="I54">
            <v>2.2971484334998467</v>
          </cell>
        </row>
        <row r="55">
          <cell r="A55">
            <v>30651</v>
          </cell>
          <cell r="B55">
            <v>1.8107390712709231E-8</v>
          </cell>
          <cell r="C55">
            <v>7.5499999999999901E-2</v>
          </cell>
          <cell r="D55">
            <v>2.109682275185524</v>
          </cell>
          <cell r="E55">
            <v>2.109682275185524</v>
          </cell>
          <cell r="F55">
            <v>2.1394154596890832E-8</v>
          </cell>
          <cell r="G55">
            <v>7.5656824710228276E-2</v>
          </cell>
          <cell r="H55">
            <v>2.3448808432193595</v>
          </cell>
          <cell r="I55">
            <v>2.3448808432193595</v>
          </cell>
        </row>
        <row r="56">
          <cell r="A56">
            <v>30682</v>
          </cell>
          <cell r="B56">
            <v>1.9884546619739233E-8</v>
          </cell>
          <cell r="C56">
            <v>9.8145333870917728E-2</v>
          </cell>
          <cell r="D56">
            <v>9.8145333870917728E-2</v>
          </cell>
          <cell r="E56">
            <v>2.1315554672661072</v>
          </cell>
          <cell r="F56">
            <v>2.3537209006051539E-8</v>
          </cell>
          <cell r="G56">
            <v>0.10017009082808781</v>
          </cell>
          <cell r="H56">
            <v>0.10017009082808781</v>
          </cell>
          <cell r="I56">
            <v>2.352331447168055</v>
          </cell>
        </row>
        <row r="57">
          <cell r="A57">
            <v>30713</v>
          </cell>
          <cell r="B57">
            <v>2.2320403580657288E-8</v>
          </cell>
          <cell r="C57">
            <v>0.12250000000000005</v>
          </cell>
          <cell r="D57">
            <v>0.23266813727010516</v>
          </cell>
          <cell r="E57">
            <v>2.2990811938115487</v>
          </cell>
          <cell r="F57">
            <v>2.6345007190605919E-8</v>
          </cell>
          <cell r="G57">
            <v>0.1192918915676231</v>
          </cell>
          <cell r="H57">
            <v>0.2314114620090939</v>
          </cell>
          <cell r="I57">
            <v>2.5530775033773714</v>
          </cell>
        </row>
        <row r="58">
          <cell r="A58">
            <v>30742</v>
          </cell>
          <cell r="B58">
            <v>2.4541634006804591E-8</v>
          </cell>
          <cell r="C58">
            <v>9.9515692810868694E-2</v>
          </cell>
          <cell r="D58">
            <v>0.35533796095642245</v>
          </cell>
          <cell r="E58">
            <v>2.2958309508023009</v>
          </cell>
          <cell r="F58">
            <v>2.900728768135525E-8</v>
          </cell>
          <cell r="G58">
            <v>0.10105446058479894</v>
          </cell>
          <cell r="H58">
            <v>0.35585108306036162</v>
          </cell>
          <cell r="I58">
            <v>2.5324204678113884</v>
          </cell>
        </row>
        <row r="59">
          <cell r="A59">
            <v>30773</v>
          </cell>
          <cell r="B59">
            <v>2.6738110250413601E-8</v>
          </cell>
          <cell r="C59">
            <v>8.9499999999999913E-2</v>
          </cell>
          <cell r="D59">
            <v>0.47664070846202211</v>
          </cell>
          <cell r="E59">
            <v>2.2885867029023781</v>
          </cell>
          <cell r="F59">
            <v>3.1791932027663007E-8</v>
          </cell>
          <cell r="G59">
            <v>9.5998094578750193E-2</v>
          </cell>
          <cell r="H59">
            <v>0.48601020356669111</v>
          </cell>
          <cell r="I59">
            <v>2.5096751363245517</v>
          </cell>
        </row>
        <row r="60">
          <cell r="A60">
            <v>30803</v>
          </cell>
          <cell r="B60">
            <v>2.910694378579434E-8</v>
          </cell>
          <cell r="C60">
            <v>8.8593902605517805E-2</v>
          </cell>
          <cell r="D60">
            <v>0.60746207157084942</v>
          </cell>
          <cell r="E60">
            <v>2.3649172224542832</v>
          </cell>
          <cell r="F60">
            <v>3.4593115405362061E-8</v>
          </cell>
          <cell r="G60">
            <v>8.8109881943056134E-2</v>
          </cell>
          <cell r="H60">
            <v>0.61694238716912908</v>
          </cell>
          <cell r="I60">
            <v>2.5821919682584222</v>
          </cell>
        </row>
        <row r="61">
          <cell r="A61">
            <v>30834</v>
          </cell>
          <cell r="B61">
            <v>3.1802246780358896E-8</v>
          </cell>
          <cell r="C61">
            <v>9.2600000000000016E-2</v>
          </cell>
          <cell r="D61">
            <v>0.75631305939831006</v>
          </cell>
          <cell r="E61">
            <v>2.2642356008643785</v>
          </cell>
          <cell r="F61">
            <v>3.7734935150821101E-8</v>
          </cell>
          <cell r="G61">
            <v>9.0822110372055231E-2</v>
          </cell>
          <cell r="H61">
            <v>0.76379650712185843</v>
          </cell>
          <cell r="I61">
            <v>2.4367465934236066</v>
          </cell>
        </row>
        <row r="62">
          <cell r="A62">
            <v>30864</v>
          </cell>
          <cell r="B62">
            <v>3.5081058423413897E-8</v>
          </cell>
          <cell r="C62">
            <v>0.10309999999999997</v>
          </cell>
          <cell r="D62">
            <v>0.93738893582227578</v>
          </cell>
          <cell r="E62">
            <v>2.1778093720667231</v>
          </cell>
          <cell r="F62">
            <v>4.1802775485446968E-8</v>
          </cell>
          <cell r="G62">
            <v>0.10780037963142886</v>
          </cell>
          <cell r="H62">
            <v>0.95393444018218321</v>
          </cell>
          <cell r="I62">
            <v>2.3263157462831341</v>
          </cell>
        </row>
        <row r="63">
          <cell r="A63">
            <v>30895</v>
          </cell>
          <cell r="B63">
            <v>3.8803158722138115E-8</v>
          </cell>
          <cell r="C63">
            <v>0.10610000000000008</v>
          </cell>
          <cell r="D63">
            <v>1.1429459019130195</v>
          </cell>
          <cell r="E63">
            <v>2.1928194626605531</v>
          </cell>
          <cell r="F63">
            <v>4.5639101608642617E-8</v>
          </cell>
          <cell r="G63">
            <v>9.1772043330740294E-2</v>
          </cell>
          <cell r="H63">
            <v>1.1332509962920083</v>
          </cell>
          <cell r="I63">
            <v>2.2982789413227738</v>
          </cell>
        </row>
        <row r="64">
          <cell r="A64">
            <v>30926</v>
          </cell>
          <cell r="B64">
            <v>4.288913133557926E-8</v>
          </cell>
          <cell r="C64">
            <v>0.10529999999999995</v>
          </cell>
          <cell r="D64">
            <v>1.3685981053844603</v>
          </cell>
          <cell r="E64">
            <v>2.1287406107549667</v>
          </cell>
          <cell r="F64">
            <v>5.0732164492735086E-8</v>
          </cell>
          <cell r="G64">
            <v>0.11159428438722818</v>
          </cell>
          <cell r="H64">
            <v>1.3713096146415564</v>
          </cell>
          <cell r="I64">
            <v>2.2045123097414683</v>
          </cell>
        </row>
        <row r="65">
          <cell r="A65">
            <v>30956</v>
          </cell>
          <cell r="B65">
            <v>4.8297450796995809E-8</v>
          </cell>
          <cell r="C65">
            <v>0.1261000000000001</v>
          </cell>
          <cell r="D65">
            <v>1.6672783264734412</v>
          </cell>
          <cell r="E65">
            <v>2.1110594276125103</v>
          </cell>
          <cell r="F65">
            <v>5.7677244384125179E-8</v>
          </cell>
          <cell r="G65">
            <v>0.13689697573192716</v>
          </cell>
          <cell r="H65">
            <v>1.6959347294100273</v>
          </cell>
          <cell r="I65">
            <v>2.1519975342820108</v>
          </cell>
        </row>
        <row r="66">
          <cell r="A66">
            <v>30987</v>
          </cell>
          <cell r="B66">
            <v>5.3064409190659294E-8</v>
          </cell>
          <cell r="C66">
            <v>9.870000000000001E-2</v>
          </cell>
          <cell r="D66">
            <v>1.9305386972963698</v>
          </cell>
          <cell r="E66">
            <v>2.151794368942245</v>
          </cell>
          <cell r="F66">
            <v>6.3663237709083856E-8</v>
          </cell>
          <cell r="G66">
            <v>0.10378431544150257</v>
          </cell>
          <cell r="H66">
            <v>1.9757304697768192</v>
          </cell>
          <cell r="I66">
            <v>2.2008647883136097</v>
          </cell>
        </row>
        <row r="67">
          <cell r="A67">
            <v>31017</v>
          </cell>
          <cell r="B67">
            <v>5.8652974930233269E-8</v>
          </cell>
          <cell r="C67">
            <v>0.10531664866924983</v>
          </cell>
          <cell r="D67">
            <v>2.2391732116911722</v>
          </cell>
          <cell r="E67">
            <v>2.2391732116911722</v>
          </cell>
          <cell r="F67">
            <v>7.0542177588932735E-8</v>
          </cell>
          <cell r="G67">
            <v>0.10805199558468814</v>
          </cell>
          <cell r="H67">
            <v>2.2972640853583663</v>
          </cell>
          <cell r="I67">
            <v>2.2972640853583663</v>
          </cell>
        </row>
        <row r="68">
          <cell r="A68">
            <v>31048</v>
          </cell>
          <cell r="B68">
            <v>6.6049115068935689E-8</v>
          </cell>
          <cell r="C68">
            <v>0.1261000000000001</v>
          </cell>
          <cell r="D68">
            <v>0.1261000000000001</v>
          </cell>
          <cell r="E68">
            <v>2.3216304264825056</v>
          </cell>
          <cell r="F68">
            <v>7.9669998716362449E-8</v>
          </cell>
          <cell r="G68">
            <v>0.129395227641254</v>
          </cell>
          <cell r="H68">
            <v>0.129395227641254</v>
          </cell>
          <cell r="I68">
            <v>2.3848532634382811</v>
          </cell>
        </row>
        <row r="69">
          <cell r="A69">
            <v>31079</v>
          </cell>
          <cell r="B69">
            <v>7.2761047939664865E-8</v>
          </cell>
          <cell r="C69">
            <v>0.10162033001840998</v>
          </cell>
          <cell r="D69">
            <v>0.24053465363373139</v>
          </cell>
          <cell r="E69">
            <v>2.2598446384150104</v>
          </cell>
          <cell r="F69">
            <v>8.7011934791023738E-8</v>
          </cell>
          <cell r="G69">
            <v>9.2154339060550594E-2</v>
          </cell>
          <cell r="H69">
            <v>0.23347389838267363</v>
          </cell>
          <cell r="I69">
            <v>2.3027865265510492</v>
          </cell>
        </row>
        <row r="70">
          <cell r="A70">
            <v>31107</v>
          </cell>
          <cell r="B70">
            <v>8.2007682542171019E-8</v>
          </cell>
          <cell r="C70">
            <v>0.1270822076418372</v>
          </cell>
          <cell r="D70">
            <v>0.39818453607370774</v>
          </cell>
          <cell r="E70">
            <v>2.3415738544317373</v>
          </cell>
          <cell r="F70">
            <v>9.8818583497606104E-8</v>
          </cell>
          <cell r="G70">
            <v>0.13568999166537732</v>
          </cell>
          <cell r="H70">
            <v>0.40084396137367917</v>
          </cell>
          <cell r="I70">
            <v>2.4066812651747105</v>
          </cell>
        </row>
        <row r="71">
          <cell r="A71">
            <v>31138</v>
          </cell>
          <cell r="B71">
            <v>8.792545005754176E-8</v>
          </cell>
          <cell r="C71">
            <v>7.2161135785389741E-2</v>
          </cell>
          <cell r="D71">
            <v>0.49907912023435497</v>
          </cell>
          <cell r="E71">
            <v>2.2883943268272549</v>
          </cell>
          <cell r="F71">
            <v>1.059951735719204E-7</v>
          </cell>
          <cell r="G71">
            <v>7.2623891380593886E-2</v>
          </cell>
          <cell r="H71">
            <v>0.50257870106564217</v>
          </cell>
          <cell r="I71">
            <v>2.3340274343720657</v>
          </cell>
        </row>
        <row r="72">
          <cell r="A72">
            <v>31168</v>
          </cell>
          <cell r="B72">
            <v>9.4777513236730592E-8</v>
          </cell>
          <cell r="C72">
            <v>7.7930373682529641E-2</v>
          </cell>
          <cell r="D72">
            <v>0.61590291625389604</v>
          </cell>
          <cell r="E72">
            <v>2.2561822338416309</v>
          </cell>
          <cell r="F72">
            <v>1.1284102330346868E-7</v>
          </cell>
          <cell r="G72">
            <v>6.4586428804734197E-2</v>
          </cell>
          <cell r="H72">
            <v>0.59962489336552816</v>
          </cell>
          <cell r="I72">
            <v>2.2619503037294497</v>
          </cell>
        </row>
        <row r="73">
          <cell r="A73">
            <v>31199</v>
          </cell>
          <cell r="B73">
            <v>1.0219122093880373E-7</v>
          </cell>
          <cell r="C73">
            <v>7.8222222222222193E-2</v>
          </cell>
          <cell r="D73">
            <v>0.7423024332586452</v>
          </cell>
          <cell r="E73">
            <v>2.2133333737261971</v>
          </cell>
          <cell r="F73">
            <v>1.2084442394963801E-7</v>
          </cell>
          <cell r="G73">
            <v>7.092633877171961E-2</v>
          </cell>
          <cell r="H73">
            <v>0.71308043046004754</v>
          </cell>
          <cell r="I73">
            <v>2.2024547933271981</v>
          </cell>
        </row>
        <row r="74">
          <cell r="A74">
            <v>31229</v>
          </cell>
          <cell r="B74">
            <v>1.1131794443567408E-7</v>
          </cell>
          <cell r="C74">
            <v>8.9310250068700192E-2</v>
          </cell>
          <cell r="D74">
            <v>0.89790789926827941</v>
          </cell>
          <cell r="E74">
            <v>2.1731637937519568</v>
          </cell>
          <cell r="F74">
            <v>1.3003836091757292E-7</v>
          </cell>
          <cell r="G74">
            <v>7.6080771188635765E-2</v>
          </cell>
          <cell r="H74">
            <v>0.84341291071760827</v>
          </cell>
          <cell r="I74">
            <v>2.1107590203632269</v>
          </cell>
        </row>
        <row r="75">
          <cell r="A75">
            <v>31260</v>
          </cell>
          <cell r="B75">
            <v>1.2690357994571421E-7</v>
          </cell>
          <cell r="C75">
            <v>0.14001009081735605</v>
          </cell>
          <cell r="D75">
            <v>1.1636341566078086</v>
          </cell>
          <cell r="E75">
            <v>2.2704445752585789</v>
          </cell>
          <cell r="F75">
            <v>1.4892237759563979E-7</v>
          </cell>
          <cell r="G75">
            <v>0.14521881500826384</v>
          </cell>
          <cell r="H75">
            <v>1.1111111491829537</v>
          </cell>
          <cell r="I75">
            <v>2.2630435820725832</v>
          </cell>
        </row>
        <row r="76">
          <cell r="A76">
            <v>31291</v>
          </cell>
          <cell r="B76">
            <v>1.3847345711713141E-7</v>
          </cell>
          <cell r="C76">
            <v>9.1170612967470754E-2</v>
          </cell>
          <cell r="D76">
            <v>1.3608940089030996</v>
          </cell>
          <cell r="E76">
            <v>2.2286374847200245</v>
          </cell>
          <cell r="F76">
            <v>1.6241568119514877E-7</v>
          </cell>
          <cell r="G76">
            <v>9.0606286424908866E-2</v>
          </cell>
          <cell r="H76">
            <v>1.3023910906406431</v>
          </cell>
          <cell r="I76">
            <v>2.2014340964775299</v>
          </cell>
        </row>
        <row r="77">
          <cell r="A77">
            <v>31321</v>
          </cell>
          <cell r="B77">
            <v>1.5102621220359617E-7</v>
          </cell>
          <cell r="C77">
            <v>9.0650983573311583E-2</v>
          </cell>
          <cell r="D77">
            <v>1.5749113729225042</v>
          </cell>
          <cell r="E77">
            <v>2.1270017301408024</v>
          </cell>
          <cell r="F77">
            <v>1.7789329793906176E-7</v>
          </cell>
          <cell r="G77">
            <v>9.5296320096801779E-2</v>
          </cell>
          <cell r="H77">
            <v>1.521800489002358</v>
          </cell>
          <cell r="I77">
            <v>2.0842891306371825</v>
          </cell>
        </row>
        <row r="78">
          <cell r="A78">
            <v>31352</v>
          </cell>
          <cell r="B78">
            <v>1.7357623979740199E-7</v>
          </cell>
          <cell r="C78">
            <v>0.14931201190033461</v>
          </cell>
          <cell r="D78">
            <v>1.9593765704786161</v>
          </cell>
          <cell r="E78">
            <v>2.2710481930317221</v>
          </cell>
          <cell r="F78">
            <v>2.0468144481839611E-7</v>
          </cell>
          <cell r="G78">
            <v>0.15058547561758484</v>
          </cell>
          <cell r="H78">
            <v>1.9015470150514364</v>
          </cell>
          <cell r="I78">
            <v>2.2150649603105395</v>
          </cell>
        </row>
        <row r="79">
          <cell r="A79">
            <v>31382</v>
          </cell>
          <cell r="B79">
            <v>1.9648830345065908E-7</v>
          </cell>
          <cell r="C79">
            <v>0.13200000000000012</v>
          </cell>
          <cell r="D79">
            <v>2.3500142777817943</v>
          </cell>
          <cell r="E79">
            <v>2.3500142777817943</v>
          </cell>
          <cell r="F79">
            <v>2.2981600278206846E-7</v>
          </cell>
          <cell r="G79">
            <v>0.12279841969052452</v>
          </cell>
          <cell r="H79">
            <v>2.2578524031575116</v>
          </cell>
          <cell r="I79">
            <v>2.2578524031575116</v>
          </cell>
        </row>
        <row r="80">
          <cell r="A80">
            <v>31413</v>
          </cell>
          <cell r="B80">
            <v>2.3161844722460247E-7</v>
          </cell>
          <cell r="C80">
            <v>0.17879000000000023</v>
          </cell>
          <cell r="D80">
            <v>0.17879000000000023</v>
          </cell>
          <cell r="E80">
            <v>2.5067607943401136</v>
          </cell>
          <cell r="F80">
            <v>2.7343777763962044E-7</v>
          </cell>
          <cell r="G80">
            <v>0.18981173777927873</v>
          </cell>
          <cell r="H80">
            <v>0.18981173777927873</v>
          </cell>
          <cell r="I80">
            <v>2.4321298110359124</v>
          </cell>
        </row>
        <row r="81">
          <cell r="A81">
            <v>31444</v>
          </cell>
          <cell r="B81">
            <v>2.6631489061884789E-7</v>
          </cell>
          <cell r="C81">
            <v>0.14979999999999993</v>
          </cell>
          <cell r="D81">
            <v>0.35537274200000013</v>
          </cell>
          <cell r="E81">
            <v>2.6601299480964364</v>
          </cell>
          <cell r="F81">
            <v>3.1748942631563624E-7</v>
          </cell>
          <cell r="G81">
            <v>0.16110300872205752</v>
          </cell>
          <cell r="H81">
            <v>0.38149398854834038</v>
          </cell>
          <cell r="I81">
            <v>2.6488032024359587</v>
          </cell>
        </row>
        <row r="82">
          <cell r="A82">
            <v>31472</v>
          </cell>
          <cell r="B82">
            <v>2.8101180818702953E-7</v>
          </cell>
          <cell r="C82">
            <v>5.518624037142561E-2</v>
          </cell>
          <cell r="D82">
            <v>0.43017066793289027</v>
          </cell>
          <cell r="E82">
            <v>2.4266522291069998</v>
          </cell>
          <cell r="F82">
            <v>3.3071816986898043E-7</v>
          </cell>
          <cell r="G82">
            <v>4.1666721650732041E-2</v>
          </cell>
          <cell r="H82">
            <v>0.43905631403134349</v>
          </cell>
          <cell r="I82">
            <v>2.3467204058535422</v>
          </cell>
        </row>
        <row r="83">
          <cell r="A83">
            <v>31503</v>
          </cell>
          <cell r="B83">
            <v>2.7938193969954476E-7</v>
          </cell>
          <cell r="C83">
            <v>-5.8000000000000274E-3</v>
          </cell>
          <cell r="D83">
            <v>0.42187567805887949</v>
          </cell>
          <cell r="E83">
            <v>2.1774866038980361</v>
          </cell>
          <cell r="F83">
            <v>3.2588966703105273E-7</v>
          </cell>
          <cell r="G83">
            <v>-1.46000530900392E-2</v>
          </cell>
          <cell r="H83">
            <v>0.41804601544692988</v>
          </cell>
          <cell r="I83">
            <v>2.0745708134524481</v>
          </cell>
        </row>
        <row r="84">
          <cell r="A84">
            <v>31533</v>
          </cell>
          <cell r="B84">
            <v>2.8028117748574322E-7</v>
          </cell>
          <cell r="C84">
            <v>3.2186682760007024E-3</v>
          </cell>
          <cell r="D84">
            <v>0.4264522241962645</v>
          </cell>
          <cell r="E84">
            <v>1.9572539721069777</v>
          </cell>
          <cell r="F84">
            <v>3.2615422707721756E-7</v>
          </cell>
          <cell r="G84">
            <v>8.1180863626340027E-4</v>
          </cell>
          <cell r="H84">
            <v>0.41919719744888861</v>
          </cell>
          <cell r="I84">
            <v>1.8903870022525022</v>
          </cell>
        </row>
        <row r="85">
          <cell r="A85">
            <v>31564</v>
          </cell>
          <cell r="B85">
            <v>2.8174243888831583E-7</v>
          </cell>
          <cell r="C85">
            <v>5.2135552436336496E-3</v>
          </cell>
          <cell r="D85">
            <v>0.43388911166951605</v>
          </cell>
          <cell r="E85">
            <v>1.7570121611232601</v>
          </cell>
          <cell r="F85">
            <v>3.273778938323438E-7</v>
          </cell>
          <cell r="G85">
            <v>3.7518040654935803E-3</v>
          </cell>
          <cell r="H85">
            <v>0.42452174726401459</v>
          </cell>
          <cell r="I85">
            <v>1.7090856419554679</v>
          </cell>
        </row>
        <row r="86">
          <cell r="A86">
            <v>31594</v>
          </cell>
          <cell r="B86">
            <v>2.835409144607128E-7</v>
          </cell>
          <cell r="C86">
            <v>6.3834031518053003E-3</v>
          </cell>
          <cell r="D86">
            <v>0.44304220394428628</v>
          </cell>
          <cell r="E86">
            <v>1.5471267538950926</v>
          </cell>
          <cell r="F86">
            <v>3.2929604279417058E-7</v>
          </cell>
          <cell r="G86">
            <v>5.8591279312496525E-3</v>
          </cell>
          <cell r="H86">
            <v>0.43286820242208179</v>
          </cell>
          <cell r="I86">
            <v>1.5322992420898061</v>
          </cell>
        </row>
        <row r="87">
          <cell r="A87">
            <v>31625</v>
          </cell>
          <cell r="B87">
            <v>2.87306472690419E-7</v>
          </cell>
          <cell r="C87">
            <v>1.3280475718533191E-2</v>
          </cell>
          <cell r="D87">
            <v>0.4622064908945871</v>
          </cell>
          <cell r="E87">
            <v>1.2639745294287259</v>
          </cell>
          <cell r="F87">
            <v>3.3369459124351445E-7</v>
          </cell>
          <cell r="G87">
            <v>1.3357428810929273E-2</v>
          </cell>
          <cell r="H87">
            <v>0.45200763743137906</v>
          </cell>
          <cell r="I87">
            <v>1.240728335331684</v>
          </cell>
        </row>
        <row r="88">
          <cell r="A88">
            <v>31656</v>
          </cell>
          <cell r="B88">
            <v>2.9045380494211371E-7</v>
          </cell>
          <cell r="C88">
            <v>1.0954616588419341E-2</v>
          </cell>
          <cell r="D88">
            <v>0.4782244023754354</v>
          </cell>
          <cell r="E88">
            <v>1.0975413699422969</v>
          </cell>
          <cell r="F88">
            <v>3.3591043068486671E-7</v>
          </cell>
          <cell r="G88">
            <v>6.6403217178165885E-3</v>
          </cell>
          <cell r="H88">
            <v>0.46164943528065017</v>
          </cell>
          <cell r="I88">
            <v>1.0682142771747345</v>
          </cell>
        </row>
        <row r="89">
          <cell r="A89">
            <v>31686</v>
          </cell>
          <cell r="B89">
            <v>2.9447227379918829E-7</v>
          </cell>
          <cell r="C89">
            <v>1.3835139318885581E-2</v>
          </cell>
          <cell r="D89">
            <v>0.49867584292687606</v>
          </cell>
          <cell r="E89">
            <v>0.94980903978585274</v>
          </cell>
          <cell r="F89">
            <v>3.3977979458578499E-7</v>
          </cell>
          <cell r="G89">
            <v>1.151903468144555E-2</v>
          </cell>
          <cell r="H89">
            <v>0.47848622581776334</v>
          </cell>
          <cell r="I89">
            <v>0.91002021167867864</v>
          </cell>
        </row>
        <row r="90">
          <cell r="A90">
            <v>31717</v>
          </cell>
          <cell r="B90">
            <v>3.0169427726959497E-7</v>
          </cell>
          <cell r="C90">
            <v>2.4525240958106709E-2</v>
          </cell>
          <cell r="D90">
            <v>0.53543122909275143</v>
          </cell>
          <cell r="E90">
            <v>0.73810815133299479</v>
          </cell>
          <cell r="F90">
            <v>3.4702253272865249E-7</v>
          </cell>
          <cell r="G90">
            <v>2.1315976577409135E-2</v>
          </cell>
          <cell r="H90">
            <v>0.51000160357731694</v>
          </cell>
          <cell r="I90">
            <v>0.69542741422676935</v>
          </cell>
        </row>
        <row r="91">
          <cell r="A91">
            <v>31747</v>
          </cell>
          <cell r="B91">
            <v>3.2451243609438179E-7</v>
          </cell>
          <cell r="C91">
            <v>7.563338301043232E-2</v>
          </cell>
          <cell r="D91">
            <v>0.65156108732890217</v>
          </cell>
          <cell r="E91">
            <v>0.65156108732890217</v>
          </cell>
          <cell r="F91">
            <v>3.7357921776713466E-7</v>
          </cell>
          <cell r="G91">
            <v>7.6527264179838239E-2</v>
          </cell>
          <cell r="H91">
            <v>0.62555789520625771</v>
          </cell>
          <cell r="I91">
            <v>0.62555789520625771</v>
          </cell>
        </row>
        <row r="92">
          <cell r="A92">
            <v>31778</v>
          </cell>
          <cell r="B92">
            <v>3.6357307743237888E-7</v>
          </cell>
          <cell r="C92">
            <v>0.12036716314513329</v>
          </cell>
          <cell r="D92">
            <v>0.12036716314513329</v>
          </cell>
          <cell r="E92">
            <v>0.56970691146987451</v>
          </cell>
          <cell r="F92">
            <v>4.1280236360522281E-7</v>
          </cell>
          <cell r="G92">
            <v>0.10499284749436288</v>
          </cell>
          <cell r="H92">
            <v>0.10499284749436288</v>
          </cell>
          <cell r="I92">
            <v>0.50967568259452101</v>
          </cell>
        </row>
        <row r="93">
          <cell r="A93">
            <v>31809</v>
          </cell>
          <cell r="B93">
            <v>4.1485773242651182E-7</v>
          </cell>
          <cell r="C93">
            <v>0.14105735044056278</v>
          </cell>
          <cell r="D93">
            <v>0.27840318669899555</v>
          </cell>
          <cell r="E93">
            <v>0.55777144666033607</v>
          </cell>
          <cell r="F93">
            <v>4.5556424579963127E-7</v>
          </cell>
          <cell r="G93">
            <v>0.10358923776730866</v>
          </cell>
          <cell r="H93">
            <v>0.21945821430463197</v>
          </cell>
          <cell r="I93">
            <v>0.434895804519569</v>
          </cell>
        </row>
        <row r="94">
          <cell r="A94">
            <v>31837</v>
          </cell>
          <cell r="B94">
            <v>4.7707374675912025E-7</v>
          </cell>
          <cell r="C94">
            <v>0.14996951839057115</v>
          </cell>
          <cell r="D94">
            <v>0.47012469691721526</v>
          </cell>
          <cell r="E94">
            <v>0.69770000000000088</v>
          </cell>
          <cell r="F94">
            <v>5.1955822385148118E-7</v>
          </cell>
          <cell r="G94">
            <v>0.14047190630494755</v>
          </cell>
          <cell r="H94">
            <v>0.39075783432723088</v>
          </cell>
          <cell r="I94">
            <v>0.57099993646346348</v>
          </cell>
        </row>
        <row r="95">
          <cell r="A95">
            <v>31868</v>
          </cell>
          <cell r="B95">
            <v>5.7287067217007857E-7</v>
          </cell>
          <cell r="C95">
            <v>0.20080108381928463</v>
          </cell>
          <cell r="D95">
            <v>0.76532732940768966</v>
          </cell>
          <cell r="E95">
            <v>1.050492858579763</v>
          </cell>
          <cell r="F95">
            <v>6.2859595880947684E-7</v>
          </cell>
          <cell r="G95">
            <v>0.20986624780895546</v>
          </cell>
          <cell r="H95">
            <v>0.68263096262839551</v>
          </cell>
          <cell r="I95">
            <v>0.92886127546222697</v>
          </cell>
        </row>
        <row r="96">
          <cell r="A96">
            <v>31898</v>
          </cell>
          <cell r="B96">
            <v>7.3088361191364522E-7</v>
          </cell>
          <cell r="C96">
            <v>0.27582654763072689</v>
          </cell>
          <cell r="D96">
            <v>1.2522514721163835</v>
          </cell>
          <cell r="E96">
            <v>1.6076799679165839</v>
          </cell>
          <cell r="F96">
            <v>8.2166916689890224E-7</v>
          </cell>
          <cell r="G96">
            <v>0.30714993531790191</v>
          </cell>
          <cell r="H96">
            <v>1.1994509539636065</v>
          </cell>
          <cell r="I96">
            <v>1.5192657297811771</v>
          </cell>
        </row>
        <row r="97">
          <cell r="A97">
            <v>31929</v>
          </cell>
          <cell r="B97">
            <v>9.1997645764269739E-7</v>
          </cell>
          <cell r="C97">
            <v>0.25871813602983584</v>
          </cell>
          <cell r="D97">
            <v>1.8349497748527881</v>
          </cell>
          <cell r="E97">
            <v>2.2653101934969082</v>
          </cell>
          <cell r="F97">
            <v>1.0374296961258917E-6</v>
          </cell>
          <cell r="G97">
            <v>0.26258808036000758</v>
          </cell>
          <cell r="H97">
            <v>1.7770005578108976</v>
          </cell>
          <cell r="I97">
            <v>2.1689057681371069</v>
          </cell>
        </row>
        <row r="98">
          <cell r="A98">
            <v>31959</v>
          </cell>
          <cell r="B98">
            <v>1.0058255650438349E-6</v>
          </cell>
          <cell r="C98">
            <v>9.3316635102938417E-2</v>
          </cell>
          <cell r="D98">
            <v>2.0994977485278827</v>
          </cell>
          <cell r="E98">
            <v>2.5473736372646187</v>
          </cell>
          <cell r="F98">
            <v>1.1400183327944541E-6</v>
          </cell>
          <cell r="G98">
            <v>9.8887314534818582E-2</v>
          </cell>
          <cell r="H98">
            <v>2.0516106854345106</v>
          </cell>
          <cell r="I98">
            <v>2.4619861299306067</v>
          </cell>
        </row>
        <row r="99">
          <cell r="A99">
            <v>31990</v>
          </cell>
          <cell r="B99">
            <v>1.0510684661619467E-6</v>
          </cell>
          <cell r="C99">
            <v>4.4980862179755832E-2</v>
          </cell>
          <cell r="D99">
            <v>2.2389158295808795</v>
          </cell>
          <cell r="E99">
            <v>2.6583528951486701</v>
          </cell>
          <cell r="F99">
            <v>1.1824166664932161E-6</v>
          </cell>
          <cell r="G99">
            <v>3.7190922706333618E-2</v>
          </cell>
          <cell r="H99">
            <v>2.1651029025663275</v>
          </cell>
          <cell r="I99">
            <v>2.5434097450813775</v>
          </cell>
        </row>
        <row r="100">
          <cell r="A100">
            <v>32021</v>
          </cell>
          <cell r="B100">
            <v>1.1353439074372368E-6</v>
          </cell>
          <cell r="C100">
            <v>8.0180734165708589E-2</v>
          </cell>
          <cell r="D100">
            <v>2.4986144786976094</v>
          </cell>
          <cell r="E100">
            <v>2.9088622291021675</v>
          </cell>
          <cell r="F100">
            <v>1.2716774019617008E-6</v>
          </cell>
          <cell r="G100">
            <v>7.5490085684610797E-2</v>
          </cell>
          <cell r="H100">
            <v>2.4040367918816696</v>
          </cell>
          <cell r="I100">
            <v>2.7857633636709567</v>
          </cell>
        </row>
        <row r="101">
          <cell r="A101">
            <v>32051</v>
          </cell>
          <cell r="B101">
            <v>1.2619116258446749E-6</v>
          </cell>
          <cell r="C101">
            <v>0.11147962972130099</v>
          </cell>
          <cell r="D101">
            <v>2.8886387253204009</v>
          </cell>
          <cell r="E101">
            <v>3.2853325699017075</v>
          </cell>
          <cell r="F101">
            <v>1.4201367914195402E-6</v>
          </cell>
          <cell r="G101">
            <v>0.11674296423670394</v>
          </cell>
          <cell r="H101">
            <v>2.8014341373367362</v>
          </cell>
          <cell r="I101">
            <v>3.1795798751093631</v>
          </cell>
        </row>
        <row r="102">
          <cell r="A102">
            <v>32082</v>
          </cell>
          <cell r="B102">
            <v>1.4444287952621506E-6</v>
          </cell>
          <cell r="C102">
            <v>0.14463546074021294</v>
          </cell>
          <cell r="D102">
            <v>3.4510737790093513</v>
          </cell>
          <cell r="E102">
            <v>3.787723546944858</v>
          </cell>
          <cell r="F102">
            <v>1.6328215643709976E-6</v>
          </cell>
          <cell r="G102">
            <v>0.14976358209751184</v>
          </cell>
          <cell r="H102">
            <v>3.3707505308520505</v>
          </cell>
          <cell r="I102">
            <v>3.7052321113907336</v>
          </cell>
        </row>
        <row r="103">
          <cell r="A103">
            <v>32112</v>
          </cell>
          <cell r="B103">
            <v>1.6739311390084976E-6</v>
          </cell>
          <cell r="C103">
            <v>0.1588879593782222</v>
          </cell>
          <cell r="D103">
            <v>4.1582958087980595</v>
          </cell>
          <cell r="E103">
            <v>4.1582958087980595</v>
          </cell>
          <cell r="F103">
            <v>1.8948164996240669E-6</v>
          </cell>
          <cell r="G103">
            <v>0.16045533753958963</v>
          </cell>
          <cell r="H103">
            <v>4.0720607825812571</v>
          </cell>
          <cell r="I103">
            <v>4.0720607825812571</v>
          </cell>
        </row>
        <row r="104">
          <cell r="A104">
            <v>32143</v>
          </cell>
          <cell r="B104">
            <v>1.9943689038841676E-6</v>
          </cell>
          <cell r="C104">
            <v>0.19142828364222408</v>
          </cell>
          <cell r="D104">
            <v>0.19142828364222408</v>
          </cell>
          <cell r="E104">
            <v>4.4854691606121495</v>
          </cell>
          <cell r="F104">
            <v>2.2432278839679524E-6</v>
          </cell>
          <cell r="G104">
            <v>0.18387605576213351</v>
          </cell>
          <cell r="H104">
            <v>0.18387605576213351</v>
          </cell>
          <cell r="I104">
            <v>4.4341449607425911</v>
          </cell>
        </row>
        <row r="105">
          <cell r="A105">
            <v>32174</v>
          </cell>
          <cell r="B105">
            <v>2.3462799912767848E-6</v>
          </cell>
          <cell r="C105">
            <v>0.17645235377830382</v>
          </cell>
          <cell r="D105">
            <v>0.4016586086489391</v>
          </cell>
          <cell r="E105">
            <v>4.6556255503623918</v>
          </cell>
          <cell r="F105">
            <v>2.6439264159788237E-6</v>
          </cell>
          <cell r="G105">
            <v>0.17862586983454043</v>
          </cell>
          <cell r="H105">
            <v>0.39534694599892961</v>
          </cell>
          <cell r="I105">
            <v>4.8036302022298951</v>
          </cell>
        </row>
        <row r="106">
          <cell r="A106">
            <v>32203</v>
          </cell>
          <cell r="B106">
            <v>2.7724343983924151E-6</v>
          </cell>
          <cell r="C106">
            <v>0.18162981771145237</v>
          </cell>
          <cell r="D106">
            <v>0.65624160623153394</v>
          </cell>
          <cell r="E106">
            <v>4.8113329799139999</v>
          </cell>
          <cell r="F106">
            <v>3.1072293412382201E-6</v>
          </cell>
          <cell r="G106">
            <v>0.17523291210352165</v>
          </cell>
          <cell r="H106">
            <v>0.63985765474107748</v>
          </cell>
          <cell r="I106">
            <v>4.9805219099494806</v>
          </cell>
        </row>
        <row r="107">
          <cell r="A107">
            <v>32234</v>
          </cell>
          <cell r="B107">
            <v>3.336116265446589E-6</v>
          </cell>
          <cell r="C107">
            <v>0.20331657527443125</v>
          </cell>
          <cell r="D107">
            <v>0.99298297743755248</v>
          </cell>
          <cell r="E107">
            <v>4.823506818404792</v>
          </cell>
          <cell r="F107">
            <v>3.7698228209831902E-6</v>
          </cell>
          <cell r="G107">
            <v>0.21324254085504002</v>
          </cell>
          <cell r="H107">
            <v>0.98954506767865169</v>
          </cell>
          <cell r="I107">
            <v>4.997211353574416</v>
          </cell>
        </row>
        <row r="108">
          <cell r="A108">
            <v>32264</v>
          </cell>
          <cell r="B108">
            <v>3.9869958155693873E-6</v>
          </cell>
          <cell r="C108">
            <v>0.19510097920273428</v>
          </cell>
          <cell r="D108">
            <v>1.3818159078699996</v>
          </cell>
          <cell r="E108">
            <v>4.4550351801299595</v>
          </cell>
          <cell r="F108">
            <v>4.4961133053745532E-6</v>
          </cell>
          <cell r="G108">
            <v>0.19265905027386476</v>
          </cell>
          <cell r="H108">
            <v>1.3728489308946727</v>
          </cell>
          <cell r="I108">
            <v>4.4719265204310057</v>
          </cell>
        </row>
        <row r="109">
          <cell r="A109">
            <v>32295</v>
          </cell>
          <cell r="B109">
            <v>4.8174978324735217E-6</v>
          </cell>
          <cell r="C109">
            <v>0.20830270592735234</v>
          </cell>
          <cell r="D109">
            <v>1.877954606500134</v>
          </cell>
          <cell r="E109">
            <v>4.2365446881300004</v>
          </cell>
          <cell r="F109">
            <v>5.4504337866400358E-6</v>
          </cell>
          <cell r="G109">
            <v>0.21225454441388503</v>
          </cell>
          <cell r="H109">
            <v>1.8764968996846956</v>
          </cell>
          <cell r="I109">
            <v>4.2537861669024633</v>
          </cell>
        </row>
        <row r="110">
          <cell r="A110">
            <v>32325</v>
          </cell>
          <cell r="B110">
            <v>5.8551061140351248E-6</v>
          </cell>
          <cell r="C110">
            <v>0.21538323786413582</v>
          </cell>
          <cell r="D110">
            <v>2.4978177880741375</v>
          </cell>
          <cell r="E110">
            <v>4.8211943676137858</v>
          </cell>
          <cell r="F110">
            <v>6.6631442945626778E-6</v>
          </cell>
          <cell r="G110">
            <v>0.22249798004980947</v>
          </cell>
          <cell r="H110">
            <v>2.5165116494840798</v>
          </cell>
          <cell r="I110">
            <v>4.8447694242159578</v>
          </cell>
        </row>
        <row r="111">
          <cell r="A111">
            <v>32356</v>
          </cell>
          <cell r="B111">
            <v>7.1956167426297132E-6</v>
          </cell>
          <cell r="C111">
            <v>0.22894728165238276</v>
          </cell>
          <cell r="D111">
            <v>3.2986336623690615</v>
          </cell>
          <cell r="E111">
            <v>5.8460019249792863</v>
          </cell>
          <cell r="F111">
            <v>8.2426538190547151E-6</v>
          </cell>
          <cell r="G111">
            <v>0.237051676305579</v>
          </cell>
          <cell r="H111">
            <v>3.3501066307423777</v>
          </cell>
          <cell r="I111">
            <v>5.971023034968364</v>
          </cell>
        </row>
        <row r="112">
          <cell r="A112">
            <v>32387</v>
          </cell>
          <cell r="B112">
            <v>9.0490857638652912E-6</v>
          </cell>
          <cell r="C112">
            <v>0.25758306584825252</v>
          </cell>
          <cell r="D112">
            <v>4.405888900080587</v>
          </cell>
          <cell r="E112">
            <v>6.9703477550616402</v>
          </cell>
          <cell r="F112">
            <v>1.0398042909317717E-5</v>
          </cell>
          <cell r="G112">
            <v>0.26149212833375879</v>
          </cell>
          <cell r="H112">
            <v>4.4876252720939984</v>
          </cell>
          <cell r="I112">
            <v>7.1766357515495702</v>
          </cell>
        </row>
        <row r="113">
          <cell r="A113">
            <v>32417</v>
          </cell>
          <cell r="B113">
            <v>1.1545201251267403E-5</v>
          </cell>
          <cell r="C113">
            <v>0.27584173169952408</v>
          </cell>
          <cell r="D113">
            <v>5.8970586556540514</v>
          </cell>
          <cell r="E113">
            <v>8.1489776421859101</v>
          </cell>
          <cell r="F113">
            <v>1.3192578849262841E-5</v>
          </cell>
          <cell r="G113">
            <v>0.26875595381905293</v>
          </cell>
          <cell r="H113">
            <v>5.9624572362971611</v>
          </cell>
          <cell r="I113">
            <v>8.2896535946201375</v>
          </cell>
        </row>
        <row r="114">
          <cell r="A114">
            <v>32448</v>
          </cell>
          <cell r="B114">
            <v>1.4774308220156354E-5</v>
          </cell>
          <cell r="C114">
            <v>0.279692566514115</v>
          </cell>
          <cell r="D114">
            <v>7.8261146924523235</v>
          </cell>
          <cell r="E114">
            <v>9.228478045174219</v>
          </cell>
          <cell r="F114">
            <v>1.6831865909692391E-5</v>
          </cell>
          <cell r="G114">
            <v>0.27585865523425701</v>
          </cell>
          <cell r="H114">
            <v>7.8831113266281179</v>
          </cell>
          <cell r="I114">
            <v>9.3084539529439851</v>
          </cell>
        </row>
        <row r="115">
          <cell r="A115">
            <v>32478</v>
          </cell>
          <cell r="B115">
            <v>1.904197891075477E-5</v>
          </cell>
          <cell r="C115">
            <v>0.28885756456441736</v>
          </cell>
          <cell r="D115">
            <v>10.375604687080324</v>
          </cell>
          <cell r="E115">
            <v>10.375604687080324</v>
          </cell>
          <cell r="F115">
            <v>2.1790421812584549E-5</v>
          </cell>
          <cell r="G115">
            <v>0.29459335818715404</v>
          </cell>
          <cell r="H115">
            <v>10.50001692348984</v>
          </cell>
          <cell r="I115">
            <v>10.50001692348984</v>
          </cell>
        </row>
        <row r="116">
          <cell r="A116">
            <v>32509</v>
          </cell>
          <cell r="B116">
            <v>2.6003117433550573E-5</v>
          </cell>
          <cell r="C116">
            <v>0.36556801976417508</v>
          </cell>
          <cell r="D116">
            <v>0.36556801976417508</v>
          </cell>
          <cell r="E116">
            <v>12.038268588578449</v>
          </cell>
          <cell r="F116">
            <v>2.966141432918061E-5</v>
          </cell>
          <cell r="G116">
            <v>0.36121340762895904</v>
          </cell>
          <cell r="H116">
            <v>0.36121340762895904</v>
          </cell>
          <cell r="I116">
            <v>12.222648729166904</v>
          </cell>
        </row>
        <row r="117">
          <cell r="A117">
            <v>32540</v>
          </cell>
          <cell r="B117">
            <v>2.9072611662471959E-5</v>
          </cell>
          <cell r="C117">
            <v>0.11804331679712243</v>
          </cell>
          <cell r="D117">
            <v>0.5267641981292166</v>
          </cell>
          <cell r="E117">
            <v>11.390938750089838</v>
          </cell>
          <cell r="F117">
            <v>3.2846826538087542E-5</v>
          </cell>
          <cell r="G117">
            <v>0.10739245855087742</v>
          </cell>
          <cell r="H117">
            <v>0.5073974620866506</v>
          </cell>
          <cell r="I117">
            <v>11.423502537579937</v>
          </cell>
        </row>
        <row r="118">
          <cell r="A118">
            <v>32568</v>
          </cell>
          <cell r="B118">
            <v>3.0301728367265783E-5</v>
          </cell>
          <cell r="C118">
            <v>4.2277478166174332E-2</v>
          </cell>
          <cell r="D118">
            <v>0.59131193818052119</v>
          </cell>
          <cell r="E118">
            <v>9.9296466617338606</v>
          </cell>
          <cell r="F118">
            <v>3.3868081411992763E-5</v>
          </cell>
          <cell r="G118">
            <v>3.1091432005494468E-2</v>
          </cell>
          <cell r="H118">
            <v>0.5542646077843727</v>
          </cell>
          <cell r="I118">
            <v>9.8997687948249258</v>
          </cell>
        </row>
        <row r="119">
          <cell r="A119">
            <v>32599</v>
          </cell>
          <cell r="B119">
            <v>3.1868198904752715E-5</v>
          </cell>
          <cell r="C119">
            <v>5.1695748787027984E-2</v>
          </cell>
          <cell r="D119">
            <v>0.67357600037850007</v>
          </cell>
          <cell r="E119">
            <v>8.5524844966656701</v>
          </cell>
          <cell r="F119">
            <v>3.5522536053594623E-5</v>
          </cell>
          <cell r="G119">
            <v>4.8849966476578022E-2</v>
          </cell>
          <cell r="H119">
            <v>0.6301903817703709</v>
          </cell>
          <cell r="I119">
            <v>8.4228662036509601</v>
          </cell>
        </row>
        <row r="120">
          <cell r="A120">
            <v>32629</v>
          </cell>
          <cell r="B120">
            <v>3.5934019937577609E-5</v>
          </cell>
          <cell r="C120">
            <v>0.12758239161795015</v>
          </cell>
          <cell r="D120">
            <v>0.88709482906119264</v>
          </cell>
          <cell r="E120">
            <v>8.0128060323649546</v>
          </cell>
          <cell r="F120">
            <v>3.9507032641797658E-5</v>
          </cell>
          <cell r="G120">
            <v>0.11216813411608406</v>
          </cell>
          <cell r="H120">
            <v>0.81304579514754027</v>
          </cell>
          <cell r="I120">
            <v>7.7869299455980876</v>
          </cell>
        </row>
        <row r="121">
          <cell r="A121">
            <v>32660</v>
          </cell>
          <cell r="B121">
            <v>4.5551649072778711E-5</v>
          </cell>
          <cell r="C121">
            <v>0.26764690262620938</v>
          </cell>
          <cell r="D121">
            <v>1.3921699150213569</v>
          </cell>
          <cell r="E121">
            <v>8.455458135492389</v>
          </cell>
          <cell r="F121">
            <v>4.9549251312877168E-5</v>
          </cell>
          <cell r="G121">
            <v>0.2541881280259719</v>
          </cell>
          <cell r="H121">
            <v>1.273900511841453</v>
          </cell>
          <cell r="I121">
            <v>8.0908821669077113</v>
          </cell>
        </row>
        <row r="122">
          <cell r="A122">
            <v>32690</v>
          </cell>
          <cell r="B122">
            <v>6.2807434313225111E-5</v>
          </cell>
          <cell r="C122">
            <v>0.37881801409377114</v>
          </cell>
          <cell r="D122">
            <v>2.2983669716046125</v>
          </cell>
          <cell r="E122">
            <v>9.7269506461498665</v>
          </cell>
          <cell r="F122">
            <v>6.9089893118191845E-5</v>
          </cell>
          <cell r="G122">
            <v>0.39436805375576545</v>
          </cell>
          <cell r="H122">
            <v>2.1706542311306056</v>
          </cell>
          <cell r="I122">
            <v>9.3689624693511799</v>
          </cell>
        </row>
        <row r="123">
          <cell r="A123">
            <v>32721</v>
          </cell>
          <cell r="B123">
            <v>8.5720292150288308E-5</v>
          </cell>
          <cell r="C123">
            <v>0.36481123751680666</v>
          </cell>
          <cell r="D123">
            <v>3.5016483083002532</v>
          </cell>
          <cell r="E123">
            <v>10.91284850434668</v>
          </cell>
          <cell r="F123">
            <v>9.446924727758306E-5</v>
          </cell>
          <cell r="G123">
            <v>0.36733815922938029</v>
          </cell>
          <cell r="H123">
            <v>3.3353565199469681</v>
          </cell>
          <cell r="I123">
            <v>10.461023276168232</v>
          </cell>
        </row>
        <row r="124">
          <cell r="A124">
            <v>32752</v>
          </cell>
          <cell r="B124">
            <v>1.1908105801608092E-4</v>
          </cell>
          <cell r="C124">
            <v>0.38918166316212677</v>
          </cell>
          <cell r="D124">
            <v>5.253607283895521</v>
          </cell>
          <cell r="E124">
            <v>12.159457333424122</v>
          </cell>
          <cell r="F124">
            <v>1.3358707185475433E-4</v>
          </cell>
          <cell r="G124">
            <v>0.41407998586280348</v>
          </cell>
          <cell r="H124">
            <v>5.1305408864368216</v>
          </cell>
          <cell r="I124">
            <v>11.847328388599605</v>
          </cell>
        </row>
        <row r="125">
          <cell r="A125">
            <v>32782</v>
          </cell>
          <cell r="B125">
            <v>1.6635435937212276E-4</v>
          </cell>
          <cell r="C125">
            <v>0.39698422355012974</v>
          </cell>
          <cell r="D125">
            <v>7.7361907158802197</v>
          </cell>
          <cell r="E125">
            <v>13.408961416230037</v>
          </cell>
          <cell r="F125">
            <v>1.8747754879652078E-4</v>
          </cell>
          <cell r="G125">
            <v>0.40341087047974322</v>
          </cell>
          <cell r="H125">
            <v>7.603667721945957</v>
          </cell>
          <cell r="I125">
            <v>13.210834055920495</v>
          </cell>
        </row>
        <row r="126">
          <cell r="A126">
            <v>32813</v>
          </cell>
          <cell r="B126">
            <v>2.4000654265543382E-4</v>
          </cell>
          <cell r="C126">
            <v>0.44274273040573831</v>
          </cell>
          <cell r="D126">
            <v>11.604075646774291</v>
          </cell>
          <cell r="E126">
            <v>15.244858241687194</v>
          </cell>
          <cell r="F126">
            <v>2.7056929202639885E-4</v>
          </cell>
          <cell r="G126">
            <v>0.44320903363240527</v>
          </cell>
          <cell r="H126">
            <v>11.416890978683941</v>
          </cell>
          <cell r="I126">
            <v>15.074824590338221</v>
          </cell>
        </row>
        <row r="127">
          <cell r="A127">
            <v>32843</v>
          </cell>
          <cell r="B127">
            <v>3.5854577407295259E-4</v>
          </cell>
          <cell r="C127">
            <v>0.49390000000000001</v>
          </cell>
          <cell r="D127">
            <v>17.829228608716111</v>
          </cell>
          <cell r="E127">
            <v>17.829228608716111</v>
          </cell>
          <cell r="F127">
            <v>4.0285059214519974E-4</v>
          </cell>
          <cell r="G127">
            <v>0.48889990112364456</v>
          </cell>
          <cell r="H127">
            <v>17.487507750425593</v>
          </cell>
          <cell r="I127">
            <v>17.487507750425593</v>
          </cell>
        </row>
        <row r="128">
          <cell r="A128">
            <v>32874</v>
          </cell>
          <cell r="B128">
            <v>6.1634018563140548E-4</v>
          </cell>
          <cell r="C128">
            <v>0.71899999999999986</v>
          </cell>
          <cell r="D128">
            <v>0.71899999999999986</v>
          </cell>
          <cell r="E128">
            <v>22.702549788748456</v>
          </cell>
          <cell r="F128">
            <v>6.9544098710057215E-4</v>
          </cell>
          <cell r="G128">
            <v>0.72630002452600051</v>
          </cell>
          <cell r="H128">
            <v>0.72630002452600051</v>
          </cell>
          <cell r="I128">
            <v>22.445982021713782</v>
          </cell>
        </row>
        <row r="129">
          <cell r="A129">
            <v>32905</v>
          </cell>
          <cell r="B129">
            <v>1.0581327683699925E-3</v>
          </cell>
          <cell r="C129">
            <v>0.71679989888375628</v>
          </cell>
          <cell r="D129">
            <v>1.951179026181177</v>
          </cell>
          <cell r="E129">
            <v>35.396206183838338</v>
          </cell>
          <cell r="F129">
            <v>1.2100019419121831E-3</v>
          </cell>
          <cell r="G129">
            <v>0.73990599397500989</v>
          </cell>
          <cell r="H129">
            <v>2.003599760071995</v>
          </cell>
          <cell r="I129">
            <v>35.837712176216634</v>
          </cell>
        </row>
        <row r="130">
          <cell r="A130">
            <v>32933</v>
          </cell>
          <cell r="B130">
            <v>1.918606280556318E-3</v>
          </cell>
          <cell r="C130">
            <v>0.81319994797235839</v>
          </cell>
          <cell r="D130">
            <v>4.3510776567288252</v>
          </cell>
          <cell r="E130">
            <v>62.316727590659198</v>
          </cell>
          <cell r="F130">
            <v>2.2027065923557734E-3</v>
          </cell>
          <cell r="G130">
            <v>0.82041574980847165</v>
          </cell>
          <cell r="H130">
            <v>4.4678003093560061</v>
          </cell>
          <cell r="I130">
            <v>64.037832098035238</v>
          </cell>
        </row>
        <row r="131">
          <cell r="A131">
            <v>32964</v>
          </cell>
          <cell r="B131">
            <v>2.13598437214335E-3</v>
          </cell>
          <cell r="C131">
            <v>0.11330000000000062</v>
          </cell>
          <cell r="D131">
            <v>4.9573547552362047</v>
          </cell>
          <cell r="E131">
            <v>66.025575512671864</v>
          </cell>
          <cell r="F131">
            <v>2.4224613530557195E-3</v>
          </cell>
          <cell r="G131">
            <v>9.9765788808449773E-2</v>
          </cell>
          <cell r="H131">
            <v>5.0132997202659935</v>
          </cell>
          <cell r="I131">
            <v>67.195056495989789</v>
          </cell>
        </row>
        <row r="132">
          <cell r="A132">
            <v>32994</v>
          </cell>
          <cell r="B132">
            <v>2.3297181546967521E-3</v>
          </cell>
          <cell r="C132">
            <v>9.0700000000000003E-2</v>
          </cell>
          <cell r="D132">
            <v>5.4976868315361287</v>
          </cell>
          <cell r="E132">
            <v>63.833218179980875</v>
          </cell>
          <cell r="F132">
            <v>2.6630558975846066E-3</v>
          </cell>
          <cell r="G132">
            <v>9.9318217904858841E-2</v>
          </cell>
          <cell r="H132">
            <v>5.6105299322105981</v>
          </cell>
          <cell r="I132">
            <v>66.407135375870936</v>
          </cell>
        </row>
        <row r="133">
          <cell r="A133">
            <v>33025</v>
          </cell>
          <cell r="B133">
            <v>2.5398587322503991E-3</v>
          </cell>
          <cell r="C133">
            <v>9.0200000000000058E-2</v>
          </cell>
          <cell r="D133">
            <v>6.0837781837406881</v>
          </cell>
          <cell r="E133">
            <v>54.757777905963842</v>
          </cell>
          <cell r="F133">
            <v>2.8580637473394309E-3</v>
          </cell>
          <cell r="G133">
            <v>7.322709595832988E-2</v>
          </cell>
          <cell r="H133">
            <v>6.0945998418919958</v>
          </cell>
          <cell r="I133">
            <v>56.681270082009483</v>
          </cell>
        </row>
        <row r="134">
          <cell r="A134">
            <v>33055</v>
          </cell>
          <cell r="B134">
            <v>2.8695323956965005E-3</v>
          </cell>
          <cell r="C134">
            <v>0.12979999999999992</v>
          </cell>
          <cell r="D134">
            <v>7.0032525919902273</v>
          </cell>
          <cell r="E134">
            <v>44.687782458776134</v>
          </cell>
          <cell r="F134">
            <v>3.188844334880407E-3</v>
          </cell>
          <cell r="G134">
            <v>0.11573590261900191</v>
          </cell>
          <cell r="H134">
            <v>6.9156997583139939</v>
          </cell>
          <cell r="I134">
            <v>45.155004602847796</v>
          </cell>
        </row>
        <row r="135">
          <cell r="A135">
            <v>33086</v>
          </cell>
          <cell r="B135">
            <v>3.2405629344600577E-3</v>
          </cell>
          <cell r="C135">
            <v>0.12929999999999997</v>
          </cell>
          <cell r="D135">
            <v>8.0380731521345634</v>
          </cell>
          <cell r="E135">
            <v>36.803918455837398</v>
          </cell>
          <cell r="F135">
            <v>3.6016455463329135E-3</v>
          </cell>
          <cell r="G135">
            <v>0.12945166590202595</v>
          </cell>
          <cell r="H135">
            <v>7.9404002788080046</v>
          </cell>
          <cell r="I135">
            <v>37.125058155169199</v>
          </cell>
        </row>
        <row r="136">
          <cell r="A136">
            <v>33117</v>
          </cell>
          <cell r="B136">
            <v>3.6203569103787762E-3</v>
          </cell>
          <cell r="C136">
            <v>0.11719999999999997</v>
          </cell>
          <cell r="D136">
            <v>9.0973353255647336</v>
          </cell>
          <cell r="E136">
            <v>29.402458381667021</v>
          </cell>
          <cell r="F136">
            <v>3.9999034482675194E-3</v>
          </cell>
          <cell r="G136">
            <v>0.11057665081454227</v>
          </cell>
          <cell r="H136">
            <v>8.9289997985799943</v>
          </cell>
          <cell r="I136">
            <v>28.94229451047859</v>
          </cell>
        </row>
        <row r="137">
          <cell r="A137">
            <v>33147</v>
          </cell>
          <cell r="B137">
            <v>4.1329994488884109E-3</v>
          </cell>
          <cell r="C137">
            <v>0.14159999999999995</v>
          </cell>
          <cell r="D137">
            <v>10.527118007664701</v>
          </cell>
          <cell r="E137">
            <v>23.844551501311653</v>
          </cell>
          <cell r="F137">
            <v>4.5834329052259638E-3</v>
          </cell>
          <cell r="G137">
            <v>0.14588588562336136</v>
          </cell>
          <cell r="H137">
            <v>10.377500727550013</v>
          </cell>
          <cell r="I137">
            <v>23.447902880363579</v>
          </cell>
        </row>
        <row r="138">
          <cell r="A138">
            <v>33178</v>
          </cell>
          <cell r="B138">
            <v>4.8542078527194386E-3</v>
          </cell>
          <cell r="C138">
            <v>0.1745000000000001</v>
          </cell>
          <cell r="D138">
            <v>12.53860010000219</v>
          </cell>
          <cell r="E138">
            <v>19.225314689393272</v>
          </cell>
          <cell r="F138">
            <v>5.4282105735649414E-3</v>
          </cell>
          <cell r="G138">
            <v>0.18431112351961665</v>
          </cell>
          <cell r="H138">
            <v>12.474500669490011</v>
          </cell>
          <cell r="I138">
            <v>19.06218271449416</v>
          </cell>
        </row>
        <row r="139">
          <cell r="A139">
            <v>33208</v>
          </cell>
          <cell r="B139">
            <v>5.6532104652770587E-3</v>
          </cell>
          <cell r="C139">
            <v>0.16460000000000008</v>
          </cell>
          <cell r="D139">
            <v>14.767053676462552</v>
          </cell>
          <cell r="E139">
            <v>14.767053676462552</v>
          </cell>
          <cell r="F139">
            <v>6.2422498548371699E-3</v>
          </cell>
          <cell r="G139">
            <v>0.14996457308354083</v>
          </cell>
          <cell r="H139">
            <v>14.495198409903965</v>
          </cell>
          <cell r="I139">
            <v>14.495198409903965</v>
          </cell>
        </row>
        <row r="140">
          <cell r="A140">
            <v>33239</v>
          </cell>
          <cell r="B140">
            <v>6.7798953110067769E-3</v>
          </cell>
          <cell r="C140">
            <v>0.19930000000000003</v>
          </cell>
          <cell r="D140">
            <v>0.19930000000000003</v>
          </cell>
          <cell r="E140">
            <v>10.000248676080012</v>
          </cell>
          <cell r="F140">
            <v>7.5106260975555143E-3</v>
          </cell>
          <cell r="G140">
            <v>0.20319216183496236</v>
          </cell>
          <cell r="H140">
            <v>0.20319216183496236</v>
          </cell>
          <cell r="I140">
            <v>9.7998036308857284</v>
          </cell>
        </row>
        <row r="141">
          <cell r="A141">
            <v>33270</v>
          </cell>
          <cell r="B141">
            <v>8.211131211160308E-3</v>
          </cell>
          <cell r="C141">
            <v>0.21110000000000007</v>
          </cell>
          <cell r="D141">
            <v>0.45247223000000014</v>
          </cell>
          <cell r="E141">
            <v>6.7600197788120662</v>
          </cell>
          <cell r="F141">
            <v>9.130688618001967E-3</v>
          </cell>
          <cell r="G141">
            <v>0.21570272563211934</v>
          </cell>
          <cell r="H141">
            <v>0.46272399060196578</v>
          </cell>
          <cell r="I141">
            <v>6.5460115407522501</v>
          </cell>
        </row>
        <row r="142">
          <cell r="A142">
            <v>33298</v>
          </cell>
          <cell r="B142">
            <v>8.8064382239694296E-3</v>
          </cell>
          <cell r="C142">
            <v>7.2500000000000009E-2</v>
          </cell>
          <cell r="D142">
            <v>0.55777646667500003</v>
          </cell>
          <cell r="E142">
            <v>3.5900184489211195</v>
          </cell>
          <cell r="F142">
            <v>9.8139236387955169E-3</v>
          </cell>
          <cell r="G142">
            <v>7.4828421970988268E-2</v>
          </cell>
          <cell r="H142">
            <v>0.5721773185978174</v>
          </cell>
          <cell r="I142">
            <v>3.4553930481951394</v>
          </cell>
        </row>
        <row r="143">
          <cell r="A143">
            <v>33329</v>
          </cell>
          <cell r="B143">
            <v>9.5761209247443562E-3</v>
          </cell>
          <cell r="C143">
            <v>8.7399999999999922E-2</v>
          </cell>
          <cell r="D143">
            <v>0.69392612986239488</v>
          </cell>
          <cell r="E143">
            <v>3.483235481322934</v>
          </cell>
          <cell r="F143">
            <v>1.0701525171922251E-2</v>
          </cell>
          <cell r="G143">
            <v>9.0443085334182438E-2</v>
          </cell>
          <cell r="H143">
            <v>0.71436988598422602</v>
          </cell>
          <cell r="I143">
            <v>3.4176247263648722</v>
          </cell>
        </row>
        <row r="144">
          <cell r="A144">
            <v>33359</v>
          </cell>
          <cell r="B144">
            <v>1.0200484009037688E-2</v>
          </cell>
          <cell r="C144">
            <v>6.5199999999999925E-2</v>
          </cell>
          <cell r="D144">
            <v>0.804370113529423</v>
          </cell>
          <cell r="E144">
            <v>3.3784197622675238</v>
          </cell>
          <cell r="F144">
            <v>1.1284972084792712E-2</v>
          </cell>
          <cell r="G144">
            <v>5.4519977619756466E-2</v>
          </cell>
          <cell r="H144">
            <v>0.80783729380007041</v>
          </cell>
          <cell r="I144">
            <v>3.2376024082063726</v>
          </cell>
        </row>
        <row r="145">
          <cell r="A145">
            <v>33390</v>
          </cell>
          <cell r="B145">
            <v>1.1206251732328804E-2</v>
          </cell>
          <cell r="C145">
            <v>9.8600000000000021E-2</v>
          </cell>
          <cell r="D145">
            <v>0.982281006723424</v>
          </cell>
          <cell r="E145">
            <v>3.4121555226812532</v>
          </cell>
          <cell r="F145">
            <v>1.227413185137982E-2</v>
          </cell>
          <cell r="G145">
            <v>8.7652832382285606E-2</v>
          </cell>
          <cell r="H145">
            <v>0.96629935308797288</v>
          </cell>
          <cell r="I145">
            <v>3.2945619609799808</v>
          </cell>
        </row>
        <row r="146">
          <cell r="A146">
            <v>33420</v>
          </cell>
          <cell r="B146">
            <v>1.2644013829586589E-2</v>
          </cell>
          <cell r="C146">
            <v>0.12830000000000008</v>
          </cell>
          <cell r="D146">
            <v>1.2366076598860394</v>
          </cell>
          <cell r="E146">
            <v>3.4062976422740823</v>
          </cell>
          <cell r="F146">
            <v>1.3802225553768048E-2</v>
          </cell>
          <cell r="G146">
            <v>0.12449709037600454</v>
          </cell>
          <cell r="H146">
            <v>1.2110979013556453</v>
          </cell>
          <cell r="I146">
            <v>3.3282845144856159</v>
          </cell>
        </row>
        <row r="147">
          <cell r="A147">
            <v>33451</v>
          </cell>
          <cell r="B147">
            <v>1.4602571571789553E-2</v>
          </cell>
          <cell r="C147">
            <v>0.15490000000000004</v>
          </cell>
          <cell r="D147">
            <v>1.5830581864023867</v>
          </cell>
          <cell r="E147">
            <v>3.5061836067141936</v>
          </cell>
          <cell r="F147">
            <v>1.5955372740155863E-2</v>
          </cell>
          <cell r="G147">
            <v>0.15599999999999992</v>
          </cell>
          <cell r="H147">
            <v>1.5560291739671257</v>
          </cell>
          <cell r="I147">
            <v>3.4300230366647657</v>
          </cell>
        </row>
        <row r="148">
          <cell r="A148">
            <v>33482</v>
          </cell>
          <cell r="B148">
            <v>1.6966727909262281E-2</v>
          </cell>
          <cell r="C148">
            <v>0.16189999999999993</v>
          </cell>
          <cell r="D148">
            <v>2.0012553067809331</v>
          </cell>
          <cell r="E148">
            <v>3.6864793525252608</v>
          </cell>
          <cell r="F148">
            <v>1.8375802784837504E-2</v>
          </cell>
          <cell r="G148">
            <v>0.15169999999999972</v>
          </cell>
          <cell r="H148">
            <v>1.9437787996579385</v>
          </cell>
          <cell r="I148">
            <v>3.5940615873607218</v>
          </cell>
        </row>
        <row r="149">
          <cell r="A149">
            <v>33512</v>
          </cell>
          <cell r="B149">
            <v>2.1352627073806581E-2</v>
          </cell>
          <cell r="C149">
            <v>0.25849999999999995</v>
          </cell>
          <cell r="D149">
            <v>2.7770798035838045</v>
          </cell>
          <cell r="E149">
            <v>4.1663754950534697</v>
          </cell>
          <cell r="F149">
            <v>2.3399747266212079E-2</v>
          </cell>
          <cell r="G149">
            <v>0.27340000000000009</v>
          </cell>
          <cell r="H149">
            <v>2.748607923484419</v>
          </cell>
          <cell r="I149">
            <v>4.1052884922853403</v>
          </cell>
        </row>
        <row r="150">
          <cell r="A150">
            <v>33543</v>
          </cell>
          <cell r="B150">
            <v>2.6853063808019158E-2</v>
          </cell>
          <cell r="C150">
            <v>0.25760000000000005</v>
          </cell>
          <cell r="D150">
            <v>3.7500555609869926</v>
          </cell>
          <cell r="E150">
            <v>4.5319147063254528</v>
          </cell>
          <cell r="F150">
            <v>2.9371362768549403E-2</v>
          </cell>
          <cell r="G150">
            <v>0.25520000000000009</v>
          </cell>
          <cell r="H150">
            <v>3.7052526655576425</v>
          </cell>
          <cell r="I150">
            <v>4.4108738727981871</v>
          </cell>
        </row>
        <row r="151">
          <cell r="A151">
            <v>33573</v>
          </cell>
          <cell r="B151">
            <v>3.27983321351146E-2</v>
          </cell>
          <cell r="C151">
            <v>0.22140000000000004</v>
          </cell>
          <cell r="D151">
            <v>4.8017178621895127</v>
          </cell>
          <cell r="E151">
            <v>4.8017178621895127</v>
          </cell>
          <cell r="F151">
            <v>3.5686205763787525E-2</v>
          </cell>
          <cell r="G151">
            <v>0.21500000000000008</v>
          </cell>
          <cell r="H151">
            <v>4.7168819886525366</v>
          </cell>
          <cell r="I151">
            <v>4.7168819886525366</v>
          </cell>
        </row>
        <row r="152">
          <cell r="A152">
            <v>33604</v>
          </cell>
          <cell r="B152">
            <v>4.1601404480179356E-2</v>
          </cell>
          <cell r="C152">
            <v>0.26839999999999997</v>
          </cell>
          <cell r="D152">
            <v>0.26839999999999997</v>
          </cell>
          <cell r="E152">
            <v>5.1359951108156237</v>
          </cell>
          <cell r="F152">
            <v>4.5360736146350319E-2</v>
          </cell>
          <cell r="G152">
            <v>0.2710999999999999</v>
          </cell>
          <cell r="H152">
            <v>0.2710999999999999</v>
          </cell>
          <cell r="I152">
            <v>5.0395412522417926</v>
          </cell>
        </row>
        <row r="153">
          <cell r="A153">
            <v>33635</v>
          </cell>
          <cell r="B153">
            <v>5.1914392650815822E-2</v>
          </cell>
          <cell r="C153">
            <v>0.24790000000000001</v>
          </cell>
          <cell r="D153">
            <v>0.58283635999999994</v>
          </cell>
          <cell r="E153">
            <v>5.3224410030441884</v>
          </cell>
          <cell r="F153">
            <v>5.6918651716440373E-2</v>
          </cell>
          <cell r="G153">
            <v>0.25479999999999992</v>
          </cell>
          <cell r="H153">
            <v>0.59497627999999958</v>
          </cell>
          <cell r="I153">
            <v>5.2337742636650839</v>
          </cell>
        </row>
        <row r="154">
          <cell r="A154">
            <v>33664</v>
          </cell>
          <cell r="B154">
            <v>6.26606719295347E-2</v>
          </cell>
          <cell r="C154">
            <v>0.20700000000000007</v>
          </cell>
          <cell r="D154">
            <v>0.91048348652000022</v>
          </cell>
          <cell r="E154">
            <v>6.1153252127499647</v>
          </cell>
          <cell r="F154">
            <v>6.8114550509064203E-2</v>
          </cell>
          <cell r="G154">
            <v>0.1967000000000001</v>
          </cell>
          <cell r="H154">
            <v>0.90870811427599985</v>
          </cell>
          <cell r="I154">
            <v>5.9406032710301426</v>
          </cell>
        </row>
        <row r="155">
          <cell r="A155">
            <v>33695</v>
          </cell>
          <cell r="B155">
            <v>7.4277960505270441E-2</v>
          </cell>
          <cell r="C155">
            <v>0.18540000000000001</v>
          </cell>
          <cell r="D155">
            <v>1.2646871249208083</v>
          </cell>
          <cell r="E155">
            <v>6.7565813014473148</v>
          </cell>
          <cell r="F155">
            <v>7.9694024095605109E-2</v>
          </cell>
          <cell r="G155">
            <v>0.16999999999999993</v>
          </cell>
          <cell r="H155">
            <v>1.2331884937029196</v>
          </cell>
          <cell r="I155">
            <v>6.4469781470681857</v>
          </cell>
        </row>
        <row r="156">
          <cell r="A156">
            <v>33725</v>
          </cell>
          <cell r="B156">
            <v>9.0953362638703655E-2</v>
          </cell>
          <cell r="C156">
            <v>0.22449999999999992</v>
          </cell>
          <cell r="D156">
            <v>1.7731093844655299</v>
          </cell>
          <cell r="E156">
            <v>7.9165732290858397</v>
          </cell>
          <cell r="F156">
            <v>9.6613065411102067E-2</v>
          </cell>
          <cell r="G156">
            <v>0.21229999999999993</v>
          </cell>
          <cell r="H156">
            <v>1.7072944109160493</v>
          </cell>
          <cell r="I156">
            <v>7.5612143907112461</v>
          </cell>
        </row>
        <row r="157">
          <cell r="A157">
            <v>33756</v>
          </cell>
          <cell r="B157">
            <v>0.11043557291591397</v>
          </cell>
          <cell r="C157">
            <v>0.21419999999999995</v>
          </cell>
          <cell r="D157">
            <v>2.3671094146180458</v>
          </cell>
          <cell r="E157">
            <v>8.8548181455998787</v>
          </cell>
          <cell r="F157">
            <v>0.1168051960820224</v>
          </cell>
          <cell r="G157">
            <v>0.20900000000000007</v>
          </cell>
          <cell r="H157">
            <v>2.2731189427975034</v>
          </cell>
          <cell r="I157">
            <v>8.5163712999295775</v>
          </cell>
        </row>
        <row r="158">
          <cell r="A158">
            <v>33786</v>
          </cell>
          <cell r="B158">
            <v>0.13438904868137572</v>
          </cell>
          <cell r="C158">
            <v>0.21690000000000009</v>
          </cell>
          <cell r="D158">
            <v>3.0974354466487002</v>
          </cell>
          <cell r="E158">
            <v>9.6286698585309693</v>
          </cell>
          <cell r="F158">
            <v>0.14272426909262317</v>
          </cell>
          <cell r="G158">
            <v>0.22189999999999999</v>
          </cell>
          <cell r="H158">
            <v>2.9994240362042697</v>
          </cell>
          <cell r="I158">
            <v>9.3406706792774461</v>
          </cell>
        </row>
        <row r="159">
          <cell r="A159">
            <v>33817</v>
          </cell>
          <cell r="B159">
            <v>0.1687120117145991</v>
          </cell>
          <cell r="C159">
            <v>0.25540000000000007</v>
          </cell>
          <cell r="D159">
            <v>4.1439204597227794</v>
          </cell>
          <cell r="E159">
            <v>10.553582249891575</v>
          </cell>
          <cell r="F159">
            <v>0.18183071882400192</v>
          </cell>
          <cell r="G159">
            <v>0.27400000000000002</v>
          </cell>
          <cell r="H159">
            <v>4.0952662221242395</v>
          </cell>
          <cell r="I159">
            <v>10.396206267646599</v>
          </cell>
        </row>
        <row r="160">
          <cell r="A160">
            <v>33848</v>
          </cell>
          <cell r="B160">
            <v>0.21488848932088489</v>
          </cell>
          <cell r="C160">
            <v>0.27370000000000005</v>
          </cell>
          <cell r="D160">
            <v>5.5518114895489044</v>
          </cell>
          <cell r="E160">
            <v>11.665287642384802</v>
          </cell>
          <cell r="F160">
            <v>0.23123412512848326</v>
          </cell>
          <cell r="G160">
            <v>0.27170000000000005</v>
          </cell>
          <cell r="H160">
            <v>5.4796500546753961</v>
          </cell>
          <cell r="I160">
            <v>11.583620309599882</v>
          </cell>
        </row>
        <row r="161">
          <cell r="A161">
            <v>33878</v>
          </cell>
          <cell r="B161">
            <v>0.26848167855751359</v>
          </cell>
          <cell r="C161">
            <v>0.24940000000000007</v>
          </cell>
          <cell r="D161">
            <v>7.1858332750424019</v>
          </cell>
          <cell r="E161">
            <v>11.573707096063227</v>
          </cell>
          <cell r="F161">
            <v>0.28864955839788564</v>
          </cell>
          <cell r="G161">
            <v>0.24829999999999997</v>
          </cell>
          <cell r="H161">
            <v>7.0885471632512971</v>
          </cell>
          <cell r="I161">
            <v>11.335584445165329</v>
          </cell>
        </row>
        <row r="162">
          <cell r="A162">
            <v>33909</v>
          </cell>
          <cell r="B162">
            <v>0.33350794110414339</v>
          </cell>
          <cell r="C162">
            <v>0.24219999999999997</v>
          </cell>
          <cell r="D162">
            <v>9.1684420942576725</v>
          </cell>
          <cell r="E162">
            <v>11.41973517392632</v>
          </cell>
          <cell r="F162">
            <v>0.35916664551448907</v>
          </cell>
          <cell r="G162">
            <v>0.24429999999999996</v>
          </cell>
          <cell r="H162">
            <v>9.0645792352335874</v>
          </cell>
          <cell r="I162">
            <v>11.228463770808808</v>
          </cell>
        </row>
        <row r="163">
          <cell r="A163">
            <v>33939</v>
          </cell>
          <cell r="B163">
            <v>0.41254932314582538</v>
          </cell>
          <cell r="C163">
            <v>0.2370000000000001</v>
          </cell>
          <cell r="D163">
            <v>11.57836287059674</v>
          </cell>
          <cell r="E163">
            <v>11.57836287059674</v>
          </cell>
          <cell r="F163">
            <v>0.44457647381783461</v>
          </cell>
          <cell r="G163">
            <v>0.23780000000000001</v>
          </cell>
          <cell r="H163">
            <v>11.457936177372135</v>
          </cell>
          <cell r="I163">
            <v>11.457936177372135</v>
          </cell>
        </row>
        <row r="164">
          <cell r="A164">
            <v>33970</v>
          </cell>
          <cell r="B164">
            <v>0.53107474368562102</v>
          </cell>
          <cell r="C164">
            <v>0.28730000000000011</v>
          </cell>
          <cell r="D164">
            <v>0.28730000000000011</v>
          </cell>
          <cell r="E164">
            <v>11.765788807410269</v>
          </cell>
          <cell r="F164">
            <v>0.56323393467981464</v>
          </cell>
          <cell r="G164">
            <v>0.26689999999999992</v>
          </cell>
          <cell r="H164">
            <v>0.26689999999999992</v>
          </cell>
          <cell r="I164">
            <v>11.416772357102319</v>
          </cell>
        </row>
        <row r="165">
          <cell r="A165">
            <v>34001</v>
          </cell>
          <cell r="B165">
            <v>0.67186265823667912</v>
          </cell>
          <cell r="C165">
            <v>0.26509999999999989</v>
          </cell>
          <cell r="D165">
            <v>0.62856322999999992</v>
          </cell>
          <cell r="E165">
            <v>11.941741662196273</v>
          </cell>
          <cell r="F165">
            <v>0.71097019574633002</v>
          </cell>
          <cell r="G165">
            <v>0.26229999999999998</v>
          </cell>
          <cell r="H165">
            <v>0.59920786999999986</v>
          </cell>
          <cell r="I165">
            <v>11.490988003164059</v>
          </cell>
        </row>
        <row r="166">
          <cell r="A166">
            <v>34029</v>
          </cell>
          <cell r="B166">
            <v>0.85870766349229954</v>
          </cell>
          <cell r="C166">
            <v>0.27810000000000001</v>
          </cell>
          <cell r="D166">
            <v>1.081466664263</v>
          </cell>
          <cell r="E166">
            <v>12.70409280733476</v>
          </cell>
          <cell r="F166">
            <v>0.91061062671189941</v>
          </cell>
          <cell r="G166">
            <v>0.28079999999999994</v>
          </cell>
          <cell r="H166">
            <v>1.0482654398959999</v>
          </cell>
          <cell r="I166">
            <v>12.368812095305859</v>
          </cell>
        </row>
        <row r="167">
          <cell r="A167">
            <v>34060</v>
          </cell>
          <cell r="B167">
            <v>1.1009490953634773</v>
          </cell>
          <cell r="C167">
            <v>0.28210000000000002</v>
          </cell>
          <cell r="D167">
            <v>1.6686484102515924</v>
          </cell>
          <cell r="E167">
            <v>13.82201568102235</v>
          </cell>
          <cell r="F167">
            <v>1.1684955561967092</v>
          </cell>
          <cell r="G167">
            <v>0.2831999999999999</v>
          </cell>
          <cell r="H167">
            <v>1.6283342124745466</v>
          </cell>
          <cell r="I167">
            <v>13.662273231364512</v>
          </cell>
        </row>
        <row r="168">
          <cell r="A168">
            <v>34090</v>
          </cell>
          <cell r="B168">
            <v>1.4562253684372715</v>
          </cell>
          <cell r="C168">
            <v>0.32269999999999999</v>
          </cell>
          <cell r="D168">
            <v>2.5298212522397812</v>
          </cell>
          <cell r="E168">
            <v>15.010682026368528</v>
          </cell>
          <cell r="F168">
            <v>1.543115231513374</v>
          </cell>
          <cell r="G168">
            <v>0.3206</v>
          </cell>
          <cell r="H168">
            <v>2.4709781609938859</v>
          </cell>
          <cell r="I168">
            <v>14.972117486876165</v>
          </cell>
        </row>
        <row r="169">
          <cell r="A169">
            <v>34121</v>
          </cell>
          <cell r="B169">
            <v>1.903577801621201</v>
          </cell>
          <cell r="C169">
            <v>0.30719999999999992</v>
          </cell>
          <cell r="D169">
            <v>3.6141823409278411</v>
          </cell>
          <cell r="E169">
            <v>16.236998472137159</v>
          </cell>
          <cell r="F169">
            <v>2.0106791466619263</v>
          </cell>
          <cell r="G169">
            <v>0.30299999999999994</v>
          </cell>
          <cell r="H169">
            <v>3.5226845437750329</v>
          </cell>
          <cell r="I169">
            <v>16.213952924234608</v>
          </cell>
        </row>
        <row r="170">
          <cell r="A170">
            <v>34151</v>
          </cell>
          <cell r="B170">
            <v>2.5119612670193372</v>
          </cell>
          <cell r="C170">
            <v>0.31960000000000011</v>
          </cell>
          <cell r="D170">
            <v>5.0888750170883803</v>
          </cell>
          <cell r="E170">
            <v>17.691711055823976</v>
          </cell>
          <cell r="F170">
            <v>2.659927443119062</v>
          </cell>
          <cell r="G170">
            <v>0.32289999999999996</v>
          </cell>
          <cell r="H170">
            <v>4.9830593829599907</v>
          </cell>
          <cell r="I170">
            <v>17.636826518921321</v>
          </cell>
        </row>
        <row r="171">
          <cell r="A171">
            <v>34182</v>
          </cell>
          <cell r="B171">
            <v>3.3542218798509214</v>
          </cell>
          <cell r="C171">
            <v>0.33530000000000015</v>
          </cell>
          <cell r="D171">
            <v>7.1304748103181144</v>
          </cell>
          <cell r="E171">
            <v>18.88134600353812</v>
          </cell>
          <cell r="F171">
            <v>3.5467472526549573</v>
          </cell>
          <cell r="G171">
            <v>0.33339999999999992</v>
          </cell>
          <cell r="H171">
            <v>6.977811381238852</v>
          </cell>
          <cell r="I171">
            <v>18.505764898217965</v>
          </cell>
        </row>
        <row r="172">
          <cell r="A172">
            <v>34213</v>
          </cell>
          <cell r="B172">
            <v>4.594948553207777</v>
          </cell>
          <cell r="C172">
            <v>0.3698999999999999</v>
          </cell>
          <cell r="D172">
            <v>10.137937442654785</v>
          </cell>
          <cell r="E172">
            <v>20.382944092209208</v>
          </cell>
          <cell r="F172">
            <v>4.8679106042689293</v>
          </cell>
          <cell r="G172">
            <v>0.37250000000000005</v>
          </cell>
          <cell r="H172">
            <v>9.9495461207503251</v>
          </cell>
          <cell r="I172">
            <v>20.051869405366169</v>
          </cell>
        </row>
        <row r="173">
          <cell r="A173">
            <v>34243</v>
          </cell>
          <cell r="B173">
            <v>6.2096134748049892</v>
          </cell>
          <cell r="C173">
            <v>0.35139999999999993</v>
          </cell>
          <cell r="D173">
            <v>14.051808660003676</v>
          </cell>
          <cell r="E173">
            <v>22.128630259493772</v>
          </cell>
          <cell r="F173">
            <v>6.5731396889443356</v>
          </cell>
          <cell r="G173">
            <v>0.35030000000000006</v>
          </cell>
          <cell r="H173">
            <v>13.785172126849165</v>
          </cell>
          <cell r="I173">
            <v>21.772041382733271</v>
          </cell>
        </row>
        <row r="174">
          <cell r="A174">
            <v>34274</v>
          </cell>
          <cell r="B174">
            <v>8.504686615092913</v>
          </cell>
          <cell r="C174">
            <v>0.36959999999999993</v>
          </cell>
          <cell r="D174">
            <v>19.614957140741033</v>
          </cell>
          <cell r="E174">
            <v>24.500701983096658</v>
          </cell>
          <cell r="F174">
            <v>8.9736503033468065</v>
          </cell>
          <cell r="G174">
            <v>0.36519999999999997</v>
          </cell>
          <cell r="H174">
            <v>19.184716987574479</v>
          </cell>
          <cell r="I174">
            <v>23.98464268721969</v>
          </cell>
        </row>
        <row r="175">
          <cell r="A175">
            <v>34304</v>
          </cell>
          <cell r="B175">
            <v>11.585084107079567</v>
          </cell>
          <cell r="C175">
            <v>0.36220000000000008</v>
          </cell>
          <cell r="D175">
            <v>27.081694617117439</v>
          </cell>
          <cell r="E175">
            <v>27.081694617117439</v>
          </cell>
          <cell r="F175">
            <v>12.179038191702285</v>
          </cell>
          <cell r="G175">
            <v>0.35719999999999996</v>
          </cell>
          <cell r="H175">
            <v>26.39469789553608</v>
          </cell>
          <cell r="I175">
            <v>26.39469789553608</v>
          </cell>
        </row>
        <row r="176">
          <cell r="A176">
            <v>34335</v>
          </cell>
          <cell r="B176">
            <v>16.472831091856435</v>
          </cell>
          <cell r="C176">
            <v>0.42189999999999994</v>
          </cell>
          <cell r="D176">
            <v>0.42189999999999994</v>
          </cell>
          <cell r="E176">
            <v>30.017914686614837</v>
          </cell>
          <cell r="F176">
            <v>17.206545157236988</v>
          </cell>
          <cell r="G176">
            <v>0.41280000000000006</v>
          </cell>
          <cell r="H176">
            <v>0.41280000000000006</v>
          </cell>
          <cell r="I176">
            <v>29.549553387649677</v>
          </cell>
        </row>
        <row r="177">
          <cell r="A177">
            <v>34366</v>
          </cell>
          <cell r="B177">
            <v>23.458958757912747</v>
          </cell>
          <cell r="C177">
            <v>0.42409999999999992</v>
          </cell>
          <cell r="D177">
            <v>1.0249277899999996</v>
          </cell>
          <cell r="E177">
            <v>33.916300928944899</v>
          </cell>
          <cell r="F177">
            <v>24.644934628710537</v>
          </cell>
          <cell r="G177">
            <v>0.43229999999999991</v>
          </cell>
          <cell r="H177">
            <v>1.0235534400000001</v>
          </cell>
          <cell r="I177">
            <v>33.663808379252657</v>
          </cell>
        </row>
        <row r="178">
          <cell r="A178">
            <v>34394</v>
          </cell>
          <cell r="B178">
            <v>33.975609969085028</v>
          </cell>
          <cell r="C178">
            <v>0.44829999999999992</v>
          </cell>
          <cell r="D178">
            <v>1.9327029182569992</v>
          </cell>
          <cell r="E178">
            <v>38.565979684994048</v>
          </cell>
          <cell r="F178">
            <v>35.40244859414269</v>
          </cell>
          <cell r="G178">
            <v>0.43650000000000011</v>
          </cell>
          <cell r="H178">
            <v>1.9068345165600005</v>
          </cell>
          <cell r="I178">
            <v>37.877702011864812</v>
          </cell>
        </row>
        <row r="179">
          <cell r="A179">
            <v>34425</v>
          </cell>
          <cell r="B179">
            <v>48.40165396195853</v>
          </cell>
          <cell r="C179">
            <v>0.42460000000000009</v>
          </cell>
          <cell r="D179">
            <v>3.1779285773489212</v>
          </cell>
          <cell r="E179">
            <v>42.963571218502857</v>
          </cell>
          <cell r="F179">
            <v>49.634232928988048</v>
          </cell>
          <cell r="G179">
            <v>0.40199999999999991</v>
          </cell>
          <cell r="H179">
            <v>3.0753819922171202</v>
          </cell>
          <cell r="I179">
            <v>41.477040383910904</v>
          </cell>
        </row>
        <row r="180">
          <cell r="A180">
            <v>34455</v>
          </cell>
          <cell r="B180">
            <v>68.222131259380546</v>
          </cell>
          <cell r="C180">
            <v>0.40949999999999998</v>
          </cell>
          <cell r="D180">
            <v>4.888790329773304</v>
          </cell>
          <cell r="E180">
            <v>45.84860787214015</v>
          </cell>
          <cell r="F180">
            <v>68.728522336769757</v>
          </cell>
          <cell r="G180">
            <v>0.38470000000000004</v>
          </cell>
          <cell r="H180">
            <v>4.643181444623047</v>
          </cell>
          <cell r="I180">
            <v>43.538814038771342</v>
          </cell>
        </row>
        <row r="181">
          <cell r="A181">
            <v>34486</v>
          </cell>
          <cell r="B181">
            <v>100</v>
          </cell>
          <cell r="C181">
            <v>0.46579999999999999</v>
          </cell>
          <cell r="D181">
            <v>7.6317888653817096</v>
          </cell>
          <cell r="E181">
            <v>51.532657144264867</v>
          </cell>
          <cell r="F181">
            <v>100</v>
          </cell>
          <cell r="G181">
            <v>0.45500000000000007</v>
          </cell>
          <cell r="H181">
            <v>7.210829001926534</v>
          </cell>
          <cell r="I181">
            <v>48.734439314207457</v>
          </cell>
        </row>
        <row r="182">
          <cell r="A182">
            <v>34516</v>
          </cell>
          <cell r="B182">
            <v>124.71</v>
          </cell>
          <cell r="C182">
            <v>0.24709999999999988</v>
          </cell>
          <cell r="D182">
            <v>9.7647038940175293</v>
          </cell>
          <cell r="E182">
            <v>48.646466144750462</v>
          </cell>
          <cell r="F182">
            <v>123.12</v>
          </cell>
          <cell r="G182">
            <v>0.23120000000000007</v>
          </cell>
          <cell r="H182">
            <v>9.1091726671719488</v>
          </cell>
          <cell r="I182">
            <v>45.286976856642397</v>
          </cell>
        </row>
        <row r="183">
          <cell r="A183">
            <v>34547</v>
          </cell>
          <cell r="B183">
            <v>128.87531400000003</v>
          </cell>
          <cell r="C183">
            <v>3.3400000000000318E-2</v>
          </cell>
          <cell r="D183">
            <v>10.124245004077718</v>
          </cell>
          <cell r="E183">
            <v>37.421821398925438</v>
          </cell>
          <cell r="F183">
            <v>124.892928</v>
          </cell>
          <cell r="G183">
            <v>1.4399999999999968E-2</v>
          </cell>
          <cell r="H183">
            <v>9.2547447535792244</v>
          </cell>
          <cell r="I183">
            <v>34.213371323967337</v>
          </cell>
        </row>
        <row r="184">
          <cell r="A184">
            <v>34578</v>
          </cell>
          <cell r="B184">
            <v>130.87288136700005</v>
          </cell>
          <cell r="C184">
            <v>1.5500000000000069E-2</v>
          </cell>
          <cell r="D184">
            <v>10.296670801640923</v>
          </cell>
          <cell r="E184">
            <v>27.481903518949402</v>
          </cell>
          <cell r="F184">
            <v>127.12851141119999</v>
          </cell>
          <cell r="G184">
            <v>1.7900000000000027E-2</v>
          </cell>
          <cell r="H184">
            <v>9.4383046846682923</v>
          </cell>
          <cell r="I184">
            <v>25.115621617971836</v>
          </cell>
        </row>
        <row r="185">
          <cell r="A185">
            <v>34608</v>
          </cell>
          <cell r="B185">
            <v>134.21013984185856</v>
          </cell>
          <cell r="C185">
            <v>2.5500000000000078E-2</v>
          </cell>
          <cell r="D185">
            <v>10.584735907082768</v>
          </cell>
          <cell r="E185">
            <v>20.61328404519951</v>
          </cell>
          <cell r="F185">
            <v>130.57369407044351</v>
          </cell>
          <cell r="G185">
            <v>2.7099999999999902E-2</v>
          </cell>
          <cell r="H185">
            <v>9.7211827416228012</v>
          </cell>
          <cell r="I185">
            <v>18.864737438953469</v>
          </cell>
        </row>
        <row r="186">
          <cell r="A186">
            <v>34639</v>
          </cell>
          <cell r="B186">
            <v>137.52513029595247</v>
          </cell>
          <cell r="C186">
            <v>2.4699999999999944E-2</v>
          </cell>
          <cell r="D186">
            <v>10.870878883987713</v>
          </cell>
          <cell r="E186">
            <v>15.170511215768062</v>
          </cell>
          <cell r="F186">
            <v>133.42020060117918</v>
          </cell>
          <cell r="G186">
            <v>2.1800000000000042E-2</v>
          </cell>
          <cell r="H186">
            <v>9.9549045253901784</v>
          </cell>
          <cell r="I186">
            <v>13.86799642185955</v>
          </cell>
        </row>
        <row r="187">
          <cell r="A187">
            <v>34669</v>
          </cell>
          <cell r="B187">
            <v>138.30902353863939</v>
          </cell>
          <cell r="C187">
            <v>5.7000000000000384E-3</v>
          </cell>
          <cell r="D187">
            <v>10.938542893626442</v>
          </cell>
          <cell r="E187">
            <v>10.938542893626442</v>
          </cell>
          <cell r="F187">
            <v>133.6470149422012</v>
          </cell>
          <cell r="G187">
            <v>1.7000000000000348E-3</v>
          </cell>
          <cell r="H187">
            <v>9.9735278630833442</v>
          </cell>
          <cell r="I187">
            <v>9.9735278630833442</v>
          </cell>
        </row>
        <row r="188">
          <cell r="A188">
            <v>34700</v>
          </cell>
          <cell r="B188">
            <v>140.1900262587649</v>
          </cell>
          <cell r="C188">
            <v>1.3600000000000056E-2</v>
          </cell>
          <cell r="D188">
            <v>1.3600000000000056E-2</v>
          </cell>
          <cell r="E188">
            <v>7.5103784211124296</v>
          </cell>
          <cell r="F188">
            <v>134.80974397219833</v>
          </cell>
          <cell r="G188">
            <v>8.69999999999993E-3</v>
          </cell>
          <cell r="H188">
            <v>8.69999999999993E-3</v>
          </cell>
          <cell r="I188">
            <v>6.8347944192328471</v>
          </cell>
        </row>
        <row r="189">
          <cell r="A189">
            <v>34731</v>
          </cell>
          <cell r="B189">
            <v>141.80221156074072</v>
          </cell>
          <cell r="C189">
            <v>1.1500000000000066E-2</v>
          </cell>
          <cell r="D189">
            <v>2.5256400000000179E-2</v>
          </cell>
          <cell r="E189">
            <v>5.0446933311952984</v>
          </cell>
          <cell r="F189">
            <v>135.5916404872371</v>
          </cell>
          <cell r="G189">
            <v>5.8000000000000274E-3</v>
          </cell>
          <cell r="H189">
            <v>1.4550459999999932E-2</v>
          </cell>
          <cell r="I189">
            <v>4.5018056460688403</v>
          </cell>
        </row>
        <row r="190">
          <cell r="A190">
            <v>34759</v>
          </cell>
          <cell r="B190">
            <v>144.36883158999012</v>
          </cell>
          <cell r="C190">
            <v>1.8100000000000005E-2</v>
          </cell>
          <cell r="D190">
            <v>4.381354084000022E-2</v>
          </cell>
          <cell r="E190">
            <v>3.2491902785955489</v>
          </cell>
          <cell r="F190">
            <v>137.05603020449925</v>
          </cell>
          <cell r="G190">
            <v>1.0799999999999921E-2</v>
          </cell>
          <cell r="H190">
            <v>2.5507604967999864E-2</v>
          </cell>
          <cell r="I190">
            <v>2.8713714911565487</v>
          </cell>
        </row>
        <row r="191">
          <cell r="A191">
            <v>34790</v>
          </cell>
          <cell r="B191">
            <v>147.68931471655989</v>
          </cell>
          <cell r="C191">
            <v>2.2999999999999909E-2</v>
          </cell>
          <cell r="D191">
            <v>6.7821252279320232E-2</v>
          </cell>
          <cell r="E191">
            <v>2.0513278499250642</v>
          </cell>
          <cell r="F191">
            <v>139.7834452055688</v>
          </cell>
          <cell r="G191">
            <v>1.9900000000000029E-2</v>
          </cell>
          <cell r="H191">
            <v>4.5915206306863299E-2</v>
          </cell>
          <cell r="I191">
            <v>1.8162708871829989</v>
          </cell>
        </row>
        <row r="192">
          <cell r="A192">
            <v>34820</v>
          </cell>
          <cell r="B192">
            <v>148.28007197542613</v>
          </cell>
          <cell r="C192">
            <v>4.0000000000000036E-3</v>
          </cell>
          <cell r="D192">
            <v>7.2092537288437342E-2</v>
          </cell>
          <cell r="E192">
            <v>1.1734892950157962</v>
          </cell>
          <cell r="F192">
            <v>136.94584126789576</v>
          </cell>
          <cell r="G192">
            <v>-2.0299999999999985E-2</v>
          </cell>
          <cell r="H192">
            <v>2.4683127618833955E-2</v>
          </cell>
          <cell r="I192">
            <v>0.99256199044788329</v>
          </cell>
        </row>
        <row r="193">
          <cell r="A193">
            <v>34851</v>
          </cell>
          <cell r="B193">
            <v>152.16500986118228</v>
          </cell>
          <cell r="C193">
            <v>2.6200000000000001E-2</v>
          </cell>
          <cell r="D193">
            <v>0.10018136176539438</v>
          </cell>
          <cell r="E193">
            <v>0.52165009861182288</v>
          </cell>
          <cell r="F193">
            <v>139.06850180754816</v>
          </cell>
          <cell r="G193">
            <v>1.5500000000000069E-2</v>
          </cell>
          <cell r="H193">
            <v>4.0565716096925941E-2</v>
          </cell>
          <cell r="I193">
            <v>0.3906850180754815</v>
          </cell>
        </row>
        <row r="194">
          <cell r="A194">
            <v>34881</v>
          </cell>
          <cell r="B194">
            <v>155.57350608207275</v>
          </cell>
          <cell r="C194">
            <v>2.2399999999999975E-2</v>
          </cell>
          <cell r="D194">
            <v>0.12482542426893928</v>
          </cell>
          <cell r="E194">
            <v>0.24748220737769833</v>
          </cell>
          <cell r="F194">
            <v>142.18363624803723</v>
          </cell>
          <cell r="G194">
            <v>2.2399999999999975E-2</v>
          </cell>
          <cell r="H194">
            <v>6.3874388137497018E-2</v>
          </cell>
          <cell r="I194">
            <v>0.15483785126735894</v>
          </cell>
        </row>
        <row r="195">
          <cell r="A195">
            <v>34912</v>
          </cell>
          <cell r="B195">
            <v>157.58040431053149</v>
          </cell>
          <cell r="C195">
            <v>1.2899999999999912E-2</v>
          </cell>
          <cell r="D195">
            <v>0.13933567224200849</v>
          </cell>
          <cell r="E195">
            <v>0.22273536660815774</v>
          </cell>
          <cell r="F195">
            <v>144.64341315512829</v>
          </cell>
          <cell r="G195">
            <v>1.7300000000000093E-2</v>
          </cell>
          <cell r="H195">
            <v>8.2279415052275873E-2</v>
          </cell>
          <cell r="I195">
            <v>0.15813933960398696</v>
          </cell>
        </row>
        <row r="196">
          <cell r="A196">
            <v>34943</v>
          </cell>
          <cell r="B196">
            <v>155.87853594397774</v>
          </cell>
          <cell r="C196">
            <v>-1.0800000000000032E-2</v>
          </cell>
          <cell r="D196">
            <v>0.12703084698179468</v>
          </cell>
          <cell r="E196">
            <v>0.1910682665177641</v>
          </cell>
          <cell r="F196">
            <v>141.14304255677419</v>
          </cell>
          <cell r="G196">
            <v>-2.4199999999999888E-2</v>
          </cell>
          <cell r="H196">
            <v>5.6088253208010919E-2</v>
          </cell>
          <cell r="I196">
            <v>0.11023908791194681</v>
          </cell>
        </row>
        <row r="197">
          <cell r="A197">
            <v>34973</v>
          </cell>
          <cell r="B197">
            <v>156.23705657664888</v>
          </cell>
          <cell r="C197">
            <v>2.2999999999999687E-3</v>
          </cell>
          <cell r="D197">
            <v>0.12962301792985276</v>
          </cell>
          <cell r="E197">
            <v>0.16412259729961454</v>
          </cell>
          <cell r="F197">
            <v>140.94544229719472</v>
          </cell>
          <cell r="G197">
            <v>-1.3999999999999568E-3</v>
          </cell>
          <cell r="H197">
            <v>5.4609729653519734E-2</v>
          </cell>
          <cell r="I197">
            <v>7.9432142136958594E-2</v>
          </cell>
        </row>
        <row r="198">
          <cell r="A198">
            <v>35004</v>
          </cell>
          <cell r="B198">
            <v>158.31500942911833</v>
          </cell>
          <cell r="C198">
            <v>1.330000000000009E-2</v>
          </cell>
          <cell r="D198">
            <v>0.1446470040683201</v>
          </cell>
          <cell r="E198">
            <v>0.15117149199150948</v>
          </cell>
          <cell r="F198">
            <v>143.0455293874229</v>
          </cell>
          <cell r="G198">
            <v>1.4899999999999913E-2</v>
          </cell>
          <cell r="H198">
            <v>7.0323414625357072E-2</v>
          </cell>
          <cell r="I198">
            <v>7.214296443022028E-2</v>
          </cell>
        </row>
        <row r="199">
          <cell r="A199">
            <v>35034</v>
          </cell>
          <cell r="B199">
            <v>158.74245995457693</v>
          </cell>
          <cell r="C199">
            <v>2.6999999999999247E-3</v>
          </cell>
          <cell r="D199">
            <v>0.14773755097930419</v>
          </cell>
          <cell r="E199">
            <v>0.14773755097930419</v>
          </cell>
          <cell r="F199">
            <v>142.17295165815963</v>
          </cell>
          <cell r="G199">
            <v>-6.0999999999998833E-3</v>
          </cell>
          <cell r="H199">
            <v>6.3794441796142465E-2</v>
          </cell>
          <cell r="I199">
            <v>6.3794441796142465E-2</v>
          </cell>
        </row>
        <row r="200">
          <cell r="A200">
            <v>35065</v>
          </cell>
          <cell r="B200">
            <v>161.58394998776387</v>
          </cell>
          <cell r="C200">
            <v>1.7900000000000027E-2</v>
          </cell>
          <cell r="D200">
            <v>1.7900000000000027E-2</v>
          </cell>
          <cell r="E200">
            <v>0.15260660333645792</v>
          </cell>
          <cell r="F200">
            <v>144.03541732488154</v>
          </cell>
          <cell r="G200">
            <v>1.3100000000000112E-2</v>
          </cell>
          <cell r="H200">
            <v>1.3100000000000112E-2</v>
          </cell>
          <cell r="I200">
            <v>6.8434766514991807E-2</v>
          </cell>
        </row>
        <row r="201">
          <cell r="A201">
            <v>35096</v>
          </cell>
          <cell r="B201">
            <v>162.81198800767089</v>
          </cell>
          <cell r="C201">
            <v>7.6000000000000512E-3</v>
          </cell>
          <cell r="D201">
            <v>2.5636040000000193E-2</v>
          </cell>
          <cell r="E201">
            <v>0.14816254426279296</v>
          </cell>
          <cell r="F201">
            <v>144.71238378630846</v>
          </cell>
          <cell r="G201">
            <v>4.6999999999999265E-3</v>
          </cell>
          <cell r="H201">
            <v>1.7861569999999993E-2</v>
          </cell>
          <cell r="I201">
            <v>6.7266265577263784E-2</v>
          </cell>
        </row>
        <row r="202">
          <cell r="A202">
            <v>35096</v>
          </cell>
          <cell r="B202">
            <v>162.81198800767089</v>
          </cell>
          <cell r="C202">
            <v>7.6000000000000512E-3</v>
          </cell>
          <cell r="D202">
            <v>2.5636040000000193E-2</v>
          </cell>
          <cell r="E202">
            <v>0.14816254426279296</v>
          </cell>
          <cell r="F202">
            <v>144.71238378630846</v>
          </cell>
          <cell r="G202">
            <v>4.6999999999999265E-3</v>
          </cell>
          <cell r="H202">
            <v>1.7861569999999993E-2</v>
          </cell>
          <cell r="I202">
            <v>6.7266265577263784E-2</v>
          </cell>
        </row>
      </sheetData>
      <sheetData sheetId="1" refreshError="1">
        <row r="1">
          <cell r="B1" t="str">
            <v>Índices da FGV: IGP-M, IPA-M, IPC-M, INCC-M</v>
          </cell>
        </row>
        <row r="2">
          <cell r="B2" t="str">
            <v>IGP-M</v>
          </cell>
          <cell r="F2" t="str">
            <v>IPA-M</v>
          </cell>
          <cell r="J2" t="str">
            <v>IPC-M</v>
          </cell>
          <cell r="N2" t="str">
            <v>INCC-M</v>
          </cell>
        </row>
        <row r="3">
          <cell r="B3" t="str">
            <v>Índice</v>
          </cell>
          <cell r="C3" t="str">
            <v>Variação</v>
          </cell>
          <cell r="D3" t="str">
            <v>Variação</v>
          </cell>
          <cell r="E3" t="str">
            <v>Variação</v>
          </cell>
          <cell r="F3" t="str">
            <v>Índice</v>
          </cell>
          <cell r="G3" t="str">
            <v>Variação</v>
          </cell>
          <cell r="H3" t="str">
            <v>Variação</v>
          </cell>
          <cell r="I3" t="str">
            <v>Variação</v>
          </cell>
          <cell r="J3" t="str">
            <v>Índice</v>
          </cell>
          <cell r="K3" t="str">
            <v>Variação</v>
          </cell>
          <cell r="L3" t="str">
            <v>Variação</v>
          </cell>
          <cell r="M3" t="str">
            <v>Variação</v>
          </cell>
          <cell r="N3" t="str">
            <v>Índice</v>
          </cell>
          <cell r="O3" t="str">
            <v>Variação</v>
          </cell>
        </row>
        <row r="4">
          <cell r="A4" t="str">
            <v>Período</v>
          </cell>
          <cell r="B4" t="str">
            <v>(Jun 94=100)</v>
          </cell>
          <cell r="C4" t="str">
            <v>Mensal</v>
          </cell>
          <cell r="D4" t="str">
            <v>No Ano</v>
          </cell>
          <cell r="E4" t="str">
            <v>12 meses</v>
          </cell>
          <cell r="F4" t="str">
            <v>(Jun 94=100)</v>
          </cell>
          <cell r="G4" t="str">
            <v>Mensal</v>
          </cell>
          <cell r="H4" t="str">
            <v>No Ano</v>
          </cell>
          <cell r="I4" t="str">
            <v>12 meses</v>
          </cell>
          <cell r="J4" t="str">
            <v>(Jun 94=100)</v>
          </cell>
          <cell r="K4" t="str">
            <v>Mensal</v>
          </cell>
          <cell r="L4" t="str">
            <v>No Ano</v>
          </cell>
          <cell r="M4" t="str">
            <v>12 meses</v>
          </cell>
          <cell r="N4" t="str">
            <v>(Jun 94=100)</v>
          </cell>
          <cell r="O4" t="str">
            <v>Mensal</v>
          </cell>
        </row>
        <row r="5">
          <cell r="B5" t="str">
            <v>IGP-M</v>
          </cell>
          <cell r="F5" t="str">
            <v>IPA-M</v>
          </cell>
          <cell r="J5" t="str">
            <v>IPC-M</v>
          </cell>
          <cell r="N5" t="str">
            <v>INCC-M</v>
          </cell>
        </row>
        <row r="6">
          <cell r="B6" t="str">
            <v>Price Index</v>
          </cell>
          <cell r="C6" t="str">
            <v>Price Index</v>
          </cell>
          <cell r="D6" t="str">
            <v>Change</v>
          </cell>
          <cell r="E6" t="str">
            <v>12 month</v>
          </cell>
          <cell r="F6" t="str">
            <v>Price Index</v>
          </cell>
          <cell r="G6" t="str">
            <v>Price Index</v>
          </cell>
          <cell r="H6" t="str">
            <v>Change</v>
          </cell>
          <cell r="I6" t="str">
            <v>12 month</v>
          </cell>
          <cell r="J6" t="str">
            <v>Price Index</v>
          </cell>
          <cell r="K6" t="str">
            <v>Price Index</v>
          </cell>
          <cell r="L6" t="str">
            <v>Change</v>
          </cell>
          <cell r="M6" t="str">
            <v>12 month</v>
          </cell>
          <cell r="N6" t="str">
            <v>Price Index</v>
          </cell>
          <cell r="O6" t="str">
            <v>Price Index</v>
          </cell>
        </row>
        <row r="7">
          <cell r="B7" t="str">
            <v>(Jun. 94=100)</v>
          </cell>
          <cell r="C7" t="str">
            <v>Monthly Var.</v>
          </cell>
          <cell r="D7" t="str">
            <v>during year</v>
          </cell>
          <cell r="E7" t="str">
            <v>Change</v>
          </cell>
          <cell r="F7" t="str">
            <v>(Jun. 94=100)</v>
          </cell>
          <cell r="G7" t="str">
            <v>Monthly Var.</v>
          </cell>
          <cell r="H7" t="str">
            <v>during year</v>
          </cell>
          <cell r="I7" t="str">
            <v>Change</v>
          </cell>
          <cell r="J7" t="str">
            <v>(Jun. 94=100)</v>
          </cell>
          <cell r="K7" t="str">
            <v>Monthly Var.</v>
          </cell>
          <cell r="L7" t="str">
            <v>during year</v>
          </cell>
          <cell r="M7" t="str">
            <v>Change</v>
          </cell>
          <cell r="N7" t="str">
            <v>(Jun. 94=100)</v>
          </cell>
          <cell r="O7" t="str">
            <v>Monthly Var.</v>
          </cell>
        </row>
        <row r="8">
          <cell r="A8">
            <v>32690</v>
          </cell>
          <cell r="B8">
            <v>6.3142354811150132E-5</v>
          </cell>
          <cell r="C8" t="str">
            <v>-</v>
          </cell>
          <cell r="D8" t="str">
            <v>-</v>
          </cell>
          <cell r="E8" t="str">
            <v>-</v>
          </cell>
          <cell r="F8">
            <v>6.6685936496662E-5</v>
          </cell>
          <cell r="G8" t="str">
            <v>-</v>
          </cell>
          <cell r="H8" t="str">
            <v>-</v>
          </cell>
          <cell r="I8" t="str">
            <v>-</v>
          </cell>
          <cell r="J8">
            <v>5.30515239378843E-5</v>
          </cell>
          <cell r="K8" t="str">
            <v>-</v>
          </cell>
          <cell r="L8" t="str">
            <v>-</v>
          </cell>
          <cell r="M8" t="str">
            <v>-</v>
          </cell>
          <cell r="N8">
            <v>8.0924249603689415E-5</v>
          </cell>
          <cell r="O8" t="str">
            <v>-</v>
          </cell>
        </row>
        <row r="9">
          <cell r="A9">
            <v>32721</v>
          </cell>
          <cell r="B9">
            <v>8.6454512207426751E-5</v>
          </cell>
          <cell r="C9">
            <v>0.36919999999999975</v>
          </cell>
          <cell r="D9" t="str">
            <v>-</v>
          </cell>
          <cell r="E9" t="str">
            <v>-</v>
          </cell>
          <cell r="F9">
            <v>9.1773185806706234E-5</v>
          </cell>
          <cell r="G9">
            <v>0.37619999999999987</v>
          </cell>
          <cell r="H9" t="str">
            <v>-</v>
          </cell>
          <cell r="I9" t="str">
            <v>-</v>
          </cell>
          <cell r="J9">
            <v>7.0298574370090481E-5</v>
          </cell>
          <cell r="K9">
            <v>0.32509999999999994</v>
          </cell>
          <cell r="L9" t="str">
            <v>-</v>
          </cell>
          <cell r="M9" t="str">
            <v>-</v>
          </cell>
          <cell r="N9">
            <v>1.1804420289690175E-4</v>
          </cell>
          <cell r="O9">
            <v>0.45870000000000011</v>
          </cell>
        </row>
        <row r="10">
          <cell r="A10">
            <v>32752</v>
          </cell>
          <cell r="B10">
            <v>1.2096715348063151E-4</v>
          </cell>
          <cell r="C10">
            <v>0.3992</v>
          </cell>
          <cell r="D10" t="str">
            <v>-</v>
          </cell>
          <cell r="E10" t="str">
            <v>-</v>
          </cell>
          <cell r="F10">
            <v>1.3109799592487986E-4</v>
          </cell>
          <cell r="G10">
            <v>0.4285000000000001</v>
          </cell>
          <cell r="H10" t="str">
            <v>-</v>
          </cell>
          <cell r="I10" t="str">
            <v>-</v>
          </cell>
          <cell r="J10">
            <v>9.4502373525712636E-5</v>
          </cell>
          <cell r="K10">
            <v>0.34430000000000005</v>
          </cell>
          <cell r="L10" t="str">
            <v>-</v>
          </cell>
          <cell r="M10" t="str">
            <v>-</v>
          </cell>
          <cell r="N10">
            <v>1.6294821767888319E-4</v>
          </cell>
          <cell r="O10">
            <v>0.38040000000000007</v>
          </cell>
        </row>
        <row r="11">
          <cell r="A11">
            <v>32782</v>
          </cell>
          <cell r="B11">
            <v>1.7012820465516016E-4</v>
          </cell>
          <cell r="C11">
            <v>0.40640000000000009</v>
          </cell>
          <cell r="D11" t="str">
            <v>-</v>
          </cell>
          <cell r="E11" t="str">
            <v>-</v>
          </cell>
          <cell r="F11">
            <v>1.8625092281047682E-4</v>
          </cell>
          <cell r="G11">
            <v>0.42070000000000007</v>
          </cell>
          <cell r="H11" t="str">
            <v>-</v>
          </cell>
          <cell r="I11" t="str">
            <v>-</v>
          </cell>
          <cell r="J11">
            <v>1.3059282997518229E-4</v>
          </cell>
          <cell r="K11">
            <v>0.38189999999999991</v>
          </cell>
          <cell r="L11" t="str">
            <v>-</v>
          </cell>
          <cell r="M11" t="str">
            <v>-</v>
          </cell>
          <cell r="N11">
            <v>2.2582993488116422E-4</v>
          </cell>
          <cell r="O11">
            <v>0.38589999999999991</v>
          </cell>
        </row>
        <row r="12">
          <cell r="A12">
            <v>32813</v>
          </cell>
          <cell r="B12">
            <v>2.3899610189956902E-4</v>
          </cell>
          <cell r="C12">
            <v>0.40480000000000005</v>
          </cell>
          <cell r="D12" t="str">
            <v>-</v>
          </cell>
          <cell r="E12" t="str">
            <v>-</v>
          </cell>
          <cell r="F12">
            <v>2.5983866241289621E-4</v>
          </cell>
          <cell r="G12">
            <v>0.39510000000000001</v>
          </cell>
          <cell r="H12" t="str">
            <v>-</v>
          </cell>
          <cell r="I12" t="str">
            <v>-</v>
          </cell>
          <cell r="J12">
            <v>1.8545487784775636E-4</v>
          </cell>
          <cell r="K12">
            <v>0.42009999999999992</v>
          </cell>
          <cell r="L12" t="str">
            <v>-</v>
          </cell>
          <cell r="M12" t="str">
            <v>-</v>
          </cell>
          <cell r="N12">
            <v>3.2146891230333725E-4</v>
          </cell>
          <cell r="O12">
            <v>0.42349999999999999</v>
          </cell>
        </row>
        <row r="13">
          <cell r="A13">
            <v>32843</v>
          </cell>
          <cell r="B13">
            <v>3.5163496472483591E-4</v>
          </cell>
          <cell r="C13">
            <v>0.47130000000000005</v>
          </cell>
          <cell r="D13" t="str">
            <v>-</v>
          </cell>
          <cell r="E13" t="str">
            <v>-</v>
          </cell>
          <cell r="F13">
            <v>3.8029986630751489E-4</v>
          </cell>
          <cell r="G13">
            <v>0.46360000000000001</v>
          </cell>
          <cell r="H13" t="str">
            <v>-</v>
          </cell>
          <cell r="I13" t="str">
            <v>-</v>
          </cell>
          <cell r="J13">
            <v>2.7771867957701514E-4</v>
          </cell>
          <cell r="K13">
            <v>0.49750000000000005</v>
          </cell>
          <cell r="L13" t="str">
            <v>-</v>
          </cell>
          <cell r="M13" t="str">
            <v>-</v>
          </cell>
          <cell r="N13">
            <v>4.6561557258015365E-4</v>
          </cell>
          <cell r="O13">
            <v>0.44839999999999991</v>
          </cell>
        </row>
        <row r="14">
          <cell r="A14">
            <v>32874</v>
          </cell>
          <cell r="B14">
            <v>5.6774981404472008E-4</v>
          </cell>
          <cell r="C14">
            <v>0.61460000000000004</v>
          </cell>
          <cell r="D14">
            <v>0.61460000000000004</v>
          </cell>
          <cell r="E14" t="str">
            <v>-</v>
          </cell>
          <cell r="F14">
            <v>6.1848167257591146E-4</v>
          </cell>
          <cell r="G14">
            <v>0.62630000000000008</v>
          </cell>
          <cell r="H14">
            <v>0.62630000000000008</v>
          </cell>
          <cell r="I14" t="str">
            <v>-</v>
          </cell>
          <cell r="J14">
            <v>4.5118176684081881E-4</v>
          </cell>
          <cell r="K14">
            <v>0.62460000000000004</v>
          </cell>
          <cell r="L14">
            <v>0.62460000000000004</v>
          </cell>
          <cell r="M14" t="str">
            <v>-</v>
          </cell>
          <cell r="N14">
            <v>7.0633882360409306E-4</v>
          </cell>
          <cell r="O14">
            <v>0.5169999999999999</v>
          </cell>
        </row>
        <row r="15">
          <cell r="A15">
            <v>32905</v>
          </cell>
          <cell r="B15">
            <v>1.0292736378816731E-3</v>
          </cell>
          <cell r="C15">
            <v>0.81290000000000018</v>
          </cell>
          <cell r="D15">
            <v>1.9271083400000002</v>
          </cell>
          <cell r="E15" t="str">
            <v>-</v>
          </cell>
          <cell r="F15">
            <v>1.1500666701549074E-3</v>
          </cell>
          <cell r="G15">
            <v>0.85950000000000015</v>
          </cell>
          <cell r="H15">
            <v>2.0241048500000001</v>
          </cell>
          <cell r="I15" t="str">
            <v>-</v>
          </cell>
          <cell r="J15">
            <v>7.8825966484759454E-4</v>
          </cell>
          <cell r="K15">
            <v>0.7471000000000001</v>
          </cell>
          <cell r="L15">
            <v>1.8383386600000002</v>
          </cell>
          <cell r="M15" t="str">
            <v>-</v>
          </cell>
          <cell r="N15">
            <v>1.2021886777741663E-3</v>
          </cell>
          <cell r="O15">
            <v>0.70199999999999996</v>
          </cell>
        </row>
        <row r="16">
          <cell r="A16">
            <v>32933</v>
          </cell>
          <cell r="B16">
            <v>1.8933488568833377E-3</v>
          </cell>
          <cell r="C16">
            <v>0.83950000000000014</v>
          </cell>
          <cell r="D16">
            <v>4.3844157914300004</v>
          </cell>
          <cell r="E16" t="str">
            <v>-</v>
          </cell>
          <cell r="F16">
            <v>2.13728389981588E-3</v>
          </cell>
          <cell r="G16">
            <v>0.85840000000000005</v>
          </cell>
          <cell r="H16">
            <v>4.6199964532400006</v>
          </cell>
          <cell r="I16" t="str">
            <v>-</v>
          </cell>
          <cell r="J16">
            <v>1.445116443565095E-3</v>
          </cell>
          <cell r="K16">
            <v>0.83329999999999993</v>
          </cell>
          <cell r="L16">
            <v>4.2035262653779997</v>
          </cell>
          <cell r="M16" t="str">
            <v>-</v>
          </cell>
          <cell r="N16">
            <v>2.0735350314248823E-3</v>
          </cell>
          <cell r="O16">
            <v>0.72480000000000011</v>
          </cell>
        </row>
        <row r="17">
          <cell r="A17">
            <v>32964</v>
          </cell>
          <cell r="B17">
            <v>2.4301132578097642E-3</v>
          </cell>
          <cell r="C17">
            <v>0.28350000000000009</v>
          </cell>
          <cell r="D17">
            <v>5.9108976683004064</v>
          </cell>
          <cell r="E17" t="str">
            <v>-</v>
          </cell>
          <cell r="F17">
            <v>2.6607047268807889E-3</v>
          </cell>
          <cell r="G17">
            <v>0.2448999999999999</v>
          </cell>
          <cell r="H17">
            <v>5.9963335846384762</v>
          </cell>
          <cell r="I17" t="str">
            <v>-</v>
          </cell>
          <cell r="J17">
            <v>1.9432480816619832E-3</v>
          </cell>
          <cell r="K17">
            <v>0.34470000000000001</v>
          </cell>
          <cell r="L17">
            <v>5.9971817690537961</v>
          </cell>
          <cell r="M17" t="str">
            <v>-</v>
          </cell>
          <cell r="N17">
            <v>2.8656254134291877E-3</v>
          </cell>
          <cell r="O17">
            <v>0.38200000000000012</v>
          </cell>
        </row>
        <row r="18">
          <cell r="A18">
            <v>32994</v>
          </cell>
          <cell r="B18">
            <v>2.5742189739978829E-3</v>
          </cell>
          <cell r="C18">
            <v>5.9299999999999908E-2</v>
          </cell>
          <cell r="D18">
            <v>6.3207139000306194</v>
          </cell>
          <cell r="E18" t="str">
            <v>-</v>
          </cell>
          <cell r="F18">
            <v>2.7950703155882688E-3</v>
          </cell>
          <cell r="G18">
            <v>5.0499999999999989E-2</v>
          </cell>
          <cell r="H18">
            <v>6.3496484306627199</v>
          </cell>
          <cell r="I18" t="str">
            <v>-</v>
          </cell>
          <cell r="J18">
            <v>2.126107726146376E-3</v>
          </cell>
          <cell r="K18">
            <v>9.4100000000000072E-2</v>
          </cell>
          <cell r="L18">
            <v>6.6556165735217592</v>
          </cell>
          <cell r="M18" t="str">
            <v>-</v>
          </cell>
          <cell r="N18">
            <v>2.8971472929769084E-3</v>
          </cell>
          <cell r="O18">
            <v>1.0999999999999899E-2</v>
          </cell>
        </row>
        <row r="19">
          <cell r="A19">
            <v>33025</v>
          </cell>
          <cell r="B19">
            <v>2.8300963400132721E-3</v>
          </cell>
          <cell r="C19">
            <v>9.9399999999999933E-2</v>
          </cell>
          <cell r="D19">
            <v>7.048392861693662</v>
          </cell>
          <cell r="E19" t="str">
            <v>-</v>
          </cell>
          <cell r="F19">
            <v>3.0606019955691545E-3</v>
          </cell>
          <cell r="G19">
            <v>9.4999999999999973E-2</v>
          </cell>
          <cell r="H19">
            <v>7.0478650315756788</v>
          </cell>
          <cell r="I19" t="str">
            <v>-</v>
          </cell>
          <cell r="J19">
            <v>2.3918711919146732E-3</v>
          </cell>
          <cell r="K19">
            <v>0.125</v>
          </cell>
          <cell r="L19">
            <v>7.6125686452119794</v>
          </cell>
          <cell r="M19" t="str">
            <v>-</v>
          </cell>
          <cell r="N19">
            <v>3.0254909180557855E-3</v>
          </cell>
          <cell r="O19">
            <v>4.4300000000000006E-2</v>
          </cell>
        </row>
        <row r="20">
          <cell r="A20">
            <v>33055</v>
          </cell>
          <cell r="B20">
            <v>3.1699909104488666E-3</v>
          </cell>
          <cell r="C20">
            <v>0.1201000000000001</v>
          </cell>
          <cell r="D20">
            <v>8.015004844383073</v>
          </cell>
          <cell r="E20">
            <v>49.203875353237329</v>
          </cell>
          <cell r="F20">
            <v>3.3779864225096756E-3</v>
          </cell>
          <cell r="G20">
            <v>0.1036999999999999</v>
          </cell>
          <cell r="H20">
            <v>7.8824286353500757</v>
          </cell>
          <cell r="I20">
            <v>49.655154594383816</v>
          </cell>
          <cell r="J20">
            <v>2.7654814720917452E-3</v>
          </cell>
          <cell r="K20">
            <v>0.15620000000000012</v>
          </cell>
          <cell r="L20">
            <v>8.9578518675940906</v>
          </cell>
          <cell r="M20">
            <v>51.128219263403743</v>
          </cell>
          <cell r="N20">
            <v>3.3646484499698392E-3</v>
          </cell>
          <cell r="O20">
            <v>0.11210000000000009</v>
          </cell>
        </row>
        <row r="21">
          <cell r="A21">
            <v>33086</v>
          </cell>
          <cell r="B21">
            <v>3.6017436724520026E-3</v>
          </cell>
          <cell r="C21">
            <v>0.1362000000000001</v>
          </cell>
          <cell r="D21">
            <v>9.2428485041880482</v>
          </cell>
          <cell r="E21">
            <v>40.660563231338202</v>
          </cell>
          <cell r="F21">
            <v>3.8367169786864891E-3</v>
          </cell>
          <cell r="G21">
            <v>0.13579999999999992</v>
          </cell>
          <cell r="H21">
            <v>9.0886624440306143</v>
          </cell>
          <cell r="I21">
            <v>40.806514015623556</v>
          </cell>
          <cell r="J21">
            <v>3.1421400485906414E-3</v>
          </cell>
          <cell r="K21">
            <v>0.1362000000000001</v>
          </cell>
          <cell r="L21">
            <v>10.314111291960408</v>
          </cell>
          <cell r="M21">
            <v>43.697066430517957</v>
          </cell>
          <cell r="N21">
            <v>3.8336804438956346E-3</v>
          </cell>
          <cell r="O21">
            <v>0.13939999999999997</v>
          </cell>
        </row>
        <row r="22">
          <cell r="A22">
            <v>33117</v>
          </cell>
          <cell r="B22">
            <v>4.0627668625258595E-3</v>
          </cell>
          <cell r="C22">
            <v>0.12800000000000011</v>
          </cell>
          <cell r="D22">
            <v>10.55393311272412</v>
          </cell>
          <cell r="E22">
            <v>32.585702776550526</v>
          </cell>
          <cell r="F22">
            <v>4.3305024538434402E-3</v>
          </cell>
          <cell r="G22">
            <v>0.12870000000000004</v>
          </cell>
          <cell r="H22">
            <v>10.387073300577354</v>
          </cell>
          <cell r="I22">
            <v>32.032560286618349</v>
          </cell>
          <cell r="J22">
            <v>3.5437055468005253E-3</v>
          </cell>
          <cell r="K22">
            <v>0.12779999999999991</v>
          </cell>
          <cell r="L22">
            <v>11.760054715072949</v>
          </cell>
          <cell r="M22">
            <v>36.498587755960834</v>
          </cell>
          <cell r="N22">
            <v>4.3086734508943035E-3</v>
          </cell>
          <cell r="O22">
            <v>0.1238999999999999</v>
          </cell>
        </row>
        <row r="23">
          <cell r="A23">
            <v>33147</v>
          </cell>
          <cell r="B23">
            <v>4.5897077245954637E-3</v>
          </cell>
          <cell r="C23">
            <v>0.12969999999999993</v>
          </cell>
          <cell r="D23">
            <v>12.052478237444438</v>
          </cell>
          <cell r="E23">
            <v>25.977935456960417</v>
          </cell>
          <cell r="F23">
            <v>4.8913025216161653E-3</v>
          </cell>
          <cell r="G23">
            <v>0.12949999999999995</v>
          </cell>
          <cell r="H23">
            <v>11.86169929300212</v>
          </cell>
          <cell r="I23">
            <v>25.2618968422154</v>
          </cell>
          <cell r="J23">
            <v>4.0182077195171162E-3</v>
          </cell>
          <cell r="K23">
            <v>0.13390000000000013</v>
          </cell>
          <cell r="L23">
            <v>13.468626041421217</v>
          </cell>
          <cell r="M23">
            <v>29.768976522529851</v>
          </cell>
          <cell r="N23">
            <v>4.8050326324373272E-3</v>
          </cell>
          <cell r="O23">
            <v>0.11519999999999997</v>
          </cell>
        </row>
        <row r="24">
          <cell r="A24">
            <v>33178</v>
          </cell>
          <cell r="B24">
            <v>5.3635324469622596E-3</v>
          </cell>
          <cell r="C24">
            <v>0.16860000000000008</v>
          </cell>
          <cell r="D24">
            <v>14.253126068277574</v>
          </cell>
          <cell r="E24">
            <v>21.441924384256794</v>
          </cell>
          <cell r="F24">
            <v>5.7595087192030348E-3</v>
          </cell>
          <cell r="G24">
            <v>0.17749999999999999</v>
          </cell>
          <cell r="H24">
            <v>14.144650917509997</v>
          </cell>
          <cell r="I24">
            <v>21.165711082867631</v>
          </cell>
          <cell r="J24">
            <v>4.6751846816581646E-3</v>
          </cell>
          <cell r="K24">
            <v>0.16349999999999998</v>
          </cell>
          <cell r="L24">
            <v>15.834246399193585</v>
          </cell>
          <cell r="M24">
            <v>24.209283982792396</v>
          </cell>
          <cell r="N24">
            <v>5.3883635940152183E-3</v>
          </cell>
          <cell r="O24">
            <v>0.12139999999999995</v>
          </cell>
        </row>
        <row r="25">
          <cell r="A25">
            <v>33208</v>
          </cell>
          <cell r="B25">
            <v>6.3289682874154655E-3</v>
          </cell>
          <cell r="C25">
            <v>0.17999999999999994</v>
          </cell>
          <cell r="D25">
            <v>16.998688760567536</v>
          </cell>
          <cell r="E25">
            <v>16.998688760567536</v>
          </cell>
          <cell r="F25">
            <v>6.7939164851718997E-3</v>
          </cell>
          <cell r="G25">
            <v>0.17959999999999998</v>
          </cell>
          <cell r="H25">
            <v>16.864630222294792</v>
          </cell>
          <cell r="I25">
            <v>16.864630222294792</v>
          </cell>
          <cell r="J25">
            <v>5.5658073635140451E-3</v>
          </cell>
          <cell r="K25">
            <v>0.19050000000000011</v>
          </cell>
          <cell r="L25">
            <v>19.041170338239965</v>
          </cell>
          <cell r="M25">
            <v>19.041170338239965</v>
          </cell>
          <cell r="N25">
            <v>6.1508170425683718E-3</v>
          </cell>
          <cell r="O25">
            <v>0.14149999999999996</v>
          </cell>
        </row>
        <row r="26">
          <cell r="A26">
            <v>33239</v>
          </cell>
          <cell r="B26">
            <v>7.4491956742880035E-3</v>
          </cell>
          <cell r="C26">
            <v>0.17700000000000005</v>
          </cell>
          <cell r="D26">
            <v>0.17700000000000005</v>
          </cell>
          <cell r="E26">
            <v>12.12056030669391</v>
          </cell>
          <cell r="F26">
            <v>7.9794549118343966E-3</v>
          </cell>
          <cell r="G26">
            <v>0.1745000000000001</v>
          </cell>
          <cell r="H26">
            <v>0.1745000000000001</v>
          </cell>
          <cell r="I26">
            <v>11.90168369678733</v>
          </cell>
          <cell r="J26">
            <v>6.6055001790184696E-3</v>
          </cell>
          <cell r="K26">
            <v>0.18680000000000008</v>
          </cell>
          <cell r="L26">
            <v>0.18680000000000008</v>
          </cell>
          <cell r="M26">
            <v>13.640441313199061</v>
          </cell>
          <cell r="N26">
            <v>7.1146500731388363E-3</v>
          </cell>
          <cell r="O26">
            <v>0.15670000000000006</v>
          </cell>
        </row>
        <row r="27">
          <cell r="A27">
            <v>33270</v>
          </cell>
          <cell r="B27">
            <v>9.0150166050233412E-3</v>
          </cell>
          <cell r="C27">
            <v>0.21019999999999994</v>
          </cell>
          <cell r="D27">
            <v>0.42440539999999993</v>
          </cell>
          <cell r="E27">
            <v>7.7586199366545152</v>
          </cell>
          <cell r="F27">
            <v>9.593698640498494E-3</v>
          </cell>
          <cell r="G27">
            <v>0.20229999999999992</v>
          </cell>
          <cell r="H27">
            <v>0.41210134999999992</v>
          </cell>
          <cell r="I27">
            <v>7.3418630323460103</v>
          </cell>
          <cell r="J27">
            <v>8.1498661208729874E-3</v>
          </cell>
          <cell r="K27">
            <v>0.23380000000000001</v>
          </cell>
          <cell r="L27">
            <v>0.46427384000000016</v>
          </cell>
          <cell r="M27">
            <v>9.3390627280779572</v>
          </cell>
          <cell r="N27">
            <v>8.3625596959673882E-3</v>
          </cell>
          <cell r="O27">
            <v>0.1754</v>
          </cell>
        </row>
        <row r="28">
          <cell r="A28">
            <v>33298</v>
          </cell>
          <cell r="B28">
            <v>9.8434966310249877E-3</v>
          </cell>
          <cell r="C28">
            <v>9.1900000000000093E-2</v>
          </cell>
          <cell r="D28">
            <v>0.55530825626000024</v>
          </cell>
          <cell r="E28">
            <v>4.1989872839538274</v>
          </cell>
          <cell r="F28">
            <v>1.0399569326300368E-2</v>
          </cell>
          <cell r="G28">
            <v>8.4000000000000075E-2</v>
          </cell>
          <cell r="H28">
            <v>0.53071786340000005</v>
          </cell>
          <cell r="I28">
            <v>3.8657875199435399</v>
          </cell>
          <cell r="J28">
            <v>8.9624077731240235E-3</v>
          </cell>
          <cell r="K28">
            <v>9.96999999999999E-2</v>
          </cell>
          <cell r="L28">
            <v>0.61026194184799998</v>
          </cell>
          <cell r="M28">
            <v>5.2018585512831121</v>
          </cell>
          <cell r="N28">
            <v>9.3944995624497627E-3</v>
          </cell>
          <cell r="O28">
            <v>0.12339999999999995</v>
          </cell>
        </row>
        <row r="29">
          <cell r="A29">
            <v>33329</v>
          </cell>
          <cell r="B29">
            <v>1.061227371790804E-2</v>
          </cell>
          <cell r="C29">
            <v>7.8100000000000058E-2</v>
          </cell>
          <cell r="D29">
            <v>0.67677783107390654</v>
          </cell>
          <cell r="E29">
            <v>3.3669872932065612</v>
          </cell>
          <cell r="F29">
            <v>1.1183696853503414E-2</v>
          </cell>
          <cell r="G29">
            <v>7.5399999999999912E-2</v>
          </cell>
          <cell r="H29">
            <v>0.64613399030035978</v>
          </cell>
          <cell r="I29">
            <v>3.2032837167220514</v>
          </cell>
          <cell r="J29">
            <v>9.6928440066336302E-3</v>
          </cell>
          <cell r="K29">
            <v>8.1499999999999906E-2</v>
          </cell>
          <cell r="L29">
            <v>0.74149829010861179</v>
          </cell>
          <cell r="M29">
            <v>3.9879601570704883</v>
          </cell>
          <cell r="N29">
            <v>1.0193971475214237E-2</v>
          </cell>
          <cell r="O29">
            <v>8.5099999999999953E-2</v>
          </cell>
        </row>
        <row r="30">
          <cell r="A30">
            <v>33359</v>
          </cell>
          <cell r="B30">
            <v>1.1406071792007562E-2</v>
          </cell>
          <cell r="C30">
            <v>7.4799999999999978E-2</v>
          </cell>
          <cell r="D30">
            <v>0.80220081283823474</v>
          </cell>
          <cell r="E30">
            <v>3.4308863803817733</v>
          </cell>
          <cell r="F30">
            <v>1.2031421074998973E-2</v>
          </cell>
          <cell r="G30">
            <v>7.580000000000009E-2</v>
          </cell>
          <cell r="H30">
            <v>0.77091094676512695</v>
          </cell>
          <cell r="I30">
            <v>3.3045146334598599</v>
          </cell>
          <cell r="J30">
            <v>1.0405268041121201E-2</v>
          </cell>
          <cell r="K30">
            <v>7.3499999999999899E-2</v>
          </cell>
          <cell r="L30">
            <v>0.86949841443159448</v>
          </cell>
          <cell r="M30">
            <v>3.8940455430172447</v>
          </cell>
          <cell r="N30">
            <v>1.093303440716727E-2</v>
          </cell>
          <cell r="O30">
            <v>7.2500000000000009E-2</v>
          </cell>
        </row>
        <row r="31">
          <cell r="A31">
            <v>33390</v>
          </cell>
          <cell r="B31">
            <v>1.2373306679969803E-2</v>
          </cell>
          <cell r="C31">
            <v>8.4799999999999986E-2</v>
          </cell>
          <cell r="D31">
            <v>0.9550274417669169</v>
          </cell>
          <cell r="E31">
            <v>3.3720443382191636</v>
          </cell>
          <cell r="F31">
            <v>1.2906105387151397E-2</v>
          </cell>
          <cell r="G31">
            <v>7.2699999999999987E-2</v>
          </cell>
          <cell r="H31">
            <v>0.89965617259495168</v>
          </cell>
          <cell r="I31">
            <v>3.2168519153537822</v>
          </cell>
          <cell r="J31">
            <v>1.1406254826677061E-2</v>
          </cell>
          <cell r="K31">
            <v>9.6200000000000063E-2</v>
          </cell>
          <cell r="L31">
            <v>1.049344161899914</v>
          </cell>
          <cell r="M31">
            <v>3.7687579771160031</v>
          </cell>
          <cell r="N31">
            <v>1.2393687803964817E-2</v>
          </cell>
          <cell r="O31">
            <v>0.13359999999999994</v>
          </cell>
        </row>
        <row r="32">
          <cell r="A32">
            <v>33420</v>
          </cell>
          <cell r="B32">
            <v>1.4009057823061813E-2</v>
          </cell>
          <cell r="C32">
            <v>0.1322000000000001</v>
          </cell>
          <cell r="D32">
            <v>1.2134820695685038</v>
          </cell>
          <cell r="E32">
            <v>3.419273814598462</v>
          </cell>
          <cell r="F32">
            <v>1.4711669530813877E-2</v>
          </cell>
          <cell r="G32">
            <v>0.13989999999999991</v>
          </cell>
          <cell r="H32">
            <v>1.1654180711409854</v>
          </cell>
          <cell r="I32">
            <v>3.3551594620927574</v>
          </cell>
          <cell r="J32">
            <v>1.2794396039083658E-2</v>
          </cell>
          <cell r="K32">
            <v>0.12169999999999992</v>
          </cell>
          <cell r="L32">
            <v>1.2987493464031332</v>
          </cell>
          <cell r="M32">
            <v>3.6264623965845182</v>
          </cell>
          <cell r="N32">
            <v>1.3848706752150285E-2</v>
          </cell>
          <cell r="O32">
            <v>0.11739999999999995</v>
          </cell>
        </row>
        <row r="33">
          <cell r="A33">
            <v>33451</v>
          </cell>
          <cell r="B33">
            <v>1.614543914107874E-2</v>
          </cell>
          <cell r="C33">
            <v>0.15250000000000008</v>
          </cell>
          <cell r="D33">
            <v>1.5510380851777006</v>
          </cell>
          <cell r="E33">
            <v>3.4826730076788648</v>
          </cell>
          <cell r="F33">
            <v>1.7009632311527006E-2</v>
          </cell>
          <cell r="G33">
            <v>0.15620000000000012</v>
          </cell>
          <cell r="H33">
            <v>1.5036563738532074</v>
          </cell>
          <cell r="I33">
            <v>3.4333820831763049</v>
          </cell>
          <cell r="J33">
            <v>1.4691804971679762E-2</v>
          </cell>
          <cell r="K33">
            <v>0.14829999999999988</v>
          </cell>
          <cell r="L33">
            <v>1.6396538744747176</v>
          </cell>
          <cell r="M33">
            <v>3.6757320630153147</v>
          </cell>
          <cell r="N33">
            <v>1.5809683628254766E-2</v>
          </cell>
          <cell r="O33">
            <v>0.14159999999999995</v>
          </cell>
        </row>
        <row r="34">
          <cell r="A34">
            <v>33482</v>
          </cell>
          <cell r="B34">
            <v>1.8555953204841796E-2</v>
          </cell>
          <cell r="C34">
            <v>0.14929999999999999</v>
          </cell>
          <cell r="D34">
            <v>1.9319080712947314</v>
          </cell>
          <cell r="E34">
            <v>3.567319226706843</v>
          </cell>
          <cell r="F34">
            <v>1.9470926107004963E-2</v>
          </cell>
          <cell r="G34">
            <v>0.14470000000000005</v>
          </cell>
          <cell r="H34">
            <v>1.8659354511497663</v>
          </cell>
          <cell r="I34">
            <v>3.4962279353343817</v>
          </cell>
          <cell r="J34">
            <v>1.7057185572120204E-2</v>
          </cell>
          <cell r="K34">
            <v>0.16100000000000003</v>
          </cell>
          <cell r="L34">
            <v>2.0646381482651472</v>
          </cell>
          <cell r="M34">
            <v>3.8133755321517828</v>
          </cell>
          <cell r="N34">
            <v>1.7948733823157634E-2</v>
          </cell>
          <cell r="O34">
            <v>0.13529999999999998</v>
          </cell>
        </row>
        <row r="35">
          <cell r="A35">
            <v>33512</v>
          </cell>
          <cell r="B35">
            <v>2.2755165415097492E-2</v>
          </cell>
          <cell r="C35">
            <v>0.22629999999999995</v>
          </cell>
          <cell r="D35">
            <v>2.5953988678287288</v>
          </cell>
          <cell r="E35">
            <v>3.9578680779946893</v>
          </cell>
          <cell r="F35">
            <v>2.4081641409143741E-2</v>
          </cell>
          <cell r="G35">
            <v>0.23680000000000012</v>
          </cell>
          <cell r="H35">
            <v>2.5445889659820313</v>
          </cell>
          <cell r="I35">
            <v>3.9233596373807558</v>
          </cell>
          <cell r="J35">
            <v>2.0570965799976967E-2</v>
          </cell>
          <cell r="K35">
            <v>0.20599999999999996</v>
          </cell>
          <cell r="L35">
            <v>2.6959536068077674</v>
          </cell>
          <cell r="M35">
            <v>4.1194381266205573</v>
          </cell>
          <cell r="N35">
            <v>2.2089506716160098E-2</v>
          </cell>
          <cell r="O35">
            <v>0.23069999999999991</v>
          </cell>
        </row>
        <row r="36">
          <cell r="A36">
            <v>33543</v>
          </cell>
          <cell r="B36">
            <v>2.8585038794445468E-2</v>
          </cell>
          <cell r="C36">
            <v>0.25619999999999998</v>
          </cell>
          <cell r="D36">
            <v>3.5165400577664485</v>
          </cell>
          <cell r="E36">
            <v>4.329517268164409</v>
          </cell>
          <cell r="F36">
            <v>3.0157439536670706E-2</v>
          </cell>
          <cell r="G36">
            <v>0.25229999999999997</v>
          </cell>
          <cell r="H36">
            <v>3.4388887620992978</v>
          </cell>
          <cell r="I36">
            <v>4.2361131837723311</v>
          </cell>
          <cell r="J36">
            <v>2.6211524622330649E-2</v>
          </cell>
          <cell r="K36">
            <v>0.2742</v>
          </cell>
          <cell r="L36">
            <v>3.7093840857944569</v>
          </cell>
          <cell r="M36">
            <v>4.606521754138301</v>
          </cell>
          <cell r="N36">
            <v>2.6750392633269882E-2</v>
          </cell>
          <cell r="O36">
            <v>0.21100000000000008</v>
          </cell>
        </row>
        <row r="37">
          <cell r="A37">
            <v>33573</v>
          </cell>
          <cell r="B37">
            <v>3.5339683461572929E-2</v>
          </cell>
          <cell r="C37">
            <v>0.23629999999999995</v>
          </cell>
          <cell r="D37">
            <v>4.5837984734166604</v>
          </cell>
          <cell r="E37">
            <v>4.5837984734166604</v>
          </cell>
          <cell r="F37">
            <v>3.7006194055448624E-2</v>
          </cell>
          <cell r="G37">
            <v>0.22710000000000008</v>
          </cell>
          <cell r="H37">
            <v>4.4469603999720482</v>
          </cell>
          <cell r="I37">
            <v>4.4469603999720482</v>
          </cell>
          <cell r="J37">
            <v>3.2497048226765538E-2</v>
          </cell>
          <cell r="K37">
            <v>0.23980000000000001</v>
          </cell>
          <cell r="L37">
            <v>4.8386943895679675</v>
          </cell>
          <cell r="M37">
            <v>4.8386943895679675</v>
          </cell>
          <cell r="N37">
            <v>3.4700609323877696E-2</v>
          </cell>
          <cell r="O37">
            <v>0.29720000000000013</v>
          </cell>
        </row>
        <row r="38">
          <cell r="A38">
            <v>33604</v>
          </cell>
          <cell r="B38">
            <v>4.3665712885119515E-2</v>
          </cell>
          <cell r="C38">
            <v>0.23560000000000003</v>
          </cell>
          <cell r="D38">
            <v>0.23560000000000003</v>
          </cell>
          <cell r="E38">
            <v>4.8618023736224512</v>
          </cell>
          <cell r="F38">
            <v>4.5665643464423603E-2</v>
          </cell>
          <cell r="G38">
            <v>0.23399999999999999</v>
          </cell>
          <cell r="H38">
            <v>0.23399999999999999</v>
          </cell>
          <cell r="I38">
            <v>4.722902625428274</v>
          </cell>
          <cell r="J38">
            <v>4.0650557626861011E-2</v>
          </cell>
          <cell r="K38">
            <v>0.25090000000000012</v>
          </cell>
          <cell r="L38">
            <v>0.25090000000000012</v>
          </cell>
          <cell r="M38">
            <v>5.1540468587045583</v>
          </cell>
          <cell r="N38">
            <v>4.103347052548538E-2</v>
          </cell>
          <cell r="O38">
            <v>0.18250000000000011</v>
          </cell>
        </row>
        <row r="39">
          <cell r="A39">
            <v>33635</v>
          </cell>
          <cell r="B39">
            <v>5.5830980494913807E-2</v>
          </cell>
          <cell r="C39">
            <v>0.27859999999999996</v>
          </cell>
          <cell r="D39">
            <v>0.57983815999999999</v>
          </cell>
          <cell r="E39">
            <v>5.1931090025728528</v>
          </cell>
          <cell r="F39">
            <v>5.8598153693548358E-2</v>
          </cell>
          <cell r="G39">
            <v>0.2831999999999999</v>
          </cell>
          <cell r="H39">
            <v>0.58346879999999968</v>
          </cell>
          <cell r="I39">
            <v>5.1079835722777682</v>
          </cell>
          <cell r="J39">
            <v>5.1597752795774679E-2</v>
          </cell>
          <cell r="K39">
            <v>0.26929999999999987</v>
          </cell>
          <cell r="L39">
            <v>0.5877673699999999</v>
          </cell>
          <cell r="M39">
            <v>5.3311166135140997</v>
          </cell>
          <cell r="N39">
            <v>5.2621322601882452E-2</v>
          </cell>
          <cell r="O39">
            <v>0.28239999999999998</v>
          </cell>
        </row>
        <row r="40">
          <cell r="A40">
            <v>33664</v>
          </cell>
          <cell r="B40">
            <v>6.7773227222775873E-2</v>
          </cell>
          <cell r="C40">
            <v>0.21389999999999998</v>
          </cell>
          <cell r="D40">
            <v>0.9177655424240001</v>
          </cell>
          <cell r="E40">
            <v>5.8850764888938407</v>
          </cell>
          <cell r="F40">
            <v>7.1085420245643516E-2</v>
          </cell>
          <cell r="G40">
            <v>0.21310000000000007</v>
          </cell>
          <cell r="H40">
            <v>0.92090600127999989</v>
          </cell>
          <cell r="I40">
            <v>5.8354196231828048</v>
          </cell>
          <cell r="J40">
            <v>6.2479718860403564E-2</v>
          </cell>
          <cell r="K40">
            <v>0.21090000000000009</v>
          </cell>
          <cell r="L40">
            <v>0.922627508333</v>
          </cell>
          <cell r="M40">
            <v>5.9713095456071876</v>
          </cell>
          <cell r="N40">
            <v>6.4971547016544257E-2</v>
          </cell>
          <cell r="O40">
            <v>0.23469999999999991</v>
          </cell>
        </row>
        <row r="41">
          <cell r="A41">
            <v>33695</v>
          </cell>
          <cell r="B41">
            <v>8.1287208730997387E-2</v>
          </cell>
          <cell r="C41">
            <v>0.19940000000000002</v>
          </cell>
          <cell r="D41">
            <v>1.3001679915833457</v>
          </cell>
          <cell r="E41">
            <v>6.6597354056017739</v>
          </cell>
          <cell r="F41">
            <v>8.4413936541701678E-2</v>
          </cell>
          <cell r="G41">
            <v>0.1875</v>
          </cell>
          <cell r="H41">
            <v>1.2810758765199997</v>
          </cell>
          <cell r="I41">
            <v>6.5479456969774805</v>
          </cell>
          <cell r="J41">
            <v>7.5338045001874618E-2</v>
          </cell>
          <cell r="K41">
            <v>0.20579999999999998</v>
          </cell>
          <cell r="L41">
            <v>1.3183042495479316</v>
          </cell>
          <cell r="M41">
            <v>6.7725428109969004</v>
          </cell>
          <cell r="N41">
            <v>8.2344938688768202E-2</v>
          </cell>
          <cell r="O41">
            <v>0.26740000000000008</v>
          </cell>
        </row>
        <row r="42">
          <cell r="A42">
            <v>33725</v>
          </cell>
          <cell r="B42">
            <v>9.7894185474740145E-2</v>
          </cell>
          <cell r="C42">
            <v>0.20429999999999993</v>
          </cell>
          <cell r="D42">
            <v>1.7700923122638232</v>
          </cell>
          <cell r="E42">
            <v>7.5826380247173564</v>
          </cell>
          <cell r="F42">
            <v>0.10127984106273367</v>
          </cell>
          <cell r="G42">
            <v>0.19979999999999998</v>
          </cell>
          <cell r="H42">
            <v>1.7368348366486956</v>
          </cell>
          <cell r="I42">
            <v>7.4179450150897761</v>
          </cell>
          <cell r="J42">
            <v>9.1814475443784599E-2</v>
          </cell>
          <cell r="K42">
            <v>0.21870000000000012</v>
          </cell>
          <cell r="L42">
            <v>1.8253173889240641</v>
          </cell>
          <cell r="M42">
            <v>7.8238452946082209</v>
          </cell>
          <cell r="N42">
            <v>9.6952930812155683E-2</v>
          </cell>
          <cell r="O42">
            <v>0.1774</v>
          </cell>
        </row>
        <row r="43">
          <cell r="A43">
            <v>33756</v>
          </cell>
          <cell r="B43">
            <v>0.1210070026653263</v>
          </cell>
          <cell r="C43">
            <v>0.23609999999999998</v>
          </cell>
          <cell r="D43">
            <v>2.424111107189312</v>
          </cell>
          <cell r="E43">
            <v>8.7796818421396807</v>
          </cell>
          <cell r="F43">
            <v>0.12485778806213808</v>
          </cell>
          <cell r="G43">
            <v>0.23280000000000012</v>
          </cell>
          <cell r="H43">
            <v>2.3739699866205126</v>
          </cell>
          <cell r="I43">
            <v>8.6743195810596418</v>
          </cell>
          <cell r="J43">
            <v>0.11317970387955327</v>
          </cell>
          <cell r="K43">
            <v>0.23269999999999991</v>
          </cell>
          <cell r="L43">
            <v>2.4827687453266938</v>
          </cell>
          <cell r="M43">
            <v>8.922599976887021</v>
          </cell>
          <cell r="N43">
            <v>0.12366346325090458</v>
          </cell>
          <cell r="O43">
            <v>0.27550000000000008</v>
          </cell>
        </row>
        <row r="44">
          <cell r="A44">
            <v>33786</v>
          </cell>
          <cell r="B44">
            <v>0.14743493204743355</v>
          </cell>
          <cell r="C44">
            <v>0.21839999999999993</v>
          </cell>
          <cell r="D44">
            <v>3.1719369729994575</v>
          </cell>
          <cell r="E44">
            <v>9.5242575132158489</v>
          </cell>
          <cell r="F44">
            <v>0.15321299173104966</v>
          </cell>
          <cell r="G44">
            <v>0.22710000000000008</v>
          </cell>
          <cell r="H44">
            <v>3.1401985705820312</v>
          </cell>
          <cell r="I44">
            <v>9.4143850845848647</v>
          </cell>
          <cell r="J44">
            <v>0.13695875966464741</v>
          </cell>
          <cell r="K44">
            <v>0.21009999999999995</v>
          </cell>
          <cell r="L44">
            <v>3.2144984587198318</v>
          </cell>
          <cell r="M44">
            <v>9.7045896692796507</v>
          </cell>
          <cell r="N44">
            <v>0.14688746164942446</v>
          </cell>
          <cell r="O44">
            <v>0.18779999999999997</v>
          </cell>
        </row>
        <row r="45">
          <cell r="A45">
            <v>33817</v>
          </cell>
          <cell r="B45">
            <v>0.18374815581071643</v>
          </cell>
          <cell r="C45">
            <v>0.24629999999999996</v>
          </cell>
          <cell r="D45">
            <v>4.1994850494492235</v>
          </cell>
          <cell r="E45">
            <v>10.380808797154804</v>
          </cell>
          <cell r="F45">
            <v>0.19249680281089079</v>
          </cell>
          <cell r="G45">
            <v>0.25639999999999996</v>
          </cell>
          <cell r="H45">
            <v>4.2017454840792645</v>
          </cell>
          <cell r="I45">
            <v>10.316929095547849</v>
          </cell>
          <cell r="J45">
            <v>0.16865101665104681</v>
          </cell>
          <cell r="K45">
            <v>0.23140000000000005</v>
          </cell>
          <cell r="L45">
            <v>4.1897334020676009</v>
          </cell>
          <cell r="M45">
            <v>10.479257788688464</v>
          </cell>
          <cell r="N45">
            <v>0.18095066400592599</v>
          </cell>
          <cell r="O45">
            <v>0.2319</v>
          </cell>
        </row>
        <row r="46">
          <cell r="A46">
            <v>33848</v>
          </cell>
          <cell r="B46">
            <v>0.23018131478408446</v>
          </cell>
          <cell r="C46">
            <v>0.25269999999999992</v>
          </cell>
          <cell r="D46">
            <v>5.513394921445042</v>
          </cell>
          <cell r="E46">
            <v>11.404715200727244</v>
          </cell>
          <cell r="F46">
            <v>0.24229572569806823</v>
          </cell>
          <cell r="G46">
            <v>0.25869999999999993</v>
          </cell>
          <cell r="H46">
            <v>5.5474370408105695</v>
          </cell>
          <cell r="I46">
            <v>11.443975410645653</v>
          </cell>
          <cell r="J46">
            <v>0.21169075610039392</v>
          </cell>
          <cell r="K46">
            <v>0.25519999999999987</v>
          </cell>
          <cell r="L46">
            <v>5.5141533662752513</v>
          </cell>
          <cell r="M46">
            <v>11.410649764308147</v>
          </cell>
          <cell r="N46">
            <v>0.21625413855348216</v>
          </cell>
          <cell r="O46">
            <v>0.19510000000000005</v>
          </cell>
        </row>
        <row r="47">
          <cell r="A47">
            <v>33878</v>
          </cell>
          <cell r="B47">
            <v>0.29177783462030549</v>
          </cell>
          <cell r="C47">
            <v>0.26760000000000006</v>
          </cell>
          <cell r="D47">
            <v>7.256379402423736</v>
          </cell>
          <cell r="E47">
            <v>11.822487962522921</v>
          </cell>
          <cell r="F47">
            <v>0.30604373112923</v>
          </cell>
          <cell r="G47">
            <v>0.26310000000000011</v>
          </cell>
          <cell r="H47">
            <v>7.2700677262478308</v>
          </cell>
          <cell r="I47">
            <v>11.708590993844213</v>
          </cell>
          <cell r="J47">
            <v>0.26795815907187864</v>
          </cell>
          <cell r="K47">
            <v>0.26580000000000004</v>
          </cell>
          <cell r="L47">
            <v>7.2456153310312139</v>
          </cell>
          <cell r="M47">
            <v>12.026036875341005</v>
          </cell>
          <cell r="N47">
            <v>0.28400656016228809</v>
          </cell>
          <cell r="O47">
            <v>0.31329999999999991</v>
          </cell>
        </row>
        <row r="48">
          <cell r="A48">
            <v>33909</v>
          </cell>
          <cell r="B48">
            <v>0.36014138127184303</v>
          </cell>
          <cell r="C48">
            <v>0.23429999999999995</v>
          </cell>
          <cell r="D48">
            <v>9.1908490964116165</v>
          </cell>
          <cell r="E48">
            <v>11.59894673789368</v>
          </cell>
          <cell r="F48">
            <v>0.37793340357148614</v>
          </cell>
          <cell r="G48">
            <v>0.23490000000000011</v>
          </cell>
          <cell r="H48">
            <v>9.2127066351434461</v>
          </cell>
          <cell r="I48">
            <v>11.532012311984523</v>
          </cell>
          <cell r="J48">
            <v>0.33194656745824325</v>
          </cell>
          <cell r="K48">
            <v>0.2387999999999999</v>
          </cell>
          <cell r="L48">
            <v>9.2146682720814681</v>
          </cell>
          <cell r="M48">
            <v>11.664145723726604</v>
          </cell>
          <cell r="N48">
            <v>0.34367633845238482</v>
          </cell>
          <cell r="O48">
            <v>0.21009999999999995</v>
          </cell>
        </row>
        <row r="49">
          <cell r="A49">
            <v>33939</v>
          </cell>
          <cell r="B49">
            <v>0.45046483969482121</v>
          </cell>
          <cell r="C49">
            <v>0.25079999999999991</v>
          </cell>
          <cell r="D49">
            <v>11.746714049791649</v>
          </cell>
          <cell r="E49">
            <v>11.746714049791649</v>
          </cell>
          <cell r="F49">
            <v>0.47392848807864363</v>
          </cell>
          <cell r="G49">
            <v>0.254</v>
          </cell>
          <cell r="H49">
            <v>11.806734120469882</v>
          </cell>
          <cell r="I49">
            <v>11.806734120469882</v>
          </cell>
          <cell r="J49">
            <v>0.41121540776727167</v>
          </cell>
          <cell r="K49">
            <v>0.2387999999999999</v>
          </cell>
          <cell r="L49">
            <v>11.653931055454519</v>
          </cell>
          <cell r="M49">
            <v>11.653931055454519</v>
          </cell>
          <cell r="N49">
            <v>0.43904652237292163</v>
          </cell>
          <cell r="O49">
            <v>0.27750000000000008</v>
          </cell>
        </row>
        <row r="50">
          <cell r="A50">
            <v>33970</v>
          </cell>
          <cell r="B50">
            <v>0.56681990778799352</v>
          </cell>
          <cell r="C50">
            <v>0.25829999999999997</v>
          </cell>
          <cell r="D50">
            <v>0.25829999999999997</v>
          </cell>
          <cell r="E50">
            <v>11.980892108168364</v>
          </cell>
          <cell r="F50">
            <v>0.59544375242200787</v>
          </cell>
          <cell r="G50">
            <v>0.25639999999999996</v>
          </cell>
          <cell r="H50">
            <v>0.25639999999999996</v>
          </cell>
          <cell r="I50">
            <v>12.039206441619417</v>
          </cell>
          <cell r="J50">
            <v>0.52812394819550701</v>
          </cell>
          <cell r="K50">
            <v>0.2843</v>
          </cell>
          <cell r="L50">
            <v>0.2843</v>
          </cell>
          <cell r="M50">
            <v>11.991800827020738</v>
          </cell>
          <cell r="N50">
            <v>0.52303612210286154</v>
          </cell>
          <cell r="O50">
            <v>0.19130000000000003</v>
          </cell>
        </row>
        <row r="51">
          <cell r="A51">
            <v>34001</v>
          </cell>
          <cell r="B51">
            <v>0.72791012558134127</v>
          </cell>
          <cell r="C51">
            <v>0.28420000000000001</v>
          </cell>
          <cell r="D51">
            <v>0.61590886</v>
          </cell>
          <cell r="E51">
            <v>12.037745694751926</v>
          </cell>
          <cell r="F51">
            <v>0.75740445308079396</v>
          </cell>
          <cell r="G51">
            <v>0.27200000000000002</v>
          </cell>
          <cell r="H51">
            <v>0.59814079999999992</v>
          </cell>
          <cell r="I51">
            <v>11.925397906592815</v>
          </cell>
          <cell r="J51">
            <v>0.6809630188032868</v>
          </cell>
          <cell r="K51">
            <v>0.2894000000000001</v>
          </cell>
          <cell r="L51">
            <v>0.65597642000000023</v>
          </cell>
          <cell r="M51">
            <v>12.197532487481714</v>
          </cell>
          <cell r="N51">
            <v>0.70311745894287681</v>
          </cell>
          <cell r="O51">
            <v>0.34430000000000005</v>
          </cell>
        </row>
        <row r="52">
          <cell r="A52">
            <v>34029</v>
          </cell>
          <cell r="B52">
            <v>0.91898653354644333</v>
          </cell>
          <cell r="C52">
            <v>0.26249999999999996</v>
          </cell>
          <cell r="D52">
            <v>1.0400849357499999</v>
          </cell>
          <cell r="E52">
            <v>12.55972809920447</v>
          </cell>
          <cell r="F52">
            <v>0.96190365541260836</v>
          </cell>
          <cell r="G52">
            <v>0.27</v>
          </cell>
          <cell r="H52">
            <v>1.0296388159999998</v>
          </cell>
          <cell r="I52">
            <v>12.531658842117611</v>
          </cell>
          <cell r="J52">
            <v>0.85549384052256916</v>
          </cell>
          <cell r="K52">
            <v>0.25629999999999997</v>
          </cell>
          <cell r="L52">
            <v>1.080403176446</v>
          </cell>
          <cell r="M52">
            <v>12.69234458999362</v>
          </cell>
          <cell r="N52">
            <v>0.86989692020412723</v>
          </cell>
          <cell r="O52">
            <v>0.23720000000000008</v>
          </cell>
        </row>
        <row r="53">
          <cell r="A53">
            <v>34060</v>
          </cell>
          <cell r="B53">
            <v>1.1839303511678829</v>
          </cell>
          <cell r="C53">
            <v>0.2883</v>
          </cell>
          <cell r="D53">
            <v>1.6282414227267248</v>
          </cell>
          <cell r="E53">
            <v>13.564780482078637</v>
          </cell>
          <cell r="F53">
            <v>1.2300823945416435</v>
          </cell>
          <cell r="G53">
            <v>0.27879999999999994</v>
          </cell>
          <cell r="H53">
            <v>1.5955021179008</v>
          </cell>
          <cell r="I53">
            <v>13.572029749305262</v>
          </cell>
          <cell r="J53">
            <v>1.1081211716288839</v>
          </cell>
          <cell r="K53">
            <v>0.29530000000000012</v>
          </cell>
          <cell r="L53">
            <v>1.6947462344505042</v>
          </cell>
          <cell r="M53">
            <v>13.708653132707528</v>
          </cell>
          <cell r="N53">
            <v>1.1696633989064695</v>
          </cell>
          <cell r="O53">
            <v>0.34460000000000002</v>
          </cell>
        </row>
        <row r="54">
          <cell r="A54">
            <v>34090</v>
          </cell>
          <cell r="B54">
            <v>1.535557665464744</v>
          </cell>
          <cell r="C54">
            <v>0.29699999999999993</v>
          </cell>
          <cell r="D54">
            <v>2.4088291252765619</v>
          </cell>
          <cell r="E54">
            <v>14.685892456411187</v>
          </cell>
          <cell r="F54">
            <v>1.5992301211435909</v>
          </cell>
          <cell r="G54">
            <v>0.30010000000000026</v>
          </cell>
          <cell r="H54">
            <v>2.3744123034828304</v>
          </cell>
          <cell r="I54">
            <v>14.790211599493061</v>
          </cell>
          <cell r="J54">
            <v>1.4384520928914541</v>
          </cell>
          <cell r="K54">
            <v>0.29810000000000003</v>
          </cell>
          <cell r="L54">
            <v>2.4980500869401991</v>
          </cell>
          <cell r="M54">
            <v>14.666942341484896</v>
          </cell>
          <cell r="N54">
            <v>1.4916717326254207</v>
          </cell>
          <cell r="O54">
            <v>0.2753000000000001</v>
          </cell>
        </row>
        <row r="55">
          <cell r="A55">
            <v>34121</v>
          </cell>
          <cell r="B55">
            <v>2.019104774319592</v>
          </cell>
          <cell r="C55">
            <v>0.31489999999999996</v>
          </cell>
          <cell r="D55">
            <v>3.482269416826151</v>
          </cell>
          <cell r="E55">
            <v>15.685850651998276</v>
          </cell>
          <cell r="F55">
            <v>2.0826773867652983</v>
          </cell>
          <cell r="G55">
            <v>0.30230000000000001</v>
          </cell>
          <cell r="H55">
            <v>3.3944971428256894</v>
          </cell>
          <cell r="I55">
            <v>15.680396305986218</v>
          </cell>
          <cell r="J55">
            <v>1.9055174874533092</v>
          </cell>
          <cell r="K55">
            <v>0.32469999999999999</v>
          </cell>
          <cell r="L55">
            <v>3.6338669501696819</v>
          </cell>
          <cell r="M55">
            <v>15.836211989750176</v>
          </cell>
          <cell r="N55">
            <v>2.0303143952764602</v>
          </cell>
          <cell r="O55">
            <v>0.36109999999999998</v>
          </cell>
        </row>
        <row r="56">
          <cell r="A56">
            <v>34151</v>
          </cell>
          <cell r="B56">
            <v>2.6500750162944646</v>
          </cell>
          <cell r="C56">
            <v>0.3125</v>
          </cell>
          <cell r="D56">
            <v>4.8829786095843239</v>
          </cell>
          <cell r="E56">
            <v>16.97453954427753</v>
          </cell>
          <cell r="F56">
            <v>2.7430943861085741</v>
          </cell>
          <cell r="G56">
            <v>0.31709999999999994</v>
          </cell>
          <cell r="H56">
            <v>4.7879921868157149</v>
          </cell>
          <cell r="I56">
            <v>16.903797550822627</v>
          </cell>
          <cell r="J56">
            <v>2.5067082547448285</v>
          </cell>
          <cell r="K56">
            <v>0.31550000000000011</v>
          </cell>
          <cell r="L56">
            <v>5.0958519729482168</v>
          </cell>
          <cell r="M56">
            <v>17.302650088849152</v>
          </cell>
          <cell r="N56">
            <v>2.5927114827680402</v>
          </cell>
          <cell r="O56">
            <v>0.27700000000000036</v>
          </cell>
        </row>
        <row r="57">
          <cell r="A57">
            <v>34182</v>
          </cell>
          <cell r="B57">
            <v>3.492533863974475</v>
          </cell>
          <cell r="C57">
            <v>0.31790000000000007</v>
          </cell>
          <cell r="D57">
            <v>6.7531775095711808</v>
          </cell>
          <cell r="E57">
            <v>18.007177778547184</v>
          </cell>
          <cell r="F57">
            <v>3.5961967401883403</v>
          </cell>
          <cell r="G57">
            <v>0.31099999999999994</v>
          </cell>
          <cell r="H57">
            <v>6.5880577569154015</v>
          </cell>
          <cell r="I57">
            <v>17.681851790137266</v>
          </cell>
          <cell r="J57">
            <v>3.3236444749661684</v>
          </cell>
          <cell r="K57">
            <v>0.32590000000000008</v>
          </cell>
          <cell r="L57">
            <v>7.082490130932042</v>
          </cell>
          <cell r="M57">
            <v>18.707230593474982</v>
          </cell>
          <cell r="N57">
            <v>3.4578993045677349</v>
          </cell>
          <cell r="O57">
            <v>0.33369999999999989</v>
          </cell>
        </row>
        <row r="58">
          <cell r="A58">
            <v>34213</v>
          </cell>
          <cell r="B58">
            <v>4.7246998111846699</v>
          </cell>
          <cell r="C58">
            <v>0.3528</v>
          </cell>
          <cell r="D58">
            <v>9.4884985349478939</v>
          </cell>
          <cell r="E58">
            <v>19.525991936472128</v>
          </cell>
          <cell r="F58">
            <v>4.9016161568767078</v>
          </cell>
          <cell r="G58">
            <v>0.36299999999999999</v>
          </cell>
          <cell r="H58">
            <v>9.3425227226756924</v>
          </cell>
          <cell r="I58">
            <v>19.229891149564704</v>
          </cell>
          <cell r="J58">
            <v>4.4766167433319319</v>
          </cell>
          <cell r="K58">
            <v>0.34689999999999999</v>
          </cell>
          <cell r="L58">
            <v>9.8863059573523664</v>
          </cell>
          <cell r="M58">
            <v>20.146963739923084</v>
          </cell>
          <cell r="N58">
            <v>4.5364180976624118</v>
          </cell>
          <cell r="O58">
            <v>0.31190000000000007</v>
          </cell>
        </row>
        <row r="59">
          <cell r="A59">
            <v>34243</v>
          </cell>
          <cell r="B59">
            <v>6.3802346250237782</v>
          </cell>
          <cell r="C59">
            <v>0.35040000000000004</v>
          </cell>
          <cell r="D59">
            <v>13.163668421593636</v>
          </cell>
          <cell r="E59">
            <v>20.866755688712495</v>
          </cell>
          <cell r="F59">
            <v>6.614240842089429</v>
          </cell>
          <cell r="G59">
            <v>0.34939999999999993</v>
          </cell>
          <cell r="H59">
            <v>12.956200161978579</v>
          </cell>
          <cell r="I59">
            <v>20.612077521354294</v>
          </cell>
          <cell r="J59">
            <v>6.0304504149424458</v>
          </cell>
          <cell r="K59">
            <v>0.34709999999999996</v>
          </cell>
          <cell r="L59">
            <v>13.664942755149372</v>
          </cell>
          <cell r="M59">
            <v>21.505194228195915</v>
          </cell>
          <cell r="N59">
            <v>6.1981080468361531</v>
          </cell>
          <cell r="O59">
            <v>0.36630000000000007</v>
          </cell>
        </row>
        <row r="60">
          <cell r="A60">
            <v>34274</v>
          </cell>
          <cell r="B60">
            <v>8.6866894419698735</v>
          </cell>
          <cell r="C60">
            <v>0.36149999999999993</v>
          </cell>
          <cell r="D60">
            <v>18.283834555999732</v>
          </cell>
          <cell r="E60">
            <v>23.120220262644462</v>
          </cell>
          <cell r="F60">
            <v>9.0085960269258027</v>
          </cell>
          <cell r="G60">
            <v>0.3620000000000001</v>
          </cell>
          <cell r="H60">
            <v>18.008344620614825</v>
          </cell>
          <cell r="I60">
            <v>22.83646415425099</v>
          </cell>
          <cell r="J60">
            <v>8.2068399696951744</v>
          </cell>
          <cell r="K60">
            <v>0.3609</v>
          </cell>
          <cell r="L60">
            <v>18.95752059548278</v>
          </cell>
          <cell r="M60">
            <v>23.723376513684066</v>
          </cell>
          <cell r="N60">
            <v>8.4337656193299537</v>
          </cell>
          <cell r="O60">
            <v>0.36070000000000002</v>
          </cell>
        </row>
        <row r="61">
          <cell r="A61">
            <v>34304</v>
          </cell>
          <cell r="B61">
            <v>12.015428836132729</v>
          </cell>
          <cell r="C61">
            <v>0.38319999999999999</v>
          </cell>
          <cell r="D61">
            <v>25.67339995785883</v>
          </cell>
          <cell r="E61">
            <v>25.67339995785883</v>
          </cell>
          <cell r="F61">
            <v>12.455284866827615</v>
          </cell>
          <cell r="G61">
            <v>0.38260000000000005</v>
          </cell>
          <cell r="H61">
            <v>25.280937272462058</v>
          </cell>
          <cell r="I61">
            <v>25.280937272462058</v>
          </cell>
          <cell r="J61">
            <v>11.366473358027816</v>
          </cell>
          <cell r="K61">
            <v>0.38500000000000001</v>
          </cell>
          <cell r="L61">
            <v>26.641166024743651</v>
          </cell>
          <cell r="M61">
            <v>26.641166024743651</v>
          </cell>
          <cell r="N61">
            <v>11.652090579666265</v>
          </cell>
          <cell r="O61">
            <v>0.38160000000000016</v>
          </cell>
        </row>
        <row r="62">
          <cell r="A62">
            <v>34335</v>
          </cell>
          <cell r="B62">
            <v>16.709856882409788</v>
          </cell>
          <cell r="C62">
            <v>0.39070000000000005</v>
          </cell>
          <cell r="D62">
            <v>0.39070000000000005</v>
          </cell>
          <cell r="E62">
            <v>28.480010586818945</v>
          </cell>
          <cell r="F62">
            <v>17.314091493377067</v>
          </cell>
          <cell r="G62">
            <v>0.39009999999999989</v>
          </cell>
          <cell r="H62">
            <v>0.39009999999999989</v>
          </cell>
          <cell r="I62">
            <v>28.077627270335483</v>
          </cell>
          <cell r="J62">
            <v>16.015360961461194</v>
          </cell>
          <cell r="K62">
            <v>0.40900000000000003</v>
          </cell>
          <cell r="L62">
            <v>0.40900000000000003</v>
          </cell>
          <cell r="M62">
            <v>29.325004227099438</v>
          </cell>
          <cell r="N62">
            <v>15.569523432550064</v>
          </cell>
          <cell r="O62">
            <v>0.33620000000000005</v>
          </cell>
        </row>
        <row r="63">
          <cell r="A63">
            <v>34366</v>
          </cell>
          <cell r="B63">
            <v>23.524136519056498</v>
          </cell>
          <cell r="C63">
            <v>0.40779999999999994</v>
          </cell>
          <cell r="D63">
            <v>0.95782746000000007</v>
          </cell>
          <cell r="E63">
            <v>31.317364043080289</v>
          </cell>
          <cell r="F63">
            <v>24.345344048837489</v>
          </cell>
          <cell r="G63">
            <v>0.40609999999999968</v>
          </cell>
          <cell r="H63">
            <v>0.95461960999999951</v>
          </cell>
          <cell r="I63">
            <v>31.143122409448679</v>
          </cell>
          <cell r="J63">
            <v>22.602478924910184</v>
          </cell>
          <cell r="K63">
            <v>0.4113</v>
          </cell>
          <cell r="L63">
            <v>0.98852170000000017</v>
          </cell>
          <cell r="M63">
            <v>32.191933043047491</v>
          </cell>
          <cell r="N63">
            <v>21.903205564911431</v>
          </cell>
          <cell r="O63">
            <v>0.40680000000000005</v>
          </cell>
        </row>
        <row r="64">
          <cell r="A64">
            <v>34394</v>
          </cell>
          <cell r="B64">
            <v>34.277019321917223</v>
          </cell>
          <cell r="C64">
            <v>0.45710000000000006</v>
          </cell>
          <cell r="D64">
            <v>1.852750391966</v>
          </cell>
          <cell r="E64">
            <v>36.298717740334489</v>
          </cell>
          <cell r="F64">
            <v>35.756006804527622</v>
          </cell>
          <cell r="G64">
            <v>0.46870000000000012</v>
          </cell>
          <cell r="H64">
            <v>1.8707498212069997</v>
          </cell>
          <cell r="I64">
            <v>36.172129041541162</v>
          </cell>
          <cell r="J64">
            <v>32.597295105505466</v>
          </cell>
          <cell r="K64">
            <v>0.44219999999999993</v>
          </cell>
          <cell r="L64">
            <v>1.8678459957400002</v>
          </cell>
          <cell r="M64">
            <v>37.103483112857667</v>
          </cell>
          <cell r="N64">
            <v>31.41138710063948</v>
          </cell>
          <cell r="O64">
            <v>0.43409999999999993</v>
          </cell>
        </row>
        <row r="65">
          <cell r="A65">
            <v>34425</v>
          </cell>
          <cell r="B65">
            <v>48.299747926513561</v>
          </cell>
          <cell r="C65">
            <v>0.40910000000000002</v>
          </cell>
          <cell r="D65">
            <v>3.0198105773192907</v>
          </cell>
          <cell r="E65">
            <v>39.796105851048154</v>
          </cell>
          <cell r="F65">
            <v>49.307533383443591</v>
          </cell>
          <cell r="G65">
            <v>0.379</v>
          </cell>
          <cell r="H65">
            <v>2.9587640034444522</v>
          </cell>
          <cell r="I65">
            <v>39.084740341167709</v>
          </cell>
          <cell r="J65">
            <v>46.852092255143006</v>
          </cell>
          <cell r="K65">
            <v>0.43730000000000002</v>
          </cell>
          <cell r="L65">
            <v>3.1219550496771022</v>
          </cell>
          <cell r="M65">
            <v>41.280657977387726</v>
          </cell>
          <cell r="N65">
            <v>47.336960360663703</v>
          </cell>
          <cell r="O65">
            <v>0.50700000000000012</v>
          </cell>
        </row>
        <row r="66">
          <cell r="A66">
            <v>34455</v>
          </cell>
          <cell r="B66">
            <v>68.865780593623029</v>
          </cell>
          <cell r="C66">
            <v>0.42579999999999996</v>
          </cell>
          <cell r="D66">
            <v>4.7314459211418445</v>
          </cell>
          <cell r="E66">
            <v>43.847407650288709</v>
          </cell>
          <cell r="F66">
            <v>69.691267684159172</v>
          </cell>
          <cell r="G66">
            <v>0.41339999999999999</v>
          </cell>
          <cell r="H66">
            <v>4.5953170424683893</v>
          </cell>
          <cell r="I66">
            <v>42.578010920857189</v>
          </cell>
          <cell r="J66">
            <v>67.476383265856953</v>
          </cell>
          <cell r="K66">
            <v>0.44019999999999992</v>
          </cell>
          <cell r="L66">
            <v>4.936439662544962</v>
          </cell>
          <cell r="M66">
            <v>45.909023664612747</v>
          </cell>
          <cell r="N66">
            <v>68.723799051611564</v>
          </cell>
          <cell r="O66">
            <v>0.45179999999999998</v>
          </cell>
        </row>
        <row r="67">
          <cell r="A67">
            <v>34486</v>
          </cell>
          <cell r="B67">
            <v>100</v>
          </cell>
          <cell r="C67">
            <v>0.45209999999999995</v>
          </cell>
          <cell r="D67">
            <v>7.3226326220900724</v>
          </cell>
          <cell r="E67">
            <v>48.526899877545233</v>
          </cell>
          <cell r="F67">
            <v>100</v>
          </cell>
          <cell r="G67">
            <v>0.43490000000000006</v>
          </cell>
          <cell r="H67">
            <v>7.0287204242378909</v>
          </cell>
          <cell r="I67">
            <v>47.01511776882284</v>
          </cell>
          <cell r="J67">
            <v>100</v>
          </cell>
          <cell r="K67">
            <v>0.48199999999999998</v>
          </cell>
          <cell r="L67">
            <v>7.7978035798916334</v>
          </cell>
          <cell r="M67">
            <v>51.479182509969114</v>
          </cell>
          <cell r="N67">
            <v>100</v>
          </cell>
          <cell r="O67">
            <v>0.45510000000000028</v>
          </cell>
        </row>
        <row r="68">
          <cell r="A68">
            <v>34516</v>
          </cell>
          <cell r="B68">
            <v>140</v>
          </cell>
          <cell r="C68">
            <v>0.39999999999999991</v>
          </cell>
          <cell r="D68">
            <v>10.651685670926101</v>
          </cell>
          <cell r="E68">
            <v>51.828693202714916</v>
          </cell>
          <cell r="F68">
            <v>136.88999999999999</v>
          </cell>
          <cell r="G68">
            <v>0.36889999999999978</v>
          </cell>
          <cell r="H68">
            <v>9.990515388739249</v>
          </cell>
          <cell r="I68">
            <v>48.903496100327679</v>
          </cell>
          <cell r="J68">
            <v>144.52000000000001</v>
          </cell>
          <cell r="K68">
            <v>0.44520000000000004</v>
          </cell>
          <cell r="L68">
            <v>11.714585733659391</v>
          </cell>
          <cell r="M68">
            <v>56.653298793924264</v>
          </cell>
          <cell r="N68">
            <v>142.85</v>
          </cell>
          <cell r="O68">
            <v>0.42849999999999988</v>
          </cell>
        </row>
        <row r="69">
          <cell r="A69">
            <v>34547</v>
          </cell>
          <cell r="B69">
            <v>150.584</v>
          </cell>
          <cell r="C69">
            <v>7.5600000000000112E-2</v>
          </cell>
          <cell r="D69">
            <v>11.532553107648114</v>
          </cell>
          <cell r="E69">
            <v>42.115974208088751</v>
          </cell>
          <cell r="F69">
            <v>147.66324299999999</v>
          </cell>
          <cell r="G69">
            <v>7.8699999999999992E-2</v>
          </cell>
          <cell r="H69">
            <v>10.855468949833028</v>
          </cell>
          <cell r="I69">
            <v>40.060946791322259</v>
          </cell>
          <cell r="J69">
            <v>156.31283199999999</v>
          </cell>
          <cell r="K69">
            <v>8.1599999999999895E-2</v>
          </cell>
          <cell r="L69">
            <v>12.752095929525995</v>
          </cell>
          <cell r="M69">
            <v>46.030551305157601</v>
          </cell>
          <cell r="N69">
            <v>148.49257500000004</v>
          </cell>
          <cell r="O69">
            <v>3.9500000000000313E-2</v>
          </cell>
        </row>
        <row r="70">
          <cell r="A70">
            <v>34578</v>
          </cell>
          <cell r="B70">
            <v>153.21922000000001</v>
          </cell>
          <cell r="C70">
            <v>1.7500000000000071E-2</v>
          </cell>
          <cell r="D70">
            <v>11.751872787031957</v>
          </cell>
          <cell r="E70">
            <v>31.429408454117606</v>
          </cell>
          <cell r="F70">
            <v>150.5279099142</v>
          </cell>
          <cell r="G70">
            <v>1.9400000000000084E-2</v>
          </cell>
          <cell r="H70">
            <v>11.08546504745979</v>
          </cell>
          <cell r="I70">
            <v>29.709852647889882</v>
          </cell>
          <cell r="J70">
            <v>159.22025067519999</v>
          </cell>
          <cell r="K70">
            <v>1.859999999999995E-2</v>
          </cell>
          <cell r="L70">
            <v>13.007884913815177</v>
          </cell>
          <cell r="M70">
            <v>34.567094483208507</v>
          </cell>
          <cell r="N70">
            <v>148.95290198250007</v>
          </cell>
          <cell r="O70">
            <v>3.1000000000001027E-3</v>
          </cell>
        </row>
        <row r="71">
          <cell r="A71">
            <v>34608</v>
          </cell>
          <cell r="B71">
            <v>156.007809804</v>
          </cell>
          <cell r="C71">
            <v>1.8199999999999994E-2</v>
          </cell>
          <cell r="D71">
            <v>11.983956871755938</v>
          </cell>
          <cell r="E71">
            <v>23.451735550934945</v>
          </cell>
          <cell r="F71">
            <v>153.50836253050116</v>
          </cell>
          <cell r="G71">
            <v>1.980000000000004E-2</v>
          </cell>
          <cell r="H71">
            <v>11.324757255399494</v>
          </cell>
          <cell r="I71">
            <v>22.208765177351495</v>
          </cell>
          <cell r="J71">
            <v>162.1021372124211</v>
          </cell>
          <cell r="K71">
            <v>1.8100000000000005E-2</v>
          </cell>
          <cell r="L71">
            <v>13.261427630755231</v>
          </cell>
          <cell r="M71">
            <v>25.88060195483229</v>
          </cell>
          <cell r="N71">
            <v>150.26368751994605</v>
          </cell>
          <cell r="O71">
            <v>8.799999999999919E-3</v>
          </cell>
        </row>
        <row r="72">
          <cell r="A72">
            <v>34639</v>
          </cell>
          <cell r="B72">
            <v>160.45403238341399</v>
          </cell>
          <cell r="C72">
            <v>2.849999999999997E-2</v>
          </cell>
          <cell r="D72">
            <v>12.35399964260098</v>
          </cell>
          <cell r="E72">
            <v>17.471252305645677</v>
          </cell>
          <cell r="F72">
            <v>157.74519333634299</v>
          </cell>
          <cell r="G72">
            <v>2.7600000000000069E-2</v>
          </cell>
          <cell r="H72">
            <v>11.66492055564852</v>
          </cell>
          <cell r="I72">
            <v>16.510519160239642</v>
          </cell>
          <cell r="J72">
            <v>167.75950180113458</v>
          </cell>
          <cell r="K72">
            <v>3.4899999999999931E-2</v>
          </cell>
          <cell r="L72">
            <v>13.759151455068587</v>
          </cell>
          <cell r="M72">
            <v>19.441424765269993</v>
          </cell>
          <cell r="N72">
            <v>152.39743188272928</v>
          </cell>
          <cell r="O72">
            <v>1.419999999999999E-2</v>
          </cell>
        </row>
        <row r="73">
          <cell r="A73">
            <v>34669</v>
          </cell>
          <cell r="B73">
            <v>161.80184625543467</v>
          </cell>
          <cell r="C73">
            <v>8.3999999999999631E-3</v>
          </cell>
          <cell r="D73">
            <v>12.466173239598829</v>
          </cell>
          <cell r="E73">
            <v>12.466173239598829</v>
          </cell>
          <cell r="F73">
            <v>158.09223276168294</v>
          </cell>
          <cell r="G73">
            <v>2.1999999999999797E-3</v>
          </cell>
          <cell r="H73">
            <v>11.692783380870946</v>
          </cell>
          <cell r="I73">
            <v>11.692783380870946</v>
          </cell>
          <cell r="J73">
            <v>170.30944622851183</v>
          </cell>
          <cell r="K73">
            <v>1.5200000000000102E-2</v>
          </cell>
          <cell r="L73">
            <v>13.983490557185631</v>
          </cell>
          <cell r="M73">
            <v>13.983490557185631</v>
          </cell>
          <cell r="N73">
            <v>156.11592922066788</v>
          </cell>
          <cell r="O73">
            <v>2.4399999999999977E-2</v>
          </cell>
        </row>
        <row r="74">
          <cell r="A74">
            <v>34700</v>
          </cell>
          <cell r="B74">
            <v>163.29042324098469</v>
          </cell>
          <cell r="C74">
            <v>9.200000000000097E-3</v>
          </cell>
          <cell r="D74">
            <v>9.200000000000097E-3</v>
          </cell>
          <cell r="E74">
            <v>8.7721018432466664</v>
          </cell>
          <cell r="F74">
            <v>158.89850314876753</v>
          </cell>
          <cell r="G74">
            <v>5.1000000000001044E-3</v>
          </cell>
          <cell r="H74">
            <v>5.1000000000001044E-3</v>
          </cell>
          <cell r="I74">
            <v>8.1774092339496356</v>
          </cell>
          <cell r="J74">
            <v>173.01736642354518</v>
          </cell>
          <cell r="K74">
            <v>1.5900000000000025E-2</v>
          </cell>
          <cell r="L74">
            <v>1.5900000000000025E-2</v>
          </cell>
          <cell r="M74">
            <v>9.8032136671716685</v>
          </cell>
          <cell r="N74">
            <v>158.25471745099102</v>
          </cell>
          <cell r="O74">
            <v>1.3700000000000045E-2</v>
          </cell>
        </row>
        <row r="75">
          <cell r="A75">
            <v>34731</v>
          </cell>
          <cell r="B75">
            <v>165.56016012403438</v>
          </cell>
          <cell r="C75">
            <v>1.3900000000000023E-2</v>
          </cell>
          <cell r="D75">
            <v>2.322788000000009E-2</v>
          </cell>
          <cell r="E75">
            <v>6.0378846845203835</v>
          </cell>
          <cell r="F75">
            <v>160.29680997647668</v>
          </cell>
          <cell r="G75">
            <v>8.799999999999919E-3</v>
          </cell>
          <cell r="H75">
            <v>1.3944879999999937E-2</v>
          </cell>
          <cell r="I75">
            <v>5.5842901893239416</v>
          </cell>
          <cell r="J75">
            <v>175.92405817946073</v>
          </cell>
          <cell r="K75">
            <v>1.6799999999999926E-2</v>
          </cell>
          <cell r="L75">
            <v>3.2967119999999905E-2</v>
          </cell>
          <cell r="M75">
            <v>6.7833966249416511</v>
          </cell>
          <cell r="N75">
            <v>163.85693444875614</v>
          </cell>
          <cell r="O75">
            <v>3.5400000000000098E-2</v>
          </cell>
        </row>
        <row r="76">
          <cell r="A76">
            <v>34759</v>
          </cell>
          <cell r="B76">
            <v>167.41443391742359</v>
          </cell>
          <cell r="C76">
            <v>1.1200000000000099E-2</v>
          </cell>
          <cell r="D76">
            <v>3.4688032256000367E-2</v>
          </cell>
          <cell r="E76">
            <v>3.8841596273330676</v>
          </cell>
          <cell r="F76">
            <v>160.48916614844848</v>
          </cell>
          <cell r="G76">
            <v>1.2000000000000899E-3</v>
          </cell>
          <cell r="H76">
            <v>1.5161613856000233E-2</v>
          </cell>
          <cell r="I76">
            <v>3.4884532835508484</v>
          </cell>
          <cell r="J76">
            <v>180.55086090958054</v>
          </cell>
          <cell r="K76">
            <v>2.629999999999999E-2</v>
          </cell>
          <cell r="L76">
            <v>6.0134155255999966E-2</v>
          </cell>
          <cell r="M76">
            <v>4.5388295355551351</v>
          </cell>
          <cell r="N76">
            <v>167.80588656897115</v>
          </cell>
          <cell r="O76">
            <v>2.410000000000001E-2</v>
          </cell>
        </row>
        <row r="77">
          <cell r="A77">
            <v>34790</v>
          </cell>
          <cell r="B77">
            <v>170.93013702968946</v>
          </cell>
          <cell r="C77">
            <v>2.0999999999999908E-2</v>
          </cell>
          <cell r="D77">
            <v>5.6416480933376256E-2</v>
          </cell>
          <cell r="E77">
            <v>2.5389447019424183</v>
          </cell>
          <cell r="F77">
            <v>163.07304172343851</v>
          </cell>
          <cell r="G77">
            <v>1.6100000000000003E-2</v>
          </cell>
          <cell r="H77">
            <v>3.1505715839081905E-2</v>
          </cell>
          <cell r="I77">
            <v>2.3072642359797078</v>
          </cell>
          <cell r="J77">
            <v>185.6423951872307</v>
          </cell>
          <cell r="K77">
            <v>2.8200000000000003E-2</v>
          </cell>
          <cell r="L77">
            <v>9.0029938434219137E-2</v>
          </cell>
          <cell r="M77">
            <v>2.9623074712709876</v>
          </cell>
          <cell r="N77">
            <v>172.40376786096098</v>
          </cell>
          <cell r="O77">
            <v>2.7400000000000091E-2</v>
          </cell>
        </row>
        <row r="78">
          <cell r="A78">
            <v>34820</v>
          </cell>
          <cell r="B78">
            <v>171.92153182446165</v>
          </cell>
          <cell r="C78">
            <v>5.8000000000000274E-3</v>
          </cell>
          <cell r="D78">
            <v>6.2543696522789682E-2</v>
          </cell>
          <cell r="E78">
            <v>1.4964725636230076</v>
          </cell>
          <cell r="F78">
            <v>161.88260851885741</v>
          </cell>
          <cell r="G78">
            <v>-7.2999999999999732E-3</v>
          </cell>
          <cell r="H78">
            <v>2.3975724113456609E-2</v>
          </cell>
          <cell r="I78">
            <v>1.322853549637085</v>
          </cell>
          <cell r="J78">
            <v>190.07924843220553</v>
          </cell>
          <cell r="K78">
            <v>2.3900000000000032E-2</v>
          </cell>
          <cell r="L78">
            <v>0.11608165396279713</v>
          </cell>
          <cell r="M78">
            <v>1.8169744617652857</v>
          </cell>
          <cell r="N78">
            <v>176.59317941998233</v>
          </cell>
          <cell r="O78">
            <v>2.4299999999999988E-2</v>
          </cell>
        </row>
        <row r="79">
          <cell r="A79">
            <v>34851</v>
          </cell>
          <cell r="B79">
            <v>176.1508015073434</v>
          </cell>
          <cell r="C79">
            <v>2.4599999999999955E-2</v>
          </cell>
          <cell r="D79">
            <v>8.8682271457250383E-2</v>
          </cell>
          <cell r="E79">
            <v>0.76150801507343413</v>
          </cell>
          <cell r="F79">
            <v>162.78915112656301</v>
          </cell>
          <cell r="G79">
            <v>5.6000000000000494E-3</v>
          </cell>
          <cell r="H79">
            <v>2.9709988168491908E-2</v>
          </cell>
          <cell r="I79">
            <v>0.62789151126563003</v>
          </cell>
          <cell r="J79">
            <v>196.99813307513782</v>
          </cell>
          <cell r="K79">
            <v>3.6399999999999988E-2</v>
          </cell>
          <cell r="L79">
            <v>0.15670702616704291</v>
          </cell>
          <cell r="M79">
            <v>0.96998133075137805</v>
          </cell>
          <cell r="N79">
            <v>193.15761964957665</v>
          </cell>
          <cell r="O79">
            <v>9.3799999999999883E-2</v>
          </cell>
        </row>
        <row r="80">
          <cell r="A80">
            <v>34881</v>
          </cell>
          <cell r="B80">
            <v>179.35674609477704</v>
          </cell>
          <cell r="C80">
            <v>1.8199999999999994E-2</v>
          </cell>
          <cell r="D80">
            <v>0.10849628879777207</v>
          </cell>
          <cell r="E80">
            <v>0.28111961496269311</v>
          </cell>
          <cell r="F80">
            <v>164.25425348670205</v>
          </cell>
          <cell r="G80">
            <v>8.999999999999897E-3</v>
          </cell>
          <cell r="H80">
            <v>3.8977378062008183E-2</v>
          </cell>
          <cell r="I80">
            <v>0.1998995798575649</v>
          </cell>
          <cell r="J80">
            <v>203.14447482708209</v>
          </cell>
          <cell r="K80">
            <v>3.1199999999999894E-2</v>
          </cell>
          <cell r="L80">
            <v>0.19279628538345439</v>
          </cell>
          <cell r="M80">
            <v>0.40564956287767839</v>
          </cell>
          <cell r="N80">
            <v>198.39219114208015</v>
          </cell>
          <cell r="O80">
            <v>2.7099999999999902E-2</v>
          </cell>
        </row>
        <row r="81">
          <cell r="A81">
            <v>34912</v>
          </cell>
          <cell r="B81">
            <v>183.30259450886214</v>
          </cell>
          <cell r="C81">
            <v>2.200000000000002E-2</v>
          </cell>
          <cell r="D81">
            <v>0.13288320715132329</v>
          </cell>
          <cell r="E81">
            <v>0.21727802760493908</v>
          </cell>
          <cell r="F81">
            <v>168.95192513642172</v>
          </cell>
          <cell r="G81">
            <v>2.8599999999999959E-2</v>
          </cell>
          <cell r="H81">
            <v>6.8692131074581608E-2</v>
          </cell>
          <cell r="I81">
            <v>0.14417049025817308</v>
          </cell>
          <cell r="J81">
            <v>206.1713275020056</v>
          </cell>
          <cell r="K81">
            <v>1.4899999999999913E-2</v>
          </cell>
          <cell r="L81">
            <v>0.21056895003566778</v>
          </cell>
          <cell r="M81">
            <v>0.31896610703083939</v>
          </cell>
          <cell r="N81">
            <v>200.23723851970152</v>
          </cell>
          <cell r="O81">
            <v>9.300000000000086E-3</v>
          </cell>
        </row>
        <row r="82">
          <cell r="A82">
            <v>34943</v>
          </cell>
          <cell r="B82">
            <v>182.00114608784924</v>
          </cell>
          <cell r="C82">
            <v>-7.0999999999998842E-3</v>
          </cell>
          <cell r="D82">
            <v>0.1248397363805489</v>
          </cell>
          <cell r="E82">
            <v>0.18784801337488366</v>
          </cell>
          <cell r="F82">
            <v>166.28248471926625</v>
          </cell>
          <cell r="G82">
            <v>-1.5800000000000036E-2</v>
          </cell>
          <cell r="H82">
            <v>5.1806795403603223E-2</v>
          </cell>
          <cell r="I82">
            <v>0.10466215078682928</v>
          </cell>
          <cell r="J82">
            <v>207.01662994476382</v>
          </cell>
          <cell r="K82">
            <v>4.0999999999999925E-3</v>
          </cell>
          <cell r="L82">
            <v>0.21553228273081415</v>
          </cell>
          <cell r="M82">
            <v>0.30019032796943423</v>
          </cell>
          <cell r="N82">
            <v>201.15832981689215</v>
          </cell>
          <cell r="O82">
            <v>4.5999999999999375E-3</v>
          </cell>
        </row>
        <row r="83">
          <cell r="A83">
            <v>34973</v>
          </cell>
          <cell r="B83">
            <v>182.94755204750606</v>
          </cell>
          <cell r="C83">
            <v>5.2000000000000934E-3</v>
          </cell>
          <cell r="D83">
            <v>0.1306889030097278</v>
          </cell>
          <cell r="E83">
            <v>0.17268201045416731</v>
          </cell>
          <cell r="F83">
            <v>166.83121691883983</v>
          </cell>
          <cell r="G83">
            <v>3.3000000000000806E-3</v>
          </cell>
          <cell r="H83">
            <v>5.5277757828435137E-2</v>
          </cell>
          <cell r="I83">
            <v>8.6789111477177716E-2</v>
          </cell>
          <cell r="J83">
            <v>208.67276298432193</v>
          </cell>
          <cell r="K83">
            <v>8.0000000000000071E-3</v>
          </cell>
          <cell r="L83">
            <v>0.22525654099266057</v>
          </cell>
          <cell r="M83">
            <v>0.28729186778625859</v>
          </cell>
          <cell r="N83">
            <v>202.60666979157378</v>
          </cell>
          <cell r="O83">
            <v>7.2000000000000952E-3</v>
          </cell>
        </row>
        <row r="84">
          <cell r="A84">
            <v>35004</v>
          </cell>
          <cell r="B84">
            <v>185.14292267207614</v>
          </cell>
          <cell r="C84">
            <v>1.2000000000000011E-2</v>
          </cell>
          <cell r="D84">
            <v>0.14425716984584458</v>
          </cell>
          <cell r="E84">
            <v>0.15386893007254976</v>
          </cell>
          <cell r="F84">
            <v>169.18353707739547</v>
          </cell>
          <cell r="G84">
            <v>1.4100000000000001E-2</v>
          </cell>
          <cell r="H84">
            <v>7.0157174213816065E-2</v>
          </cell>
          <cell r="I84">
            <v>7.2511519997086271E-2</v>
          </cell>
          <cell r="J84">
            <v>210.69688878526986</v>
          </cell>
          <cell r="K84">
            <v>9.7000000000000419E-3</v>
          </cell>
          <cell r="L84">
            <v>0.23714152944028943</v>
          </cell>
          <cell r="M84">
            <v>0.25594608068778202</v>
          </cell>
          <cell r="N84">
            <v>204.14648048198976</v>
          </cell>
          <cell r="O84">
            <v>7.6000000000000512E-3</v>
          </cell>
        </row>
        <row r="85">
          <cell r="A85">
            <v>35034</v>
          </cell>
          <cell r="B85">
            <v>186.45743742304791</v>
          </cell>
          <cell r="C85">
            <v>7.1000000000001062E-3</v>
          </cell>
          <cell r="D85">
            <v>0.15238139575175014</v>
          </cell>
          <cell r="E85">
            <v>0.15238139575175014</v>
          </cell>
          <cell r="F85">
            <v>169.52190415155027</v>
          </cell>
          <cell r="G85">
            <v>2.0000000000000018E-3</v>
          </cell>
          <cell r="H85">
            <v>7.2297488562243606E-2</v>
          </cell>
          <cell r="I85">
            <v>7.2297488562243606E-2</v>
          </cell>
          <cell r="J85">
            <v>213.77306336153478</v>
          </cell>
          <cell r="K85">
            <v>1.4599999999999946E-2</v>
          </cell>
          <cell r="L85">
            <v>0.25520379577011765</v>
          </cell>
          <cell r="M85">
            <v>0.25520379577011765</v>
          </cell>
          <cell r="N85">
            <v>206.33084782314702</v>
          </cell>
          <cell r="O85">
            <v>1.0699999999999932E-2</v>
          </cell>
        </row>
        <row r="86">
          <cell r="A86">
            <v>35065</v>
          </cell>
          <cell r="B86">
            <v>189.68315109046665</v>
          </cell>
          <cell r="C86">
            <v>1.7300000000000093E-2</v>
          </cell>
          <cell r="D86">
            <v>1.7300000000000093E-2</v>
          </cell>
          <cell r="E86">
            <v>0.16163059244773637</v>
          </cell>
          <cell r="F86">
            <v>172.04778052340836</v>
          </cell>
          <cell r="G86">
            <v>1.4899999999999913E-2</v>
          </cell>
          <cell r="H86">
            <v>1.4899999999999913E-2</v>
          </cell>
          <cell r="I86">
            <v>8.2752682461268545E-2</v>
          </cell>
          <cell r="J86">
            <v>219.09601263923699</v>
          </cell>
          <cell r="K86">
            <v>2.4899999999999922E-2</v>
          </cell>
          <cell r="L86">
            <v>2.4899999999999922E-2</v>
          </cell>
          <cell r="M86">
            <v>0.26632382152258427</v>
          </cell>
          <cell r="N86">
            <v>207.7132645035621</v>
          </cell>
          <cell r="O86">
            <v>6.6999999999999282E-3</v>
          </cell>
        </row>
        <row r="87">
          <cell r="A87">
            <v>35096</v>
          </cell>
          <cell r="B87">
            <v>191.52307765604419</v>
          </cell>
          <cell r="C87">
            <v>9.7000000000000419E-3</v>
          </cell>
          <cell r="D87">
            <v>2.7167810000000125E-2</v>
          </cell>
          <cell r="E87">
            <v>0.1568186302342236</v>
          </cell>
          <cell r="F87">
            <v>172.8736098699207</v>
          </cell>
          <cell r="G87">
            <v>4.7999999999999154E-3</v>
          </cell>
          <cell r="H87">
            <v>1.9771519999999709E-2</v>
          </cell>
          <cell r="I87">
            <v>7.8459452158091247E-2</v>
          </cell>
          <cell r="J87">
            <v>222.75491605031223</v>
          </cell>
          <cell r="K87">
            <v>1.6699999999999937E-2</v>
          </cell>
          <cell r="L87">
            <v>4.2015829999999976E-2</v>
          </cell>
          <cell r="M87">
            <v>0.26619928141425198</v>
          </cell>
          <cell r="N87">
            <v>210.5173935743602</v>
          </cell>
          <cell r="O87">
            <v>1.3500000000000068E-2</v>
          </cell>
        </row>
      </sheetData>
      <sheetData sheetId="2" refreshError="1">
        <row r="1">
          <cell r="B1" t="str">
            <v>Prévias do IGP-M</v>
          </cell>
        </row>
        <row r="3">
          <cell r="B3" t="str">
            <v>IGP-M</v>
          </cell>
        </row>
        <row r="4">
          <cell r="B4" t="str">
            <v>1º</v>
          </cell>
          <cell r="C4" t="str">
            <v>2º</v>
          </cell>
        </row>
        <row r="5">
          <cell r="A5" t="str">
            <v>Período</v>
          </cell>
          <cell r="B5" t="str">
            <v>Decêndio</v>
          </cell>
          <cell r="C5" t="str">
            <v>Decêndio</v>
          </cell>
          <cell r="D5" t="str">
            <v>MES</v>
          </cell>
        </row>
        <row r="6">
          <cell r="B6" t="str">
            <v>IGP-M</v>
          </cell>
        </row>
        <row r="7">
          <cell r="B7" t="str">
            <v>First ten</v>
          </cell>
          <cell r="C7" t="str">
            <v>Second ten</v>
          </cell>
        </row>
        <row r="8">
          <cell r="B8" t="str">
            <v>day period</v>
          </cell>
          <cell r="C8" t="str">
            <v>day period</v>
          </cell>
          <cell r="D8" t="str">
            <v>Month</v>
          </cell>
        </row>
        <row r="9">
          <cell r="A9">
            <v>32690</v>
          </cell>
          <cell r="B9">
            <v>0.15390000000000001</v>
          </cell>
          <cell r="C9">
            <v>0.26940000000000003</v>
          </cell>
          <cell r="D9">
            <v>0.35909999999999997</v>
          </cell>
        </row>
        <row r="10">
          <cell r="A10">
            <v>32721</v>
          </cell>
          <cell r="B10">
            <v>0.1827</v>
          </cell>
          <cell r="C10">
            <v>0.26739999999999997</v>
          </cell>
          <cell r="D10">
            <v>0.36920000000000003</v>
          </cell>
        </row>
        <row r="11">
          <cell r="A11">
            <v>32752</v>
          </cell>
          <cell r="B11">
            <v>0.18679999999999999</v>
          </cell>
          <cell r="C11">
            <v>0.29760000000000003</v>
          </cell>
          <cell r="D11">
            <v>0.3992</v>
          </cell>
        </row>
        <row r="12">
          <cell r="A12">
            <v>32782</v>
          </cell>
          <cell r="B12">
            <v>0.18539999999999998</v>
          </cell>
          <cell r="C12">
            <v>0.27060000000000001</v>
          </cell>
          <cell r="D12">
            <v>0.40639999999999998</v>
          </cell>
        </row>
        <row r="13">
          <cell r="A13">
            <v>32813</v>
          </cell>
          <cell r="B13">
            <v>0.18239999999999998</v>
          </cell>
          <cell r="C13">
            <v>0.2732</v>
          </cell>
          <cell r="D13">
            <v>0.40479999999999999</v>
          </cell>
        </row>
        <row r="14">
          <cell r="A14">
            <v>32843</v>
          </cell>
          <cell r="B14">
            <v>0.23129999999999998</v>
          </cell>
          <cell r="C14">
            <v>0.33539999999999998</v>
          </cell>
          <cell r="D14">
            <v>0.47130000000000005</v>
          </cell>
        </row>
        <row r="15">
          <cell r="A15">
            <v>32874</v>
          </cell>
          <cell r="B15">
            <v>0.31129999999999997</v>
          </cell>
          <cell r="C15">
            <v>0.43030000000000002</v>
          </cell>
          <cell r="D15">
            <v>0.61460000000000004</v>
          </cell>
        </row>
        <row r="16">
          <cell r="A16">
            <v>32905</v>
          </cell>
          <cell r="B16">
            <v>0.36950000000000005</v>
          </cell>
          <cell r="C16">
            <v>0.51919999999999999</v>
          </cell>
          <cell r="D16">
            <v>0.81290000000000007</v>
          </cell>
        </row>
        <row r="17">
          <cell r="A17">
            <v>32933</v>
          </cell>
          <cell r="B17">
            <v>0.26289999999999997</v>
          </cell>
          <cell r="C17">
            <v>0.43290000000000001</v>
          </cell>
          <cell r="D17">
            <v>0.83950000000000002</v>
          </cell>
        </row>
        <row r="18">
          <cell r="A18">
            <v>32964</v>
          </cell>
          <cell r="B18">
            <v>0.24789999999999998</v>
          </cell>
          <cell r="C18">
            <v>0.27699999999999997</v>
          </cell>
          <cell r="D18">
            <v>0.28350000000000003</v>
          </cell>
        </row>
        <row r="19">
          <cell r="A19">
            <v>32994</v>
          </cell>
          <cell r="B19">
            <v>4.0800000000000003E-2</v>
          </cell>
          <cell r="C19">
            <v>4.58E-2</v>
          </cell>
          <cell r="D19">
            <v>5.9299999999999999E-2</v>
          </cell>
        </row>
        <row r="20">
          <cell r="A20">
            <v>33025</v>
          </cell>
          <cell r="B20">
            <v>6.4600000000000005E-2</v>
          </cell>
          <cell r="C20">
            <v>7.690000000000001E-2</v>
          </cell>
          <cell r="D20">
            <v>9.9399999999999988E-2</v>
          </cell>
        </row>
        <row r="21">
          <cell r="A21">
            <v>33055</v>
          </cell>
          <cell r="B21">
            <v>6.7000000000000004E-2</v>
          </cell>
          <cell r="C21">
            <v>8.6899999999999991E-2</v>
          </cell>
          <cell r="D21">
            <v>0.1201</v>
          </cell>
        </row>
        <row r="22">
          <cell r="A22">
            <v>33086</v>
          </cell>
          <cell r="B22">
            <v>6.7599999999999993E-2</v>
          </cell>
          <cell r="C22">
            <v>8.7899999999999992E-2</v>
          </cell>
          <cell r="D22">
            <v>0.13619999999999999</v>
          </cell>
        </row>
        <row r="23">
          <cell r="A23">
            <v>33117</v>
          </cell>
          <cell r="B23">
            <v>6.1900000000000004E-2</v>
          </cell>
          <cell r="C23">
            <v>8.2799999999999999E-2</v>
          </cell>
          <cell r="D23">
            <v>0.128</v>
          </cell>
        </row>
        <row r="24">
          <cell r="A24">
            <v>33147</v>
          </cell>
          <cell r="B24">
            <v>5.0900000000000001E-2</v>
          </cell>
          <cell r="C24">
            <v>7.9899999999999999E-2</v>
          </cell>
          <cell r="D24">
            <v>0.12970000000000001</v>
          </cell>
        </row>
        <row r="25">
          <cell r="A25">
            <v>33178</v>
          </cell>
          <cell r="B25">
            <v>6.8600000000000008E-2</v>
          </cell>
          <cell r="C25">
            <v>9.7100000000000006E-2</v>
          </cell>
          <cell r="D25">
            <v>0.1686</v>
          </cell>
        </row>
        <row r="26">
          <cell r="A26">
            <v>33208</v>
          </cell>
          <cell r="B26">
            <v>7.7300000000000008E-2</v>
          </cell>
          <cell r="C26">
            <v>0.11699999999999999</v>
          </cell>
          <cell r="D26">
            <v>0.18</v>
          </cell>
        </row>
        <row r="27">
          <cell r="A27">
            <v>33239</v>
          </cell>
          <cell r="B27">
            <v>6.8000000000000005E-2</v>
          </cell>
          <cell r="C27">
            <v>0.12470000000000001</v>
          </cell>
          <cell r="D27">
            <v>0.17699999999999999</v>
          </cell>
        </row>
        <row r="28">
          <cell r="A28">
            <v>33270</v>
          </cell>
          <cell r="B28">
            <v>9.2200000000000004E-2</v>
          </cell>
          <cell r="C28">
            <v>0.14080000000000001</v>
          </cell>
          <cell r="D28">
            <v>0.2102</v>
          </cell>
        </row>
        <row r="29">
          <cell r="A29">
            <v>33298</v>
          </cell>
          <cell r="B29">
            <v>6.2100000000000002E-2</v>
          </cell>
          <cell r="C29">
            <v>7.2900000000000006E-2</v>
          </cell>
          <cell r="D29">
            <v>9.1899999999999996E-2</v>
          </cell>
        </row>
        <row r="30">
          <cell r="A30">
            <v>33329</v>
          </cell>
          <cell r="B30">
            <v>3.9599999999999996E-2</v>
          </cell>
          <cell r="C30">
            <v>5.62E-2</v>
          </cell>
          <cell r="D30">
            <v>7.8100000000000003E-2</v>
          </cell>
        </row>
        <row r="31">
          <cell r="A31">
            <v>33359</v>
          </cell>
          <cell r="B31">
            <v>4.2500000000000003E-2</v>
          </cell>
          <cell r="C31">
            <v>6.2100000000000002E-2</v>
          </cell>
          <cell r="D31">
            <v>7.4800000000000005E-2</v>
          </cell>
        </row>
        <row r="32">
          <cell r="A32">
            <v>33390</v>
          </cell>
          <cell r="B32">
            <v>3.4099999999999998E-2</v>
          </cell>
          <cell r="C32">
            <v>5.5899999999999998E-2</v>
          </cell>
          <cell r="D32">
            <v>8.48E-2</v>
          </cell>
        </row>
        <row r="33">
          <cell r="A33">
            <v>33420</v>
          </cell>
          <cell r="B33">
            <v>5.3800000000000001E-2</v>
          </cell>
          <cell r="C33">
            <v>7.85E-2</v>
          </cell>
          <cell r="D33">
            <v>0.13220000000000001</v>
          </cell>
        </row>
        <row r="34">
          <cell r="A34">
            <v>33451</v>
          </cell>
          <cell r="B34">
            <v>5.9699999999999996E-2</v>
          </cell>
          <cell r="C34">
            <v>0.1023</v>
          </cell>
          <cell r="D34">
            <v>0.1525</v>
          </cell>
        </row>
        <row r="35">
          <cell r="A35">
            <v>33482</v>
          </cell>
          <cell r="B35">
            <v>6.2E-2</v>
          </cell>
          <cell r="C35">
            <v>0.1</v>
          </cell>
          <cell r="D35">
            <v>0.14929999999999999</v>
          </cell>
        </row>
        <row r="36">
          <cell r="A36">
            <v>33512</v>
          </cell>
          <cell r="B36">
            <v>8.0600000000000005E-2</v>
          </cell>
          <cell r="C36">
            <v>0.15579999999999999</v>
          </cell>
          <cell r="D36">
            <v>0.2263</v>
          </cell>
        </row>
        <row r="37">
          <cell r="A37">
            <v>33543</v>
          </cell>
          <cell r="B37">
            <v>9.8100000000000007E-2</v>
          </cell>
          <cell r="C37">
            <v>0.18240000000000001</v>
          </cell>
          <cell r="D37">
            <v>0.25619999999999998</v>
          </cell>
        </row>
        <row r="38">
          <cell r="A38">
            <v>33573</v>
          </cell>
          <cell r="B38">
            <v>8.7400000000000005E-2</v>
          </cell>
          <cell r="C38">
            <v>0.16059999999999999</v>
          </cell>
          <cell r="D38">
            <v>0.23630000000000001</v>
          </cell>
        </row>
        <row r="39">
          <cell r="A39">
            <v>33604</v>
          </cell>
          <cell r="B39">
            <v>8.0399999999999999E-2</v>
          </cell>
          <cell r="C39">
            <v>0.14879999999999999</v>
          </cell>
          <cell r="D39">
            <v>0.2356</v>
          </cell>
        </row>
        <row r="40">
          <cell r="A40">
            <v>33635</v>
          </cell>
          <cell r="B40">
            <v>0.1144</v>
          </cell>
          <cell r="C40">
            <v>0.21</v>
          </cell>
          <cell r="D40">
            <v>0.27860000000000001</v>
          </cell>
        </row>
        <row r="41">
          <cell r="A41">
            <v>33664</v>
          </cell>
          <cell r="B41">
            <v>0.1183</v>
          </cell>
          <cell r="C41">
            <v>0.16689999999999999</v>
          </cell>
          <cell r="D41">
            <v>0.21390000000000001</v>
          </cell>
        </row>
        <row r="42">
          <cell r="A42">
            <v>33695</v>
          </cell>
          <cell r="B42">
            <v>0.1082</v>
          </cell>
          <cell r="C42">
            <v>0.16059999999999999</v>
          </cell>
          <cell r="D42">
            <v>0.19939999999999999</v>
          </cell>
        </row>
        <row r="43">
          <cell r="A43">
            <v>33725</v>
          </cell>
          <cell r="B43">
            <v>9.11E-2</v>
          </cell>
          <cell r="C43">
            <v>0.14929999999999999</v>
          </cell>
          <cell r="D43">
            <v>0.20430000000000001</v>
          </cell>
        </row>
        <row r="44">
          <cell r="A44">
            <v>33756</v>
          </cell>
          <cell r="B44">
            <v>0.1056</v>
          </cell>
          <cell r="C44">
            <v>0.17199999999999999</v>
          </cell>
          <cell r="D44">
            <v>0.2361</v>
          </cell>
        </row>
        <row r="45">
          <cell r="A45">
            <v>33786</v>
          </cell>
          <cell r="B45">
            <v>9.4899999999999998E-2</v>
          </cell>
          <cell r="C45">
            <v>0.1532</v>
          </cell>
          <cell r="D45">
            <v>0.21840000000000001</v>
          </cell>
        </row>
        <row r="46">
          <cell r="A46">
            <v>33817</v>
          </cell>
          <cell r="B46">
            <v>9.4600000000000004E-2</v>
          </cell>
          <cell r="C46">
            <v>0.17860000000000001</v>
          </cell>
          <cell r="D46">
            <v>0.24629999999999999</v>
          </cell>
        </row>
        <row r="47">
          <cell r="A47">
            <v>33848</v>
          </cell>
          <cell r="B47">
            <v>0.1275</v>
          </cell>
          <cell r="C47">
            <v>0.19309999999999999</v>
          </cell>
          <cell r="D47">
            <v>0.25269999999999998</v>
          </cell>
        </row>
        <row r="48">
          <cell r="A48">
            <v>33878</v>
          </cell>
          <cell r="B48">
            <v>0.14149999999999999</v>
          </cell>
          <cell r="C48">
            <v>0.20419999999999999</v>
          </cell>
          <cell r="D48">
            <v>0.2676</v>
          </cell>
        </row>
        <row r="49">
          <cell r="A49">
            <v>33909</v>
          </cell>
          <cell r="B49">
            <v>0.1293</v>
          </cell>
          <cell r="C49">
            <v>0.186</v>
          </cell>
          <cell r="D49">
            <v>0.23430000000000001</v>
          </cell>
        </row>
        <row r="50">
          <cell r="A50">
            <v>33939</v>
          </cell>
          <cell r="B50">
            <v>0.1191</v>
          </cell>
          <cell r="C50">
            <v>0.1847</v>
          </cell>
          <cell r="D50">
            <v>0.25080000000000002</v>
          </cell>
        </row>
        <row r="51">
          <cell r="A51">
            <v>33970</v>
          </cell>
          <cell r="B51">
            <v>0.1158</v>
          </cell>
          <cell r="C51">
            <v>0.18659999999999999</v>
          </cell>
          <cell r="D51">
            <v>0.25829999999999997</v>
          </cell>
        </row>
        <row r="52">
          <cell r="A52">
            <v>34001</v>
          </cell>
          <cell r="B52">
            <v>0.1452</v>
          </cell>
          <cell r="C52">
            <v>0.2137</v>
          </cell>
          <cell r="D52">
            <v>0.28420000000000001</v>
          </cell>
        </row>
        <row r="53">
          <cell r="A53">
            <v>34029</v>
          </cell>
          <cell r="B53">
            <v>0.1237</v>
          </cell>
          <cell r="C53">
            <v>0.1918</v>
          </cell>
          <cell r="D53">
            <v>0.26250000000000001</v>
          </cell>
        </row>
        <row r="54">
          <cell r="A54">
            <v>34060</v>
          </cell>
          <cell r="B54">
            <v>0.15629999999999999</v>
          </cell>
          <cell r="C54">
            <v>0.21379999999999999</v>
          </cell>
          <cell r="D54">
            <v>0.2883</v>
          </cell>
        </row>
        <row r="55">
          <cell r="A55">
            <v>34090</v>
          </cell>
          <cell r="B55">
            <v>0.13300000000000001</v>
          </cell>
          <cell r="C55">
            <v>0.21990000000000001</v>
          </cell>
          <cell r="D55">
            <v>0.29699999999999999</v>
          </cell>
        </row>
        <row r="56">
          <cell r="A56">
            <v>34121</v>
          </cell>
          <cell r="B56">
            <v>0.15690000000000001</v>
          </cell>
          <cell r="C56">
            <v>0.23630000000000001</v>
          </cell>
          <cell r="D56">
            <v>0.31490000000000001</v>
          </cell>
        </row>
        <row r="57">
          <cell r="A57">
            <v>34151</v>
          </cell>
          <cell r="B57">
            <v>0.13370000000000001</v>
          </cell>
          <cell r="C57">
            <v>0.22550000000000001</v>
          </cell>
          <cell r="D57">
            <v>0.3125</v>
          </cell>
        </row>
        <row r="58">
          <cell r="A58">
            <v>34182</v>
          </cell>
          <cell r="B58">
            <v>0.13930000000000001</v>
          </cell>
          <cell r="C58">
            <v>0.2298</v>
          </cell>
          <cell r="D58">
            <v>0.31790000000000002</v>
          </cell>
        </row>
        <row r="59">
          <cell r="A59">
            <v>34213</v>
          </cell>
          <cell r="B59">
            <v>0.17649999999999999</v>
          </cell>
          <cell r="C59">
            <v>0.2666</v>
          </cell>
          <cell r="D59">
            <v>0.3528</v>
          </cell>
        </row>
        <row r="60">
          <cell r="A60">
            <v>34243</v>
          </cell>
          <cell r="B60">
            <v>0.17030000000000001</v>
          </cell>
          <cell r="C60">
            <v>0.26050000000000001</v>
          </cell>
          <cell r="D60">
            <v>0.35039999999999999</v>
          </cell>
        </row>
        <row r="61">
          <cell r="A61">
            <v>34274</v>
          </cell>
          <cell r="B61">
            <v>0.17</v>
          </cell>
          <cell r="C61">
            <v>0.26590000000000003</v>
          </cell>
          <cell r="D61">
            <v>0.36149999999999999</v>
          </cell>
        </row>
        <row r="62">
          <cell r="A62">
            <v>34304</v>
          </cell>
          <cell r="B62">
            <v>0.1951</v>
          </cell>
          <cell r="C62">
            <v>0.28449999999999998</v>
          </cell>
          <cell r="D62">
            <v>0.38319999999999999</v>
          </cell>
        </row>
        <row r="63">
          <cell r="A63">
            <v>34335</v>
          </cell>
          <cell r="B63">
            <v>0.17530000000000001</v>
          </cell>
          <cell r="C63">
            <v>0.29330000000000001</v>
          </cell>
          <cell r="D63">
            <v>0.39069999999999999</v>
          </cell>
        </row>
        <row r="64">
          <cell r="A64">
            <v>34366</v>
          </cell>
          <cell r="B64">
            <v>0.20749999999999999</v>
          </cell>
          <cell r="C64">
            <v>0.30480000000000002</v>
          </cell>
          <cell r="D64">
            <v>0.4078</v>
          </cell>
        </row>
        <row r="65">
          <cell r="A65">
            <v>34394</v>
          </cell>
          <cell r="B65">
            <v>0.22539999999999999</v>
          </cell>
          <cell r="C65">
            <v>0.3347</v>
          </cell>
          <cell r="D65">
            <v>0.45710000000000001</v>
          </cell>
        </row>
        <row r="66">
          <cell r="A66">
            <v>34425</v>
          </cell>
          <cell r="B66">
            <v>0.1903</v>
          </cell>
          <cell r="C66">
            <v>0.29730000000000001</v>
          </cell>
          <cell r="D66">
            <v>0.40910000000000002</v>
          </cell>
        </row>
        <row r="67">
          <cell r="A67">
            <v>34455</v>
          </cell>
          <cell r="B67">
            <v>0.2099</v>
          </cell>
          <cell r="C67">
            <v>0.3246</v>
          </cell>
          <cell r="D67">
            <v>0.42580000000000001</v>
          </cell>
        </row>
        <row r="68">
          <cell r="A68">
            <v>34486</v>
          </cell>
          <cell r="B68">
            <v>0.22600000000000001</v>
          </cell>
          <cell r="C68">
            <v>0.34310000000000002</v>
          </cell>
          <cell r="D68">
            <v>0.4521</v>
          </cell>
        </row>
        <row r="69">
          <cell r="A69">
            <v>34516</v>
          </cell>
          <cell r="B69">
            <v>0.25419999999999998</v>
          </cell>
          <cell r="C69">
            <v>0.3538</v>
          </cell>
          <cell r="D69">
            <v>0.4</v>
          </cell>
        </row>
        <row r="70">
          <cell r="A70">
            <v>34547</v>
          </cell>
          <cell r="B70">
            <v>7.5800000000000006E-2</v>
          </cell>
          <cell r="C70">
            <v>7.1199999999999999E-2</v>
          </cell>
          <cell r="D70">
            <v>7.5600000000000001E-2</v>
          </cell>
        </row>
        <row r="71">
          <cell r="A71">
            <v>34578</v>
          </cell>
          <cell r="B71">
            <v>1.29E-2</v>
          </cell>
          <cell r="C71">
            <v>1.55E-2</v>
          </cell>
          <cell r="D71">
            <v>1.7500000000000002E-2</v>
          </cell>
        </row>
        <row r="72">
          <cell r="A72">
            <v>34608</v>
          </cell>
          <cell r="B72">
            <v>1.06E-2</v>
          </cell>
          <cell r="C72">
            <v>1.5800000000000002E-2</v>
          </cell>
          <cell r="D72">
            <v>1.8200000000000001E-2</v>
          </cell>
        </row>
        <row r="73">
          <cell r="A73">
            <v>34639</v>
          </cell>
          <cell r="B73">
            <v>2.2700000000000001E-2</v>
          </cell>
          <cell r="C73">
            <v>2.58E-2</v>
          </cell>
          <cell r="D73">
            <v>2.8500000000000001E-2</v>
          </cell>
        </row>
        <row r="74">
          <cell r="A74">
            <v>34669</v>
          </cell>
          <cell r="B74">
            <v>6.4999999999999997E-3</v>
          </cell>
          <cell r="C74">
            <v>8.0000000000000002E-3</v>
          </cell>
          <cell r="D74">
            <v>8.3999999999999995E-3</v>
          </cell>
        </row>
        <row r="75">
          <cell r="A75">
            <v>34700</v>
          </cell>
          <cell r="B75">
            <v>4.7999999999999996E-3</v>
          </cell>
          <cell r="C75">
            <v>5.7000000000000002E-3</v>
          </cell>
          <cell r="D75">
            <v>9.1999999999999998E-3</v>
          </cell>
        </row>
        <row r="76">
          <cell r="A76">
            <v>34731</v>
          </cell>
          <cell r="B76">
            <v>8.0000000000000002E-3</v>
          </cell>
          <cell r="C76">
            <v>1.18E-2</v>
          </cell>
          <cell r="D76">
            <v>1.3899999999999999E-2</v>
          </cell>
        </row>
        <row r="77">
          <cell r="A77">
            <v>34759</v>
          </cell>
          <cell r="B77">
            <v>3.8999999999999998E-3</v>
          </cell>
          <cell r="C77">
            <v>9.1999999999999998E-3</v>
          </cell>
          <cell r="D77">
            <v>1.12E-2</v>
          </cell>
        </row>
        <row r="78">
          <cell r="A78">
            <v>34790</v>
          </cell>
          <cell r="B78">
            <v>7.9000000000000008E-3</v>
          </cell>
          <cell r="C78">
            <v>1.5599999999999999E-2</v>
          </cell>
          <cell r="D78">
            <v>2.1000000000000001E-2</v>
          </cell>
        </row>
        <row r="79">
          <cell r="A79">
            <v>34820</v>
          </cell>
          <cell r="B79">
            <v>4.7999999999999996E-3</v>
          </cell>
          <cell r="C79">
            <v>6.4000000000000003E-3</v>
          </cell>
          <cell r="D79">
            <v>5.7999999999999996E-3</v>
          </cell>
        </row>
        <row r="80">
          <cell r="A80">
            <v>34851</v>
          </cell>
          <cell r="B80">
            <v>9.7999999999999997E-3</v>
          </cell>
          <cell r="C80">
            <v>1.9099999999999999E-2</v>
          </cell>
          <cell r="D80">
            <v>2.46E-2</v>
          </cell>
        </row>
        <row r="81">
          <cell r="A81">
            <v>34881</v>
          </cell>
          <cell r="B81">
            <v>1.17E-2</v>
          </cell>
          <cell r="C81">
            <v>1.44E-2</v>
          </cell>
          <cell r="D81">
            <v>1.8200000000000001E-2</v>
          </cell>
        </row>
        <row r="82">
          <cell r="A82">
            <v>34912</v>
          </cell>
          <cell r="B82">
            <v>1.9699999999999999E-2</v>
          </cell>
          <cell r="C82">
            <v>2.0500000000000001E-2</v>
          </cell>
          <cell r="D82">
            <v>2.1999999999999999E-2</v>
          </cell>
        </row>
        <row r="83">
          <cell r="A83">
            <v>34943</v>
          </cell>
          <cell r="B83">
            <v>-3.3999999999999998E-3</v>
          </cell>
          <cell r="C83">
            <v>-4.8999999999999998E-3</v>
          </cell>
          <cell r="D83">
            <v>-7.1000000000000004E-3</v>
          </cell>
        </row>
        <row r="84">
          <cell r="A84">
            <v>34973</v>
          </cell>
          <cell r="B84">
            <v>-2.3E-3</v>
          </cell>
          <cell r="C84">
            <v>-1E-3</v>
          </cell>
          <cell r="D84">
            <v>5.1999999999999998E-3</v>
          </cell>
        </row>
        <row r="85">
          <cell r="A85">
            <v>35004</v>
          </cell>
          <cell r="B85">
            <v>5.1000000000000004E-3</v>
          </cell>
          <cell r="C85">
            <v>9.9000000000000008E-3</v>
          </cell>
          <cell r="D85">
            <v>1.2E-2</v>
          </cell>
        </row>
        <row r="86">
          <cell r="A86">
            <v>35034</v>
          </cell>
          <cell r="B86">
            <v>3.2000000000000002E-3</v>
          </cell>
          <cell r="C86">
            <v>5.1000000000000004E-3</v>
          </cell>
          <cell r="D86">
            <v>7.1000000000000004E-3</v>
          </cell>
        </row>
        <row r="87">
          <cell r="A87">
            <v>35065</v>
          </cell>
          <cell r="B87">
            <v>9.4999999999999998E-3</v>
          </cell>
          <cell r="C87">
            <v>1.41E-2</v>
          </cell>
          <cell r="D87">
            <v>1.7299999999999999E-2</v>
          </cell>
        </row>
      </sheetData>
      <sheetData sheetId="3"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l6"/>
      <sheetName val="infl7"/>
      <sheetName val="#REF"/>
    </sheetNames>
    <sheetDataSet>
      <sheetData sheetId="0" refreshError="1">
        <row r="1">
          <cell r="B1" t="str">
            <v>Índice da FIPE</v>
          </cell>
        </row>
        <row r="2">
          <cell r="B2" t="str">
            <v>IPC-FIPE</v>
          </cell>
        </row>
        <row r="3">
          <cell r="B3" t="str">
            <v>Índice</v>
          </cell>
          <cell r="C3" t="str">
            <v>Variação</v>
          </cell>
          <cell r="D3" t="str">
            <v>Variação</v>
          </cell>
          <cell r="E3" t="str">
            <v>Variação</v>
          </cell>
        </row>
        <row r="4">
          <cell r="A4" t="str">
            <v>Período</v>
          </cell>
          <cell r="B4" t="str">
            <v>(Jun 94=100)</v>
          </cell>
          <cell r="C4" t="str">
            <v>Mensal</v>
          </cell>
          <cell r="D4" t="str">
            <v>No Ano</v>
          </cell>
          <cell r="E4" t="str">
            <v>12 meses</v>
          </cell>
        </row>
        <row r="5">
          <cell r="B5" t="str">
            <v>IPC-FIPE</v>
          </cell>
        </row>
        <row r="6">
          <cell r="B6" t="str">
            <v>Price Index</v>
          </cell>
          <cell r="C6" t="str">
            <v>Price Index</v>
          </cell>
          <cell r="D6" t="str">
            <v>Change</v>
          </cell>
          <cell r="E6" t="str">
            <v>12 month</v>
          </cell>
        </row>
        <row r="7">
          <cell r="B7" t="str">
            <v>(Jun 94=100)</v>
          </cell>
          <cell r="C7" t="str">
            <v>Monthly Var.</v>
          </cell>
          <cell r="D7" t="str">
            <v>during year</v>
          </cell>
          <cell r="E7" t="str">
            <v>Change</v>
          </cell>
        </row>
        <row r="8">
          <cell r="A8">
            <v>29221</v>
          </cell>
          <cell r="B8">
            <v>1.7137243051577888E-9</v>
          </cell>
          <cell r="C8" t="str">
            <v>-</v>
          </cell>
          <cell r="D8" t="str">
            <v>-</v>
          </cell>
          <cell r="E8" t="str">
            <v>-</v>
          </cell>
        </row>
        <row r="9">
          <cell r="A9">
            <v>29252</v>
          </cell>
          <cell r="B9">
            <v>1.7721623039636695E-9</v>
          </cell>
          <cell r="C9">
            <v>3.4100000000000019E-2</v>
          </cell>
          <cell r="D9" t="str">
            <v>-</v>
          </cell>
          <cell r="E9" t="str">
            <v>-</v>
          </cell>
        </row>
        <row r="10">
          <cell r="A10">
            <v>29281</v>
          </cell>
          <cell r="B10">
            <v>1.8478336343429181E-9</v>
          </cell>
          <cell r="C10">
            <v>4.269999999999996E-2</v>
          </cell>
          <cell r="D10" t="str">
            <v>-</v>
          </cell>
          <cell r="E10" t="str">
            <v>-</v>
          </cell>
        </row>
        <row r="11">
          <cell r="A11">
            <v>29312</v>
          </cell>
          <cell r="B11">
            <v>1.9217469797166349E-9</v>
          </cell>
          <cell r="C11">
            <v>4.0000000000000036E-2</v>
          </cell>
          <cell r="D11" t="str">
            <v>-</v>
          </cell>
          <cell r="E11" t="str">
            <v>-</v>
          </cell>
        </row>
        <row r="12">
          <cell r="A12">
            <v>29342</v>
          </cell>
          <cell r="B12">
            <v>2.0455074852103861E-9</v>
          </cell>
          <cell r="C12">
            <v>6.4400000000000013E-2</v>
          </cell>
          <cell r="D12" t="str">
            <v>-</v>
          </cell>
          <cell r="E12" t="str">
            <v>-</v>
          </cell>
        </row>
        <row r="13">
          <cell r="A13">
            <v>29373</v>
          </cell>
          <cell r="B13">
            <v>2.1486010624649895E-9</v>
          </cell>
          <cell r="C13">
            <v>5.04E-2</v>
          </cell>
          <cell r="D13" t="str">
            <v>-</v>
          </cell>
          <cell r="E13" t="str">
            <v>-</v>
          </cell>
        </row>
        <row r="14">
          <cell r="A14">
            <v>29403</v>
          </cell>
          <cell r="B14">
            <v>2.2603283177131692E-9</v>
          </cell>
          <cell r="C14">
            <v>5.2000000000000046E-2</v>
          </cell>
          <cell r="D14" t="str">
            <v>-</v>
          </cell>
          <cell r="E14" t="str">
            <v>-</v>
          </cell>
        </row>
        <row r="15">
          <cell r="A15">
            <v>29434</v>
          </cell>
          <cell r="B15">
            <v>2.3841943095238506E-9</v>
          </cell>
          <cell r="C15">
            <v>5.479999999999996E-2</v>
          </cell>
          <cell r="D15" t="str">
            <v>-</v>
          </cell>
          <cell r="E15" t="str">
            <v>-</v>
          </cell>
        </row>
        <row r="16">
          <cell r="A16">
            <v>29465</v>
          </cell>
          <cell r="B16">
            <v>2.5320143567143296E-9</v>
          </cell>
          <cell r="C16">
            <v>6.2000000000000055E-2</v>
          </cell>
          <cell r="D16" t="str">
            <v>-</v>
          </cell>
          <cell r="E16" t="str">
            <v>-</v>
          </cell>
        </row>
        <row r="17">
          <cell r="A17">
            <v>29495</v>
          </cell>
          <cell r="B17">
            <v>2.7021657214855324E-9</v>
          </cell>
          <cell r="C17">
            <v>6.7199999999999926E-2</v>
          </cell>
          <cell r="D17" t="str">
            <v>-</v>
          </cell>
          <cell r="E17" t="str">
            <v>-</v>
          </cell>
        </row>
        <row r="18">
          <cell r="A18">
            <v>29526</v>
          </cell>
          <cell r="B18">
            <v>2.8878045065515886E-9</v>
          </cell>
          <cell r="C18">
            <v>6.8699999999999983E-2</v>
          </cell>
          <cell r="D18" t="str">
            <v>-</v>
          </cell>
          <cell r="E18" t="str">
            <v>-</v>
          </cell>
        </row>
        <row r="19">
          <cell r="A19">
            <v>29556</v>
          </cell>
          <cell r="B19">
            <v>3.030462049175237E-9</v>
          </cell>
          <cell r="C19">
            <v>4.9399999999999888E-2</v>
          </cell>
          <cell r="D19" t="str">
            <v>-</v>
          </cell>
          <cell r="E19" t="str">
            <v>-</v>
          </cell>
        </row>
        <row r="20">
          <cell r="A20">
            <v>29587</v>
          </cell>
          <cell r="B20">
            <v>3.1798638281995758E-9</v>
          </cell>
          <cell r="C20">
            <v>4.9299999999999899E-2</v>
          </cell>
          <cell r="D20">
            <v>4.9299999999999899E-2</v>
          </cell>
          <cell r="E20">
            <v>0.85552823089989039</v>
          </cell>
        </row>
        <row r="21">
          <cell r="A21">
            <v>29618</v>
          </cell>
          <cell r="B21">
            <v>3.4479263489168001E-9</v>
          </cell>
          <cell r="C21">
            <v>8.4300000000000042E-2</v>
          </cell>
          <cell r="D21">
            <v>0.13775598999999983</v>
          </cell>
          <cell r="E21">
            <v>0.94560415894473571</v>
          </cell>
        </row>
        <row r="22">
          <cell r="A22">
            <v>29646</v>
          </cell>
          <cell r="B22">
            <v>3.629976860139607E-9</v>
          </cell>
          <cell r="C22">
            <v>5.2799999999999958E-2</v>
          </cell>
          <cell r="D22">
            <v>0.19782950627199991</v>
          </cell>
          <cell r="E22">
            <v>0.96445004175411686</v>
          </cell>
        </row>
        <row r="23">
          <cell r="A23">
            <v>29677</v>
          </cell>
          <cell r="B23">
            <v>3.8259956105871459E-9</v>
          </cell>
          <cell r="C23">
            <v>5.4000000000000048E-2</v>
          </cell>
          <cell r="D23">
            <v>0.26251229961068789</v>
          </cell>
          <cell r="E23">
            <v>0.99089456154696065</v>
          </cell>
        </row>
        <row r="24">
          <cell r="A24">
            <v>29707</v>
          </cell>
          <cell r="B24">
            <v>4.0666507344930771E-9</v>
          </cell>
          <cell r="C24">
            <v>6.2899999999999956E-2</v>
          </cell>
          <cell r="D24">
            <v>0.34192432325620015</v>
          </cell>
          <cell r="E24">
            <v>0.98808890404759908</v>
          </cell>
        </row>
        <row r="25">
          <cell r="A25">
            <v>29738</v>
          </cell>
          <cell r="B25">
            <v>4.2386700605621342E-9</v>
          </cell>
          <cell r="C25">
            <v>4.2300000000000004E-2</v>
          </cell>
          <cell r="D25">
            <v>0.39868772212993719</v>
          </cell>
          <cell r="E25">
            <v>0.97275805853847364</v>
          </cell>
        </row>
        <row r="26">
          <cell r="A26">
            <v>29768</v>
          </cell>
          <cell r="B26">
            <v>4.4535706326326343E-9</v>
          </cell>
          <cell r="C26">
            <v>5.0699999999999967E-2</v>
          </cell>
          <cell r="D26">
            <v>0.46960118964192499</v>
          </cell>
          <cell r="E26">
            <v>0.97032023964484204</v>
          </cell>
        </row>
        <row r="27">
          <cell r="A27">
            <v>29799</v>
          </cell>
          <cell r="B27">
            <v>4.8352416358492517E-9</v>
          </cell>
          <cell r="C27">
            <v>8.5700000000000109E-2</v>
          </cell>
          <cell r="D27">
            <v>0.59554601159423837</v>
          </cell>
          <cell r="E27">
            <v>1.0280400873932551</v>
          </cell>
        </row>
        <row r="28">
          <cell r="A28">
            <v>29830</v>
          </cell>
          <cell r="B28">
            <v>5.0450911228451097E-9</v>
          </cell>
          <cell r="C28">
            <v>4.3400000000000105E-2</v>
          </cell>
          <cell r="D28">
            <v>0.66479270849742833</v>
          </cell>
          <cell r="E28">
            <v>0.99252074122987044</v>
          </cell>
        </row>
        <row r="29">
          <cell r="A29">
            <v>29860</v>
          </cell>
          <cell r="B29">
            <v>5.2806968782819764E-9</v>
          </cell>
          <cell r="C29">
            <v>4.6699999999999964E-2</v>
          </cell>
          <cell r="D29">
            <v>0.74253852798425823</v>
          </cell>
          <cell r="E29">
            <v>0.9542461205447017</v>
          </cell>
        </row>
        <row r="30">
          <cell r="A30">
            <v>29891</v>
          </cell>
          <cell r="B30">
            <v>5.5405071646934489E-9</v>
          </cell>
          <cell r="C30">
            <v>4.919999999999991E-2</v>
          </cell>
          <cell r="D30">
            <v>0.82827142356108352</v>
          </cell>
          <cell r="E30">
            <v>0.91858803188500104</v>
          </cell>
        </row>
        <row r="31">
          <cell r="A31">
            <v>29921</v>
          </cell>
          <cell r="B31">
            <v>5.7865056828058379E-9</v>
          </cell>
          <cell r="C31">
            <v>4.4399999999999995E-2</v>
          </cell>
          <cell r="D31">
            <v>0.90944667476719565</v>
          </cell>
          <cell r="E31">
            <v>0.90944667476719565</v>
          </cell>
        </row>
        <row r="32">
          <cell r="A32">
            <v>29952</v>
          </cell>
          <cell r="B32">
            <v>6.0133367055718262E-9</v>
          </cell>
          <cell r="C32">
            <v>3.9199999999999902E-2</v>
          </cell>
          <cell r="D32">
            <v>3.9199999999999902E-2</v>
          </cell>
          <cell r="E32">
            <v>0.89106736340233472</v>
          </cell>
        </row>
        <row r="33">
          <cell r="A33">
            <v>29983</v>
          </cell>
          <cell r="B33">
            <v>6.3693262385416779E-9</v>
          </cell>
          <cell r="C33">
            <v>5.9199999999999919E-2</v>
          </cell>
          <cell r="D33">
            <v>0.10072063999999981</v>
          </cell>
          <cell r="E33">
            <v>0.8472918484881975</v>
          </cell>
        </row>
        <row r="34">
          <cell r="A34">
            <v>30011</v>
          </cell>
          <cell r="B34">
            <v>6.7387471603770954E-9</v>
          </cell>
          <cell r="C34">
            <v>5.8000000000000052E-2</v>
          </cell>
          <cell r="D34">
            <v>0.16456243711999985</v>
          </cell>
          <cell r="E34">
            <v>0.85641601035383097</v>
          </cell>
        </row>
        <row r="35">
          <cell r="A35">
            <v>30042</v>
          </cell>
          <cell r="B35">
            <v>7.0979223840251937E-9</v>
          </cell>
          <cell r="C35">
            <v>5.3299999999999903E-2</v>
          </cell>
          <cell r="D35">
            <v>0.22663361501849577</v>
          </cell>
          <cell r="E35">
            <v>0.85518309649496183</v>
          </cell>
        </row>
        <row r="36">
          <cell r="A36">
            <v>30072</v>
          </cell>
          <cell r="B36">
            <v>7.5259271037819134E-9</v>
          </cell>
          <cell r="C36">
            <v>6.030000000000002E-2</v>
          </cell>
          <cell r="D36">
            <v>0.30059962200411117</v>
          </cell>
          <cell r="E36">
            <v>0.850645062765649</v>
          </cell>
        </row>
        <row r="37">
          <cell r="A37">
            <v>30103</v>
          </cell>
          <cell r="B37">
            <v>8.155094609658081E-9</v>
          </cell>
          <cell r="C37">
            <v>8.3599999999999897E-2</v>
          </cell>
          <cell r="D37">
            <v>0.4093297504036546</v>
          </cell>
          <cell r="E37">
            <v>0.92397485370129262</v>
          </cell>
        </row>
        <row r="38">
          <cell r="A38">
            <v>30133</v>
          </cell>
          <cell r="B38">
            <v>8.701485948505172E-9</v>
          </cell>
          <cell r="C38">
            <v>6.6999999999999948E-2</v>
          </cell>
          <cell r="D38">
            <v>0.50375484368069956</v>
          </cell>
          <cell r="E38">
            <v>0.95382237451154372</v>
          </cell>
        </row>
        <row r="39">
          <cell r="A39">
            <v>30164</v>
          </cell>
          <cell r="B39">
            <v>9.249679563260997E-9</v>
          </cell>
          <cell r="C39">
            <v>6.2999999999999945E-2</v>
          </cell>
          <cell r="D39">
            <v>0.59849139883258351</v>
          </cell>
          <cell r="E39">
            <v>0.91297152445958418</v>
          </cell>
        </row>
        <row r="40">
          <cell r="A40">
            <v>30195</v>
          </cell>
          <cell r="B40">
            <v>9.5845179634510458E-9</v>
          </cell>
          <cell r="C40">
            <v>3.620000000000001E-2</v>
          </cell>
          <cell r="D40">
            <v>0.65635678747032311</v>
          </cell>
          <cell r="E40">
            <v>0.89977103090379651</v>
          </cell>
        </row>
        <row r="41">
          <cell r="A41">
            <v>30225</v>
          </cell>
          <cell r="B41">
            <v>9.9333944173206644E-9</v>
          </cell>
          <cell r="C41">
            <v>3.6399999999999988E-2</v>
          </cell>
          <cell r="D41">
            <v>0.71664817453424301</v>
          </cell>
          <cell r="E41">
            <v>0.88107642727495428</v>
          </cell>
        </row>
        <row r="42">
          <cell r="A42">
            <v>30256</v>
          </cell>
          <cell r="B42">
            <v>1.0432050817070162E-8</v>
          </cell>
          <cell r="C42">
            <v>5.0200000000000022E-2</v>
          </cell>
          <cell r="D42">
            <v>0.80282391289586208</v>
          </cell>
          <cell r="E42">
            <v>0.88286929462843822</v>
          </cell>
        </row>
        <row r="43">
          <cell r="A43">
            <v>30286</v>
          </cell>
          <cell r="B43">
            <v>1.1259312446863825E-8</v>
          </cell>
          <cell r="C43">
            <v>7.9299999999999926E-2</v>
          </cell>
          <cell r="D43">
            <v>0.94578784918850367</v>
          </cell>
          <cell r="E43">
            <v>0.94578784918850367</v>
          </cell>
        </row>
        <row r="44">
          <cell r="A44">
            <v>30317</v>
          </cell>
          <cell r="B44">
            <v>1.2068857011793335E-8</v>
          </cell>
          <cell r="C44">
            <v>7.1900000000000075E-2</v>
          </cell>
          <cell r="D44">
            <v>7.1900000000000075E-2</v>
          </cell>
          <cell r="E44">
            <v>1.0070150072605442</v>
          </cell>
        </row>
        <row r="45">
          <cell r="A45">
            <v>30348</v>
          </cell>
          <cell r="B45">
            <v>1.3045227544047416E-8</v>
          </cell>
          <cell r="C45">
            <v>8.0899999999999972E-2</v>
          </cell>
          <cell r="D45">
            <v>0.15861670999999999</v>
          </cell>
          <cell r="E45">
            <v>1.0481330450792319</v>
          </cell>
        </row>
        <row r="46">
          <cell r="A46">
            <v>30376</v>
          </cell>
          <cell r="B46">
            <v>1.4334096025399301E-8</v>
          </cell>
          <cell r="C46">
            <v>9.8799999999999999E-2</v>
          </cell>
          <cell r="D46">
            <v>0.2730880409480001</v>
          </cell>
          <cell r="E46">
            <v>1.1271158695019468</v>
          </cell>
        </row>
        <row r="47">
          <cell r="A47">
            <v>30407</v>
          </cell>
          <cell r="B47">
            <v>1.5250044761422316E-8</v>
          </cell>
          <cell r="C47">
            <v>6.3900000000000068E-2</v>
          </cell>
          <cell r="D47">
            <v>0.35443836676457741</v>
          </cell>
          <cell r="E47">
            <v>1.1485223332033816</v>
          </cell>
        </row>
        <row r="48">
          <cell r="A48">
            <v>30437</v>
          </cell>
          <cell r="B48">
            <v>1.6008050061310805E-8</v>
          </cell>
          <cell r="C48">
            <v>4.9705119673222109E-2</v>
          </cell>
          <cell r="D48">
            <v>0.42176088787461397</v>
          </cell>
          <cell r="E48">
            <v>1.1270535630442757</v>
          </cell>
        </row>
        <row r="49">
          <cell r="A49">
            <v>30468</v>
          </cell>
          <cell r="B49">
            <v>1.7891514753831513E-8</v>
          </cell>
          <cell r="C49">
            <v>0.11765734647924275</v>
          </cell>
          <cell r="D49">
            <v>0.58904150126991328</v>
          </cell>
          <cell r="E49">
            <v>1.1939064609554113</v>
          </cell>
        </row>
        <row r="50">
          <cell r="A50">
            <v>30498</v>
          </cell>
          <cell r="B50">
            <v>2.0137884107471505E-8</v>
          </cell>
          <cell r="C50">
            <v>0.12555501222493892</v>
          </cell>
          <cell r="D50">
            <v>0.78855362638779258</v>
          </cell>
          <cell r="E50">
            <v>1.3143040426251553</v>
          </cell>
        </row>
        <row r="51">
          <cell r="A51">
            <v>30529</v>
          </cell>
          <cell r="B51">
            <v>2.1614699604022489E-8</v>
          </cell>
          <cell r="C51">
            <v>7.3335186987348866E-2</v>
          </cell>
          <cell r="D51">
            <v>0.91971754101584224</v>
          </cell>
          <cell r="E51">
            <v>1.3368052326779387</v>
          </cell>
        </row>
        <row r="52">
          <cell r="A52">
            <v>30560</v>
          </cell>
          <cell r="B52">
            <v>2.4085740888654361E-8</v>
          </cell>
          <cell r="C52">
            <v>0.11432225892105441</v>
          </cell>
          <cell r="D52">
            <v>1.1391839867951452</v>
          </cell>
          <cell r="E52">
            <v>1.5129840624746387</v>
          </cell>
        </row>
        <row r="53">
          <cell r="A53">
            <v>30590</v>
          </cell>
          <cell r="B53">
            <v>2.6392652678527364E-8</v>
          </cell>
          <cell r="C53">
            <v>9.5779150018161952E-2</v>
          </cell>
          <cell r="D53">
            <v>1.3440732107828475</v>
          </cell>
          <cell r="E53">
            <v>1.6569621188611032</v>
          </cell>
        </row>
        <row r="54">
          <cell r="A54">
            <v>30621</v>
          </cell>
          <cell r="B54">
            <v>2.7556257305549171E-8</v>
          </cell>
          <cell r="C54">
            <v>4.4088202925069986E-2</v>
          </cell>
          <cell r="D54">
            <v>1.4474191861710617</v>
          </cell>
          <cell r="E54">
            <v>1.6414995276344269</v>
          </cell>
        </row>
        <row r="55">
          <cell r="A55">
            <v>30651</v>
          </cell>
          <cell r="B55">
            <v>2.973018570947683E-8</v>
          </cell>
          <cell r="C55">
            <v>7.8890553961037391E-2</v>
          </cell>
          <cell r="D55">
            <v>1.6404974415429683</v>
          </cell>
          <cell r="E55">
            <v>1.6404974415429683</v>
          </cell>
        </row>
        <row r="56">
          <cell r="A56">
            <v>30682</v>
          </cell>
          <cell r="B56">
            <v>3.2379145256191214E-8</v>
          </cell>
          <cell r="C56">
            <v>8.9099999999999957E-2</v>
          </cell>
          <cell r="D56">
            <v>8.9099999999999957E-2</v>
          </cell>
          <cell r="E56">
            <v>1.6828675842750691</v>
          </cell>
        </row>
        <row r="57">
          <cell r="A57">
            <v>30713</v>
          </cell>
          <cell r="B57">
            <v>3.5668365319642156E-8</v>
          </cell>
          <cell r="C57">
            <v>0.1015845241567026</v>
          </cell>
          <cell r="D57">
            <v>0.19973570525906492</v>
          </cell>
          <cell r="E57">
            <v>1.734207985196683</v>
          </cell>
        </row>
        <row r="58">
          <cell r="A58">
            <v>30742</v>
          </cell>
          <cell r="B58">
            <v>3.8846370924807348E-8</v>
          </cell>
          <cell r="C58">
            <v>8.9098717496175928E-2</v>
          </cell>
          <cell r="D58">
            <v>0.30663061793201751</v>
          </cell>
          <cell r="E58">
            <v>1.7100677193715965</v>
          </cell>
        </row>
        <row r="59">
          <cell r="A59">
            <v>30773</v>
          </cell>
          <cell r="B59">
            <v>4.1927501042723647E-8</v>
          </cell>
          <cell r="C59">
            <v>7.9315777627729123E-2</v>
          </cell>
          <cell r="D59">
            <v>0.41026704146549564</v>
          </cell>
          <cell r="E59">
            <v>1.7493362608867007</v>
          </cell>
        </row>
        <row r="60">
          <cell r="A60">
            <v>30803</v>
          </cell>
          <cell r="B60">
            <v>4.4733043131931871E-8</v>
          </cell>
          <cell r="C60">
            <v>6.6914126037452393E-2</v>
          </cell>
          <cell r="D60">
            <v>0.50463382802458279</v>
          </cell>
          <cell r="E60">
            <v>1.7944092478849325</v>
          </cell>
        </row>
        <row r="61">
          <cell r="A61">
            <v>30834</v>
          </cell>
          <cell r="B61">
            <v>4.9962221057367121E-8</v>
          </cell>
          <cell r="C61">
            <v>0.11689743329137592</v>
          </cell>
          <cell r="D61">
            <v>0.68052166056403429</v>
          </cell>
          <cell r="E61">
            <v>1.7925092841380343</v>
          </cell>
        </row>
        <row r="62">
          <cell r="A62">
            <v>30864</v>
          </cell>
          <cell r="B62">
            <v>5.3919077601533407E-8</v>
          </cell>
          <cell r="C62">
            <v>7.9196970439384229E-2</v>
          </cell>
          <cell r="D62">
            <v>0.81361388483846908</v>
          </cell>
          <cell r="E62">
            <v>1.6774946818533181</v>
          </cell>
        </row>
        <row r="63">
          <cell r="A63">
            <v>30895</v>
          </cell>
          <cell r="B63">
            <v>5.8264485287698E-8</v>
          </cell>
          <cell r="C63">
            <v>8.059128381752978E-2</v>
          </cell>
          <cell r="D63">
            <v>0.95977535616689891</v>
          </cell>
          <cell r="E63">
            <v>1.695595421407337</v>
          </cell>
        </row>
        <row r="64">
          <cell r="A64">
            <v>30926</v>
          </cell>
          <cell r="B64">
            <v>6.3624812338470192E-8</v>
          </cell>
          <cell r="C64">
            <v>9.1999903960431562E-2</v>
          </cell>
          <cell r="D64">
            <v>1.1400745007182742</v>
          </cell>
          <cell r="E64">
            <v>1.6415966456087219</v>
          </cell>
        </row>
        <row r="65">
          <cell r="A65">
            <v>30956</v>
          </cell>
          <cell r="B65">
            <v>6.965592344896584E-8</v>
          </cell>
          <cell r="C65">
            <v>9.4791809811735739E-2</v>
          </cell>
          <cell r="D65">
            <v>1.342936035773306</v>
          </cell>
          <cell r="E65">
            <v>1.6392164629073749</v>
          </cell>
        </row>
        <row r="66">
          <cell r="A66">
            <v>30987</v>
          </cell>
          <cell r="B66">
            <v>7.634312991714716E-8</v>
          </cell>
          <cell r="C66">
            <v>9.6003414168800427E-2</v>
          </cell>
          <cell r="D66">
            <v>1.5678658943866579</v>
          </cell>
          <cell r="E66">
            <v>1.7704462572924764</v>
          </cell>
        </row>
        <row r="67">
          <cell r="A67">
            <v>31017</v>
          </cell>
          <cell r="B67">
            <v>8.2762792169641096E-8</v>
          </cell>
          <cell r="C67">
            <v>8.4089586835920827E-2</v>
          </cell>
          <cell r="D67">
            <v>1.7837966764956845</v>
          </cell>
          <cell r="E67">
            <v>1.7837966764956845</v>
          </cell>
        </row>
        <row r="68">
          <cell r="A68">
            <v>31048</v>
          </cell>
          <cell r="B68">
            <v>9.2015974991415159E-8</v>
          </cell>
          <cell r="C68">
            <v>0.11180365692360361</v>
          </cell>
          <cell r="D68">
            <v>0.11180365692360361</v>
          </cell>
          <cell r="E68">
            <v>1.8418284134236309</v>
          </cell>
        </row>
        <row r="69">
          <cell r="A69">
            <v>31079</v>
          </cell>
          <cell r="B69">
            <v>1.009313176663212E-7</v>
          </cell>
          <cell r="C69">
            <v>9.6889074704015421E-2</v>
          </cell>
          <cell r="D69">
            <v>0.21952528449547226</v>
          </cell>
          <cell r="E69">
            <v>1.829715260618896</v>
          </cell>
        </row>
        <row r="70">
          <cell r="A70">
            <v>31107</v>
          </cell>
          <cell r="B70">
            <v>1.1182124157230052E-7</v>
          </cell>
          <cell r="C70">
            <v>0.10789439945668189</v>
          </cell>
          <cell r="D70">
            <v>0.35110523268835037</v>
          </cell>
          <cell r="E70">
            <v>1.8785505289219002</v>
          </cell>
        </row>
        <row r="71">
          <cell r="A71">
            <v>31138</v>
          </cell>
          <cell r="B71">
            <v>1.2113492785723001E-7</v>
          </cell>
          <cell r="C71">
            <v>8.3290850235351099E-2</v>
          </cell>
          <cell r="D71">
            <v>0.46363993627639499</v>
          </cell>
          <cell r="E71">
            <v>1.8891521040997628</v>
          </cell>
        </row>
        <row r="72">
          <cell r="A72">
            <v>31168</v>
          </cell>
          <cell r="B72">
            <v>1.3192797627596043E-7</v>
          </cell>
          <cell r="C72">
            <v>8.9099391972653263E-2</v>
          </cell>
          <cell r="D72">
            <v>0.59404936466551472</v>
          </cell>
          <cell r="E72">
            <v>1.9492287365038674</v>
          </cell>
        </row>
        <row r="73">
          <cell r="A73">
            <v>31199</v>
          </cell>
          <cell r="B73">
            <v>1.4269304621461896E-7</v>
          </cell>
          <cell r="C73">
            <v>8.1598082851969789E-2</v>
          </cell>
          <cell r="D73">
            <v>0.72412073679362132</v>
          </cell>
          <cell r="E73">
            <v>1.8560188717546677</v>
          </cell>
        </row>
        <row r="74">
          <cell r="A74">
            <v>31229</v>
          </cell>
          <cell r="B74">
            <v>1.5895973452841267E-7</v>
          </cell>
          <cell r="C74">
            <v>0.11399776474971057</v>
          </cell>
          <cell r="D74">
            <v>0.92066664694671818</v>
          </cell>
          <cell r="E74">
            <v>1.9481167260155803</v>
          </cell>
        </row>
        <row r="75">
          <cell r="A75">
            <v>31260</v>
          </cell>
          <cell r="B75">
            <v>1.7757451678223934E-7</v>
          </cell>
          <cell r="C75">
            <v>0.11710375781043747</v>
          </cell>
          <cell r="D75">
            <v>1.1455839288053515</v>
          </cell>
          <cell r="E75">
            <v>2.0477316654461637</v>
          </cell>
        </row>
        <row r="76">
          <cell r="A76">
            <v>31291</v>
          </cell>
          <cell r="B76">
            <v>1.9110595893800545E-7</v>
          </cell>
          <cell r="C76">
            <v>7.6201486570056653E-2</v>
          </cell>
          <cell r="D76">
            <v>1.3090806137411422</v>
          </cell>
          <cell r="E76">
            <v>2.0036388621684766</v>
          </cell>
        </row>
        <row r="77">
          <cell r="A77">
            <v>31321</v>
          </cell>
          <cell r="B77">
            <v>2.1421023805036686E-7</v>
          </cell>
          <cell r="C77">
            <v>0.12089774301520562</v>
          </cell>
          <cell r="D77">
            <v>1.5882432483826117</v>
          </cell>
          <cell r="E77">
            <v>2.0752623387056275</v>
          </cell>
        </row>
        <row r="78">
          <cell r="A78">
            <v>31352</v>
          </cell>
          <cell r="B78">
            <v>2.4154346442559366E-7</v>
          </cell>
          <cell r="C78">
            <v>0.12759999999999994</v>
          </cell>
          <cell r="D78">
            <v>1.9185030868762327</v>
          </cell>
          <cell r="E78">
            <v>2.163918805631015</v>
          </cell>
        </row>
        <row r="79">
          <cell r="A79">
            <v>31382</v>
          </cell>
          <cell r="B79">
            <v>2.7163991543891995E-7</v>
          </cell>
          <cell r="C79">
            <v>0.12460056033765032</v>
          </cell>
          <cell r="D79">
            <v>2.2821502068481738</v>
          </cell>
          <cell r="E79">
            <v>2.2821502068481738</v>
          </cell>
        </row>
        <row r="80">
          <cell r="A80">
            <v>31413</v>
          </cell>
          <cell r="B80">
            <v>3.0980570983597874E-7</v>
          </cell>
          <cell r="C80">
            <v>0.14050142202183324</v>
          </cell>
          <cell r="D80">
            <v>0.14050142202183324</v>
          </cell>
          <cell r="E80">
            <v>2.3668687406168631</v>
          </cell>
        </row>
        <row r="81">
          <cell r="A81">
            <v>31444</v>
          </cell>
          <cell r="B81">
            <v>3.4345053158442181E-7</v>
          </cell>
          <cell r="C81">
            <v>0.10859974713266496</v>
          </cell>
          <cell r="D81">
            <v>0.26435958805784909</v>
          </cell>
          <cell r="E81">
            <v>2.4028143050690054</v>
          </cell>
        </row>
        <row r="82">
          <cell r="A82">
            <v>31472</v>
          </cell>
          <cell r="B82">
            <v>3.4973589713257071E-7</v>
          </cell>
          <cell r="C82">
            <v>1.8300642946024848E-2</v>
          </cell>
          <cell r="D82">
            <v>0.28749818143427874</v>
          </cell>
          <cell r="E82">
            <v>2.1276338217586428</v>
          </cell>
        </row>
        <row r="83">
          <cell r="A83">
            <v>31503</v>
          </cell>
          <cell r="B83">
            <v>3.5781503298432829E-7</v>
          </cell>
          <cell r="C83">
            <v>2.3100676590527724E-2</v>
          </cell>
          <cell r="D83">
            <v>0.31724026053448462</v>
          </cell>
          <cell r="E83">
            <v>1.9538551705421425</v>
          </cell>
        </row>
        <row r="84">
          <cell r="A84">
            <v>31533</v>
          </cell>
          <cell r="B84">
            <v>3.6468584822798134E-7</v>
          </cell>
          <cell r="C84">
            <v>1.9202142476652195E-2</v>
          </cell>
          <cell r="D84">
            <v>0.34253409569325011</v>
          </cell>
          <cell r="E84">
            <v>1.7642798633183721</v>
          </cell>
        </row>
        <row r="85">
          <cell r="A85">
            <v>31564</v>
          </cell>
          <cell r="B85">
            <v>3.6818665554697587E-7</v>
          </cell>
          <cell r="C85">
            <v>9.5995151333814199E-3</v>
          </cell>
          <cell r="D85">
            <v>0.35542177206193792</v>
          </cell>
          <cell r="E85">
            <v>1.5802704848924516</v>
          </cell>
        </row>
        <row r="86">
          <cell r="A86">
            <v>31594</v>
          </cell>
          <cell r="B86">
            <v>3.7212707473409991E-7</v>
          </cell>
          <cell r="C86">
            <v>1.0702232489306684E-2</v>
          </cell>
          <cell r="D86">
            <v>0.36992781098761296</v>
          </cell>
          <cell r="E86">
            <v>1.341014696823021</v>
          </cell>
        </row>
        <row r="87">
          <cell r="A87">
            <v>31625</v>
          </cell>
          <cell r="B87">
            <v>3.7912239421407288E-7</v>
          </cell>
          <cell r="C87">
            <v>1.8798200816136257E-2</v>
          </cell>
          <cell r="D87">
            <v>0.39567998908216828</v>
          </cell>
          <cell r="E87">
            <v>1.1350045101290793</v>
          </cell>
        </row>
        <row r="88">
          <cell r="A88">
            <v>31656</v>
          </cell>
          <cell r="B88">
            <v>3.8454322472800054E-7</v>
          </cell>
          <cell r="C88">
            <v>1.4298365373971444E-2</v>
          </cell>
          <cell r="D88">
            <v>0.41563593151120548</v>
          </cell>
          <cell r="E88">
            <v>1.0121990275182675</v>
          </cell>
        </row>
        <row r="89">
          <cell r="A89">
            <v>31686</v>
          </cell>
          <cell r="B89">
            <v>3.9638756453543199E-7</v>
          </cell>
          <cell r="C89">
            <v>3.0801062262400647E-2</v>
          </cell>
          <cell r="D89">
            <v>0.45923902197857358</v>
          </cell>
          <cell r="E89">
            <v>0.85046040816326496</v>
          </cell>
        </row>
        <row r="90">
          <cell r="A90">
            <v>31717</v>
          </cell>
          <cell r="B90">
            <v>4.1395105540055758E-7</v>
          </cell>
          <cell r="C90">
            <v>4.4308884628381451E-2</v>
          </cell>
          <cell r="D90">
            <v>0.52389627544865447</v>
          </cell>
          <cell r="E90">
            <v>0.71377460526601522</v>
          </cell>
        </row>
        <row r="91">
          <cell r="A91">
            <v>31747</v>
          </cell>
          <cell r="B91">
            <v>4.565853627960971E-7</v>
          </cell>
          <cell r="C91">
            <v>0.10299359511062156</v>
          </cell>
          <cell r="D91">
            <v>0.68084783143279748</v>
          </cell>
          <cell r="E91">
            <v>0.68084783143279748</v>
          </cell>
        </row>
        <row r="92">
          <cell r="A92">
            <v>31778</v>
          </cell>
          <cell r="B92">
            <v>5.1935962934038193E-7</v>
          </cell>
          <cell r="C92">
            <v>0.1374863752965263</v>
          </cell>
          <cell r="D92">
            <v>0.1374863752965263</v>
          </cell>
          <cell r="E92">
            <v>0.67640431680664603</v>
          </cell>
        </row>
        <row r="93">
          <cell r="A93">
            <v>31809</v>
          </cell>
          <cell r="B93">
            <v>5.7794516768690471E-7</v>
          </cell>
          <cell r="C93">
            <v>0.11280341219615009</v>
          </cell>
          <cell r="D93">
            <v>0.26579871975660496</v>
          </cell>
          <cell r="E93">
            <v>0.68276102244099457</v>
          </cell>
        </row>
        <row r="94">
          <cell r="A94">
            <v>31837</v>
          </cell>
          <cell r="B94">
            <v>6.4713140240166377E-7</v>
          </cell>
          <cell r="C94">
            <v>0.11971072444754816</v>
          </cell>
          <cell r="D94">
            <v>0.41732840150344708</v>
          </cell>
          <cell r="E94">
            <v>0.85034309519666618</v>
          </cell>
        </row>
        <row r="95">
          <cell r="A95">
            <v>31868</v>
          </cell>
          <cell r="B95">
            <v>7.5422917707582827E-7</v>
          </cell>
          <cell r="C95">
            <v>0.16549617941070127</v>
          </cell>
          <cell r="D95">
            <v>0.65189083692254401</v>
          </cell>
          <cell r="E95">
            <v>1.1078744813632864</v>
          </cell>
        </row>
        <row r="96">
          <cell r="A96">
            <v>31898</v>
          </cell>
          <cell r="B96">
            <v>9.5402175461415206E-7</v>
          </cell>
          <cell r="C96">
            <v>0.26489637846274561</v>
          </cell>
          <cell r="D96">
            <v>1.0894707372391199</v>
          </cell>
          <cell r="E96">
            <v>1.6160098047395319</v>
          </cell>
        </row>
        <row r="97">
          <cell r="A97">
            <v>31929</v>
          </cell>
          <cell r="B97">
            <v>1.2093201393050857E-6</v>
          </cell>
          <cell r="C97">
            <v>0.26760226740760995</v>
          </cell>
          <cell r="D97">
            <v>1.648617844206159</v>
          </cell>
          <cell r="E97">
            <v>2.2845300639930226</v>
          </cell>
        </row>
        <row r="98">
          <cell r="A98">
            <v>31959</v>
          </cell>
          <cell r="B98">
            <v>1.3210598935541768E-6</v>
          </cell>
          <cell r="C98">
            <v>9.2398820310145791E-2</v>
          </cell>
          <cell r="D98">
            <v>1.8933470084632096</v>
          </cell>
          <cell r="E98">
            <v>2.5500235893830849</v>
          </cell>
        </row>
        <row r="99">
          <cell r="A99">
            <v>31990</v>
          </cell>
          <cell r="B99">
            <v>1.379847576419219E-6</v>
          </cell>
          <cell r="C99">
            <v>4.4500391808035111E-2</v>
          </cell>
          <cell r="D99">
            <v>2.0221020839764292</v>
          </cell>
          <cell r="E99">
            <v>2.6395834102062641</v>
          </cell>
        </row>
        <row r="100">
          <cell r="A100">
            <v>32021</v>
          </cell>
          <cell r="B100">
            <v>1.4727078020468033E-6</v>
          </cell>
          <cell r="C100">
            <v>6.729745170010859E-2</v>
          </cell>
          <cell r="D100">
            <v>2.2254818530056304</v>
          </cell>
          <cell r="E100">
            <v>2.8297588082288945</v>
          </cell>
        </row>
        <row r="101">
          <cell r="A101">
            <v>32051</v>
          </cell>
          <cell r="B101">
            <v>1.6224818518366151E-6</v>
          </cell>
          <cell r="C101">
            <v>0.10169977342528669</v>
          </cell>
          <cell r="D101">
            <v>2.553512626643677</v>
          </cell>
          <cell r="E101">
            <v>3.0931704145112908</v>
          </cell>
        </row>
        <row r="102">
          <cell r="A102">
            <v>32082</v>
          </cell>
          <cell r="B102">
            <v>1.8398928280072053E-6</v>
          </cell>
          <cell r="C102">
            <v>0.13399901880226617</v>
          </cell>
          <cell r="D102">
            <v>3.0296798319153933</v>
          </cell>
          <cell r="E102">
            <v>3.4447110449491243</v>
          </cell>
        </row>
        <row r="103">
          <cell r="A103">
            <v>32112</v>
          </cell>
          <cell r="B103">
            <v>2.1328037662259524E-6</v>
          </cell>
          <cell r="C103">
            <v>0.15920000000000001</v>
          </cell>
          <cell r="D103">
            <v>3.6712048611563235</v>
          </cell>
          <cell r="E103">
            <v>3.6712048611563235</v>
          </cell>
        </row>
        <row r="104">
          <cell r="A104">
            <v>32143</v>
          </cell>
          <cell r="B104">
            <v>2.4463259198611677E-6</v>
          </cell>
          <cell r="C104">
            <v>0.14700000000000002</v>
          </cell>
          <cell r="D104">
            <v>0.14700000000000002</v>
          </cell>
          <cell r="E104">
            <v>3.7102735400673117</v>
          </cell>
        </row>
        <row r="105">
          <cell r="A105">
            <v>32174</v>
          </cell>
          <cell r="B105">
            <v>2.7736428450624698E-6</v>
          </cell>
          <cell r="C105">
            <v>0.13379939383542072</v>
          </cell>
          <cell r="D105">
            <v>0.30046790472922758</v>
          </cell>
          <cell r="E105">
            <v>3.799145317129911</v>
          </cell>
        </row>
        <row r="106">
          <cell r="A106">
            <v>32203</v>
          </cell>
          <cell r="B106">
            <v>3.290935786685769E-6</v>
          </cell>
          <cell r="C106">
            <v>0.18650308295610718</v>
          </cell>
          <cell r="D106">
            <v>0.5430091782466977</v>
          </cell>
          <cell r="E106">
            <v>4.0854212521171078</v>
          </cell>
        </row>
        <row r="107">
          <cell r="A107">
            <v>32234</v>
          </cell>
          <cell r="B107">
            <v>3.987608125950561E-6</v>
          </cell>
          <cell r="C107">
            <v>0.21169429743458945</v>
          </cell>
          <cell r="D107">
            <v>0.86965542217075575</v>
          </cell>
          <cell r="E107">
            <v>4.286997967130695</v>
          </cell>
        </row>
        <row r="108">
          <cell r="A108">
            <v>32264</v>
          </cell>
          <cell r="B108">
            <v>4.6355966628626744E-6</v>
          </cell>
          <cell r="C108">
            <v>0.16250055583324063</v>
          </cell>
          <cell r="D108">
            <v>1.1734754674901358</v>
          </cell>
          <cell r="E108">
            <v>3.8590051961000738</v>
          </cell>
        </row>
        <row r="109">
          <cell r="A109">
            <v>32295</v>
          </cell>
          <cell r="B109">
            <v>5.641539254973481E-6</v>
          </cell>
          <cell r="C109">
            <v>0.21700390807719572</v>
          </cell>
          <cell r="D109">
            <v>1.645128138045405</v>
          </cell>
          <cell r="E109">
            <v>3.6650502804123404</v>
          </cell>
        </row>
        <row r="110">
          <cell r="A110">
            <v>32325</v>
          </cell>
          <cell r="B110">
            <v>6.9193308116734234E-6</v>
          </cell>
          <cell r="C110">
            <v>0.22649697165068283</v>
          </cell>
          <cell r="D110">
            <v>2.2442416509406984</v>
          </cell>
          <cell r="E110">
            <v>4.2377116627601721</v>
          </cell>
        </row>
        <row r="111">
          <cell r="A111">
            <v>32356</v>
          </cell>
          <cell r="B111">
            <v>8.2803946060134505E-6</v>
          </cell>
          <cell r="C111">
            <v>0.19670454143395077</v>
          </cell>
          <cell r="D111">
            <v>2.8823987171899121</v>
          </cell>
          <cell r="E111">
            <v>5.0009487623999265</v>
          </cell>
        </row>
        <row r="112">
          <cell r="A112">
            <v>32387</v>
          </cell>
          <cell r="B112">
            <v>1.023453855254863E-5</v>
          </cell>
          <cell r="C112">
            <v>0.23599647595490514</v>
          </cell>
          <cell r="D112">
            <v>3.798631132698576</v>
          </cell>
          <cell r="E112">
            <v>5.9494699072853638</v>
          </cell>
        </row>
        <row r="113">
          <cell r="A113">
            <v>32417</v>
          </cell>
          <cell r="B113">
            <v>1.3149334067441552E-5</v>
          </cell>
          <cell r="C113">
            <v>0.28479989595301025</v>
          </cell>
          <cell r="D113">
            <v>5.1652807800080058</v>
          </cell>
          <cell r="E113">
            <v>7.1044567941125401</v>
          </cell>
        </row>
        <row r="114">
          <cell r="A114">
            <v>32448</v>
          </cell>
          <cell r="B114">
            <v>1.6537950821333991E-5</v>
          </cell>
          <cell r="C114">
            <v>0.25770253736900894</v>
          </cell>
          <cell r="D114">
            <v>6.7540892806084516</v>
          </cell>
          <cell r="E114">
            <v>7.9885402940813179</v>
          </cell>
        </row>
        <row r="115">
          <cell r="A115">
            <v>32478</v>
          </cell>
          <cell r="B115">
            <v>2.1150360058039118E-5</v>
          </cell>
          <cell r="C115">
            <v>0.27889847336800089</v>
          </cell>
          <cell r="D115">
            <v>8.9166929433293287</v>
          </cell>
          <cell r="E115">
            <v>8.9166929433293287</v>
          </cell>
        </row>
        <row r="116">
          <cell r="A116">
            <v>32509</v>
          </cell>
          <cell r="B116">
            <v>2.7730238841753857E-5</v>
          </cell>
          <cell r="C116">
            <v>0.311100083670385</v>
          </cell>
          <cell r="D116">
            <v>0.311100083670385</v>
          </cell>
          <cell r="E116">
            <v>10.335463773088577</v>
          </cell>
        </row>
        <row r="117">
          <cell r="A117">
            <v>32540</v>
          </cell>
          <cell r="B117">
            <v>3.1615269711414703E-5</v>
          </cell>
          <cell r="C117">
            <v>0.1401008801918826</v>
          </cell>
          <cell r="D117">
            <v>0.49478635941225679</v>
          </cell>
          <cell r="E117">
            <v>10.398464574375524</v>
          </cell>
        </row>
        <row r="118">
          <cell r="A118">
            <v>32568</v>
          </cell>
          <cell r="B118">
            <v>3.3657615759226722E-5</v>
          </cell>
          <cell r="C118">
            <v>6.4599988121392782E-2</v>
          </cell>
          <cell r="D118">
            <v>0.59134954047430854</v>
          </cell>
          <cell r="E118">
            <v>9.2273693383493782</v>
          </cell>
        </row>
        <row r="119">
          <cell r="A119">
            <v>32599</v>
          </cell>
          <cell r="B119">
            <v>3.7030109033168714E-5</v>
          </cell>
          <cell r="C119">
            <v>0.10020000519548011</v>
          </cell>
          <cell r="D119">
            <v>0.75080277269765916</v>
          </cell>
          <cell r="E119">
            <v>8.2862959106197334</v>
          </cell>
        </row>
        <row r="120">
          <cell r="A120">
            <v>32629</v>
          </cell>
          <cell r="B120">
            <v>4.3173377325710243E-5</v>
          </cell>
          <cell r="C120">
            <v>0.16589927637098945</v>
          </cell>
          <cell r="D120">
            <v>1.0412596857565228</v>
          </cell>
          <cell r="E120">
            <v>8.3134455962458311</v>
          </cell>
        </row>
        <row r="121">
          <cell r="A121">
            <v>32660</v>
          </cell>
          <cell r="B121">
            <v>5.4091927812894663E-5</v>
          </cell>
          <cell r="C121">
            <v>0.25290007786076774</v>
          </cell>
          <cell r="D121">
            <v>1.5574944192183935</v>
          </cell>
          <cell r="E121">
            <v>8.5881505681642079</v>
          </cell>
        </row>
        <row r="122">
          <cell r="A122">
            <v>32690</v>
          </cell>
          <cell r="B122">
            <v>6.9270147329989089E-5</v>
          </cell>
          <cell r="C122">
            <v>0.28060045427843261</v>
          </cell>
          <cell r="D122">
            <v>2.2751285150656311</v>
          </cell>
          <cell r="E122">
            <v>9.011105006444442</v>
          </cell>
        </row>
        <row r="123">
          <cell r="A123">
            <v>32721</v>
          </cell>
          <cell r="B123">
            <v>9.0709247151014093E-5</v>
          </cell>
          <cell r="C123">
            <v>0.30949984441195766</v>
          </cell>
          <cell r="D123">
            <v>3.2887802809076092</v>
          </cell>
          <cell r="E123">
            <v>9.9547010096763433</v>
          </cell>
        </row>
        <row r="124">
          <cell r="A124">
            <v>32752</v>
          </cell>
          <cell r="B124">
            <v>1.2321036187697108E-4</v>
          </cell>
          <cell r="C124">
            <v>0.35829990598255823</v>
          </cell>
          <cell r="D124">
            <v>4.8254498523366554</v>
          </cell>
          <cell r="E124">
            <v>11.038682666966839</v>
          </cell>
        </row>
        <row r="125">
          <cell r="A125">
            <v>32782</v>
          </cell>
          <cell r="B125">
            <v>1.6915549138068786E-4</v>
          </cell>
          <cell r="C125">
            <v>0.3728998828003951</v>
          </cell>
          <cell r="D125">
            <v>6.9977594195325734</v>
          </cell>
          <cell r="E125">
            <v>11.864186924836432</v>
          </cell>
        </row>
        <row r="126">
          <cell r="A126">
            <v>32813</v>
          </cell>
          <cell r="B126">
            <v>2.4182471358831587E-4</v>
          </cell>
          <cell r="C126">
            <v>0.42960013662272689</v>
          </cell>
          <cell r="D126">
            <v>10.433597958839467</v>
          </cell>
          <cell r="E126">
            <v>13.622410974663287</v>
          </cell>
        </row>
        <row r="127">
          <cell r="A127">
            <v>32843</v>
          </cell>
          <cell r="B127">
            <v>3.6713826245150989E-4</v>
          </cell>
          <cell r="C127">
            <v>0.51819992673093251</v>
          </cell>
          <cell r="D127">
            <v>16.35848758338102</v>
          </cell>
          <cell r="E127">
            <v>16.35848758338102</v>
          </cell>
        </row>
        <row r="128">
          <cell r="A128">
            <v>32874</v>
          </cell>
          <cell r="B128">
            <v>6.4076642308089429E-4</v>
          </cell>
          <cell r="C128">
            <v>0.74530003710938209</v>
          </cell>
          <cell r="D128">
            <v>0.74530003710938209</v>
          </cell>
          <cell r="E128">
            <v>22.107136824082531</v>
          </cell>
        </row>
        <row r="129">
          <cell r="A129">
            <v>32905</v>
          </cell>
          <cell r="B129">
            <v>1.0903281759413888E-3</v>
          </cell>
          <cell r="C129">
            <v>0.70160004748522709</v>
          </cell>
          <cell r="D129">
            <v>1.9698026260212935</v>
          </cell>
          <cell r="E129">
            <v>33.487391247771818</v>
          </cell>
        </row>
        <row r="130">
          <cell r="A130">
            <v>32933</v>
          </cell>
          <cell r="B130">
            <v>1.952886859286602E-3</v>
          </cell>
          <cell r="C130">
            <v>0.79110005810909212</v>
          </cell>
          <cell r="D130">
            <v>4.3192136560392731</v>
          </cell>
          <cell r="E130">
            <v>57.022138979088197</v>
          </cell>
        </row>
        <row r="131">
          <cell r="A131">
            <v>32964</v>
          </cell>
          <cell r="B131">
            <v>2.3471747161765669E-3</v>
          </cell>
          <cell r="C131">
            <v>0.20189999999999997</v>
          </cell>
          <cell r="D131">
            <v>5.393162893193602</v>
          </cell>
          <cell r="E131">
            <v>62.385573995316861</v>
          </cell>
        </row>
        <row r="132">
          <cell r="A132">
            <v>32994</v>
          </cell>
          <cell r="B132">
            <v>2.5473887194664277E-3</v>
          </cell>
          <cell r="C132">
            <v>8.5299999999999931E-2</v>
          </cell>
          <cell r="D132">
            <v>5.9384996879830148</v>
          </cell>
          <cell r="E132">
            <v>58.003693416160623</v>
          </cell>
        </row>
        <row r="133">
          <cell r="A133">
            <v>33025</v>
          </cell>
          <cell r="B133">
            <v>2.8454331996439998E-3</v>
          </cell>
          <cell r="C133">
            <v>0.11699999999999999</v>
          </cell>
          <cell r="D133">
            <v>6.7503041514770281</v>
          </cell>
          <cell r="E133">
            <v>51.603656676582588</v>
          </cell>
        </row>
        <row r="134">
          <cell r="A134">
            <v>33055</v>
          </cell>
          <cell r="B134">
            <v>3.1672516945237361E-3</v>
          </cell>
          <cell r="C134">
            <v>0.11309999999999998</v>
          </cell>
          <cell r="D134">
            <v>7.6268635510090803</v>
          </cell>
          <cell r="E134">
            <v>44.723184035333205</v>
          </cell>
        </row>
        <row r="135">
          <cell r="A135">
            <v>33086</v>
          </cell>
          <cell r="B135">
            <v>3.5419375699858942E-3</v>
          </cell>
          <cell r="C135">
            <v>0.11830000000000007</v>
          </cell>
          <cell r="D135">
            <v>8.647421509093455</v>
          </cell>
          <cell r="E135">
            <v>38.04714989078483</v>
          </cell>
        </row>
        <row r="136">
          <cell r="A136">
            <v>33117</v>
          </cell>
          <cell r="B136">
            <v>4.0069939729250421E-3</v>
          </cell>
          <cell r="C136">
            <v>0.13129999999999997</v>
          </cell>
          <cell r="D136">
            <v>9.9141279532374256</v>
          </cell>
          <cell r="E136">
            <v>31.521566464727499</v>
          </cell>
        </row>
        <row r="137">
          <cell r="A137">
            <v>33147</v>
          </cell>
          <cell r="B137">
            <v>4.6413011188390771E-3</v>
          </cell>
          <cell r="C137">
            <v>0.15830000000000011</v>
          </cell>
          <cell r="D137">
            <v>11.641834408234912</v>
          </cell>
          <cell r="E137">
            <v>26.438075352775481</v>
          </cell>
        </row>
        <row r="138">
          <cell r="A138">
            <v>33178</v>
          </cell>
          <cell r="B138">
            <v>5.5027266064956093E-3</v>
          </cell>
          <cell r="C138">
            <v>0.18559999999999999</v>
          </cell>
          <cell r="D138">
            <v>13.988158874403309</v>
          </cell>
          <cell r="E138">
            <v>21.755021704950678</v>
          </cell>
        </row>
        <row r="139">
          <cell r="A139">
            <v>33208</v>
          </cell>
          <cell r="B139">
            <v>6.3848136815168564E-3</v>
          </cell>
          <cell r="C139">
            <v>0.16030000000000011</v>
          </cell>
          <cell r="D139">
            <v>16.390760741970162</v>
          </cell>
          <cell r="E139">
            <v>16.390760741970162</v>
          </cell>
        </row>
        <row r="140">
          <cell r="A140">
            <v>33239</v>
          </cell>
          <cell r="B140">
            <v>7.7269015173716989E-3</v>
          </cell>
          <cell r="C140">
            <v>0.21019999999999994</v>
          </cell>
          <cell r="D140">
            <v>0.21019999999999994</v>
          </cell>
          <cell r="E140">
            <v>11.058842721845004</v>
          </cell>
        </row>
        <row r="141">
          <cell r="A141">
            <v>33270</v>
          </cell>
          <cell r="B141">
            <v>9.3140070890398458E-3</v>
          </cell>
          <cell r="C141">
            <v>0.20540000000000003</v>
          </cell>
          <cell r="D141">
            <v>0.45877507999999989</v>
          </cell>
          <cell r="E141">
            <v>7.5423886996207692</v>
          </cell>
        </row>
        <row r="142">
          <cell r="A142">
            <v>33298</v>
          </cell>
          <cell r="B142">
            <v>1.0010694819300026E-2</v>
          </cell>
          <cell r="C142">
            <v>7.4799999999999978E-2</v>
          </cell>
          <cell r="D142">
            <v>0.56789145598399982</v>
          </cell>
          <cell r="E142">
            <v>4.1261007629274413</v>
          </cell>
        </row>
        <row r="143">
          <cell r="A143">
            <v>33329</v>
          </cell>
          <cell r="B143">
            <v>1.0730463776807699E-2</v>
          </cell>
          <cell r="C143">
            <v>7.1900000000000075E-2</v>
          </cell>
          <cell r="D143">
            <v>0.68062285166924963</v>
          </cell>
          <cell r="E143">
            <v>3.5716510589748944</v>
          </cell>
        </row>
        <row r="144">
          <cell r="A144">
            <v>33359</v>
          </cell>
          <cell r="B144">
            <v>1.1348538490351823E-2</v>
          </cell>
          <cell r="C144">
            <v>5.7600000000000096E-2</v>
          </cell>
          <cell r="D144">
            <v>0.77742672792539858</v>
          </cell>
          <cell r="E144">
            <v>3.4549692803573659</v>
          </cell>
        </row>
        <row r="145">
          <cell r="A145">
            <v>33390</v>
          </cell>
          <cell r="B145">
            <v>1.2458425554708233E-2</v>
          </cell>
          <cell r="C145">
            <v>9.7800000000000109E-2</v>
          </cell>
          <cell r="D145">
            <v>0.95125906191650267</v>
          </cell>
          <cell r="E145">
            <v>3.3783932640790661</v>
          </cell>
        </row>
        <row r="146">
          <cell r="A146">
            <v>33420</v>
          </cell>
          <cell r="B146">
            <v>1.3866227642390263E-2</v>
          </cell>
          <cell r="C146">
            <v>0.11299999999999999</v>
          </cell>
          <cell r="D146">
            <v>1.1717513359130671</v>
          </cell>
          <cell r="E146">
            <v>3.3779999127841167</v>
          </cell>
        </row>
        <row r="147">
          <cell r="A147">
            <v>33451</v>
          </cell>
          <cell r="B147">
            <v>1.586573766842294E-2</v>
          </cell>
          <cell r="C147">
            <v>0.14420000000000011</v>
          </cell>
          <cell r="D147">
            <v>1.4849178785517321</v>
          </cell>
          <cell r="E147">
            <v>3.4793950641219586</v>
          </cell>
        </row>
        <row r="148">
          <cell r="A148">
            <v>33482</v>
          </cell>
          <cell r="B148">
            <v>1.8437573744474297E-2</v>
          </cell>
          <cell r="C148">
            <v>0.16209999999999991</v>
          </cell>
          <cell r="D148">
            <v>1.8877230666649676</v>
          </cell>
          <cell r="E148">
            <v>3.6013480102679463</v>
          </cell>
        </row>
        <row r="149">
          <cell r="A149">
            <v>33512</v>
          </cell>
          <cell r="B149">
            <v>2.3078311055958478E-2</v>
          </cell>
          <cell r="C149">
            <v>0.25170000000000003</v>
          </cell>
          <cell r="D149">
            <v>2.6145629625445399</v>
          </cell>
          <cell r="E149">
            <v>3.9723796118901733</v>
          </cell>
        </row>
        <row r="150">
          <cell r="A150">
            <v>33543</v>
          </cell>
          <cell r="B150">
            <v>2.8937894233066336E-2</v>
          </cell>
          <cell r="C150">
            <v>0.25390000000000001</v>
          </cell>
          <cell r="D150">
            <v>3.5323004987345987</v>
          </cell>
          <cell r="E150">
            <v>4.2588282686817553</v>
          </cell>
        </row>
        <row r="151">
          <cell r="A151">
            <v>33573</v>
          </cell>
          <cell r="B151">
            <v>3.5665954642254256E-2</v>
          </cell>
          <cell r="C151">
            <v>0.23249999999999993</v>
          </cell>
          <cell r="D151">
            <v>4.5860603646903924</v>
          </cell>
          <cell r="E151">
            <v>4.5860603646903924</v>
          </cell>
        </row>
        <row r="152">
          <cell r="A152">
            <v>33604</v>
          </cell>
          <cell r="B152">
            <v>4.4899870299133879E-2</v>
          </cell>
          <cell r="C152">
            <v>0.25889999999999991</v>
          </cell>
          <cell r="D152">
            <v>0.25889999999999991</v>
          </cell>
          <cell r="E152">
            <v>4.8108505975117621</v>
          </cell>
        </row>
        <row r="153">
          <cell r="A153">
            <v>33635</v>
          </cell>
          <cell r="B153">
            <v>5.4584772322657057E-2</v>
          </cell>
          <cell r="C153">
            <v>0.2157</v>
          </cell>
          <cell r="D153">
            <v>0.53044472999999992</v>
          </cell>
          <cell r="E153">
            <v>4.8605036265099137</v>
          </cell>
        </row>
        <row r="154">
          <cell r="A154">
            <v>33664</v>
          </cell>
          <cell r="B154">
            <v>6.6451501825602707E-2</v>
          </cell>
          <cell r="C154">
            <v>0.21740000000000004</v>
          </cell>
          <cell r="D154">
            <v>0.86316341430199994</v>
          </cell>
          <cell r="E154">
            <v>5.638050907064728</v>
          </cell>
        </row>
        <row r="155">
          <cell r="A155">
            <v>33695</v>
          </cell>
          <cell r="B155">
            <v>8.1555928190562205E-2</v>
          </cell>
          <cell r="C155">
            <v>0.22730000000000006</v>
          </cell>
          <cell r="D155">
            <v>1.2866604583728445</v>
          </cell>
          <cell r="E155">
            <v>6.6004103724606207</v>
          </cell>
        </row>
        <row r="156">
          <cell r="A156">
            <v>33725</v>
          </cell>
          <cell r="B156">
            <v>9.9930478811895873E-2</v>
          </cell>
          <cell r="C156">
            <v>0.22530000000000006</v>
          </cell>
          <cell r="D156">
            <v>1.8018450596442466</v>
          </cell>
          <cell r="E156">
            <v>7.8055813439636896</v>
          </cell>
        </row>
        <row r="157">
          <cell r="A157">
            <v>33756</v>
          </cell>
          <cell r="B157">
            <v>0.1223648713051665</v>
          </cell>
          <cell r="C157">
            <v>0.22450000000000014</v>
          </cell>
          <cell r="D157">
            <v>2.4308592755343801</v>
          </cell>
          <cell r="E157">
            <v>8.8218567641496968</v>
          </cell>
        </row>
        <row r="158">
          <cell r="A158">
            <v>33786</v>
          </cell>
          <cell r="B158">
            <v>0.14818385915055665</v>
          </cell>
          <cell r="C158">
            <v>0.21100000000000008</v>
          </cell>
          <cell r="D158">
            <v>3.1547705826721346</v>
          </cell>
          <cell r="E158">
            <v>9.6866743408672829</v>
          </cell>
        </row>
        <row r="159">
          <cell r="A159">
            <v>33817</v>
          </cell>
          <cell r="B159">
            <v>0.18250324092982556</v>
          </cell>
          <cell r="C159">
            <v>0.23160000000000003</v>
          </cell>
          <cell r="D159">
            <v>4.117015449619001</v>
          </cell>
          <cell r="E159">
            <v>10.502978603576423</v>
          </cell>
        </row>
        <row r="160">
          <cell r="A160">
            <v>33848</v>
          </cell>
          <cell r="B160">
            <v>0.22705228204079597</v>
          </cell>
          <cell r="C160">
            <v>0.24409999999999998</v>
          </cell>
          <cell r="D160">
            <v>5.3660789208709989</v>
          </cell>
          <cell r="E160">
            <v>11.314650787978167</v>
          </cell>
        </row>
        <row r="161">
          <cell r="A161">
            <v>33878</v>
          </cell>
          <cell r="B161">
            <v>0.28713031586879056</v>
          </cell>
          <cell r="C161">
            <v>0.26459999999999995</v>
          </cell>
          <cell r="D161">
            <v>7.0505434033334655</v>
          </cell>
          <cell r="E161">
            <v>11.441565380264592</v>
          </cell>
        </row>
        <row r="162">
          <cell r="A162">
            <v>33909</v>
          </cell>
          <cell r="B162">
            <v>0.34998314201246883</v>
          </cell>
          <cell r="C162">
            <v>0.21890000000000009</v>
          </cell>
          <cell r="D162">
            <v>8.8128073543231604</v>
          </cell>
          <cell r="E162">
            <v>11.094285064203294</v>
          </cell>
        </row>
        <row r="163">
          <cell r="A163">
            <v>33939</v>
          </cell>
          <cell r="B163">
            <v>0.43849387862742217</v>
          </cell>
          <cell r="C163">
            <v>0.2528999999999999</v>
          </cell>
          <cell r="D163">
            <v>11.294466334231487</v>
          </cell>
          <cell r="E163">
            <v>11.294466334231487</v>
          </cell>
        </row>
        <row r="164">
          <cell r="A164">
            <v>33970</v>
          </cell>
          <cell r="B164">
            <v>0.55872890014706145</v>
          </cell>
          <cell r="C164">
            <v>0.27420000000000022</v>
          </cell>
          <cell r="D164">
            <v>0.27420000000000022</v>
          </cell>
          <cell r="E164">
            <v>11.443886728952073</v>
          </cell>
        </row>
        <row r="165">
          <cell r="A165">
            <v>34001</v>
          </cell>
          <cell r="B165">
            <v>0.69896985408397383</v>
          </cell>
          <cell r="C165">
            <v>0.25099999999999989</v>
          </cell>
          <cell r="D165">
            <v>0.59402420000000022</v>
          </cell>
          <cell r="E165">
            <v>11.805216992612522</v>
          </cell>
        </row>
        <row r="166">
          <cell r="A166">
            <v>34029</v>
          </cell>
          <cell r="B166">
            <v>0.87483066937150167</v>
          </cell>
          <cell r="C166">
            <v>0.25160000000000005</v>
          </cell>
          <cell r="D166">
            <v>0.99508068872000033</v>
          </cell>
          <cell r="E166">
            <v>12.164949554750971</v>
          </cell>
        </row>
        <row r="167">
          <cell r="A167">
            <v>34060</v>
          </cell>
          <cell r="B167">
            <v>1.1262570037488713</v>
          </cell>
          <cell r="C167">
            <v>0.2874000000000001</v>
          </cell>
          <cell r="D167">
            <v>1.5684668786581284</v>
          </cell>
          <cell r="E167">
            <v>12.809627684173714</v>
          </cell>
        </row>
        <row r="168">
          <cell r="A168">
            <v>34090</v>
          </cell>
          <cell r="B168">
            <v>1.4544482946412924</v>
          </cell>
          <cell r="C168">
            <v>0.2914000000000001</v>
          </cell>
          <cell r="D168">
            <v>2.3169181270991075</v>
          </cell>
          <cell r="E168">
            <v>13.554601478284448</v>
          </cell>
        </row>
        <row r="169">
          <cell r="A169">
            <v>34121</v>
          </cell>
          <cell r="B169">
            <v>1.8984913589952794</v>
          </cell>
          <cell r="C169">
            <v>0.30530000000000035</v>
          </cell>
          <cell r="D169">
            <v>3.329573231302466</v>
          </cell>
          <cell r="E169">
            <v>14.515003111151241</v>
          </cell>
        </row>
        <row r="170">
          <cell r="A170">
            <v>34151</v>
          </cell>
          <cell r="B170">
            <v>2.4849353397889211</v>
          </cell>
          <cell r="C170">
            <v>0.30889999999999995</v>
          </cell>
          <cell r="D170">
            <v>4.6669784024517975</v>
          </cell>
          <cell r="E170">
            <v>15.76927132302713</v>
          </cell>
        </row>
        <row r="171">
          <cell r="A171">
            <v>34182</v>
          </cell>
          <cell r="B171">
            <v>3.3290678747152174</v>
          </cell>
          <cell r="C171">
            <v>0.33969999999999989</v>
          </cell>
          <cell r="D171">
            <v>6.5920509657646722</v>
          </cell>
          <cell r="E171">
            <v>17.241143870947912</v>
          </cell>
        </row>
        <row r="172">
          <cell r="A172">
            <v>34213</v>
          </cell>
          <cell r="B172">
            <v>4.4649458335680494</v>
          </cell>
          <cell r="C172">
            <v>0.34119999999999995</v>
          </cell>
          <cell r="D172">
            <v>9.1824587552835784</v>
          </cell>
          <cell r="E172">
            <v>18.664835752524183</v>
          </cell>
        </row>
        <row r="173">
          <cell r="A173">
            <v>34243</v>
          </cell>
          <cell r="B173">
            <v>6.0379462507340733</v>
          </cell>
          <cell r="C173">
            <v>0.35230000000000006</v>
          </cell>
          <cell r="D173">
            <v>12.769738974769982</v>
          </cell>
          <cell r="E173">
            <v>20.028591956459319</v>
          </cell>
        </row>
        <row r="174">
          <cell r="A174">
            <v>34274</v>
          </cell>
          <cell r="B174">
            <v>8.2019461869971657</v>
          </cell>
          <cell r="C174">
            <v>0.35840000000000005</v>
          </cell>
          <cell r="D174">
            <v>17.704813423327547</v>
          </cell>
          <cell r="E174">
            <v>22.435260738087081</v>
          </cell>
        </row>
        <row r="175">
          <cell r="A175">
            <v>34304</v>
          </cell>
          <cell r="B175">
            <v>11.361335858228474</v>
          </cell>
          <cell r="C175">
            <v>0.38519999999999999</v>
          </cell>
          <cell r="D175">
            <v>24.909907553993314</v>
          </cell>
          <cell r="E175">
            <v>24.909907553993314</v>
          </cell>
        </row>
        <row r="176">
          <cell r="A176">
            <v>34335</v>
          </cell>
          <cell r="B176">
            <v>15.93995420909455</v>
          </cell>
          <cell r="C176">
            <v>0.40300000000000002</v>
          </cell>
          <cell r="D176">
            <v>0.40300000000000002</v>
          </cell>
          <cell r="E176">
            <v>27.528959581111771</v>
          </cell>
        </row>
        <row r="177">
          <cell r="A177">
            <v>34366</v>
          </cell>
          <cell r="B177">
            <v>22.027422721547758</v>
          </cell>
          <cell r="C177">
            <v>0.38189999999999991</v>
          </cell>
          <cell r="D177">
            <v>0.93880570000000008</v>
          </cell>
          <cell r="E177">
            <v>30.514124096833218</v>
          </cell>
        </row>
        <row r="178">
          <cell r="A178">
            <v>34394</v>
          </cell>
          <cell r="B178">
            <v>31.265723810964889</v>
          </cell>
          <cell r="C178">
            <v>0.4194</v>
          </cell>
          <cell r="D178">
            <v>1.7519408105800003</v>
          </cell>
          <cell r="E178">
            <v>34.739172054206669</v>
          </cell>
        </row>
        <row r="179">
          <cell r="A179">
            <v>34425</v>
          </cell>
          <cell r="B179">
            <v>45.716741356392859</v>
          </cell>
          <cell r="C179">
            <v>0.46219999999999994</v>
          </cell>
          <cell r="D179">
            <v>3.0238878532300761</v>
          </cell>
          <cell r="E179">
            <v>39.591748778670961</v>
          </cell>
        </row>
        <row r="180">
          <cell r="A180">
            <v>34455</v>
          </cell>
          <cell r="B180">
            <v>66.33499170812604</v>
          </cell>
          <cell r="C180">
            <v>0.45100000000000007</v>
          </cell>
          <cell r="D180">
            <v>4.8386612750368405</v>
          </cell>
          <cell r="E180">
            <v>44.608353320312496</v>
          </cell>
        </row>
        <row r="181">
          <cell r="A181">
            <v>34486</v>
          </cell>
          <cell r="B181">
            <v>100</v>
          </cell>
          <cell r="C181">
            <v>0.50749999999999984</v>
          </cell>
          <cell r="D181">
            <v>7.8017818721180365</v>
          </cell>
          <cell r="E181">
            <v>51.673402765932025</v>
          </cell>
        </row>
        <row r="182">
          <cell r="A182">
            <v>34516</v>
          </cell>
          <cell r="B182">
            <v>106.95</v>
          </cell>
          <cell r="C182">
            <v>6.9500000000000117E-2</v>
          </cell>
          <cell r="D182">
            <v>8.4135057122302417</v>
          </cell>
          <cell r="E182">
            <v>42.039349268977233</v>
          </cell>
        </row>
        <row r="183">
          <cell r="A183">
            <v>34547</v>
          </cell>
          <cell r="B183">
            <v>109.03552499999999</v>
          </cell>
          <cell r="C183">
            <v>1.9499999999999851E-2</v>
          </cell>
          <cell r="D183">
            <v>8.5970690736187301</v>
          </cell>
          <cell r="E183">
            <v>31.752568918207281</v>
          </cell>
        </row>
        <row r="184">
          <cell r="A184">
            <v>34578</v>
          </cell>
          <cell r="B184">
            <v>109.929616305</v>
          </cell>
          <cell r="C184">
            <v>8.1999999999999851E-3</v>
          </cell>
          <cell r="D184">
            <v>8.6757650400224033</v>
          </cell>
          <cell r="E184">
            <v>23.620593485935416</v>
          </cell>
        </row>
        <row r="185">
          <cell r="A185">
            <v>34608</v>
          </cell>
          <cell r="B185">
            <v>113.41438514186851</v>
          </cell>
          <cell r="C185">
            <v>3.1700000000000061E-2</v>
          </cell>
          <cell r="D185">
            <v>8.9824867917911142</v>
          </cell>
          <cell r="E185">
            <v>17.783602972298731</v>
          </cell>
        </row>
        <row r="186">
          <cell r="A186">
            <v>34639</v>
          </cell>
          <cell r="B186">
            <v>116.83949957315293</v>
          </cell>
          <cell r="C186">
            <v>3.0200000000000005E-2</v>
          </cell>
          <cell r="D186">
            <v>9.2839578929032065</v>
          </cell>
          <cell r="E186">
            <v>13.245338473249522</v>
          </cell>
        </row>
        <row r="187">
          <cell r="A187">
            <v>34669</v>
          </cell>
          <cell r="B187">
            <v>118.29999331781734</v>
          </cell>
          <cell r="C187">
            <v>1.2499999999999956E-2</v>
          </cell>
          <cell r="D187">
            <v>9.4125073665644958</v>
          </cell>
          <cell r="E187">
            <v>9.4125073665644958</v>
          </cell>
        </row>
        <row r="188">
          <cell r="A188">
            <v>34700</v>
          </cell>
          <cell r="B188">
            <v>119.24639326435988</v>
          </cell>
          <cell r="C188">
            <v>8.0000000000000071E-3</v>
          </cell>
          <cell r="D188">
            <v>8.0000000000000071E-3</v>
          </cell>
          <cell r="E188">
            <v>6.4809746439750615</v>
          </cell>
        </row>
        <row r="189">
          <cell r="A189">
            <v>34731</v>
          </cell>
          <cell r="B189">
            <v>120.82044565544945</v>
          </cell>
          <cell r="C189">
            <v>1.3200000000000101E-2</v>
          </cell>
          <cell r="D189">
            <v>2.1305600000000258E-2</v>
          </cell>
          <cell r="E189">
            <v>4.4850014539948866</v>
          </cell>
        </row>
        <row r="190">
          <cell r="A190">
            <v>34759</v>
          </cell>
          <cell r="B190">
            <v>123.14019821203409</v>
          </cell>
          <cell r="C190">
            <v>1.9200000000000106E-2</v>
          </cell>
          <cell r="D190">
            <v>4.0914667520000281E-2</v>
          </cell>
          <cell r="E190">
            <v>2.9385046371083474</v>
          </cell>
        </row>
        <row r="191">
          <cell r="A191">
            <v>34790</v>
          </cell>
          <cell r="B191">
            <v>126.3910994448318</v>
          </cell>
          <cell r="C191">
            <v>2.6399999999999979E-2</v>
          </cell>
          <cell r="D191">
            <v>6.8394814742528398E-2</v>
          </cell>
          <cell r="E191">
            <v>1.7646567908138477</v>
          </cell>
        </row>
        <row r="192">
          <cell r="A192">
            <v>34820</v>
          </cell>
          <cell r="B192">
            <v>128.88100410389498</v>
          </cell>
          <cell r="C192">
            <v>1.9700000000000051E-2</v>
          </cell>
          <cell r="D192">
            <v>8.9442192592956049E-2</v>
          </cell>
          <cell r="E192">
            <v>0.94288113686621666</v>
          </cell>
        </row>
        <row r="193">
          <cell r="A193">
            <v>34851</v>
          </cell>
          <cell r="B193">
            <v>132.30923881305858</v>
          </cell>
          <cell r="C193">
            <v>2.6599999999999957E-2</v>
          </cell>
          <cell r="D193">
            <v>0.11842135491592876</v>
          </cell>
          <cell r="E193">
            <v>0.32309238813058583</v>
          </cell>
        </row>
        <row r="194">
          <cell r="A194">
            <v>34881</v>
          </cell>
          <cell r="B194">
            <v>137.23114249690434</v>
          </cell>
          <cell r="C194">
            <v>3.71999999999999E-2</v>
          </cell>
          <cell r="D194">
            <v>0.16002662931880107</v>
          </cell>
          <cell r="E194">
            <v>0.28313363718470619</v>
          </cell>
        </row>
        <row r="195">
          <cell r="A195">
            <v>34912</v>
          </cell>
          <cell r="B195">
            <v>139.19354783461006</v>
          </cell>
          <cell r="C195">
            <v>1.4299999999999979E-2</v>
          </cell>
          <cell r="D195">
            <v>0.17661501011805991</v>
          </cell>
          <cell r="E195">
            <v>0.27658896340995343</v>
          </cell>
        </row>
        <row r="196">
          <cell r="A196">
            <v>34943</v>
          </cell>
          <cell r="B196">
            <v>140.22358008858617</v>
          </cell>
          <cell r="C196">
            <v>7.4000000000000732E-3</v>
          </cell>
          <cell r="D196">
            <v>0.18532196119293354</v>
          </cell>
          <cell r="E196">
            <v>0.2755759985510684</v>
          </cell>
        </row>
        <row r="197">
          <cell r="A197">
            <v>34973</v>
          </cell>
          <cell r="B197">
            <v>142.29888907389724</v>
          </cell>
          <cell r="C197">
            <v>1.4799999999999924E-2</v>
          </cell>
          <cell r="D197">
            <v>0.20286472621858875</v>
          </cell>
          <cell r="E197">
            <v>0.25468113146227012</v>
          </cell>
        </row>
        <row r="198">
          <cell r="A198">
            <v>35004</v>
          </cell>
          <cell r="B198">
            <v>143.96378607606184</v>
          </cell>
          <cell r="C198">
            <v>1.1700000000000044E-2</v>
          </cell>
          <cell r="D198">
            <v>0.21693824351534619</v>
          </cell>
          <cell r="E198">
            <v>0.23214997155928807</v>
          </cell>
        </row>
        <row r="199">
          <cell r="A199">
            <v>35034</v>
          </cell>
          <cell r="B199">
            <v>145.70574788758219</v>
          </cell>
          <cell r="C199">
            <v>1.21E-2</v>
          </cell>
          <cell r="D199">
            <v>0.23166319626188203</v>
          </cell>
          <cell r="E199">
            <v>0.23166319626188203</v>
          </cell>
        </row>
        <row r="200">
          <cell r="A200">
            <v>35065</v>
          </cell>
          <cell r="B200">
            <v>148.35759249913619</v>
          </cell>
          <cell r="C200">
            <v>1.8199999999999994E-2</v>
          </cell>
          <cell r="D200">
            <v>1.8199999999999994E-2</v>
          </cell>
          <cell r="E200">
            <v>0.24412645479548445</v>
          </cell>
        </row>
        <row r="201">
          <cell r="A201">
            <v>35096</v>
          </cell>
          <cell r="B201">
            <v>148.95102286913274</v>
          </cell>
          <cell r="C201">
            <v>4.0000000000000036E-3</v>
          </cell>
          <cell r="D201">
            <v>2.2272800000000093E-2</v>
          </cell>
          <cell r="E201">
            <v>0.23282960976575828</v>
          </cell>
        </row>
        <row r="202">
          <cell r="A202">
            <v>35096</v>
          </cell>
          <cell r="B202">
            <v>148.95102286913274</v>
          </cell>
          <cell r="C202">
            <v>4.0000000000000036E-3</v>
          </cell>
          <cell r="D202">
            <v>2.2272800000000093E-2</v>
          </cell>
          <cell r="E202">
            <v>0.23282960976575828</v>
          </cell>
        </row>
      </sheetData>
      <sheetData sheetId="1" refreshError="1">
        <row r="1">
          <cell r="B1" t="str">
            <v>FIPE Quadrissemanal aberto por grupos - Variação</v>
          </cell>
        </row>
        <row r="3">
          <cell r="B3" t="str">
            <v>Total</v>
          </cell>
          <cell r="C3" t="str">
            <v>Alimentação</v>
          </cell>
          <cell r="D3" t="str">
            <v xml:space="preserve">Despesas </v>
          </cell>
          <cell r="E3" t="str">
            <v>Habitação</v>
          </cell>
        </row>
        <row r="4">
          <cell r="A4" t="str">
            <v>Período</v>
          </cell>
          <cell r="B4" t="str">
            <v>Geral</v>
          </cell>
          <cell r="D4" t="str">
            <v>Pessoais</v>
          </cell>
        </row>
        <row r="6">
          <cell r="B6" t="str">
            <v>General</v>
          </cell>
          <cell r="D6" t="str">
            <v>Personal</v>
          </cell>
        </row>
        <row r="7">
          <cell r="B7" t="str">
            <v>Total</v>
          </cell>
          <cell r="C7" t="str">
            <v>Foodstuffs</v>
          </cell>
          <cell r="D7" t="str">
            <v>Expenses</v>
          </cell>
          <cell r="E7" t="str">
            <v>Housing</v>
          </cell>
        </row>
        <row r="8">
          <cell r="A8" t="str">
            <v>1ºAbr/90</v>
          </cell>
          <cell r="B8">
            <v>0.68459999999999999</v>
          </cell>
          <cell r="C8">
            <v>0.64739999999999998</v>
          </cell>
          <cell r="D8">
            <v>0.60640000000000005</v>
          </cell>
          <cell r="E8">
            <v>0.79430000000000001</v>
          </cell>
        </row>
        <row r="9">
          <cell r="A9" t="str">
            <v>2º</v>
          </cell>
          <cell r="B9">
            <v>0.49990000000000001</v>
          </cell>
          <cell r="C9">
            <v>0.4098</v>
          </cell>
          <cell r="D9">
            <v>0.42659999999999998</v>
          </cell>
          <cell r="E9">
            <v>0.67069999999999996</v>
          </cell>
        </row>
        <row r="10">
          <cell r="A10" t="str">
            <v>3º</v>
          </cell>
          <cell r="B10">
            <v>0.33229999999999998</v>
          </cell>
          <cell r="C10">
            <v>0.22189999999999999</v>
          </cell>
          <cell r="D10">
            <v>0.26690000000000003</v>
          </cell>
          <cell r="E10">
            <v>0.59299999999999997</v>
          </cell>
        </row>
        <row r="11">
          <cell r="A11" t="str">
            <v>4º</v>
          </cell>
          <cell r="B11">
            <v>0.2019</v>
          </cell>
          <cell r="C11">
            <v>8.77E-2</v>
          </cell>
          <cell r="D11">
            <v>0.1401</v>
          </cell>
          <cell r="E11">
            <v>0.48599999999999999</v>
          </cell>
        </row>
        <row r="12">
          <cell r="A12" t="str">
            <v xml:space="preserve"> 1ºMai</v>
          </cell>
          <cell r="B12">
            <v>0.1177</v>
          </cell>
          <cell r="C12">
            <v>2.8400000000000002E-2</v>
          </cell>
          <cell r="D12">
            <v>5.8900000000000001E-2</v>
          </cell>
          <cell r="E12">
            <v>0.34839999999999999</v>
          </cell>
        </row>
        <row r="13">
          <cell r="A13" t="str">
            <v>2º</v>
          </cell>
          <cell r="B13">
            <v>8.5400000000000004E-2</v>
          </cell>
          <cell r="C13">
            <v>2.6499999999999999E-2</v>
          </cell>
          <cell r="D13">
            <v>3.7999999999999999E-2</v>
          </cell>
          <cell r="E13">
            <v>0.22639999999999999</v>
          </cell>
        </row>
        <row r="14">
          <cell r="A14" t="str">
            <v>3º</v>
          </cell>
          <cell r="B14">
            <v>7.9299999999999995E-2</v>
          </cell>
          <cell r="C14">
            <v>3.4599999999999999E-2</v>
          </cell>
          <cell r="D14">
            <v>2.6800000000000001E-2</v>
          </cell>
          <cell r="E14">
            <v>0.19359999999999999</v>
          </cell>
        </row>
        <row r="15">
          <cell r="A15" t="str">
            <v>4º</v>
          </cell>
          <cell r="B15">
            <v>8.5300000000000001E-2</v>
          </cell>
          <cell r="C15">
            <v>4.9599999999999998E-2</v>
          </cell>
          <cell r="D15">
            <v>2.9700000000000001E-2</v>
          </cell>
          <cell r="E15">
            <v>0.16400000000000001</v>
          </cell>
        </row>
        <row r="16">
          <cell r="A16" t="str">
            <v xml:space="preserve"> 1ºJun</v>
          </cell>
          <cell r="B16">
            <v>9.11E-2</v>
          </cell>
          <cell r="C16">
            <v>6.8400000000000002E-2</v>
          </cell>
          <cell r="D16">
            <v>3.7400000000000003E-2</v>
          </cell>
          <cell r="E16">
            <v>0.15329999999999999</v>
          </cell>
        </row>
        <row r="17">
          <cell r="A17" t="str">
            <v>2º</v>
          </cell>
          <cell r="B17">
            <v>9.6100000000000005E-2</v>
          </cell>
          <cell r="C17">
            <v>8.8499999999999995E-2</v>
          </cell>
          <cell r="D17">
            <v>4.7399999999999998E-2</v>
          </cell>
          <cell r="E17">
            <v>0.1447</v>
          </cell>
        </row>
        <row r="18">
          <cell r="A18" t="str">
            <v>3º</v>
          </cell>
          <cell r="B18">
            <v>0.1062</v>
          </cell>
          <cell r="C18">
            <v>0.11020000000000001</v>
          </cell>
          <cell r="D18">
            <v>6.4799999999999996E-2</v>
          </cell>
          <cell r="E18">
            <v>0.128</v>
          </cell>
        </row>
        <row r="19">
          <cell r="A19" t="str">
            <v>4º</v>
          </cell>
          <cell r="B19">
            <v>0.11700000000000001</v>
          </cell>
          <cell r="C19">
            <v>0.12690000000000001</v>
          </cell>
          <cell r="D19">
            <v>8.0799999999999997E-2</v>
          </cell>
          <cell r="E19">
            <v>0.13009999999999999</v>
          </cell>
        </row>
        <row r="20">
          <cell r="A20" t="str">
            <v>1ºJul</v>
          </cell>
          <cell r="B20">
            <v>0.1249</v>
          </cell>
          <cell r="C20">
            <v>0.13100000000000001</v>
          </cell>
          <cell r="D20">
            <v>0.1003</v>
          </cell>
          <cell r="E20">
            <v>0.1351</v>
          </cell>
        </row>
        <row r="21">
          <cell r="A21" t="str">
            <v>2º</v>
          </cell>
          <cell r="B21">
            <v>0.13100000000000001</v>
          </cell>
          <cell r="C21">
            <v>0.1333</v>
          </cell>
          <cell r="D21">
            <v>0.1091</v>
          </cell>
          <cell r="E21">
            <v>0.14499999999999999</v>
          </cell>
        </row>
        <row r="22">
          <cell r="A22" t="str">
            <v>3º</v>
          </cell>
          <cell r="B22">
            <v>0.12509999999999999</v>
          </cell>
          <cell r="C22">
            <v>0.1275</v>
          </cell>
          <cell r="D22">
            <v>0.1021</v>
          </cell>
          <cell r="E22">
            <v>0.14949999999999999</v>
          </cell>
        </row>
        <row r="23">
          <cell r="A23" t="str">
            <v>4º</v>
          </cell>
          <cell r="B23">
            <v>0.11310000000000001</v>
          </cell>
          <cell r="C23">
            <v>0.1176</v>
          </cell>
          <cell r="D23">
            <v>9.5100000000000004E-2</v>
          </cell>
          <cell r="E23">
            <v>0.1421</v>
          </cell>
        </row>
        <row r="24">
          <cell r="A24" t="str">
            <v xml:space="preserve"> 1ºAgo</v>
          </cell>
          <cell r="B24">
            <v>0.105</v>
          </cell>
          <cell r="C24">
            <v>0.111</v>
          </cell>
          <cell r="D24">
            <v>7.6999999999999999E-2</v>
          </cell>
          <cell r="E24">
            <v>0.14979999999999999</v>
          </cell>
        </row>
        <row r="25">
          <cell r="A25" t="str">
            <v>2º</v>
          </cell>
          <cell r="B25">
            <v>9.7000000000000003E-2</v>
          </cell>
          <cell r="C25">
            <v>9.8699999999999996E-2</v>
          </cell>
          <cell r="D25">
            <v>7.6799999999999993E-2</v>
          </cell>
          <cell r="E25">
            <v>0.13919999999999999</v>
          </cell>
        </row>
        <row r="26">
          <cell r="A26" t="str">
            <v>3º</v>
          </cell>
          <cell r="B26">
            <v>0.1022</v>
          </cell>
          <cell r="C26">
            <v>9.7199999999999995E-2</v>
          </cell>
          <cell r="D26">
            <v>8.8999999999999996E-2</v>
          </cell>
          <cell r="E26">
            <v>0.13930000000000001</v>
          </cell>
        </row>
        <row r="27">
          <cell r="A27" t="str">
            <v>4º</v>
          </cell>
          <cell r="B27">
            <v>0.1183</v>
          </cell>
          <cell r="C27">
            <v>0.1089</v>
          </cell>
          <cell r="D27">
            <v>0.10340000000000001</v>
          </cell>
          <cell r="E27">
            <v>0.14829999999999999</v>
          </cell>
        </row>
        <row r="28">
          <cell r="A28" t="str">
            <v xml:space="preserve"> 1ºSet</v>
          </cell>
          <cell r="B28">
            <v>0.1323</v>
          </cell>
          <cell r="C28">
            <v>0.1172</v>
          </cell>
          <cell r="D28">
            <v>0.1173</v>
          </cell>
          <cell r="E28">
            <v>0.1615</v>
          </cell>
        </row>
        <row r="29">
          <cell r="A29" t="str">
            <v>2º</v>
          </cell>
          <cell r="B29">
            <v>0.14269999999999999</v>
          </cell>
          <cell r="C29">
            <v>0.1384</v>
          </cell>
          <cell r="D29">
            <v>0.1222</v>
          </cell>
          <cell r="E29">
            <v>0.1643</v>
          </cell>
        </row>
        <row r="30">
          <cell r="A30" t="str">
            <v>3º</v>
          </cell>
          <cell r="B30">
            <v>0.1399</v>
          </cell>
          <cell r="C30">
            <v>0.1535</v>
          </cell>
          <cell r="D30">
            <v>0.1114</v>
          </cell>
          <cell r="E30">
            <v>0.1484</v>
          </cell>
        </row>
        <row r="31">
          <cell r="A31" t="str">
            <v>4º</v>
          </cell>
          <cell r="B31">
            <v>0.1313</v>
          </cell>
          <cell r="C31">
            <v>0.1547</v>
          </cell>
          <cell r="D31">
            <v>0.1056</v>
          </cell>
          <cell r="E31">
            <v>0.13289999999999999</v>
          </cell>
        </row>
        <row r="32">
          <cell r="A32" t="str">
            <v>1ºOut</v>
          </cell>
          <cell r="B32">
            <v>0.124</v>
          </cell>
          <cell r="C32">
            <v>0.152</v>
          </cell>
          <cell r="D32">
            <v>0.1517</v>
          </cell>
          <cell r="E32">
            <v>0.1003</v>
          </cell>
        </row>
        <row r="33">
          <cell r="A33" t="str">
            <v>2º</v>
          </cell>
          <cell r="B33">
            <v>0.12720000000000001</v>
          </cell>
          <cell r="C33">
            <v>0.15340000000000001</v>
          </cell>
          <cell r="D33">
            <v>0.14280000000000001</v>
          </cell>
          <cell r="E33">
            <v>0.1032</v>
          </cell>
        </row>
        <row r="34">
          <cell r="A34" t="str">
            <v>3º</v>
          </cell>
          <cell r="B34">
            <v>0.1386</v>
          </cell>
          <cell r="C34">
            <v>0.13650000000000001</v>
          </cell>
          <cell r="D34">
            <v>0.1346</v>
          </cell>
          <cell r="E34">
            <v>0.1201</v>
          </cell>
        </row>
        <row r="35">
          <cell r="A35" t="str">
            <v>4º</v>
          </cell>
          <cell r="B35">
            <v>0.1583</v>
          </cell>
          <cell r="C35">
            <v>0.1472</v>
          </cell>
          <cell r="D35">
            <v>0.14419999999999999</v>
          </cell>
          <cell r="E35">
            <v>0.1358</v>
          </cell>
        </row>
        <row r="36">
          <cell r="A36" t="str">
            <v xml:space="preserve"> 1ºNov</v>
          </cell>
          <cell r="B36">
            <v>0.17399999999999999</v>
          </cell>
          <cell r="C36">
            <v>0.14699999999999999</v>
          </cell>
          <cell r="D36">
            <v>0.15709999999999999</v>
          </cell>
          <cell r="E36">
            <v>0.15340000000000001</v>
          </cell>
        </row>
        <row r="37">
          <cell r="A37" t="str">
            <v>2º</v>
          </cell>
          <cell r="B37">
            <v>0.18</v>
          </cell>
          <cell r="C37">
            <v>0.15190000000000001</v>
          </cell>
          <cell r="D37">
            <v>0.18429999999999999</v>
          </cell>
          <cell r="E37">
            <v>0.1474</v>
          </cell>
        </row>
        <row r="38">
          <cell r="A38" t="str">
            <v>3º</v>
          </cell>
          <cell r="B38">
            <v>0.18360000000000001</v>
          </cell>
          <cell r="C38">
            <v>0.15790000000000001</v>
          </cell>
          <cell r="D38">
            <v>0.20180000000000001</v>
          </cell>
          <cell r="E38">
            <v>0.14369999999999999</v>
          </cell>
        </row>
        <row r="39">
          <cell r="A39" t="str">
            <v>4º</v>
          </cell>
          <cell r="B39">
            <v>0.18559999999999999</v>
          </cell>
          <cell r="C39">
            <v>0.16639999999999999</v>
          </cell>
          <cell r="D39">
            <v>0.2097</v>
          </cell>
          <cell r="E39">
            <v>0.14230000000000001</v>
          </cell>
        </row>
        <row r="40">
          <cell r="A40" t="str">
            <v xml:space="preserve"> 1ºDec</v>
          </cell>
          <cell r="B40">
            <v>0.184</v>
          </cell>
          <cell r="C40">
            <v>0.16089999999999999</v>
          </cell>
          <cell r="D40">
            <v>0.21820000000000001</v>
          </cell>
          <cell r="E40">
            <v>0.16089999999999999</v>
          </cell>
        </row>
        <row r="41">
          <cell r="A41" t="str">
            <v>2º</v>
          </cell>
          <cell r="B41">
            <v>0.17630000000000001</v>
          </cell>
          <cell r="C41">
            <v>0.15659999999999999</v>
          </cell>
          <cell r="D41">
            <v>0.2112</v>
          </cell>
          <cell r="E41">
            <v>0.1807</v>
          </cell>
        </row>
        <row r="42">
          <cell r="A42" t="str">
            <v>3º</v>
          </cell>
          <cell r="B42">
            <v>0.16839999999999999</v>
          </cell>
          <cell r="C42">
            <v>0.15029999999999999</v>
          </cell>
          <cell r="D42">
            <v>0.20610000000000001</v>
          </cell>
          <cell r="E42">
            <v>0.18390000000000001</v>
          </cell>
        </row>
        <row r="43">
          <cell r="A43" t="str">
            <v>4º</v>
          </cell>
          <cell r="B43">
            <v>0.1603</v>
          </cell>
          <cell r="C43">
            <v>0.1404</v>
          </cell>
          <cell r="D43">
            <v>0.19639999999999999</v>
          </cell>
          <cell r="E43">
            <v>0.19789999999999999</v>
          </cell>
        </row>
        <row r="44">
          <cell r="A44" t="str">
            <v>1ºJan/91</v>
          </cell>
          <cell r="B44">
            <v>0.1648</v>
          </cell>
          <cell r="C44">
            <v>0.156</v>
          </cell>
          <cell r="D44">
            <v>0.19769999999999999</v>
          </cell>
          <cell r="E44">
            <v>0.20069999999999999</v>
          </cell>
        </row>
        <row r="45">
          <cell r="A45" t="str">
            <v>2º</v>
          </cell>
          <cell r="B45">
            <v>0.1721</v>
          </cell>
          <cell r="C45">
            <v>0.1779</v>
          </cell>
          <cell r="D45">
            <v>0.18529999999999999</v>
          </cell>
          <cell r="E45">
            <v>0.1898</v>
          </cell>
        </row>
        <row r="46">
          <cell r="A46" t="str">
            <v>3º</v>
          </cell>
          <cell r="B46">
            <v>0.19</v>
          </cell>
          <cell r="C46">
            <v>0.215</v>
          </cell>
          <cell r="D46">
            <v>0.18129999999999999</v>
          </cell>
          <cell r="E46">
            <v>0.20710000000000001</v>
          </cell>
        </row>
        <row r="47">
          <cell r="A47" t="str">
            <v>4º</v>
          </cell>
          <cell r="B47">
            <v>0.2102</v>
          </cell>
          <cell r="C47">
            <v>0.23930000000000001</v>
          </cell>
          <cell r="D47">
            <v>0.1825</v>
          </cell>
          <cell r="E47">
            <v>0.21729999999999999</v>
          </cell>
        </row>
        <row r="48">
          <cell r="A48" t="str">
            <v xml:space="preserve"> 1ºFev</v>
          </cell>
          <cell r="B48">
            <v>0.23039999999999999</v>
          </cell>
          <cell r="C48">
            <v>0.27879999999999999</v>
          </cell>
          <cell r="D48">
            <v>0.19070000000000001</v>
          </cell>
          <cell r="E48">
            <v>0.22520000000000001</v>
          </cell>
        </row>
        <row r="49">
          <cell r="A49" t="str">
            <v>2º</v>
          </cell>
          <cell r="B49">
            <v>0.2392</v>
          </cell>
          <cell r="C49">
            <v>0.28810000000000002</v>
          </cell>
          <cell r="D49">
            <v>0.2046</v>
          </cell>
          <cell r="E49">
            <v>0.246</v>
          </cell>
        </row>
        <row r="50">
          <cell r="A50" t="str">
            <v>3º</v>
          </cell>
          <cell r="B50">
            <v>0.22600000000000001</v>
          </cell>
          <cell r="C50">
            <v>0.25850000000000001</v>
          </cell>
          <cell r="D50">
            <v>0.20039999999999999</v>
          </cell>
          <cell r="E50">
            <v>0.22470000000000001</v>
          </cell>
        </row>
        <row r="51">
          <cell r="A51" t="str">
            <v>4º</v>
          </cell>
          <cell r="B51">
            <v>0.2054</v>
          </cell>
          <cell r="C51">
            <v>0.2271</v>
          </cell>
          <cell r="D51">
            <v>0.18740000000000001</v>
          </cell>
          <cell r="E51">
            <v>0.2059</v>
          </cell>
        </row>
        <row r="52">
          <cell r="A52" t="str">
            <v xml:space="preserve"> 1ºMar</v>
          </cell>
          <cell r="B52">
            <v>0.156</v>
          </cell>
          <cell r="C52">
            <v>0.14480000000000001</v>
          </cell>
          <cell r="D52">
            <v>0.12239999999999999</v>
          </cell>
          <cell r="E52">
            <v>0.21440000000000001</v>
          </cell>
        </row>
        <row r="53">
          <cell r="A53" t="str">
            <v>2º</v>
          </cell>
          <cell r="B53">
            <v>0.11749999999999999</v>
          </cell>
          <cell r="C53">
            <v>8.8499999999999995E-2</v>
          </cell>
          <cell r="D53">
            <v>7.2900000000000006E-2</v>
          </cell>
          <cell r="E53">
            <v>0.2248</v>
          </cell>
        </row>
        <row r="54">
          <cell r="A54" t="str">
            <v>3º</v>
          </cell>
          <cell r="B54">
            <v>9.5100000000000004E-2</v>
          </cell>
          <cell r="C54">
            <v>5.7099999999999998E-2</v>
          </cell>
          <cell r="D54">
            <v>3.78E-2</v>
          </cell>
          <cell r="E54">
            <v>0.25540000000000002</v>
          </cell>
        </row>
        <row r="55">
          <cell r="A55" t="str">
            <v>4º</v>
          </cell>
          <cell r="B55">
            <v>7.4800000000000005E-2</v>
          </cell>
          <cell r="C55">
            <v>3.2000000000000001E-2</v>
          </cell>
          <cell r="D55">
            <v>1.35E-2</v>
          </cell>
          <cell r="E55">
            <v>0.28439999999999999</v>
          </cell>
        </row>
        <row r="56">
          <cell r="A56" t="str">
            <v>1ºAbr</v>
          </cell>
          <cell r="B56">
            <v>7.3400000000000007E-2</v>
          </cell>
          <cell r="C56">
            <v>4.2999999999999997E-2</v>
          </cell>
          <cell r="D56">
            <v>1.78E-2</v>
          </cell>
          <cell r="E56">
            <v>0.2364</v>
          </cell>
        </row>
        <row r="57">
          <cell r="A57" t="str">
            <v>2º</v>
          </cell>
          <cell r="B57">
            <v>6.9900000000000004E-2</v>
          </cell>
          <cell r="C57">
            <v>5.7599999999999998E-2</v>
          </cell>
          <cell r="D57">
            <v>1.8700000000000001E-2</v>
          </cell>
          <cell r="E57">
            <v>0.1749</v>
          </cell>
        </row>
        <row r="58">
          <cell r="A58" t="str">
            <v>3º</v>
          </cell>
          <cell r="B58">
            <v>7.0099999999999996E-2</v>
          </cell>
          <cell r="C58">
            <v>7.2499999999999995E-2</v>
          </cell>
          <cell r="D58">
            <v>1.95E-2</v>
          </cell>
          <cell r="E58">
            <v>0.1205</v>
          </cell>
        </row>
        <row r="59">
          <cell r="A59" t="str">
            <v>4º</v>
          </cell>
          <cell r="B59">
            <v>7.1900000000000006E-2</v>
          </cell>
          <cell r="C59">
            <v>8.3500000000000005E-2</v>
          </cell>
          <cell r="D59">
            <v>1.9400000000000001E-2</v>
          </cell>
          <cell r="E59">
            <v>8.5400000000000004E-2</v>
          </cell>
        </row>
        <row r="60">
          <cell r="A60" t="str">
            <v xml:space="preserve"> 1ºMai</v>
          </cell>
          <cell r="B60">
            <v>6.4699999999999994E-2</v>
          </cell>
          <cell r="C60">
            <v>6.25E-2</v>
          </cell>
          <cell r="D60">
            <v>2.0299999999999999E-2</v>
          </cell>
          <cell r="E60">
            <v>8.4500000000000006E-2</v>
          </cell>
        </row>
        <row r="61">
          <cell r="A61" t="str">
            <v>2º</v>
          </cell>
          <cell r="B61">
            <v>6.0299999999999999E-2</v>
          </cell>
          <cell r="C61">
            <v>4.2099999999999999E-2</v>
          </cell>
          <cell r="D61">
            <v>2.4500000000000001E-2</v>
          </cell>
          <cell r="E61">
            <v>7.8299999999999995E-2</v>
          </cell>
        </row>
        <row r="62">
          <cell r="A62" t="str">
            <v>3º</v>
          </cell>
          <cell r="B62">
            <v>5.8099999999999999E-2</v>
          </cell>
          <cell r="C62">
            <v>3.09E-2</v>
          </cell>
          <cell r="D62">
            <v>2.6200000000000001E-2</v>
          </cell>
          <cell r="E62">
            <v>7.1400000000000005E-2</v>
          </cell>
        </row>
        <row r="63">
          <cell r="A63" t="str">
            <v>4º</v>
          </cell>
          <cell r="B63">
            <v>5.7599999999999998E-2</v>
          </cell>
          <cell r="C63">
            <v>3.3399999999999999E-2</v>
          </cell>
          <cell r="D63">
            <v>2.8500000000000001E-2</v>
          </cell>
          <cell r="E63">
            <v>7.1199999999999999E-2</v>
          </cell>
        </row>
        <row r="64">
          <cell r="A64" t="str">
            <v xml:space="preserve"> 1ºJun</v>
          </cell>
          <cell r="B64">
            <v>6.0600000000000001E-2</v>
          </cell>
          <cell r="C64">
            <v>3.8100000000000002E-2</v>
          </cell>
          <cell r="D64">
            <v>2.87E-2</v>
          </cell>
          <cell r="E64">
            <v>7.4899999999999994E-2</v>
          </cell>
        </row>
        <row r="65">
          <cell r="A65" t="str">
            <v>2º</v>
          </cell>
          <cell r="B65">
            <v>7.0599999999999996E-2</v>
          </cell>
          <cell r="C65">
            <v>5.4300000000000001E-2</v>
          </cell>
          <cell r="D65">
            <v>4.2200000000000001E-2</v>
          </cell>
          <cell r="E65">
            <v>7.8399999999999997E-2</v>
          </cell>
        </row>
        <row r="66">
          <cell r="A66" t="str">
            <v>3º</v>
          </cell>
          <cell r="B66">
            <v>8.3400000000000002E-2</v>
          </cell>
          <cell r="C66">
            <v>7.22E-2</v>
          </cell>
          <cell r="D66">
            <v>6.2399999999999997E-2</v>
          </cell>
          <cell r="E66">
            <v>8.2299999999999998E-2</v>
          </cell>
        </row>
        <row r="67">
          <cell r="A67" t="str">
            <v>4º</v>
          </cell>
          <cell r="B67">
            <v>9.7799999999999998E-2</v>
          </cell>
          <cell r="C67">
            <v>8.72E-2</v>
          </cell>
          <cell r="D67">
            <v>9.5399999999999999E-2</v>
          </cell>
          <cell r="E67">
            <v>8.5599999999999996E-2</v>
          </cell>
        </row>
        <row r="68">
          <cell r="A68" t="str">
            <v>1ºJul</v>
          </cell>
          <cell r="B68">
            <v>0.107</v>
          </cell>
          <cell r="C68">
            <v>0.1072</v>
          </cell>
          <cell r="D68">
            <v>0.1195</v>
          </cell>
          <cell r="E68">
            <v>8.4900000000000003E-2</v>
          </cell>
        </row>
        <row r="69">
          <cell r="A69" t="str">
            <v>2º</v>
          </cell>
          <cell r="B69">
            <v>0.1072</v>
          </cell>
          <cell r="C69">
            <v>0.11169999999999999</v>
          </cell>
          <cell r="D69">
            <v>0.1255</v>
          </cell>
          <cell r="E69">
            <v>9.0800000000000006E-2</v>
          </cell>
        </row>
        <row r="70">
          <cell r="A70" t="str">
            <v>3º</v>
          </cell>
          <cell r="B70">
            <v>0.1113</v>
          </cell>
          <cell r="C70">
            <v>0.1206</v>
          </cell>
          <cell r="D70">
            <v>0.1229</v>
          </cell>
          <cell r="E70">
            <v>9.8599999999999993E-2</v>
          </cell>
        </row>
        <row r="71">
          <cell r="A71" t="str">
            <v>4º</v>
          </cell>
          <cell r="B71">
            <v>0.113</v>
          </cell>
          <cell r="C71">
            <v>0.13150000000000001</v>
          </cell>
          <cell r="D71">
            <v>0.1057</v>
          </cell>
          <cell r="E71">
            <v>0.112</v>
          </cell>
        </row>
        <row r="72">
          <cell r="A72" t="str">
            <v xml:space="preserve"> 1ºAgo</v>
          </cell>
          <cell r="B72">
            <v>0.11799999999999999</v>
          </cell>
          <cell r="C72">
            <v>0.13619999999999999</v>
          </cell>
          <cell r="D72">
            <v>0.10150000000000001</v>
          </cell>
          <cell r="E72">
            <v>0.1208</v>
          </cell>
        </row>
        <row r="73">
          <cell r="A73" t="str">
            <v>2º</v>
          </cell>
          <cell r="B73">
            <v>0.128</v>
          </cell>
          <cell r="C73">
            <v>0.14560000000000001</v>
          </cell>
          <cell r="D73">
            <v>0.1087</v>
          </cell>
          <cell r="E73">
            <v>0.12809999999999999</v>
          </cell>
        </row>
        <row r="74">
          <cell r="A74" t="str">
            <v>3º</v>
          </cell>
          <cell r="B74">
            <v>0.1331</v>
          </cell>
          <cell r="C74">
            <v>0.152</v>
          </cell>
          <cell r="D74">
            <v>0.1178</v>
          </cell>
          <cell r="E74">
            <v>0.1336</v>
          </cell>
        </row>
        <row r="75">
          <cell r="A75" t="str">
            <v>4º</v>
          </cell>
          <cell r="B75">
            <v>0.14419999999999999</v>
          </cell>
          <cell r="C75">
            <v>0.152</v>
          </cell>
          <cell r="D75">
            <v>0.1447</v>
          </cell>
          <cell r="E75">
            <v>0.14230000000000001</v>
          </cell>
        </row>
        <row r="76">
          <cell r="A76" t="str">
            <v xml:space="preserve"> 1ºSet</v>
          </cell>
          <cell r="B76">
            <v>0.14580000000000001</v>
          </cell>
          <cell r="C76">
            <v>0.14949999999999999</v>
          </cell>
          <cell r="D76">
            <v>0.15959999999999999</v>
          </cell>
          <cell r="E76">
            <v>0.1439</v>
          </cell>
        </row>
        <row r="77">
          <cell r="A77" t="str">
            <v>2º</v>
          </cell>
          <cell r="B77">
            <v>0.15060000000000001</v>
          </cell>
          <cell r="C77">
            <v>0.1497</v>
          </cell>
          <cell r="D77">
            <v>0.17460000000000001</v>
          </cell>
          <cell r="E77">
            <v>0.1583</v>
          </cell>
        </row>
        <row r="78">
          <cell r="A78" t="str">
            <v>3º</v>
          </cell>
          <cell r="B78">
            <v>0.15509999999999999</v>
          </cell>
          <cell r="C78">
            <v>0.14899999999999999</v>
          </cell>
          <cell r="D78">
            <v>0.1948</v>
          </cell>
          <cell r="E78">
            <v>0.17100000000000001</v>
          </cell>
        </row>
        <row r="79">
          <cell r="A79" t="str">
            <v>4º</v>
          </cell>
          <cell r="B79">
            <v>0.16210000000000002</v>
          </cell>
          <cell r="C79">
            <v>0.1618</v>
          </cell>
          <cell r="D79">
            <v>0.21060000000000001</v>
          </cell>
          <cell r="E79">
            <v>0.18310000000000001</v>
          </cell>
        </row>
        <row r="80">
          <cell r="A80" t="str">
            <v>1ºOut</v>
          </cell>
          <cell r="B80">
            <v>0.1739</v>
          </cell>
          <cell r="C80">
            <v>0.18609999999999999</v>
          </cell>
          <cell r="D80">
            <v>0.21970000000000001</v>
          </cell>
          <cell r="E80">
            <v>0.1847</v>
          </cell>
        </row>
        <row r="81">
          <cell r="A81" t="str">
            <v>2º</v>
          </cell>
          <cell r="B81">
            <v>0.1976</v>
          </cell>
          <cell r="C81">
            <v>0.2195</v>
          </cell>
          <cell r="D81">
            <v>0.2296</v>
          </cell>
          <cell r="E81">
            <v>0.19420000000000001</v>
          </cell>
        </row>
        <row r="82">
          <cell r="A82" t="str">
            <v>3º</v>
          </cell>
          <cell r="B82">
            <v>0.22459999999999999</v>
          </cell>
          <cell r="C82">
            <v>0.25969999999999999</v>
          </cell>
          <cell r="D82">
            <v>0.24010000000000001</v>
          </cell>
          <cell r="E82">
            <v>0.20549999999999999</v>
          </cell>
        </row>
        <row r="83">
          <cell r="A83" t="str">
            <v>4º</v>
          </cell>
          <cell r="B83">
            <v>0.25169999999999998</v>
          </cell>
          <cell r="C83">
            <v>0.2974</v>
          </cell>
          <cell r="D83">
            <v>0.24929999999999999</v>
          </cell>
          <cell r="E83">
            <v>0.21870000000000001</v>
          </cell>
        </row>
        <row r="84">
          <cell r="A84" t="str">
            <v xml:space="preserve"> 1ºNov</v>
          </cell>
          <cell r="B84">
            <v>0.27310000000000001</v>
          </cell>
          <cell r="C84">
            <v>0.318</v>
          </cell>
          <cell r="D84">
            <v>0.29249999999999998</v>
          </cell>
          <cell r="E84">
            <v>0.21829999999999999</v>
          </cell>
        </row>
        <row r="85">
          <cell r="A85" t="str">
            <v>2º</v>
          </cell>
          <cell r="B85">
            <v>0.27100000000000002</v>
          </cell>
          <cell r="C85">
            <v>0.311</v>
          </cell>
          <cell r="D85">
            <v>0.30209999999999998</v>
          </cell>
          <cell r="E85">
            <v>0.20860000000000001</v>
          </cell>
        </row>
        <row r="86">
          <cell r="A86" t="str">
            <v>3º</v>
          </cell>
          <cell r="B86">
            <v>0.26400000000000001</v>
          </cell>
          <cell r="C86">
            <v>0.29720000000000002</v>
          </cell>
          <cell r="D86">
            <v>0.315</v>
          </cell>
          <cell r="E86">
            <v>0.20100000000000001</v>
          </cell>
        </row>
        <row r="87">
          <cell r="A87" t="str">
            <v>4º</v>
          </cell>
          <cell r="B87">
            <v>0.25390000000000001</v>
          </cell>
          <cell r="C87">
            <v>0.26679999999999998</v>
          </cell>
          <cell r="D87">
            <v>0.33760000000000001</v>
          </cell>
          <cell r="E87">
            <v>0.20810000000000001</v>
          </cell>
        </row>
        <row r="88">
          <cell r="A88" t="str">
            <v xml:space="preserve"> 1ºDez</v>
          </cell>
          <cell r="B88">
            <v>0.23619999999999999</v>
          </cell>
          <cell r="C88">
            <v>0.2341</v>
          </cell>
          <cell r="D88">
            <v>0.31140000000000001</v>
          </cell>
          <cell r="E88">
            <v>0.22850000000000001</v>
          </cell>
        </row>
        <row r="89">
          <cell r="A89" t="str">
            <v>2º</v>
          </cell>
          <cell r="B89">
            <v>0.23330000000000001</v>
          </cell>
          <cell r="C89">
            <v>0.21809999999999999</v>
          </cell>
          <cell r="D89">
            <v>0.32169999999999999</v>
          </cell>
          <cell r="E89">
            <v>0.23649999999999999</v>
          </cell>
        </row>
        <row r="90">
          <cell r="A90" t="str">
            <v>3º</v>
          </cell>
          <cell r="B90">
            <v>0.23150000000000001</v>
          </cell>
          <cell r="C90">
            <v>0.20069999999999999</v>
          </cell>
          <cell r="D90">
            <v>0.32590000000000002</v>
          </cell>
          <cell r="E90">
            <v>0.24679999999999999</v>
          </cell>
        </row>
        <row r="91">
          <cell r="A91" t="str">
            <v>4º</v>
          </cell>
          <cell r="B91">
            <v>0.23250000000000001</v>
          </cell>
          <cell r="C91">
            <v>0.20530000000000001</v>
          </cell>
          <cell r="D91">
            <v>0.33310000000000001</v>
          </cell>
          <cell r="E91">
            <v>0.23669999999999999</v>
          </cell>
        </row>
        <row r="92">
          <cell r="A92" t="str">
            <v>1ºJan/92</v>
          </cell>
          <cell r="B92">
            <v>0.24640000000000001</v>
          </cell>
          <cell r="C92">
            <v>0.22900000000000001</v>
          </cell>
          <cell r="D92">
            <v>0.3387</v>
          </cell>
          <cell r="E92">
            <v>0.23749999999999999</v>
          </cell>
        </row>
        <row r="93">
          <cell r="A93" t="str">
            <v>2º</v>
          </cell>
          <cell r="B93">
            <v>0.25090000000000001</v>
          </cell>
          <cell r="C93">
            <v>0.24970000000000001</v>
          </cell>
          <cell r="D93">
            <v>0.32140000000000002</v>
          </cell>
          <cell r="E93">
            <v>0.22470000000000001</v>
          </cell>
        </row>
        <row r="94">
          <cell r="A94" t="str">
            <v>3º</v>
          </cell>
          <cell r="B94">
            <v>0.2535</v>
          </cell>
          <cell r="C94">
            <v>0.26779999999999998</v>
          </cell>
          <cell r="D94">
            <v>0.3105</v>
          </cell>
          <cell r="E94">
            <v>0.20799999999999999</v>
          </cell>
        </row>
        <row r="95">
          <cell r="A95" t="str">
            <v>4º</v>
          </cell>
          <cell r="B95">
            <v>0.25890000000000002</v>
          </cell>
          <cell r="C95">
            <v>0.27760000000000001</v>
          </cell>
          <cell r="D95">
            <v>0.28110000000000002</v>
          </cell>
          <cell r="E95">
            <v>0.21229999999999999</v>
          </cell>
        </row>
        <row r="96">
          <cell r="A96" t="str">
            <v xml:space="preserve"> 1ºFev</v>
          </cell>
          <cell r="B96">
            <v>0.24410000000000001</v>
          </cell>
          <cell r="C96">
            <v>0.25700000000000001</v>
          </cell>
          <cell r="D96">
            <v>0.25940000000000002</v>
          </cell>
          <cell r="E96">
            <v>0.1981</v>
          </cell>
        </row>
        <row r="97">
          <cell r="A97" t="str">
            <v>2º</v>
          </cell>
          <cell r="B97">
            <v>0.23799999999999999</v>
          </cell>
          <cell r="C97">
            <v>0.25209999999999999</v>
          </cell>
          <cell r="D97">
            <v>0.25040000000000001</v>
          </cell>
          <cell r="E97">
            <v>0.2072</v>
          </cell>
        </row>
        <row r="98">
          <cell r="A98" t="str">
            <v>3º</v>
          </cell>
          <cell r="B98">
            <v>0.23080000000000001</v>
          </cell>
          <cell r="C98">
            <v>0.24</v>
          </cell>
          <cell r="D98">
            <v>0.22109999999999999</v>
          </cell>
          <cell r="E98">
            <v>0.22009999999999999</v>
          </cell>
        </row>
        <row r="99">
          <cell r="A99" t="str">
            <v>4º</v>
          </cell>
          <cell r="B99">
            <v>0.2157</v>
          </cell>
          <cell r="C99">
            <v>0.22500000000000001</v>
          </cell>
          <cell r="D99">
            <v>0.20469999999999999</v>
          </cell>
          <cell r="E99">
            <v>0.21940000000000001</v>
          </cell>
        </row>
        <row r="100">
          <cell r="A100" t="str">
            <v xml:space="preserve"> 1ºMar</v>
          </cell>
          <cell r="B100">
            <v>0.2104</v>
          </cell>
          <cell r="C100">
            <v>0.2167</v>
          </cell>
          <cell r="D100">
            <v>0.19239999999999999</v>
          </cell>
          <cell r="E100">
            <v>0.221</v>
          </cell>
        </row>
        <row r="101">
          <cell r="A101" t="str">
            <v>2º</v>
          </cell>
          <cell r="B101">
            <v>0.20530000000000001</v>
          </cell>
          <cell r="C101">
            <v>0.1986</v>
          </cell>
          <cell r="D101">
            <v>0.1938</v>
          </cell>
          <cell r="E101">
            <v>0.23</v>
          </cell>
        </row>
        <row r="102">
          <cell r="A102" t="str">
            <v>3º</v>
          </cell>
          <cell r="B102">
            <v>0.2074</v>
          </cell>
          <cell r="C102">
            <v>0.19500000000000001</v>
          </cell>
          <cell r="D102">
            <v>0.2026</v>
          </cell>
          <cell r="E102">
            <v>0.24060000000000001</v>
          </cell>
        </row>
        <row r="103">
          <cell r="A103" t="str">
            <v>4º</v>
          </cell>
          <cell r="B103">
            <v>0.21740000000000001</v>
          </cell>
          <cell r="C103">
            <v>0.20069999999999999</v>
          </cell>
          <cell r="D103">
            <v>0.223</v>
          </cell>
          <cell r="E103">
            <v>0.26329999999999998</v>
          </cell>
        </row>
        <row r="104">
          <cell r="A104" t="str">
            <v>1ºAbr</v>
          </cell>
          <cell r="B104">
            <v>0.2145</v>
          </cell>
          <cell r="C104">
            <v>0.18909999999999999</v>
          </cell>
          <cell r="D104">
            <v>0.22059999999999999</v>
          </cell>
          <cell r="E104">
            <v>0.26069999999999999</v>
          </cell>
        </row>
        <row r="105">
          <cell r="A105" t="str">
            <v>2º</v>
          </cell>
          <cell r="B105">
            <v>0.21490000000000001</v>
          </cell>
          <cell r="C105">
            <v>0.18790000000000001</v>
          </cell>
          <cell r="D105">
            <v>0.20569999999999999</v>
          </cell>
          <cell r="E105">
            <v>0.28710000000000002</v>
          </cell>
        </row>
        <row r="106">
          <cell r="A106" t="str">
            <v>3º</v>
          </cell>
          <cell r="B106">
            <v>0.22220000000000001</v>
          </cell>
          <cell r="C106">
            <v>0.19089999999999999</v>
          </cell>
          <cell r="D106">
            <v>0.20030000000000001</v>
          </cell>
          <cell r="E106">
            <v>0.31380000000000002</v>
          </cell>
        </row>
        <row r="107">
          <cell r="A107" t="str">
            <v>4º</v>
          </cell>
          <cell r="B107">
            <v>0.2273</v>
          </cell>
          <cell r="C107">
            <v>0.19040000000000001</v>
          </cell>
          <cell r="D107">
            <v>0.18859999999999999</v>
          </cell>
          <cell r="E107">
            <v>0.34439999999999998</v>
          </cell>
        </row>
        <row r="108">
          <cell r="A108" t="str">
            <v xml:space="preserve"> 1ºMai</v>
          </cell>
          <cell r="B108">
            <v>0.2326</v>
          </cell>
          <cell r="C108">
            <v>0.20480000000000001</v>
          </cell>
          <cell r="D108">
            <v>0.18840000000000001</v>
          </cell>
          <cell r="E108">
            <v>0.33450000000000002</v>
          </cell>
        </row>
        <row r="109">
          <cell r="A109" t="str">
            <v>2º</v>
          </cell>
          <cell r="B109">
            <v>0.23400000000000001</v>
          </cell>
          <cell r="C109">
            <v>0.22650000000000001</v>
          </cell>
          <cell r="D109">
            <v>0.1968</v>
          </cell>
          <cell r="E109">
            <v>0.27550000000000002</v>
          </cell>
        </row>
        <row r="110">
          <cell r="A110" t="str">
            <v>3º</v>
          </cell>
          <cell r="B110">
            <v>0.22700000000000001</v>
          </cell>
          <cell r="C110">
            <v>0.22239999999999999</v>
          </cell>
          <cell r="D110">
            <v>0.2</v>
          </cell>
          <cell r="E110">
            <v>0.223</v>
          </cell>
        </row>
        <row r="111">
          <cell r="A111" t="str">
            <v>4º</v>
          </cell>
          <cell r="B111">
            <v>0.2253</v>
          </cell>
          <cell r="C111">
            <v>0.22489999999999999</v>
          </cell>
          <cell r="D111">
            <v>0.2069</v>
          </cell>
          <cell r="E111">
            <v>0.185</v>
          </cell>
        </row>
        <row r="112">
          <cell r="A112" t="str">
            <v xml:space="preserve"> 1ºJun</v>
          </cell>
          <cell r="B112">
            <v>0.22939999999999999</v>
          </cell>
          <cell r="C112">
            <v>0.2344</v>
          </cell>
          <cell r="D112">
            <v>0.20780000000000001</v>
          </cell>
          <cell r="E112">
            <v>0.18529999999999999</v>
          </cell>
        </row>
        <row r="113">
          <cell r="A113" t="str">
            <v>2º</v>
          </cell>
          <cell r="B113">
            <v>0.2266</v>
          </cell>
          <cell r="C113">
            <v>0.223</v>
          </cell>
          <cell r="D113">
            <v>0.20860000000000001</v>
          </cell>
          <cell r="E113">
            <v>0.19120000000000001</v>
          </cell>
        </row>
        <row r="114">
          <cell r="A114" t="str">
            <v>3º</v>
          </cell>
          <cell r="B114">
            <v>0.22700000000000001</v>
          </cell>
          <cell r="C114">
            <v>0.22420000000000001</v>
          </cell>
          <cell r="D114">
            <v>0.21340000000000001</v>
          </cell>
          <cell r="E114">
            <v>0.1933</v>
          </cell>
        </row>
        <row r="115">
          <cell r="A115" t="str">
            <v>4º</v>
          </cell>
          <cell r="B115">
            <v>0.22450000000000001</v>
          </cell>
          <cell r="C115">
            <v>0.21779999999999999</v>
          </cell>
          <cell r="D115">
            <v>0.22620000000000001</v>
          </cell>
          <cell r="E115">
            <v>0.2026</v>
          </cell>
        </row>
        <row r="116">
          <cell r="A116" t="str">
            <v>1ºJul</v>
          </cell>
          <cell r="B116">
            <v>0.21579999999999999</v>
          </cell>
          <cell r="C116">
            <v>0.19189999999999999</v>
          </cell>
          <cell r="D116">
            <v>0.2205</v>
          </cell>
          <cell r="E116">
            <v>0.21179999999999999</v>
          </cell>
        </row>
        <row r="117">
          <cell r="A117" t="str">
            <v>2º</v>
          </cell>
          <cell r="B117">
            <v>0.20649999999999999</v>
          </cell>
          <cell r="C117">
            <v>0.1893</v>
          </cell>
          <cell r="D117">
            <v>0.2238</v>
          </cell>
          <cell r="E117">
            <v>0.2029</v>
          </cell>
        </row>
        <row r="118">
          <cell r="A118" t="str">
            <v>3º</v>
          </cell>
          <cell r="B118">
            <v>0.20599999999999999</v>
          </cell>
          <cell r="C118">
            <v>0.18690000000000001</v>
          </cell>
          <cell r="D118">
            <v>0.23169999999999999</v>
          </cell>
          <cell r="E118">
            <v>0.1971</v>
          </cell>
        </row>
        <row r="119">
          <cell r="A119" t="str">
            <v>4º</v>
          </cell>
          <cell r="B119">
            <v>0.21099999999999999</v>
          </cell>
          <cell r="C119">
            <v>0.2009</v>
          </cell>
          <cell r="D119">
            <v>0.2243</v>
          </cell>
          <cell r="E119">
            <v>0.19700000000000001</v>
          </cell>
        </row>
        <row r="120">
          <cell r="A120" t="str">
            <v xml:space="preserve"> 1ºAgo</v>
          </cell>
          <cell r="B120">
            <v>0.21490000000000001</v>
          </cell>
          <cell r="C120">
            <v>0.22420000000000001</v>
          </cell>
          <cell r="D120">
            <v>0.2228</v>
          </cell>
          <cell r="E120">
            <v>0.1895</v>
          </cell>
        </row>
        <row r="121">
          <cell r="A121" t="str">
            <v>2º</v>
          </cell>
          <cell r="B121">
            <v>0.22639999999999999</v>
          </cell>
          <cell r="C121">
            <v>0.2379</v>
          </cell>
          <cell r="D121">
            <v>0.2238</v>
          </cell>
          <cell r="E121">
            <v>0.20130000000000001</v>
          </cell>
        </row>
        <row r="122">
          <cell r="A122" t="str">
            <v>3º</v>
          </cell>
          <cell r="B122">
            <v>0.22939999999999999</v>
          </cell>
          <cell r="C122">
            <v>0.25519999999999998</v>
          </cell>
          <cell r="D122">
            <v>0.2147</v>
          </cell>
          <cell r="E122">
            <v>0.21179999999999999</v>
          </cell>
        </row>
        <row r="123">
          <cell r="A123" t="str">
            <v>4º</v>
          </cell>
          <cell r="B123">
            <v>0.2316</v>
          </cell>
          <cell r="C123">
            <v>0.2651</v>
          </cell>
          <cell r="D123">
            <v>0.2175</v>
          </cell>
          <cell r="E123">
            <v>0.22509999999999999</v>
          </cell>
        </row>
        <row r="124">
          <cell r="A124" t="str">
            <v xml:space="preserve"> 1ºSet</v>
          </cell>
          <cell r="B124">
            <v>0.23019999999999999</v>
          </cell>
          <cell r="C124">
            <v>0.2636</v>
          </cell>
          <cell r="D124">
            <v>0.2167</v>
          </cell>
          <cell r="E124">
            <v>0.2298</v>
          </cell>
        </row>
        <row r="125">
          <cell r="A125" t="str">
            <v>2º</v>
          </cell>
          <cell r="B125">
            <v>0.23330000000000001</v>
          </cell>
          <cell r="C125">
            <v>0.27510000000000001</v>
          </cell>
          <cell r="D125">
            <v>0.21529999999999999</v>
          </cell>
          <cell r="E125">
            <v>0.2407</v>
          </cell>
        </row>
        <row r="126">
          <cell r="A126" t="str">
            <v>3º</v>
          </cell>
          <cell r="B126">
            <v>0.24030000000000001</v>
          </cell>
          <cell r="C126">
            <v>0.28410000000000002</v>
          </cell>
          <cell r="D126">
            <v>0.22270000000000001</v>
          </cell>
          <cell r="E126">
            <v>0.24529999999999999</v>
          </cell>
        </row>
        <row r="127">
          <cell r="A127" t="str">
            <v>4º</v>
          </cell>
          <cell r="B127">
            <v>0.24410000000000001</v>
          </cell>
          <cell r="C127">
            <v>0.28179999999999999</v>
          </cell>
          <cell r="D127">
            <v>0.23469999999999999</v>
          </cell>
          <cell r="E127">
            <v>0.24579999999999999</v>
          </cell>
        </row>
        <row r="128">
          <cell r="A128" t="str">
            <v>1ºOut</v>
          </cell>
          <cell r="B128">
            <v>0.2555</v>
          </cell>
          <cell r="C128">
            <v>0.2918</v>
          </cell>
          <cell r="D128">
            <v>0.25440000000000002</v>
          </cell>
          <cell r="E128">
            <v>0.24590000000000001</v>
          </cell>
        </row>
        <row r="129">
          <cell r="A129" t="str">
            <v>2º</v>
          </cell>
          <cell r="B129">
            <v>0.25950000000000001</v>
          </cell>
          <cell r="C129">
            <v>0.28249999999999997</v>
          </cell>
          <cell r="D129">
            <v>0.2702</v>
          </cell>
          <cell r="E129">
            <v>0.25929999999999997</v>
          </cell>
        </row>
        <row r="130">
          <cell r="A130" t="str">
            <v>3º</v>
          </cell>
          <cell r="B130">
            <v>0.26079999999999998</v>
          </cell>
          <cell r="C130">
            <v>0.2702</v>
          </cell>
          <cell r="D130">
            <v>0.27950000000000003</v>
          </cell>
          <cell r="E130">
            <v>0.27079999999999999</v>
          </cell>
        </row>
        <row r="131">
          <cell r="A131" t="str">
            <v>4º</v>
          </cell>
          <cell r="B131">
            <v>0.2646</v>
          </cell>
          <cell r="C131">
            <v>0.26429999999999998</v>
          </cell>
          <cell r="D131">
            <v>0.27950000000000003</v>
          </cell>
          <cell r="E131">
            <v>0.28410000000000002</v>
          </cell>
        </row>
        <row r="132">
          <cell r="A132" t="str">
            <v>1ºNov</v>
          </cell>
          <cell r="B132">
            <v>0.25700000000000001</v>
          </cell>
          <cell r="C132">
            <v>0.24349999999999999</v>
          </cell>
          <cell r="D132">
            <v>0.2626</v>
          </cell>
          <cell r="E132">
            <v>0.28920000000000001</v>
          </cell>
        </row>
        <row r="133">
          <cell r="A133" t="str">
            <v>2º</v>
          </cell>
          <cell r="B133">
            <v>0.2437</v>
          </cell>
          <cell r="C133">
            <v>0.22589999999999999</v>
          </cell>
          <cell r="D133">
            <v>0.25729999999999997</v>
          </cell>
          <cell r="E133">
            <v>0.25800000000000001</v>
          </cell>
        </row>
        <row r="134">
          <cell r="A134" t="str">
            <v>3º</v>
          </cell>
          <cell r="B134">
            <v>0.22939999999999999</v>
          </cell>
          <cell r="C134">
            <v>0.21290000000000001</v>
          </cell>
          <cell r="D134">
            <v>0.24360000000000001</v>
          </cell>
          <cell r="E134">
            <v>0.2311</v>
          </cell>
        </row>
        <row r="135">
          <cell r="A135" t="str">
            <v>4º</v>
          </cell>
          <cell r="B135">
            <v>0.21890000000000001</v>
          </cell>
          <cell r="C135">
            <v>0.20549999999999999</v>
          </cell>
          <cell r="D135">
            <v>0.24440000000000001</v>
          </cell>
          <cell r="E135">
            <v>0.2099</v>
          </cell>
        </row>
        <row r="136">
          <cell r="A136" t="str">
            <v>1ºDez</v>
          </cell>
          <cell r="B136">
            <v>0.22020000000000001</v>
          </cell>
          <cell r="C136">
            <v>0.20669999999999999</v>
          </cell>
          <cell r="D136">
            <v>0.2545</v>
          </cell>
          <cell r="E136">
            <v>0.19939999999999999</v>
          </cell>
        </row>
        <row r="137">
          <cell r="A137" t="str">
            <v>2º</v>
          </cell>
          <cell r="B137">
            <v>0.2321</v>
          </cell>
          <cell r="C137">
            <v>0.21709999999999999</v>
          </cell>
          <cell r="D137">
            <v>0.25679999999999997</v>
          </cell>
          <cell r="E137">
            <v>0.21820000000000001</v>
          </cell>
        </row>
        <row r="138">
          <cell r="A138" t="str">
            <v>3º</v>
          </cell>
          <cell r="B138">
            <v>0.24199999999999999</v>
          </cell>
          <cell r="C138">
            <v>0.22700000000000001</v>
          </cell>
          <cell r="D138">
            <v>0.2626</v>
          </cell>
          <cell r="E138">
            <v>0.22070000000000001</v>
          </cell>
        </row>
        <row r="139">
          <cell r="A139" t="str">
            <v>4º</v>
          </cell>
          <cell r="B139">
            <v>0.25290000000000001</v>
          </cell>
          <cell r="C139">
            <v>0.25140000000000001</v>
          </cell>
          <cell r="D139">
            <v>0.2702</v>
          </cell>
          <cell r="E139">
            <v>0.2132</v>
          </cell>
        </row>
        <row r="140">
          <cell r="A140" t="str">
            <v>1ºJan/93</v>
          </cell>
          <cell r="B140">
            <v>0.26140000000000002</v>
          </cell>
          <cell r="C140">
            <v>0.27660000000000001</v>
          </cell>
          <cell r="D140">
            <v>0.27010000000000001</v>
          </cell>
          <cell r="E140">
            <v>0.2157</v>
          </cell>
        </row>
        <row r="141">
          <cell r="A141" t="str">
            <v>2º</v>
          </cell>
          <cell r="B141">
            <v>0.26889999999999997</v>
          </cell>
          <cell r="C141">
            <v>0.30180000000000001</v>
          </cell>
          <cell r="D141">
            <v>0.27529999999999999</v>
          </cell>
          <cell r="E141">
            <v>0.20349999999999999</v>
          </cell>
        </row>
        <row r="142">
          <cell r="A142" t="str">
            <v>3º</v>
          </cell>
          <cell r="B142">
            <v>0.27829999999999999</v>
          </cell>
          <cell r="C142">
            <v>0.3201</v>
          </cell>
          <cell r="D142">
            <v>0.28000000000000003</v>
          </cell>
          <cell r="E142">
            <v>0.2054</v>
          </cell>
        </row>
        <row r="143">
          <cell r="A143" t="str">
            <v>4º</v>
          </cell>
          <cell r="B143">
            <v>0.2742</v>
          </cell>
          <cell r="C143">
            <v>0.30299999999999999</v>
          </cell>
          <cell r="D143">
            <v>0.2747</v>
          </cell>
          <cell r="E143">
            <v>0.2039</v>
          </cell>
        </row>
        <row r="144">
          <cell r="A144" t="str">
            <v>1ºFev</v>
          </cell>
          <cell r="B144">
            <v>0.26350000000000001</v>
          </cell>
          <cell r="C144">
            <v>0.27960000000000002</v>
          </cell>
          <cell r="D144">
            <v>0.27560000000000001</v>
          </cell>
          <cell r="E144">
            <v>0.20039999999999999</v>
          </cell>
        </row>
        <row r="145">
          <cell r="A145" t="str">
            <v>2º</v>
          </cell>
          <cell r="B145">
            <v>0.25690000000000002</v>
          </cell>
          <cell r="C145">
            <v>0.25869999999999999</v>
          </cell>
          <cell r="D145">
            <v>0.26129999999999998</v>
          </cell>
          <cell r="E145">
            <v>0.22090000000000001</v>
          </cell>
        </row>
        <row r="146">
          <cell r="A146" t="str">
            <v>3º</v>
          </cell>
          <cell r="B146">
            <v>0.25059999999999999</v>
          </cell>
          <cell r="C146">
            <v>0.24590000000000001</v>
          </cell>
          <cell r="D146">
            <v>0.245</v>
          </cell>
          <cell r="E146">
            <v>0.23039999999999999</v>
          </cell>
        </row>
        <row r="147">
          <cell r="A147" t="str">
            <v>4º</v>
          </cell>
          <cell r="B147">
            <v>0.251</v>
          </cell>
          <cell r="C147">
            <v>0.25509999999999999</v>
          </cell>
          <cell r="D147">
            <v>0.24260000000000001</v>
          </cell>
          <cell r="E147">
            <v>0.23769999999999999</v>
          </cell>
        </row>
        <row r="148">
          <cell r="A148" t="str">
            <v>1ºMar/93</v>
          </cell>
          <cell r="B148">
            <v>0.253</v>
          </cell>
          <cell r="C148">
            <v>0.2571</v>
          </cell>
          <cell r="D148">
            <v>0.24099999999999999</v>
          </cell>
          <cell r="E148">
            <v>0.2389</v>
          </cell>
        </row>
        <row r="149">
          <cell r="A149" t="str">
            <v>2º</v>
          </cell>
          <cell r="B149">
            <v>0.24929999999999999</v>
          </cell>
          <cell r="C149">
            <v>0.255</v>
          </cell>
          <cell r="D149">
            <v>0.24349999999999999</v>
          </cell>
          <cell r="E149">
            <v>0.23710000000000001</v>
          </cell>
        </row>
        <row r="150">
          <cell r="A150" t="str">
            <v>3º</v>
          </cell>
          <cell r="B150">
            <v>0.25019999999999998</v>
          </cell>
          <cell r="C150">
            <v>0.24990000000000001</v>
          </cell>
          <cell r="D150">
            <v>0.25059999999999999</v>
          </cell>
          <cell r="E150">
            <v>0.24099999999999999</v>
          </cell>
        </row>
        <row r="151">
          <cell r="A151" t="str">
            <v>4º</v>
          </cell>
          <cell r="B151">
            <v>0.25159999999999999</v>
          </cell>
          <cell r="C151">
            <v>0.24460000000000001</v>
          </cell>
          <cell r="D151">
            <v>0.2571</v>
          </cell>
          <cell r="E151">
            <v>0.25080000000000002</v>
          </cell>
        </row>
        <row r="152">
          <cell r="A152" t="str">
            <v>1ºAbr</v>
          </cell>
          <cell r="B152">
            <v>0.25409999999999999</v>
          </cell>
          <cell r="C152">
            <v>0.2422</v>
          </cell>
          <cell r="D152">
            <v>0.25509999999999999</v>
          </cell>
          <cell r="E152">
            <v>0.24970000000000001</v>
          </cell>
        </row>
        <row r="153">
          <cell r="A153" t="str">
            <v>2º</v>
          </cell>
          <cell r="B153">
            <v>0.26960000000000001</v>
          </cell>
          <cell r="C153">
            <v>0.26369999999999999</v>
          </cell>
          <cell r="D153">
            <v>0.25540000000000002</v>
          </cell>
          <cell r="E153">
            <v>0.25419999999999998</v>
          </cell>
        </row>
        <row r="154">
          <cell r="A154" t="str">
            <v>3º</v>
          </cell>
          <cell r="B154">
            <v>0.27779999999999999</v>
          </cell>
          <cell r="C154">
            <v>0.27445000000000003</v>
          </cell>
          <cell r="D154">
            <v>0.25180000000000002</v>
          </cell>
          <cell r="E154">
            <v>0.25779999999999997</v>
          </cell>
        </row>
        <row r="155">
          <cell r="A155" t="str">
            <v>4º</v>
          </cell>
          <cell r="B155">
            <v>0.28739999999999999</v>
          </cell>
          <cell r="C155">
            <v>0.2838</v>
          </cell>
          <cell r="D155">
            <v>0.24390000000000001</v>
          </cell>
          <cell r="E155">
            <v>0.26090000000000002</v>
          </cell>
        </row>
        <row r="156">
          <cell r="A156" t="str">
            <v>1ºMai</v>
          </cell>
          <cell r="B156">
            <v>0.29070000000000001</v>
          </cell>
          <cell r="C156">
            <v>0.29339999999999999</v>
          </cell>
          <cell r="D156">
            <v>0.24979999999999999</v>
          </cell>
          <cell r="E156">
            <v>0.26179999999999998</v>
          </cell>
        </row>
        <row r="157">
          <cell r="A157" t="str">
            <v>2º</v>
          </cell>
          <cell r="B157">
            <v>0.28810000000000002</v>
          </cell>
          <cell r="C157">
            <v>0.27829999999999999</v>
          </cell>
          <cell r="D157">
            <v>0.26140000000000002</v>
          </cell>
          <cell r="E157">
            <v>0.24249999999999999</v>
          </cell>
        </row>
        <row r="158">
          <cell r="A158" t="str">
            <v>3º</v>
          </cell>
          <cell r="B158">
            <v>0.29260000000000003</v>
          </cell>
          <cell r="C158">
            <v>0.27039999999999997</v>
          </cell>
          <cell r="D158">
            <v>0.27850000000000003</v>
          </cell>
          <cell r="E158">
            <v>0.245</v>
          </cell>
        </row>
        <row r="159">
          <cell r="A159" t="str">
            <v>4º</v>
          </cell>
          <cell r="B159">
            <v>0.29139999999999999</v>
          </cell>
          <cell r="C159">
            <v>0.2621</v>
          </cell>
          <cell r="D159">
            <v>0.29649999999999999</v>
          </cell>
          <cell r="E159">
            <v>0.24879999999999999</v>
          </cell>
        </row>
        <row r="160">
          <cell r="A160" t="str">
            <v>1ºJun</v>
          </cell>
          <cell r="B160">
            <v>0.29720000000000002</v>
          </cell>
          <cell r="C160">
            <v>0.25119999999999998</v>
          </cell>
          <cell r="D160">
            <v>0.29980000000000001</v>
          </cell>
          <cell r="E160">
            <v>0.2671</v>
          </cell>
        </row>
        <row r="161">
          <cell r="A161" t="str">
            <v>2º</v>
          </cell>
          <cell r="B161">
            <v>0.3034</v>
          </cell>
          <cell r="C161">
            <v>0.25490000000000002</v>
          </cell>
          <cell r="D161">
            <v>0.31030000000000002</v>
          </cell>
          <cell r="E161">
            <v>0.31759999999999999</v>
          </cell>
        </row>
        <row r="162">
          <cell r="A162" t="str">
            <v>3º</v>
          </cell>
          <cell r="B162">
            <v>0.30280000000000001</v>
          </cell>
          <cell r="C162">
            <v>0.26250000000000001</v>
          </cell>
          <cell r="D162">
            <v>0.30580000000000002</v>
          </cell>
          <cell r="E162">
            <v>0.3301</v>
          </cell>
        </row>
        <row r="163">
          <cell r="A163" t="str">
            <v>4º</v>
          </cell>
          <cell r="B163">
            <v>0.30530000000000002</v>
          </cell>
          <cell r="C163">
            <v>0.26740000000000003</v>
          </cell>
          <cell r="D163">
            <v>0.30769999999999997</v>
          </cell>
          <cell r="E163">
            <v>0.33960000000000001</v>
          </cell>
        </row>
        <row r="164">
          <cell r="A164" t="str">
            <v>1ºJul</v>
          </cell>
          <cell r="B164">
            <v>0.30459999999999998</v>
          </cell>
          <cell r="C164">
            <v>0.2833</v>
          </cell>
          <cell r="D164">
            <v>0.32050000000000001</v>
          </cell>
          <cell r="E164">
            <v>0.35310000000000002</v>
          </cell>
        </row>
        <row r="165">
          <cell r="A165" t="str">
            <v>2º</v>
          </cell>
          <cell r="B165">
            <v>0.30299999999999999</v>
          </cell>
          <cell r="C165">
            <v>0.29509999999999997</v>
          </cell>
          <cell r="D165">
            <v>0.30270000000000002</v>
          </cell>
          <cell r="E165">
            <v>0.32950000000000002</v>
          </cell>
        </row>
        <row r="166">
          <cell r="A166" t="str">
            <v>3º</v>
          </cell>
          <cell r="B166">
            <v>0.30209999999999998</v>
          </cell>
          <cell r="C166">
            <v>0.29899999999999999</v>
          </cell>
          <cell r="D166">
            <v>0.30530000000000002</v>
          </cell>
          <cell r="E166">
            <v>0.31190000000000001</v>
          </cell>
        </row>
        <row r="167">
          <cell r="A167" t="str">
            <v>4º</v>
          </cell>
          <cell r="B167">
            <v>0.30890000000000001</v>
          </cell>
          <cell r="C167">
            <v>0.31059999999999999</v>
          </cell>
          <cell r="D167">
            <v>0.30819999999999997</v>
          </cell>
          <cell r="E167">
            <v>0.3231</v>
          </cell>
        </row>
        <row r="168">
          <cell r="A168" t="str">
            <v>1ºAgo</v>
          </cell>
          <cell r="B168">
            <v>0.31419999999999998</v>
          </cell>
          <cell r="C168">
            <v>0.31969999999999998</v>
          </cell>
          <cell r="D168">
            <v>0.30170000000000002</v>
          </cell>
          <cell r="E168">
            <v>0.31090000000000001</v>
          </cell>
        </row>
        <row r="169">
          <cell r="A169" t="str">
            <v>2º</v>
          </cell>
          <cell r="B169">
            <v>0.32719999999999999</v>
          </cell>
          <cell r="C169">
            <v>0.34010000000000001</v>
          </cell>
          <cell r="D169">
            <v>0.318</v>
          </cell>
          <cell r="E169">
            <v>0.32550000000000001</v>
          </cell>
        </row>
        <row r="170">
          <cell r="A170" t="str">
            <v>3º</v>
          </cell>
          <cell r="B170">
            <v>0.33400000000000002</v>
          </cell>
          <cell r="C170">
            <v>0.36080000000000001</v>
          </cell>
          <cell r="D170">
            <v>0.3196</v>
          </cell>
          <cell r="E170">
            <v>0.3327</v>
          </cell>
        </row>
        <row r="171">
          <cell r="A171" t="str">
            <v>4º</v>
          </cell>
          <cell r="B171">
            <v>0.3397</v>
          </cell>
          <cell r="C171">
            <v>0.37430000000000002</v>
          </cell>
          <cell r="D171">
            <v>0.32540000000000002</v>
          </cell>
          <cell r="E171">
            <v>0.3347</v>
          </cell>
        </row>
        <row r="172">
          <cell r="A172" t="str">
            <v>1ºSet</v>
          </cell>
          <cell r="B172">
            <v>0.33910000000000001</v>
          </cell>
          <cell r="C172">
            <v>0.37590000000000001</v>
          </cell>
          <cell r="D172">
            <v>0.32750000000000001</v>
          </cell>
          <cell r="E172">
            <v>0.33019999999999999</v>
          </cell>
        </row>
        <row r="173">
          <cell r="A173" t="str">
            <v>2º</v>
          </cell>
          <cell r="B173">
            <v>0.33879999999999999</v>
          </cell>
          <cell r="C173">
            <v>0.36580000000000001</v>
          </cell>
          <cell r="D173">
            <v>0.32929999999999998</v>
          </cell>
          <cell r="E173">
            <v>0.33</v>
          </cell>
        </row>
        <row r="174">
          <cell r="A174" t="str">
            <v>3º</v>
          </cell>
          <cell r="B174">
            <v>0.34</v>
          </cell>
          <cell r="C174">
            <v>0.34570000000000001</v>
          </cell>
          <cell r="D174">
            <v>0.3387</v>
          </cell>
          <cell r="E174">
            <v>0.33500000000000002</v>
          </cell>
        </row>
        <row r="175">
          <cell r="A175" t="str">
            <v>4º</v>
          </cell>
          <cell r="B175">
            <v>0.3412</v>
          </cell>
          <cell r="C175">
            <v>0.33050000000000002</v>
          </cell>
          <cell r="D175">
            <v>0.34989999999999999</v>
          </cell>
          <cell r="E175">
            <v>0.34360000000000002</v>
          </cell>
        </row>
        <row r="176">
          <cell r="A176" t="str">
            <v>1ºOut</v>
          </cell>
          <cell r="B176">
            <v>0.33550000000000002</v>
          </cell>
          <cell r="C176">
            <v>0.31169999999999998</v>
          </cell>
          <cell r="D176">
            <v>0.35339999999999999</v>
          </cell>
          <cell r="E176">
            <v>0.34389999999999998</v>
          </cell>
        </row>
        <row r="177">
          <cell r="A177" t="str">
            <v>2º</v>
          </cell>
          <cell r="B177">
            <v>0.3392</v>
          </cell>
          <cell r="C177">
            <v>0.31109999999999999</v>
          </cell>
          <cell r="D177">
            <v>0.36649999999999999</v>
          </cell>
          <cell r="E177">
            <v>0.35060000000000002</v>
          </cell>
        </row>
        <row r="178">
          <cell r="A178" t="str">
            <v>3º</v>
          </cell>
          <cell r="B178">
            <v>0.3448</v>
          </cell>
          <cell r="C178">
            <v>0.31790000000000002</v>
          </cell>
          <cell r="D178">
            <v>0.36680000000000001</v>
          </cell>
          <cell r="E178">
            <v>0.35809999999999997</v>
          </cell>
        </row>
        <row r="179">
          <cell r="A179" t="str">
            <v>4º</v>
          </cell>
          <cell r="B179">
            <v>0.3523</v>
          </cell>
          <cell r="C179">
            <v>0.32969999999999999</v>
          </cell>
          <cell r="D179">
            <v>0.35349999999999998</v>
          </cell>
          <cell r="E179">
            <v>0.37769999999999998</v>
          </cell>
        </row>
        <row r="180">
          <cell r="A180" t="str">
            <v>1ºNov</v>
          </cell>
          <cell r="B180">
            <v>0.3589</v>
          </cell>
          <cell r="C180">
            <v>0.34210000000000002</v>
          </cell>
          <cell r="D180">
            <v>0.35189999999999999</v>
          </cell>
          <cell r="E180">
            <v>0.39150000000000001</v>
          </cell>
        </row>
        <row r="181">
          <cell r="A181" t="str">
            <v>2º</v>
          </cell>
          <cell r="B181">
            <v>0.3584</v>
          </cell>
          <cell r="C181">
            <v>0.34399999999999997</v>
          </cell>
          <cell r="D181">
            <v>0.3427</v>
          </cell>
          <cell r="E181">
            <v>0.37680000000000002</v>
          </cell>
        </row>
        <row r="182">
          <cell r="A182" t="str">
            <v>3º</v>
          </cell>
          <cell r="B182">
            <v>0.35510000000000003</v>
          </cell>
          <cell r="C182">
            <v>0.34639999999999999</v>
          </cell>
          <cell r="D182">
            <v>0.34050000000000002</v>
          </cell>
          <cell r="E182">
            <v>0.36020000000000002</v>
          </cell>
        </row>
        <row r="183">
          <cell r="A183" t="str">
            <v>4º</v>
          </cell>
          <cell r="B183">
            <v>0.3584</v>
          </cell>
          <cell r="C183">
            <v>0.3574</v>
          </cell>
          <cell r="D183">
            <v>0.35649999999999998</v>
          </cell>
          <cell r="E183">
            <v>0.33679999999999999</v>
          </cell>
        </row>
        <row r="184">
          <cell r="A184" t="str">
            <v>1º Dez</v>
          </cell>
          <cell r="B184">
            <v>0.36359999999999998</v>
          </cell>
          <cell r="C184">
            <v>0.36670000000000003</v>
          </cell>
          <cell r="D184">
            <v>0.37680000000000002</v>
          </cell>
          <cell r="E184">
            <v>0.32740000000000002</v>
          </cell>
        </row>
        <row r="185">
          <cell r="A185" t="str">
            <v>2º</v>
          </cell>
          <cell r="B185">
            <v>0.36980000000000002</v>
          </cell>
          <cell r="C185">
            <v>0.38119999999999998</v>
          </cell>
          <cell r="D185">
            <v>0.39129999999999998</v>
          </cell>
          <cell r="E185">
            <v>0.32919999999999999</v>
          </cell>
        </row>
        <row r="186">
          <cell r="A186" t="str">
            <v>3º</v>
          </cell>
          <cell r="B186">
            <v>0.37759999999999999</v>
          </cell>
          <cell r="C186">
            <v>0.4027</v>
          </cell>
          <cell r="D186">
            <v>0.4073</v>
          </cell>
          <cell r="E186">
            <v>0.33029999999999998</v>
          </cell>
        </row>
        <row r="187">
          <cell r="A187" t="str">
            <v>4º</v>
          </cell>
          <cell r="B187">
            <v>0.38519999999999999</v>
          </cell>
          <cell r="C187">
            <v>0.42080000000000001</v>
          </cell>
          <cell r="D187">
            <v>0.436</v>
          </cell>
          <cell r="E187">
            <v>0.32969999999999999</v>
          </cell>
        </row>
        <row r="188">
          <cell r="A188" t="str">
            <v xml:space="preserve"> 1º Jan/94</v>
          </cell>
          <cell r="B188">
            <v>0.39500000000000002</v>
          </cell>
          <cell r="C188">
            <v>0.44369999999999998</v>
          </cell>
          <cell r="D188">
            <v>0.42799999999999999</v>
          </cell>
          <cell r="E188">
            <v>0.32779999999999998</v>
          </cell>
        </row>
        <row r="189">
          <cell r="A189" t="str">
            <v>2º</v>
          </cell>
          <cell r="B189">
            <v>0.40350000000000003</v>
          </cell>
          <cell r="C189">
            <v>0.46489999999999998</v>
          </cell>
          <cell r="D189">
            <v>0.42180000000000001</v>
          </cell>
          <cell r="E189">
            <v>0.32779999999999998</v>
          </cell>
        </row>
        <row r="190">
          <cell r="A190" t="str">
            <v>* 3º</v>
          </cell>
          <cell r="B190">
            <v>0.40939999999999999</v>
          </cell>
          <cell r="C190">
            <v>0.46300000000000002</v>
          </cell>
          <cell r="D190">
            <v>0.4103</v>
          </cell>
          <cell r="E190">
            <v>0.36320000000000002</v>
          </cell>
        </row>
        <row r="191">
          <cell r="A191" t="str">
            <v>4º</v>
          </cell>
          <cell r="B191">
            <v>0.40300000000000002</v>
          </cell>
          <cell r="C191">
            <v>0.43009999999999998</v>
          </cell>
          <cell r="D191">
            <v>0.36130000000000001</v>
          </cell>
          <cell r="E191">
            <v>0.35970000000000002</v>
          </cell>
        </row>
        <row r="192">
          <cell r="A192" t="str">
            <v xml:space="preserve"> 1º Fev</v>
          </cell>
          <cell r="B192">
            <v>0.38519999999999999</v>
          </cell>
          <cell r="C192">
            <v>0.38829999999999998</v>
          </cell>
          <cell r="D192">
            <v>0.34949999999999998</v>
          </cell>
          <cell r="E192">
            <v>0.3594</v>
          </cell>
        </row>
        <row r="193">
          <cell r="A193" t="str">
            <v xml:space="preserve"> 2º</v>
          </cell>
          <cell r="B193">
            <v>0.3745</v>
          </cell>
          <cell r="C193">
            <v>0.3569</v>
          </cell>
          <cell r="D193">
            <v>0.35749999999999998</v>
          </cell>
          <cell r="E193">
            <v>0.3695</v>
          </cell>
        </row>
        <row r="194">
          <cell r="A194" t="str">
            <v xml:space="preserve"> 3º</v>
          </cell>
          <cell r="B194">
            <v>0.37040000000000001</v>
          </cell>
          <cell r="C194">
            <v>0.35449999999999998</v>
          </cell>
          <cell r="D194">
            <v>0.35510000000000003</v>
          </cell>
          <cell r="E194">
            <v>0.37430000000000002</v>
          </cell>
        </row>
        <row r="195">
          <cell r="A195" t="str">
            <v xml:space="preserve"> 4º </v>
          </cell>
          <cell r="B195">
            <v>0.38190000000000002</v>
          </cell>
          <cell r="C195">
            <v>0.39100000000000001</v>
          </cell>
          <cell r="D195">
            <v>0.38400000000000001</v>
          </cell>
          <cell r="E195">
            <v>0.38669999999999999</v>
          </cell>
        </row>
        <row r="196">
          <cell r="A196" t="str">
            <v xml:space="preserve"> 1º Mar</v>
          </cell>
          <cell r="B196">
            <v>0.38869999999999999</v>
          </cell>
          <cell r="C196">
            <v>0.42609999999999998</v>
          </cell>
          <cell r="D196">
            <v>0.38290000000000002</v>
          </cell>
          <cell r="E196">
            <v>0.38629999999999998</v>
          </cell>
        </row>
        <row r="197">
          <cell r="A197" t="str">
            <v xml:space="preserve"> 2º</v>
          </cell>
          <cell r="B197">
            <v>0.40039999999999998</v>
          </cell>
          <cell r="C197">
            <v>0.46600000000000003</v>
          </cell>
          <cell r="D197">
            <v>0.38040000000000002</v>
          </cell>
          <cell r="E197">
            <v>0.3901</v>
          </cell>
        </row>
        <row r="198">
          <cell r="A198" t="str">
            <v xml:space="preserve"> 3º</v>
          </cell>
          <cell r="B198">
            <v>0.41310000000000002</v>
          </cell>
          <cell r="C198">
            <v>0.48110000000000003</v>
          </cell>
          <cell r="D198">
            <v>0.39100000000000001</v>
          </cell>
          <cell r="E198">
            <v>0.39900000000000002</v>
          </cell>
        </row>
        <row r="199">
          <cell r="A199" t="str">
            <v xml:space="preserve"> 4º </v>
          </cell>
          <cell r="B199">
            <v>0.4194</v>
          </cell>
          <cell r="C199">
            <v>0.47110000000000002</v>
          </cell>
          <cell r="D199">
            <v>0.3931</v>
          </cell>
          <cell r="E199">
            <v>0.41770000000000002</v>
          </cell>
        </row>
        <row r="200">
          <cell r="A200" t="str">
            <v xml:space="preserve"> 1º Abr</v>
          </cell>
          <cell r="B200">
            <v>0.43169999999999997</v>
          </cell>
          <cell r="C200">
            <v>0.47189999999999999</v>
          </cell>
          <cell r="D200">
            <v>0.41489999999999999</v>
          </cell>
          <cell r="E200">
            <v>0.43930000000000002</v>
          </cell>
        </row>
        <row r="201">
          <cell r="A201" t="str">
            <v xml:space="preserve"> 2º</v>
          </cell>
          <cell r="B201">
            <v>0.44740000000000002</v>
          </cell>
          <cell r="C201">
            <v>0.45789999999999997</v>
          </cell>
          <cell r="D201">
            <v>0.44269999999999998</v>
          </cell>
          <cell r="E201">
            <v>0.4546</v>
          </cell>
        </row>
        <row r="202">
          <cell r="A202" t="str">
            <v xml:space="preserve"> 3º</v>
          </cell>
          <cell r="B202">
            <v>0.45429999999999998</v>
          </cell>
          <cell r="C202">
            <v>0.44740000000000002</v>
          </cell>
          <cell r="D202">
            <v>0.45939999999999998</v>
          </cell>
          <cell r="E202">
            <v>0.4657</v>
          </cell>
        </row>
        <row r="203">
          <cell r="A203" t="str">
            <v xml:space="preserve"> 4º </v>
          </cell>
          <cell r="B203">
            <v>0.4622</v>
          </cell>
          <cell r="C203">
            <v>0.44400000000000001</v>
          </cell>
          <cell r="D203">
            <v>0.48409999999999997</v>
          </cell>
          <cell r="E203">
            <v>0.47339999999999999</v>
          </cell>
        </row>
        <row r="204">
          <cell r="A204" t="str">
            <v xml:space="preserve"> 1º May</v>
          </cell>
          <cell r="B204">
            <v>0.46500000000000002</v>
          </cell>
          <cell r="C204">
            <v>0.42470000000000002</v>
          </cell>
          <cell r="D204">
            <v>0.4834</v>
          </cell>
          <cell r="E204">
            <v>0.46050000000000002</v>
          </cell>
        </row>
        <row r="205">
          <cell r="A205" t="str">
            <v xml:space="preserve"> 2º</v>
          </cell>
          <cell r="B205">
            <v>0.45140000000000002</v>
          </cell>
          <cell r="C205">
            <v>0.39789999999999998</v>
          </cell>
          <cell r="D205">
            <v>0.46920000000000001</v>
          </cell>
          <cell r="E205">
            <v>0.44619999999999999</v>
          </cell>
        </row>
        <row r="206">
          <cell r="A206" t="str">
            <v xml:space="preserve"> 3º</v>
          </cell>
          <cell r="B206">
            <v>0.4466</v>
          </cell>
          <cell r="C206">
            <v>0.38629999999999998</v>
          </cell>
          <cell r="D206">
            <v>0.47060000000000002</v>
          </cell>
          <cell r="E206">
            <v>0.43680000000000002</v>
          </cell>
        </row>
        <row r="207">
          <cell r="A207" t="str">
            <v xml:space="preserve"> 4º </v>
          </cell>
          <cell r="B207">
            <v>0.45100000000000001</v>
          </cell>
          <cell r="C207">
            <v>0.37590000000000001</v>
          </cell>
          <cell r="D207">
            <v>0.47039999999999998</v>
          </cell>
          <cell r="E207">
            <v>0.4516</v>
          </cell>
        </row>
        <row r="208">
          <cell r="A208" t="str">
            <v xml:space="preserve"> 1º Jun</v>
          </cell>
          <cell r="B208">
            <v>0.45660000000000001</v>
          </cell>
          <cell r="C208">
            <v>0.39560000000000001</v>
          </cell>
          <cell r="D208">
            <v>0.46889999999999998</v>
          </cell>
          <cell r="E208">
            <v>0.4652</v>
          </cell>
        </row>
        <row r="209">
          <cell r="A209" t="str">
            <v xml:space="preserve"> 2º</v>
          </cell>
          <cell r="B209">
            <v>0.4753</v>
          </cell>
          <cell r="C209">
            <v>0.4385</v>
          </cell>
          <cell r="D209">
            <v>0.48559999999999998</v>
          </cell>
          <cell r="E209">
            <v>0.47420000000000001</v>
          </cell>
        </row>
        <row r="210">
          <cell r="A210" t="str">
            <v xml:space="preserve"> 3º</v>
          </cell>
          <cell r="B210">
            <v>0.48970000000000002</v>
          </cell>
          <cell r="C210">
            <v>0.48020000000000002</v>
          </cell>
          <cell r="D210">
            <v>0.47960000000000003</v>
          </cell>
          <cell r="E210">
            <v>0.47989999999999999</v>
          </cell>
        </row>
        <row r="211">
          <cell r="A211" t="str">
            <v xml:space="preserve"> 4º </v>
          </cell>
          <cell r="B211">
            <v>0.50749999999999995</v>
          </cell>
          <cell r="C211">
            <v>0.53690000000000004</v>
          </cell>
          <cell r="D211">
            <v>0.48010000000000003</v>
          </cell>
          <cell r="E211">
            <v>0.49280000000000002</v>
          </cell>
        </row>
        <row r="212">
          <cell r="A212" t="str">
            <v xml:space="preserve"> 1º Jul</v>
          </cell>
          <cell r="B212">
            <v>5.1999999999999998E-2</v>
          </cell>
          <cell r="C212">
            <v>7.9299999999999995E-2</v>
          </cell>
          <cell r="D212">
            <v>3.2899999999999999E-2</v>
          </cell>
          <cell r="E212">
            <v>4.0300000000000002E-2</v>
          </cell>
        </row>
        <row r="213">
          <cell r="A213" t="str">
            <v xml:space="preserve"> 2º</v>
          </cell>
          <cell r="B213">
            <v>5.7599999999999998E-2</v>
          </cell>
          <cell r="C213">
            <v>8.4599999999999995E-2</v>
          </cell>
          <cell r="D213">
            <v>3.8699999999999998E-2</v>
          </cell>
          <cell r="E213">
            <v>4.7199999999999999E-2</v>
          </cell>
        </row>
        <row r="214">
          <cell r="A214" t="str">
            <v xml:space="preserve"> 3º</v>
          </cell>
          <cell r="B214">
            <v>6.3799999999999996E-2</v>
          </cell>
          <cell r="C214">
            <v>8.5300000000000001E-2</v>
          </cell>
          <cell r="D214">
            <v>4.7699999999999999E-2</v>
          </cell>
          <cell r="E214">
            <v>5.3900000000000003E-2</v>
          </cell>
        </row>
        <row r="215">
          <cell r="A215" t="str">
            <v xml:space="preserve"> 4º </v>
          </cell>
          <cell r="B215">
            <v>6.9500000000000006E-2</v>
          </cell>
          <cell r="C215">
            <v>8.77E-2</v>
          </cell>
          <cell r="D215">
            <v>7.7700000000000005E-2</v>
          </cell>
          <cell r="E215">
            <v>5.33E-2</v>
          </cell>
        </row>
        <row r="216">
          <cell r="A216" t="str">
            <v xml:space="preserve"> 1º Ago</v>
          </cell>
          <cell r="B216">
            <v>5.6800000000000003E-2</v>
          </cell>
          <cell r="C216">
            <v>7.51E-2</v>
          </cell>
          <cell r="D216">
            <v>5.7099999999999998E-2</v>
          </cell>
          <cell r="E216">
            <v>4.6300000000000001E-2</v>
          </cell>
        </row>
        <row r="217">
          <cell r="A217" t="str">
            <v xml:space="preserve"> 2º</v>
          </cell>
          <cell r="B217">
            <v>4.4999999999999998E-2</v>
          </cell>
          <cell r="C217">
            <v>6.5500000000000003E-2</v>
          </cell>
          <cell r="D217">
            <v>4.1700000000000001E-2</v>
          </cell>
          <cell r="E217">
            <v>4.2200000000000001E-2</v>
          </cell>
        </row>
        <row r="218">
          <cell r="A218" t="str">
            <v xml:space="preserve"> 3º</v>
          </cell>
          <cell r="B218">
            <v>2.86E-2</v>
          </cell>
          <cell r="C218">
            <v>4.4999999999999998E-2</v>
          </cell>
          <cell r="D218">
            <v>2.0799999999999999E-2</v>
          </cell>
          <cell r="E218">
            <v>3.7699999999999997E-2</v>
          </cell>
        </row>
        <row r="219">
          <cell r="A219" t="str">
            <v xml:space="preserve"> 4º </v>
          </cell>
          <cell r="B219">
            <v>1.95E-2</v>
          </cell>
          <cell r="C219">
            <v>2.7400000000000001E-2</v>
          </cell>
          <cell r="D219">
            <v>-2.7000000000000001E-3</v>
          </cell>
          <cell r="E219">
            <v>3.7100000000000001E-2</v>
          </cell>
        </row>
        <row r="220">
          <cell r="A220" t="str">
            <v xml:space="preserve"> 1º Set</v>
          </cell>
          <cell r="B220">
            <v>1.38E-2</v>
          </cell>
          <cell r="C220">
            <v>1.6899999999999998E-2</v>
          </cell>
          <cell r="D220">
            <v>-4.8999999999999998E-3</v>
          </cell>
          <cell r="E220">
            <v>3.5799999999999998E-2</v>
          </cell>
        </row>
        <row r="221">
          <cell r="A221" t="str">
            <v xml:space="preserve"> 2º</v>
          </cell>
          <cell r="B221">
            <v>9.5999999999999992E-3</v>
          </cell>
          <cell r="C221">
            <v>3.8999999999999998E-3</v>
          </cell>
          <cell r="D221">
            <v>-8.5000000000000006E-3</v>
          </cell>
          <cell r="E221">
            <v>3.6700000000000003E-2</v>
          </cell>
        </row>
        <row r="222">
          <cell r="A222" t="str">
            <v xml:space="preserve"> 3º</v>
          </cell>
          <cell r="B222">
            <v>7.7999999999999996E-3</v>
          </cell>
          <cell r="C222">
            <v>-1.5E-3</v>
          </cell>
          <cell r="D222">
            <v>-8.8999999999999999E-3</v>
          </cell>
          <cell r="E222">
            <v>3.6600000000000001E-2</v>
          </cell>
        </row>
        <row r="223">
          <cell r="A223" t="str">
            <v xml:space="preserve"> 4º </v>
          </cell>
          <cell r="B223">
            <v>8.2000000000000007E-3</v>
          </cell>
          <cell r="C223">
            <v>-2.7000000000000001E-3</v>
          </cell>
          <cell r="D223">
            <v>-7.6E-3</v>
          </cell>
          <cell r="E223">
            <v>3.8800000000000001E-2</v>
          </cell>
        </row>
        <row r="224">
          <cell r="A224" t="str">
            <v xml:space="preserve"> 1º Out</v>
          </cell>
          <cell r="B224">
            <v>1.3599999999999999E-2</v>
          </cell>
          <cell r="C224">
            <v>1.0500000000000001E-2</v>
          </cell>
          <cell r="D224">
            <v>-6.4999999999999997E-3</v>
          </cell>
          <cell r="E224">
            <v>4.0599999999999997E-2</v>
          </cell>
        </row>
        <row r="225">
          <cell r="A225" t="str">
            <v xml:space="preserve"> 2º</v>
          </cell>
          <cell r="B225">
            <v>1.9900000000000001E-2</v>
          </cell>
          <cell r="C225">
            <v>2.8299999999999999E-2</v>
          </cell>
          <cell r="D225">
            <v>-2.3999999999999998E-3</v>
          </cell>
          <cell r="E225">
            <v>4.0399999999999998E-2</v>
          </cell>
        </row>
        <row r="226">
          <cell r="A226" t="str">
            <v xml:space="preserve"> 3º</v>
          </cell>
          <cell r="B226">
            <v>2.6800000000000001E-2</v>
          </cell>
          <cell r="C226">
            <v>4.8000000000000001E-2</v>
          </cell>
          <cell r="D226">
            <v>1.8E-3</v>
          </cell>
          <cell r="E226">
            <v>4.1799999999999997E-2</v>
          </cell>
        </row>
        <row r="227">
          <cell r="A227" t="str">
            <v xml:space="preserve"> 4º </v>
          </cell>
          <cell r="B227">
            <v>3.1699999999999999E-2</v>
          </cell>
          <cell r="C227">
            <v>6.3899999999999998E-2</v>
          </cell>
          <cell r="D227">
            <v>4.8999999999999998E-3</v>
          </cell>
          <cell r="E227">
            <v>4.2799999999999998E-2</v>
          </cell>
        </row>
        <row r="228">
          <cell r="A228" t="str">
            <v xml:space="preserve"> 1º Nov</v>
          </cell>
          <cell r="B228">
            <v>3.4200000000000001E-2</v>
          </cell>
          <cell r="C228">
            <v>6.7799999999999999E-2</v>
          </cell>
          <cell r="D228">
            <v>8.3000000000000001E-3</v>
          </cell>
          <cell r="E228">
            <v>3.9699999999999999E-2</v>
          </cell>
        </row>
        <row r="229">
          <cell r="A229" t="str">
            <v xml:space="preserve"> 2º</v>
          </cell>
          <cell r="B229">
            <v>3.4500000000000003E-2</v>
          </cell>
          <cell r="C229">
            <v>6.4500000000000002E-2</v>
          </cell>
          <cell r="D229">
            <v>8.9999999999999993E-3</v>
          </cell>
          <cell r="E229">
            <v>4.0399999999999998E-2</v>
          </cell>
        </row>
        <row r="230">
          <cell r="A230" t="str">
            <v xml:space="preserve"> 3º</v>
          </cell>
          <cell r="B230">
            <v>3.3399999999999999E-2</v>
          </cell>
          <cell r="C230">
            <v>5.8299999999999998E-2</v>
          </cell>
          <cell r="D230">
            <v>8.8999999999999999E-3</v>
          </cell>
          <cell r="E230">
            <v>3.8199999999999998E-2</v>
          </cell>
        </row>
        <row r="231">
          <cell r="A231" t="str">
            <v xml:space="preserve"> 4º </v>
          </cell>
          <cell r="B231">
            <v>3.0200000000000001E-2</v>
          </cell>
          <cell r="C231">
            <v>4.7500000000000001E-2</v>
          </cell>
          <cell r="D231">
            <v>8.6999999999999994E-3</v>
          </cell>
          <cell r="E231">
            <v>3.7999999999999999E-2</v>
          </cell>
        </row>
        <row r="232">
          <cell r="A232" t="str">
            <v xml:space="preserve"> 1º Dez</v>
          </cell>
          <cell r="B232">
            <v>2.5700000000000001E-2</v>
          </cell>
          <cell r="C232">
            <v>3.4700000000000002E-2</v>
          </cell>
          <cell r="D232">
            <v>8.8000000000000005E-3</v>
          </cell>
          <cell r="E232">
            <v>3.9199999999999999E-2</v>
          </cell>
        </row>
        <row r="233">
          <cell r="A233" t="str">
            <v xml:space="preserve"> 2º</v>
          </cell>
          <cell r="B233">
            <v>2.0400000000000001E-2</v>
          </cell>
          <cell r="C233">
            <v>2.1899999999999999E-2</v>
          </cell>
          <cell r="D233">
            <v>1.0800000000000001E-2</v>
          </cell>
          <cell r="E233">
            <v>3.9300000000000002E-2</v>
          </cell>
        </row>
        <row r="234">
          <cell r="A234" t="str">
            <v xml:space="preserve"> 3º</v>
          </cell>
          <cell r="B234">
            <v>1.41E-2</v>
          </cell>
          <cell r="C234">
            <v>7.1000000000000004E-3</v>
          </cell>
          <cell r="D234">
            <v>1.0699999999999999E-2</v>
          </cell>
          <cell r="E234">
            <v>3.9399999999999998E-2</v>
          </cell>
        </row>
        <row r="235">
          <cell r="A235" t="str">
            <v xml:space="preserve"> 4º </v>
          </cell>
          <cell r="B235">
            <v>1.2500000000000001E-2</v>
          </cell>
          <cell r="C235">
            <v>1E-3</v>
          </cell>
          <cell r="D235">
            <v>1.0800000000000001E-2</v>
          </cell>
          <cell r="E235">
            <v>4.02E-2</v>
          </cell>
        </row>
        <row r="236">
          <cell r="A236" t="str">
            <v xml:space="preserve"> 1º Jan/95</v>
          </cell>
          <cell r="B236">
            <v>1.2800000000000001E-2</v>
          </cell>
          <cell r="C236">
            <v>-8.0000000000000004E-4</v>
          </cell>
          <cell r="D236">
            <v>1.37E-2</v>
          </cell>
          <cell r="E236">
            <v>3.7900000000000003E-2</v>
          </cell>
        </row>
        <row r="237">
          <cell r="A237" t="str">
            <v xml:space="preserve"> 2º</v>
          </cell>
          <cell r="B237">
            <v>1.1900000000000001E-2</v>
          </cell>
          <cell r="C237">
            <v>-4.0000000000000002E-4</v>
          </cell>
          <cell r="D237">
            <v>1.32E-2</v>
          </cell>
          <cell r="E237">
            <v>3.4000000000000002E-2</v>
          </cell>
        </row>
        <row r="238">
          <cell r="A238" t="str">
            <v xml:space="preserve"> 3º</v>
          </cell>
          <cell r="B238">
            <v>1.12E-2</v>
          </cell>
          <cell r="C238">
            <v>-1.1999999999999999E-3</v>
          </cell>
          <cell r="D238">
            <v>1.43E-2</v>
          </cell>
          <cell r="E238">
            <v>3.1399999999999997E-2</v>
          </cell>
        </row>
        <row r="239">
          <cell r="A239" t="str">
            <v xml:space="preserve"> 4º </v>
          </cell>
          <cell r="B239">
            <v>8.0000000000000002E-3</v>
          </cell>
          <cell r="C239">
            <v>-8.2000000000000007E-3</v>
          </cell>
          <cell r="D239">
            <v>1.5299999999999999E-2</v>
          </cell>
          <cell r="E239">
            <v>2.7099999999999999E-2</v>
          </cell>
        </row>
        <row r="240">
          <cell r="A240" t="str">
            <v xml:space="preserve"> 1º Fev</v>
          </cell>
          <cell r="B240">
            <v>5.4000000000000003E-3</v>
          </cell>
          <cell r="C240">
            <v>-1.24E-2</v>
          </cell>
          <cell r="D240">
            <v>1.5299999999999999E-2</v>
          </cell>
          <cell r="E240">
            <v>2.63E-2</v>
          </cell>
        </row>
        <row r="241">
          <cell r="A241" t="str">
            <v xml:space="preserve"> 2º</v>
          </cell>
          <cell r="B241">
            <v>7.4999999999999997E-3</v>
          </cell>
          <cell r="C241">
            <v>-7.4999999999999997E-3</v>
          </cell>
          <cell r="D241">
            <v>1.77E-2</v>
          </cell>
          <cell r="E241">
            <v>2.81E-2</v>
          </cell>
        </row>
        <row r="242">
          <cell r="A242" t="str">
            <v xml:space="preserve"> 3º</v>
          </cell>
          <cell r="B242">
            <v>8.6999999999999994E-3</v>
          </cell>
          <cell r="C242">
            <v>-3.8E-3</v>
          </cell>
          <cell r="D242">
            <v>1.95E-2</v>
          </cell>
          <cell r="E242">
            <v>2.9000000000000001E-2</v>
          </cell>
        </row>
        <row r="243">
          <cell r="A243" t="str">
            <v xml:space="preserve"> 4º </v>
          </cell>
          <cell r="B243">
            <v>1.32E-2</v>
          </cell>
          <cell r="C243">
            <v>5.8999999999999999E-3</v>
          </cell>
          <cell r="D243">
            <v>2.29E-2</v>
          </cell>
          <cell r="E243">
            <v>3.2300000000000002E-2</v>
          </cell>
        </row>
        <row r="244">
          <cell r="A244" t="str">
            <v xml:space="preserve"> 1º Mar</v>
          </cell>
          <cell r="B244">
            <v>1.61E-2</v>
          </cell>
          <cell r="C244">
            <v>1.47E-2</v>
          </cell>
          <cell r="D244">
            <v>2.1000000000000001E-2</v>
          </cell>
          <cell r="E244">
            <v>3.4200000000000001E-2</v>
          </cell>
        </row>
        <row r="245">
          <cell r="A245" t="str">
            <v xml:space="preserve"> 2º</v>
          </cell>
          <cell r="B245">
            <v>1.6299999999999999E-2</v>
          </cell>
          <cell r="C245">
            <v>1.24E-2</v>
          </cell>
          <cell r="D245">
            <v>1.7500000000000002E-2</v>
          </cell>
          <cell r="E245">
            <v>3.6499999999999998E-2</v>
          </cell>
        </row>
        <row r="246">
          <cell r="A246" t="str">
            <v xml:space="preserve"> 3º</v>
          </cell>
          <cell r="B246">
            <v>1.7899999999999999E-2</v>
          </cell>
          <cell r="C246">
            <v>1.09E-2</v>
          </cell>
          <cell r="D246">
            <v>1.1599999999999999E-2</v>
          </cell>
          <cell r="E246">
            <v>3.7900000000000003E-2</v>
          </cell>
        </row>
        <row r="247">
          <cell r="A247" t="str">
            <v xml:space="preserve"> 4º </v>
          </cell>
          <cell r="B247">
            <v>1.9199999999999998E-2</v>
          </cell>
          <cell r="C247">
            <v>7.4000000000000003E-3</v>
          </cell>
          <cell r="D247">
            <v>1.0200000000000001E-2</v>
          </cell>
          <cell r="E247">
            <v>4.1099999999999998E-2</v>
          </cell>
        </row>
        <row r="248">
          <cell r="A248" t="str">
            <v xml:space="preserve"> 1º Abr</v>
          </cell>
          <cell r="B248">
            <v>2.1000000000000001E-2</v>
          </cell>
          <cell r="C248">
            <v>4.1999999999999997E-3</v>
          </cell>
          <cell r="D248">
            <v>1.21E-2</v>
          </cell>
          <cell r="E248">
            <v>4.0300000000000002E-2</v>
          </cell>
        </row>
        <row r="249">
          <cell r="A249" t="str">
            <v xml:space="preserve"> 2º</v>
          </cell>
          <cell r="B249">
            <v>2.29E-2</v>
          </cell>
          <cell r="C249">
            <v>6.0000000000000001E-3</v>
          </cell>
          <cell r="D249">
            <v>1.9599999999999999E-2</v>
          </cell>
          <cell r="E249">
            <v>3.61E-2</v>
          </cell>
        </row>
        <row r="250">
          <cell r="A250" t="str">
            <v xml:space="preserve"> 3º</v>
          </cell>
          <cell r="B250">
            <v>2.4400000000000002E-2</v>
          </cell>
          <cell r="C250">
            <v>7.6E-3</v>
          </cell>
          <cell r="D250">
            <v>3.1899999999999998E-2</v>
          </cell>
          <cell r="E250">
            <v>3.3300000000000003E-2</v>
          </cell>
        </row>
        <row r="251">
          <cell r="A251" t="str">
            <v xml:space="preserve"> 4º </v>
          </cell>
          <cell r="B251">
            <v>2.64E-2</v>
          </cell>
          <cell r="C251">
            <v>8.0999999999999996E-3</v>
          </cell>
          <cell r="D251">
            <v>3.6200000000000003E-2</v>
          </cell>
          <cell r="E251">
            <v>3.2899999999999999E-2</v>
          </cell>
        </row>
        <row r="252">
          <cell r="A252" t="str">
            <v xml:space="preserve"> 1º Maio</v>
          </cell>
          <cell r="B252">
            <v>2.3E-2</v>
          </cell>
          <cell r="C252">
            <v>1.9E-3</v>
          </cell>
          <cell r="D252">
            <v>3.49E-2</v>
          </cell>
          <cell r="E252">
            <v>3.2500000000000001E-2</v>
          </cell>
        </row>
        <row r="253">
          <cell r="A253" t="str">
            <v xml:space="preserve"> 2º</v>
          </cell>
          <cell r="B253">
            <v>2.23E-2</v>
          </cell>
          <cell r="C253">
            <v>-2.2000000000000001E-3</v>
          </cell>
          <cell r="D253">
            <v>3.0599999999999999E-2</v>
          </cell>
          <cell r="E253">
            <v>3.5200000000000002E-2</v>
          </cell>
        </row>
        <row r="254">
          <cell r="A254" t="str">
            <v xml:space="preserve"> 3º</v>
          </cell>
          <cell r="B254">
            <v>2.06E-2</v>
          </cell>
          <cell r="C254">
            <v>-9.1000000000000004E-3</v>
          </cell>
          <cell r="D254">
            <v>2.3400000000000001E-2</v>
          </cell>
          <cell r="E254">
            <v>3.7199999999999997E-2</v>
          </cell>
        </row>
        <row r="255">
          <cell r="A255" t="str">
            <v xml:space="preserve"> 4º </v>
          </cell>
          <cell r="B255">
            <v>1.9699999999999999E-2</v>
          </cell>
          <cell r="C255">
            <v>-1.3299999999999999E-2</v>
          </cell>
          <cell r="D255">
            <v>2.0299999999999999E-2</v>
          </cell>
          <cell r="E255">
            <v>3.8300000000000001E-2</v>
          </cell>
        </row>
        <row r="256">
          <cell r="A256" t="str">
            <v xml:space="preserve"> 1º Junho</v>
          </cell>
          <cell r="B256">
            <v>1.9900000000000001E-2</v>
          </cell>
          <cell r="C256">
            <v>-1.0999999999999999E-2</v>
          </cell>
          <cell r="D256">
            <v>1.72E-2</v>
          </cell>
          <cell r="E256">
            <v>3.7999999999999999E-2</v>
          </cell>
        </row>
        <row r="257">
          <cell r="A257" t="str">
            <v xml:space="preserve"> 2º</v>
          </cell>
          <cell r="B257">
            <v>0.02</v>
          </cell>
          <cell r="C257">
            <v>-8.6E-3</v>
          </cell>
          <cell r="D257">
            <v>1.4800000000000001E-2</v>
          </cell>
          <cell r="E257">
            <v>4.02E-2</v>
          </cell>
        </row>
        <row r="258">
          <cell r="A258" t="str">
            <v xml:space="preserve"> 3º</v>
          </cell>
          <cell r="B258">
            <v>2.2499999999999999E-2</v>
          </cell>
          <cell r="C258">
            <v>-3.7000000000000002E-3</v>
          </cell>
          <cell r="D258">
            <v>1.3299999999999999E-2</v>
          </cell>
          <cell r="E258">
            <v>4.1099999999999998E-2</v>
          </cell>
        </row>
        <row r="259">
          <cell r="A259" t="str">
            <v xml:space="preserve"> 4º </v>
          </cell>
          <cell r="B259">
            <v>2.6599999999999999E-2</v>
          </cell>
          <cell r="C259">
            <v>-6.9999999999999999E-4</v>
          </cell>
          <cell r="D259">
            <v>1.2999999999999999E-2</v>
          </cell>
          <cell r="E259">
            <v>4.5199999999999997E-2</v>
          </cell>
        </row>
        <row r="260">
          <cell r="A260" t="str">
            <v xml:space="preserve"> 1º Julho</v>
          </cell>
          <cell r="B260">
            <v>3.1199999999999999E-2</v>
          </cell>
          <cell r="C260">
            <v>5.8999999999999999E-3</v>
          </cell>
          <cell r="D260">
            <v>1.3599999999999999E-2</v>
          </cell>
          <cell r="E260">
            <v>4.9200000000000001E-2</v>
          </cell>
        </row>
        <row r="261">
          <cell r="A261" t="str">
            <v xml:space="preserve"> 2º</v>
          </cell>
          <cell r="B261">
            <v>3.7900000000000003E-2</v>
          </cell>
          <cell r="C261">
            <v>1.2500000000000001E-2</v>
          </cell>
          <cell r="D261">
            <v>1.7399999999999999E-2</v>
          </cell>
          <cell r="E261">
            <v>5.3400000000000003E-2</v>
          </cell>
        </row>
        <row r="262">
          <cell r="A262" t="str">
            <v xml:space="preserve"> 3º</v>
          </cell>
          <cell r="B262">
            <v>3.9899999999999998E-2</v>
          </cell>
          <cell r="C262">
            <v>1.7100000000000001E-2</v>
          </cell>
          <cell r="D262">
            <v>2.64E-2</v>
          </cell>
          <cell r="E262">
            <v>5.8799999999999998E-2</v>
          </cell>
        </row>
        <row r="263">
          <cell r="A263" t="str">
            <v xml:space="preserve"> 4º </v>
          </cell>
          <cell r="B263">
            <v>3.7199999999999997E-2</v>
          </cell>
          <cell r="C263">
            <v>2.29E-2</v>
          </cell>
          <cell r="D263">
            <v>3.6299999999999999E-2</v>
          </cell>
          <cell r="E263">
            <v>5.74E-2</v>
          </cell>
        </row>
        <row r="264">
          <cell r="A264" t="str">
            <v xml:space="preserve"> 1º Agosto</v>
          </cell>
          <cell r="B264">
            <v>3.3799999999999997E-2</v>
          </cell>
          <cell r="C264">
            <v>2.4199999999999999E-2</v>
          </cell>
          <cell r="D264">
            <v>4.5499999999999999E-2</v>
          </cell>
          <cell r="E264">
            <v>5.45E-2</v>
          </cell>
        </row>
        <row r="265">
          <cell r="A265" t="str">
            <v xml:space="preserve"> 2º</v>
          </cell>
          <cell r="B265">
            <v>2.6800000000000001E-2</v>
          </cell>
          <cell r="C265">
            <v>2.1700000000000001E-2</v>
          </cell>
          <cell r="D265">
            <v>4.7899999999999998E-2</v>
          </cell>
          <cell r="E265">
            <v>5.1900000000000002E-2</v>
          </cell>
        </row>
        <row r="266">
          <cell r="A266" t="str">
            <v xml:space="preserve"> 3º</v>
          </cell>
          <cell r="B266">
            <v>2.0400000000000001E-2</v>
          </cell>
          <cell r="C266">
            <v>1.9099999999999999E-2</v>
          </cell>
          <cell r="D266">
            <v>3.7600000000000001E-2</v>
          </cell>
          <cell r="E266">
            <v>4.7199999999999999E-2</v>
          </cell>
        </row>
        <row r="267">
          <cell r="A267" t="str">
            <v xml:space="preserve"> 4º</v>
          </cell>
          <cell r="B267">
            <v>1.43E-2</v>
          </cell>
          <cell r="C267">
            <v>1.3100000000000001E-2</v>
          </cell>
          <cell r="D267">
            <v>2.4899999999999999E-2</v>
          </cell>
          <cell r="E267">
            <v>4.1099999999999998E-2</v>
          </cell>
        </row>
        <row r="268">
          <cell r="A268" t="str">
            <v xml:space="preserve"> 1º Setembro</v>
          </cell>
          <cell r="B268">
            <v>9.2999999999999992E-3</v>
          </cell>
          <cell r="C268">
            <v>4.8999999999999998E-3</v>
          </cell>
          <cell r="D268">
            <v>1.3899999999999999E-2</v>
          </cell>
          <cell r="E268">
            <v>3.78E-2</v>
          </cell>
        </row>
        <row r="269">
          <cell r="A269" t="str">
            <v xml:space="preserve"> 2º</v>
          </cell>
          <cell r="B269">
            <v>7.0000000000000001E-3</v>
          </cell>
          <cell r="C269">
            <v>1.6000000000000001E-3</v>
          </cell>
          <cell r="D269">
            <v>8.0000000000000002E-3</v>
          </cell>
          <cell r="E269">
            <v>3.27E-2</v>
          </cell>
        </row>
        <row r="270">
          <cell r="A270" t="str">
            <v xml:space="preserve"> 3º</v>
          </cell>
          <cell r="B270">
            <v>6.6E-3</v>
          </cell>
          <cell r="C270">
            <v>-2.3E-3</v>
          </cell>
          <cell r="D270">
            <v>8.8999999999999999E-3</v>
          </cell>
          <cell r="E270">
            <v>2.8299999999999999E-2</v>
          </cell>
        </row>
        <row r="271">
          <cell r="A271" t="str">
            <v xml:space="preserve"> 4º</v>
          </cell>
          <cell r="B271">
            <v>7.4000000000000003E-3</v>
          </cell>
          <cell r="C271">
            <v>-2.7000000000000001E-3</v>
          </cell>
          <cell r="D271">
            <v>1.2699999999999999E-2</v>
          </cell>
          <cell r="E271">
            <v>2.3900000000000001E-2</v>
          </cell>
        </row>
        <row r="272">
          <cell r="A272" t="str">
            <v xml:space="preserve"> 1º Outubro</v>
          </cell>
          <cell r="B272">
            <v>1.0200000000000001E-2</v>
          </cell>
          <cell r="C272">
            <v>-8.9999999999999998E-4</v>
          </cell>
          <cell r="D272">
            <v>1.6299999999999999E-2</v>
          </cell>
          <cell r="E272">
            <v>2.1399999999999999E-2</v>
          </cell>
        </row>
        <row r="273">
          <cell r="A273" t="str">
            <v xml:space="preserve"> 2º</v>
          </cell>
          <cell r="B273">
            <v>1.2500000000000001E-2</v>
          </cell>
          <cell r="C273">
            <v>-1E-3</v>
          </cell>
          <cell r="D273">
            <v>2.0799999999999999E-2</v>
          </cell>
          <cell r="E273">
            <v>2.01E-2</v>
          </cell>
        </row>
        <row r="274">
          <cell r="A274" t="str">
            <v xml:space="preserve"> 3º</v>
          </cell>
          <cell r="B274">
            <v>1.41E-2</v>
          </cell>
          <cell r="C274">
            <v>2.0999999999999999E-3</v>
          </cell>
          <cell r="D274">
            <v>2.35E-2</v>
          </cell>
          <cell r="E274">
            <v>1.9199999999999998E-2</v>
          </cell>
        </row>
        <row r="275">
          <cell r="A275" t="str">
            <v xml:space="preserve"> 4º</v>
          </cell>
          <cell r="B275">
            <v>1.4800000000000001E-2</v>
          </cell>
          <cell r="C275">
            <v>6.4000000000000003E-3</v>
          </cell>
          <cell r="D275">
            <v>2.47E-2</v>
          </cell>
          <cell r="E275">
            <v>1.84E-2</v>
          </cell>
        </row>
        <row r="276">
          <cell r="A276" t="str">
            <v xml:space="preserve"> 1º Novembro</v>
          </cell>
          <cell r="B276">
            <v>1.3299999999999999E-2</v>
          </cell>
          <cell r="C276">
            <v>1.1299999999999999E-2</v>
          </cell>
          <cell r="D276">
            <v>2.7E-2</v>
          </cell>
          <cell r="E276">
            <v>1.72E-2</v>
          </cell>
        </row>
        <row r="277">
          <cell r="A277" t="str">
            <v xml:space="preserve"> 2º</v>
          </cell>
          <cell r="B277">
            <v>1.2699999999999999E-2</v>
          </cell>
          <cell r="C277">
            <v>1.7999999999999999E-2</v>
          </cell>
          <cell r="D277">
            <v>2.0400000000000001E-2</v>
          </cell>
          <cell r="E277">
            <v>1.49E-2</v>
          </cell>
        </row>
        <row r="278">
          <cell r="A278" t="str">
            <v xml:space="preserve"> 3º</v>
          </cell>
          <cell r="B278">
            <v>1.2200000000000001E-2</v>
          </cell>
          <cell r="C278">
            <v>2.24E-2</v>
          </cell>
          <cell r="D278">
            <v>1.6299999999999999E-2</v>
          </cell>
          <cell r="E278">
            <v>1.4200000000000001E-2</v>
          </cell>
        </row>
        <row r="279">
          <cell r="A279" t="str">
            <v xml:space="preserve"> 4º</v>
          </cell>
          <cell r="B279">
            <v>1.17E-2</v>
          </cell>
          <cell r="C279">
            <v>2.12E-2</v>
          </cell>
          <cell r="D279">
            <v>1.09E-2</v>
          </cell>
          <cell r="E279">
            <v>1.6199999999999999E-2</v>
          </cell>
        </row>
        <row r="280">
          <cell r="A280" t="str">
            <v xml:space="preserve"> 1º Dezembro</v>
          </cell>
          <cell r="B280">
            <v>1.11E-2</v>
          </cell>
          <cell r="C280">
            <v>1.7899999999999999E-2</v>
          </cell>
          <cell r="D280">
            <v>5.8999999999999999E-3</v>
          </cell>
          <cell r="E280">
            <v>1.83E-2</v>
          </cell>
        </row>
        <row r="281">
          <cell r="A281" t="str">
            <v xml:space="preserve"> 2º</v>
          </cell>
          <cell r="B281">
            <v>1.11E-2</v>
          </cell>
          <cell r="C281">
            <v>1.2999999999999999E-2</v>
          </cell>
          <cell r="D281">
            <v>6.0000000000000001E-3</v>
          </cell>
          <cell r="E281">
            <v>2.3300000000000001E-2</v>
          </cell>
        </row>
        <row r="282">
          <cell r="A282" t="str">
            <v xml:space="preserve"> 3º</v>
          </cell>
          <cell r="B282">
            <v>1.0999999999999999E-2</v>
          </cell>
          <cell r="C282">
            <v>5.4999999999999997E-3</v>
          </cell>
          <cell r="D282">
            <v>3.8999999999999998E-3</v>
          </cell>
          <cell r="E282">
            <v>2.9600000000000001E-2</v>
          </cell>
        </row>
        <row r="283">
          <cell r="A283" t="str">
            <v xml:space="preserve"> 4º</v>
          </cell>
          <cell r="B283">
            <v>1.21E-2</v>
          </cell>
          <cell r="C283">
            <v>3.2000000000000002E-3</v>
          </cell>
          <cell r="D283">
            <v>4.1000000000000003E-3</v>
          </cell>
          <cell r="E283">
            <v>3.78E-2</v>
          </cell>
        </row>
        <row r="284">
          <cell r="A284" t="str">
            <v xml:space="preserve"> 1º Jan/96</v>
          </cell>
          <cell r="B284">
            <v>1.67E-2</v>
          </cell>
          <cell r="C284">
            <v>9.2999999999999992E-3</v>
          </cell>
          <cell r="D284">
            <v>7.4999999999999997E-3</v>
          </cell>
          <cell r="E284">
            <v>4.0800000000000003E-2</v>
          </cell>
        </row>
        <row r="285">
          <cell r="A285" t="str">
            <v xml:space="preserve"> 2º</v>
          </cell>
          <cell r="B285">
            <v>1.95E-2</v>
          </cell>
          <cell r="C285">
            <v>1.5699999999999999E-2</v>
          </cell>
          <cell r="D285">
            <v>8.6999999999999994E-3</v>
          </cell>
          <cell r="E285">
            <v>4.1099999999999998E-2</v>
          </cell>
        </row>
        <row r="286">
          <cell r="A286" t="str">
            <v xml:space="preserve"> 3º</v>
          </cell>
          <cell r="B286">
            <v>2.07E-2</v>
          </cell>
          <cell r="C286">
            <v>2.0400000000000001E-2</v>
          </cell>
          <cell r="D286">
            <v>7.6E-3</v>
          </cell>
          <cell r="E286">
            <v>3.6700000000000003E-2</v>
          </cell>
        </row>
        <row r="287">
          <cell r="A287" t="str">
            <v xml:space="preserve"> 4º </v>
          </cell>
          <cell r="B287">
            <v>1.8200000000000001E-2</v>
          </cell>
          <cell r="C287">
            <v>1.7600000000000001E-2</v>
          </cell>
          <cell r="D287">
            <v>1.8E-3</v>
          </cell>
          <cell r="E287">
            <v>2.6700000000000002E-2</v>
          </cell>
        </row>
        <row r="288">
          <cell r="A288" t="str">
            <v xml:space="preserve"> 1º Fev</v>
          </cell>
          <cell r="B288">
            <v>1.1599999999999999E-2</v>
          </cell>
          <cell r="C288">
            <v>7.7999999999999996E-3</v>
          </cell>
          <cell r="D288">
            <v>-1E-3</v>
          </cell>
          <cell r="E288">
            <v>2.29E-2</v>
          </cell>
        </row>
        <row r="289">
          <cell r="A289" t="str">
            <v xml:space="preserve"> 2º</v>
          </cell>
          <cell r="B289">
            <v>7.4000000000000003E-3</v>
          </cell>
          <cell r="C289">
            <v>2.0000000000000001E-4</v>
          </cell>
          <cell r="D289">
            <v>3.0000000000000001E-3</v>
          </cell>
          <cell r="E289">
            <v>2.01E-2</v>
          </cell>
        </row>
        <row r="290">
          <cell r="A290" t="str">
            <v xml:space="preserve"> 3º</v>
          </cell>
          <cell r="B290">
            <v>3.8E-3</v>
          </cell>
          <cell r="C290">
            <v>-3.5999999999999999E-3</v>
          </cell>
          <cell r="D290">
            <v>4.7000000000000002E-3</v>
          </cell>
          <cell r="E290">
            <v>1.9E-2</v>
          </cell>
        </row>
        <row r="291">
          <cell r="A291" t="str">
            <v xml:space="preserve"> 4º </v>
          </cell>
          <cell r="B291">
            <v>4.0000000000000001E-3</v>
          </cell>
          <cell r="C291">
            <v>-1.6000000000000001E-3</v>
          </cell>
          <cell r="D291">
            <v>7.7000000000000002E-3</v>
          </cell>
          <cell r="E291">
            <v>2.1600000000000001E-2</v>
          </cell>
        </row>
        <row r="292">
          <cell r="A292" t="str">
            <v xml:space="preserve"> 1º Mar</v>
          </cell>
          <cell r="B292">
            <v>4.7000000000000002E-3</v>
          </cell>
          <cell r="C292">
            <v>2.3999999999999998E-3</v>
          </cell>
          <cell r="D292">
            <v>7.9000000000000008E-3</v>
          </cell>
          <cell r="E292">
            <v>2.3900000000000001E-2</v>
          </cell>
        </row>
        <row r="293">
          <cell r="A293" t="str">
            <v xml:space="preserve"> 2º</v>
          </cell>
          <cell r="B293">
            <v>4.1999999999999997E-3</v>
          </cell>
          <cell r="C293">
            <v>4.1999999999999997E-3</v>
          </cell>
          <cell r="D293">
            <v>1.8E-3</v>
          </cell>
          <cell r="E293">
            <v>2.5700000000000001E-2</v>
          </cell>
        </row>
        <row r="294">
          <cell r="A294" t="str">
            <v xml:space="preserve"> 3º</v>
          </cell>
          <cell r="B294">
            <v>3.8E-3</v>
          </cell>
          <cell r="C294">
            <v>1.6000000000000001E-3</v>
          </cell>
          <cell r="D294">
            <v>-1.5E-3</v>
          </cell>
          <cell r="E294">
            <v>2.5899999999999999E-2</v>
          </cell>
        </row>
        <row r="295">
          <cell r="A295" t="str">
            <v xml:space="preserve"> 4º </v>
          </cell>
          <cell r="B295">
            <v>2.3E-3</v>
          </cell>
          <cell r="C295">
            <v>-2.2000000000000001E-3</v>
          </cell>
          <cell r="D295">
            <v>-2.0999999999999999E-3</v>
          </cell>
          <cell r="E295">
            <v>2.3099999999999999E-2</v>
          </cell>
        </row>
      </sheetData>
      <sheetData sheetId="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s>
    <sheetDataSet>
      <sheetData sheetId="0" refreshError="1"/>
      <sheetData sheetId="1" refreshError="1">
        <row r="2">
          <cell r="A2">
            <v>36161</v>
          </cell>
        </row>
        <row r="3">
          <cell r="A3">
            <v>36206</v>
          </cell>
        </row>
        <row r="4">
          <cell r="A4">
            <v>36207</v>
          </cell>
        </row>
        <row r="5">
          <cell r="A5">
            <v>36251</v>
          </cell>
        </row>
        <row r="6">
          <cell r="A6">
            <v>36252</v>
          </cell>
        </row>
        <row r="7">
          <cell r="A7">
            <v>36271</v>
          </cell>
        </row>
        <row r="8">
          <cell r="A8">
            <v>36281</v>
          </cell>
        </row>
        <row r="9">
          <cell r="A9">
            <v>36314</v>
          </cell>
        </row>
        <row r="10">
          <cell r="A10">
            <v>36410</v>
          </cell>
        </row>
        <row r="11">
          <cell r="A11">
            <v>36445</v>
          </cell>
        </row>
        <row r="12">
          <cell r="A12">
            <v>36466</v>
          </cell>
        </row>
        <row r="13">
          <cell r="A13">
            <v>36479</v>
          </cell>
        </row>
        <row r="14">
          <cell r="A14">
            <v>36591</v>
          </cell>
        </row>
        <row r="15">
          <cell r="A15">
            <v>36592</v>
          </cell>
        </row>
        <row r="16">
          <cell r="A16">
            <v>36637</v>
          </cell>
        </row>
        <row r="17">
          <cell r="A17">
            <v>36647</v>
          </cell>
        </row>
        <row r="18">
          <cell r="A18">
            <v>36699</v>
          </cell>
        </row>
        <row r="19">
          <cell r="A19">
            <v>36776</v>
          </cell>
        </row>
        <row r="20">
          <cell r="A20">
            <v>36800</v>
          </cell>
        </row>
        <row r="21">
          <cell r="A21">
            <v>36811</v>
          </cell>
        </row>
        <row r="22">
          <cell r="A22">
            <v>36832</v>
          </cell>
        </row>
        <row r="23">
          <cell r="A23">
            <v>36845</v>
          </cell>
        </row>
        <row r="24">
          <cell r="A24">
            <v>36885</v>
          </cell>
        </row>
        <row r="25">
          <cell r="A25">
            <v>36892</v>
          </cell>
        </row>
        <row r="26">
          <cell r="A26">
            <v>36948</v>
          </cell>
        </row>
        <row r="27">
          <cell r="A27">
            <v>36949</v>
          </cell>
        </row>
        <row r="28">
          <cell r="A28">
            <v>36994</v>
          </cell>
        </row>
        <row r="29">
          <cell r="A29">
            <v>37002</v>
          </cell>
        </row>
        <row r="30">
          <cell r="A30">
            <v>37012</v>
          </cell>
        </row>
        <row r="31">
          <cell r="A31">
            <v>37056</v>
          </cell>
        </row>
        <row r="32">
          <cell r="A32">
            <v>37141</v>
          </cell>
        </row>
        <row r="33">
          <cell r="A33">
            <v>37176</v>
          </cell>
        </row>
        <row r="34">
          <cell r="A34">
            <v>37197</v>
          </cell>
        </row>
        <row r="35">
          <cell r="A35">
            <v>37210</v>
          </cell>
        </row>
        <row r="36">
          <cell r="A36">
            <v>37250</v>
          </cell>
        </row>
        <row r="37">
          <cell r="A37">
            <v>37257</v>
          </cell>
        </row>
        <row r="38">
          <cell r="A38">
            <v>37298</v>
          </cell>
        </row>
        <row r="39">
          <cell r="A39">
            <v>37299</v>
          </cell>
        </row>
        <row r="40">
          <cell r="A40">
            <v>37344</v>
          </cell>
        </row>
        <row r="41">
          <cell r="A41">
            <v>37367</v>
          </cell>
        </row>
        <row r="42">
          <cell r="A42">
            <v>37377</v>
          </cell>
        </row>
        <row r="43">
          <cell r="A43">
            <v>37406</v>
          </cell>
        </row>
        <row r="44">
          <cell r="A44">
            <v>37506</v>
          </cell>
        </row>
        <row r="45">
          <cell r="A45">
            <v>37541</v>
          </cell>
        </row>
        <row r="46">
          <cell r="A46">
            <v>37562</v>
          </cell>
        </row>
        <row r="47">
          <cell r="A47">
            <v>37575</v>
          </cell>
        </row>
        <row r="48">
          <cell r="A48">
            <v>37615</v>
          </cell>
        </row>
        <row r="49">
          <cell r="A49">
            <v>37622</v>
          </cell>
        </row>
        <row r="50">
          <cell r="A50">
            <v>37683</v>
          </cell>
        </row>
        <row r="51">
          <cell r="A51">
            <v>37684</v>
          </cell>
        </row>
        <row r="52">
          <cell r="A52">
            <v>37729</v>
          </cell>
        </row>
        <row r="53">
          <cell r="A53">
            <v>37732</v>
          </cell>
        </row>
        <row r="54">
          <cell r="A54">
            <v>37742</v>
          </cell>
        </row>
        <row r="55">
          <cell r="A55">
            <v>37791</v>
          </cell>
        </row>
        <row r="56">
          <cell r="A56">
            <v>37871</v>
          </cell>
        </row>
        <row r="57">
          <cell r="A57">
            <v>37906</v>
          </cell>
        </row>
        <row r="58">
          <cell r="A58">
            <v>37927</v>
          </cell>
        </row>
        <row r="59">
          <cell r="A59">
            <v>37940</v>
          </cell>
        </row>
        <row r="60">
          <cell r="A60">
            <v>37980</v>
          </cell>
        </row>
        <row r="61">
          <cell r="A61">
            <v>37987</v>
          </cell>
        </row>
        <row r="62">
          <cell r="A62">
            <v>38040</v>
          </cell>
        </row>
        <row r="63">
          <cell r="A63">
            <v>38041</v>
          </cell>
        </row>
        <row r="64">
          <cell r="A64">
            <v>38086</v>
          </cell>
        </row>
        <row r="65">
          <cell r="A65">
            <v>38098</v>
          </cell>
        </row>
        <row r="66">
          <cell r="A66">
            <v>38108</v>
          </cell>
        </row>
        <row r="67">
          <cell r="A67">
            <v>38148</v>
          </cell>
        </row>
        <row r="68">
          <cell r="A68">
            <v>38237</v>
          </cell>
        </row>
        <row r="69">
          <cell r="A69">
            <v>38272</v>
          </cell>
        </row>
        <row r="70">
          <cell r="A70">
            <v>38293</v>
          </cell>
        </row>
        <row r="71">
          <cell r="A71">
            <v>38306</v>
          </cell>
        </row>
        <row r="72">
          <cell r="A72">
            <v>38346</v>
          </cell>
        </row>
        <row r="73">
          <cell r="A73">
            <v>38353</v>
          </cell>
        </row>
        <row r="74">
          <cell r="A74">
            <v>38390</v>
          </cell>
        </row>
        <row r="75">
          <cell r="A75">
            <v>38391</v>
          </cell>
        </row>
        <row r="76">
          <cell r="A76">
            <v>38436</v>
          </cell>
        </row>
        <row r="77">
          <cell r="A77">
            <v>38463</v>
          </cell>
        </row>
        <row r="78">
          <cell r="A78">
            <v>38473</v>
          </cell>
        </row>
        <row r="79">
          <cell r="A79">
            <v>38498</v>
          </cell>
        </row>
        <row r="80">
          <cell r="A80">
            <v>38602</v>
          </cell>
        </row>
        <row r="81">
          <cell r="A81">
            <v>38637</v>
          </cell>
        </row>
        <row r="82">
          <cell r="A82">
            <v>38658</v>
          </cell>
        </row>
        <row r="83">
          <cell r="A83">
            <v>38671</v>
          </cell>
        </row>
        <row r="84">
          <cell r="A84">
            <v>38711</v>
          </cell>
        </row>
        <row r="85">
          <cell r="A85">
            <v>38718</v>
          </cell>
        </row>
        <row r="86">
          <cell r="A86">
            <v>38775</v>
          </cell>
        </row>
        <row r="87">
          <cell r="A87">
            <v>38776</v>
          </cell>
        </row>
        <row r="88">
          <cell r="A88">
            <v>38821</v>
          </cell>
        </row>
        <row r="89">
          <cell r="A89">
            <v>38828</v>
          </cell>
        </row>
        <row r="90">
          <cell r="A90">
            <v>38838</v>
          </cell>
        </row>
        <row r="91">
          <cell r="A91">
            <v>38883</v>
          </cell>
        </row>
        <row r="92">
          <cell r="A92">
            <v>38967</v>
          </cell>
        </row>
        <row r="93">
          <cell r="A93">
            <v>39002</v>
          </cell>
        </row>
        <row r="94">
          <cell r="A94">
            <v>39023</v>
          </cell>
        </row>
        <row r="95">
          <cell r="A95">
            <v>39036</v>
          </cell>
        </row>
        <row r="96">
          <cell r="A96">
            <v>39076</v>
          </cell>
        </row>
        <row r="97">
          <cell r="A97">
            <v>39083</v>
          </cell>
        </row>
        <row r="98">
          <cell r="A98">
            <v>39132</v>
          </cell>
        </row>
        <row r="99">
          <cell r="A99">
            <v>39133</v>
          </cell>
        </row>
        <row r="100">
          <cell r="A100">
            <v>39178</v>
          </cell>
        </row>
        <row r="101">
          <cell r="A101">
            <v>39193</v>
          </cell>
        </row>
        <row r="102">
          <cell r="A102">
            <v>39203</v>
          </cell>
        </row>
        <row r="103">
          <cell r="A103">
            <v>39240</v>
          </cell>
        </row>
        <row r="104">
          <cell r="A104">
            <v>39332</v>
          </cell>
        </row>
        <row r="105">
          <cell r="A105">
            <v>39367</v>
          </cell>
        </row>
        <row r="106">
          <cell r="A106">
            <v>39388</v>
          </cell>
        </row>
        <row r="107">
          <cell r="A107">
            <v>39401</v>
          </cell>
        </row>
        <row r="108">
          <cell r="A108">
            <v>39441</v>
          </cell>
        </row>
        <row r="109">
          <cell r="A109">
            <v>39448</v>
          </cell>
        </row>
        <row r="110">
          <cell r="A110">
            <v>39482</v>
          </cell>
        </row>
        <row r="111">
          <cell r="A111">
            <v>39483</v>
          </cell>
        </row>
        <row r="112">
          <cell r="A112">
            <v>39528</v>
          </cell>
        </row>
        <row r="113">
          <cell r="A113">
            <v>39559</v>
          </cell>
        </row>
        <row r="114">
          <cell r="A114">
            <v>39569</v>
          </cell>
        </row>
        <row r="115">
          <cell r="A115">
            <v>39590</v>
          </cell>
        </row>
        <row r="116">
          <cell r="A116">
            <v>39698</v>
          </cell>
        </row>
        <row r="117">
          <cell r="A117">
            <v>39733</v>
          </cell>
        </row>
        <row r="118">
          <cell r="A118">
            <v>39754</v>
          </cell>
        </row>
        <row r="119">
          <cell r="A119">
            <v>39767</v>
          </cell>
        </row>
        <row r="120">
          <cell r="A120">
            <v>39807</v>
          </cell>
        </row>
        <row r="121">
          <cell r="A121">
            <v>39814</v>
          </cell>
        </row>
        <row r="122">
          <cell r="A122">
            <v>39867</v>
          </cell>
        </row>
        <row r="123">
          <cell r="A123">
            <v>39868</v>
          </cell>
        </row>
        <row r="124">
          <cell r="A124">
            <v>39913</v>
          </cell>
        </row>
        <row r="125">
          <cell r="A125">
            <v>39924</v>
          </cell>
        </row>
        <row r="126">
          <cell r="A126">
            <v>39934</v>
          </cell>
        </row>
        <row r="127">
          <cell r="A127">
            <v>39975</v>
          </cell>
        </row>
        <row r="128">
          <cell r="A128">
            <v>40063</v>
          </cell>
        </row>
        <row r="129">
          <cell r="A129">
            <v>40098</v>
          </cell>
        </row>
        <row r="130">
          <cell r="A130">
            <v>40119</v>
          </cell>
        </row>
        <row r="131">
          <cell r="A131">
            <v>40132</v>
          </cell>
        </row>
        <row r="132">
          <cell r="A132">
            <v>40172</v>
          </cell>
        </row>
        <row r="133">
          <cell r="A133">
            <v>40179</v>
          </cell>
        </row>
        <row r="134">
          <cell r="A134">
            <v>40224</v>
          </cell>
        </row>
        <row r="135">
          <cell r="A135">
            <v>40225</v>
          </cell>
        </row>
        <row r="136">
          <cell r="A136">
            <v>40270</v>
          </cell>
        </row>
        <row r="137">
          <cell r="A137">
            <v>40289</v>
          </cell>
        </row>
        <row r="138">
          <cell r="A138">
            <v>40299</v>
          </cell>
        </row>
        <row r="139">
          <cell r="A139">
            <v>40332</v>
          </cell>
        </row>
        <row r="140">
          <cell r="A140">
            <v>40428</v>
          </cell>
        </row>
        <row r="141">
          <cell r="A141">
            <v>40463</v>
          </cell>
        </row>
        <row r="142">
          <cell r="A142">
            <v>40484</v>
          </cell>
        </row>
        <row r="143">
          <cell r="A143">
            <v>40497</v>
          </cell>
        </row>
        <row r="144">
          <cell r="A144">
            <v>40537</v>
          </cell>
        </row>
        <row r="145">
          <cell r="A145">
            <v>40544</v>
          </cell>
        </row>
        <row r="146">
          <cell r="A146">
            <v>40609</v>
          </cell>
        </row>
        <row r="147">
          <cell r="A147">
            <v>40610</v>
          </cell>
        </row>
        <row r="148">
          <cell r="A148">
            <v>40654</v>
          </cell>
        </row>
        <row r="149">
          <cell r="A149">
            <v>40655</v>
          </cell>
        </row>
        <row r="150">
          <cell r="A150">
            <v>40664</v>
          </cell>
        </row>
        <row r="151">
          <cell r="A151">
            <v>40717</v>
          </cell>
        </row>
        <row r="152">
          <cell r="A152">
            <v>40793</v>
          </cell>
        </row>
        <row r="153">
          <cell r="A153">
            <v>40828</v>
          </cell>
        </row>
        <row r="154">
          <cell r="A154">
            <v>40849</v>
          </cell>
        </row>
        <row r="155">
          <cell r="A155">
            <v>40862</v>
          </cell>
        </row>
        <row r="156">
          <cell r="A156">
            <v>40902</v>
          </cell>
        </row>
      </sheetData>
      <sheetData sheetId="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Resumo"/>
      <sheetName val="Indice"/>
      <sheetName val="Hist"/>
      <sheetName val="Swaps"/>
      <sheetName val="Swaps (2)"/>
      <sheetName val="2005"/>
      <sheetName val="2006"/>
      <sheetName val="2008"/>
      <sheetName val="2011"/>
      <sheetName val="2017"/>
      <sheetName val="2021"/>
      <sheetName val="2031"/>
      <sheetName val="TxsMkt"/>
      <sheetName val="Manual"/>
      <sheetName val="Feriados"/>
      <sheetName val="Justo Papel Curto"/>
    </sheetNames>
    <sheetDataSet>
      <sheetData sheetId="0" refreshError="1"/>
      <sheetData sheetId="1" refreshError="1"/>
      <sheetData sheetId="2" refreshError="1">
        <row r="21">
          <cell r="C21" t="str">
            <v>Swap BMF</v>
          </cell>
          <cell r="D21" t="str">
            <v>Papel Ini</v>
          </cell>
          <cell r="E21" t="str">
            <v>Papel Fim</v>
          </cell>
          <cell r="F21" t="str">
            <v>Data Séries</v>
          </cell>
          <cell r="G21" t="str">
            <v>IGPM</v>
          </cell>
          <cell r="H21" t="str">
            <v>Projetado</v>
          </cell>
        </row>
        <row r="22">
          <cell r="C22">
            <v>35885</v>
          </cell>
          <cell r="D22">
            <v>35886</v>
          </cell>
          <cell r="E22">
            <v>35916</v>
          </cell>
          <cell r="F22">
            <v>35855</v>
          </cell>
          <cell r="G22">
            <v>0.19</v>
          </cell>
          <cell r="H22">
            <v>147.63499999999999</v>
          </cell>
        </row>
        <row r="23">
          <cell r="C23">
            <v>35915</v>
          </cell>
          <cell r="D23">
            <v>35916</v>
          </cell>
          <cell r="E23">
            <v>35947</v>
          </cell>
          <cell r="F23">
            <v>35886</v>
          </cell>
          <cell r="G23">
            <v>0.13</v>
          </cell>
          <cell r="H23">
            <v>147.821</v>
          </cell>
        </row>
        <row r="24">
          <cell r="C24">
            <v>35944</v>
          </cell>
          <cell r="D24">
            <v>35947</v>
          </cell>
          <cell r="E24">
            <v>35977</v>
          </cell>
          <cell r="F24">
            <v>35916</v>
          </cell>
          <cell r="G24">
            <v>0.14000000000000001</v>
          </cell>
          <cell r="H24">
            <v>148.02099999999999</v>
          </cell>
        </row>
        <row r="25">
          <cell r="C25">
            <v>35976</v>
          </cell>
          <cell r="D25">
            <v>35977</v>
          </cell>
          <cell r="E25">
            <v>36008</v>
          </cell>
          <cell r="F25">
            <v>35947</v>
          </cell>
          <cell r="G25">
            <v>0.38</v>
          </cell>
          <cell r="H25">
            <v>148.58799999999999</v>
          </cell>
        </row>
        <row r="26">
          <cell r="C26">
            <v>36007</v>
          </cell>
          <cell r="D26">
            <v>36008</v>
          </cell>
          <cell r="E26">
            <v>36039</v>
          </cell>
          <cell r="F26">
            <v>35977</v>
          </cell>
          <cell r="G26">
            <v>-0.17</v>
          </cell>
          <cell r="H26">
            <v>148.339</v>
          </cell>
        </row>
        <row r="27">
          <cell r="C27">
            <v>36038</v>
          </cell>
          <cell r="D27">
            <v>36039</v>
          </cell>
          <cell r="E27">
            <v>36069</v>
          </cell>
          <cell r="F27">
            <v>36008</v>
          </cell>
          <cell r="G27">
            <v>-0.16</v>
          </cell>
          <cell r="H27">
            <v>148.10900000000001</v>
          </cell>
        </row>
        <row r="28">
          <cell r="C28">
            <v>36068</v>
          </cell>
          <cell r="D28">
            <v>36069</v>
          </cell>
          <cell r="E28">
            <v>36100</v>
          </cell>
          <cell r="F28">
            <v>36039</v>
          </cell>
          <cell r="G28">
            <v>-0.08</v>
          </cell>
          <cell r="H28">
            <v>147.98400000000001</v>
          </cell>
        </row>
        <row r="29">
          <cell r="C29">
            <v>36098</v>
          </cell>
          <cell r="D29">
            <v>36100</v>
          </cell>
          <cell r="E29">
            <v>36130</v>
          </cell>
          <cell r="F29">
            <v>36069</v>
          </cell>
          <cell r="G29">
            <v>0.08</v>
          </cell>
          <cell r="H29">
            <v>148.1</v>
          </cell>
        </row>
        <row r="30">
          <cell r="C30">
            <v>36129</v>
          </cell>
          <cell r="D30">
            <v>36130</v>
          </cell>
          <cell r="E30">
            <v>36161</v>
          </cell>
          <cell r="F30">
            <v>36100</v>
          </cell>
          <cell r="G30">
            <v>-0.32</v>
          </cell>
          <cell r="H30">
            <v>147.62799999999999</v>
          </cell>
        </row>
        <row r="31">
          <cell r="C31">
            <v>36160</v>
          </cell>
          <cell r="D31">
            <v>36161</v>
          </cell>
          <cell r="E31">
            <v>36192</v>
          </cell>
          <cell r="F31">
            <v>36130</v>
          </cell>
          <cell r="G31">
            <v>0.45</v>
          </cell>
          <cell r="H31">
            <v>148.291</v>
          </cell>
        </row>
        <row r="32">
          <cell r="C32">
            <v>36189</v>
          </cell>
          <cell r="D32">
            <v>36192</v>
          </cell>
          <cell r="E32">
            <v>36220</v>
          </cell>
          <cell r="F32">
            <v>36161</v>
          </cell>
          <cell r="G32">
            <v>0.84</v>
          </cell>
          <cell r="H32">
            <v>149.53299999999999</v>
          </cell>
        </row>
        <row r="33">
          <cell r="C33">
            <v>36217</v>
          </cell>
          <cell r="D33">
            <v>36220</v>
          </cell>
          <cell r="E33">
            <v>36251</v>
          </cell>
          <cell r="F33">
            <v>36192</v>
          </cell>
          <cell r="G33">
            <v>3.61</v>
          </cell>
          <cell r="H33">
            <v>154.93299999999999</v>
          </cell>
        </row>
        <row r="34">
          <cell r="C34">
            <v>36250</v>
          </cell>
          <cell r="D34">
            <v>36251</v>
          </cell>
          <cell r="E34">
            <v>36281</v>
          </cell>
          <cell r="F34">
            <v>36220</v>
          </cell>
          <cell r="G34">
            <v>2.83</v>
          </cell>
          <cell r="H34">
            <v>159.32499999999999</v>
          </cell>
        </row>
        <row r="35">
          <cell r="C35">
            <v>36280</v>
          </cell>
          <cell r="D35">
            <v>36281</v>
          </cell>
          <cell r="E35">
            <v>36312</v>
          </cell>
          <cell r="F35">
            <v>36251</v>
          </cell>
          <cell r="G35">
            <v>0.71</v>
          </cell>
          <cell r="H35">
            <v>160.459</v>
          </cell>
        </row>
        <row r="36">
          <cell r="C36">
            <v>36311</v>
          </cell>
          <cell r="D36">
            <v>36312</v>
          </cell>
          <cell r="E36">
            <v>36342</v>
          </cell>
          <cell r="F36">
            <v>36281</v>
          </cell>
          <cell r="G36">
            <v>-0.28999999999999998</v>
          </cell>
          <cell r="H36">
            <v>159.99600000000001</v>
          </cell>
        </row>
        <row r="37">
          <cell r="C37">
            <v>36341</v>
          </cell>
          <cell r="D37">
            <v>36342</v>
          </cell>
          <cell r="E37">
            <v>36373</v>
          </cell>
          <cell r="F37">
            <v>36312</v>
          </cell>
          <cell r="G37">
            <v>0.36</v>
          </cell>
          <cell r="H37">
            <v>160.57300000000001</v>
          </cell>
        </row>
        <row r="38">
          <cell r="C38">
            <v>36371</v>
          </cell>
          <cell r="D38">
            <v>36373</v>
          </cell>
          <cell r="E38">
            <v>36404</v>
          </cell>
          <cell r="F38">
            <v>36342</v>
          </cell>
          <cell r="G38">
            <v>1.55</v>
          </cell>
          <cell r="H38">
            <v>163.06</v>
          </cell>
        </row>
        <row r="39">
          <cell r="C39">
            <v>36403</v>
          </cell>
          <cell r="D39">
            <v>36404</v>
          </cell>
          <cell r="E39">
            <v>36434</v>
          </cell>
          <cell r="F39">
            <v>36373</v>
          </cell>
          <cell r="G39">
            <v>1.56</v>
          </cell>
          <cell r="H39">
            <v>165.60300000000001</v>
          </cell>
        </row>
        <row r="40">
          <cell r="C40">
            <v>36433</v>
          </cell>
          <cell r="D40">
            <v>36434</v>
          </cell>
          <cell r="E40">
            <v>36465</v>
          </cell>
          <cell r="F40">
            <v>36404</v>
          </cell>
          <cell r="G40">
            <v>1.45</v>
          </cell>
          <cell r="H40">
            <v>167.99700000000001</v>
          </cell>
        </row>
        <row r="41">
          <cell r="C41">
            <v>36462</v>
          </cell>
          <cell r="D41">
            <v>36465</v>
          </cell>
          <cell r="E41">
            <v>36495</v>
          </cell>
          <cell r="F41">
            <v>36434</v>
          </cell>
          <cell r="G41">
            <v>1.7</v>
          </cell>
          <cell r="H41">
            <v>170.86099999999999</v>
          </cell>
        </row>
        <row r="42">
          <cell r="C42">
            <v>36494</v>
          </cell>
          <cell r="D42">
            <v>36495</v>
          </cell>
          <cell r="E42">
            <v>36526</v>
          </cell>
          <cell r="F42">
            <v>36465</v>
          </cell>
          <cell r="G42">
            <v>2.39</v>
          </cell>
          <cell r="H42">
            <v>174.93899999999999</v>
          </cell>
        </row>
        <row r="43">
          <cell r="C43">
            <v>36525</v>
          </cell>
          <cell r="D43">
            <v>36526</v>
          </cell>
          <cell r="E43">
            <v>36557</v>
          </cell>
          <cell r="F43">
            <v>36495</v>
          </cell>
          <cell r="G43">
            <v>1.81</v>
          </cell>
          <cell r="H43">
            <v>178.09899999999999</v>
          </cell>
        </row>
        <row r="44">
          <cell r="C44">
            <v>36556</v>
          </cell>
          <cell r="D44">
            <v>36557</v>
          </cell>
          <cell r="E44">
            <v>36586</v>
          </cell>
          <cell r="F44">
            <v>36526</v>
          </cell>
          <cell r="G44">
            <v>1.24</v>
          </cell>
          <cell r="H44">
            <v>180.30099999999999</v>
          </cell>
        </row>
        <row r="45">
          <cell r="C45">
            <v>36585</v>
          </cell>
          <cell r="D45">
            <v>36586</v>
          </cell>
          <cell r="E45">
            <v>36617</v>
          </cell>
          <cell r="F45">
            <v>36557</v>
          </cell>
          <cell r="G45">
            <v>0.35</v>
          </cell>
          <cell r="H45">
            <v>180.935</v>
          </cell>
        </row>
        <row r="46">
          <cell r="C46">
            <v>36616</v>
          </cell>
          <cell r="D46">
            <v>36617</v>
          </cell>
          <cell r="E46">
            <v>36647</v>
          </cell>
          <cell r="F46">
            <v>36586</v>
          </cell>
          <cell r="G46">
            <v>0.15</v>
          </cell>
          <cell r="H46">
            <v>181.214</v>
          </cell>
        </row>
        <row r="47">
          <cell r="C47">
            <v>36644</v>
          </cell>
          <cell r="D47">
            <v>36647</v>
          </cell>
          <cell r="E47">
            <v>36678</v>
          </cell>
          <cell r="F47">
            <v>36617</v>
          </cell>
          <cell r="G47">
            <v>0.23</v>
          </cell>
          <cell r="H47">
            <v>181.63499999999999</v>
          </cell>
        </row>
        <row r="48">
          <cell r="C48">
            <v>36677</v>
          </cell>
          <cell r="D48">
            <v>36678</v>
          </cell>
          <cell r="E48">
            <v>36708</v>
          </cell>
          <cell r="F48">
            <v>36647</v>
          </cell>
          <cell r="G48">
            <v>0.31</v>
          </cell>
          <cell r="H48">
            <v>182.18899999999999</v>
          </cell>
        </row>
        <row r="49">
          <cell r="C49">
            <v>36707</v>
          </cell>
          <cell r="D49">
            <v>36708</v>
          </cell>
          <cell r="E49">
            <v>36739</v>
          </cell>
          <cell r="F49">
            <v>36678</v>
          </cell>
          <cell r="G49">
            <v>0.85</v>
          </cell>
          <cell r="H49">
            <v>183.745</v>
          </cell>
        </row>
        <row r="50">
          <cell r="C50">
            <v>36738</v>
          </cell>
          <cell r="D50">
            <v>36739</v>
          </cell>
          <cell r="E50">
            <v>36770</v>
          </cell>
          <cell r="F50">
            <v>36708</v>
          </cell>
          <cell r="G50">
            <v>1.57</v>
          </cell>
          <cell r="H50">
            <v>186.63399999999999</v>
          </cell>
        </row>
        <row r="51">
          <cell r="C51">
            <v>36769</v>
          </cell>
          <cell r="D51">
            <v>36770</v>
          </cell>
          <cell r="E51">
            <v>36800</v>
          </cell>
          <cell r="F51">
            <v>36739</v>
          </cell>
          <cell r="G51">
            <v>2.39</v>
          </cell>
          <cell r="H51">
            <v>191.08699999999999</v>
          </cell>
        </row>
        <row r="52">
          <cell r="C52">
            <v>36798</v>
          </cell>
          <cell r="D52">
            <v>36800</v>
          </cell>
          <cell r="E52">
            <v>36831</v>
          </cell>
          <cell r="F52">
            <v>36770</v>
          </cell>
          <cell r="G52">
            <v>1.1599999999999999</v>
          </cell>
          <cell r="H52">
            <v>193.297</v>
          </cell>
        </row>
        <row r="53">
          <cell r="C53">
            <v>36830</v>
          </cell>
          <cell r="D53">
            <v>36831</v>
          </cell>
          <cell r="E53">
            <v>36861</v>
          </cell>
          <cell r="F53">
            <v>36800</v>
          </cell>
          <cell r="G53">
            <v>0.38400000000000001</v>
          </cell>
          <cell r="H53">
            <v>194.04</v>
          </cell>
        </row>
        <row r="54">
          <cell r="C54">
            <v>36860</v>
          </cell>
          <cell r="D54">
            <v>36861</v>
          </cell>
          <cell r="E54">
            <v>36892</v>
          </cell>
          <cell r="F54">
            <v>36831</v>
          </cell>
          <cell r="G54">
            <v>0.28999999999999998</v>
          </cell>
          <cell r="H54">
            <v>194.59899999999999</v>
          </cell>
        </row>
        <row r="55">
          <cell r="C55">
            <v>36889</v>
          </cell>
          <cell r="D55">
            <v>36892</v>
          </cell>
          <cell r="E55">
            <v>36923</v>
          </cell>
          <cell r="F55">
            <v>36861</v>
          </cell>
          <cell r="G55">
            <v>0.63</v>
          </cell>
          <cell r="H55">
            <v>195.827</v>
          </cell>
        </row>
        <row r="56">
          <cell r="C56">
            <v>36922</v>
          </cell>
          <cell r="D56">
            <v>36923</v>
          </cell>
          <cell r="E56">
            <v>36951</v>
          </cell>
          <cell r="F56">
            <v>36892</v>
          </cell>
          <cell r="G56">
            <v>0.62</v>
          </cell>
          <cell r="H56">
            <v>197.04499999999999</v>
          </cell>
        </row>
        <row r="57">
          <cell r="C57">
            <v>36950</v>
          </cell>
          <cell r="D57">
            <v>36951</v>
          </cell>
          <cell r="E57">
            <v>36982</v>
          </cell>
          <cell r="F57">
            <v>36923</v>
          </cell>
          <cell r="G57">
            <v>0.23</v>
          </cell>
          <cell r="H57">
            <v>197.49100000000001</v>
          </cell>
        </row>
        <row r="58">
          <cell r="C58">
            <v>36980</v>
          </cell>
          <cell r="D58">
            <v>36982</v>
          </cell>
          <cell r="E58">
            <v>37012</v>
          </cell>
          <cell r="F58">
            <v>36951</v>
          </cell>
          <cell r="G58">
            <v>0.56000000000000005</v>
          </cell>
          <cell r="H58">
            <v>198.60599999999999</v>
          </cell>
        </row>
        <row r="59">
          <cell r="C59">
            <v>37011</v>
          </cell>
          <cell r="D59">
            <v>37012</v>
          </cell>
          <cell r="E59">
            <v>37043</v>
          </cell>
          <cell r="F59">
            <v>36982</v>
          </cell>
          <cell r="G59">
            <v>1</v>
          </cell>
          <cell r="H59">
            <v>200.59100000000001</v>
          </cell>
        </row>
        <row r="60">
          <cell r="C60">
            <v>37042</v>
          </cell>
          <cell r="D60">
            <v>37043</v>
          </cell>
          <cell r="E60">
            <v>37073</v>
          </cell>
          <cell r="F60">
            <v>37012</v>
          </cell>
          <cell r="G60">
            <v>0.86</v>
          </cell>
          <cell r="H60">
            <v>202.32400000000001</v>
          </cell>
        </row>
        <row r="61">
          <cell r="C61">
            <v>37071</v>
          </cell>
          <cell r="D61">
            <v>37073</v>
          </cell>
          <cell r="E61">
            <v>37104</v>
          </cell>
          <cell r="F61">
            <v>37043</v>
          </cell>
          <cell r="G61">
            <v>0.98</v>
          </cell>
          <cell r="H61">
            <v>204.31</v>
          </cell>
        </row>
        <row r="62">
          <cell r="C62">
            <v>37103</v>
          </cell>
          <cell r="D62">
            <v>37104</v>
          </cell>
          <cell r="E62">
            <v>37135</v>
          </cell>
          <cell r="F62">
            <v>37073</v>
          </cell>
          <cell r="G62">
            <v>1.48</v>
          </cell>
          <cell r="H62">
            <v>207.34100000000001</v>
          </cell>
        </row>
        <row r="63">
          <cell r="C63">
            <v>37134</v>
          </cell>
          <cell r="D63">
            <v>37135</v>
          </cell>
          <cell r="E63">
            <v>37165</v>
          </cell>
          <cell r="F63">
            <v>37104</v>
          </cell>
          <cell r="G63">
            <v>1.38</v>
          </cell>
          <cell r="H63">
            <v>210.21100000000001</v>
          </cell>
        </row>
        <row r="64">
          <cell r="C64">
            <v>37162</v>
          </cell>
          <cell r="D64">
            <v>37165</v>
          </cell>
          <cell r="E64">
            <v>37196</v>
          </cell>
          <cell r="F64">
            <v>37135</v>
          </cell>
          <cell r="G64">
            <v>0.31</v>
          </cell>
          <cell r="H64">
            <v>210.85300000000001</v>
          </cell>
        </row>
        <row r="65">
          <cell r="C65">
            <v>37195</v>
          </cell>
          <cell r="D65">
            <v>37196</v>
          </cell>
          <cell r="E65">
            <v>37226</v>
          </cell>
          <cell r="F65">
            <v>37165</v>
          </cell>
          <cell r="G65">
            <v>1.18</v>
          </cell>
          <cell r="H65">
            <v>213.339</v>
          </cell>
        </row>
        <row r="66">
          <cell r="C66">
            <v>37225</v>
          </cell>
          <cell r="D66">
            <v>37226</v>
          </cell>
          <cell r="E66">
            <v>37257</v>
          </cell>
          <cell r="F66">
            <v>37196</v>
          </cell>
          <cell r="G66">
            <v>1.1000000000000001</v>
          </cell>
          <cell r="H66">
            <v>215.685</v>
          </cell>
        </row>
        <row r="67">
          <cell r="C67">
            <v>37256</v>
          </cell>
          <cell r="D67">
            <v>37257</v>
          </cell>
          <cell r="E67">
            <v>37288</v>
          </cell>
          <cell r="F67">
            <v>37226</v>
          </cell>
          <cell r="G67">
            <v>0.22</v>
          </cell>
          <cell r="H67">
            <v>216.16300000000001</v>
          </cell>
        </row>
        <row r="68">
          <cell r="C68">
            <v>37287</v>
          </cell>
          <cell r="D68">
            <v>37288</v>
          </cell>
          <cell r="E68">
            <v>37316</v>
          </cell>
          <cell r="F68">
            <v>37257</v>
          </cell>
          <cell r="G68">
            <v>0.36</v>
          </cell>
          <cell r="H68">
            <v>216.94399999999999</v>
          </cell>
        </row>
        <row r="69">
          <cell r="C69">
            <v>37315</v>
          </cell>
          <cell r="D69">
            <v>37316</v>
          </cell>
          <cell r="E69">
            <v>37347</v>
          </cell>
          <cell r="F69">
            <v>37288</v>
          </cell>
          <cell r="G69">
            <v>0.06</v>
          </cell>
          <cell r="H69">
            <v>217.07400000000001</v>
          </cell>
        </row>
        <row r="70">
          <cell r="C70">
            <v>37343</v>
          </cell>
          <cell r="D70">
            <v>37347</v>
          </cell>
          <cell r="E70">
            <v>37377</v>
          </cell>
          <cell r="F70">
            <v>37316</v>
          </cell>
          <cell r="G70">
            <v>0.09</v>
          </cell>
          <cell r="H70">
            <v>217.27600000000001</v>
          </cell>
        </row>
        <row r="71">
          <cell r="C71">
            <v>37376</v>
          </cell>
          <cell r="D71">
            <v>37377</v>
          </cell>
          <cell r="E71">
            <v>37408</v>
          </cell>
          <cell r="F71">
            <v>37347</v>
          </cell>
          <cell r="G71">
            <v>0.56000000000000005</v>
          </cell>
          <cell r="H71">
            <v>218.48599999999999</v>
          </cell>
        </row>
        <row r="72">
          <cell r="C72">
            <v>37407</v>
          </cell>
          <cell r="D72">
            <v>37408</v>
          </cell>
          <cell r="E72">
            <v>37438</v>
          </cell>
          <cell r="F72">
            <v>37377</v>
          </cell>
          <cell r="G72">
            <v>0.83</v>
          </cell>
          <cell r="H72">
            <v>220.292</v>
          </cell>
        </row>
        <row r="73">
          <cell r="C73">
            <v>37435</v>
          </cell>
          <cell r="D73">
            <v>37438</v>
          </cell>
          <cell r="E73">
            <v>37469</v>
          </cell>
          <cell r="F73">
            <v>37408</v>
          </cell>
          <cell r="G73">
            <v>1.54</v>
          </cell>
          <cell r="H73">
            <v>223.68799999999999</v>
          </cell>
        </row>
        <row r="74">
          <cell r="C74">
            <v>37468</v>
          </cell>
          <cell r="D74">
            <v>37469</v>
          </cell>
          <cell r="E74">
            <v>37500</v>
          </cell>
          <cell r="F74">
            <v>37438</v>
          </cell>
          <cell r="G74">
            <v>1.95</v>
          </cell>
          <cell r="H74">
            <v>228.05699999999999</v>
          </cell>
        </row>
        <row r="75">
          <cell r="C75">
            <v>37498</v>
          </cell>
          <cell r="D75">
            <v>37500</v>
          </cell>
          <cell r="E75">
            <v>37530</v>
          </cell>
          <cell r="F75">
            <v>37469</v>
          </cell>
          <cell r="G75">
            <v>2.3199999999999998</v>
          </cell>
          <cell r="H75">
            <v>233.34800000000001</v>
          </cell>
        </row>
        <row r="76">
          <cell r="C76">
            <v>37529</v>
          </cell>
          <cell r="D76">
            <v>37530</v>
          </cell>
          <cell r="E76">
            <v>37561</v>
          </cell>
          <cell r="F76">
            <v>37500</v>
          </cell>
          <cell r="G76">
            <v>2.4</v>
          </cell>
          <cell r="H76">
            <v>238.94300000000001</v>
          </cell>
        </row>
        <row r="77">
          <cell r="C77">
            <v>37560</v>
          </cell>
          <cell r="D77">
            <v>37561</v>
          </cell>
          <cell r="E77">
            <v>37591</v>
          </cell>
          <cell r="F77">
            <v>37530</v>
          </cell>
          <cell r="G77">
            <v>3.87</v>
          </cell>
          <cell r="H77">
            <v>248.19900000000001</v>
          </cell>
        </row>
        <row r="78">
          <cell r="C78">
            <v>37589</v>
          </cell>
          <cell r="D78">
            <v>37591</v>
          </cell>
          <cell r="E78">
            <v>37622</v>
          </cell>
          <cell r="F78">
            <v>37561</v>
          </cell>
          <cell r="G78">
            <v>5.19</v>
          </cell>
          <cell r="H78">
            <v>261.08</v>
          </cell>
        </row>
        <row r="79">
          <cell r="C79">
            <v>37621</v>
          </cell>
          <cell r="D79">
            <v>37622</v>
          </cell>
          <cell r="E79">
            <v>37653</v>
          </cell>
          <cell r="F79">
            <v>37591</v>
          </cell>
          <cell r="G79">
            <v>3.75</v>
          </cell>
          <cell r="H79">
            <v>270.86700000000002</v>
          </cell>
        </row>
        <row r="80">
          <cell r="C80">
            <v>37652</v>
          </cell>
          <cell r="D80">
            <v>37653</v>
          </cell>
          <cell r="E80">
            <v>37681</v>
          </cell>
          <cell r="F80">
            <v>37622</v>
          </cell>
          <cell r="G80">
            <v>2.33</v>
          </cell>
          <cell r="H80">
            <v>277.173</v>
          </cell>
        </row>
        <row r="81">
          <cell r="C81">
            <v>37680</v>
          </cell>
          <cell r="D81">
            <v>37681</v>
          </cell>
          <cell r="E81">
            <v>37712</v>
          </cell>
          <cell r="F81">
            <v>37653</v>
          </cell>
          <cell r="G81">
            <v>2.2799999999999998</v>
          </cell>
          <cell r="H81">
            <v>283.50599999999997</v>
          </cell>
        </row>
        <row r="82">
          <cell r="C82">
            <v>37711</v>
          </cell>
          <cell r="D82">
            <v>37712</v>
          </cell>
          <cell r="E82">
            <v>37742</v>
          </cell>
          <cell r="F82">
            <v>37681</v>
          </cell>
          <cell r="G82">
            <v>1.53</v>
          </cell>
          <cell r="H82">
            <v>287.85500000000002</v>
          </cell>
        </row>
        <row r="83">
          <cell r="C83">
            <v>37741</v>
          </cell>
          <cell r="D83">
            <v>37742</v>
          </cell>
          <cell r="E83">
            <v>37773</v>
          </cell>
          <cell r="F83">
            <v>37712</v>
          </cell>
          <cell r="G83">
            <v>0.92</v>
          </cell>
          <cell r="H83">
            <v>290.512</v>
          </cell>
        </row>
        <row r="84">
          <cell r="C84">
            <v>37771</v>
          </cell>
          <cell r="D84">
            <v>37773</v>
          </cell>
          <cell r="E84">
            <v>37803</v>
          </cell>
          <cell r="F84">
            <v>37742</v>
          </cell>
          <cell r="G84">
            <v>-0.26</v>
          </cell>
          <cell r="H84">
            <v>289.74700000000001</v>
          </cell>
        </row>
        <row r="85">
          <cell r="C85">
            <v>37802</v>
          </cell>
          <cell r="D85">
            <v>37803</v>
          </cell>
          <cell r="E85">
            <v>37834</v>
          </cell>
          <cell r="F85">
            <v>37773</v>
          </cell>
          <cell r="G85">
            <v>-1</v>
          </cell>
          <cell r="H85">
            <v>286.84300000000002</v>
          </cell>
        </row>
        <row r="86">
          <cell r="C86">
            <v>37833</v>
          </cell>
          <cell r="D86">
            <v>37834</v>
          </cell>
          <cell r="E86">
            <v>37865</v>
          </cell>
          <cell r="F86">
            <v>37803</v>
          </cell>
          <cell r="G86">
            <v>-0.42</v>
          </cell>
          <cell r="H86">
            <v>285.649</v>
          </cell>
        </row>
        <row r="87">
          <cell r="C87">
            <v>37862</v>
          </cell>
          <cell r="D87">
            <v>37865</v>
          </cell>
          <cell r="E87">
            <v>37895</v>
          </cell>
          <cell r="F87">
            <v>37834</v>
          </cell>
          <cell r="G87">
            <v>0.38</v>
          </cell>
          <cell r="H87">
            <v>286.73500000000001</v>
          </cell>
        </row>
        <row r="88">
          <cell r="C88">
            <v>37894</v>
          </cell>
          <cell r="D88">
            <v>37895</v>
          </cell>
          <cell r="E88">
            <v>37926</v>
          </cell>
          <cell r="F88">
            <v>37865</v>
          </cell>
          <cell r="G88">
            <v>1.18</v>
          </cell>
          <cell r="H88">
            <v>290.12700000000001</v>
          </cell>
        </row>
        <row r="89">
          <cell r="C89">
            <v>37925</v>
          </cell>
          <cell r="D89">
            <v>37926</v>
          </cell>
          <cell r="E89">
            <v>37956</v>
          </cell>
          <cell r="F89">
            <v>37895</v>
          </cell>
          <cell r="G89">
            <v>0.38</v>
          </cell>
          <cell r="H89">
            <v>291.22899999999998</v>
          </cell>
        </row>
        <row r="90">
          <cell r="C90">
            <v>37953</v>
          </cell>
          <cell r="D90">
            <v>37956</v>
          </cell>
          <cell r="E90">
            <v>37987</v>
          </cell>
          <cell r="F90">
            <v>37926</v>
          </cell>
          <cell r="G90">
            <v>0.49</v>
          </cell>
          <cell r="H90">
            <v>292.65699999999998</v>
          </cell>
        </row>
        <row r="91">
          <cell r="C91">
            <v>37986</v>
          </cell>
          <cell r="D91">
            <v>37987</v>
          </cell>
          <cell r="E91">
            <v>38018</v>
          </cell>
          <cell r="F91">
            <v>37956</v>
          </cell>
          <cell r="G91">
            <v>0.61</v>
          </cell>
          <cell r="H91">
            <v>294.45499999999998</v>
          </cell>
        </row>
        <row r="92">
          <cell r="C92">
            <v>38016</v>
          </cell>
          <cell r="D92">
            <v>38018</v>
          </cell>
          <cell r="E92">
            <v>38047</v>
          </cell>
          <cell r="F92">
            <v>37987</v>
          </cell>
          <cell r="G92">
            <v>0.88</v>
          </cell>
          <cell r="H92">
            <v>297.03899999999999</v>
          </cell>
        </row>
        <row r="93">
          <cell r="C93">
            <v>38044</v>
          </cell>
          <cell r="D93">
            <v>38047</v>
          </cell>
          <cell r="E93">
            <v>38078</v>
          </cell>
          <cell r="F93">
            <v>38018</v>
          </cell>
          <cell r="G93">
            <v>0.69</v>
          </cell>
          <cell r="H93">
            <v>299.09699999999998</v>
          </cell>
        </row>
        <row r="94">
          <cell r="C94">
            <v>38077</v>
          </cell>
          <cell r="D94">
            <v>38078</v>
          </cell>
          <cell r="E94">
            <v>38108</v>
          </cell>
          <cell r="F94">
            <v>38047</v>
          </cell>
          <cell r="G94">
            <v>1.1299999999999999</v>
          </cell>
          <cell r="H94">
            <v>302.48399999999998</v>
          </cell>
        </row>
        <row r="95">
          <cell r="C95">
            <v>38107</v>
          </cell>
          <cell r="D95">
            <v>38108</v>
          </cell>
          <cell r="E95">
            <v>38139</v>
          </cell>
          <cell r="F95">
            <v>38078</v>
          </cell>
          <cell r="G95">
            <v>1.21</v>
          </cell>
          <cell r="H95">
            <v>306.15100000000001</v>
          </cell>
        </row>
        <row r="96">
          <cell r="C96">
            <v>38138</v>
          </cell>
          <cell r="D96">
            <v>38139</v>
          </cell>
          <cell r="E96">
            <v>38169</v>
          </cell>
          <cell r="F96">
            <v>38108</v>
          </cell>
          <cell r="G96">
            <v>1.31</v>
          </cell>
          <cell r="H96">
            <v>310.15199999999999</v>
          </cell>
        </row>
        <row r="97">
          <cell r="C97">
            <v>38168</v>
          </cell>
          <cell r="D97">
            <v>38169</v>
          </cell>
          <cell r="E97">
            <v>38200</v>
          </cell>
          <cell r="F97">
            <v>38139</v>
          </cell>
          <cell r="G97">
            <v>1.38</v>
          </cell>
          <cell r="H97">
            <v>314.41899999999998</v>
          </cell>
        </row>
        <row r="98">
          <cell r="C98">
            <v>38198</v>
          </cell>
          <cell r="D98">
            <v>38200</v>
          </cell>
          <cell r="E98">
            <v>38231</v>
          </cell>
          <cell r="F98">
            <v>38169</v>
          </cell>
          <cell r="G98">
            <v>1.31</v>
          </cell>
          <cell r="H98">
            <v>318.53199999999998</v>
          </cell>
        </row>
        <row r="99">
          <cell r="C99">
            <v>38230</v>
          </cell>
          <cell r="D99">
            <v>38231</v>
          </cell>
          <cell r="E99">
            <v>38261</v>
          </cell>
          <cell r="F99">
            <v>38200</v>
          </cell>
          <cell r="G99">
            <v>1.22</v>
          </cell>
          <cell r="H99">
            <v>322.41199999999998</v>
          </cell>
        </row>
        <row r="100">
          <cell r="C100">
            <v>38260</v>
          </cell>
          <cell r="D100">
            <v>38261</v>
          </cell>
          <cell r="E100">
            <v>38292</v>
          </cell>
          <cell r="F100">
            <v>38231</v>
          </cell>
          <cell r="G100">
            <v>0.69</v>
          </cell>
          <cell r="H100">
            <v>324.65100000000001</v>
          </cell>
        </row>
        <row r="101">
          <cell r="C101">
            <v>38289</v>
          </cell>
          <cell r="D101">
            <v>38292</v>
          </cell>
          <cell r="E101">
            <v>38322</v>
          </cell>
          <cell r="F101">
            <v>38261</v>
          </cell>
          <cell r="G101">
            <v>0.39</v>
          </cell>
          <cell r="H101">
            <v>325.92500000000001</v>
          </cell>
        </row>
        <row r="102">
          <cell r="C102">
            <v>38321</v>
          </cell>
          <cell r="D102">
            <v>38322</v>
          </cell>
          <cell r="E102">
            <v>38353</v>
          </cell>
          <cell r="F102">
            <v>38292</v>
          </cell>
          <cell r="G102">
            <v>0.82</v>
          </cell>
          <cell r="H102">
            <v>328.58800000000002</v>
          </cell>
        </row>
        <row r="103">
          <cell r="C103">
            <v>38352</v>
          </cell>
          <cell r="D103">
            <v>38353</v>
          </cell>
          <cell r="E103">
            <v>38384</v>
          </cell>
          <cell r="F103">
            <v>38322</v>
          </cell>
          <cell r="G103">
            <v>0.74</v>
          </cell>
          <cell r="H103">
            <v>331.005</v>
          </cell>
        </row>
        <row r="104">
          <cell r="C104">
            <v>38383</v>
          </cell>
          <cell r="D104">
            <v>38384</v>
          </cell>
          <cell r="E104">
            <v>38412</v>
          </cell>
          <cell r="F104">
            <v>38353</v>
          </cell>
          <cell r="G104">
            <v>0.39</v>
          </cell>
          <cell r="H104">
            <v>332.298</v>
          </cell>
        </row>
        <row r="105">
          <cell r="C105">
            <v>38411</v>
          </cell>
          <cell r="D105">
            <v>38412</v>
          </cell>
          <cell r="E105">
            <v>38443</v>
          </cell>
          <cell r="F105">
            <v>38384</v>
          </cell>
          <cell r="G105">
            <v>0.3</v>
          </cell>
          <cell r="H105">
            <v>333.28800000000001</v>
          </cell>
        </row>
        <row r="106">
          <cell r="C106">
            <v>38442</v>
          </cell>
          <cell r="D106">
            <v>38443</v>
          </cell>
          <cell r="E106">
            <v>38473</v>
          </cell>
          <cell r="F106">
            <v>38412</v>
          </cell>
          <cell r="G106">
            <v>0.85</v>
          </cell>
          <cell r="H106">
            <v>336.12299999999999</v>
          </cell>
        </row>
        <row r="107">
          <cell r="C107">
            <v>38471</v>
          </cell>
          <cell r="D107">
            <v>38473</v>
          </cell>
          <cell r="E107">
            <v>38504</v>
          </cell>
          <cell r="F107">
            <v>38443</v>
          </cell>
          <cell r="G107">
            <v>0.86</v>
          </cell>
          <cell r="H107">
            <v>339.03</v>
          </cell>
        </row>
        <row r="108">
          <cell r="C108">
            <v>38503</v>
          </cell>
          <cell r="D108">
            <v>38504</v>
          </cell>
          <cell r="E108">
            <v>38534</v>
          </cell>
          <cell r="F108">
            <v>38473</v>
          </cell>
          <cell r="G108">
            <v>-0.22</v>
          </cell>
          <cell r="H108">
            <v>338.29899999999998</v>
          </cell>
        </row>
        <row r="109">
          <cell r="C109">
            <v>38533</v>
          </cell>
          <cell r="D109">
            <v>38534</v>
          </cell>
          <cell r="E109">
            <v>38565</v>
          </cell>
          <cell r="F109">
            <v>38504</v>
          </cell>
          <cell r="G109">
            <v>-0.44</v>
          </cell>
          <cell r="H109">
            <v>336.80099999999999</v>
          </cell>
        </row>
        <row r="110">
          <cell r="C110">
            <v>38562</v>
          </cell>
          <cell r="D110">
            <v>38565</v>
          </cell>
          <cell r="E110">
            <v>38596</v>
          </cell>
          <cell r="F110">
            <v>38534</v>
          </cell>
          <cell r="G110">
            <v>-0.34</v>
          </cell>
          <cell r="H110">
            <v>335.66300000000001</v>
          </cell>
        </row>
        <row r="111">
          <cell r="C111">
            <v>38595</v>
          </cell>
          <cell r="D111">
            <v>38596</v>
          </cell>
          <cell r="E111">
            <v>38626</v>
          </cell>
          <cell r="F111">
            <v>38565</v>
          </cell>
          <cell r="G111">
            <v>-0.65</v>
          </cell>
          <cell r="H111">
            <v>333.47399999999999</v>
          </cell>
        </row>
        <row r="112">
          <cell r="C112">
            <v>38625</v>
          </cell>
          <cell r="D112">
            <v>38626</v>
          </cell>
          <cell r="E112">
            <v>38657</v>
          </cell>
          <cell r="F112">
            <v>38596</v>
          </cell>
          <cell r="G112">
            <v>-0.53</v>
          </cell>
          <cell r="H112">
            <v>331.69</v>
          </cell>
        </row>
        <row r="113">
          <cell r="C113">
            <v>38656</v>
          </cell>
          <cell r="D113">
            <v>38657</v>
          </cell>
          <cell r="E113">
            <v>38687</v>
          </cell>
          <cell r="F113">
            <v>38626</v>
          </cell>
          <cell r="G113">
            <v>0.6</v>
          </cell>
          <cell r="H113">
            <v>333.69400000000002</v>
          </cell>
        </row>
        <row r="114">
          <cell r="C114">
            <v>38686</v>
          </cell>
          <cell r="D114">
            <v>38687</v>
          </cell>
          <cell r="E114">
            <v>38718</v>
          </cell>
          <cell r="F114">
            <v>38657</v>
          </cell>
          <cell r="G114">
            <v>0.4</v>
          </cell>
          <cell r="H114">
            <v>335.03300000000002</v>
          </cell>
        </row>
        <row r="115">
          <cell r="C115">
            <v>38716</v>
          </cell>
          <cell r="D115">
            <v>38718</v>
          </cell>
          <cell r="E115">
            <v>38749</v>
          </cell>
          <cell r="F115">
            <v>38687</v>
          </cell>
          <cell r="G115">
            <v>-0.01</v>
          </cell>
          <cell r="H115">
            <v>335.00599999999997</v>
          </cell>
        </row>
        <row r="116">
          <cell r="C116">
            <v>38748</v>
          </cell>
          <cell r="D116">
            <v>38749</v>
          </cell>
          <cell r="E116">
            <v>38777</v>
          </cell>
          <cell r="F116">
            <v>38718</v>
          </cell>
          <cell r="G116">
            <v>0.92</v>
          </cell>
          <cell r="H116">
            <v>338.08300000000003</v>
          </cell>
        </row>
        <row r="117">
          <cell r="C117">
            <v>38777</v>
          </cell>
          <cell r="D117">
            <v>38777</v>
          </cell>
          <cell r="E117">
            <v>38808</v>
          </cell>
          <cell r="F117">
            <v>38749</v>
          </cell>
          <cell r="G117">
            <v>0.01</v>
          </cell>
          <cell r="H117">
            <v>338.12799999999999</v>
          </cell>
        </row>
        <row r="118">
          <cell r="C118">
            <v>38807</v>
          </cell>
          <cell r="D118">
            <v>38808</v>
          </cell>
          <cell r="E118">
            <v>38838</v>
          </cell>
          <cell r="F118">
            <v>38777</v>
          </cell>
          <cell r="G118">
            <v>-0.23</v>
          </cell>
          <cell r="H118">
            <v>337.339</v>
          </cell>
        </row>
        <row r="119">
          <cell r="C119">
            <v>38835</v>
          </cell>
          <cell r="D119">
            <v>38838</v>
          </cell>
          <cell r="E119">
            <v>38869</v>
          </cell>
          <cell r="F119">
            <v>38808</v>
          </cell>
          <cell r="G119">
            <v>-0.42</v>
          </cell>
          <cell r="H119">
            <v>335.92099999999999</v>
          </cell>
        </row>
        <row r="120">
          <cell r="C120">
            <v>38868</v>
          </cell>
          <cell r="D120">
            <v>38869</v>
          </cell>
          <cell r="E120">
            <v>38899</v>
          </cell>
          <cell r="F120">
            <v>38838</v>
          </cell>
          <cell r="G120">
            <v>0.38</v>
          </cell>
          <cell r="H120">
            <v>337.185</v>
          </cell>
        </row>
        <row r="121">
          <cell r="C121">
            <v>38898</v>
          </cell>
          <cell r="D121">
            <v>38899</v>
          </cell>
          <cell r="E121">
            <v>38930</v>
          </cell>
          <cell r="F121">
            <v>38869</v>
          </cell>
          <cell r="G121">
            <v>0.75</v>
          </cell>
          <cell r="H121">
            <v>339.71199999999999</v>
          </cell>
        </row>
        <row r="122">
          <cell r="C122">
            <v>38926</v>
          </cell>
          <cell r="D122">
            <v>38930</v>
          </cell>
          <cell r="E122">
            <v>38961</v>
          </cell>
          <cell r="F122">
            <v>38899</v>
          </cell>
          <cell r="G122">
            <v>0.18</v>
          </cell>
          <cell r="H122">
            <v>340.31200000000001</v>
          </cell>
        </row>
        <row r="123">
          <cell r="C123">
            <v>38960</v>
          </cell>
          <cell r="D123">
            <v>38961</v>
          </cell>
          <cell r="E123">
            <v>38991</v>
          </cell>
          <cell r="F123">
            <v>38930</v>
          </cell>
          <cell r="G123">
            <v>0.37</v>
          </cell>
          <cell r="H123">
            <v>341.57400000000001</v>
          </cell>
        </row>
        <row r="124">
          <cell r="C124">
            <v>38989</v>
          </cell>
          <cell r="D124">
            <v>38991</v>
          </cell>
          <cell r="E124">
            <v>39022</v>
          </cell>
          <cell r="F124">
            <v>38961</v>
          </cell>
          <cell r="G124">
            <v>0.28999999999999998</v>
          </cell>
          <cell r="H124">
            <v>342.56099999999998</v>
          </cell>
        </row>
        <row r="125">
          <cell r="C125">
            <v>39021</v>
          </cell>
          <cell r="D125">
            <v>39022</v>
          </cell>
          <cell r="E125">
            <v>39052</v>
          </cell>
          <cell r="F125">
            <v>38991</v>
          </cell>
          <cell r="G125">
            <v>0.47</v>
          </cell>
          <cell r="H125">
            <v>344.15499999999997</v>
          </cell>
        </row>
        <row r="126">
          <cell r="C126">
            <v>39051</v>
          </cell>
          <cell r="D126">
            <v>39052</v>
          </cell>
          <cell r="E126">
            <v>39083</v>
          </cell>
          <cell r="F126">
            <v>39022</v>
          </cell>
          <cell r="G126">
            <v>0.624040770483969</v>
          </cell>
          <cell r="H126">
            <v>346.30266751365906</v>
          </cell>
        </row>
        <row r="127">
          <cell r="C127">
            <v>39080</v>
          </cell>
          <cell r="D127">
            <v>39083</v>
          </cell>
          <cell r="E127">
            <v>39114</v>
          </cell>
          <cell r="F127">
            <v>39052</v>
          </cell>
          <cell r="G127">
            <v>0.32601798509648283</v>
          </cell>
          <cell r="H127">
            <v>347.43167649262244</v>
          </cell>
        </row>
        <row r="128">
          <cell r="C128">
            <v>39113</v>
          </cell>
          <cell r="D128">
            <v>39114</v>
          </cell>
          <cell r="E128">
            <v>39142</v>
          </cell>
          <cell r="F128">
            <v>39083</v>
          </cell>
          <cell r="G128">
            <v>0.38104209808811351</v>
          </cell>
          <cell r="H128">
            <v>348.75553744215262</v>
          </cell>
        </row>
        <row r="129">
          <cell r="C129">
            <v>39141</v>
          </cell>
          <cell r="D129">
            <v>39142</v>
          </cell>
          <cell r="E129">
            <v>39173</v>
          </cell>
          <cell r="F129">
            <v>39114</v>
          </cell>
          <cell r="G129">
            <v>0.25175647667678991</v>
          </cell>
          <cell r="H129">
            <v>349.63355209543221</v>
          </cell>
        </row>
        <row r="130">
          <cell r="C130">
            <v>39171</v>
          </cell>
          <cell r="D130">
            <v>39173</v>
          </cell>
          <cell r="E130">
            <v>39203</v>
          </cell>
          <cell r="F130">
            <v>39142</v>
          </cell>
          <cell r="G130">
            <v>0.25175647667678991</v>
          </cell>
          <cell r="H130">
            <v>350.51377720746757</v>
          </cell>
        </row>
        <row r="131">
          <cell r="C131">
            <v>39202</v>
          </cell>
          <cell r="D131">
            <v>39203</v>
          </cell>
          <cell r="E131">
            <v>39234</v>
          </cell>
          <cell r="F131">
            <v>39173</v>
          </cell>
          <cell r="G131">
            <v>0.25175647667678991</v>
          </cell>
          <cell r="H131">
            <v>351.39621834323185</v>
          </cell>
        </row>
        <row r="132">
          <cell r="C132">
            <v>39233</v>
          </cell>
          <cell r="D132">
            <v>39234</v>
          </cell>
          <cell r="E132">
            <v>39264</v>
          </cell>
          <cell r="F132">
            <v>39203</v>
          </cell>
          <cell r="G132">
            <v>0.26849344101653738</v>
          </cell>
          <cell r="H132">
            <v>352.33969414146355</v>
          </cell>
        </row>
        <row r="133">
          <cell r="C133">
            <v>39262</v>
          </cell>
          <cell r="D133">
            <v>39264</v>
          </cell>
          <cell r="E133">
            <v>39295</v>
          </cell>
          <cell r="F133">
            <v>39234</v>
          </cell>
          <cell r="G133">
            <v>0.26849344101653738</v>
          </cell>
          <cell r="H133">
            <v>353.2857031103311</v>
          </cell>
        </row>
        <row r="134">
          <cell r="C134">
            <v>39294</v>
          </cell>
          <cell r="D134">
            <v>39295</v>
          </cell>
          <cell r="E134">
            <v>39326</v>
          </cell>
          <cell r="F134">
            <v>39264</v>
          </cell>
          <cell r="G134">
            <v>0.26849344101653738</v>
          </cell>
          <cell r="H134">
            <v>354.23425205123152</v>
          </cell>
        </row>
        <row r="135">
          <cell r="C135">
            <v>39325</v>
          </cell>
          <cell r="D135">
            <v>39326</v>
          </cell>
          <cell r="E135">
            <v>39356</v>
          </cell>
          <cell r="F135">
            <v>39295</v>
          </cell>
          <cell r="G135">
            <v>0.26849344101653738</v>
          </cell>
          <cell r="H135">
            <v>355.18534778382309</v>
          </cell>
        </row>
        <row r="136">
          <cell r="C136">
            <v>39353</v>
          </cell>
          <cell r="D136">
            <v>39356</v>
          </cell>
          <cell r="E136">
            <v>39387</v>
          </cell>
          <cell r="F136">
            <v>39326</v>
          </cell>
          <cell r="G136">
            <v>0.26849344101653738</v>
          </cell>
          <cell r="H136">
            <v>356.13899714607442</v>
          </cell>
        </row>
        <row r="137">
          <cell r="C137">
            <v>39386</v>
          </cell>
          <cell r="D137">
            <v>39387</v>
          </cell>
          <cell r="E137">
            <v>39417</v>
          </cell>
          <cell r="F137">
            <v>39356</v>
          </cell>
          <cell r="G137">
            <v>0.26849344101653738</v>
          </cell>
          <cell r="H137">
            <v>357.09520699431368</v>
          </cell>
        </row>
        <row r="138">
          <cell r="C138">
            <v>39416</v>
          </cell>
          <cell r="D138">
            <v>39417</v>
          </cell>
          <cell r="E138">
            <v>39448</v>
          </cell>
          <cell r="F138">
            <v>39387</v>
          </cell>
          <cell r="G138">
            <v>0.32330123908808073</v>
          </cell>
          <cell r="H138">
            <v>358.24970022325044</v>
          </cell>
        </row>
        <row r="139">
          <cell r="C139">
            <v>39447</v>
          </cell>
          <cell r="D139">
            <v>39448</v>
          </cell>
          <cell r="E139">
            <v>39479</v>
          </cell>
          <cell r="F139">
            <v>39417</v>
          </cell>
          <cell r="G139">
            <v>0.32330123908808073</v>
          </cell>
          <cell r="H139">
            <v>359.40792594310153</v>
          </cell>
        </row>
        <row r="140">
          <cell r="C140">
            <v>39478</v>
          </cell>
          <cell r="D140">
            <v>39479</v>
          </cell>
          <cell r="E140">
            <v>39508</v>
          </cell>
          <cell r="F140">
            <v>39448</v>
          </cell>
          <cell r="G140">
            <v>0.32330123908808073</v>
          </cell>
          <cell r="H140">
            <v>360.56989622105635</v>
          </cell>
        </row>
        <row r="141">
          <cell r="C141">
            <v>39507</v>
          </cell>
          <cell r="D141">
            <v>39508</v>
          </cell>
          <cell r="E141">
            <v>39539</v>
          </cell>
          <cell r="F141">
            <v>39479</v>
          </cell>
          <cell r="G141">
            <v>0.32330123908808073</v>
          </cell>
          <cell r="H141">
            <v>361.73562316331765</v>
          </cell>
        </row>
        <row r="142">
          <cell r="C142">
            <v>39538</v>
          </cell>
          <cell r="D142">
            <v>39539</v>
          </cell>
          <cell r="E142">
            <v>39569</v>
          </cell>
          <cell r="F142">
            <v>39508</v>
          </cell>
          <cell r="G142">
            <v>0.32330123908808073</v>
          </cell>
          <cell r="H142">
            <v>362.90511891522766</v>
          </cell>
        </row>
        <row r="143">
          <cell r="C143">
            <v>39568</v>
          </cell>
          <cell r="D143">
            <v>39569</v>
          </cell>
          <cell r="E143">
            <v>39600</v>
          </cell>
          <cell r="F143">
            <v>39539</v>
          </cell>
          <cell r="G143">
            <v>0.32330123908808073</v>
          </cell>
          <cell r="H143">
            <v>364.07839566139467</v>
          </cell>
        </row>
        <row r="144">
          <cell r="C144">
            <v>39598</v>
          </cell>
          <cell r="D144">
            <v>39600</v>
          </cell>
          <cell r="E144">
            <v>39630</v>
          </cell>
          <cell r="F144">
            <v>39569</v>
          </cell>
          <cell r="G144">
            <v>0.32330123908808073</v>
          </cell>
          <cell r="H144">
            <v>365.25546562581997</v>
          </cell>
        </row>
        <row r="145">
          <cell r="C145">
            <v>39629</v>
          </cell>
          <cell r="D145">
            <v>39630</v>
          </cell>
          <cell r="E145">
            <v>39661</v>
          </cell>
          <cell r="F145">
            <v>39600</v>
          </cell>
          <cell r="G145">
            <v>0.32330123908808073</v>
          </cell>
          <cell r="H145">
            <v>366.43634107202519</v>
          </cell>
        </row>
        <row r="146">
          <cell r="C146">
            <v>39660</v>
          </cell>
          <cell r="D146">
            <v>39661</v>
          </cell>
          <cell r="E146">
            <v>39692</v>
          </cell>
          <cell r="F146">
            <v>39630</v>
          </cell>
          <cell r="G146">
            <v>0.32330123908808073</v>
          </cell>
          <cell r="H146">
            <v>367.62103430318007</v>
          </cell>
        </row>
        <row r="147">
          <cell r="C147">
            <v>39689</v>
          </cell>
          <cell r="D147">
            <v>39692</v>
          </cell>
          <cell r="E147">
            <v>39722</v>
          </cell>
          <cell r="F147">
            <v>39661</v>
          </cell>
          <cell r="G147">
            <v>0.32330123908808073</v>
          </cell>
          <cell r="H147">
            <v>368.80955766223065</v>
          </cell>
        </row>
        <row r="148">
          <cell r="C148">
            <v>39721</v>
          </cell>
          <cell r="D148">
            <v>39722</v>
          </cell>
          <cell r="E148">
            <v>39753</v>
          </cell>
          <cell r="F148">
            <v>39692</v>
          </cell>
          <cell r="G148">
            <v>0.32330123908808073</v>
          </cell>
          <cell r="H148">
            <v>370.00192353202789</v>
          </cell>
        </row>
        <row r="149">
          <cell r="C149">
            <v>39752</v>
          </cell>
          <cell r="D149">
            <v>39753</v>
          </cell>
          <cell r="E149">
            <v>39783</v>
          </cell>
          <cell r="F149">
            <v>39722</v>
          </cell>
          <cell r="G149">
            <v>0.32330123908808073</v>
          </cell>
          <cell r="H149">
            <v>371.19814433545667</v>
          </cell>
        </row>
        <row r="150">
          <cell r="C150">
            <v>39780</v>
          </cell>
          <cell r="D150">
            <v>39783</v>
          </cell>
          <cell r="E150">
            <v>39814</v>
          </cell>
          <cell r="F150">
            <v>39753</v>
          </cell>
          <cell r="G150">
            <v>0.37285780298075277</v>
          </cell>
          <cell r="H150">
            <v>372.58218558113117</v>
          </cell>
        </row>
        <row r="151">
          <cell r="C151">
            <v>39813</v>
          </cell>
          <cell r="D151">
            <v>39814</v>
          </cell>
          <cell r="E151">
            <v>39845</v>
          </cell>
          <cell r="F151">
            <v>39783</v>
          </cell>
          <cell r="G151">
            <v>0.37285780298075277</v>
          </cell>
          <cell r="H151">
            <v>373.97138733258663</v>
          </cell>
        </row>
        <row r="152">
          <cell r="C152">
            <v>39843</v>
          </cell>
          <cell r="D152">
            <v>39845</v>
          </cell>
          <cell r="E152">
            <v>39873</v>
          </cell>
          <cell r="F152">
            <v>39814</v>
          </cell>
          <cell r="G152">
            <v>0.37285780298075277</v>
          </cell>
          <cell r="H152">
            <v>375.36576883117158</v>
          </cell>
        </row>
        <row r="153">
          <cell r="C153">
            <v>39871</v>
          </cell>
          <cell r="D153">
            <v>39873</v>
          </cell>
          <cell r="E153">
            <v>39904</v>
          </cell>
          <cell r="F153">
            <v>39845</v>
          </cell>
          <cell r="G153">
            <v>0.37285780298075277</v>
          </cell>
          <cell r="H153">
            <v>376.7653493899773</v>
          </cell>
        </row>
        <row r="154">
          <cell r="C154">
            <v>39903</v>
          </cell>
          <cell r="D154">
            <v>39904</v>
          </cell>
          <cell r="E154">
            <v>39934</v>
          </cell>
          <cell r="F154">
            <v>39873</v>
          </cell>
          <cell r="G154">
            <v>0.37285780298075277</v>
          </cell>
          <cell r="H154">
            <v>378.17014839410552</v>
          </cell>
        </row>
        <row r="155">
          <cell r="C155">
            <v>39933</v>
          </cell>
          <cell r="D155">
            <v>39934</v>
          </cell>
          <cell r="E155">
            <v>39965</v>
          </cell>
          <cell r="F155">
            <v>39904</v>
          </cell>
          <cell r="G155">
            <v>0.37285780298075277</v>
          </cell>
          <cell r="H155">
            <v>379.58018530093682</v>
          </cell>
        </row>
        <row r="156">
          <cell r="C156">
            <v>39962</v>
          </cell>
          <cell r="D156">
            <v>39965</v>
          </cell>
          <cell r="E156">
            <v>39995</v>
          </cell>
          <cell r="F156">
            <v>39934</v>
          </cell>
          <cell r="G156">
            <v>0.37285780298075277</v>
          </cell>
          <cell r="H156">
            <v>380.99547964040016</v>
          </cell>
        </row>
        <row r="157">
          <cell r="C157">
            <v>39994</v>
          </cell>
          <cell r="D157">
            <v>39995</v>
          </cell>
          <cell r="E157">
            <v>40026</v>
          </cell>
          <cell r="F157">
            <v>39965</v>
          </cell>
          <cell r="G157">
            <v>0.37285780298075277</v>
          </cell>
          <cell r="H157">
            <v>382.41605101524334</v>
          </cell>
        </row>
        <row r="158">
          <cell r="C158">
            <v>40025</v>
          </cell>
          <cell r="D158">
            <v>40026</v>
          </cell>
          <cell r="E158">
            <v>40057</v>
          </cell>
          <cell r="F158">
            <v>39995</v>
          </cell>
          <cell r="G158">
            <v>0.37285780298075277</v>
          </cell>
          <cell r="H158">
            <v>383.84191910130454</v>
          </cell>
        </row>
        <row r="159">
          <cell r="C159">
            <v>40056</v>
          </cell>
          <cell r="D159">
            <v>40057</v>
          </cell>
          <cell r="E159">
            <v>40087</v>
          </cell>
          <cell r="F159">
            <v>40026</v>
          </cell>
          <cell r="G159">
            <v>0.37285780298075277</v>
          </cell>
          <cell r="H159">
            <v>385.27310364778481</v>
          </cell>
        </row>
        <row r="160">
          <cell r="C160">
            <v>40086</v>
          </cell>
          <cell r="D160">
            <v>40087</v>
          </cell>
          <cell r="E160">
            <v>40118</v>
          </cell>
          <cell r="F160">
            <v>40057</v>
          </cell>
          <cell r="G160">
            <v>0.37285780298075277</v>
          </cell>
          <cell r="H160">
            <v>386.70962447752169</v>
          </cell>
        </row>
        <row r="161">
          <cell r="C161">
            <v>40116</v>
          </cell>
          <cell r="D161">
            <v>40118</v>
          </cell>
          <cell r="E161">
            <v>40148</v>
          </cell>
          <cell r="F161">
            <v>40087</v>
          </cell>
          <cell r="G161">
            <v>0.37285780298075277</v>
          </cell>
          <cell r="H161">
            <v>388.15150148726372</v>
          </cell>
        </row>
        <row r="162">
          <cell r="C162">
            <v>40147</v>
          </cell>
          <cell r="D162">
            <v>40148</v>
          </cell>
          <cell r="E162">
            <v>40179</v>
          </cell>
          <cell r="F162">
            <v>40118</v>
          </cell>
          <cell r="G162">
            <v>0.40376120284293382</v>
          </cell>
          <cell r="H162">
            <v>389.71870665852163</v>
          </cell>
        </row>
        <row r="163">
          <cell r="C163">
            <v>40178</v>
          </cell>
          <cell r="D163">
            <v>40179</v>
          </cell>
          <cell r="E163">
            <v>40210</v>
          </cell>
          <cell r="F163">
            <v>40148</v>
          </cell>
          <cell r="G163">
            <v>0.40376120284293382</v>
          </cell>
          <cell r="H163">
            <v>391.29223959622999</v>
          </cell>
        </row>
        <row r="164">
          <cell r="C164">
            <v>40207</v>
          </cell>
          <cell r="D164">
            <v>40210</v>
          </cell>
          <cell r="E164">
            <v>40238</v>
          </cell>
          <cell r="F164">
            <v>40179</v>
          </cell>
          <cell r="G164">
            <v>0.40376120284293382</v>
          </cell>
          <cell r="H164">
            <v>392.87212584945479</v>
          </cell>
        </row>
        <row r="165">
          <cell r="C165">
            <v>40235</v>
          </cell>
          <cell r="D165">
            <v>40238</v>
          </cell>
          <cell r="E165">
            <v>40269</v>
          </cell>
          <cell r="F165">
            <v>40210</v>
          </cell>
          <cell r="G165">
            <v>0.40376120284293382</v>
          </cell>
          <cell r="H165">
            <v>394.45839107041917</v>
          </cell>
        </row>
        <row r="166">
          <cell r="C166">
            <v>40268</v>
          </cell>
          <cell r="D166">
            <v>40269</v>
          </cell>
          <cell r="E166">
            <v>40299</v>
          </cell>
          <cell r="F166">
            <v>40238</v>
          </cell>
          <cell r="G166">
            <v>0.40376120284293382</v>
          </cell>
          <cell r="H166">
            <v>396.05106101491998</v>
          </cell>
        </row>
        <row r="167">
          <cell r="C167">
            <v>40298</v>
          </cell>
          <cell r="D167">
            <v>40299</v>
          </cell>
          <cell r="E167">
            <v>40330</v>
          </cell>
          <cell r="F167">
            <v>40269</v>
          </cell>
          <cell r="G167">
            <v>0.40376120284293382</v>
          </cell>
          <cell r="H167">
            <v>397.65016154274605</v>
          </cell>
        </row>
        <row r="168">
          <cell r="C168">
            <v>40329</v>
          </cell>
          <cell r="D168">
            <v>40330</v>
          </cell>
          <cell r="E168">
            <v>40360</v>
          </cell>
          <cell r="F168">
            <v>40299</v>
          </cell>
          <cell r="G168">
            <v>0.40376120284293382</v>
          </cell>
          <cell r="H168">
            <v>399.25571861809789</v>
          </cell>
        </row>
        <row r="169">
          <cell r="C169">
            <v>40359</v>
          </cell>
          <cell r="D169">
            <v>40360</v>
          </cell>
          <cell r="E169">
            <v>40391</v>
          </cell>
          <cell r="F169">
            <v>40330</v>
          </cell>
          <cell r="G169">
            <v>0.40376120284293382</v>
          </cell>
          <cell r="H169">
            <v>400.86775831000949</v>
          </cell>
        </row>
        <row r="170">
          <cell r="C170">
            <v>40389</v>
          </cell>
          <cell r="D170">
            <v>40391</v>
          </cell>
          <cell r="E170">
            <v>40422</v>
          </cell>
          <cell r="F170">
            <v>40360</v>
          </cell>
          <cell r="G170">
            <v>0.40376120284293382</v>
          </cell>
          <cell r="H170">
            <v>402.48630679277147</v>
          </cell>
        </row>
        <row r="171">
          <cell r="C171">
            <v>40421</v>
          </cell>
          <cell r="D171">
            <v>40422</v>
          </cell>
          <cell r="E171">
            <v>40452</v>
          </cell>
          <cell r="F171">
            <v>40391</v>
          </cell>
          <cell r="G171">
            <v>0.40376120284293382</v>
          </cell>
          <cell r="H171">
            <v>404.11139034635607</v>
          </cell>
        </row>
        <row r="172">
          <cell r="C172">
            <v>40451</v>
          </cell>
          <cell r="D172">
            <v>40452</v>
          </cell>
          <cell r="E172">
            <v>40483</v>
          </cell>
          <cell r="F172">
            <v>40422</v>
          </cell>
          <cell r="G172">
            <v>0.40376120284293382</v>
          </cell>
          <cell r="H172">
            <v>405.74303535684385</v>
          </cell>
        </row>
        <row r="173">
          <cell r="C173">
            <v>40480</v>
          </cell>
          <cell r="D173">
            <v>40483</v>
          </cell>
          <cell r="E173">
            <v>40513</v>
          </cell>
          <cell r="F173">
            <v>40452</v>
          </cell>
          <cell r="G173">
            <v>0.40376120284293382</v>
          </cell>
          <cell r="H173">
            <v>407.38126831685207</v>
          </cell>
        </row>
        <row r="174">
          <cell r="C174">
            <v>40512</v>
          </cell>
          <cell r="D174">
            <v>40513</v>
          </cell>
          <cell r="E174">
            <v>40544</v>
          </cell>
          <cell r="F174">
            <v>40483</v>
          </cell>
          <cell r="G174">
            <v>0.39626560290115798</v>
          </cell>
          <cell r="H174">
            <v>408.99558015585421</v>
          </cell>
        </row>
        <row r="175">
          <cell r="C175">
            <v>40543</v>
          </cell>
          <cell r="D175">
            <v>40544</v>
          </cell>
          <cell r="E175">
            <v>40575</v>
          </cell>
          <cell r="F175">
            <v>40513</v>
          </cell>
          <cell r="G175">
            <v>0.39626560290115798</v>
          </cell>
          <cell r="H175">
            <v>410.6162889573979</v>
          </cell>
        </row>
        <row r="176">
          <cell r="C176">
            <v>40574</v>
          </cell>
          <cell r="D176">
            <v>40575</v>
          </cell>
          <cell r="E176">
            <v>40603</v>
          </cell>
          <cell r="F176">
            <v>40544</v>
          </cell>
          <cell r="G176">
            <v>0.39626560290115798</v>
          </cell>
          <cell r="H176">
            <v>412.24342007044527</v>
          </cell>
        </row>
        <row r="177">
          <cell r="C177">
            <v>40602</v>
          </cell>
          <cell r="D177">
            <v>40603</v>
          </cell>
          <cell r="E177">
            <v>40634</v>
          </cell>
          <cell r="F177">
            <v>40575</v>
          </cell>
          <cell r="G177">
            <v>0.39626560290115798</v>
          </cell>
          <cell r="H177">
            <v>413.87699894440777</v>
          </cell>
        </row>
        <row r="178">
          <cell r="C178">
            <v>40633</v>
          </cell>
          <cell r="D178">
            <v>40634</v>
          </cell>
          <cell r="E178">
            <v>40664</v>
          </cell>
          <cell r="F178">
            <v>40603</v>
          </cell>
          <cell r="G178">
            <v>0.39626560290115798</v>
          </cell>
          <cell r="H178">
            <v>415.51705112954403</v>
          </cell>
        </row>
        <row r="179">
          <cell r="C179">
            <v>40662</v>
          </cell>
          <cell r="D179">
            <v>40664</v>
          </cell>
          <cell r="E179">
            <v>40695</v>
          </cell>
          <cell r="F179">
            <v>40634</v>
          </cell>
          <cell r="G179">
            <v>0.39626560290115798</v>
          </cell>
          <cell r="H179">
            <v>417.16360227735964</v>
          </cell>
        </row>
        <row r="180">
          <cell r="C180">
            <v>40694</v>
          </cell>
          <cell r="D180">
            <v>40695</v>
          </cell>
          <cell r="E180">
            <v>40725</v>
          </cell>
          <cell r="F180">
            <v>40664</v>
          </cell>
          <cell r="G180">
            <v>0.39626560290115798</v>
          </cell>
          <cell r="H180">
            <v>418.8166781410082</v>
          </cell>
        </row>
        <row r="181">
          <cell r="C181">
            <v>40724</v>
          </cell>
          <cell r="D181">
            <v>40725</v>
          </cell>
          <cell r="E181">
            <v>40756</v>
          </cell>
          <cell r="F181">
            <v>40695</v>
          </cell>
          <cell r="G181">
            <v>0.39626560290115798</v>
          </cell>
          <cell r="H181">
            <v>420.47630457569426</v>
          </cell>
        </row>
        <row r="182">
          <cell r="C182">
            <v>40753</v>
          </cell>
          <cell r="D182">
            <v>40756</v>
          </cell>
          <cell r="E182">
            <v>40787</v>
          </cell>
          <cell r="F182">
            <v>40725</v>
          </cell>
          <cell r="G182">
            <v>0.39626560290115798</v>
          </cell>
          <cell r="H182">
            <v>422.14250753907766</v>
          </cell>
        </row>
        <row r="183">
          <cell r="C183">
            <v>40786</v>
          </cell>
          <cell r="D183">
            <v>40787</v>
          </cell>
          <cell r="E183">
            <v>40817</v>
          </cell>
          <cell r="F183">
            <v>40756</v>
          </cell>
          <cell r="G183">
            <v>0.39626560290115798</v>
          </cell>
          <cell r="H183">
            <v>423.81531309167946</v>
          </cell>
        </row>
        <row r="184">
          <cell r="C184">
            <v>40816</v>
          </cell>
          <cell r="D184">
            <v>40817</v>
          </cell>
          <cell r="E184">
            <v>40848</v>
          </cell>
          <cell r="F184">
            <v>40787</v>
          </cell>
          <cell r="G184">
            <v>0.39626560290115798</v>
          </cell>
          <cell r="H184">
            <v>425.49474739728964</v>
          </cell>
        </row>
        <row r="185">
          <cell r="C185">
            <v>40847</v>
          </cell>
          <cell r="D185">
            <v>40848</v>
          </cell>
          <cell r="E185">
            <v>40878</v>
          </cell>
          <cell r="F185">
            <v>40817</v>
          </cell>
          <cell r="G185">
            <v>0.39626560290115798</v>
          </cell>
          <cell r="H185">
            <v>427.18083672337627</v>
          </cell>
        </row>
        <row r="186">
          <cell r="C186">
            <v>40877</v>
          </cell>
          <cell r="D186">
            <v>40878</v>
          </cell>
          <cell r="E186">
            <v>40909</v>
          </cell>
          <cell r="F186">
            <v>40848</v>
          </cell>
          <cell r="G186">
            <v>0.39626560290115798</v>
          </cell>
          <cell r="H186">
            <v>428.87360744149635</v>
          </cell>
        </row>
        <row r="187">
          <cell r="C187">
            <v>40907</v>
          </cell>
          <cell r="D187">
            <v>40909</v>
          </cell>
          <cell r="E187">
            <v>40940</v>
          </cell>
          <cell r="F187">
            <v>40878</v>
          </cell>
          <cell r="G187">
            <v>0.39626560290115798</v>
          </cell>
          <cell r="H187">
            <v>430.57308602770831</v>
          </cell>
        </row>
        <row r="188">
          <cell r="C188">
            <v>40939</v>
          </cell>
          <cell r="D188">
            <v>40940</v>
          </cell>
          <cell r="E188">
            <v>40969</v>
          </cell>
          <cell r="F188">
            <v>40909</v>
          </cell>
          <cell r="G188">
            <v>0.39626560290115798</v>
          </cell>
          <cell r="H188">
            <v>432.27929906298613</v>
          </cell>
        </row>
        <row r="189">
          <cell r="C189">
            <v>40968</v>
          </cell>
          <cell r="D189">
            <v>40969</v>
          </cell>
          <cell r="E189">
            <v>41000</v>
          </cell>
          <cell r="F189">
            <v>40940</v>
          </cell>
          <cell r="G189">
            <v>0.39626560290115798</v>
          </cell>
          <cell r="H189">
            <v>433.99227323363499</v>
          </cell>
        </row>
        <row r="190">
          <cell r="C190">
            <v>40998</v>
          </cell>
          <cell r="D190">
            <v>41000</v>
          </cell>
          <cell r="E190">
            <v>41030</v>
          </cell>
          <cell r="F190">
            <v>40969</v>
          </cell>
          <cell r="G190">
            <v>0.39626560290115798</v>
          </cell>
          <cell r="H190">
            <v>435.71203533170871</v>
          </cell>
        </row>
        <row r="191">
          <cell r="C191">
            <v>41029</v>
          </cell>
          <cell r="D191">
            <v>41030</v>
          </cell>
          <cell r="E191">
            <v>41061</v>
          </cell>
          <cell r="F191">
            <v>41000</v>
          </cell>
          <cell r="G191">
            <v>0.39626560290115798</v>
          </cell>
          <cell r="H191">
            <v>437.43861225542878</v>
          </cell>
        </row>
        <row r="192">
          <cell r="C192">
            <v>41060</v>
          </cell>
          <cell r="D192">
            <v>41061</v>
          </cell>
          <cell r="E192">
            <v>41091</v>
          </cell>
          <cell r="F192">
            <v>41030</v>
          </cell>
          <cell r="G192">
            <v>0.39626560290115798</v>
          </cell>
          <cell r="H192">
            <v>439.17203100960523</v>
          </cell>
        </row>
        <row r="193">
          <cell r="C193">
            <v>41089</v>
          </cell>
          <cell r="D193">
            <v>41091</v>
          </cell>
          <cell r="E193">
            <v>41122</v>
          </cell>
          <cell r="F193">
            <v>41061</v>
          </cell>
          <cell r="G193">
            <v>0.39626560290115798</v>
          </cell>
          <cell r="H193">
            <v>440.91231870605873</v>
          </cell>
        </row>
        <row r="194">
          <cell r="C194">
            <v>41121</v>
          </cell>
          <cell r="D194">
            <v>41122</v>
          </cell>
          <cell r="E194">
            <v>41153</v>
          </cell>
          <cell r="F194">
            <v>41091</v>
          </cell>
          <cell r="G194">
            <v>0.39626560290115798</v>
          </cell>
          <cell r="H194">
            <v>442.65950256404477</v>
          </cell>
        </row>
        <row r="195">
          <cell r="C195">
            <v>41152</v>
          </cell>
          <cell r="D195">
            <v>41153</v>
          </cell>
          <cell r="E195">
            <v>41183</v>
          </cell>
          <cell r="F195">
            <v>41122</v>
          </cell>
          <cell r="G195">
            <v>0.39626560290115798</v>
          </cell>
          <cell r="H195">
            <v>444.41360991067944</v>
          </cell>
        </row>
        <row r="196">
          <cell r="C196">
            <v>41180</v>
          </cell>
          <cell r="D196">
            <v>41183</v>
          </cell>
          <cell r="E196">
            <v>41214</v>
          </cell>
          <cell r="F196">
            <v>41153</v>
          </cell>
          <cell r="G196">
            <v>0.39626560290115798</v>
          </cell>
          <cell r="H196">
            <v>446.17466818136677</v>
          </cell>
        </row>
        <row r="197">
          <cell r="C197">
            <v>41213</v>
          </cell>
          <cell r="D197">
            <v>41214</v>
          </cell>
          <cell r="E197">
            <v>41244</v>
          </cell>
          <cell r="F197">
            <v>41183</v>
          </cell>
          <cell r="G197">
            <v>0.39626560290115798</v>
          </cell>
          <cell r="H197">
            <v>447.94270492022792</v>
          </cell>
        </row>
        <row r="198">
          <cell r="C198">
            <v>41243</v>
          </cell>
          <cell r="D198">
            <v>41244</v>
          </cell>
          <cell r="E198">
            <v>41275</v>
          </cell>
          <cell r="F198">
            <v>41214</v>
          </cell>
          <cell r="G198">
            <v>0.39626560290115798</v>
          </cell>
          <cell r="H198">
            <v>449.71774778053179</v>
          </cell>
        </row>
        <row r="199">
          <cell r="C199">
            <v>41274</v>
          </cell>
          <cell r="D199">
            <v>41275</v>
          </cell>
          <cell r="E199">
            <v>41306</v>
          </cell>
          <cell r="F199">
            <v>41244</v>
          </cell>
          <cell r="G199">
            <v>0.39626560290115798</v>
          </cell>
          <cell r="H199">
            <v>451.49982452512785</v>
          </cell>
        </row>
        <row r="200">
          <cell r="C200">
            <v>41305</v>
          </cell>
          <cell r="D200">
            <v>41306</v>
          </cell>
          <cell r="E200">
            <v>41334</v>
          </cell>
          <cell r="F200">
            <v>41275</v>
          </cell>
          <cell r="G200">
            <v>0.39626560290115798</v>
          </cell>
          <cell r="H200">
            <v>453.28896302688003</v>
          </cell>
        </row>
        <row r="201">
          <cell r="C201">
            <v>41333</v>
          </cell>
          <cell r="D201">
            <v>41334</v>
          </cell>
          <cell r="E201">
            <v>41365</v>
          </cell>
          <cell r="F201">
            <v>41306</v>
          </cell>
          <cell r="G201">
            <v>0.39626560290115798</v>
          </cell>
          <cell r="H201">
            <v>455.08519126910289</v>
          </cell>
        </row>
        <row r="202">
          <cell r="C202">
            <v>41361</v>
          </cell>
          <cell r="D202">
            <v>41365</v>
          </cell>
          <cell r="E202">
            <v>41395</v>
          </cell>
          <cell r="F202">
            <v>41334</v>
          </cell>
          <cell r="G202">
            <v>0.39626560290115798</v>
          </cell>
          <cell r="H202">
            <v>456.88853734599928</v>
          </cell>
        </row>
        <row r="203">
          <cell r="C203">
            <v>41394</v>
          </cell>
          <cell r="D203">
            <v>41395</v>
          </cell>
          <cell r="E203">
            <v>41426</v>
          </cell>
          <cell r="F203">
            <v>41365</v>
          </cell>
          <cell r="G203">
            <v>0.39626560290115798</v>
          </cell>
          <cell r="H203">
            <v>458.69902946309969</v>
          </cell>
        </row>
        <row r="204">
          <cell r="C204">
            <v>41425</v>
          </cell>
          <cell r="D204">
            <v>41426</v>
          </cell>
          <cell r="E204">
            <v>41456</v>
          </cell>
          <cell r="F204">
            <v>41395</v>
          </cell>
          <cell r="G204">
            <v>0.39626560290115798</v>
          </cell>
          <cell r="H204">
            <v>460.51669593770339</v>
          </cell>
        </row>
        <row r="205">
          <cell r="C205">
            <v>41453</v>
          </cell>
          <cell r="D205">
            <v>41456</v>
          </cell>
          <cell r="E205">
            <v>41487</v>
          </cell>
          <cell r="F205">
            <v>41426</v>
          </cell>
          <cell r="G205">
            <v>0.39626560290115798</v>
          </cell>
          <cell r="H205">
            <v>462.34156519932139</v>
          </cell>
        </row>
        <row r="206">
          <cell r="C206">
            <v>41486</v>
          </cell>
          <cell r="D206">
            <v>41487</v>
          </cell>
          <cell r="E206">
            <v>41518</v>
          </cell>
          <cell r="F206">
            <v>41456</v>
          </cell>
          <cell r="G206">
            <v>0.39626560290115798</v>
          </cell>
          <cell r="H206">
            <v>464.17366579012116</v>
          </cell>
        </row>
        <row r="207">
          <cell r="C207">
            <v>41516</v>
          </cell>
          <cell r="D207">
            <v>41518</v>
          </cell>
          <cell r="E207">
            <v>41548</v>
          </cell>
          <cell r="F207">
            <v>41487</v>
          </cell>
          <cell r="G207">
            <v>0.39626560290115798</v>
          </cell>
          <cell r="H207">
            <v>466.01302636537281</v>
          </cell>
        </row>
        <row r="208">
          <cell r="C208">
            <v>41547</v>
          </cell>
          <cell r="D208">
            <v>41548</v>
          </cell>
          <cell r="E208">
            <v>41579</v>
          </cell>
          <cell r="F208">
            <v>41518</v>
          </cell>
          <cell r="G208">
            <v>0.39626560290115798</v>
          </cell>
          <cell r="H208">
            <v>467.85967569389749</v>
          </cell>
        </row>
        <row r="209">
          <cell r="C209">
            <v>41578</v>
          </cell>
          <cell r="D209">
            <v>41579</v>
          </cell>
          <cell r="E209">
            <v>41609</v>
          </cell>
          <cell r="F209">
            <v>41548</v>
          </cell>
          <cell r="G209">
            <v>0.39626560290115798</v>
          </cell>
          <cell r="H209">
            <v>469.7136426585173</v>
          </cell>
        </row>
        <row r="210">
          <cell r="C210">
            <v>41607</v>
          </cell>
          <cell r="D210">
            <v>41609</v>
          </cell>
          <cell r="E210">
            <v>41640</v>
          </cell>
          <cell r="F210">
            <v>41579</v>
          </cell>
          <cell r="G210">
            <v>0.39626560290115798</v>
          </cell>
          <cell r="H210">
            <v>471.57495625650705</v>
          </cell>
        </row>
        <row r="211">
          <cell r="C211">
            <v>41639</v>
          </cell>
          <cell r="D211">
            <v>41640</v>
          </cell>
          <cell r="E211">
            <v>41671</v>
          </cell>
          <cell r="F211">
            <v>41609</v>
          </cell>
          <cell r="G211">
            <v>0.39626560290115798</v>
          </cell>
          <cell r="H211">
            <v>473.44364560004777</v>
          </cell>
        </row>
        <row r="212">
          <cell r="C212">
            <v>41670</v>
          </cell>
          <cell r="D212">
            <v>41671</v>
          </cell>
          <cell r="E212">
            <v>41699</v>
          </cell>
          <cell r="F212">
            <v>41640</v>
          </cell>
          <cell r="G212">
            <v>0.39626560290115798</v>
          </cell>
          <cell r="H212">
            <v>475.31973991668201</v>
          </cell>
        </row>
        <row r="213">
          <cell r="C213">
            <v>41698</v>
          </cell>
          <cell r="D213">
            <v>41699</v>
          </cell>
          <cell r="E213">
            <v>41730</v>
          </cell>
          <cell r="F213">
            <v>41671</v>
          </cell>
          <cell r="G213">
            <v>0.39626560290115798</v>
          </cell>
          <cell r="H213">
            <v>477.20326854977105</v>
          </cell>
        </row>
        <row r="214">
          <cell r="C214">
            <v>41729</v>
          </cell>
          <cell r="D214">
            <v>41730</v>
          </cell>
          <cell r="E214">
            <v>41760</v>
          </cell>
          <cell r="F214">
            <v>41699</v>
          </cell>
          <cell r="G214">
            <v>0.39626560290115798</v>
          </cell>
          <cell r="H214">
            <v>479.09426095895384</v>
          </cell>
        </row>
        <row r="215">
          <cell r="C215">
            <v>41759</v>
          </cell>
          <cell r="D215">
            <v>41760</v>
          </cell>
          <cell r="E215">
            <v>41791</v>
          </cell>
          <cell r="F215">
            <v>41730</v>
          </cell>
          <cell r="G215">
            <v>0.39626560290115798</v>
          </cell>
          <cell r="H215">
            <v>480.99274672060767</v>
          </cell>
        </row>
        <row r="216">
          <cell r="C216">
            <v>41789</v>
          </cell>
          <cell r="D216">
            <v>41791</v>
          </cell>
          <cell r="E216">
            <v>41821</v>
          </cell>
          <cell r="F216">
            <v>41760</v>
          </cell>
          <cell r="G216">
            <v>0.39626560290115798</v>
          </cell>
          <cell r="H216">
            <v>482.89875552831091</v>
          </cell>
        </row>
        <row r="217">
          <cell r="C217">
            <v>41820</v>
          </cell>
          <cell r="D217">
            <v>41821</v>
          </cell>
          <cell r="E217">
            <v>41852</v>
          </cell>
          <cell r="F217">
            <v>41791</v>
          </cell>
          <cell r="G217">
            <v>0.39626560290115798</v>
          </cell>
          <cell r="H217">
            <v>484.81231719330736</v>
          </cell>
        </row>
        <row r="218">
          <cell r="C218">
            <v>41851</v>
          </cell>
          <cell r="D218">
            <v>41852</v>
          </cell>
          <cell r="E218">
            <v>41883</v>
          </cell>
          <cell r="F218">
            <v>41821</v>
          </cell>
          <cell r="G218">
            <v>0.39626560290115798</v>
          </cell>
          <cell r="H218">
            <v>486.73346164497252</v>
          </cell>
        </row>
        <row r="219">
          <cell r="C219">
            <v>41880</v>
          </cell>
          <cell r="D219">
            <v>41883</v>
          </cell>
          <cell r="E219">
            <v>41913</v>
          </cell>
          <cell r="F219">
            <v>41852</v>
          </cell>
          <cell r="G219">
            <v>0.39626560290115798</v>
          </cell>
          <cell r="H219">
            <v>488.66221893128164</v>
          </cell>
        </row>
        <row r="220">
          <cell r="C220">
            <v>41912</v>
          </cell>
          <cell r="D220">
            <v>41913</v>
          </cell>
          <cell r="E220">
            <v>41944</v>
          </cell>
          <cell r="F220">
            <v>41883</v>
          </cell>
          <cell r="G220">
            <v>0.39626560290115798</v>
          </cell>
          <cell r="H220">
            <v>490.59861921927984</v>
          </cell>
        </row>
        <row r="221">
          <cell r="C221">
            <v>41943</v>
          </cell>
          <cell r="D221">
            <v>41944</v>
          </cell>
          <cell r="E221">
            <v>41974</v>
          </cell>
          <cell r="F221">
            <v>41913</v>
          </cell>
          <cell r="G221">
            <v>0.39626560290115798</v>
          </cell>
          <cell r="H221">
            <v>492.54269279555388</v>
          </cell>
        </row>
        <row r="222">
          <cell r="C222">
            <v>41971</v>
          </cell>
          <cell r="D222">
            <v>41974</v>
          </cell>
          <cell r="E222">
            <v>42005</v>
          </cell>
          <cell r="F222">
            <v>41944</v>
          </cell>
          <cell r="G222">
            <v>0.39626560290115798</v>
          </cell>
          <cell r="H222">
            <v>494.49447006670579</v>
          </cell>
        </row>
        <row r="223">
          <cell r="C223">
            <v>42004</v>
          </cell>
          <cell r="D223">
            <v>42005</v>
          </cell>
          <cell r="E223">
            <v>42036</v>
          </cell>
          <cell r="F223">
            <v>41974</v>
          </cell>
          <cell r="G223">
            <v>0.39626560290115798</v>
          </cell>
          <cell r="H223">
            <v>496.45398155982849</v>
          </cell>
        </row>
        <row r="224">
          <cell r="C224">
            <v>42034</v>
          </cell>
          <cell r="D224">
            <v>42036</v>
          </cell>
          <cell r="E224">
            <v>42064</v>
          </cell>
          <cell r="F224">
            <v>42005</v>
          </cell>
          <cell r="G224">
            <v>0.39626560290115798</v>
          </cell>
          <cell r="H224">
            <v>498.42125792298333</v>
          </cell>
        </row>
        <row r="225">
          <cell r="C225">
            <v>42062</v>
          </cell>
          <cell r="D225">
            <v>42064</v>
          </cell>
          <cell r="E225">
            <v>42095</v>
          </cell>
          <cell r="F225">
            <v>42036</v>
          </cell>
          <cell r="G225">
            <v>0.39626560290115798</v>
          </cell>
          <cell r="H225">
            <v>500.39632992567937</v>
          </cell>
        </row>
        <row r="226">
          <cell r="C226">
            <v>42094</v>
          </cell>
          <cell r="D226">
            <v>42095</v>
          </cell>
          <cell r="E226">
            <v>42125</v>
          </cell>
          <cell r="F226">
            <v>42064</v>
          </cell>
          <cell r="G226">
            <v>0.39626560290115798</v>
          </cell>
          <cell r="H226">
            <v>502.37922845935464</v>
          </cell>
        </row>
        <row r="227">
          <cell r="C227">
            <v>42124</v>
          </cell>
          <cell r="D227">
            <v>42125</v>
          </cell>
          <cell r="E227">
            <v>42156</v>
          </cell>
          <cell r="F227">
            <v>42095</v>
          </cell>
          <cell r="G227">
            <v>0.39626560290115798</v>
          </cell>
          <cell r="H227">
            <v>504.3699845378593</v>
          </cell>
        </row>
        <row r="228">
          <cell r="C228">
            <v>42153</v>
          </cell>
          <cell r="D228">
            <v>42156</v>
          </cell>
          <cell r="E228">
            <v>42186</v>
          </cell>
          <cell r="F228">
            <v>42125</v>
          </cell>
          <cell r="G228">
            <v>0.39626560290115798</v>
          </cell>
          <cell r="H228">
            <v>506.36862929794074</v>
          </cell>
        </row>
        <row r="229">
          <cell r="C229">
            <v>42185</v>
          </cell>
          <cell r="D229">
            <v>42186</v>
          </cell>
          <cell r="E229">
            <v>42217</v>
          </cell>
          <cell r="F229">
            <v>42156</v>
          </cell>
          <cell r="G229">
            <v>0.39626560290115798</v>
          </cell>
          <cell r="H229">
            <v>508.37519399973058</v>
          </cell>
        </row>
        <row r="230">
          <cell r="C230">
            <v>42216</v>
          </cell>
          <cell r="D230">
            <v>42217</v>
          </cell>
          <cell r="E230">
            <v>42248</v>
          </cell>
          <cell r="F230">
            <v>42186</v>
          </cell>
          <cell r="G230">
            <v>0.39626560290115798</v>
          </cell>
          <cell r="H230">
            <v>510.38971002723355</v>
          </cell>
        </row>
        <row r="231">
          <cell r="C231">
            <v>42247</v>
          </cell>
          <cell r="D231">
            <v>42248</v>
          </cell>
          <cell r="E231">
            <v>42278</v>
          </cell>
          <cell r="F231">
            <v>42217</v>
          </cell>
          <cell r="G231">
            <v>0.39626560290115798</v>
          </cell>
          <cell r="H231">
            <v>512.41220888881844</v>
          </cell>
        </row>
        <row r="232">
          <cell r="C232">
            <v>42277</v>
          </cell>
          <cell r="D232">
            <v>42278</v>
          </cell>
          <cell r="E232">
            <v>42309</v>
          </cell>
          <cell r="F232">
            <v>42248</v>
          </cell>
          <cell r="G232">
            <v>0.39626560290115798</v>
          </cell>
          <cell r="H232">
            <v>514.44272221771087</v>
          </cell>
        </row>
        <row r="233">
          <cell r="C233">
            <v>42307</v>
          </cell>
          <cell r="D233">
            <v>42309</v>
          </cell>
          <cell r="E233">
            <v>42339</v>
          </cell>
          <cell r="F233">
            <v>42278</v>
          </cell>
          <cell r="G233">
            <v>0.39626560290115798</v>
          </cell>
          <cell r="H233">
            <v>516.48128177248805</v>
          </cell>
        </row>
        <row r="234">
          <cell r="C234">
            <v>42338</v>
          </cell>
          <cell r="D234">
            <v>42339</v>
          </cell>
          <cell r="E234">
            <v>42370</v>
          </cell>
          <cell r="F234">
            <v>42309</v>
          </cell>
          <cell r="G234">
            <v>0.39626560290115798</v>
          </cell>
          <cell r="H234">
            <v>518.52791943757541</v>
          </cell>
        </row>
        <row r="235">
          <cell r="C235">
            <v>42369</v>
          </cell>
          <cell r="D235">
            <v>42370</v>
          </cell>
          <cell r="E235">
            <v>42401</v>
          </cell>
          <cell r="F235">
            <v>42339</v>
          </cell>
          <cell r="G235">
            <v>0.39626560290115798</v>
          </cell>
          <cell r="H235">
            <v>520.58266722374549</v>
          </cell>
        </row>
        <row r="236">
          <cell r="C236">
            <v>42398</v>
          </cell>
          <cell r="D236">
            <v>42401</v>
          </cell>
          <cell r="E236">
            <v>42430</v>
          </cell>
          <cell r="F236">
            <v>42370</v>
          </cell>
          <cell r="G236">
            <v>0.39626560290115798</v>
          </cell>
          <cell r="H236">
            <v>522.64555726861863</v>
          </cell>
        </row>
        <row r="237">
          <cell r="C237">
            <v>42429</v>
          </cell>
          <cell r="D237">
            <v>42430</v>
          </cell>
          <cell r="E237">
            <v>42461</v>
          </cell>
          <cell r="F237">
            <v>42401</v>
          </cell>
          <cell r="G237">
            <v>0.39626560290115798</v>
          </cell>
          <cell r="H237">
            <v>524.71662183716523</v>
          </cell>
        </row>
        <row r="238">
          <cell r="C238">
            <v>42460</v>
          </cell>
          <cell r="D238">
            <v>42461</v>
          </cell>
          <cell r="E238">
            <v>42491</v>
          </cell>
          <cell r="F238">
            <v>42430</v>
          </cell>
          <cell r="G238">
            <v>0.39626560290115798</v>
          </cell>
          <cell r="H238">
            <v>526.79589332221087</v>
          </cell>
        </row>
        <row r="239">
          <cell r="C239">
            <v>42489</v>
          </cell>
          <cell r="D239">
            <v>42491</v>
          </cell>
          <cell r="E239">
            <v>42522</v>
          </cell>
          <cell r="F239">
            <v>42461</v>
          </cell>
          <cell r="G239">
            <v>0.39626560290115798</v>
          </cell>
          <cell r="H239">
            <v>528.88340424494265</v>
          </cell>
        </row>
        <row r="240">
          <cell r="C240">
            <v>42521</v>
          </cell>
          <cell r="D240">
            <v>42522</v>
          </cell>
          <cell r="E240">
            <v>42552</v>
          </cell>
          <cell r="F240">
            <v>42491</v>
          </cell>
          <cell r="G240">
            <v>0.39626560290115798</v>
          </cell>
          <cell r="H240">
            <v>530.97918725541808</v>
          </cell>
        </row>
        <row r="241">
          <cell r="C241">
            <v>42551</v>
          </cell>
          <cell r="D241">
            <v>42552</v>
          </cell>
          <cell r="E241">
            <v>42583</v>
          </cell>
          <cell r="F241">
            <v>42522</v>
          </cell>
          <cell r="G241">
            <v>0.39626560290115798</v>
          </cell>
          <cell r="H241">
            <v>533.0832751330754</v>
          </cell>
        </row>
        <row r="242">
          <cell r="C242">
            <v>42580</v>
          </cell>
          <cell r="D242">
            <v>42583</v>
          </cell>
          <cell r="E242">
            <v>42614</v>
          </cell>
          <cell r="F242">
            <v>42552</v>
          </cell>
          <cell r="G242">
            <v>0.39626560290115798</v>
          </cell>
          <cell r="H242">
            <v>535.19570078724678</v>
          </cell>
        </row>
        <row r="243">
          <cell r="C243">
            <v>42613</v>
          </cell>
          <cell r="D243">
            <v>42614</v>
          </cell>
          <cell r="E243">
            <v>42644</v>
          </cell>
          <cell r="F243">
            <v>42583</v>
          </cell>
          <cell r="G243">
            <v>0.39626560290115798</v>
          </cell>
          <cell r="H243">
            <v>537.31649725767249</v>
          </cell>
        </row>
        <row r="244">
          <cell r="C244">
            <v>42643</v>
          </cell>
          <cell r="D244">
            <v>42644</v>
          </cell>
          <cell r="E244">
            <v>42675</v>
          </cell>
          <cell r="F244">
            <v>42614</v>
          </cell>
          <cell r="G244">
            <v>0.39626560290115798</v>
          </cell>
          <cell r="H244">
            <v>539.44569771501801</v>
          </cell>
        </row>
        <row r="245">
          <cell r="C245">
            <v>42674</v>
          </cell>
          <cell r="D245">
            <v>42675</v>
          </cell>
          <cell r="E245">
            <v>42705</v>
          </cell>
          <cell r="F245">
            <v>42644</v>
          </cell>
          <cell r="G245">
            <v>0.39626560290115798</v>
          </cell>
          <cell r="H245">
            <v>541.58333546139283</v>
          </cell>
        </row>
        <row r="246">
          <cell r="C246">
            <v>42704</v>
          </cell>
          <cell r="D246">
            <v>42705</v>
          </cell>
          <cell r="E246">
            <v>42736</v>
          </cell>
          <cell r="F246">
            <v>42675</v>
          </cell>
          <cell r="G246">
            <v>0.39626560290115798</v>
          </cell>
          <cell r="H246">
            <v>543.72944393087107</v>
          </cell>
        </row>
        <row r="247">
          <cell r="C247">
            <v>42734</v>
          </cell>
          <cell r="D247">
            <v>42736</v>
          </cell>
          <cell r="E247">
            <v>42767</v>
          </cell>
          <cell r="F247">
            <v>42705</v>
          </cell>
          <cell r="G247">
            <v>0.39626560290115798</v>
          </cell>
          <cell r="H247">
            <v>545.88405669001486</v>
          </cell>
        </row>
        <row r="248">
          <cell r="C248">
            <v>42766</v>
          </cell>
          <cell r="D248">
            <v>42767</v>
          </cell>
          <cell r="E248">
            <v>42795</v>
          </cell>
          <cell r="F248">
            <v>42736</v>
          </cell>
          <cell r="G248">
            <v>0.39626560290115798</v>
          </cell>
          <cell r="H248">
            <v>548.0472074383988</v>
          </cell>
        </row>
        <row r="249">
          <cell r="C249">
            <v>42790</v>
          </cell>
          <cell r="D249">
            <v>42795</v>
          </cell>
          <cell r="E249">
            <v>42826</v>
          </cell>
          <cell r="F249">
            <v>42767</v>
          </cell>
          <cell r="G249">
            <v>0.39626560290115798</v>
          </cell>
          <cell r="H249">
            <v>550.21893000913758</v>
          </cell>
        </row>
        <row r="250">
          <cell r="C250">
            <v>42825</v>
          </cell>
          <cell r="D250">
            <v>42826</v>
          </cell>
          <cell r="E250">
            <v>42856</v>
          </cell>
          <cell r="F250">
            <v>42795</v>
          </cell>
          <cell r="G250">
            <v>0.39626560290115798</v>
          </cell>
          <cell r="H250">
            <v>552.39925836941461</v>
          </cell>
        </row>
        <row r="251">
          <cell r="C251">
            <v>42853</v>
          </cell>
          <cell r="D251">
            <v>42856</v>
          </cell>
          <cell r="E251">
            <v>42887</v>
          </cell>
          <cell r="F251">
            <v>42826</v>
          </cell>
          <cell r="G251">
            <v>0.39626560290115798</v>
          </cell>
          <cell r="H251">
            <v>554.58822662101375</v>
          </cell>
        </row>
        <row r="252">
          <cell r="C252">
            <v>42886</v>
          </cell>
          <cell r="D252">
            <v>42887</v>
          </cell>
          <cell r="E252">
            <v>42917</v>
          </cell>
          <cell r="F252">
            <v>42856</v>
          </cell>
          <cell r="G252">
            <v>0.39626560290115798</v>
          </cell>
          <cell r="H252">
            <v>556.78586900085236</v>
          </cell>
        </row>
        <row r="253">
          <cell r="C253">
            <v>42916</v>
          </cell>
          <cell r="D253">
            <v>42917</v>
          </cell>
          <cell r="E253">
            <v>42948</v>
          </cell>
          <cell r="F253">
            <v>42887</v>
          </cell>
          <cell r="G253">
            <v>0.39626560290115798</v>
          </cell>
          <cell r="H253">
            <v>558.99221988151703</v>
          </cell>
        </row>
        <row r="254">
          <cell r="C254">
            <v>42947</v>
          </cell>
          <cell r="D254">
            <v>42948</v>
          </cell>
          <cell r="E254">
            <v>42979</v>
          </cell>
          <cell r="F254">
            <v>42917</v>
          </cell>
          <cell r="G254">
            <v>0.39626560290115798</v>
          </cell>
          <cell r="H254">
            <v>561.20731377180107</v>
          </cell>
        </row>
        <row r="255">
          <cell r="C255">
            <v>42978</v>
          </cell>
          <cell r="D255">
            <v>42979</v>
          </cell>
          <cell r="E255">
            <v>43009</v>
          </cell>
          <cell r="F255">
            <v>42948</v>
          </cell>
          <cell r="G255">
            <v>0.39626560290115798</v>
          </cell>
          <cell r="H255">
            <v>563.43118531724429</v>
          </cell>
        </row>
        <row r="256">
          <cell r="C256">
            <v>43007</v>
          </cell>
          <cell r="D256">
            <v>43009</v>
          </cell>
          <cell r="E256">
            <v>43040</v>
          </cell>
          <cell r="F256">
            <v>42979</v>
          </cell>
          <cell r="G256">
            <v>0.39626560290115798</v>
          </cell>
          <cell r="H256">
            <v>565.66386930067483</v>
          </cell>
        </row>
        <row r="257">
          <cell r="C257">
            <v>43039</v>
          </cell>
          <cell r="D257">
            <v>43040</v>
          </cell>
          <cell r="E257">
            <v>43070</v>
          </cell>
          <cell r="F257">
            <v>43009</v>
          </cell>
          <cell r="G257">
            <v>0.39626560290115798</v>
          </cell>
          <cell r="H257">
            <v>567.90540064275319</v>
          </cell>
        </row>
        <row r="258">
          <cell r="C258">
            <v>43069</v>
          </cell>
          <cell r="D258">
            <v>43070</v>
          </cell>
          <cell r="E258">
            <v>43101</v>
          </cell>
          <cell r="F258">
            <v>43040</v>
          </cell>
          <cell r="G258">
            <v>0.39626560290115798</v>
          </cell>
          <cell r="H258">
            <v>570.15581440251844</v>
          </cell>
        </row>
        <row r="259">
          <cell r="C259">
            <v>43098</v>
          </cell>
          <cell r="D259">
            <v>43101</v>
          </cell>
          <cell r="E259">
            <v>43132</v>
          </cell>
          <cell r="F259">
            <v>43070</v>
          </cell>
          <cell r="G259">
            <v>0.39626560290115798</v>
          </cell>
          <cell r="H259">
            <v>572.41514577793657</v>
          </cell>
        </row>
        <row r="260">
          <cell r="C260">
            <v>43131</v>
          </cell>
          <cell r="D260">
            <v>43132</v>
          </cell>
          <cell r="E260">
            <v>43160</v>
          </cell>
          <cell r="F260">
            <v>43101</v>
          </cell>
          <cell r="G260">
            <v>0.39626560290115798</v>
          </cell>
          <cell r="H260">
            <v>574.68343010645106</v>
          </cell>
        </row>
        <row r="261">
          <cell r="C261">
            <v>43159</v>
          </cell>
          <cell r="D261">
            <v>43160</v>
          </cell>
          <cell r="E261">
            <v>43191</v>
          </cell>
          <cell r="F261">
            <v>43132</v>
          </cell>
          <cell r="G261">
            <v>0.39626560290115798</v>
          </cell>
          <cell r="H261">
            <v>576.9607028655355</v>
          </cell>
        </row>
        <row r="262">
          <cell r="C262">
            <v>43188</v>
          </cell>
          <cell r="D262">
            <v>43191</v>
          </cell>
          <cell r="E262">
            <v>43221</v>
          </cell>
          <cell r="F262">
            <v>43160</v>
          </cell>
          <cell r="G262">
            <v>0.39626560290115798</v>
          </cell>
          <cell r="H262">
            <v>579.24699967324841</v>
          </cell>
        </row>
        <row r="263">
          <cell r="C263">
            <v>43220</v>
          </cell>
          <cell r="D263">
            <v>43221</v>
          </cell>
          <cell r="E263">
            <v>43252</v>
          </cell>
          <cell r="F263">
            <v>43191</v>
          </cell>
          <cell r="G263">
            <v>0.39626560290115798</v>
          </cell>
          <cell r="H263">
            <v>581.54235628879053</v>
          </cell>
        </row>
        <row r="264">
          <cell r="C264">
            <v>43250</v>
          </cell>
          <cell r="D264">
            <v>43252</v>
          </cell>
          <cell r="E264">
            <v>43282</v>
          </cell>
          <cell r="F264">
            <v>43221</v>
          </cell>
          <cell r="G264">
            <v>0.39626560290115798</v>
          </cell>
          <cell r="H264">
            <v>583.8468086130639</v>
          </cell>
        </row>
        <row r="265">
          <cell r="C265">
            <v>43280</v>
          </cell>
          <cell r="D265">
            <v>43282</v>
          </cell>
          <cell r="E265">
            <v>43313</v>
          </cell>
          <cell r="F265">
            <v>43252</v>
          </cell>
          <cell r="G265">
            <v>0.39626560290115798</v>
          </cell>
          <cell r="H265">
            <v>586.16039268923362</v>
          </cell>
        </row>
        <row r="266">
          <cell r="C266">
            <v>43312</v>
          </cell>
          <cell r="D266">
            <v>43313</v>
          </cell>
          <cell r="E266">
            <v>43344</v>
          </cell>
          <cell r="F266">
            <v>43282</v>
          </cell>
          <cell r="G266">
            <v>0.39626560290115798</v>
          </cell>
          <cell r="H266">
            <v>588.48314470329137</v>
          </cell>
        </row>
        <row r="267">
          <cell r="C267">
            <v>43343</v>
          </cell>
          <cell r="D267">
            <v>43344</v>
          </cell>
          <cell r="E267">
            <v>43374</v>
          </cell>
          <cell r="F267">
            <v>43313</v>
          </cell>
          <cell r="G267">
            <v>0.39626560290115798</v>
          </cell>
          <cell r="H267">
            <v>590.81510098462161</v>
          </cell>
        </row>
        <row r="268">
          <cell r="C268">
            <v>43371</v>
          </cell>
          <cell r="D268">
            <v>43374</v>
          </cell>
          <cell r="E268">
            <v>43405</v>
          </cell>
          <cell r="F268">
            <v>43344</v>
          </cell>
          <cell r="G268">
            <v>0.39626560290115798</v>
          </cell>
          <cell r="H268">
            <v>593.15629800656939</v>
          </cell>
        </row>
        <row r="269">
          <cell r="C269">
            <v>43404</v>
          </cell>
          <cell r="D269">
            <v>43405</v>
          </cell>
          <cell r="E269">
            <v>43435</v>
          </cell>
          <cell r="F269">
            <v>43374</v>
          </cell>
          <cell r="G269">
            <v>0.39626560290115798</v>
          </cell>
          <cell r="H269">
            <v>595.50677238701132</v>
          </cell>
        </row>
        <row r="270">
          <cell r="C270">
            <v>43434</v>
          </cell>
          <cell r="D270">
            <v>43435</v>
          </cell>
          <cell r="E270">
            <v>43466</v>
          </cell>
          <cell r="F270">
            <v>43405</v>
          </cell>
          <cell r="G270">
            <v>0.39626560290115798</v>
          </cell>
          <cell r="H270">
            <v>597.86656088892789</v>
          </cell>
        </row>
        <row r="271">
          <cell r="C271">
            <v>43465</v>
          </cell>
          <cell r="D271">
            <v>43466</v>
          </cell>
          <cell r="E271">
            <v>43497</v>
          </cell>
          <cell r="F271">
            <v>43435</v>
          </cell>
          <cell r="G271">
            <v>0.39626560290115798</v>
          </cell>
          <cell r="H271">
            <v>600.23570042097879</v>
          </cell>
        </row>
        <row r="272">
          <cell r="C272">
            <v>43496</v>
          </cell>
          <cell r="D272">
            <v>43497</v>
          </cell>
          <cell r="E272">
            <v>43525</v>
          </cell>
          <cell r="F272">
            <v>43466</v>
          </cell>
          <cell r="G272">
            <v>0.39626560290115798</v>
          </cell>
          <cell r="H272">
            <v>602.61422803808</v>
          </cell>
        </row>
        <row r="273">
          <cell r="C273">
            <v>43524</v>
          </cell>
          <cell r="D273">
            <v>43525</v>
          </cell>
          <cell r="E273">
            <v>43556</v>
          </cell>
          <cell r="F273">
            <v>43497</v>
          </cell>
          <cell r="G273">
            <v>0.39626560290115798</v>
          </cell>
          <cell r="H273">
            <v>605.00218094198328</v>
          </cell>
        </row>
        <row r="274">
          <cell r="C274">
            <v>43553</v>
          </cell>
          <cell r="D274">
            <v>43556</v>
          </cell>
          <cell r="E274">
            <v>43586</v>
          </cell>
          <cell r="F274">
            <v>43525</v>
          </cell>
          <cell r="G274">
            <v>0.39626560290115798</v>
          </cell>
          <cell r="H274">
            <v>607.39959648185823</v>
          </cell>
        </row>
        <row r="275">
          <cell r="C275">
            <v>43585</v>
          </cell>
          <cell r="D275">
            <v>43586</v>
          </cell>
          <cell r="E275">
            <v>43617</v>
          </cell>
          <cell r="F275">
            <v>43556</v>
          </cell>
          <cell r="G275">
            <v>0.39626560290115798</v>
          </cell>
          <cell r="H275">
            <v>609.80651215487626</v>
          </cell>
        </row>
        <row r="276">
          <cell r="C276">
            <v>43616</v>
          </cell>
          <cell r="D276">
            <v>43617</v>
          </cell>
          <cell r="E276">
            <v>43647</v>
          </cell>
          <cell r="F276">
            <v>43586</v>
          </cell>
          <cell r="G276">
            <v>0.39626560290115798</v>
          </cell>
          <cell r="H276">
            <v>612.22296560679729</v>
          </cell>
        </row>
        <row r="277">
          <cell r="C277">
            <v>43644</v>
          </cell>
          <cell r="D277">
            <v>43647</v>
          </cell>
          <cell r="E277">
            <v>43678</v>
          </cell>
          <cell r="F277">
            <v>43617</v>
          </cell>
          <cell r="G277">
            <v>0.39626560290115798</v>
          </cell>
          <cell r="H277">
            <v>614.64899463255836</v>
          </cell>
        </row>
        <row r="278">
          <cell r="C278">
            <v>43677</v>
          </cell>
          <cell r="D278">
            <v>43678</v>
          </cell>
          <cell r="E278">
            <v>43709</v>
          </cell>
          <cell r="F278">
            <v>43647</v>
          </cell>
          <cell r="G278">
            <v>0.39626560290115798</v>
          </cell>
          <cell r="H278">
            <v>617.08463717686493</v>
          </cell>
        </row>
        <row r="279">
          <cell r="C279">
            <v>43707</v>
          </cell>
          <cell r="D279">
            <v>43709</v>
          </cell>
          <cell r="E279">
            <v>43739</v>
          </cell>
          <cell r="F279">
            <v>43678</v>
          </cell>
          <cell r="G279">
            <v>0.39626560290115798</v>
          </cell>
          <cell r="H279">
            <v>619.52993133478424</v>
          </cell>
        </row>
        <row r="280">
          <cell r="C280">
            <v>43738</v>
          </cell>
          <cell r="D280">
            <v>43739</v>
          </cell>
          <cell r="E280">
            <v>43770</v>
          </cell>
          <cell r="F280">
            <v>43709</v>
          </cell>
          <cell r="G280">
            <v>0.39626560290115798</v>
          </cell>
          <cell r="H280">
            <v>621.9849153523412</v>
          </cell>
        </row>
        <row r="281">
          <cell r="C281">
            <v>43769</v>
          </cell>
          <cell r="D281">
            <v>43770</v>
          </cell>
          <cell r="E281">
            <v>43800</v>
          </cell>
          <cell r="F281">
            <v>43739</v>
          </cell>
          <cell r="G281">
            <v>0.39626560290115798</v>
          </cell>
          <cell r="H281">
            <v>624.44962762711646</v>
          </cell>
        </row>
        <row r="282">
          <cell r="C282">
            <v>43798</v>
          </cell>
          <cell r="D282">
            <v>43800</v>
          </cell>
          <cell r="E282">
            <v>43831</v>
          </cell>
          <cell r="F282">
            <v>43770</v>
          </cell>
          <cell r="G282">
            <v>0.39626560290115798</v>
          </cell>
          <cell r="H282">
            <v>626.92410670884703</v>
          </cell>
        </row>
        <row r="283">
          <cell r="C283">
            <v>43830</v>
          </cell>
          <cell r="D283">
            <v>43831</v>
          </cell>
          <cell r="E283">
            <v>43862</v>
          </cell>
          <cell r="F283">
            <v>43800</v>
          </cell>
          <cell r="G283">
            <v>0.39626560290115798</v>
          </cell>
          <cell r="H283">
            <v>629.40839130002951</v>
          </cell>
        </row>
        <row r="284">
          <cell r="C284">
            <v>43861</v>
          </cell>
          <cell r="D284">
            <v>43862</v>
          </cell>
          <cell r="E284">
            <v>43891</v>
          </cell>
          <cell r="F284">
            <v>43831</v>
          </cell>
          <cell r="G284">
            <v>0.39626560290115798</v>
          </cell>
          <cell r="H284">
            <v>631.90252025652501</v>
          </cell>
        </row>
        <row r="285">
          <cell r="C285">
            <v>43889</v>
          </cell>
          <cell r="D285">
            <v>43891</v>
          </cell>
          <cell r="E285">
            <v>43922</v>
          </cell>
          <cell r="F285">
            <v>43862</v>
          </cell>
          <cell r="G285">
            <v>0.39626560290115798</v>
          </cell>
          <cell r="H285">
            <v>634.40653258816712</v>
          </cell>
        </row>
        <row r="286">
          <cell r="C286">
            <v>43921</v>
          </cell>
          <cell r="D286">
            <v>43922</v>
          </cell>
          <cell r="E286">
            <v>43952</v>
          </cell>
          <cell r="F286">
            <v>43891</v>
          </cell>
          <cell r="G286">
            <v>0.39626560290115798</v>
          </cell>
          <cell r="H286">
            <v>636.92046745937193</v>
          </cell>
        </row>
        <row r="287">
          <cell r="C287">
            <v>43951</v>
          </cell>
          <cell r="D287">
            <v>43952</v>
          </cell>
          <cell r="E287">
            <v>43983</v>
          </cell>
          <cell r="F287">
            <v>43922</v>
          </cell>
          <cell r="G287">
            <v>0.39626560290115798</v>
          </cell>
          <cell r="H287">
            <v>639.44436418975067</v>
          </cell>
        </row>
        <row r="288">
          <cell r="C288">
            <v>43980</v>
          </cell>
          <cell r="D288">
            <v>43983</v>
          </cell>
          <cell r="E288">
            <v>44013</v>
          </cell>
          <cell r="F288">
            <v>43952</v>
          </cell>
          <cell r="G288">
            <v>0.39626560290115798</v>
          </cell>
          <cell r="H288">
            <v>641.97826225472465</v>
          </cell>
        </row>
        <row r="289">
          <cell r="C289">
            <v>44012</v>
          </cell>
          <cell r="D289">
            <v>44013</v>
          </cell>
          <cell r="E289">
            <v>44044</v>
          </cell>
          <cell r="F289">
            <v>43983</v>
          </cell>
          <cell r="G289">
            <v>0.39626560290115798</v>
          </cell>
          <cell r="H289">
            <v>644.52220128614272</v>
          </cell>
        </row>
        <row r="290">
          <cell r="C290">
            <v>44043</v>
          </cell>
          <cell r="D290">
            <v>44044</v>
          </cell>
          <cell r="E290">
            <v>44075</v>
          </cell>
          <cell r="F290">
            <v>44013</v>
          </cell>
          <cell r="G290">
            <v>0.39626560290115798</v>
          </cell>
          <cell r="H290">
            <v>647.07622107290103</v>
          </cell>
        </row>
        <row r="291">
          <cell r="C291">
            <v>44074</v>
          </cell>
          <cell r="D291">
            <v>44075</v>
          </cell>
          <cell r="E291">
            <v>44105</v>
          </cell>
          <cell r="F291">
            <v>44044</v>
          </cell>
          <cell r="G291">
            <v>0.39626560290115798</v>
          </cell>
          <cell r="H291">
            <v>649.64036156156556</v>
          </cell>
        </row>
        <row r="292">
          <cell r="C292">
            <v>44104</v>
          </cell>
          <cell r="D292">
            <v>44105</v>
          </cell>
          <cell r="E292">
            <v>44136</v>
          </cell>
          <cell r="F292">
            <v>44075</v>
          </cell>
          <cell r="G292">
            <v>0.39626560290115798</v>
          </cell>
          <cell r="H292">
            <v>652.21466285699671</v>
          </cell>
        </row>
        <row r="293">
          <cell r="C293">
            <v>44134</v>
          </cell>
          <cell r="D293">
            <v>44136</v>
          </cell>
          <cell r="E293">
            <v>44166</v>
          </cell>
          <cell r="F293">
            <v>44105</v>
          </cell>
          <cell r="G293">
            <v>0.39626560290115798</v>
          </cell>
          <cell r="H293">
            <v>654.79916522297674</v>
          </cell>
        </row>
        <row r="294">
          <cell r="C294">
            <v>44165</v>
          </cell>
          <cell r="D294">
            <v>44166</v>
          </cell>
          <cell r="E294">
            <v>44197</v>
          </cell>
          <cell r="F294">
            <v>44136</v>
          </cell>
          <cell r="G294">
            <v>0.39626560290115798</v>
          </cell>
          <cell r="H294">
            <v>657.39390908283929</v>
          </cell>
        </row>
        <row r="295">
          <cell r="C295">
            <v>44196</v>
          </cell>
          <cell r="D295">
            <v>44197</v>
          </cell>
          <cell r="E295">
            <v>44228</v>
          </cell>
          <cell r="F295">
            <v>44166</v>
          </cell>
          <cell r="G295">
            <v>0.39626560290115798</v>
          </cell>
          <cell r="H295">
            <v>659.99893502010184</v>
          </cell>
        </row>
        <row r="296">
          <cell r="C296">
            <v>44225</v>
          </cell>
          <cell r="D296">
            <v>44228</v>
          </cell>
          <cell r="E296">
            <v>44256</v>
          </cell>
          <cell r="F296">
            <v>44197</v>
          </cell>
          <cell r="G296">
            <v>0.39626560290115798</v>
          </cell>
          <cell r="H296">
            <v>662.61428377910045</v>
          </cell>
        </row>
        <row r="297">
          <cell r="C297">
            <v>44253</v>
          </cell>
          <cell r="D297">
            <v>44256</v>
          </cell>
          <cell r="E297">
            <v>44287</v>
          </cell>
          <cell r="F297">
            <v>44228</v>
          </cell>
          <cell r="G297">
            <v>0.39626560290115798</v>
          </cell>
          <cell r="H297">
            <v>665.23999626562693</v>
          </cell>
        </row>
        <row r="298">
          <cell r="C298">
            <v>44286</v>
          </cell>
          <cell r="D298">
            <v>44287</v>
          </cell>
          <cell r="E298">
            <v>44317</v>
          </cell>
          <cell r="F298">
            <v>44256</v>
          </cell>
          <cell r="G298">
            <v>0.39626560290115798</v>
          </cell>
          <cell r="H298">
            <v>667.87611354756859</v>
          </cell>
        </row>
        <row r="299">
          <cell r="C299">
            <v>44316</v>
          </cell>
          <cell r="D299">
            <v>44317</v>
          </cell>
          <cell r="E299">
            <v>44348</v>
          </cell>
          <cell r="F299">
            <v>44287</v>
          </cell>
          <cell r="G299">
            <v>0.39626560290115798</v>
          </cell>
          <cell r="H299">
            <v>670.52267685555069</v>
          </cell>
        </row>
        <row r="300">
          <cell r="C300">
            <v>44347</v>
          </cell>
          <cell r="D300">
            <v>44348</v>
          </cell>
          <cell r="E300">
            <v>44378</v>
          </cell>
          <cell r="F300">
            <v>44317</v>
          </cell>
          <cell r="G300">
            <v>0.39626560290115798</v>
          </cell>
          <cell r="H300">
            <v>673.17972758358133</v>
          </cell>
        </row>
        <row r="301">
          <cell r="C301">
            <v>44377</v>
          </cell>
          <cell r="D301">
            <v>44378</v>
          </cell>
          <cell r="E301">
            <v>44409</v>
          </cell>
          <cell r="F301">
            <v>44348</v>
          </cell>
          <cell r="G301">
            <v>0.39626560290115798</v>
          </cell>
          <cell r="H301">
            <v>675.84730728969873</v>
          </cell>
        </row>
        <row r="302">
          <cell r="C302">
            <v>44407</v>
          </cell>
          <cell r="D302">
            <v>44409</v>
          </cell>
          <cell r="E302">
            <v>44440</v>
          </cell>
          <cell r="F302">
            <v>44378</v>
          </cell>
          <cell r="G302">
            <v>0.39626560290115798</v>
          </cell>
          <cell r="H302">
            <v>678.52545769662152</v>
          </cell>
        </row>
        <row r="303">
          <cell r="C303">
            <v>44439</v>
          </cell>
          <cell r="D303">
            <v>44440</v>
          </cell>
          <cell r="E303">
            <v>44470</v>
          </cell>
          <cell r="F303">
            <v>44409</v>
          </cell>
          <cell r="G303">
            <v>0.39626560290115798</v>
          </cell>
          <cell r="H303">
            <v>681.21422069240089</v>
          </cell>
        </row>
        <row r="304">
          <cell r="C304">
            <v>44469</v>
          </cell>
          <cell r="D304">
            <v>44470</v>
          </cell>
          <cell r="E304">
            <v>44501</v>
          </cell>
          <cell r="F304">
            <v>44440</v>
          </cell>
          <cell r="G304">
            <v>0.39626560290115798</v>
          </cell>
          <cell r="H304">
            <v>683.91363833107607</v>
          </cell>
        </row>
        <row r="305">
          <cell r="C305">
            <v>44498</v>
          </cell>
          <cell r="D305">
            <v>44501</v>
          </cell>
          <cell r="E305">
            <v>44531</v>
          </cell>
          <cell r="F305">
            <v>44470</v>
          </cell>
          <cell r="G305">
            <v>0.39626560290115798</v>
          </cell>
          <cell r="H305">
            <v>686.62375283333199</v>
          </cell>
        </row>
        <row r="306">
          <cell r="C306">
            <v>44530</v>
          </cell>
          <cell r="D306">
            <v>44531</v>
          </cell>
          <cell r="E306">
            <v>44562</v>
          </cell>
          <cell r="F306">
            <v>44501</v>
          </cell>
          <cell r="G306">
            <v>0.39626560290115798</v>
          </cell>
          <cell r="H306">
            <v>689.34460658715955</v>
          </cell>
        </row>
        <row r="307">
          <cell r="C307">
            <v>44561</v>
          </cell>
          <cell r="D307">
            <v>44562</v>
          </cell>
          <cell r="E307">
            <v>44593</v>
          </cell>
          <cell r="F307">
            <v>44531</v>
          </cell>
          <cell r="G307">
            <v>0.39626560290115798</v>
          </cell>
          <cell r="H307">
            <v>692.07624214851876</v>
          </cell>
        </row>
        <row r="308">
          <cell r="C308">
            <v>44592</v>
          </cell>
          <cell r="D308">
            <v>44593</v>
          </cell>
          <cell r="E308">
            <v>44621</v>
          </cell>
          <cell r="F308">
            <v>44562</v>
          </cell>
          <cell r="G308">
            <v>0.39626560290115798</v>
          </cell>
          <cell r="H308">
            <v>694.81870224200429</v>
          </cell>
        </row>
        <row r="309">
          <cell r="C309">
            <v>44617</v>
          </cell>
          <cell r="D309">
            <v>44621</v>
          </cell>
          <cell r="E309">
            <v>44652</v>
          </cell>
          <cell r="F309">
            <v>44593</v>
          </cell>
          <cell r="G309">
            <v>0.39626560290115798</v>
          </cell>
          <cell r="H309">
            <v>697.57202976151359</v>
          </cell>
        </row>
        <row r="310">
          <cell r="C310">
            <v>44651</v>
          </cell>
          <cell r="D310">
            <v>44652</v>
          </cell>
          <cell r="E310">
            <v>44682</v>
          </cell>
          <cell r="F310">
            <v>44621</v>
          </cell>
          <cell r="G310">
            <v>0.39626560290115798</v>
          </cell>
          <cell r="H310">
            <v>700.33626777091786</v>
          </cell>
        </row>
        <row r="311">
          <cell r="C311">
            <v>44680</v>
          </cell>
          <cell r="D311">
            <v>44682</v>
          </cell>
          <cell r="E311">
            <v>44713</v>
          </cell>
          <cell r="F311">
            <v>44652</v>
          </cell>
          <cell r="G311">
            <v>0.39626560290115798</v>
          </cell>
          <cell r="H311">
            <v>703.11145950473576</v>
          </cell>
        </row>
        <row r="312">
          <cell r="C312">
            <v>44712</v>
          </cell>
          <cell r="D312">
            <v>44713</v>
          </cell>
          <cell r="E312">
            <v>44743</v>
          </cell>
          <cell r="F312">
            <v>44682</v>
          </cell>
          <cell r="G312">
            <v>0.39626560290115798</v>
          </cell>
          <cell r="H312">
            <v>705.89764836880931</v>
          </cell>
        </row>
        <row r="313">
          <cell r="C313">
            <v>44742</v>
          </cell>
          <cell r="D313">
            <v>44743</v>
          </cell>
          <cell r="E313">
            <v>44774</v>
          </cell>
          <cell r="F313">
            <v>44713</v>
          </cell>
          <cell r="G313">
            <v>0.39626560290115798</v>
          </cell>
          <cell r="H313">
            <v>708.69487794098302</v>
          </cell>
        </row>
        <row r="314">
          <cell r="C314">
            <v>44771</v>
          </cell>
          <cell r="D314">
            <v>44774</v>
          </cell>
          <cell r="E314">
            <v>44805</v>
          </cell>
          <cell r="F314">
            <v>44743</v>
          </cell>
          <cell r="G314">
            <v>0.39626560290115798</v>
          </cell>
          <cell r="H314">
            <v>711.50319197178544</v>
          </cell>
        </row>
        <row r="315">
          <cell r="C315">
            <v>44804</v>
          </cell>
          <cell r="D315">
            <v>44805</v>
          </cell>
          <cell r="E315">
            <v>44835</v>
          </cell>
          <cell r="F315">
            <v>44774</v>
          </cell>
          <cell r="G315">
            <v>0.39626560290115798</v>
          </cell>
          <cell r="H315">
            <v>714.32263438511347</v>
          </cell>
        </row>
        <row r="316">
          <cell r="C316">
            <v>44834</v>
          </cell>
          <cell r="D316">
            <v>44835</v>
          </cell>
          <cell r="E316">
            <v>44866</v>
          </cell>
          <cell r="F316">
            <v>44805</v>
          </cell>
          <cell r="G316">
            <v>0.39626560290115798</v>
          </cell>
          <cell r="H316">
            <v>717.15324927891913</v>
          </cell>
        </row>
        <row r="317">
          <cell r="C317">
            <v>44865</v>
          </cell>
          <cell r="D317">
            <v>44866</v>
          </cell>
          <cell r="E317">
            <v>44896</v>
          </cell>
          <cell r="F317">
            <v>44835</v>
          </cell>
          <cell r="G317">
            <v>0.39626560290115798</v>
          </cell>
          <cell r="H317">
            <v>719.99508092589952</v>
          </cell>
        </row>
        <row r="318">
          <cell r="C318">
            <v>44895</v>
          </cell>
          <cell r="D318">
            <v>44896</v>
          </cell>
          <cell r="E318">
            <v>44927</v>
          </cell>
          <cell r="F318">
            <v>44866</v>
          </cell>
          <cell r="G318">
            <v>0.39626560290115798</v>
          </cell>
          <cell r="H318">
            <v>722.84817377418926</v>
          </cell>
        </row>
        <row r="319">
          <cell r="C319">
            <v>44925</v>
          </cell>
          <cell r="D319">
            <v>44927</v>
          </cell>
          <cell r="E319">
            <v>44958</v>
          </cell>
          <cell r="F319">
            <v>44896</v>
          </cell>
          <cell r="G319">
            <v>0.39626560290115798</v>
          </cell>
          <cell r="H319">
            <v>725.71257244805554</v>
          </cell>
        </row>
        <row r="320">
          <cell r="C320">
            <v>44957</v>
          </cell>
          <cell r="D320">
            <v>44958</v>
          </cell>
          <cell r="E320">
            <v>44986</v>
          </cell>
          <cell r="F320">
            <v>44927</v>
          </cell>
          <cell r="G320">
            <v>0.39626560290115798</v>
          </cell>
          <cell r="H320">
            <v>728.58832174859629</v>
          </cell>
        </row>
        <row r="321">
          <cell r="C321">
            <v>44985</v>
          </cell>
          <cell r="D321">
            <v>44986</v>
          </cell>
          <cell r="E321">
            <v>45017</v>
          </cell>
          <cell r="F321">
            <v>44958</v>
          </cell>
          <cell r="G321">
            <v>0.39626560290115798</v>
          </cell>
          <cell r="H321">
            <v>731.47546665444077</v>
          </cell>
        </row>
        <row r="322">
          <cell r="C322">
            <v>45016</v>
          </cell>
          <cell r="D322">
            <v>45017</v>
          </cell>
          <cell r="E322">
            <v>45047</v>
          </cell>
          <cell r="F322">
            <v>44986</v>
          </cell>
          <cell r="G322">
            <v>0.39626560290115798</v>
          </cell>
          <cell r="H322">
            <v>734.37405232245305</v>
          </cell>
        </row>
        <row r="323">
          <cell r="C323">
            <v>45044</v>
          </cell>
          <cell r="D323">
            <v>45047</v>
          </cell>
          <cell r="E323">
            <v>45078</v>
          </cell>
          <cell r="F323">
            <v>45017</v>
          </cell>
          <cell r="G323">
            <v>0.39626560290115798</v>
          </cell>
          <cell r="H323">
            <v>737.28412408843826</v>
          </cell>
        </row>
        <row r="324">
          <cell r="C324">
            <v>45077</v>
          </cell>
          <cell r="D324">
            <v>45078</v>
          </cell>
          <cell r="E324">
            <v>45108</v>
          </cell>
          <cell r="F324">
            <v>45047</v>
          </cell>
          <cell r="G324">
            <v>0.39626560290115798</v>
          </cell>
          <cell r="H324">
            <v>740.20572746785183</v>
          </cell>
        </row>
        <row r="325">
          <cell r="C325">
            <v>45107</v>
          </cell>
          <cell r="D325">
            <v>45108</v>
          </cell>
          <cell r="E325">
            <v>45139</v>
          </cell>
          <cell r="F325">
            <v>45078</v>
          </cell>
          <cell r="G325">
            <v>0.39626560290115798</v>
          </cell>
          <cell r="H325">
            <v>743.13890815651121</v>
          </cell>
        </row>
        <row r="326">
          <cell r="C326">
            <v>45138</v>
          </cell>
          <cell r="D326">
            <v>45139</v>
          </cell>
          <cell r="E326">
            <v>45170</v>
          </cell>
          <cell r="F326">
            <v>45108</v>
          </cell>
          <cell r="G326">
            <v>0.39626560290115798</v>
          </cell>
          <cell r="H326">
            <v>746.08371203131071</v>
          </cell>
        </row>
        <row r="327">
          <cell r="C327">
            <v>45169</v>
          </cell>
          <cell r="D327">
            <v>45170</v>
          </cell>
          <cell r="E327">
            <v>45200</v>
          </cell>
          <cell r="F327">
            <v>45139</v>
          </cell>
          <cell r="G327">
            <v>0.39626560290115798</v>
          </cell>
          <cell r="H327">
            <v>749.0401851509389</v>
          </cell>
        </row>
        <row r="328">
          <cell r="C328">
            <v>45198</v>
          </cell>
          <cell r="D328">
            <v>45200</v>
          </cell>
          <cell r="E328">
            <v>45231</v>
          </cell>
          <cell r="F328">
            <v>45170</v>
          </cell>
          <cell r="G328">
            <v>0.39626560290115798</v>
          </cell>
          <cell r="H328">
            <v>752.00837375659921</v>
          </cell>
        </row>
        <row r="329">
          <cell r="C329">
            <v>45230</v>
          </cell>
          <cell r="D329">
            <v>45231</v>
          </cell>
          <cell r="E329">
            <v>45261</v>
          </cell>
          <cell r="F329">
            <v>45200</v>
          </cell>
          <cell r="G329">
            <v>0.39626560290115798</v>
          </cell>
          <cell r="H329">
            <v>754.98832427273294</v>
          </cell>
        </row>
        <row r="330">
          <cell r="C330">
            <v>45260</v>
          </cell>
          <cell r="D330">
            <v>45261</v>
          </cell>
          <cell r="E330">
            <v>45292</v>
          </cell>
          <cell r="F330">
            <v>45231</v>
          </cell>
          <cell r="G330">
            <v>0.39626560290115798</v>
          </cell>
          <cell r="H330">
            <v>757.98008330774564</v>
          </cell>
        </row>
        <row r="331">
          <cell r="C331">
            <v>45289</v>
          </cell>
          <cell r="D331">
            <v>45292</v>
          </cell>
          <cell r="E331">
            <v>45323</v>
          </cell>
          <cell r="F331">
            <v>45261</v>
          </cell>
          <cell r="G331">
            <v>0.39626560290115798</v>
          </cell>
          <cell r="H331">
            <v>760.98369765473581</v>
          </cell>
        </row>
        <row r="332">
          <cell r="C332">
            <v>45322</v>
          </cell>
          <cell r="D332">
            <v>45323</v>
          </cell>
          <cell r="E332">
            <v>45352</v>
          </cell>
          <cell r="F332">
            <v>45292</v>
          </cell>
          <cell r="G332">
            <v>0.39626560290115798</v>
          </cell>
          <cell r="H332">
            <v>763.99921429222684</v>
          </cell>
        </row>
        <row r="333">
          <cell r="C333">
            <v>45351</v>
          </cell>
          <cell r="D333">
            <v>45352</v>
          </cell>
          <cell r="E333">
            <v>45383</v>
          </cell>
          <cell r="F333">
            <v>45323</v>
          </cell>
          <cell r="G333">
            <v>0.39626560290115798</v>
          </cell>
          <cell r="H333">
            <v>767.02668038490208</v>
          </cell>
        </row>
        <row r="334">
          <cell r="C334">
            <v>45379</v>
          </cell>
          <cell r="D334">
            <v>45383</v>
          </cell>
          <cell r="E334">
            <v>45413</v>
          </cell>
          <cell r="F334">
            <v>45352</v>
          </cell>
          <cell r="G334">
            <v>0.39626560290115798</v>
          </cell>
          <cell r="H334">
            <v>770.06614328434205</v>
          </cell>
        </row>
        <row r="335">
          <cell r="C335">
            <v>45412</v>
          </cell>
          <cell r="D335">
            <v>45413</v>
          </cell>
          <cell r="E335">
            <v>45444</v>
          </cell>
          <cell r="F335">
            <v>45383</v>
          </cell>
          <cell r="G335">
            <v>0.39626560290115798</v>
          </cell>
          <cell r="H335">
            <v>773.11765052976546</v>
          </cell>
        </row>
        <row r="336">
          <cell r="C336">
            <v>45443</v>
          </cell>
          <cell r="D336">
            <v>45444</v>
          </cell>
          <cell r="E336">
            <v>45474</v>
          </cell>
          <cell r="F336">
            <v>45413</v>
          </cell>
          <cell r="G336">
            <v>0.39626560290115798</v>
          </cell>
          <cell r="H336">
            <v>776.1812498487725</v>
          </cell>
        </row>
        <row r="337">
          <cell r="C337">
            <v>45471</v>
          </cell>
          <cell r="D337">
            <v>45474</v>
          </cell>
          <cell r="E337">
            <v>45505</v>
          </cell>
          <cell r="F337">
            <v>45444</v>
          </cell>
          <cell r="G337">
            <v>0.39626560290115798</v>
          </cell>
          <cell r="H337">
            <v>779.25698915809153</v>
          </cell>
        </row>
        <row r="338">
          <cell r="C338">
            <v>45504</v>
          </cell>
          <cell r="D338">
            <v>45505</v>
          </cell>
          <cell r="E338">
            <v>45536</v>
          </cell>
          <cell r="F338">
            <v>45474</v>
          </cell>
          <cell r="G338">
            <v>0.39626560290115798</v>
          </cell>
          <cell r="H338">
            <v>782.34491656432829</v>
          </cell>
        </row>
        <row r="339">
          <cell r="C339">
            <v>45534</v>
          </cell>
          <cell r="D339">
            <v>45536</v>
          </cell>
          <cell r="E339">
            <v>45566</v>
          </cell>
          <cell r="F339">
            <v>45505</v>
          </cell>
          <cell r="G339">
            <v>0.39626560290115798</v>
          </cell>
          <cell r="H339">
            <v>785.44508036471848</v>
          </cell>
        </row>
        <row r="340">
          <cell r="C340">
            <v>45565</v>
          </cell>
          <cell r="D340">
            <v>45566</v>
          </cell>
          <cell r="E340">
            <v>45597</v>
          </cell>
          <cell r="F340">
            <v>45536</v>
          </cell>
          <cell r="G340">
            <v>0.39626560290115798</v>
          </cell>
          <cell r="H340">
            <v>788.55752904788324</v>
          </cell>
        </row>
        <row r="341">
          <cell r="C341">
            <v>45596</v>
          </cell>
          <cell r="D341">
            <v>45597</v>
          </cell>
          <cell r="E341">
            <v>45627</v>
          </cell>
          <cell r="F341">
            <v>45566</v>
          </cell>
          <cell r="G341">
            <v>0.39626560290115798</v>
          </cell>
          <cell r="H341">
            <v>791.68231129458729</v>
          </cell>
        </row>
        <row r="342">
          <cell r="C342">
            <v>45625</v>
          </cell>
          <cell r="D342">
            <v>45627</v>
          </cell>
          <cell r="E342">
            <v>45658</v>
          </cell>
          <cell r="F342">
            <v>45597</v>
          </cell>
          <cell r="G342">
            <v>0.39626560290115798</v>
          </cell>
          <cell r="H342">
            <v>794.81947597850058</v>
          </cell>
        </row>
        <row r="343">
          <cell r="C343">
            <v>45657</v>
          </cell>
          <cell r="D343">
            <v>45658</v>
          </cell>
          <cell r="E343">
            <v>45689</v>
          </cell>
          <cell r="F343">
            <v>45627</v>
          </cell>
          <cell r="G343">
            <v>0.39626560290115798</v>
          </cell>
          <cell r="H343">
            <v>797.96907216696263</v>
          </cell>
        </row>
        <row r="344">
          <cell r="C344">
            <v>45688</v>
          </cell>
          <cell r="D344">
            <v>45689</v>
          </cell>
          <cell r="E344">
            <v>45717</v>
          </cell>
          <cell r="F344">
            <v>45658</v>
          </cell>
          <cell r="G344">
            <v>0.39626560290115798</v>
          </cell>
          <cell r="H344">
            <v>801.13114912174979</v>
          </cell>
        </row>
        <row r="345">
          <cell r="C345">
            <v>45716</v>
          </cell>
          <cell r="D345">
            <v>45717</v>
          </cell>
          <cell r="E345">
            <v>45748</v>
          </cell>
          <cell r="F345">
            <v>45689</v>
          </cell>
          <cell r="G345">
            <v>0.39626560290115798</v>
          </cell>
          <cell r="H345">
            <v>804.30575629984605</v>
          </cell>
        </row>
        <row r="346">
          <cell r="C346">
            <v>45747</v>
          </cell>
          <cell r="D346">
            <v>45748</v>
          </cell>
          <cell r="E346">
            <v>45778</v>
          </cell>
          <cell r="F346">
            <v>45717</v>
          </cell>
          <cell r="G346">
            <v>0.39626560290115798</v>
          </cell>
          <cell r="H346">
            <v>807.49294335421632</v>
          </cell>
        </row>
        <row r="347">
          <cell r="C347">
            <v>45777</v>
          </cell>
          <cell r="D347">
            <v>45778</v>
          </cell>
          <cell r="E347">
            <v>45809</v>
          </cell>
          <cell r="F347">
            <v>45748</v>
          </cell>
          <cell r="G347">
            <v>0.39626560290115798</v>
          </cell>
          <cell r="H347">
            <v>810.69276013458318</v>
          </cell>
        </row>
        <row r="348">
          <cell r="C348">
            <v>45807</v>
          </cell>
          <cell r="D348">
            <v>45809</v>
          </cell>
          <cell r="E348">
            <v>45839</v>
          </cell>
          <cell r="F348">
            <v>45778</v>
          </cell>
          <cell r="G348">
            <v>0.39626560290115798</v>
          </cell>
          <cell r="H348">
            <v>813.90525668820658</v>
          </cell>
        </row>
        <row r="349">
          <cell r="C349">
            <v>45838</v>
          </cell>
          <cell r="D349">
            <v>45839</v>
          </cell>
          <cell r="E349">
            <v>45870</v>
          </cell>
          <cell r="F349">
            <v>45809</v>
          </cell>
          <cell r="G349">
            <v>0.39626560290115798</v>
          </cell>
          <cell r="H349">
            <v>817.13048326066632</v>
          </cell>
        </row>
        <row r="350">
          <cell r="C350">
            <v>45869</v>
          </cell>
          <cell r="D350">
            <v>45870</v>
          </cell>
          <cell r="E350">
            <v>45901</v>
          </cell>
          <cell r="F350">
            <v>45839</v>
          </cell>
          <cell r="G350">
            <v>0.39626560290115798</v>
          </cell>
          <cell r="H350">
            <v>820.36849029664836</v>
          </cell>
        </row>
        <row r="351">
          <cell r="C351">
            <v>45898</v>
          </cell>
          <cell r="D351">
            <v>45901</v>
          </cell>
          <cell r="E351">
            <v>45931</v>
          </cell>
          <cell r="F351">
            <v>45870</v>
          </cell>
          <cell r="G351">
            <v>0.39626560290115798</v>
          </cell>
          <cell r="H351">
            <v>823.61932844073351</v>
          </cell>
        </row>
        <row r="352">
          <cell r="C352">
            <v>45930</v>
          </cell>
          <cell r="D352">
            <v>45931</v>
          </cell>
          <cell r="E352">
            <v>45962</v>
          </cell>
          <cell r="F352">
            <v>45901</v>
          </cell>
          <cell r="G352">
            <v>0.39626560290115798</v>
          </cell>
          <cell r="H352">
            <v>826.88304853818966</v>
          </cell>
        </row>
        <row r="353">
          <cell r="C353">
            <v>45961</v>
          </cell>
          <cell r="D353">
            <v>45962</v>
          </cell>
          <cell r="E353">
            <v>45992</v>
          </cell>
          <cell r="F353">
            <v>45931</v>
          </cell>
          <cell r="G353">
            <v>0.39626560290115798</v>
          </cell>
          <cell r="H353">
            <v>830.15970163576696</v>
          </cell>
        </row>
        <row r="354">
          <cell r="C354">
            <v>45989</v>
          </cell>
          <cell r="D354">
            <v>45992</v>
          </cell>
          <cell r="E354">
            <v>46023</v>
          </cell>
          <cell r="F354">
            <v>45962</v>
          </cell>
          <cell r="G354">
            <v>0.39626560290115798</v>
          </cell>
          <cell r="H354">
            <v>833.44933898249644</v>
          </cell>
        </row>
        <row r="355">
          <cell r="C355">
            <v>46022</v>
          </cell>
          <cell r="D355">
            <v>46023</v>
          </cell>
          <cell r="E355">
            <v>46054</v>
          </cell>
          <cell r="F355">
            <v>45992</v>
          </cell>
          <cell r="G355">
            <v>0.39626560290115798</v>
          </cell>
          <cell r="H355">
            <v>836.75201203049119</v>
          </cell>
        </row>
        <row r="356">
          <cell r="C356">
            <v>46052</v>
          </cell>
          <cell r="D356">
            <v>46054</v>
          </cell>
          <cell r="E356">
            <v>46082</v>
          </cell>
          <cell r="F356">
            <v>46023</v>
          </cell>
          <cell r="G356">
            <v>0.39626560290115798</v>
          </cell>
          <cell r="H356">
            <v>840.06777243575141</v>
          </cell>
        </row>
        <row r="357">
          <cell r="C357">
            <v>46080</v>
          </cell>
          <cell r="D357">
            <v>46082</v>
          </cell>
          <cell r="E357">
            <v>46113</v>
          </cell>
          <cell r="F357">
            <v>46054</v>
          </cell>
          <cell r="G357">
            <v>0.39626560290115798</v>
          </cell>
          <cell r="H357">
            <v>843.39667205897229</v>
          </cell>
        </row>
        <row r="358">
          <cell r="C358">
            <v>46112</v>
          </cell>
          <cell r="D358">
            <v>46113</v>
          </cell>
          <cell r="E358">
            <v>46143</v>
          </cell>
          <cell r="F358">
            <v>46082</v>
          </cell>
          <cell r="G358">
            <v>0.39626560290115798</v>
          </cell>
          <cell r="H358">
            <v>846.73876296635513</v>
          </cell>
        </row>
        <row r="359">
          <cell r="C359">
            <v>46142</v>
          </cell>
          <cell r="D359">
            <v>46143</v>
          </cell>
          <cell r="E359">
            <v>46174</v>
          </cell>
          <cell r="F359">
            <v>46113</v>
          </cell>
          <cell r="G359">
            <v>0.39626560290115798</v>
          </cell>
          <cell r="H359">
            <v>850.09409743042158</v>
          </cell>
        </row>
        <row r="360">
          <cell r="C360">
            <v>46171</v>
          </cell>
          <cell r="D360">
            <v>46174</v>
          </cell>
          <cell r="E360">
            <v>46204</v>
          </cell>
          <cell r="F360">
            <v>46143</v>
          </cell>
          <cell r="G360">
            <v>0.39626560290115798</v>
          </cell>
          <cell r="H360">
            <v>853.46272793083142</v>
          </cell>
        </row>
        <row r="361">
          <cell r="C361">
            <v>46203</v>
          </cell>
          <cell r="D361">
            <v>46204</v>
          </cell>
          <cell r="E361">
            <v>46235</v>
          </cell>
          <cell r="F361">
            <v>46174</v>
          </cell>
          <cell r="G361">
            <v>0.39626560290115798</v>
          </cell>
          <cell r="H361">
            <v>856.8447071552032</v>
          </cell>
        </row>
        <row r="362">
          <cell r="C362">
            <v>46234</v>
          </cell>
          <cell r="D362">
            <v>46235</v>
          </cell>
          <cell r="E362">
            <v>46266</v>
          </cell>
          <cell r="F362">
            <v>46204</v>
          </cell>
          <cell r="G362">
            <v>0.39626560290115798</v>
          </cell>
          <cell r="H362">
            <v>860.2400879999384</v>
          </cell>
        </row>
        <row r="363">
          <cell r="C363">
            <v>46265</v>
          </cell>
          <cell r="D363">
            <v>46266</v>
          </cell>
          <cell r="E363">
            <v>46296</v>
          </cell>
          <cell r="F363">
            <v>46235</v>
          </cell>
          <cell r="G363">
            <v>0.39626560290115798</v>
          </cell>
          <cell r="H363">
            <v>863.64892357104884</v>
          </cell>
        </row>
        <row r="364">
          <cell r="C364">
            <v>46295</v>
          </cell>
          <cell r="D364">
            <v>46296</v>
          </cell>
          <cell r="E364">
            <v>46327</v>
          </cell>
          <cell r="F364">
            <v>46266</v>
          </cell>
          <cell r="G364">
            <v>0.39626560290115798</v>
          </cell>
          <cell r="H364">
            <v>867.07126718498705</v>
          </cell>
        </row>
        <row r="365">
          <cell r="C365">
            <v>46325</v>
          </cell>
          <cell r="D365">
            <v>46327</v>
          </cell>
          <cell r="E365">
            <v>46357</v>
          </cell>
          <cell r="F365">
            <v>46296</v>
          </cell>
          <cell r="G365">
            <v>0.39626560290115798</v>
          </cell>
          <cell r="H365">
            <v>870.50717236948037</v>
          </cell>
        </row>
        <row r="366">
          <cell r="C366">
            <v>46356</v>
          </cell>
          <cell r="D366">
            <v>46357</v>
          </cell>
          <cell r="E366">
            <v>46388</v>
          </cell>
          <cell r="F366">
            <v>46327</v>
          </cell>
          <cell r="G366">
            <v>0.39626560290115798</v>
          </cell>
          <cell r="H366">
            <v>873.95669286436816</v>
          </cell>
        </row>
        <row r="367">
          <cell r="C367">
            <v>46387</v>
          </cell>
          <cell r="D367">
            <v>46388</v>
          </cell>
          <cell r="E367">
            <v>46419</v>
          </cell>
          <cell r="F367">
            <v>46357</v>
          </cell>
          <cell r="G367">
            <v>0.39626560290115798</v>
          </cell>
          <cell r="H367">
            <v>877.41988262244217</v>
          </cell>
        </row>
        <row r="368">
          <cell r="C368">
            <v>46416</v>
          </cell>
          <cell r="D368">
            <v>46419</v>
          </cell>
          <cell r="E368">
            <v>46447</v>
          </cell>
          <cell r="F368">
            <v>46388</v>
          </cell>
          <cell r="G368">
            <v>0.39626560290115798</v>
          </cell>
          <cell r="H368">
            <v>880.89679581029066</v>
          </cell>
        </row>
        <row r="369">
          <cell r="C369">
            <v>46444</v>
          </cell>
          <cell r="D369">
            <v>46447</v>
          </cell>
          <cell r="E369">
            <v>46478</v>
          </cell>
          <cell r="F369">
            <v>46419</v>
          </cell>
          <cell r="G369">
            <v>0.39626560290115798</v>
          </cell>
          <cell r="H369">
            <v>884.38748680914523</v>
          </cell>
        </row>
        <row r="370">
          <cell r="C370">
            <v>46477</v>
          </cell>
          <cell r="D370">
            <v>46478</v>
          </cell>
          <cell r="E370">
            <v>46508</v>
          </cell>
          <cell r="F370">
            <v>46447</v>
          </cell>
          <cell r="G370">
            <v>0.39626560290115798</v>
          </cell>
          <cell r="H370">
            <v>887.89201021573194</v>
          </cell>
        </row>
        <row r="371">
          <cell r="C371">
            <v>46507</v>
          </cell>
          <cell r="D371">
            <v>46508</v>
          </cell>
          <cell r="E371">
            <v>46539</v>
          </cell>
          <cell r="F371">
            <v>46478</v>
          </cell>
          <cell r="G371">
            <v>0.39626560290115798</v>
          </cell>
          <cell r="H371">
            <v>891.41042084312448</v>
          </cell>
        </row>
        <row r="372">
          <cell r="C372">
            <v>46538</v>
          </cell>
          <cell r="D372">
            <v>46539</v>
          </cell>
          <cell r="E372">
            <v>46569</v>
          </cell>
          <cell r="F372">
            <v>46508</v>
          </cell>
          <cell r="G372">
            <v>0.39626560290115798</v>
          </cell>
          <cell r="H372">
            <v>894.94277372160229</v>
          </cell>
        </row>
        <row r="373">
          <cell r="C373">
            <v>46568</v>
          </cell>
          <cell r="D373">
            <v>46569</v>
          </cell>
          <cell r="E373">
            <v>46600</v>
          </cell>
          <cell r="F373">
            <v>46539</v>
          </cell>
          <cell r="G373">
            <v>0.39626560290115798</v>
          </cell>
          <cell r="H373">
            <v>898.48912409951049</v>
          </cell>
        </row>
        <row r="374">
          <cell r="C374">
            <v>46598</v>
          </cell>
          <cell r="D374">
            <v>46600</v>
          </cell>
          <cell r="E374">
            <v>46631</v>
          </cell>
          <cell r="F374">
            <v>46569</v>
          </cell>
          <cell r="G374">
            <v>0.39626560290115798</v>
          </cell>
          <cell r="H374">
            <v>902.04952744412481</v>
          </cell>
        </row>
        <row r="375">
          <cell r="C375">
            <v>46630</v>
          </cell>
          <cell r="D375">
            <v>46631</v>
          </cell>
          <cell r="E375">
            <v>46661</v>
          </cell>
          <cell r="F375">
            <v>46600</v>
          </cell>
          <cell r="G375">
            <v>0.39626560290115798</v>
          </cell>
          <cell r="H375">
            <v>905.62403944251832</v>
          </cell>
        </row>
        <row r="376">
          <cell r="C376">
            <v>46660</v>
          </cell>
          <cell r="D376">
            <v>46661</v>
          </cell>
          <cell r="E376">
            <v>46692</v>
          </cell>
          <cell r="F376">
            <v>46631</v>
          </cell>
          <cell r="G376">
            <v>0.39626560290115798</v>
          </cell>
          <cell r="H376">
            <v>909.21271600243301</v>
          </cell>
        </row>
        <row r="377">
          <cell r="C377">
            <v>46689</v>
          </cell>
          <cell r="D377">
            <v>46692</v>
          </cell>
          <cell r="E377">
            <v>46722</v>
          </cell>
          <cell r="F377">
            <v>46661</v>
          </cell>
          <cell r="G377">
            <v>0.39626560290115798</v>
          </cell>
          <cell r="H377">
            <v>912.81561325315408</v>
          </cell>
        </row>
        <row r="378">
          <cell r="C378">
            <v>46721</v>
          </cell>
          <cell r="D378">
            <v>46722</v>
          </cell>
          <cell r="E378">
            <v>46753</v>
          </cell>
          <cell r="F378">
            <v>46692</v>
          </cell>
          <cell r="G378">
            <v>0.39626560290115798</v>
          </cell>
          <cell r="H378">
            <v>916.43278754638754</v>
          </cell>
        </row>
        <row r="379">
          <cell r="C379">
            <v>46752</v>
          </cell>
          <cell r="D379">
            <v>46753</v>
          </cell>
          <cell r="E379">
            <v>46784</v>
          </cell>
          <cell r="F379">
            <v>46722</v>
          </cell>
          <cell r="G379">
            <v>0.39626560290115798</v>
          </cell>
          <cell r="H379">
            <v>920.06429545714218</v>
          </cell>
        </row>
        <row r="380">
          <cell r="C380">
            <v>46783</v>
          </cell>
          <cell r="D380">
            <v>46784</v>
          </cell>
          <cell r="E380">
            <v>46813</v>
          </cell>
          <cell r="F380">
            <v>46753</v>
          </cell>
          <cell r="G380">
            <v>0.39626560290115798</v>
          </cell>
          <cell r="H380">
            <v>923.71019378461369</v>
          </cell>
        </row>
        <row r="381">
          <cell r="C381">
            <v>46808</v>
          </cell>
          <cell r="D381">
            <v>46813</v>
          </cell>
          <cell r="E381">
            <v>46844</v>
          </cell>
          <cell r="F381">
            <v>46784</v>
          </cell>
          <cell r="G381">
            <v>0.39626560290115798</v>
          </cell>
          <cell r="H381">
            <v>927.37053955307374</v>
          </cell>
        </row>
        <row r="382">
          <cell r="C382">
            <v>46843</v>
          </cell>
          <cell r="D382">
            <v>46844</v>
          </cell>
          <cell r="E382">
            <v>46874</v>
          </cell>
          <cell r="F382">
            <v>46813</v>
          </cell>
          <cell r="G382">
            <v>0.39626560290115798</v>
          </cell>
          <cell r="H382">
            <v>931.04539001276146</v>
          </cell>
        </row>
        <row r="383">
          <cell r="C383">
            <v>46871</v>
          </cell>
          <cell r="D383">
            <v>46874</v>
          </cell>
          <cell r="E383">
            <v>46905</v>
          </cell>
          <cell r="F383">
            <v>46844</v>
          </cell>
          <cell r="G383">
            <v>0.39626560290115798</v>
          </cell>
          <cell r="H383">
            <v>934.73480264077898</v>
          </cell>
        </row>
        <row r="384">
          <cell r="C384">
            <v>46904</v>
          </cell>
          <cell r="D384">
            <v>46905</v>
          </cell>
          <cell r="E384">
            <v>46935</v>
          </cell>
          <cell r="F384">
            <v>46874</v>
          </cell>
          <cell r="G384">
            <v>0.39626560290115798</v>
          </cell>
          <cell r="H384">
            <v>938.43883514199047</v>
          </cell>
        </row>
        <row r="385">
          <cell r="C385">
            <v>46934</v>
          </cell>
          <cell r="D385">
            <v>46935</v>
          </cell>
          <cell r="E385">
            <v>46966</v>
          </cell>
          <cell r="F385">
            <v>46905</v>
          </cell>
          <cell r="G385">
            <v>0.39626560290115798</v>
          </cell>
          <cell r="H385">
            <v>942.15754544992444</v>
          </cell>
        </row>
        <row r="386">
          <cell r="C386">
            <v>46965</v>
          </cell>
          <cell r="D386">
            <v>46966</v>
          </cell>
          <cell r="E386">
            <v>46997</v>
          </cell>
          <cell r="F386">
            <v>46935</v>
          </cell>
          <cell r="G386">
            <v>0.39626560290115798</v>
          </cell>
          <cell r="H386">
            <v>945.89099172768033</v>
          </cell>
        </row>
        <row r="387">
          <cell r="C387">
            <v>46996</v>
          </cell>
          <cell r="D387">
            <v>46997</v>
          </cell>
          <cell r="E387">
            <v>47027</v>
          </cell>
          <cell r="F387">
            <v>46966</v>
          </cell>
          <cell r="G387">
            <v>0.39626560290115798</v>
          </cell>
          <cell r="H387">
            <v>949.63923236883772</v>
          </cell>
        </row>
        <row r="388">
          <cell r="C388">
            <v>47025</v>
          </cell>
          <cell r="D388">
            <v>47027</v>
          </cell>
          <cell r="E388">
            <v>47058</v>
          </cell>
          <cell r="F388">
            <v>46997</v>
          </cell>
          <cell r="G388">
            <v>0.39626560290115798</v>
          </cell>
          <cell r="H388">
            <v>953.40232599836997</v>
          </cell>
        </row>
        <row r="389">
          <cell r="C389">
            <v>47057</v>
          </cell>
          <cell r="D389">
            <v>47058</v>
          </cell>
          <cell r="E389">
            <v>47088</v>
          </cell>
          <cell r="F389">
            <v>47027</v>
          </cell>
          <cell r="G389">
            <v>0.39626560290115798</v>
          </cell>
          <cell r="H389">
            <v>957.18033147356107</v>
          </cell>
        </row>
        <row r="390">
          <cell r="C390">
            <v>47087</v>
          </cell>
          <cell r="D390">
            <v>47088</v>
          </cell>
          <cell r="E390">
            <v>47119</v>
          </cell>
          <cell r="F390">
            <v>47058</v>
          </cell>
          <cell r="G390">
            <v>0.39626560290115798</v>
          </cell>
          <cell r="H390">
            <v>960.97330788492604</v>
          </cell>
        </row>
        <row r="391">
          <cell r="C391">
            <v>47116</v>
          </cell>
          <cell r="D391">
            <v>47119</v>
          </cell>
          <cell r="E391">
            <v>47150</v>
          </cell>
          <cell r="F391">
            <v>47088</v>
          </cell>
          <cell r="G391">
            <v>0.39626560290115798</v>
          </cell>
          <cell r="H391">
            <v>964.78131455713549</v>
          </cell>
        </row>
        <row r="392">
          <cell r="C392">
            <v>47149</v>
          </cell>
          <cell r="D392">
            <v>47150</v>
          </cell>
          <cell r="E392">
            <v>47178</v>
          </cell>
          <cell r="F392">
            <v>47119</v>
          </cell>
          <cell r="G392">
            <v>0.39626560290115798</v>
          </cell>
          <cell r="H392">
            <v>968.604411049943</v>
          </cell>
        </row>
        <row r="393">
          <cell r="C393">
            <v>47177</v>
          </cell>
          <cell r="D393">
            <v>47178</v>
          </cell>
          <cell r="E393">
            <v>47209</v>
          </cell>
          <cell r="F393">
            <v>47150</v>
          </cell>
          <cell r="G393">
            <v>0.39626560290115798</v>
          </cell>
          <cell r="H393">
            <v>972.44265715911729</v>
          </cell>
        </row>
        <row r="394">
          <cell r="C394">
            <v>47206</v>
          </cell>
          <cell r="D394">
            <v>47209</v>
          </cell>
          <cell r="E394">
            <v>47239</v>
          </cell>
          <cell r="F394">
            <v>47178</v>
          </cell>
          <cell r="G394">
            <v>0.39626560290115798</v>
          </cell>
          <cell r="H394">
            <v>976.29611291737695</v>
          </cell>
        </row>
        <row r="395">
          <cell r="C395">
            <v>47238</v>
          </cell>
          <cell r="D395">
            <v>47239</v>
          </cell>
          <cell r="E395">
            <v>47270</v>
          </cell>
          <cell r="F395">
            <v>47209</v>
          </cell>
          <cell r="G395">
            <v>0.39626560290115798</v>
          </cell>
          <cell r="H395">
            <v>980.16483859532957</v>
          </cell>
        </row>
        <row r="396">
          <cell r="C396">
            <v>47268</v>
          </cell>
          <cell r="D396">
            <v>47270</v>
          </cell>
          <cell r="E396">
            <v>47300</v>
          </cell>
          <cell r="F396">
            <v>47239</v>
          </cell>
          <cell r="G396">
            <v>0.39626560290115798</v>
          </cell>
          <cell r="H396">
            <v>984.04889470241449</v>
          </cell>
        </row>
        <row r="397">
          <cell r="C397">
            <v>47298</v>
          </cell>
          <cell r="D397">
            <v>47300</v>
          </cell>
          <cell r="E397">
            <v>47331</v>
          </cell>
          <cell r="F397">
            <v>47270</v>
          </cell>
          <cell r="G397">
            <v>0.39626560290115798</v>
          </cell>
          <cell r="H397">
            <v>987.94834198784918</v>
          </cell>
        </row>
        <row r="398">
          <cell r="C398">
            <v>47330</v>
          </cell>
          <cell r="D398">
            <v>47331</v>
          </cell>
          <cell r="E398">
            <v>47362</v>
          </cell>
          <cell r="F398">
            <v>47300</v>
          </cell>
          <cell r="G398">
            <v>0.39626560290115798</v>
          </cell>
          <cell r="H398">
            <v>991.86324144157936</v>
          </cell>
        </row>
        <row r="399">
          <cell r="C399">
            <v>47361</v>
          </cell>
          <cell r="D399">
            <v>47362</v>
          </cell>
          <cell r="E399">
            <v>47392</v>
          </cell>
          <cell r="F399">
            <v>47331</v>
          </cell>
          <cell r="G399">
            <v>0.39626560290115798</v>
          </cell>
          <cell r="H399">
            <v>995.79365429523284</v>
          </cell>
        </row>
        <row r="400">
          <cell r="C400">
            <v>47389</v>
          </cell>
          <cell r="D400">
            <v>47392</v>
          </cell>
          <cell r="E400">
            <v>47423</v>
          </cell>
          <cell r="F400">
            <v>47362</v>
          </cell>
          <cell r="G400">
            <v>0.39626560290115798</v>
          </cell>
          <cell r="H400">
            <v>999.73964202307729</v>
          </cell>
        </row>
        <row r="401">
          <cell r="C401">
            <v>47422</v>
          </cell>
          <cell r="D401">
            <v>47423</v>
          </cell>
          <cell r="E401">
            <v>47453</v>
          </cell>
          <cell r="F401">
            <v>47392</v>
          </cell>
          <cell r="G401">
            <v>0.39626560290115798</v>
          </cell>
          <cell r="H401">
            <v>1003.701266342982</v>
          </cell>
        </row>
        <row r="402">
          <cell r="C402">
            <v>47452</v>
          </cell>
          <cell r="D402">
            <v>47453</v>
          </cell>
          <cell r="E402">
            <v>47484</v>
          </cell>
          <cell r="F402">
            <v>47423</v>
          </cell>
          <cell r="G402">
            <v>0.39626560290115798</v>
          </cell>
          <cell r="H402">
            <v>1007.6785892173825</v>
          </cell>
        </row>
        <row r="403">
          <cell r="C403">
            <v>47483</v>
          </cell>
          <cell r="D403">
            <v>47484</v>
          </cell>
          <cell r="E403">
            <v>47515</v>
          </cell>
          <cell r="F403">
            <v>47453</v>
          </cell>
          <cell r="G403">
            <v>0.39626560290115798</v>
          </cell>
          <cell r="H403">
            <v>1011.6716728542507</v>
          </cell>
        </row>
        <row r="404">
          <cell r="C404">
            <v>47514</v>
          </cell>
          <cell r="D404">
            <v>47515</v>
          </cell>
          <cell r="E404">
            <v>47543</v>
          </cell>
          <cell r="F404">
            <v>47484</v>
          </cell>
          <cell r="G404">
            <v>0.39626560290115798</v>
          </cell>
          <cell r="H404">
            <v>1015.6805797080668</v>
          </cell>
        </row>
        <row r="405">
          <cell r="C405">
            <v>47542</v>
          </cell>
          <cell r="D405">
            <v>47543</v>
          </cell>
          <cell r="E405">
            <v>47574</v>
          </cell>
          <cell r="F405">
            <v>47515</v>
          </cell>
          <cell r="G405">
            <v>0.39626560290115798</v>
          </cell>
          <cell r="H405">
            <v>1019.705372480797</v>
          </cell>
        </row>
        <row r="406">
          <cell r="C406">
            <v>47571</v>
          </cell>
          <cell r="D406">
            <v>47574</v>
          </cell>
          <cell r="E406">
            <v>47604</v>
          </cell>
          <cell r="F406">
            <v>47543</v>
          </cell>
          <cell r="G406">
            <v>0.39626560290115798</v>
          </cell>
          <cell r="H406">
            <v>1023.7461141228736</v>
          </cell>
        </row>
        <row r="407">
          <cell r="C407">
            <v>47603</v>
          </cell>
          <cell r="D407">
            <v>47604</v>
          </cell>
          <cell r="E407">
            <v>47635</v>
          </cell>
          <cell r="F407">
            <v>47574</v>
          </cell>
          <cell r="G407">
            <v>0.39626560290115798</v>
          </cell>
          <cell r="H407">
            <v>1027.8028678341798</v>
          </cell>
        </row>
        <row r="408">
          <cell r="C408">
            <v>47634</v>
          </cell>
          <cell r="D408">
            <v>47635</v>
          </cell>
          <cell r="E408">
            <v>47665</v>
          </cell>
          <cell r="F408">
            <v>47604</v>
          </cell>
          <cell r="G408">
            <v>0.39626560290115798</v>
          </cell>
          <cell r="H408">
            <v>1031.8756970650384</v>
          </cell>
        </row>
        <row r="409">
          <cell r="C409">
            <v>47662</v>
          </cell>
          <cell r="D409">
            <v>47665</v>
          </cell>
          <cell r="E409">
            <v>47696</v>
          </cell>
          <cell r="F409">
            <v>47635</v>
          </cell>
          <cell r="G409">
            <v>0.39626560290115798</v>
          </cell>
          <cell r="H409">
            <v>1035.9646655172037</v>
          </cell>
        </row>
        <row r="410">
          <cell r="C410">
            <v>47695</v>
          </cell>
          <cell r="D410">
            <v>47696</v>
          </cell>
          <cell r="E410">
            <v>47727</v>
          </cell>
          <cell r="F410">
            <v>47665</v>
          </cell>
          <cell r="G410">
            <v>0.39626560290115798</v>
          </cell>
          <cell r="H410">
            <v>1040.0698371448584</v>
          </cell>
        </row>
        <row r="411">
          <cell r="C411">
            <v>47725</v>
          </cell>
          <cell r="D411">
            <v>47727</v>
          </cell>
          <cell r="E411">
            <v>47757</v>
          </cell>
          <cell r="F411">
            <v>47696</v>
          </cell>
          <cell r="G411">
            <v>0.39626560290115798</v>
          </cell>
          <cell r="H411">
            <v>1044.1912761556137</v>
          </cell>
        </row>
        <row r="412">
          <cell r="C412">
            <v>47756</v>
          </cell>
          <cell r="D412">
            <v>47757</v>
          </cell>
          <cell r="E412">
            <v>47788</v>
          </cell>
          <cell r="F412">
            <v>47727</v>
          </cell>
          <cell r="G412">
            <v>0.39626560290115798</v>
          </cell>
          <cell r="H412">
            <v>1048.329047011513</v>
          </cell>
        </row>
        <row r="413">
          <cell r="C413">
            <v>47787</v>
          </cell>
          <cell r="D413">
            <v>47788</v>
          </cell>
          <cell r="E413">
            <v>47818</v>
          </cell>
          <cell r="F413">
            <v>47757</v>
          </cell>
          <cell r="G413">
            <v>0.39626560290115798</v>
          </cell>
          <cell r="H413">
            <v>1052.4832144300412</v>
          </cell>
        </row>
        <row r="414">
          <cell r="C414">
            <v>47816</v>
          </cell>
          <cell r="D414">
            <v>47818</v>
          </cell>
          <cell r="E414">
            <v>47849</v>
          </cell>
          <cell r="F414">
            <v>47788</v>
          </cell>
          <cell r="G414">
            <v>0.39626560290115798</v>
          </cell>
          <cell r="H414">
            <v>1056.653843385136</v>
          </cell>
        </row>
        <row r="415">
          <cell r="C415">
            <v>47848</v>
          </cell>
          <cell r="D415">
            <v>47849</v>
          </cell>
          <cell r="E415">
            <v>47880</v>
          </cell>
          <cell r="F415">
            <v>47818</v>
          </cell>
          <cell r="G415">
            <v>0.39626560290115798</v>
          </cell>
          <cell r="H415">
            <v>1060.8409991082044</v>
          </cell>
        </row>
        <row r="416">
          <cell r="C416">
            <v>47879</v>
          </cell>
          <cell r="D416">
            <v>47880</v>
          </cell>
          <cell r="E416">
            <v>47908</v>
          </cell>
          <cell r="F416">
            <v>47849</v>
          </cell>
          <cell r="G416">
            <v>0.39626560290115798</v>
          </cell>
          <cell r="H416">
            <v>1065.0447470891431</v>
          </cell>
        </row>
        <row r="417">
          <cell r="C417">
            <v>47907</v>
          </cell>
          <cell r="D417">
            <v>47908</v>
          </cell>
          <cell r="E417">
            <v>47939</v>
          </cell>
          <cell r="F417">
            <v>47880</v>
          </cell>
          <cell r="G417">
            <v>0.39626560290115798</v>
          </cell>
          <cell r="H417">
            <v>1069.265153077363</v>
          </cell>
        </row>
        <row r="418">
          <cell r="C418">
            <v>47938</v>
          </cell>
          <cell r="D418">
            <v>47939</v>
          </cell>
          <cell r="E418">
            <v>47969</v>
          </cell>
          <cell r="F418">
            <v>47908</v>
          </cell>
          <cell r="G418">
            <v>0.39626560290115798</v>
          </cell>
          <cell r="H418">
            <v>1073.502283082817</v>
          </cell>
        </row>
        <row r="419">
          <cell r="C419">
            <v>47968</v>
          </cell>
          <cell r="D419">
            <v>47969</v>
          </cell>
          <cell r="E419">
            <v>48000</v>
          </cell>
          <cell r="F419">
            <v>47939</v>
          </cell>
          <cell r="G419">
            <v>0.39626560290115798</v>
          </cell>
          <cell r="H419">
            <v>1077.7562033770328</v>
          </cell>
        </row>
        <row r="420">
          <cell r="C420">
            <v>47998</v>
          </cell>
          <cell r="D420">
            <v>48000</v>
          </cell>
          <cell r="E420">
            <v>48030</v>
          </cell>
          <cell r="F420">
            <v>47969</v>
          </cell>
          <cell r="G420">
            <v>0.39626560290115798</v>
          </cell>
          <cell r="H420">
            <v>1082.0269804941495</v>
          </cell>
        </row>
        <row r="421">
          <cell r="C421">
            <v>48029</v>
          </cell>
          <cell r="D421">
            <v>48030</v>
          </cell>
          <cell r="E421">
            <v>48061</v>
          </cell>
          <cell r="F421">
            <v>48000</v>
          </cell>
          <cell r="G421">
            <v>0.39626560290115798</v>
          </cell>
          <cell r="H421">
            <v>1086.3146812319578</v>
          </cell>
        </row>
        <row r="422">
          <cell r="C422">
            <v>48060</v>
          </cell>
          <cell r="D422">
            <v>48061</v>
          </cell>
          <cell r="E422">
            <v>48092</v>
          </cell>
          <cell r="F422">
            <v>48030</v>
          </cell>
          <cell r="G422">
            <v>0.39626560290115798</v>
          </cell>
          <cell r="H422">
            <v>1090.6193726529455</v>
          </cell>
        </row>
        <row r="423">
          <cell r="C423">
            <v>48089</v>
          </cell>
          <cell r="D423">
            <v>48092</v>
          </cell>
          <cell r="E423">
            <v>48122</v>
          </cell>
          <cell r="F423">
            <v>48061</v>
          </cell>
          <cell r="G423">
            <v>0.39626560290115798</v>
          </cell>
          <cell r="H423">
            <v>1094.9411220853456</v>
          </cell>
        </row>
        <row r="424">
          <cell r="C424">
            <v>48121</v>
          </cell>
          <cell r="D424">
            <v>48122</v>
          </cell>
          <cell r="E424">
            <v>48153</v>
          </cell>
          <cell r="F424">
            <v>48092</v>
          </cell>
          <cell r="G424">
            <v>0.39626560290115798</v>
          </cell>
          <cell r="H424">
            <v>1099.2799971241898</v>
          </cell>
        </row>
        <row r="425">
          <cell r="C425">
            <v>48152</v>
          </cell>
          <cell r="D425">
            <v>48153</v>
          </cell>
          <cell r="E425">
            <v>48183</v>
          </cell>
          <cell r="F425">
            <v>48122</v>
          </cell>
          <cell r="G425">
            <v>0.39626560290115798</v>
          </cell>
          <cell r="H425">
            <v>1103.6360656323657</v>
          </cell>
        </row>
        <row r="426">
          <cell r="C426">
            <v>48180</v>
          </cell>
          <cell r="D426">
            <v>48183</v>
          </cell>
          <cell r="E426">
            <v>48214</v>
          </cell>
          <cell r="F426">
            <v>48153</v>
          </cell>
          <cell r="G426">
            <v>0.39626560290115798</v>
          </cell>
          <cell r="H426">
            <v>1108.0093957416784</v>
          </cell>
        </row>
        <row r="427">
          <cell r="C427">
            <v>48213</v>
          </cell>
          <cell r="D427">
            <v>48214</v>
          </cell>
          <cell r="E427">
            <v>48245</v>
          </cell>
          <cell r="F427">
            <v>48183</v>
          </cell>
          <cell r="G427">
            <v>0.39626560290115798</v>
          </cell>
          <cell r="H427">
            <v>1112.4000558539155</v>
          </cell>
        </row>
        <row r="428">
          <cell r="C428">
            <v>48243</v>
          </cell>
          <cell r="D428">
            <v>48245</v>
          </cell>
          <cell r="E428">
            <v>48274</v>
          </cell>
          <cell r="F428">
            <v>48214</v>
          </cell>
          <cell r="G428">
            <v>0.39626560290115798</v>
          </cell>
          <cell r="H428">
            <v>1116.8081146419179</v>
          </cell>
        </row>
        <row r="429">
          <cell r="C429">
            <v>48271</v>
          </cell>
          <cell r="D429">
            <v>48274</v>
          </cell>
          <cell r="E429">
            <v>48305</v>
          </cell>
          <cell r="F429">
            <v>48245</v>
          </cell>
          <cell r="G429">
            <v>0.39626560290115798</v>
          </cell>
          <cell r="H429">
            <v>1121.2336410506527</v>
          </cell>
        </row>
        <row r="430">
          <cell r="C430">
            <v>48304</v>
          </cell>
          <cell r="D430">
            <v>48305</v>
          </cell>
          <cell r="E430">
            <v>48335</v>
          </cell>
          <cell r="F430">
            <v>48274</v>
          </cell>
          <cell r="G430">
            <v>0.39626560290115798</v>
          </cell>
          <cell r="H430">
            <v>1125.6767042982926</v>
          </cell>
        </row>
        <row r="431">
          <cell r="C431">
            <v>48334</v>
          </cell>
          <cell r="D431">
            <v>48335</v>
          </cell>
          <cell r="E431">
            <v>48366</v>
          </cell>
          <cell r="F431">
            <v>48305</v>
          </cell>
          <cell r="G431">
            <v>0.39626560290115798</v>
          </cell>
          <cell r="H431">
            <v>1130.1373738772982</v>
          </cell>
        </row>
        <row r="432">
          <cell r="C432">
            <v>48365</v>
          </cell>
          <cell r="D432">
            <v>48366</v>
          </cell>
          <cell r="E432">
            <v>48396</v>
          </cell>
          <cell r="F432">
            <v>48335</v>
          </cell>
          <cell r="G432">
            <v>0.39626560290115798</v>
          </cell>
          <cell r="H432">
            <v>1134.6157195555043</v>
          </cell>
        </row>
        <row r="433">
          <cell r="C433">
            <v>48395</v>
          </cell>
          <cell r="D433">
            <v>48396</v>
          </cell>
          <cell r="E433">
            <v>48427</v>
          </cell>
          <cell r="F433">
            <v>48366</v>
          </cell>
          <cell r="G433">
            <v>0.39626560290115798</v>
          </cell>
          <cell r="H433">
            <v>1139.1118113772122</v>
          </cell>
        </row>
        <row r="434">
          <cell r="C434">
            <v>48425</v>
          </cell>
          <cell r="D434">
            <v>48427</v>
          </cell>
          <cell r="E434">
            <v>48458</v>
          </cell>
          <cell r="F434">
            <v>48396</v>
          </cell>
          <cell r="G434">
            <v>0.39626560290115798</v>
          </cell>
          <cell r="H434">
            <v>1143.6257196642844</v>
          </cell>
        </row>
        <row r="435">
          <cell r="C435">
            <v>48457</v>
          </cell>
          <cell r="D435">
            <v>48458</v>
          </cell>
          <cell r="E435">
            <v>48488</v>
          </cell>
          <cell r="F435">
            <v>48427</v>
          </cell>
          <cell r="G435">
            <v>0.39626560290115798</v>
          </cell>
          <cell r="H435">
            <v>1148.1575150172448</v>
          </cell>
        </row>
        <row r="436">
          <cell r="C436">
            <v>48487</v>
          </cell>
          <cell r="D436">
            <v>48488</v>
          </cell>
          <cell r="E436">
            <v>48519</v>
          </cell>
          <cell r="F436">
            <v>48458</v>
          </cell>
          <cell r="G436">
            <v>0.39626560290115798</v>
          </cell>
          <cell r="H436">
            <v>1152.7072683163829</v>
          </cell>
        </row>
        <row r="437">
          <cell r="C437">
            <v>48516</v>
          </cell>
          <cell r="D437">
            <v>48519</v>
          </cell>
          <cell r="E437">
            <v>48549</v>
          </cell>
          <cell r="F437">
            <v>48488</v>
          </cell>
          <cell r="G437">
            <v>0.39626560290115798</v>
          </cell>
          <cell r="H437">
            <v>1157.2750507228623</v>
          </cell>
        </row>
        <row r="438">
          <cell r="C438">
            <v>48548</v>
          </cell>
          <cell r="D438">
            <v>48549</v>
          </cell>
          <cell r="E438">
            <v>48580</v>
          </cell>
          <cell r="F438">
            <v>48519</v>
          </cell>
          <cell r="G438">
            <v>0.39626560290115798</v>
          </cell>
          <cell r="H438">
            <v>1161.8609336798338</v>
          </cell>
        </row>
        <row r="439">
          <cell r="C439">
            <v>48579</v>
          </cell>
          <cell r="D439">
            <v>48580</v>
          </cell>
          <cell r="E439">
            <v>48611</v>
          </cell>
          <cell r="F439">
            <v>48549</v>
          </cell>
          <cell r="G439">
            <v>0.39626560290115798</v>
          </cell>
          <cell r="H439">
            <v>1166.4649889135533</v>
          </cell>
        </row>
        <row r="440">
          <cell r="G440">
            <v>0.39626560290115798</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o"/>
      <sheetName val="Boletas"/>
      <sheetName val="Bol2"/>
      <sheetName val="Indice"/>
      <sheetName val="Hist"/>
      <sheetName val="Swaps"/>
      <sheetName val="2006"/>
      <sheetName val="2007"/>
      <sheetName val="2008"/>
      <sheetName val="2009"/>
      <sheetName val="2010"/>
      <sheetName val="2011"/>
      <sheetName val="2015"/>
      <sheetName val="2024"/>
      <sheetName val="2035"/>
      <sheetName val="2045"/>
      <sheetName val="Manual"/>
      <sheetName val="TxsMkt"/>
      <sheetName val="Leilões"/>
      <sheetName val="Strip"/>
      <sheetName val="Feriados"/>
    </sheetNames>
    <sheetDataSet>
      <sheetData sheetId="0" refreshError="1"/>
      <sheetData sheetId="1" refreshError="1"/>
      <sheetData sheetId="2" refreshError="1"/>
      <sheetData sheetId="3" refreshError="1">
        <row r="23">
          <cell r="C23">
            <v>36571</v>
          </cell>
          <cell r="D23">
            <v>36600</v>
          </cell>
          <cell r="E23">
            <v>36526</v>
          </cell>
          <cell r="F23">
            <v>0.62</v>
          </cell>
          <cell r="G23">
            <v>1598.41</v>
          </cell>
        </row>
        <row r="24">
          <cell r="C24">
            <v>36600</v>
          </cell>
          <cell r="D24">
            <v>36631</v>
          </cell>
          <cell r="E24">
            <v>36557</v>
          </cell>
          <cell r="F24">
            <v>0.13</v>
          </cell>
          <cell r="G24">
            <v>1600.49</v>
          </cell>
        </row>
        <row r="25">
          <cell r="C25">
            <v>36631</v>
          </cell>
          <cell r="D25">
            <v>36661</v>
          </cell>
          <cell r="E25">
            <v>36586</v>
          </cell>
          <cell r="F25">
            <v>0.22</v>
          </cell>
          <cell r="G25">
            <v>1604.01</v>
          </cell>
        </row>
        <row r="26">
          <cell r="C26">
            <v>36661</v>
          </cell>
          <cell r="D26">
            <v>36692</v>
          </cell>
          <cell r="E26">
            <v>36617</v>
          </cell>
          <cell r="F26">
            <v>0.42</v>
          </cell>
          <cell r="G26">
            <v>1610.75</v>
          </cell>
        </row>
        <row r="27">
          <cell r="C27">
            <v>36692</v>
          </cell>
          <cell r="D27">
            <v>36722</v>
          </cell>
          <cell r="E27">
            <v>36647</v>
          </cell>
          <cell r="F27">
            <v>0.01</v>
          </cell>
          <cell r="G27">
            <v>1610.91</v>
          </cell>
        </row>
        <row r="28">
          <cell r="C28">
            <v>36722</v>
          </cell>
          <cell r="D28">
            <v>36753</v>
          </cell>
          <cell r="E28">
            <v>36678</v>
          </cell>
          <cell r="F28">
            <v>0.23</v>
          </cell>
          <cell r="G28">
            <v>1614.6200000000001</v>
          </cell>
        </row>
        <row r="29">
          <cell r="C29">
            <v>36753</v>
          </cell>
          <cell r="D29">
            <v>36784</v>
          </cell>
          <cell r="E29">
            <v>36708</v>
          </cell>
          <cell r="F29">
            <v>1.61</v>
          </cell>
          <cell r="G29">
            <v>1640.6200000000001</v>
          </cell>
        </row>
        <row r="30">
          <cell r="C30">
            <v>36784</v>
          </cell>
          <cell r="D30">
            <v>36814</v>
          </cell>
          <cell r="E30">
            <v>36739</v>
          </cell>
          <cell r="F30">
            <v>1.31</v>
          </cell>
          <cell r="G30">
            <v>1662.1100000000001</v>
          </cell>
        </row>
        <row r="31">
          <cell r="C31">
            <v>36814</v>
          </cell>
          <cell r="D31">
            <v>36845</v>
          </cell>
          <cell r="E31">
            <v>36770</v>
          </cell>
          <cell r="F31">
            <v>0.23</v>
          </cell>
          <cell r="G31">
            <v>1665.93</v>
          </cell>
        </row>
        <row r="32">
          <cell r="C32">
            <v>36845</v>
          </cell>
          <cell r="D32">
            <v>36875</v>
          </cell>
          <cell r="E32">
            <v>36800</v>
          </cell>
          <cell r="F32">
            <v>0.14000000000000001</v>
          </cell>
          <cell r="G32">
            <v>1668.26</v>
          </cell>
        </row>
        <row r="33">
          <cell r="C33">
            <v>36875</v>
          </cell>
          <cell r="D33">
            <v>36906</v>
          </cell>
          <cell r="E33">
            <v>36831</v>
          </cell>
          <cell r="F33">
            <v>0.32</v>
          </cell>
          <cell r="G33">
            <v>1673.6000000000001</v>
          </cell>
        </row>
        <row r="34">
          <cell r="C34">
            <v>36906</v>
          </cell>
          <cell r="D34">
            <v>36937</v>
          </cell>
          <cell r="E34">
            <v>36861</v>
          </cell>
          <cell r="F34">
            <v>0.59</v>
          </cell>
          <cell r="G34">
            <v>1683.47</v>
          </cell>
        </row>
        <row r="35">
          <cell r="C35">
            <v>36937</v>
          </cell>
          <cell r="D35">
            <v>36965</v>
          </cell>
          <cell r="E35">
            <v>36892</v>
          </cell>
          <cell r="F35">
            <v>0.56999999999999995</v>
          </cell>
          <cell r="G35">
            <v>1693.07</v>
          </cell>
        </row>
        <row r="36">
          <cell r="C36">
            <v>36965</v>
          </cell>
          <cell r="D36">
            <v>36996</v>
          </cell>
          <cell r="E36">
            <v>36923</v>
          </cell>
          <cell r="F36">
            <v>0.46</v>
          </cell>
          <cell r="G36">
            <v>1700.8600000000001</v>
          </cell>
        </row>
        <row r="37">
          <cell r="C37">
            <v>36996</v>
          </cell>
          <cell r="D37">
            <v>37026</v>
          </cell>
          <cell r="E37">
            <v>36951</v>
          </cell>
          <cell r="F37">
            <v>0.38</v>
          </cell>
          <cell r="G37">
            <v>1707.32</v>
          </cell>
        </row>
        <row r="38">
          <cell r="C38">
            <v>37026</v>
          </cell>
          <cell r="D38">
            <v>37057</v>
          </cell>
          <cell r="E38">
            <v>36982</v>
          </cell>
          <cell r="F38">
            <v>0.57999999999999996</v>
          </cell>
          <cell r="G38">
            <v>1717.22</v>
          </cell>
        </row>
        <row r="39">
          <cell r="C39">
            <v>37057</v>
          </cell>
          <cell r="D39">
            <v>37087</v>
          </cell>
          <cell r="E39">
            <v>37012</v>
          </cell>
          <cell r="F39">
            <v>0.41</v>
          </cell>
          <cell r="G39">
            <v>1724.26</v>
          </cell>
        </row>
        <row r="40">
          <cell r="C40">
            <v>37087</v>
          </cell>
          <cell r="D40">
            <v>37118</v>
          </cell>
          <cell r="E40">
            <v>37043</v>
          </cell>
          <cell r="F40">
            <v>0.52</v>
          </cell>
          <cell r="G40">
            <v>1733.23</v>
          </cell>
        </row>
        <row r="41">
          <cell r="C41">
            <v>37118</v>
          </cell>
          <cell r="D41">
            <v>37149</v>
          </cell>
          <cell r="E41">
            <v>37073</v>
          </cell>
          <cell r="F41">
            <v>1.33</v>
          </cell>
          <cell r="G41">
            <v>1756.28</v>
          </cell>
        </row>
        <row r="42">
          <cell r="C42">
            <v>37149</v>
          </cell>
          <cell r="D42">
            <v>37179</v>
          </cell>
          <cell r="E42">
            <v>37104</v>
          </cell>
          <cell r="F42">
            <v>0.7</v>
          </cell>
          <cell r="G42">
            <v>1768.57</v>
          </cell>
        </row>
        <row r="43">
          <cell r="C43">
            <v>37179</v>
          </cell>
          <cell r="D43">
            <v>37210</v>
          </cell>
          <cell r="E43">
            <v>37135</v>
          </cell>
          <cell r="F43">
            <v>0.28000000000000003</v>
          </cell>
          <cell r="G43">
            <v>1773.52</v>
          </cell>
        </row>
        <row r="44">
          <cell r="C44">
            <v>37210</v>
          </cell>
          <cell r="D44">
            <v>37240</v>
          </cell>
          <cell r="E44">
            <v>37165</v>
          </cell>
          <cell r="F44">
            <v>0.83</v>
          </cell>
          <cell r="G44">
            <v>1788.24</v>
          </cell>
        </row>
        <row r="45">
          <cell r="C45">
            <v>37240</v>
          </cell>
          <cell r="D45">
            <v>37271</v>
          </cell>
          <cell r="E45">
            <v>37196</v>
          </cell>
          <cell r="F45">
            <v>0.71</v>
          </cell>
          <cell r="G45">
            <v>1800.94</v>
          </cell>
        </row>
        <row r="46">
          <cell r="C46">
            <v>37271</v>
          </cell>
          <cell r="D46">
            <v>37302</v>
          </cell>
          <cell r="E46">
            <v>37226</v>
          </cell>
          <cell r="F46">
            <v>0.65</v>
          </cell>
          <cell r="G46">
            <v>1812.65</v>
          </cell>
        </row>
        <row r="47">
          <cell r="C47">
            <v>37302</v>
          </cell>
          <cell r="D47">
            <v>37330</v>
          </cell>
          <cell r="E47">
            <v>37257</v>
          </cell>
          <cell r="F47">
            <v>0.52</v>
          </cell>
          <cell r="G47">
            <v>1822.08</v>
          </cell>
        </row>
        <row r="48">
          <cell r="C48">
            <v>37330</v>
          </cell>
          <cell r="D48">
            <v>37361</v>
          </cell>
          <cell r="E48">
            <v>37288</v>
          </cell>
          <cell r="F48">
            <v>0.36</v>
          </cell>
          <cell r="G48">
            <v>1828.64</v>
          </cell>
        </row>
        <row r="49">
          <cell r="C49">
            <v>37361</v>
          </cell>
          <cell r="D49">
            <v>37391</v>
          </cell>
          <cell r="E49">
            <v>37316</v>
          </cell>
          <cell r="F49">
            <v>0.6</v>
          </cell>
          <cell r="G49">
            <v>1839.6100000000001</v>
          </cell>
        </row>
        <row r="50">
          <cell r="C50">
            <v>37391</v>
          </cell>
          <cell r="D50">
            <v>37422</v>
          </cell>
          <cell r="E50">
            <v>37347</v>
          </cell>
          <cell r="F50">
            <v>0.8</v>
          </cell>
          <cell r="G50">
            <v>1854.33</v>
          </cell>
        </row>
        <row r="51">
          <cell r="C51">
            <v>37422</v>
          </cell>
          <cell r="D51">
            <v>37452</v>
          </cell>
          <cell r="E51">
            <v>37377</v>
          </cell>
          <cell r="F51">
            <v>0.21</v>
          </cell>
          <cell r="G51">
            <v>1858.22</v>
          </cell>
        </row>
        <row r="52">
          <cell r="C52">
            <v>37452</v>
          </cell>
          <cell r="D52">
            <v>37483</v>
          </cell>
          <cell r="E52">
            <v>37408</v>
          </cell>
          <cell r="F52">
            <v>0.42</v>
          </cell>
          <cell r="G52">
            <v>1866.02</v>
          </cell>
        </row>
        <row r="53">
          <cell r="C53">
            <v>37483</v>
          </cell>
          <cell r="D53">
            <v>37514</v>
          </cell>
          <cell r="E53">
            <v>37438</v>
          </cell>
          <cell r="F53">
            <v>1.19</v>
          </cell>
          <cell r="G53">
            <v>1888.23</v>
          </cell>
        </row>
        <row r="54">
          <cell r="C54">
            <v>37514</v>
          </cell>
          <cell r="D54">
            <v>37544</v>
          </cell>
          <cell r="E54">
            <v>37469</v>
          </cell>
          <cell r="F54">
            <v>0.65</v>
          </cell>
          <cell r="G54">
            <v>1900.5</v>
          </cell>
        </row>
        <row r="55">
          <cell r="C55">
            <v>37544</v>
          </cell>
          <cell r="D55">
            <v>37575</v>
          </cell>
          <cell r="E55">
            <v>37500</v>
          </cell>
          <cell r="F55">
            <v>0.72</v>
          </cell>
          <cell r="G55">
            <v>1914.18</v>
          </cell>
        </row>
        <row r="56">
          <cell r="C56">
            <v>37575</v>
          </cell>
          <cell r="D56">
            <v>37605</v>
          </cell>
          <cell r="E56">
            <v>37530</v>
          </cell>
          <cell r="F56">
            <v>1.31</v>
          </cell>
          <cell r="G56">
            <v>1939.26</v>
          </cell>
        </row>
        <row r="57">
          <cell r="C57">
            <v>37605</v>
          </cell>
          <cell r="D57">
            <v>37636</v>
          </cell>
          <cell r="E57">
            <v>37561</v>
          </cell>
          <cell r="F57">
            <v>3.02</v>
          </cell>
          <cell r="G57">
            <v>1997.8300000000002</v>
          </cell>
        </row>
        <row r="58">
          <cell r="C58">
            <v>37636</v>
          </cell>
          <cell r="D58">
            <v>37667</v>
          </cell>
          <cell r="E58">
            <v>37591</v>
          </cell>
          <cell r="F58">
            <v>2.1</v>
          </cell>
          <cell r="G58">
            <v>2039.78</v>
          </cell>
        </row>
        <row r="59">
          <cell r="C59">
            <v>37667</v>
          </cell>
          <cell r="D59">
            <v>37695</v>
          </cell>
          <cell r="E59">
            <v>37622</v>
          </cell>
          <cell r="F59">
            <v>2.25</v>
          </cell>
          <cell r="G59">
            <v>2085.6799999999998</v>
          </cell>
        </row>
        <row r="60">
          <cell r="C60">
            <v>37695</v>
          </cell>
          <cell r="D60">
            <v>37726</v>
          </cell>
          <cell r="E60">
            <v>37653</v>
          </cell>
          <cell r="F60">
            <v>1.57</v>
          </cell>
          <cell r="G60">
            <v>2118.4299999999998</v>
          </cell>
        </row>
        <row r="61">
          <cell r="C61">
            <v>37726</v>
          </cell>
          <cell r="D61">
            <v>37756</v>
          </cell>
          <cell r="E61">
            <v>37681</v>
          </cell>
          <cell r="F61">
            <v>1.23</v>
          </cell>
          <cell r="G61">
            <v>2144.4900000000002</v>
          </cell>
        </row>
        <row r="62">
          <cell r="C62">
            <v>37756</v>
          </cell>
          <cell r="D62">
            <v>37787</v>
          </cell>
          <cell r="E62">
            <v>37712</v>
          </cell>
          <cell r="F62">
            <v>0.97</v>
          </cell>
          <cell r="G62">
            <v>2165.29</v>
          </cell>
        </row>
        <row r="63">
          <cell r="C63">
            <v>37787</v>
          </cell>
          <cell r="D63">
            <v>37817</v>
          </cell>
          <cell r="E63">
            <v>37742</v>
          </cell>
          <cell r="F63">
            <v>0.61</v>
          </cell>
          <cell r="G63">
            <v>2178.5</v>
          </cell>
        </row>
        <row r="64">
          <cell r="C64">
            <v>37817</v>
          </cell>
          <cell r="D64">
            <v>37848</v>
          </cell>
          <cell r="E64">
            <v>37773</v>
          </cell>
          <cell r="F64">
            <v>-0.15</v>
          </cell>
          <cell r="G64">
            <v>2175.23</v>
          </cell>
        </row>
        <row r="65">
          <cell r="C65">
            <v>37848</v>
          </cell>
          <cell r="D65">
            <v>37879</v>
          </cell>
          <cell r="E65">
            <v>37803</v>
          </cell>
          <cell r="F65">
            <v>0.2</v>
          </cell>
          <cell r="G65">
            <v>2179.58</v>
          </cell>
        </row>
        <row r="66">
          <cell r="C66">
            <v>37879</v>
          </cell>
          <cell r="D66">
            <v>37909</v>
          </cell>
          <cell r="E66">
            <v>37834</v>
          </cell>
          <cell r="F66">
            <v>0.34</v>
          </cell>
          <cell r="G66">
            <v>2186.9900000000002</v>
          </cell>
        </row>
        <row r="67">
          <cell r="C67">
            <v>37909</v>
          </cell>
          <cell r="D67">
            <v>37940</v>
          </cell>
          <cell r="E67">
            <v>37865</v>
          </cell>
          <cell r="F67">
            <v>0.78</v>
          </cell>
          <cell r="G67">
            <v>2204.0500000000002</v>
          </cell>
        </row>
        <row r="68">
          <cell r="C68">
            <v>37940</v>
          </cell>
          <cell r="D68">
            <v>37970</v>
          </cell>
          <cell r="E68">
            <v>37895</v>
          </cell>
          <cell r="F68">
            <v>0.28999999999999998</v>
          </cell>
          <cell r="G68">
            <v>2210.44</v>
          </cell>
        </row>
        <row r="69">
          <cell r="C69">
            <v>37970</v>
          </cell>
          <cell r="D69">
            <v>38001</v>
          </cell>
          <cell r="E69">
            <v>37926</v>
          </cell>
          <cell r="F69">
            <v>0.34</v>
          </cell>
          <cell r="G69">
            <v>2217.96</v>
          </cell>
        </row>
        <row r="70">
          <cell r="C70">
            <v>38001</v>
          </cell>
          <cell r="D70">
            <v>38032</v>
          </cell>
          <cell r="E70">
            <v>37956</v>
          </cell>
          <cell r="F70">
            <v>0.52</v>
          </cell>
          <cell r="G70">
            <v>2229.4899999999998</v>
          </cell>
        </row>
        <row r="71">
          <cell r="C71">
            <v>38032</v>
          </cell>
          <cell r="D71">
            <v>38061</v>
          </cell>
          <cell r="E71">
            <v>37987</v>
          </cell>
          <cell r="F71">
            <v>0.76</v>
          </cell>
          <cell r="G71">
            <v>2246.4299999999998</v>
          </cell>
        </row>
        <row r="72">
          <cell r="C72">
            <v>38061</v>
          </cell>
          <cell r="D72">
            <v>38092</v>
          </cell>
          <cell r="E72">
            <v>38018</v>
          </cell>
          <cell r="F72">
            <v>0.61</v>
          </cell>
          <cell r="G72">
            <v>2260.13</v>
          </cell>
        </row>
        <row r="73">
          <cell r="C73">
            <v>38092</v>
          </cell>
          <cell r="D73">
            <v>38122</v>
          </cell>
          <cell r="E73">
            <v>38047</v>
          </cell>
          <cell r="F73">
            <v>0.47</v>
          </cell>
          <cell r="G73">
            <v>2270.75</v>
          </cell>
        </row>
        <row r="74">
          <cell r="C74">
            <v>38122</v>
          </cell>
          <cell r="D74">
            <v>38153</v>
          </cell>
          <cell r="E74">
            <v>38078</v>
          </cell>
          <cell r="F74">
            <v>0.37</v>
          </cell>
          <cell r="G74">
            <v>2279.15</v>
          </cell>
        </row>
        <row r="75">
          <cell r="C75">
            <v>38153</v>
          </cell>
          <cell r="D75">
            <v>38183</v>
          </cell>
          <cell r="E75">
            <v>38108</v>
          </cell>
          <cell r="F75">
            <v>0.51</v>
          </cell>
          <cell r="G75">
            <v>2290.77</v>
          </cell>
        </row>
        <row r="76">
          <cell r="C76">
            <v>38183</v>
          </cell>
          <cell r="D76">
            <v>38214</v>
          </cell>
          <cell r="E76">
            <v>38139</v>
          </cell>
          <cell r="F76">
            <v>0.71</v>
          </cell>
          <cell r="G76">
            <v>2307.0300000000002</v>
          </cell>
        </row>
        <row r="77">
          <cell r="C77">
            <v>38214</v>
          </cell>
          <cell r="D77">
            <v>38245</v>
          </cell>
          <cell r="E77">
            <v>38169</v>
          </cell>
          <cell r="F77">
            <v>0.91</v>
          </cell>
          <cell r="G77">
            <v>2328.02</v>
          </cell>
        </row>
        <row r="78">
          <cell r="C78">
            <v>38245</v>
          </cell>
          <cell r="D78">
            <v>38275</v>
          </cell>
          <cell r="E78">
            <v>38200</v>
          </cell>
          <cell r="F78">
            <v>0.69</v>
          </cell>
          <cell r="G78">
            <v>2344.08</v>
          </cell>
        </row>
        <row r="79">
          <cell r="C79">
            <v>38275</v>
          </cell>
          <cell r="D79">
            <v>38306</v>
          </cell>
          <cell r="E79">
            <v>38231</v>
          </cell>
          <cell r="F79">
            <v>0.33</v>
          </cell>
          <cell r="G79">
            <v>2351.8200000000002</v>
          </cell>
        </row>
        <row r="80">
          <cell r="C80">
            <v>38306</v>
          </cell>
          <cell r="D80">
            <v>38336</v>
          </cell>
          <cell r="E80">
            <v>38261</v>
          </cell>
          <cell r="F80">
            <v>0.44</v>
          </cell>
          <cell r="G80">
            <v>2362.17</v>
          </cell>
        </row>
        <row r="81">
          <cell r="C81">
            <v>38336</v>
          </cell>
          <cell r="D81">
            <v>38367</v>
          </cell>
          <cell r="E81">
            <v>38292</v>
          </cell>
          <cell r="F81">
            <v>0.69</v>
          </cell>
          <cell r="G81">
            <v>2378.4699999999998</v>
          </cell>
        </row>
        <row r="82">
          <cell r="C82">
            <v>38367</v>
          </cell>
          <cell r="D82">
            <v>38398</v>
          </cell>
          <cell r="E82">
            <v>38322</v>
          </cell>
          <cell r="F82">
            <v>0.86</v>
          </cell>
          <cell r="G82">
            <v>2398.92</v>
          </cell>
        </row>
        <row r="83">
          <cell r="C83">
            <v>38398</v>
          </cell>
          <cell r="D83">
            <v>38426</v>
          </cell>
          <cell r="E83">
            <v>38353</v>
          </cell>
          <cell r="F83">
            <v>0.57999999999999996</v>
          </cell>
          <cell r="G83">
            <v>2412.83</v>
          </cell>
        </row>
        <row r="84">
          <cell r="C84">
            <v>38426</v>
          </cell>
          <cell r="D84">
            <v>38457</v>
          </cell>
          <cell r="E84">
            <v>38384</v>
          </cell>
          <cell r="F84">
            <v>0.59</v>
          </cell>
          <cell r="G84">
            <v>2427.0700000000002</v>
          </cell>
        </row>
        <row r="85">
          <cell r="C85">
            <v>38457</v>
          </cell>
          <cell r="D85">
            <v>38487</v>
          </cell>
          <cell r="E85">
            <v>38412</v>
          </cell>
          <cell r="F85">
            <v>0.61</v>
          </cell>
          <cell r="G85">
            <v>2441.87</v>
          </cell>
        </row>
        <row r="86">
          <cell r="C86">
            <v>38487</v>
          </cell>
          <cell r="D86">
            <v>38518</v>
          </cell>
          <cell r="E86">
            <v>38443</v>
          </cell>
          <cell r="F86">
            <v>0.87</v>
          </cell>
          <cell r="G86">
            <v>2463.11</v>
          </cell>
        </row>
        <row r="87">
          <cell r="C87">
            <v>38518</v>
          </cell>
          <cell r="D87">
            <v>38548</v>
          </cell>
          <cell r="E87">
            <v>38473</v>
          </cell>
          <cell r="F87">
            <v>0.49</v>
          </cell>
          <cell r="G87">
            <v>2475.1799999999998</v>
          </cell>
        </row>
        <row r="88">
          <cell r="C88">
            <v>38548</v>
          </cell>
          <cell r="D88">
            <v>38579</v>
          </cell>
          <cell r="E88">
            <v>38504</v>
          </cell>
          <cell r="F88">
            <v>-0.02</v>
          </cell>
          <cell r="G88">
            <v>2474.6799999999998</v>
          </cell>
        </row>
        <row r="89">
          <cell r="C89">
            <v>38579</v>
          </cell>
          <cell r="D89">
            <v>38610</v>
          </cell>
          <cell r="E89">
            <v>38534</v>
          </cell>
          <cell r="F89">
            <v>0.25</v>
          </cell>
          <cell r="G89">
            <v>2480.87</v>
          </cell>
        </row>
        <row r="90">
          <cell r="C90">
            <v>38610</v>
          </cell>
          <cell r="D90">
            <v>38640</v>
          </cell>
          <cell r="E90">
            <v>38565</v>
          </cell>
          <cell r="F90">
            <v>0.17</v>
          </cell>
          <cell r="G90">
            <v>2485.09</v>
          </cell>
        </row>
        <row r="91">
          <cell r="C91">
            <v>38640</v>
          </cell>
          <cell r="D91">
            <v>38671</v>
          </cell>
          <cell r="E91">
            <v>38596</v>
          </cell>
          <cell r="F91">
            <v>0.35</v>
          </cell>
          <cell r="G91">
            <v>2493.79</v>
          </cell>
        </row>
        <row r="92">
          <cell r="C92">
            <v>38671</v>
          </cell>
          <cell r="D92">
            <v>38701</v>
          </cell>
          <cell r="E92">
            <v>38626</v>
          </cell>
          <cell r="F92">
            <v>0.75</v>
          </cell>
          <cell r="G92">
            <v>2512.4899999999998</v>
          </cell>
        </row>
        <row r="93">
          <cell r="C93">
            <v>38701</v>
          </cell>
          <cell r="D93">
            <v>38732</v>
          </cell>
          <cell r="E93">
            <v>38657</v>
          </cell>
          <cell r="F93">
            <v>0.55000000000000004</v>
          </cell>
          <cell r="G93">
            <v>2526.31</v>
          </cell>
        </row>
        <row r="94">
          <cell r="C94">
            <v>38732</v>
          </cell>
          <cell r="D94">
            <v>38763</v>
          </cell>
          <cell r="E94">
            <v>38687</v>
          </cell>
          <cell r="F94">
            <v>0.36</v>
          </cell>
          <cell r="G94">
            <v>2535.4</v>
          </cell>
        </row>
        <row r="95">
          <cell r="C95">
            <v>38763</v>
          </cell>
          <cell r="D95">
            <v>38791</v>
          </cell>
          <cell r="E95">
            <v>38718</v>
          </cell>
          <cell r="F95">
            <v>0.59</v>
          </cell>
          <cell r="G95">
            <v>2550.36</v>
          </cell>
        </row>
        <row r="96">
          <cell r="C96">
            <v>38791</v>
          </cell>
          <cell r="D96">
            <v>38822</v>
          </cell>
          <cell r="E96">
            <v>38749</v>
          </cell>
          <cell r="F96">
            <v>0.41</v>
          </cell>
          <cell r="G96">
            <v>2560.8200000000002</v>
          </cell>
        </row>
        <row r="97">
          <cell r="C97">
            <v>38822</v>
          </cell>
          <cell r="D97">
            <v>38852</v>
          </cell>
          <cell r="E97">
            <v>38777</v>
          </cell>
          <cell r="F97">
            <v>0.431274404</v>
          </cell>
          <cell r="G97">
            <v>2571.83</v>
          </cell>
        </row>
        <row r="98">
          <cell r="C98">
            <v>38852</v>
          </cell>
          <cell r="D98">
            <v>38883</v>
          </cell>
          <cell r="E98">
            <v>38808</v>
          </cell>
          <cell r="F98">
            <v>0.21</v>
          </cell>
          <cell r="G98">
            <v>2577.23</v>
          </cell>
        </row>
        <row r="99">
          <cell r="C99">
            <v>38883</v>
          </cell>
          <cell r="D99">
            <v>38913</v>
          </cell>
          <cell r="E99">
            <v>38838</v>
          </cell>
          <cell r="F99">
            <v>0.23</v>
          </cell>
          <cell r="G99">
            <v>2583.1576289999998</v>
          </cell>
        </row>
        <row r="100">
          <cell r="C100">
            <v>38913</v>
          </cell>
          <cell r="D100">
            <v>38944</v>
          </cell>
          <cell r="E100">
            <v>38869</v>
          </cell>
          <cell r="F100">
            <v>0.25</v>
          </cell>
          <cell r="G100">
            <v>2589.6155230724999</v>
          </cell>
        </row>
        <row r="101">
          <cell r="C101">
            <v>38944</v>
          </cell>
          <cell r="D101">
            <v>38975</v>
          </cell>
          <cell r="E101">
            <v>38899</v>
          </cell>
          <cell r="F101">
            <v>0.35</v>
          </cell>
          <cell r="G101">
            <v>2598.6791774032536</v>
          </cell>
        </row>
        <row r="102">
          <cell r="C102">
            <v>38975</v>
          </cell>
          <cell r="D102">
            <v>39005</v>
          </cell>
          <cell r="E102">
            <v>38930</v>
          </cell>
          <cell r="F102">
            <v>0.33</v>
          </cell>
          <cell r="G102">
            <v>2607.2548186886843</v>
          </cell>
        </row>
        <row r="103">
          <cell r="C103">
            <v>39005</v>
          </cell>
          <cell r="D103">
            <v>39036</v>
          </cell>
          <cell r="E103">
            <v>38961</v>
          </cell>
          <cell r="F103">
            <v>0.3</v>
          </cell>
          <cell r="G103">
            <v>2615.0765831447502</v>
          </cell>
        </row>
        <row r="104">
          <cell r="C104">
            <v>39036</v>
          </cell>
          <cell r="D104">
            <v>39066</v>
          </cell>
          <cell r="E104">
            <v>38991</v>
          </cell>
          <cell r="F104">
            <v>0.35</v>
          </cell>
          <cell r="G104">
            <v>2624.229351185757</v>
          </cell>
        </row>
        <row r="105">
          <cell r="C105">
            <v>39066</v>
          </cell>
          <cell r="D105">
            <v>39097</v>
          </cell>
          <cell r="E105">
            <v>39022</v>
          </cell>
          <cell r="F105">
            <v>0.38</v>
          </cell>
          <cell r="G105">
            <v>2634.2014227202631</v>
          </cell>
        </row>
        <row r="106">
          <cell r="C106">
            <v>39097</v>
          </cell>
          <cell r="D106">
            <v>39128</v>
          </cell>
          <cell r="E106">
            <v>39052</v>
          </cell>
          <cell r="F106">
            <v>0.4</v>
          </cell>
          <cell r="G106">
            <v>2644.7382284111441</v>
          </cell>
        </row>
        <row r="107">
          <cell r="C107">
            <v>39128</v>
          </cell>
          <cell r="D107">
            <v>39156</v>
          </cell>
          <cell r="E107">
            <v>39083</v>
          </cell>
          <cell r="F107">
            <v>0.4</v>
          </cell>
          <cell r="G107">
            <v>2655.3171813247886</v>
          </cell>
        </row>
        <row r="108">
          <cell r="C108">
            <v>39156</v>
          </cell>
          <cell r="D108">
            <v>39187</v>
          </cell>
          <cell r="E108">
            <v>39114</v>
          </cell>
          <cell r="F108">
            <v>0.38</v>
          </cell>
          <cell r="G108">
            <v>2665.4073866138228</v>
          </cell>
        </row>
        <row r="109">
          <cell r="C109">
            <v>39187</v>
          </cell>
          <cell r="D109">
            <v>39217</v>
          </cell>
          <cell r="E109">
            <v>39142</v>
          </cell>
          <cell r="F109">
            <v>0.35</v>
          </cell>
          <cell r="G109">
            <v>2674.7363124669714</v>
          </cell>
        </row>
        <row r="110">
          <cell r="C110">
            <v>39217</v>
          </cell>
          <cell r="D110">
            <v>39248</v>
          </cell>
          <cell r="E110">
            <v>39173</v>
          </cell>
          <cell r="F110">
            <v>0.34</v>
          </cell>
          <cell r="G110">
            <v>2683.8304159293593</v>
          </cell>
        </row>
        <row r="111">
          <cell r="C111">
            <v>39248</v>
          </cell>
          <cell r="D111">
            <v>39278</v>
          </cell>
          <cell r="E111">
            <v>39203</v>
          </cell>
          <cell r="F111">
            <v>0.36747282669340464</v>
          </cell>
          <cell r="G111">
            <v>2693.6927634224321</v>
          </cell>
        </row>
        <row r="112">
          <cell r="C112">
            <v>39278</v>
          </cell>
          <cell r="D112">
            <v>39309</v>
          </cell>
          <cell r="E112">
            <v>39234</v>
          </cell>
          <cell r="F112">
            <v>0.36747282669340464</v>
          </cell>
          <cell r="G112">
            <v>2703.5913523626164</v>
          </cell>
        </row>
        <row r="113">
          <cell r="C113">
            <v>39309</v>
          </cell>
          <cell r="D113">
            <v>39340</v>
          </cell>
          <cell r="E113">
            <v>39264</v>
          </cell>
          <cell r="F113">
            <v>0.36747282669340464</v>
          </cell>
          <cell r="G113">
            <v>2713.5263159273818</v>
          </cell>
        </row>
        <row r="114">
          <cell r="C114">
            <v>39340</v>
          </cell>
          <cell r="D114">
            <v>39370</v>
          </cell>
          <cell r="E114">
            <v>39295</v>
          </cell>
          <cell r="F114">
            <v>0.36747282669340464</v>
          </cell>
          <cell r="G114">
            <v>2723.4977877835895</v>
          </cell>
        </row>
        <row r="115">
          <cell r="C115">
            <v>39370</v>
          </cell>
          <cell r="D115">
            <v>39401</v>
          </cell>
          <cell r="E115">
            <v>39326</v>
          </cell>
          <cell r="F115">
            <v>0.36747282669340464</v>
          </cell>
          <cell r="G115">
            <v>2733.50590208929</v>
          </cell>
        </row>
        <row r="116">
          <cell r="C116">
            <v>39401</v>
          </cell>
          <cell r="D116">
            <v>39431</v>
          </cell>
          <cell r="E116">
            <v>39356</v>
          </cell>
          <cell r="F116">
            <v>0.36747282669340464</v>
          </cell>
          <cell r="G116">
            <v>2743.5507934955285</v>
          </cell>
        </row>
        <row r="117">
          <cell r="C117">
            <v>39431</v>
          </cell>
          <cell r="D117">
            <v>39462</v>
          </cell>
          <cell r="E117">
            <v>39387</v>
          </cell>
          <cell r="F117">
            <v>0.36747282669340464</v>
          </cell>
          <cell r="G117">
            <v>2753.632597148156</v>
          </cell>
        </row>
        <row r="118">
          <cell r="C118">
            <v>39462</v>
          </cell>
          <cell r="D118">
            <v>39493</v>
          </cell>
          <cell r="E118">
            <v>39417</v>
          </cell>
          <cell r="F118">
            <v>0.36747282669340464</v>
          </cell>
          <cell r="G118">
            <v>2763.7514486896475</v>
          </cell>
        </row>
        <row r="119">
          <cell r="C119">
            <v>39493</v>
          </cell>
          <cell r="D119">
            <v>39522</v>
          </cell>
          <cell r="E119">
            <v>39448</v>
          </cell>
          <cell r="F119">
            <v>0.36748094004368514</v>
          </cell>
          <cell r="G119">
            <v>2773.907708493763</v>
          </cell>
        </row>
        <row r="120">
          <cell r="C120">
            <v>39522</v>
          </cell>
          <cell r="D120">
            <v>39553</v>
          </cell>
          <cell r="E120">
            <v>39479</v>
          </cell>
          <cell r="F120">
            <v>0.36748094004368514</v>
          </cell>
          <cell r="G120">
            <v>2784.1012906168803</v>
          </cell>
        </row>
        <row r="121">
          <cell r="C121">
            <v>39553</v>
          </cell>
          <cell r="D121">
            <v>39583</v>
          </cell>
          <cell r="E121">
            <v>39508</v>
          </cell>
          <cell r="F121">
            <v>0.36748094004368514</v>
          </cell>
          <cell r="G121">
            <v>2794.3323322114074</v>
          </cell>
        </row>
        <row r="122">
          <cell r="C122">
            <v>39583</v>
          </cell>
          <cell r="D122">
            <v>39614</v>
          </cell>
          <cell r="E122">
            <v>39539</v>
          </cell>
          <cell r="F122">
            <v>0.36748094004368514</v>
          </cell>
          <cell r="G122">
            <v>2804.6009709337627</v>
          </cell>
        </row>
        <row r="123">
          <cell r="C123">
            <v>39614</v>
          </cell>
          <cell r="D123">
            <v>39644</v>
          </cell>
          <cell r="E123">
            <v>39569</v>
          </cell>
          <cell r="F123">
            <v>0.36748094004368514</v>
          </cell>
          <cell r="G123">
            <v>2814.9073449462244</v>
          </cell>
        </row>
        <row r="124">
          <cell r="C124">
            <v>39644</v>
          </cell>
          <cell r="D124">
            <v>39675</v>
          </cell>
          <cell r="E124">
            <v>39600</v>
          </cell>
          <cell r="F124">
            <v>0.36748094004368514</v>
          </cell>
          <cell r="G124">
            <v>2825.2515929187916</v>
          </cell>
        </row>
        <row r="125">
          <cell r="C125">
            <v>39675</v>
          </cell>
          <cell r="D125">
            <v>39706</v>
          </cell>
          <cell r="E125">
            <v>39630</v>
          </cell>
          <cell r="F125">
            <v>0.36748094004368514</v>
          </cell>
          <cell r="G125">
            <v>2835.6338540310489</v>
          </cell>
        </row>
        <row r="126">
          <cell r="C126">
            <v>39706</v>
          </cell>
          <cell r="D126">
            <v>39736</v>
          </cell>
          <cell r="E126">
            <v>39661</v>
          </cell>
          <cell r="F126">
            <v>0.36748094004368514</v>
          </cell>
          <cell r="G126">
            <v>2846.0542679740392</v>
          </cell>
        </row>
        <row r="127">
          <cell r="C127">
            <v>39736</v>
          </cell>
          <cell r="D127">
            <v>39767</v>
          </cell>
          <cell r="E127">
            <v>39692</v>
          </cell>
          <cell r="F127">
            <v>0.36748094004368514</v>
          </cell>
          <cell r="G127">
            <v>2856.5129749521438</v>
          </cell>
        </row>
        <row r="128">
          <cell r="C128">
            <v>39767</v>
          </cell>
          <cell r="D128">
            <v>39797</v>
          </cell>
          <cell r="E128">
            <v>39722</v>
          </cell>
          <cell r="F128">
            <v>0.36748094004368514</v>
          </cell>
          <cell r="G128">
            <v>2867.0101156849678</v>
          </cell>
        </row>
        <row r="129">
          <cell r="C129">
            <v>39797</v>
          </cell>
          <cell r="D129">
            <v>39828</v>
          </cell>
          <cell r="E129">
            <v>39753</v>
          </cell>
          <cell r="F129">
            <v>0.36748094004368514</v>
          </cell>
          <cell r="G129">
            <v>2877.5458314092343</v>
          </cell>
        </row>
        <row r="130">
          <cell r="C130">
            <v>39828</v>
          </cell>
          <cell r="D130">
            <v>39859</v>
          </cell>
          <cell r="E130">
            <v>39783</v>
          </cell>
          <cell r="F130">
            <v>0.36748094004368514</v>
          </cell>
          <cell r="G130">
            <v>2888.1202638806849</v>
          </cell>
        </row>
        <row r="131">
          <cell r="C131">
            <v>39859</v>
          </cell>
          <cell r="D131">
            <v>39887</v>
          </cell>
          <cell r="E131">
            <v>39814</v>
          </cell>
          <cell r="F131">
            <v>0.35145930840192463</v>
          </cell>
          <cell r="G131">
            <v>2898.2708313859357</v>
          </cell>
        </row>
        <row r="132">
          <cell r="C132">
            <v>39887</v>
          </cell>
          <cell r="D132">
            <v>39918</v>
          </cell>
          <cell r="E132">
            <v>39845</v>
          </cell>
          <cell r="F132">
            <v>0.35145930840192463</v>
          </cell>
          <cell r="G132">
            <v>2908.4570740055397</v>
          </cell>
        </row>
        <row r="133">
          <cell r="C133">
            <v>39918</v>
          </cell>
          <cell r="D133">
            <v>39948</v>
          </cell>
          <cell r="E133">
            <v>39873</v>
          </cell>
          <cell r="F133">
            <v>0.35145930840192463</v>
          </cell>
          <cell r="G133">
            <v>2918.6791171230066</v>
          </cell>
        </row>
        <row r="134">
          <cell r="C134">
            <v>39948</v>
          </cell>
          <cell r="D134">
            <v>39979</v>
          </cell>
          <cell r="E134">
            <v>39904</v>
          </cell>
          <cell r="F134">
            <v>0.35145930840192463</v>
          </cell>
          <cell r="G134">
            <v>2928.9370865625183</v>
          </cell>
        </row>
        <row r="135">
          <cell r="C135">
            <v>39979</v>
          </cell>
          <cell r="D135">
            <v>40009</v>
          </cell>
          <cell r="E135">
            <v>39934</v>
          </cell>
          <cell r="F135">
            <v>0.35145930840192463</v>
          </cell>
          <cell r="G135">
            <v>2939.2311085904785</v>
          </cell>
        </row>
        <row r="136">
          <cell r="C136">
            <v>40009</v>
          </cell>
          <cell r="D136">
            <v>40040</v>
          </cell>
          <cell r="E136">
            <v>39965</v>
          </cell>
          <cell r="F136">
            <v>0.35145930840192463</v>
          </cell>
          <cell r="G136">
            <v>2949.5613099170646</v>
          </cell>
        </row>
        <row r="137">
          <cell r="C137">
            <v>40040</v>
          </cell>
          <cell r="D137">
            <v>40071</v>
          </cell>
          <cell r="E137">
            <v>39995</v>
          </cell>
          <cell r="F137">
            <v>0.35145930840192463</v>
          </cell>
          <cell r="G137">
            <v>2959.92781769779</v>
          </cell>
        </row>
        <row r="138">
          <cell r="C138">
            <v>40071</v>
          </cell>
          <cell r="D138">
            <v>40101</v>
          </cell>
          <cell r="E138">
            <v>40026</v>
          </cell>
          <cell r="F138">
            <v>0.35145930840192463</v>
          </cell>
          <cell r="G138">
            <v>2970.330759535067</v>
          </cell>
        </row>
        <row r="139">
          <cell r="C139">
            <v>40101</v>
          </cell>
          <cell r="D139">
            <v>40132</v>
          </cell>
          <cell r="E139">
            <v>40057</v>
          </cell>
          <cell r="F139">
            <v>0.35145930840192463</v>
          </cell>
          <cell r="G139">
            <v>2980.7702634797788</v>
          </cell>
        </row>
        <row r="140">
          <cell r="C140">
            <v>40132</v>
          </cell>
          <cell r="D140">
            <v>40162</v>
          </cell>
          <cell r="E140">
            <v>40087</v>
          </cell>
          <cell r="F140">
            <v>0.35145930840192463</v>
          </cell>
          <cell r="G140">
            <v>2991.2464580328551</v>
          </cell>
        </row>
        <row r="141">
          <cell r="C141">
            <v>40162</v>
          </cell>
          <cell r="D141">
            <v>40193</v>
          </cell>
          <cell r="E141">
            <v>40118</v>
          </cell>
          <cell r="F141">
            <v>0.35145930840192463</v>
          </cell>
          <cell r="G141">
            <v>3001.7594721468545</v>
          </cell>
        </row>
        <row r="142">
          <cell r="C142">
            <v>40193</v>
          </cell>
          <cell r="D142">
            <v>40224</v>
          </cell>
          <cell r="E142">
            <v>40148</v>
          </cell>
          <cell r="F142">
            <v>0.35145930840192463</v>
          </cell>
          <cell r="G142">
            <v>3012.3094352275511</v>
          </cell>
        </row>
        <row r="143">
          <cell r="C143">
            <v>40224</v>
          </cell>
          <cell r="D143">
            <v>40252</v>
          </cell>
          <cell r="E143">
            <v>40179</v>
          </cell>
          <cell r="F143">
            <v>0.35145930840192463</v>
          </cell>
          <cell r="G143">
            <v>3022.8964771355277</v>
          </cell>
        </row>
        <row r="144">
          <cell r="C144">
            <v>40252</v>
          </cell>
          <cell r="D144">
            <v>40283</v>
          </cell>
          <cell r="E144">
            <v>40210</v>
          </cell>
          <cell r="F144">
            <v>0.35145930840192463</v>
          </cell>
          <cell r="G144">
            <v>3033.5207281877742</v>
          </cell>
        </row>
        <row r="145">
          <cell r="C145">
            <v>40283</v>
          </cell>
          <cell r="D145">
            <v>40313</v>
          </cell>
          <cell r="E145">
            <v>40238</v>
          </cell>
          <cell r="F145">
            <v>0.35145930840192463</v>
          </cell>
          <cell r="G145">
            <v>3044.1823191592921</v>
          </cell>
        </row>
        <row r="146">
          <cell r="C146">
            <v>40313</v>
          </cell>
          <cell r="D146">
            <v>40344</v>
          </cell>
          <cell r="E146">
            <v>40269</v>
          </cell>
          <cell r="F146">
            <v>0.35145930840192463</v>
          </cell>
          <cell r="G146">
            <v>3054.8813812847029</v>
          </cell>
        </row>
        <row r="147">
          <cell r="C147">
            <v>40344</v>
          </cell>
          <cell r="D147">
            <v>40374</v>
          </cell>
          <cell r="E147">
            <v>40299</v>
          </cell>
          <cell r="F147">
            <v>0.35145930840192463</v>
          </cell>
          <cell r="G147">
            <v>3065.6180462598654</v>
          </cell>
        </row>
        <row r="148">
          <cell r="C148">
            <v>40374</v>
          </cell>
          <cell r="D148">
            <v>40405</v>
          </cell>
          <cell r="E148">
            <v>40330</v>
          </cell>
          <cell r="F148">
            <v>0.35145930840192463</v>
          </cell>
          <cell r="G148">
            <v>3076.3924462434948</v>
          </cell>
        </row>
        <row r="149">
          <cell r="C149">
            <v>40405</v>
          </cell>
          <cell r="D149">
            <v>40436</v>
          </cell>
          <cell r="E149">
            <v>40360</v>
          </cell>
          <cell r="F149">
            <v>0.35145930840192463</v>
          </cell>
          <cell r="G149">
            <v>3087.2047138587914</v>
          </cell>
        </row>
        <row r="150">
          <cell r="C150">
            <v>40436</v>
          </cell>
          <cell r="D150">
            <v>40466</v>
          </cell>
          <cell r="E150">
            <v>40391</v>
          </cell>
          <cell r="F150">
            <v>0.35145930840192463</v>
          </cell>
          <cell r="G150">
            <v>3098.0549821950713</v>
          </cell>
        </row>
        <row r="151">
          <cell r="C151">
            <v>40466</v>
          </cell>
          <cell r="D151">
            <v>40497</v>
          </cell>
          <cell r="E151">
            <v>40422</v>
          </cell>
          <cell r="F151">
            <v>0.35145930840192463</v>
          </cell>
          <cell r="G151">
            <v>3108.9433848094054</v>
          </cell>
        </row>
        <row r="152">
          <cell r="C152">
            <v>40497</v>
          </cell>
          <cell r="D152">
            <v>40527</v>
          </cell>
          <cell r="E152">
            <v>40452</v>
          </cell>
          <cell r="F152">
            <v>0.35145930840192463</v>
          </cell>
          <cell r="G152">
            <v>3119.8700557282641</v>
          </cell>
        </row>
        <row r="153">
          <cell r="C153">
            <v>40527</v>
          </cell>
          <cell r="D153">
            <v>40558</v>
          </cell>
          <cell r="E153">
            <v>40483</v>
          </cell>
          <cell r="F153">
            <v>0.35145930840192463</v>
          </cell>
          <cell r="G153">
            <v>3130.8351294491654</v>
          </cell>
        </row>
        <row r="154">
          <cell r="C154">
            <v>40558</v>
          </cell>
          <cell r="D154">
            <v>40589</v>
          </cell>
          <cell r="E154">
            <v>40513</v>
          </cell>
          <cell r="F154">
            <v>0.35145930840192463</v>
          </cell>
          <cell r="G154">
            <v>3141.8387409423317</v>
          </cell>
        </row>
        <row r="155">
          <cell r="C155">
            <v>40589</v>
          </cell>
          <cell r="D155">
            <v>40617</v>
          </cell>
          <cell r="E155">
            <v>40544</v>
          </cell>
          <cell r="F155">
            <v>0.35145930840192463</v>
          </cell>
          <cell r="G155">
            <v>3152.8810256523511</v>
          </cell>
        </row>
        <row r="156">
          <cell r="C156">
            <v>40617</v>
          </cell>
          <cell r="D156">
            <v>40648</v>
          </cell>
          <cell r="E156">
            <v>40575</v>
          </cell>
          <cell r="F156">
            <v>0.35145930840192463</v>
          </cell>
          <cell r="G156">
            <v>3163.9621194998444</v>
          </cell>
        </row>
        <row r="157">
          <cell r="C157">
            <v>40648</v>
          </cell>
          <cell r="D157">
            <v>40678</v>
          </cell>
          <cell r="E157">
            <v>40603</v>
          </cell>
          <cell r="F157">
            <v>0.35145930840192463</v>
          </cell>
          <cell r="G157">
            <v>3175.0821588831373</v>
          </cell>
        </row>
        <row r="158">
          <cell r="C158">
            <v>40678</v>
          </cell>
          <cell r="D158">
            <v>40709</v>
          </cell>
          <cell r="E158">
            <v>40634</v>
          </cell>
          <cell r="F158">
            <v>0.35145930840192463</v>
          </cell>
          <cell r="G158">
            <v>3186.2412806799407</v>
          </cell>
        </row>
        <row r="159">
          <cell r="C159">
            <v>40709</v>
          </cell>
          <cell r="D159">
            <v>40739</v>
          </cell>
          <cell r="E159">
            <v>40664</v>
          </cell>
          <cell r="F159">
            <v>0.35145930840192463</v>
          </cell>
          <cell r="G159">
            <v>3197.439622249035</v>
          </cell>
        </row>
        <row r="160">
          <cell r="C160">
            <v>40739</v>
          </cell>
          <cell r="D160">
            <v>40770</v>
          </cell>
          <cell r="E160">
            <v>40695</v>
          </cell>
          <cell r="F160">
            <v>0.35145930840192463</v>
          </cell>
          <cell r="G160">
            <v>3208.6773214319605</v>
          </cell>
        </row>
        <row r="161">
          <cell r="C161">
            <v>40770</v>
          </cell>
          <cell r="D161">
            <v>40801</v>
          </cell>
          <cell r="E161">
            <v>40725</v>
          </cell>
          <cell r="F161">
            <v>0.35145930840192463</v>
          </cell>
          <cell r="G161">
            <v>3219.9545165547147</v>
          </cell>
        </row>
        <row r="162">
          <cell r="C162">
            <v>40801</v>
          </cell>
          <cell r="D162">
            <v>40831</v>
          </cell>
          <cell r="E162">
            <v>40756</v>
          </cell>
          <cell r="F162">
            <v>0.35145930840192463</v>
          </cell>
          <cell r="G162">
            <v>3231.2713464294543</v>
          </cell>
        </row>
        <row r="163">
          <cell r="C163">
            <v>40831</v>
          </cell>
          <cell r="D163">
            <v>40862</v>
          </cell>
          <cell r="E163">
            <v>40787</v>
          </cell>
          <cell r="F163">
            <v>0.35145930840192463</v>
          </cell>
          <cell r="G163">
            <v>3242.627950356205</v>
          </cell>
        </row>
        <row r="164">
          <cell r="C164">
            <v>40862</v>
          </cell>
          <cell r="D164">
            <v>40892</v>
          </cell>
          <cell r="E164">
            <v>40817</v>
          </cell>
          <cell r="F164">
            <v>0.35145930840192463</v>
          </cell>
          <cell r="G164">
            <v>3254.0244681245745</v>
          </cell>
        </row>
        <row r="165">
          <cell r="C165">
            <v>40892</v>
          </cell>
          <cell r="D165">
            <v>40923</v>
          </cell>
          <cell r="E165">
            <v>40848</v>
          </cell>
          <cell r="F165">
            <v>0.35145930840192463</v>
          </cell>
          <cell r="G165">
            <v>3265.4610400154743</v>
          </cell>
        </row>
        <row r="166">
          <cell r="C166">
            <v>40923</v>
          </cell>
          <cell r="D166">
            <v>40954</v>
          </cell>
          <cell r="E166">
            <v>40878</v>
          </cell>
          <cell r="F166">
            <v>0.35145930840192463</v>
          </cell>
          <cell r="G166">
            <v>3276.9378068028468</v>
          </cell>
        </row>
        <row r="167">
          <cell r="C167">
            <v>40954</v>
          </cell>
          <cell r="D167">
            <v>40983</v>
          </cell>
          <cell r="E167">
            <v>40909</v>
          </cell>
          <cell r="F167">
            <v>0.35145930840192463</v>
          </cell>
          <cell r="G167">
            <v>3288.4549097553972</v>
          </cell>
        </row>
        <row r="168">
          <cell r="C168">
            <v>40983</v>
          </cell>
          <cell r="D168">
            <v>41014</v>
          </cell>
          <cell r="E168">
            <v>40940</v>
          </cell>
          <cell r="F168">
            <v>0.35145930840192463</v>
          </cell>
          <cell r="G168">
            <v>3300.0124906383326</v>
          </cell>
        </row>
        <row r="169">
          <cell r="C169">
            <v>41014</v>
          </cell>
          <cell r="D169">
            <v>41044</v>
          </cell>
          <cell r="E169">
            <v>40969</v>
          </cell>
          <cell r="F169">
            <v>0.35145930840192463</v>
          </cell>
          <cell r="G169">
            <v>3311.6106917151074</v>
          </cell>
        </row>
        <row r="170">
          <cell r="C170">
            <v>41044</v>
          </cell>
          <cell r="D170">
            <v>41075</v>
          </cell>
          <cell r="E170">
            <v>41000</v>
          </cell>
          <cell r="F170">
            <v>0.35145930840192463</v>
          </cell>
          <cell r="G170">
            <v>3323.2496557491736</v>
          </cell>
        </row>
        <row r="171">
          <cell r="C171">
            <v>41075</v>
          </cell>
          <cell r="D171">
            <v>41105</v>
          </cell>
          <cell r="E171">
            <v>41030</v>
          </cell>
          <cell r="F171">
            <v>0.35145930840192463</v>
          </cell>
          <cell r="G171">
            <v>3334.9295260057388</v>
          </cell>
        </row>
        <row r="172">
          <cell r="C172">
            <v>41105</v>
          </cell>
          <cell r="D172">
            <v>41136</v>
          </cell>
          <cell r="E172">
            <v>41061</v>
          </cell>
          <cell r="F172">
            <v>0.35145930840192463</v>
          </cell>
          <cell r="G172">
            <v>3346.6504462535299</v>
          </cell>
        </row>
        <row r="173">
          <cell r="C173">
            <v>41136</v>
          </cell>
          <cell r="D173">
            <v>41167</v>
          </cell>
          <cell r="E173">
            <v>41091</v>
          </cell>
          <cell r="F173">
            <v>0.35145930840192463</v>
          </cell>
          <cell r="G173">
            <v>3358.4125607665624</v>
          </cell>
        </row>
        <row r="174">
          <cell r="C174">
            <v>41167</v>
          </cell>
          <cell r="D174">
            <v>41197</v>
          </cell>
          <cell r="E174">
            <v>41122</v>
          </cell>
          <cell r="F174">
            <v>0.35145930840192463</v>
          </cell>
          <cell r="G174">
            <v>3370.2160143259157</v>
          </cell>
        </row>
        <row r="175">
          <cell r="C175">
            <v>41197</v>
          </cell>
          <cell r="D175">
            <v>41228</v>
          </cell>
          <cell r="E175">
            <v>41153</v>
          </cell>
          <cell r="F175">
            <v>0.35145930840192463</v>
          </cell>
          <cell r="G175">
            <v>3382.0609522215163</v>
          </cell>
        </row>
        <row r="176">
          <cell r="C176">
            <v>41228</v>
          </cell>
          <cell r="D176">
            <v>41258</v>
          </cell>
          <cell r="E176">
            <v>41183</v>
          </cell>
          <cell r="F176">
            <v>0.35145930840192463</v>
          </cell>
          <cell r="G176">
            <v>3393.9475202539256</v>
          </cell>
        </row>
        <row r="177">
          <cell r="C177">
            <v>41258</v>
          </cell>
          <cell r="D177">
            <v>41289</v>
          </cell>
          <cell r="E177">
            <v>41214</v>
          </cell>
          <cell r="F177">
            <v>0.35145930840192463</v>
          </cell>
          <cell r="G177">
            <v>3405.8758647361342</v>
          </cell>
        </row>
        <row r="178">
          <cell r="C178">
            <v>41289</v>
          </cell>
          <cell r="D178">
            <v>41320</v>
          </cell>
          <cell r="E178">
            <v>41244</v>
          </cell>
          <cell r="F178">
            <v>0.35145930840192463</v>
          </cell>
          <cell r="G178">
            <v>3417.8461324953637</v>
          </cell>
        </row>
        <row r="179">
          <cell r="C179">
            <v>41320</v>
          </cell>
          <cell r="D179">
            <v>41348</v>
          </cell>
          <cell r="E179">
            <v>41275</v>
          </cell>
          <cell r="F179">
            <v>0.35145930840192463</v>
          </cell>
          <cell r="G179">
            <v>3429.858470874874</v>
          </cell>
        </row>
        <row r="180">
          <cell r="C180">
            <v>41348</v>
          </cell>
          <cell r="D180">
            <v>41379</v>
          </cell>
          <cell r="E180">
            <v>41306</v>
          </cell>
          <cell r="F180">
            <v>0.35145930840192463</v>
          </cell>
          <cell r="G180">
            <v>3441.9130277357758</v>
          </cell>
        </row>
        <row r="181">
          <cell r="C181">
            <v>41379</v>
          </cell>
          <cell r="D181">
            <v>41409</v>
          </cell>
          <cell r="E181">
            <v>41334</v>
          </cell>
          <cell r="F181">
            <v>0.35145930840192463</v>
          </cell>
          <cell r="G181">
            <v>3454.0099514588519</v>
          </cell>
        </row>
        <row r="182">
          <cell r="C182">
            <v>41409</v>
          </cell>
          <cell r="D182">
            <v>41440</v>
          </cell>
          <cell r="E182">
            <v>41365</v>
          </cell>
          <cell r="F182">
            <v>0.35145930840192463</v>
          </cell>
          <cell r="G182">
            <v>3466.1493909463829</v>
          </cell>
        </row>
        <row r="183">
          <cell r="C183">
            <v>41440</v>
          </cell>
          <cell r="D183">
            <v>41470</v>
          </cell>
          <cell r="E183">
            <v>41395</v>
          </cell>
          <cell r="F183">
            <v>0.35145930840192463</v>
          </cell>
          <cell r="G183">
            <v>3478.3314956239806</v>
          </cell>
        </row>
        <row r="184">
          <cell r="C184">
            <v>41470</v>
          </cell>
          <cell r="D184">
            <v>41501</v>
          </cell>
          <cell r="E184">
            <v>41426</v>
          </cell>
          <cell r="F184">
            <v>0.35145930840192463</v>
          </cell>
          <cell r="G184">
            <v>3490.5564154424269</v>
          </cell>
        </row>
        <row r="185">
          <cell r="C185">
            <v>41501</v>
          </cell>
          <cell r="D185">
            <v>41532</v>
          </cell>
          <cell r="E185">
            <v>41456</v>
          </cell>
          <cell r="F185">
            <v>0.35145930840192463</v>
          </cell>
          <cell r="G185">
            <v>3502.8243008795198</v>
          </cell>
        </row>
        <row r="186">
          <cell r="C186">
            <v>41532</v>
          </cell>
          <cell r="D186">
            <v>41562</v>
          </cell>
          <cell r="E186">
            <v>41487</v>
          </cell>
          <cell r="F186">
            <v>0.35145930840192463</v>
          </cell>
          <cell r="G186">
            <v>3515.1353029419256</v>
          </cell>
        </row>
        <row r="187">
          <cell r="C187">
            <v>41562</v>
          </cell>
          <cell r="D187">
            <v>41593</v>
          </cell>
          <cell r="E187">
            <v>41518</v>
          </cell>
          <cell r="F187">
            <v>0.35145930840192463</v>
          </cell>
          <cell r="G187">
            <v>3527.4895731670372</v>
          </cell>
        </row>
        <row r="188">
          <cell r="C188">
            <v>41593</v>
          </cell>
          <cell r="D188">
            <v>41623</v>
          </cell>
          <cell r="E188">
            <v>41548</v>
          </cell>
          <cell r="F188">
            <v>0.35145930840192463</v>
          </cell>
          <cell r="G188">
            <v>3539.8872636248402</v>
          </cell>
        </row>
        <row r="189">
          <cell r="C189">
            <v>41623</v>
          </cell>
          <cell r="D189">
            <v>41654</v>
          </cell>
          <cell r="E189">
            <v>41579</v>
          </cell>
          <cell r="F189">
            <v>0.35145930840192463</v>
          </cell>
          <cell r="G189">
            <v>3552.3285269197841</v>
          </cell>
        </row>
        <row r="190">
          <cell r="C190">
            <v>41654</v>
          </cell>
          <cell r="D190">
            <v>41685</v>
          </cell>
          <cell r="E190">
            <v>41609</v>
          </cell>
          <cell r="F190">
            <v>0.35145930840192463</v>
          </cell>
          <cell r="G190">
            <v>3564.8135161926607</v>
          </cell>
        </row>
        <row r="191">
          <cell r="C191">
            <v>41685</v>
          </cell>
          <cell r="D191">
            <v>41713</v>
          </cell>
          <cell r="E191">
            <v>41640</v>
          </cell>
          <cell r="F191">
            <v>0.35145930840192463</v>
          </cell>
          <cell r="G191">
            <v>3577.3423851224898</v>
          </cell>
        </row>
        <row r="192">
          <cell r="C192">
            <v>41713</v>
          </cell>
          <cell r="D192">
            <v>41744</v>
          </cell>
          <cell r="E192">
            <v>41671</v>
          </cell>
          <cell r="F192">
            <v>0.35145930840192463</v>
          </cell>
          <cell r="G192">
            <v>3589.9152879284102</v>
          </cell>
        </row>
        <row r="193">
          <cell r="C193">
            <v>41744</v>
          </cell>
          <cell r="D193">
            <v>41774</v>
          </cell>
          <cell r="E193">
            <v>41699</v>
          </cell>
          <cell r="F193">
            <v>0.35145930840192463</v>
          </cell>
          <cell r="G193">
            <v>3602.5323793715784</v>
          </cell>
        </row>
        <row r="194">
          <cell r="C194">
            <v>41774</v>
          </cell>
          <cell r="D194">
            <v>41805</v>
          </cell>
          <cell r="E194">
            <v>41730</v>
          </cell>
          <cell r="F194">
            <v>0.35145930840192463</v>
          </cell>
          <cell r="G194">
            <v>3615.1938147570731</v>
          </cell>
        </row>
        <row r="195">
          <cell r="C195">
            <v>41805</v>
          </cell>
          <cell r="D195">
            <v>41835</v>
          </cell>
          <cell r="E195">
            <v>41760</v>
          </cell>
          <cell r="F195">
            <v>0.35145930840192463</v>
          </cell>
          <cell r="G195">
            <v>3627.8997499358074</v>
          </cell>
        </row>
        <row r="196">
          <cell r="C196">
            <v>41835</v>
          </cell>
          <cell r="D196">
            <v>41866</v>
          </cell>
          <cell r="E196">
            <v>41791</v>
          </cell>
          <cell r="F196">
            <v>0.35145930840192463</v>
          </cell>
          <cell r="G196">
            <v>3640.650341306447</v>
          </cell>
        </row>
        <row r="197">
          <cell r="C197">
            <v>41866</v>
          </cell>
          <cell r="D197">
            <v>41897</v>
          </cell>
          <cell r="E197">
            <v>41821</v>
          </cell>
          <cell r="F197">
            <v>0.35145930840192463</v>
          </cell>
          <cell r="G197">
            <v>3653.4457458173351</v>
          </cell>
        </row>
        <row r="198">
          <cell r="C198">
            <v>41897</v>
          </cell>
          <cell r="D198">
            <v>41927</v>
          </cell>
          <cell r="E198">
            <v>41852</v>
          </cell>
          <cell r="F198">
            <v>0.35145930840192463</v>
          </cell>
          <cell r="G198">
            <v>3666.2861209684243</v>
          </cell>
        </row>
        <row r="199">
          <cell r="C199">
            <v>41927</v>
          </cell>
          <cell r="D199">
            <v>41958</v>
          </cell>
          <cell r="E199">
            <v>41883</v>
          </cell>
          <cell r="F199">
            <v>0.35145930840192463</v>
          </cell>
          <cell r="G199">
            <v>3679.1716248132157</v>
          </cell>
        </row>
        <row r="200">
          <cell r="C200">
            <v>41958</v>
          </cell>
          <cell r="D200">
            <v>41988</v>
          </cell>
          <cell r="E200">
            <v>41913</v>
          </cell>
          <cell r="F200">
            <v>0.35145930840192463</v>
          </cell>
          <cell r="G200">
            <v>3692.1024159607041</v>
          </cell>
        </row>
        <row r="201">
          <cell r="C201">
            <v>41988</v>
          </cell>
          <cell r="D201">
            <v>42019</v>
          </cell>
          <cell r="E201">
            <v>41944</v>
          </cell>
          <cell r="F201">
            <v>0.35145930840192463</v>
          </cell>
          <cell r="G201">
            <v>3705.0786535773304</v>
          </cell>
        </row>
        <row r="202">
          <cell r="C202">
            <v>42019</v>
          </cell>
          <cell r="D202">
            <v>42050</v>
          </cell>
          <cell r="E202">
            <v>41974</v>
          </cell>
          <cell r="F202">
            <v>0.35145930840192463</v>
          </cell>
          <cell r="G202">
            <v>3718.1004973889408</v>
          </cell>
        </row>
        <row r="203">
          <cell r="C203">
            <v>42050</v>
          </cell>
          <cell r="D203">
            <v>42078</v>
          </cell>
          <cell r="E203">
            <v>42005</v>
          </cell>
          <cell r="F203">
            <v>0.35145930840192463</v>
          </cell>
          <cell r="G203">
            <v>3731.1681076827526</v>
          </cell>
        </row>
        <row r="204">
          <cell r="C204">
            <v>42078</v>
          </cell>
          <cell r="D204">
            <v>42109</v>
          </cell>
          <cell r="E204">
            <v>42036</v>
          </cell>
          <cell r="F204">
            <v>0.35145930840192463</v>
          </cell>
          <cell r="G204">
            <v>3744.2816453093278</v>
          </cell>
        </row>
        <row r="205">
          <cell r="C205">
            <v>42109</v>
          </cell>
          <cell r="D205">
            <v>42139</v>
          </cell>
          <cell r="E205">
            <v>42064</v>
          </cell>
          <cell r="F205">
            <v>0.35145930840192463</v>
          </cell>
          <cell r="G205">
            <v>3757.4412716845522</v>
          </cell>
        </row>
        <row r="206">
          <cell r="C206">
            <v>42139</v>
          </cell>
          <cell r="D206">
            <v>42170</v>
          </cell>
          <cell r="E206">
            <v>42095</v>
          </cell>
          <cell r="F206">
            <v>0.35145930840192463</v>
          </cell>
          <cell r="G206">
            <v>3770.6471487916233</v>
          </cell>
        </row>
        <row r="207">
          <cell r="C207">
            <v>42170</v>
          </cell>
          <cell r="D207">
            <v>42200</v>
          </cell>
          <cell r="E207">
            <v>42125</v>
          </cell>
          <cell r="F207">
            <v>0.35145930840192463</v>
          </cell>
          <cell r="G207">
            <v>3783.8994391830433</v>
          </cell>
        </row>
        <row r="208">
          <cell r="C208">
            <v>42200</v>
          </cell>
          <cell r="D208">
            <v>42231</v>
          </cell>
          <cell r="E208">
            <v>42156</v>
          </cell>
          <cell r="F208">
            <v>0.35145930840192463</v>
          </cell>
          <cell r="G208">
            <v>3797.1983059826202</v>
          </cell>
        </row>
        <row r="209">
          <cell r="C209">
            <v>42231</v>
          </cell>
          <cell r="D209">
            <v>42262</v>
          </cell>
          <cell r="E209">
            <v>42186</v>
          </cell>
          <cell r="F209">
            <v>0.35145930840192463</v>
          </cell>
          <cell r="G209">
            <v>3810.5439128874764</v>
          </cell>
        </row>
        <row r="210">
          <cell r="C210">
            <v>42262</v>
          </cell>
          <cell r="D210">
            <v>42292</v>
          </cell>
          <cell r="E210">
            <v>42217</v>
          </cell>
          <cell r="F210">
            <v>0.35145930840192463</v>
          </cell>
          <cell r="G210">
            <v>3823.9364241700623</v>
          </cell>
        </row>
        <row r="211">
          <cell r="C211">
            <v>42292</v>
          </cell>
          <cell r="D211">
            <v>42323</v>
          </cell>
          <cell r="E211">
            <v>42248</v>
          </cell>
          <cell r="F211">
            <v>0.35145930840192463</v>
          </cell>
          <cell r="G211">
            <v>3837.3760046801799</v>
          </cell>
        </row>
        <row r="212">
          <cell r="C212">
            <v>42323</v>
          </cell>
          <cell r="D212">
            <v>42353</v>
          </cell>
          <cell r="E212">
            <v>42278</v>
          </cell>
          <cell r="F212">
            <v>0.35145930840192463</v>
          </cell>
          <cell r="G212">
            <v>3850.8628198470101</v>
          </cell>
        </row>
        <row r="213">
          <cell r="C213">
            <v>42353</v>
          </cell>
          <cell r="D213">
            <v>42384</v>
          </cell>
          <cell r="E213">
            <v>42309</v>
          </cell>
          <cell r="F213">
            <v>0.35145930840192463</v>
          </cell>
          <cell r="G213">
            <v>3864.3970356811515</v>
          </cell>
        </row>
        <row r="214">
          <cell r="C214">
            <v>42384</v>
          </cell>
          <cell r="D214">
            <v>42415</v>
          </cell>
          <cell r="E214">
            <v>42339</v>
          </cell>
          <cell r="F214">
            <v>0.35145930840192463</v>
          </cell>
          <cell r="G214">
            <v>3877.9788187766608</v>
          </cell>
        </row>
        <row r="215">
          <cell r="C215">
            <v>42415</v>
          </cell>
          <cell r="D215">
            <v>42444</v>
          </cell>
          <cell r="E215">
            <v>42370</v>
          </cell>
          <cell r="F215">
            <v>0.35145930840192463</v>
          </cell>
          <cell r="G215">
            <v>3891.6083363131065</v>
          </cell>
        </row>
        <row r="216">
          <cell r="C216">
            <v>42444</v>
          </cell>
          <cell r="D216">
            <v>42475</v>
          </cell>
          <cell r="E216">
            <v>42401</v>
          </cell>
          <cell r="F216">
            <v>0.35145930840192463</v>
          </cell>
          <cell r="G216">
            <v>3905.285756057624</v>
          </cell>
        </row>
        <row r="217">
          <cell r="C217">
            <v>42475</v>
          </cell>
          <cell r="D217">
            <v>42505</v>
          </cell>
          <cell r="E217">
            <v>42430</v>
          </cell>
          <cell r="F217">
            <v>0.35145930840192463</v>
          </cell>
          <cell r="G217">
            <v>3919.011246366983</v>
          </cell>
        </row>
        <row r="218">
          <cell r="C218">
            <v>42505</v>
          </cell>
          <cell r="D218">
            <v>42536</v>
          </cell>
          <cell r="E218">
            <v>42461</v>
          </cell>
          <cell r="F218">
            <v>0.35145930840192463</v>
          </cell>
          <cell r="G218">
            <v>3932.7849761896582</v>
          </cell>
        </row>
        <row r="219">
          <cell r="C219">
            <v>42536</v>
          </cell>
          <cell r="D219">
            <v>42566</v>
          </cell>
          <cell r="E219">
            <v>42491</v>
          </cell>
          <cell r="F219">
            <v>0.35145930840192463</v>
          </cell>
          <cell r="G219">
            <v>3946.607115067909</v>
          </cell>
        </row>
        <row r="220">
          <cell r="C220">
            <v>42566</v>
          </cell>
          <cell r="D220">
            <v>42597</v>
          </cell>
          <cell r="E220">
            <v>42522</v>
          </cell>
          <cell r="F220">
            <v>0.35145930840192463</v>
          </cell>
          <cell r="G220">
            <v>3960.4778331398679</v>
          </cell>
        </row>
        <row r="221">
          <cell r="C221">
            <v>42597</v>
          </cell>
          <cell r="D221">
            <v>42628</v>
          </cell>
          <cell r="E221">
            <v>42552</v>
          </cell>
          <cell r="F221">
            <v>0.35145930840192463</v>
          </cell>
          <cell r="G221">
            <v>3974.3973011416329</v>
          </cell>
        </row>
        <row r="222">
          <cell r="C222">
            <v>42628</v>
          </cell>
          <cell r="D222">
            <v>42658</v>
          </cell>
          <cell r="E222">
            <v>42583</v>
          </cell>
          <cell r="F222">
            <v>0.35145930840192463</v>
          </cell>
          <cell r="G222">
            <v>3988.36569040937</v>
          </cell>
        </row>
        <row r="223">
          <cell r="C223">
            <v>42658</v>
          </cell>
          <cell r="D223">
            <v>42689</v>
          </cell>
          <cell r="E223">
            <v>42614</v>
          </cell>
          <cell r="F223">
            <v>0.35145930840192463</v>
          </cell>
          <cell r="G223">
            <v>4002.3831728814225</v>
          </cell>
        </row>
        <row r="224">
          <cell r="C224">
            <v>42689</v>
          </cell>
          <cell r="D224">
            <v>42719</v>
          </cell>
          <cell r="E224">
            <v>42644</v>
          </cell>
          <cell r="F224">
            <v>0.35145930840192463</v>
          </cell>
          <cell r="G224">
            <v>4016.4499211004268</v>
          </cell>
        </row>
        <row r="225">
          <cell r="C225">
            <v>42719</v>
          </cell>
          <cell r="D225">
            <v>42750</v>
          </cell>
          <cell r="E225">
            <v>42675</v>
          </cell>
          <cell r="F225">
            <v>0.35145930840192463</v>
          </cell>
          <cell r="G225">
            <v>4030.5661082154361</v>
          </cell>
        </row>
        <row r="226">
          <cell r="C226">
            <v>42750</v>
          </cell>
          <cell r="D226">
            <v>42781</v>
          </cell>
          <cell r="E226">
            <v>42705</v>
          </cell>
          <cell r="F226">
            <v>0.35145930840192463</v>
          </cell>
          <cell r="G226">
            <v>4044.7319079840522</v>
          </cell>
        </row>
        <row r="227">
          <cell r="C227">
            <v>42781</v>
          </cell>
          <cell r="D227">
            <v>42809</v>
          </cell>
          <cell r="E227">
            <v>42736</v>
          </cell>
          <cell r="F227">
            <v>0.35145930840192463</v>
          </cell>
          <cell r="G227">
            <v>4058.9474947745648</v>
          </cell>
        </row>
        <row r="228">
          <cell r="C228">
            <v>42809</v>
          </cell>
          <cell r="D228">
            <v>42840</v>
          </cell>
          <cell r="E228">
            <v>42767</v>
          </cell>
          <cell r="F228">
            <v>0.35145930840192463</v>
          </cell>
          <cell r="G228">
            <v>4073.2130435680965</v>
          </cell>
        </row>
        <row r="229">
          <cell r="C229">
            <v>42840</v>
          </cell>
          <cell r="D229">
            <v>42870</v>
          </cell>
          <cell r="E229">
            <v>42795</v>
          </cell>
          <cell r="F229">
            <v>0.35145930840192463</v>
          </cell>
          <cell r="G229">
            <v>4087.528729960758</v>
          </cell>
        </row>
        <row r="230">
          <cell r="C230">
            <v>42870</v>
          </cell>
          <cell r="D230">
            <v>42901</v>
          </cell>
          <cell r="E230">
            <v>42826</v>
          </cell>
          <cell r="F230">
            <v>0.35145930840192463</v>
          </cell>
          <cell r="G230">
            <v>4101.8947301658081</v>
          </cell>
        </row>
        <row r="231">
          <cell r="C231">
            <v>42901</v>
          </cell>
          <cell r="D231">
            <v>42931</v>
          </cell>
          <cell r="E231">
            <v>42856</v>
          </cell>
          <cell r="F231">
            <v>0.35145930840192463</v>
          </cell>
          <cell r="G231">
            <v>4116.3112210158242</v>
          </cell>
        </row>
        <row r="232">
          <cell r="C232">
            <v>42931</v>
          </cell>
          <cell r="D232">
            <v>42962</v>
          </cell>
          <cell r="E232">
            <v>42887</v>
          </cell>
          <cell r="F232">
            <v>0.35145930840192463</v>
          </cell>
          <cell r="G232">
            <v>4130.7783799648769</v>
          </cell>
        </row>
        <row r="233">
          <cell r="C233">
            <v>42962</v>
          </cell>
          <cell r="D233">
            <v>42993</v>
          </cell>
          <cell r="E233">
            <v>42917</v>
          </cell>
          <cell r="F233">
            <v>0.35145930840192463</v>
          </cell>
          <cell r="G233">
            <v>4145.2963850907181</v>
          </cell>
        </row>
        <row r="234">
          <cell r="C234">
            <v>42993</v>
          </cell>
          <cell r="D234">
            <v>43023</v>
          </cell>
          <cell r="E234">
            <v>42948</v>
          </cell>
          <cell r="F234">
            <v>0.35145930840192463</v>
          </cell>
          <cell r="G234">
            <v>4159.8654150969678</v>
          </cell>
        </row>
        <row r="235">
          <cell r="C235">
            <v>43023</v>
          </cell>
          <cell r="D235">
            <v>43054</v>
          </cell>
          <cell r="E235">
            <v>42979</v>
          </cell>
          <cell r="F235">
            <v>0.35145930840192463</v>
          </cell>
          <cell r="G235">
            <v>4174.4856493153184</v>
          </cell>
        </row>
        <row r="236">
          <cell r="C236">
            <v>43054</v>
          </cell>
          <cell r="D236">
            <v>43084</v>
          </cell>
          <cell r="E236">
            <v>43009</v>
          </cell>
          <cell r="F236">
            <v>0.35145930840192463</v>
          </cell>
          <cell r="G236">
            <v>4189.1572677077393</v>
          </cell>
        </row>
        <row r="237">
          <cell r="C237">
            <v>43084</v>
          </cell>
          <cell r="D237">
            <v>43115</v>
          </cell>
          <cell r="E237">
            <v>43040</v>
          </cell>
          <cell r="F237">
            <v>0.35145930840192463</v>
          </cell>
          <cell r="G237">
            <v>4203.8804508686935</v>
          </cell>
        </row>
        <row r="238">
          <cell r="C238">
            <v>43115</v>
          </cell>
          <cell r="D238">
            <v>43146</v>
          </cell>
          <cell r="E238">
            <v>43070</v>
          </cell>
          <cell r="F238">
            <v>0.35145930840192463</v>
          </cell>
          <cell r="G238">
            <v>4218.6553800273605</v>
          </cell>
        </row>
        <row r="239">
          <cell r="C239">
            <v>43146</v>
          </cell>
          <cell r="D239">
            <v>43174</v>
          </cell>
          <cell r="E239">
            <v>43101</v>
          </cell>
          <cell r="F239">
            <v>0.35145930840192463</v>
          </cell>
          <cell r="G239">
            <v>4233.482237049865</v>
          </cell>
        </row>
        <row r="240">
          <cell r="C240">
            <v>43174</v>
          </cell>
          <cell r="D240">
            <v>43205</v>
          </cell>
          <cell r="E240">
            <v>43132</v>
          </cell>
          <cell r="F240">
            <v>0.35145930840192463</v>
          </cell>
          <cell r="G240">
            <v>4248.3612044415186</v>
          </cell>
        </row>
        <row r="241">
          <cell r="C241">
            <v>43205</v>
          </cell>
          <cell r="D241">
            <v>43235</v>
          </cell>
          <cell r="E241">
            <v>43160</v>
          </cell>
          <cell r="F241">
            <v>0.35145930840192463</v>
          </cell>
          <cell r="G241">
            <v>4263.2924653490645</v>
          </cell>
        </row>
        <row r="242">
          <cell r="C242">
            <v>43235</v>
          </cell>
          <cell r="D242">
            <v>43266</v>
          </cell>
          <cell r="E242">
            <v>43191</v>
          </cell>
          <cell r="F242">
            <v>0.35145930840192463</v>
          </cell>
          <cell r="G242">
            <v>4278.2762035629321</v>
          </cell>
        </row>
        <row r="243">
          <cell r="C243">
            <v>43266</v>
          </cell>
          <cell r="D243">
            <v>43296</v>
          </cell>
          <cell r="E243">
            <v>43221</v>
          </cell>
          <cell r="F243">
            <v>0.35145930840192463</v>
          </cell>
          <cell r="G243">
            <v>4293.3126035194982</v>
          </cell>
        </row>
        <row r="244">
          <cell r="C244">
            <v>43296</v>
          </cell>
          <cell r="D244">
            <v>43327</v>
          </cell>
          <cell r="E244">
            <v>43252</v>
          </cell>
          <cell r="F244">
            <v>0.35145930840192463</v>
          </cell>
          <cell r="G244">
            <v>4308.4018503033603</v>
          </cell>
        </row>
        <row r="245">
          <cell r="C245">
            <v>43327</v>
          </cell>
          <cell r="D245">
            <v>43358</v>
          </cell>
          <cell r="E245">
            <v>43282</v>
          </cell>
          <cell r="F245">
            <v>0.35145930840192463</v>
          </cell>
          <cell r="G245">
            <v>4323.5441296496119</v>
          </cell>
        </row>
        <row r="246">
          <cell r="C246">
            <v>43358</v>
          </cell>
          <cell r="D246">
            <v>43388</v>
          </cell>
          <cell r="E246">
            <v>43313</v>
          </cell>
          <cell r="F246">
            <v>0.35145930840192463</v>
          </cell>
          <cell r="G246">
            <v>4338.7396279461309</v>
          </cell>
        </row>
        <row r="247">
          <cell r="C247">
            <v>43388</v>
          </cell>
          <cell r="D247">
            <v>43419</v>
          </cell>
          <cell r="E247">
            <v>43344</v>
          </cell>
          <cell r="F247">
            <v>0.35145930840192463</v>
          </cell>
          <cell r="G247">
            <v>4353.9885322358705</v>
          </cell>
        </row>
        <row r="248">
          <cell r="C248">
            <v>43419</v>
          </cell>
          <cell r="D248">
            <v>43449</v>
          </cell>
          <cell r="E248">
            <v>43374</v>
          </cell>
          <cell r="F248">
            <v>0.35145930840192463</v>
          </cell>
          <cell r="G248">
            <v>4369.2910302191658</v>
          </cell>
        </row>
        <row r="249">
          <cell r="C249">
            <v>43449</v>
          </cell>
          <cell r="D249">
            <v>43480</v>
          </cell>
          <cell r="E249">
            <v>43405</v>
          </cell>
          <cell r="F249">
            <v>0.35145930840192463</v>
          </cell>
          <cell r="G249">
            <v>4384.6473102560412</v>
          </cell>
        </row>
        <row r="250">
          <cell r="C250">
            <v>43480</v>
          </cell>
          <cell r="D250">
            <v>43511</v>
          </cell>
          <cell r="E250">
            <v>43435</v>
          </cell>
          <cell r="F250">
            <v>0.35145930840192463</v>
          </cell>
          <cell r="G250">
            <v>4400.0575613685305</v>
          </cell>
        </row>
        <row r="251">
          <cell r="C251">
            <v>43511</v>
          </cell>
          <cell r="D251">
            <v>43539</v>
          </cell>
          <cell r="E251">
            <v>43466</v>
          </cell>
          <cell r="F251">
            <v>0.35145930840192463</v>
          </cell>
          <cell r="G251">
            <v>4415.5219732430032</v>
          </cell>
        </row>
        <row r="252">
          <cell r="C252">
            <v>43539</v>
          </cell>
          <cell r="D252">
            <v>43570</v>
          </cell>
          <cell r="E252">
            <v>43497</v>
          </cell>
          <cell r="F252">
            <v>0.35145930840192463</v>
          </cell>
          <cell r="G252">
            <v>4431.0407362324977</v>
          </cell>
        </row>
        <row r="253">
          <cell r="C253">
            <v>43570</v>
          </cell>
          <cell r="D253">
            <v>43600</v>
          </cell>
          <cell r="E253">
            <v>43525</v>
          </cell>
          <cell r="F253">
            <v>0.35145930840192463</v>
          </cell>
          <cell r="G253">
            <v>4446.6140413590683</v>
          </cell>
        </row>
        <row r="254">
          <cell r="C254">
            <v>43600</v>
          </cell>
          <cell r="D254">
            <v>43631</v>
          </cell>
          <cell r="E254">
            <v>43556</v>
          </cell>
          <cell r="F254">
            <v>0.35145930840192463</v>
          </cell>
          <cell r="G254">
            <v>4462.2420803161322</v>
          </cell>
        </row>
        <row r="255">
          <cell r="C255">
            <v>43631</v>
          </cell>
          <cell r="D255">
            <v>43661</v>
          </cell>
          <cell r="E255">
            <v>43586</v>
          </cell>
          <cell r="F255">
            <v>0.35145930840192463</v>
          </cell>
          <cell r="G255">
            <v>4477.9250454708308</v>
          </cell>
        </row>
        <row r="256">
          <cell r="C256">
            <v>43661</v>
          </cell>
          <cell r="D256">
            <v>43692</v>
          </cell>
          <cell r="E256">
            <v>43617</v>
          </cell>
          <cell r="F256">
            <v>0.35145930840192463</v>
          </cell>
          <cell r="G256">
            <v>4493.6631298663988</v>
          </cell>
        </row>
        <row r="257">
          <cell r="C257">
            <v>43692</v>
          </cell>
          <cell r="D257">
            <v>43723</v>
          </cell>
          <cell r="E257">
            <v>43647</v>
          </cell>
          <cell r="F257">
            <v>0.35145930840192463</v>
          </cell>
          <cell r="G257">
            <v>4509.4565272245391</v>
          </cell>
        </row>
        <row r="258">
          <cell r="C258">
            <v>43723</v>
          </cell>
          <cell r="D258">
            <v>43753</v>
          </cell>
          <cell r="E258">
            <v>43678</v>
          </cell>
          <cell r="F258">
            <v>0.35145930840192463</v>
          </cell>
          <cell r="G258">
            <v>4525.3054319478078</v>
          </cell>
        </row>
        <row r="259">
          <cell r="C259">
            <v>43753</v>
          </cell>
          <cell r="D259">
            <v>43784</v>
          </cell>
          <cell r="E259">
            <v>43709</v>
          </cell>
          <cell r="F259">
            <v>0.35145930840192463</v>
          </cell>
          <cell r="G259">
            <v>4541.2100391220065</v>
          </cell>
        </row>
        <row r="260">
          <cell r="C260">
            <v>43784</v>
          </cell>
          <cell r="D260">
            <v>43814</v>
          </cell>
          <cell r="E260">
            <v>43739</v>
          </cell>
          <cell r="F260">
            <v>0.35145930840192463</v>
          </cell>
          <cell r="G260">
            <v>4557.1705445185835</v>
          </cell>
        </row>
        <row r="261">
          <cell r="C261">
            <v>43814</v>
          </cell>
          <cell r="D261">
            <v>43845</v>
          </cell>
          <cell r="E261">
            <v>43770</v>
          </cell>
          <cell r="F261">
            <v>0.35145930840192463</v>
          </cell>
          <cell r="G261">
            <v>4573.1871445970446</v>
          </cell>
        </row>
        <row r="262">
          <cell r="C262">
            <v>43845</v>
          </cell>
          <cell r="D262">
            <v>43876</v>
          </cell>
          <cell r="E262">
            <v>43800</v>
          </cell>
          <cell r="F262">
            <v>0.35145930840192463</v>
          </cell>
          <cell r="G262">
            <v>4589.2600365073713</v>
          </cell>
        </row>
        <row r="263">
          <cell r="C263">
            <v>43876</v>
          </cell>
          <cell r="D263">
            <v>43905</v>
          </cell>
          <cell r="E263">
            <v>43831</v>
          </cell>
          <cell r="F263">
            <v>0.35145930840192463</v>
          </cell>
          <cell r="G263">
            <v>4605.3894180924462</v>
          </cell>
        </row>
        <row r="264">
          <cell r="C264">
            <v>43905</v>
          </cell>
          <cell r="D264">
            <v>43936</v>
          </cell>
          <cell r="E264">
            <v>43862</v>
          </cell>
          <cell r="F264">
            <v>0.35145930840192463</v>
          </cell>
          <cell r="G264">
            <v>4621.5754878904891</v>
          </cell>
        </row>
        <row r="265">
          <cell r="C265">
            <v>43936</v>
          </cell>
          <cell r="D265">
            <v>43966</v>
          </cell>
          <cell r="E265">
            <v>43891</v>
          </cell>
          <cell r="F265">
            <v>0.35145930840192463</v>
          </cell>
          <cell r="G265">
            <v>4637.8184451375018</v>
          </cell>
        </row>
        <row r="266">
          <cell r="C266">
            <v>43966</v>
          </cell>
          <cell r="D266">
            <v>43997</v>
          </cell>
          <cell r="E266">
            <v>43922</v>
          </cell>
          <cell r="F266">
            <v>0.35145930840192463</v>
          </cell>
          <cell r="G266">
            <v>4654.1184897697194</v>
          </cell>
        </row>
        <row r="267">
          <cell r="C267">
            <v>43997</v>
          </cell>
          <cell r="D267">
            <v>44027</v>
          </cell>
          <cell r="E267">
            <v>43952</v>
          </cell>
          <cell r="F267">
            <v>0.35145930840192463</v>
          </cell>
          <cell r="G267">
            <v>4670.4758224260704</v>
          </cell>
        </row>
        <row r="268">
          <cell r="C268">
            <v>44027</v>
          </cell>
          <cell r="D268">
            <v>44058</v>
          </cell>
          <cell r="E268">
            <v>43983</v>
          </cell>
          <cell r="F268">
            <v>0.35145930840192463</v>
          </cell>
          <cell r="G268">
            <v>4686.8906444506483</v>
          </cell>
        </row>
        <row r="269">
          <cell r="C269">
            <v>44058</v>
          </cell>
          <cell r="D269">
            <v>44089</v>
          </cell>
          <cell r="E269">
            <v>44013</v>
          </cell>
          <cell r="F269">
            <v>0.35145930840192463</v>
          </cell>
          <cell r="G269">
            <v>4703.363157895189</v>
          </cell>
        </row>
        <row r="270">
          <cell r="C270">
            <v>44089</v>
          </cell>
          <cell r="D270">
            <v>44119</v>
          </cell>
          <cell r="E270">
            <v>44044</v>
          </cell>
          <cell r="F270">
            <v>0.35145930840192463</v>
          </cell>
          <cell r="G270">
            <v>4719.8935655215582</v>
          </cell>
        </row>
        <row r="271">
          <cell r="C271">
            <v>44119</v>
          </cell>
          <cell r="D271">
            <v>44150</v>
          </cell>
          <cell r="E271">
            <v>44075</v>
          </cell>
          <cell r="F271">
            <v>0.35145930840192463</v>
          </cell>
          <cell r="G271">
            <v>4736.4820708042471</v>
          </cell>
        </row>
        <row r="272">
          <cell r="C272">
            <v>44150</v>
          </cell>
          <cell r="D272">
            <v>44180</v>
          </cell>
          <cell r="E272">
            <v>44105</v>
          </cell>
          <cell r="F272">
            <v>0.35145930840192463</v>
          </cell>
          <cell r="G272">
            <v>4753.128877932877</v>
          </cell>
        </row>
        <row r="273">
          <cell r="C273">
            <v>44180</v>
          </cell>
          <cell r="D273">
            <v>44211</v>
          </cell>
          <cell r="E273">
            <v>44136</v>
          </cell>
          <cell r="F273">
            <v>0.35145930840192463</v>
          </cell>
          <cell r="G273">
            <v>4769.8341918147116</v>
          </cell>
        </row>
        <row r="274">
          <cell r="C274">
            <v>44211</v>
          </cell>
          <cell r="D274">
            <v>44242</v>
          </cell>
          <cell r="E274">
            <v>44166</v>
          </cell>
          <cell r="F274">
            <v>0.35145930840192463</v>
          </cell>
          <cell r="G274">
            <v>4786.5982180771825</v>
          </cell>
        </row>
        <row r="275">
          <cell r="C275">
            <v>44242</v>
          </cell>
          <cell r="D275">
            <v>44270</v>
          </cell>
          <cell r="E275">
            <v>44197</v>
          </cell>
          <cell r="F275">
            <v>0.35145930840192463</v>
          </cell>
          <cell r="G275">
            <v>4803.4211630704158</v>
          </cell>
        </row>
        <row r="276">
          <cell r="C276">
            <v>44270</v>
          </cell>
          <cell r="D276">
            <v>44301</v>
          </cell>
          <cell r="E276">
            <v>44228</v>
          </cell>
          <cell r="F276">
            <v>0.35145930840192463</v>
          </cell>
          <cell r="G276">
            <v>4820.3032338697749</v>
          </cell>
        </row>
        <row r="277">
          <cell r="C277">
            <v>44301</v>
          </cell>
          <cell r="D277">
            <v>44331</v>
          </cell>
          <cell r="E277">
            <v>44256</v>
          </cell>
          <cell r="F277">
            <v>0.35145930840192463</v>
          </cell>
          <cell r="G277">
            <v>4837.2446382784092</v>
          </cell>
        </row>
        <row r="278">
          <cell r="C278">
            <v>44331</v>
          </cell>
          <cell r="D278">
            <v>44362</v>
          </cell>
          <cell r="E278">
            <v>44287</v>
          </cell>
          <cell r="F278">
            <v>0.35145930840192463</v>
          </cell>
          <cell r="G278">
            <v>4854.2455848298114</v>
          </cell>
        </row>
        <row r="279">
          <cell r="C279">
            <v>44362</v>
          </cell>
          <cell r="D279">
            <v>44392</v>
          </cell>
          <cell r="E279">
            <v>44317</v>
          </cell>
          <cell r="F279">
            <v>0.35145930840192463</v>
          </cell>
          <cell r="G279">
            <v>4871.306282790385</v>
          </cell>
        </row>
        <row r="280">
          <cell r="C280">
            <v>44392</v>
          </cell>
          <cell r="D280">
            <v>44423</v>
          </cell>
          <cell r="E280">
            <v>44348</v>
          </cell>
          <cell r="F280">
            <v>0.35145930840192463</v>
          </cell>
          <cell r="G280">
            <v>4888.4269421620193</v>
          </cell>
        </row>
        <row r="281">
          <cell r="C281">
            <v>44423</v>
          </cell>
          <cell r="D281">
            <v>44454</v>
          </cell>
          <cell r="E281">
            <v>44378</v>
          </cell>
          <cell r="F281">
            <v>0.35145930840192463</v>
          </cell>
          <cell r="G281">
            <v>4905.6077736846755</v>
          </cell>
        </row>
        <row r="282">
          <cell r="C282">
            <v>44454</v>
          </cell>
          <cell r="D282">
            <v>44484</v>
          </cell>
          <cell r="E282">
            <v>44409</v>
          </cell>
          <cell r="F282">
            <v>0.35145930840192463</v>
          </cell>
          <cell r="G282">
            <v>4922.8489888389786</v>
          </cell>
        </row>
        <row r="283">
          <cell r="C283">
            <v>44484</v>
          </cell>
          <cell r="D283">
            <v>44515</v>
          </cell>
          <cell r="E283">
            <v>44440</v>
          </cell>
          <cell r="F283">
            <v>0.35145930840192463</v>
          </cell>
          <cell r="G283">
            <v>4940.1507998488232</v>
          </cell>
        </row>
        <row r="284">
          <cell r="C284">
            <v>44515</v>
          </cell>
          <cell r="D284">
            <v>44545</v>
          </cell>
          <cell r="E284">
            <v>44470</v>
          </cell>
          <cell r="F284">
            <v>0.35145930840192463</v>
          </cell>
          <cell r="G284">
            <v>4957.5134196839845</v>
          </cell>
        </row>
        <row r="285">
          <cell r="C285">
            <v>44545</v>
          </cell>
          <cell r="D285">
            <v>44576</v>
          </cell>
          <cell r="E285">
            <v>44501</v>
          </cell>
          <cell r="F285">
            <v>0.35145930840192463</v>
          </cell>
          <cell r="G285">
            <v>4974.9370620627387</v>
          </cell>
        </row>
        <row r="286">
          <cell r="C286">
            <v>44576</v>
          </cell>
          <cell r="D286">
            <v>44607</v>
          </cell>
          <cell r="E286">
            <v>44531</v>
          </cell>
          <cell r="F286">
            <v>0.35145930840192463</v>
          </cell>
          <cell r="G286">
            <v>4992.421941454495</v>
          </cell>
        </row>
        <row r="287">
          <cell r="C287">
            <v>44607</v>
          </cell>
          <cell r="D287">
            <v>44635</v>
          </cell>
          <cell r="E287">
            <v>44562</v>
          </cell>
          <cell r="F287">
            <v>0.35145930840192463</v>
          </cell>
          <cell r="G287">
            <v>5009.968273082437</v>
          </cell>
        </row>
        <row r="288">
          <cell r="C288">
            <v>44635</v>
          </cell>
          <cell r="D288">
            <v>44666</v>
          </cell>
          <cell r="E288">
            <v>44593</v>
          </cell>
          <cell r="F288">
            <v>0.35145930840192463</v>
          </cell>
          <cell r="G288">
            <v>5027.5762729261687</v>
          </cell>
        </row>
        <row r="289">
          <cell r="C289">
            <v>44666</v>
          </cell>
          <cell r="D289">
            <v>44696</v>
          </cell>
          <cell r="E289">
            <v>44621</v>
          </cell>
          <cell r="F289">
            <v>0.35145930840192463</v>
          </cell>
          <cell r="G289">
            <v>5045.2461577243739</v>
          </cell>
        </row>
        <row r="290">
          <cell r="C290">
            <v>44696</v>
          </cell>
          <cell r="D290">
            <v>44727</v>
          </cell>
          <cell r="E290">
            <v>44652</v>
          </cell>
          <cell r="F290">
            <v>0.35145930840192463</v>
          </cell>
          <cell r="G290">
            <v>5062.9781449774864</v>
          </cell>
        </row>
        <row r="291">
          <cell r="C291">
            <v>44727</v>
          </cell>
          <cell r="D291">
            <v>44757</v>
          </cell>
          <cell r="E291">
            <v>44682</v>
          </cell>
          <cell r="F291">
            <v>0.35145930840192463</v>
          </cell>
          <cell r="G291">
            <v>5080.7724529503648</v>
          </cell>
        </row>
        <row r="292">
          <cell r="C292">
            <v>44757</v>
          </cell>
          <cell r="D292">
            <v>44788</v>
          </cell>
          <cell r="E292">
            <v>44713</v>
          </cell>
          <cell r="F292">
            <v>0.35145930840192463</v>
          </cell>
          <cell r="G292">
            <v>5098.6293006749793</v>
          </cell>
        </row>
        <row r="293">
          <cell r="C293">
            <v>44788</v>
          </cell>
          <cell r="D293">
            <v>44819</v>
          </cell>
          <cell r="E293">
            <v>44743</v>
          </cell>
          <cell r="F293">
            <v>0.35145930840192463</v>
          </cell>
          <cell r="G293">
            <v>5116.5489079531098</v>
          </cell>
        </row>
        <row r="294">
          <cell r="C294">
            <v>44819</v>
          </cell>
          <cell r="D294">
            <v>44849</v>
          </cell>
          <cell r="E294">
            <v>44774</v>
          </cell>
          <cell r="F294">
            <v>0.35145930840192463</v>
          </cell>
          <cell r="G294">
            <v>5134.5314953590478</v>
          </cell>
        </row>
        <row r="295">
          <cell r="C295">
            <v>44849</v>
          </cell>
          <cell r="D295">
            <v>44880</v>
          </cell>
          <cell r="E295">
            <v>44805</v>
          </cell>
          <cell r="F295">
            <v>0.35145930840192463</v>
          </cell>
          <cell r="G295">
            <v>5152.5772842423157</v>
          </cell>
        </row>
        <row r="296">
          <cell r="C296">
            <v>44880</v>
          </cell>
          <cell r="D296">
            <v>44910</v>
          </cell>
          <cell r="E296">
            <v>44835</v>
          </cell>
          <cell r="F296">
            <v>0.35145930840192463</v>
          </cell>
          <cell r="G296">
            <v>5170.6864967303882</v>
          </cell>
        </row>
        <row r="297">
          <cell r="C297">
            <v>44910</v>
          </cell>
          <cell r="D297">
            <v>44941</v>
          </cell>
          <cell r="E297">
            <v>44866</v>
          </cell>
          <cell r="F297">
            <v>0.35145930840192463</v>
          </cell>
          <cell r="G297">
            <v>5188.8593557314289</v>
          </cell>
        </row>
        <row r="298">
          <cell r="C298">
            <v>44941</v>
          </cell>
          <cell r="D298">
            <v>44972</v>
          </cell>
          <cell r="E298">
            <v>44896</v>
          </cell>
          <cell r="F298">
            <v>0.35145930840192463</v>
          </cell>
          <cell r="G298">
            <v>5207.0960849370313</v>
          </cell>
        </row>
        <row r="299">
          <cell r="C299">
            <v>44972</v>
          </cell>
          <cell r="D299">
            <v>45000</v>
          </cell>
          <cell r="E299">
            <v>44927</v>
          </cell>
          <cell r="F299">
            <v>0.35145930840192463</v>
          </cell>
          <cell r="G299">
            <v>5225.3969088249751</v>
          </cell>
        </row>
        <row r="300">
          <cell r="C300">
            <v>45000</v>
          </cell>
          <cell r="D300">
            <v>45031</v>
          </cell>
          <cell r="E300">
            <v>44958</v>
          </cell>
          <cell r="F300">
            <v>0.35145930840192463</v>
          </cell>
          <cell r="G300">
            <v>5243.7620526619867</v>
          </cell>
        </row>
        <row r="301">
          <cell r="C301">
            <v>45031</v>
          </cell>
          <cell r="D301">
            <v>45061</v>
          </cell>
          <cell r="E301">
            <v>44986</v>
          </cell>
          <cell r="F301">
            <v>0.35145930840192463</v>
          </cell>
          <cell r="G301">
            <v>5262.1917425065149</v>
          </cell>
        </row>
        <row r="302">
          <cell r="C302">
            <v>45061</v>
          </cell>
          <cell r="D302">
            <v>45092</v>
          </cell>
          <cell r="E302">
            <v>45017</v>
          </cell>
          <cell r="F302">
            <v>0.35145930840192463</v>
          </cell>
          <cell r="G302">
            <v>5280.6862052115112</v>
          </cell>
        </row>
        <row r="303">
          <cell r="C303">
            <v>45092</v>
          </cell>
          <cell r="D303">
            <v>45122</v>
          </cell>
          <cell r="E303">
            <v>45047</v>
          </cell>
          <cell r="F303">
            <v>0.35145930840192463</v>
          </cell>
          <cell r="G303">
            <v>5299.2456684272238</v>
          </cell>
        </row>
        <row r="304">
          <cell r="C304">
            <v>45122</v>
          </cell>
          <cell r="D304">
            <v>45153</v>
          </cell>
          <cell r="E304">
            <v>45078</v>
          </cell>
          <cell r="F304">
            <v>0.35145930840192463</v>
          </cell>
          <cell r="G304">
            <v>5317.8703606039971</v>
          </cell>
        </row>
        <row r="305">
          <cell r="C305">
            <v>45153</v>
          </cell>
          <cell r="D305">
            <v>45184</v>
          </cell>
          <cell r="E305">
            <v>45108</v>
          </cell>
          <cell r="F305">
            <v>0.35145930840192463</v>
          </cell>
          <cell r="G305">
            <v>5336.5605109950866</v>
          </cell>
        </row>
        <row r="306">
          <cell r="C306">
            <v>45184</v>
          </cell>
          <cell r="D306">
            <v>45214</v>
          </cell>
          <cell r="E306">
            <v>45139</v>
          </cell>
          <cell r="F306">
            <v>0.35145930840192463</v>
          </cell>
          <cell r="G306">
            <v>5355.3163496594798</v>
          </cell>
        </row>
        <row r="307">
          <cell r="C307">
            <v>45214</v>
          </cell>
          <cell r="D307">
            <v>45245</v>
          </cell>
          <cell r="E307">
            <v>45170</v>
          </cell>
          <cell r="F307">
            <v>0.35145930840192463</v>
          </cell>
          <cell r="G307">
            <v>5374.1381074647279</v>
          </cell>
        </row>
        <row r="308">
          <cell r="C308">
            <v>45245</v>
          </cell>
          <cell r="D308">
            <v>45275</v>
          </cell>
          <cell r="E308">
            <v>45200</v>
          </cell>
          <cell r="F308">
            <v>0.35145930840192463</v>
          </cell>
          <cell r="G308">
            <v>5393.0260160897878</v>
          </cell>
        </row>
        <row r="309">
          <cell r="C309">
            <v>45275</v>
          </cell>
          <cell r="D309">
            <v>45306</v>
          </cell>
          <cell r="E309">
            <v>45231</v>
          </cell>
          <cell r="F309">
            <v>0.35145930840192463</v>
          </cell>
          <cell r="G309">
            <v>5411.9803080278725</v>
          </cell>
        </row>
        <row r="310">
          <cell r="C310">
            <v>45306</v>
          </cell>
          <cell r="D310">
            <v>45337</v>
          </cell>
          <cell r="E310">
            <v>45261</v>
          </cell>
          <cell r="F310">
            <v>0.35145930840192463</v>
          </cell>
          <cell r="G310">
            <v>5431.0012165893158</v>
          </cell>
        </row>
        <row r="311">
          <cell r="C311">
            <v>45337</v>
          </cell>
          <cell r="D311">
            <v>45366</v>
          </cell>
          <cell r="E311">
            <v>45292</v>
          </cell>
          <cell r="F311">
            <v>0.35145930840192463</v>
          </cell>
          <cell r="G311">
            <v>5450.0889759044412</v>
          </cell>
        </row>
        <row r="312">
          <cell r="C312">
            <v>45366</v>
          </cell>
          <cell r="D312">
            <v>45397</v>
          </cell>
          <cell r="E312">
            <v>45323</v>
          </cell>
          <cell r="F312">
            <v>0.35145930840192463</v>
          </cell>
          <cell r="G312">
            <v>5469.2438209264446</v>
          </cell>
        </row>
        <row r="313">
          <cell r="C313">
            <v>45397</v>
          </cell>
          <cell r="D313">
            <v>45427</v>
          </cell>
          <cell r="E313">
            <v>45352</v>
          </cell>
          <cell r="F313">
            <v>0.35145930840192463</v>
          </cell>
          <cell r="G313">
            <v>5488.4659874342879</v>
          </cell>
        </row>
        <row r="314">
          <cell r="C314">
            <v>45427</v>
          </cell>
          <cell r="D314">
            <v>45458</v>
          </cell>
          <cell r="E314">
            <v>45383</v>
          </cell>
          <cell r="F314">
            <v>0.35145930840192463</v>
          </cell>
          <cell r="G314">
            <v>5507.7557120355996</v>
          </cell>
        </row>
        <row r="315">
          <cell r="C315">
            <v>45458</v>
          </cell>
          <cell r="D315">
            <v>45488</v>
          </cell>
          <cell r="E315">
            <v>45413</v>
          </cell>
          <cell r="F315">
            <v>0.35145930840192463</v>
          </cell>
          <cell r="G315">
            <v>5527.1132321695877</v>
          </cell>
        </row>
        <row r="316">
          <cell r="C316">
            <v>45488</v>
          </cell>
          <cell r="D316">
            <v>45519</v>
          </cell>
          <cell r="E316">
            <v>45444</v>
          </cell>
          <cell r="F316">
            <v>0.35145930840192463</v>
          </cell>
          <cell r="G316">
            <v>5546.5387861099625</v>
          </cell>
        </row>
        <row r="317">
          <cell r="C317">
            <v>45519</v>
          </cell>
          <cell r="D317">
            <v>45550</v>
          </cell>
          <cell r="E317">
            <v>45474</v>
          </cell>
          <cell r="F317">
            <v>0.35145930840192463</v>
          </cell>
          <cell r="G317">
            <v>5566.0326129678688</v>
          </cell>
        </row>
        <row r="318">
          <cell r="C318">
            <v>45550</v>
          </cell>
          <cell r="D318">
            <v>45580</v>
          </cell>
          <cell r="E318">
            <v>45505</v>
          </cell>
          <cell r="F318">
            <v>0.35145930840192463</v>
          </cell>
          <cell r="G318">
            <v>5585.5949526948316</v>
          </cell>
        </row>
        <row r="319">
          <cell r="C319">
            <v>45580</v>
          </cell>
          <cell r="D319">
            <v>45611</v>
          </cell>
          <cell r="E319">
            <v>45536</v>
          </cell>
          <cell r="F319">
            <v>0.35145930840192463</v>
          </cell>
          <cell r="G319">
            <v>5605.226046085706</v>
          </cell>
        </row>
        <row r="320">
          <cell r="C320">
            <v>45611</v>
          </cell>
          <cell r="D320">
            <v>45641</v>
          </cell>
          <cell r="E320">
            <v>45566</v>
          </cell>
          <cell r="F320">
            <v>0.35145930840192463</v>
          </cell>
          <cell r="G320">
            <v>5624.9261347816437</v>
          </cell>
        </row>
        <row r="321">
          <cell r="C321">
            <v>45641</v>
          </cell>
          <cell r="D321">
            <v>45672</v>
          </cell>
          <cell r="E321">
            <v>45597</v>
          </cell>
          <cell r="F321">
            <v>0.35145930840192463</v>
          </cell>
          <cell r="G321">
            <v>5644.695461273066</v>
          </cell>
        </row>
        <row r="322">
          <cell r="C322">
            <v>45672</v>
          </cell>
          <cell r="D322">
            <v>45703</v>
          </cell>
          <cell r="E322">
            <v>45627</v>
          </cell>
          <cell r="F322">
            <v>0.35145930840192463</v>
          </cell>
          <cell r="G322">
            <v>5664.5342689026511</v>
          </cell>
        </row>
        <row r="323">
          <cell r="C323">
            <v>45703</v>
          </cell>
          <cell r="D323">
            <v>45731</v>
          </cell>
          <cell r="E323">
            <v>45658</v>
          </cell>
          <cell r="F323">
            <v>0.35145930840192463</v>
          </cell>
          <cell r="G323">
            <v>5684.4428018683266</v>
          </cell>
        </row>
        <row r="324">
          <cell r="C324">
            <v>45731</v>
          </cell>
          <cell r="D324">
            <v>45762</v>
          </cell>
          <cell r="E324">
            <v>45689</v>
          </cell>
          <cell r="F324">
            <v>0.35145930840192463</v>
          </cell>
          <cell r="G324">
            <v>5704.4213052262758</v>
          </cell>
        </row>
        <row r="325">
          <cell r="C325">
            <v>45762</v>
          </cell>
          <cell r="D325">
            <v>45792</v>
          </cell>
          <cell r="E325">
            <v>45717</v>
          </cell>
          <cell r="F325">
            <v>0.35145930840192463</v>
          </cell>
          <cell r="G325">
            <v>5724.4700248939562</v>
          </cell>
        </row>
        <row r="326">
          <cell r="C326">
            <v>45792</v>
          </cell>
          <cell r="D326">
            <v>45823</v>
          </cell>
          <cell r="E326">
            <v>45748</v>
          </cell>
          <cell r="F326">
            <v>0.35145930840192463</v>
          </cell>
          <cell r="G326">
            <v>5744.5892076531236</v>
          </cell>
        </row>
        <row r="327">
          <cell r="C327">
            <v>45823</v>
          </cell>
          <cell r="D327">
            <v>45853</v>
          </cell>
          <cell r="E327">
            <v>45778</v>
          </cell>
          <cell r="F327">
            <v>0.35145930840192463</v>
          </cell>
          <cell r="G327">
            <v>5764.7791011528725</v>
          </cell>
        </row>
        <row r="328">
          <cell r="C328">
            <v>45853</v>
          </cell>
          <cell r="D328">
            <v>45884</v>
          </cell>
          <cell r="E328">
            <v>45809</v>
          </cell>
          <cell r="F328">
            <v>0.35145930840192463</v>
          </cell>
          <cell r="G328">
            <v>5785.0399539126829</v>
          </cell>
        </row>
        <row r="329">
          <cell r="C329">
            <v>45884</v>
          </cell>
          <cell r="D329">
            <v>45915</v>
          </cell>
          <cell r="E329">
            <v>45839</v>
          </cell>
          <cell r="F329">
            <v>0.35145930840192463</v>
          </cell>
          <cell r="G329">
            <v>5805.3720153254799</v>
          </cell>
        </row>
        <row r="330">
          <cell r="C330">
            <v>45915</v>
          </cell>
          <cell r="D330">
            <v>45945</v>
          </cell>
          <cell r="E330">
            <v>45870</v>
          </cell>
          <cell r="F330">
            <v>0.35145930840192463</v>
          </cell>
          <cell r="G330">
            <v>5825.7755356607013</v>
          </cell>
        </row>
        <row r="331">
          <cell r="C331">
            <v>45945</v>
          </cell>
          <cell r="D331">
            <v>45976</v>
          </cell>
          <cell r="E331">
            <v>45901</v>
          </cell>
          <cell r="F331">
            <v>0.35145930840192463</v>
          </cell>
          <cell r="G331">
            <v>5846.2507660673828</v>
          </cell>
        </row>
        <row r="332">
          <cell r="C332">
            <v>45976</v>
          </cell>
          <cell r="D332">
            <v>46006</v>
          </cell>
          <cell r="E332">
            <v>45931</v>
          </cell>
          <cell r="F332">
            <v>0.35145930840192463</v>
          </cell>
          <cell r="G332">
            <v>5866.7979585772455</v>
          </cell>
        </row>
        <row r="333">
          <cell r="C333">
            <v>46006</v>
          </cell>
          <cell r="D333">
            <v>46037</v>
          </cell>
          <cell r="E333">
            <v>45962</v>
          </cell>
          <cell r="F333">
            <v>0.35145930840192463</v>
          </cell>
          <cell r="G333">
            <v>5887.4173661077994</v>
          </cell>
        </row>
        <row r="334">
          <cell r="C334">
            <v>46037</v>
          </cell>
          <cell r="D334">
            <v>46068</v>
          </cell>
          <cell r="E334">
            <v>45992</v>
          </cell>
          <cell r="F334">
            <v>0.35145930840192463</v>
          </cell>
          <cell r="G334">
            <v>5908.1092424654562</v>
          </cell>
        </row>
        <row r="335">
          <cell r="C335">
            <v>46068</v>
          </cell>
          <cell r="D335">
            <v>46096</v>
          </cell>
          <cell r="E335">
            <v>46023</v>
          </cell>
          <cell r="F335">
            <v>0.35145930840192463</v>
          </cell>
          <cell r="G335">
            <v>5928.8738423486557</v>
          </cell>
        </row>
        <row r="336">
          <cell r="C336">
            <v>46096</v>
          </cell>
          <cell r="D336">
            <v>46127</v>
          </cell>
          <cell r="E336">
            <v>46054</v>
          </cell>
          <cell r="F336">
            <v>0.35145930840192463</v>
          </cell>
          <cell r="G336">
            <v>5949.7114213509967</v>
          </cell>
        </row>
        <row r="337">
          <cell r="C337">
            <v>46127</v>
          </cell>
          <cell r="D337">
            <v>46157</v>
          </cell>
          <cell r="E337">
            <v>46082</v>
          </cell>
          <cell r="F337">
            <v>0.35145930840192463</v>
          </cell>
          <cell r="G337">
            <v>5970.6222359643871</v>
          </cell>
        </row>
        <row r="338">
          <cell r="C338">
            <v>46157</v>
          </cell>
          <cell r="D338">
            <v>46188</v>
          </cell>
          <cell r="E338">
            <v>46113</v>
          </cell>
          <cell r="F338">
            <v>0.35145930840192463</v>
          </cell>
          <cell r="G338">
            <v>5991.6065435821993</v>
          </cell>
        </row>
        <row r="339">
          <cell r="C339">
            <v>46188</v>
          </cell>
          <cell r="D339">
            <v>46218</v>
          </cell>
          <cell r="E339">
            <v>46143</v>
          </cell>
          <cell r="F339">
            <v>0.35145930840192463</v>
          </cell>
          <cell r="G339">
            <v>6012.6646025024374</v>
          </cell>
        </row>
        <row r="340">
          <cell r="C340">
            <v>46218</v>
          </cell>
          <cell r="D340">
            <v>46249</v>
          </cell>
          <cell r="E340">
            <v>46174</v>
          </cell>
          <cell r="F340">
            <v>0.35145930840192463</v>
          </cell>
          <cell r="G340">
            <v>6033.7966719309197</v>
          </cell>
        </row>
        <row r="341">
          <cell r="C341">
            <v>46249</v>
          </cell>
          <cell r="D341">
            <v>46280</v>
          </cell>
          <cell r="E341">
            <v>46204</v>
          </cell>
          <cell r="F341">
            <v>0.35145930840192463</v>
          </cell>
          <cell r="G341">
            <v>6055.0030119844669</v>
          </cell>
        </row>
        <row r="342">
          <cell r="C342">
            <v>46280</v>
          </cell>
          <cell r="D342">
            <v>46310</v>
          </cell>
          <cell r="E342">
            <v>46235</v>
          </cell>
          <cell r="F342">
            <v>0.35145930840192463</v>
          </cell>
          <cell r="G342">
            <v>6076.2838836941028</v>
          </cell>
        </row>
        <row r="343">
          <cell r="C343">
            <v>46310</v>
          </cell>
          <cell r="D343">
            <v>46341</v>
          </cell>
          <cell r="E343">
            <v>46266</v>
          </cell>
          <cell r="F343">
            <v>0.35145930840192463</v>
          </cell>
          <cell r="G343">
            <v>6097.6395490082714</v>
          </cell>
        </row>
        <row r="344">
          <cell r="C344">
            <v>46341</v>
          </cell>
          <cell r="D344">
            <v>46371</v>
          </cell>
          <cell r="E344">
            <v>46296</v>
          </cell>
          <cell r="F344">
            <v>0.35145930840192463</v>
          </cell>
          <cell r="G344">
            <v>6119.0702707960581</v>
          </cell>
        </row>
        <row r="345">
          <cell r="C345">
            <v>46371</v>
          </cell>
          <cell r="D345">
            <v>46402</v>
          </cell>
          <cell r="E345">
            <v>46327</v>
          </cell>
          <cell r="F345">
            <v>0.35145930840192463</v>
          </cell>
          <cell r="G345">
            <v>6140.5763128504259</v>
          </cell>
        </row>
        <row r="346">
          <cell r="C346">
            <v>46402</v>
          </cell>
          <cell r="D346">
            <v>46433</v>
          </cell>
          <cell r="E346">
            <v>46357</v>
          </cell>
          <cell r="F346">
            <v>0.35145930840192463</v>
          </cell>
          <cell r="G346">
            <v>6162.1579398914628</v>
          </cell>
        </row>
        <row r="347">
          <cell r="C347">
            <v>46433</v>
          </cell>
          <cell r="D347">
            <v>46461</v>
          </cell>
          <cell r="E347">
            <v>46388</v>
          </cell>
          <cell r="F347">
            <v>0.35145930840192463</v>
          </cell>
          <cell r="G347">
            <v>6183.81541756964</v>
          </cell>
        </row>
        <row r="348">
          <cell r="C348">
            <v>46461</v>
          </cell>
          <cell r="D348">
            <v>46492</v>
          </cell>
          <cell r="E348">
            <v>46419</v>
          </cell>
          <cell r="F348">
            <v>0.35145930840192463</v>
          </cell>
          <cell r="G348">
            <v>6205.5490124690814</v>
          </cell>
        </row>
        <row r="349">
          <cell r="C349">
            <v>46492</v>
          </cell>
          <cell r="D349">
            <v>46522</v>
          </cell>
          <cell r="E349">
            <v>46447</v>
          </cell>
          <cell r="F349">
            <v>0.35145930840192463</v>
          </cell>
          <cell r="G349">
            <v>6227.3589921108478</v>
          </cell>
        </row>
        <row r="350">
          <cell r="C350">
            <v>46522</v>
          </cell>
          <cell r="D350">
            <v>46553</v>
          </cell>
          <cell r="E350">
            <v>46478</v>
          </cell>
          <cell r="F350">
            <v>0.35145930840192463</v>
          </cell>
          <cell r="G350">
            <v>6249.2456249562256</v>
          </cell>
        </row>
        <row r="351">
          <cell r="C351">
            <v>46553</v>
          </cell>
          <cell r="D351">
            <v>46583</v>
          </cell>
          <cell r="E351">
            <v>46508</v>
          </cell>
          <cell r="F351">
            <v>0.35145930840192463</v>
          </cell>
          <cell r="G351">
            <v>6271.2091804100346</v>
          </cell>
        </row>
        <row r="352">
          <cell r="C352">
            <v>46583</v>
          </cell>
          <cell r="D352">
            <v>46614</v>
          </cell>
          <cell r="E352">
            <v>46539</v>
          </cell>
          <cell r="F352">
            <v>0.35145930840192463</v>
          </cell>
          <cell r="G352">
            <v>6293.2499288239414</v>
          </cell>
        </row>
        <row r="353">
          <cell r="C353">
            <v>46614</v>
          </cell>
          <cell r="D353">
            <v>46645</v>
          </cell>
          <cell r="E353">
            <v>46569</v>
          </cell>
          <cell r="F353">
            <v>0.35145930840192463</v>
          </cell>
          <cell r="G353">
            <v>6315.3681414997909</v>
          </cell>
        </row>
        <row r="354">
          <cell r="C354">
            <v>46645</v>
          </cell>
          <cell r="D354">
            <v>46675</v>
          </cell>
          <cell r="E354">
            <v>46600</v>
          </cell>
          <cell r="F354">
            <v>0.35145930840192463</v>
          </cell>
          <cell r="G354">
            <v>6337.5640906929411</v>
          </cell>
        </row>
        <row r="355">
          <cell r="C355">
            <v>46675</v>
          </cell>
          <cell r="D355">
            <v>46706</v>
          </cell>
          <cell r="E355">
            <v>46631</v>
          </cell>
          <cell r="F355">
            <v>0.35145930840192463</v>
          </cell>
          <cell r="G355">
            <v>6359.8380496156196</v>
          </cell>
        </row>
        <row r="356">
          <cell r="C356">
            <v>46706</v>
          </cell>
          <cell r="D356">
            <v>46736</v>
          </cell>
          <cell r="E356">
            <v>46661</v>
          </cell>
          <cell r="F356">
            <v>0.35145930840192463</v>
          </cell>
          <cell r="G356">
            <v>6382.1902924402812</v>
          </cell>
        </row>
        <row r="357">
          <cell r="C357">
            <v>46736</v>
          </cell>
          <cell r="D357">
            <v>46767</v>
          </cell>
          <cell r="E357">
            <v>46692</v>
          </cell>
          <cell r="F357">
            <v>0.35145930840192463</v>
          </cell>
          <cell r="G357">
            <v>6404.6210943029864</v>
          </cell>
        </row>
        <row r="358">
          <cell r="C358">
            <v>46767</v>
          </cell>
          <cell r="D358">
            <v>46798</v>
          </cell>
          <cell r="E358">
            <v>46722</v>
          </cell>
          <cell r="F358">
            <v>0.35145930840192463</v>
          </cell>
          <cell r="G358">
            <v>6427.1307313067873</v>
          </cell>
        </row>
        <row r="359">
          <cell r="C359">
            <v>46798</v>
          </cell>
          <cell r="D359">
            <v>46827</v>
          </cell>
          <cell r="E359">
            <v>46753</v>
          </cell>
          <cell r="F359">
            <v>0.35145930840192463</v>
          </cell>
          <cell r="G359">
            <v>6449.7194805251256</v>
          </cell>
        </row>
        <row r="360">
          <cell r="C360">
            <v>46827</v>
          </cell>
          <cell r="D360">
            <v>46858</v>
          </cell>
          <cell r="E360">
            <v>46784</v>
          </cell>
          <cell r="F360">
            <v>0.35145930840192463</v>
          </cell>
          <cell r="G360">
            <v>6472.3876200052437</v>
          </cell>
        </row>
        <row r="361">
          <cell r="C361">
            <v>46858</v>
          </cell>
          <cell r="D361">
            <v>46888</v>
          </cell>
          <cell r="E361">
            <v>46813</v>
          </cell>
          <cell r="F361">
            <v>0.35145930840192463</v>
          </cell>
          <cell r="G361">
            <v>6495.1354287716058</v>
          </cell>
        </row>
        <row r="362">
          <cell r="C362">
            <v>46888</v>
          </cell>
          <cell r="D362">
            <v>46919</v>
          </cell>
          <cell r="E362">
            <v>46844</v>
          </cell>
          <cell r="F362">
            <v>0.35145930840192463</v>
          </cell>
          <cell r="G362">
            <v>6517.9631868293345</v>
          </cell>
        </row>
        <row r="363">
          <cell r="C363">
            <v>46919</v>
          </cell>
          <cell r="D363">
            <v>46949</v>
          </cell>
          <cell r="E363">
            <v>46874</v>
          </cell>
          <cell r="F363">
            <v>0.35145930840192463</v>
          </cell>
          <cell r="G363">
            <v>6540.8711751676574</v>
          </cell>
        </row>
        <row r="364">
          <cell r="C364">
            <v>46949</v>
          </cell>
          <cell r="D364">
            <v>46980</v>
          </cell>
          <cell r="E364">
            <v>46905</v>
          </cell>
          <cell r="F364">
            <v>0.35145930840192463</v>
          </cell>
          <cell r="G364">
            <v>6563.8596757633622</v>
          </cell>
        </row>
        <row r="365">
          <cell r="C365">
            <v>46980</v>
          </cell>
          <cell r="D365">
            <v>47011</v>
          </cell>
          <cell r="E365">
            <v>46935</v>
          </cell>
          <cell r="F365">
            <v>0.35145930840192463</v>
          </cell>
          <cell r="G365">
            <v>6586.9289715842733</v>
          </cell>
        </row>
        <row r="366">
          <cell r="C366">
            <v>47011</v>
          </cell>
          <cell r="D366">
            <v>47041</v>
          </cell>
          <cell r="E366">
            <v>46966</v>
          </cell>
          <cell r="F366">
            <v>0.35145930840192463</v>
          </cell>
          <cell r="G366">
            <v>6610.0793465927291</v>
          </cell>
        </row>
        <row r="367">
          <cell r="C367">
            <v>47041</v>
          </cell>
          <cell r="D367">
            <v>47072</v>
          </cell>
          <cell r="E367">
            <v>46997</v>
          </cell>
          <cell r="F367">
            <v>0.35145930840192463</v>
          </cell>
          <cell r="G367">
            <v>6633.3110857490819</v>
          </cell>
        </row>
        <row r="368">
          <cell r="C368">
            <v>47072</v>
          </cell>
          <cell r="D368">
            <v>47102</v>
          </cell>
          <cell r="E368">
            <v>47027</v>
          </cell>
          <cell r="F368">
            <v>0.35145930840192463</v>
          </cell>
          <cell r="G368">
            <v>6656.6244750152036</v>
          </cell>
        </row>
        <row r="369">
          <cell r="C369">
            <v>47102</v>
          </cell>
          <cell r="D369">
            <v>47133</v>
          </cell>
          <cell r="E369">
            <v>47058</v>
          </cell>
          <cell r="F369">
            <v>0.35145930840192463</v>
          </cell>
          <cell r="G369">
            <v>6680.0198013580057</v>
          </cell>
        </row>
        <row r="370">
          <cell r="C370">
            <v>47133</v>
          </cell>
          <cell r="D370">
            <v>47164</v>
          </cell>
          <cell r="E370">
            <v>47088</v>
          </cell>
          <cell r="F370">
            <v>0.35145930840192463</v>
          </cell>
          <cell r="G370">
            <v>6703.4973527529701</v>
          </cell>
        </row>
        <row r="371">
          <cell r="C371">
            <v>47164</v>
          </cell>
          <cell r="D371">
            <v>47192</v>
          </cell>
          <cell r="E371">
            <v>47119</v>
          </cell>
          <cell r="F371">
            <v>0.35145930840192463</v>
          </cell>
          <cell r="G371">
            <v>6727.0574181876973</v>
          </cell>
        </row>
        <row r="372">
          <cell r="C372">
            <v>47192</v>
          </cell>
          <cell r="D372">
            <v>47223</v>
          </cell>
          <cell r="E372">
            <v>47150</v>
          </cell>
          <cell r="F372">
            <v>0.35145930840192463</v>
          </cell>
          <cell r="G372">
            <v>6750.7002876654606</v>
          </cell>
        </row>
        <row r="373">
          <cell r="C373">
            <v>47223</v>
          </cell>
          <cell r="D373">
            <v>47253</v>
          </cell>
          <cell r="E373">
            <v>47178</v>
          </cell>
          <cell r="F373">
            <v>0.35145930840192463</v>
          </cell>
          <cell r="G373">
            <v>6774.4262522087765</v>
          </cell>
        </row>
        <row r="374">
          <cell r="C374">
            <v>47253</v>
          </cell>
          <cell r="D374">
            <v>47284</v>
          </cell>
          <cell r="E374">
            <v>47209</v>
          </cell>
          <cell r="F374">
            <v>0.35145930840192463</v>
          </cell>
          <cell r="G374">
            <v>6798.2356038629878</v>
          </cell>
        </row>
        <row r="375">
          <cell r="C375">
            <v>47284</v>
          </cell>
          <cell r="D375">
            <v>47314</v>
          </cell>
          <cell r="E375">
            <v>47239</v>
          </cell>
          <cell r="F375">
            <v>0.35145930840192463</v>
          </cell>
          <cell r="G375">
            <v>6822.128635699858</v>
          </cell>
        </row>
        <row r="376">
          <cell r="C376">
            <v>47314</v>
          </cell>
          <cell r="D376">
            <v>47345</v>
          </cell>
          <cell r="E376">
            <v>47270</v>
          </cell>
          <cell r="F376">
            <v>0.35145930840192463</v>
          </cell>
          <cell r="G376">
            <v>6846.1056418211783</v>
          </cell>
        </row>
        <row r="377">
          <cell r="C377">
            <v>47345</v>
          </cell>
          <cell r="D377">
            <v>47376</v>
          </cell>
          <cell r="E377">
            <v>47300</v>
          </cell>
          <cell r="F377">
            <v>0.35145930840192463</v>
          </cell>
          <cell r="G377">
            <v>6870.1669173623886</v>
          </cell>
        </row>
        <row r="378">
          <cell r="C378">
            <v>47376</v>
          </cell>
          <cell r="D378">
            <v>47406</v>
          </cell>
          <cell r="E378">
            <v>47331</v>
          </cell>
          <cell r="F378">
            <v>0.35145930840192463</v>
          </cell>
          <cell r="G378">
            <v>6894.3127584962085</v>
          </cell>
        </row>
        <row r="379">
          <cell r="C379">
            <v>47406</v>
          </cell>
          <cell r="D379">
            <v>47437</v>
          </cell>
          <cell r="E379">
            <v>47362</v>
          </cell>
          <cell r="F379">
            <v>0.35145930840192463</v>
          </cell>
          <cell r="G379">
            <v>6918.5434624362852</v>
          </cell>
        </row>
        <row r="380">
          <cell r="C380">
            <v>47437</v>
          </cell>
          <cell r="D380">
            <v>47467</v>
          </cell>
          <cell r="E380">
            <v>47392</v>
          </cell>
          <cell r="F380">
            <v>0.35145930840192463</v>
          </cell>
          <cell r="G380">
            <v>6942.8593274408504</v>
          </cell>
        </row>
        <row r="381">
          <cell r="C381">
            <v>47467</v>
          </cell>
          <cell r="D381">
            <v>47498</v>
          </cell>
          <cell r="E381">
            <v>47423</v>
          </cell>
          <cell r="F381">
            <v>0.35145930840192463</v>
          </cell>
          <cell r="G381">
            <v>6967.2606528163924</v>
          </cell>
        </row>
        <row r="382">
          <cell r="C382">
            <v>47498</v>
          </cell>
          <cell r="D382">
            <v>47529</v>
          </cell>
          <cell r="E382">
            <v>47453</v>
          </cell>
          <cell r="F382">
            <v>0.35145930840192463</v>
          </cell>
          <cell r="G382">
            <v>6991.74773892134</v>
          </cell>
        </row>
        <row r="383">
          <cell r="C383">
            <v>47529</v>
          </cell>
          <cell r="D383">
            <v>47557</v>
          </cell>
          <cell r="E383">
            <v>47484</v>
          </cell>
          <cell r="F383">
            <v>0.35145930840192463</v>
          </cell>
          <cell r="G383">
            <v>7016.3208871697598</v>
          </cell>
        </row>
        <row r="384">
          <cell r="C384">
            <v>47557</v>
          </cell>
          <cell r="D384">
            <v>47588</v>
          </cell>
          <cell r="E384">
            <v>47515</v>
          </cell>
          <cell r="F384">
            <v>0.35145930840192463</v>
          </cell>
          <cell r="G384">
            <v>7040.9804000350659</v>
          </cell>
        </row>
        <row r="385">
          <cell r="C385">
            <v>47588</v>
          </cell>
          <cell r="D385">
            <v>47618</v>
          </cell>
          <cell r="E385">
            <v>47543</v>
          </cell>
          <cell r="F385">
            <v>0.35145930840192463</v>
          </cell>
          <cell r="G385">
            <v>7065.7265810537447</v>
          </cell>
        </row>
        <row r="386">
          <cell r="C386">
            <v>47618</v>
          </cell>
          <cell r="D386">
            <v>47649</v>
          </cell>
          <cell r="E386">
            <v>47574</v>
          </cell>
          <cell r="F386">
            <v>0.35145930840192463</v>
          </cell>
          <cell r="G386">
            <v>7090.5597348290867</v>
          </cell>
        </row>
        <row r="387">
          <cell r="C387">
            <v>47649</v>
          </cell>
          <cell r="D387">
            <v>47679</v>
          </cell>
          <cell r="E387">
            <v>47604</v>
          </cell>
          <cell r="F387">
            <v>0.35145930840192463</v>
          </cell>
          <cell r="G387">
            <v>7115.4801670349425</v>
          </cell>
        </row>
        <row r="388">
          <cell r="C388">
            <v>47679</v>
          </cell>
          <cell r="D388">
            <v>47710</v>
          </cell>
          <cell r="E388">
            <v>47635</v>
          </cell>
          <cell r="F388">
            <v>0.35145930840192463</v>
          </cell>
          <cell r="G388">
            <v>7140.4881844194797</v>
          </cell>
        </row>
        <row r="389">
          <cell r="C389">
            <v>47710</v>
          </cell>
          <cell r="D389">
            <v>47741</v>
          </cell>
          <cell r="E389">
            <v>47665</v>
          </cell>
          <cell r="F389">
            <v>0.35145930840192463</v>
          </cell>
          <cell r="G389">
            <v>7165.5840948089617</v>
          </cell>
        </row>
        <row r="390">
          <cell r="C390">
            <v>47741</v>
          </cell>
          <cell r="D390">
            <v>47771</v>
          </cell>
          <cell r="E390">
            <v>47696</v>
          </cell>
          <cell r="F390">
            <v>0.35145930840192463</v>
          </cell>
          <cell r="G390">
            <v>7190.768207111536</v>
          </cell>
        </row>
        <row r="391">
          <cell r="C391">
            <v>47771</v>
          </cell>
          <cell r="D391">
            <v>47802</v>
          </cell>
          <cell r="E391">
            <v>47727</v>
          </cell>
          <cell r="F391">
            <v>0.35145930840192463</v>
          </cell>
          <cell r="G391">
            <v>7216.0408313210355</v>
          </cell>
        </row>
        <row r="392">
          <cell r="C392">
            <v>47802</v>
          </cell>
          <cell r="D392">
            <v>47832</v>
          </cell>
          <cell r="E392">
            <v>47757</v>
          </cell>
          <cell r="F392">
            <v>0.35145930840192463</v>
          </cell>
          <cell r="G392">
            <v>7241.4022785207972</v>
          </cell>
        </row>
        <row r="393">
          <cell r="C393">
            <v>47832</v>
          </cell>
          <cell r="D393">
            <v>47863</v>
          </cell>
          <cell r="E393">
            <v>47788</v>
          </cell>
          <cell r="F393">
            <v>0.35145930840192463</v>
          </cell>
          <cell r="G393">
            <v>7266.8528608874876</v>
          </cell>
        </row>
        <row r="394">
          <cell r="C394">
            <v>47863</v>
          </cell>
          <cell r="D394">
            <v>47894</v>
          </cell>
          <cell r="E394">
            <v>47818</v>
          </cell>
          <cell r="F394">
            <v>0.35145930840192463</v>
          </cell>
          <cell r="G394">
            <v>7292.392891694948</v>
          </cell>
        </row>
        <row r="395">
          <cell r="C395">
            <v>47894</v>
          </cell>
          <cell r="D395">
            <v>47922</v>
          </cell>
          <cell r="E395">
            <v>47849</v>
          </cell>
          <cell r="F395">
            <v>0.35145930840192463</v>
          </cell>
          <cell r="G395">
            <v>7318.0226853180502</v>
          </cell>
        </row>
        <row r="396">
          <cell r="C396">
            <v>47922</v>
          </cell>
          <cell r="D396">
            <v>47953</v>
          </cell>
          <cell r="E396">
            <v>47880</v>
          </cell>
          <cell r="F396">
            <v>0.35145930840192463</v>
          </cell>
          <cell r="G396">
            <v>7343.7425572365646</v>
          </cell>
        </row>
        <row r="397">
          <cell r="C397">
            <v>47953</v>
          </cell>
          <cell r="D397">
            <v>47983</v>
          </cell>
          <cell r="E397">
            <v>47908</v>
          </cell>
          <cell r="F397">
            <v>0.35145930840192463</v>
          </cell>
          <cell r="G397">
            <v>7369.5528240390458</v>
          </cell>
        </row>
        <row r="398">
          <cell r="C398">
            <v>47983</v>
          </cell>
          <cell r="D398">
            <v>48014</v>
          </cell>
          <cell r="E398">
            <v>47939</v>
          </cell>
          <cell r="F398">
            <v>0.35145930840192463</v>
          </cell>
          <cell r="G398">
            <v>7395.453803426728</v>
          </cell>
        </row>
        <row r="399">
          <cell r="C399">
            <v>48014</v>
          </cell>
          <cell r="D399">
            <v>48044</v>
          </cell>
          <cell r="E399">
            <v>47969</v>
          </cell>
          <cell r="F399">
            <v>0.35145930840192463</v>
          </cell>
          <cell r="G399">
            <v>7421.4458142174353</v>
          </cell>
        </row>
        <row r="400">
          <cell r="C400">
            <v>48044</v>
          </cell>
          <cell r="D400">
            <v>48075</v>
          </cell>
          <cell r="E400">
            <v>48000</v>
          </cell>
          <cell r="F400">
            <v>0.35145930840192463</v>
          </cell>
          <cell r="G400">
            <v>7447.5291763495079</v>
          </cell>
        </row>
        <row r="401">
          <cell r="C401">
            <v>48075</v>
          </cell>
          <cell r="D401">
            <v>48106</v>
          </cell>
          <cell r="E401">
            <v>48030</v>
          </cell>
          <cell r="F401">
            <v>0.35145930840192463</v>
          </cell>
          <cell r="G401">
            <v>7473.7042108857377</v>
          </cell>
        </row>
        <row r="402">
          <cell r="C402">
            <v>48106</v>
          </cell>
          <cell r="D402">
            <v>48136</v>
          </cell>
          <cell r="E402">
            <v>48061</v>
          </cell>
          <cell r="F402">
            <v>0.35145930840192463</v>
          </cell>
          <cell r="G402">
            <v>7499.9712400173221</v>
          </cell>
        </row>
        <row r="403">
          <cell r="C403">
            <v>48136</v>
          </cell>
          <cell r="D403">
            <v>48167</v>
          </cell>
          <cell r="E403">
            <v>48092</v>
          </cell>
          <cell r="F403">
            <v>0.35145930840192463</v>
          </cell>
          <cell r="G403">
            <v>7526.3305870678305</v>
          </cell>
        </row>
        <row r="404">
          <cell r="C404">
            <v>48167</v>
          </cell>
          <cell r="D404">
            <v>48197</v>
          </cell>
          <cell r="E404">
            <v>48122</v>
          </cell>
          <cell r="F404">
            <v>0.35145930840192463</v>
          </cell>
          <cell r="G404">
            <v>7552.7825764971813</v>
          </cell>
        </row>
        <row r="405">
          <cell r="C405">
            <v>48197</v>
          </cell>
          <cell r="D405">
            <v>48228</v>
          </cell>
          <cell r="E405">
            <v>48153</v>
          </cell>
          <cell r="F405">
            <v>0.35145930840192463</v>
          </cell>
          <cell r="G405">
            <v>7579.327533905639</v>
          </cell>
        </row>
        <row r="406">
          <cell r="C406">
            <v>48228</v>
          </cell>
          <cell r="D406">
            <v>48259</v>
          </cell>
          <cell r="E406">
            <v>48183</v>
          </cell>
          <cell r="F406">
            <v>0.35145930840192463</v>
          </cell>
          <cell r="G406">
            <v>7605.9657860378202</v>
          </cell>
        </row>
        <row r="407">
          <cell r="C407">
            <v>48259</v>
          </cell>
          <cell r="D407">
            <v>48288</v>
          </cell>
          <cell r="E407">
            <v>48214</v>
          </cell>
          <cell r="F407">
            <v>0.35145930840192463</v>
          </cell>
          <cell r="G407">
            <v>7632.6976607867155</v>
          </cell>
        </row>
        <row r="408">
          <cell r="C408">
            <v>48288</v>
          </cell>
          <cell r="D408">
            <v>48319</v>
          </cell>
          <cell r="E408">
            <v>48245</v>
          </cell>
          <cell r="F408">
            <v>0.35145930840192463</v>
          </cell>
          <cell r="G408">
            <v>7659.5234871977264</v>
          </cell>
        </row>
        <row r="409">
          <cell r="C409">
            <v>48319</v>
          </cell>
          <cell r="D409">
            <v>48349</v>
          </cell>
          <cell r="E409">
            <v>48274</v>
          </cell>
          <cell r="F409">
            <v>0.35145930840192463</v>
          </cell>
          <cell r="G409">
            <v>7686.4435954727142</v>
          </cell>
        </row>
        <row r="410">
          <cell r="C410">
            <v>48349</v>
          </cell>
          <cell r="D410">
            <v>48380</v>
          </cell>
          <cell r="E410">
            <v>48305</v>
          </cell>
          <cell r="F410">
            <v>0.35145930840192463</v>
          </cell>
          <cell r="G410">
            <v>7713.4583169740663</v>
          </cell>
        </row>
        <row r="411">
          <cell r="C411">
            <v>48380</v>
          </cell>
          <cell r="D411">
            <v>48410</v>
          </cell>
          <cell r="E411">
            <v>48335</v>
          </cell>
          <cell r="F411">
            <v>0.35145930840192463</v>
          </cell>
          <cell r="G411">
            <v>7740.5679842287736</v>
          </cell>
        </row>
        <row r="412">
          <cell r="C412">
            <v>48410</v>
          </cell>
          <cell r="D412">
            <v>48441</v>
          </cell>
          <cell r="E412">
            <v>48366</v>
          </cell>
          <cell r="F412">
            <v>0.35145930840192463</v>
          </cell>
          <cell r="G412">
            <v>7767.772930932525</v>
          </cell>
        </row>
        <row r="413">
          <cell r="C413">
            <v>48441</v>
          </cell>
          <cell r="D413">
            <v>48472</v>
          </cell>
          <cell r="E413">
            <v>48396</v>
          </cell>
          <cell r="F413">
            <v>0.35145930840192463</v>
          </cell>
          <cell r="G413">
            <v>7795.0734919538127</v>
          </cell>
        </row>
        <row r="414">
          <cell r="C414">
            <v>48472</v>
          </cell>
          <cell r="D414">
            <v>48502</v>
          </cell>
          <cell r="E414">
            <v>48427</v>
          </cell>
          <cell r="F414">
            <v>0.35145930840192463</v>
          </cell>
          <cell r="G414">
            <v>7822.470003338055</v>
          </cell>
        </row>
        <row r="415">
          <cell r="C415">
            <v>48502</v>
          </cell>
          <cell r="D415">
            <v>48533</v>
          </cell>
          <cell r="E415">
            <v>48458</v>
          </cell>
          <cell r="F415">
            <v>0.35145930840192463</v>
          </cell>
          <cell r="G415">
            <v>7849.9628023117348</v>
          </cell>
        </row>
        <row r="416">
          <cell r="C416">
            <v>48533</v>
          </cell>
          <cell r="D416">
            <v>48563</v>
          </cell>
          <cell r="E416">
            <v>48488</v>
          </cell>
          <cell r="F416">
            <v>0.35145930840192463</v>
          </cell>
          <cell r="G416">
            <v>7877.5522272865483</v>
          </cell>
        </row>
        <row r="417">
          <cell r="C417">
            <v>48563</v>
          </cell>
          <cell r="D417">
            <v>48594</v>
          </cell>
          <cell r="E417">
            <v>48519</v>
          </cell>
          <cell r="F417">
            <v>0.35145930840192463</v>
          </cell>
          <cell r="G417">
            <v>7905.2386178635697</v>
          </cell>
        </row>
        <row r="418">
          <cell r="C418">
            <v>48594</v>
          </cell>
          <cell r="D418">
            <v>48625</v>
          </cell>
          <cell r="E418">
            <v>48549</v>
          </cell>
          <cell r="F418">
            <v>0.35145930840192463</v>
          </cell>
          <cell r="G418">
            <v>7933.0223148374353</v>
          </cell>
        </row>
        <row r="419">
          <cell r="C419">
            <v>48625</v>
          </cell>
          <cell r="F419">
            <v>0.35145930840192463</v>
          </cell>
          <cell r="G419">
            <v>7960.9036602005335</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URATION"/>
      <sheetName val="NTNA-3"/>
      <sheetName val="Referências %CDI"/>
      <sheetName val="Casado"/>
      <sheetName val="LCA"/>
      <sheetName val="FRA Bs"/>
      <sheetName val="DI MKT"/>
      <sheetName val="PCTX"/>
      <sheetName val="RESUMO"/>
      <sheetName val="Precificação Fs"/>
      <sheetName val="Precificação Bs"/>
      <sheetName val="NTN-B"/>
      <sheetName val="FORWARD"/>
      <sheetName val="CDB PRE"/>
      <sheetName val="TNOTE_TBILL_CALC."/>
      <sheetName val="CUPOM CAMBIAL"/>
      <sheetName val="FRA"/>
      <sheetName val="NTN-C"/>
      <sheetName val="LTN"/>
      <sheetName val="LFT"/>
      <sheetName val="NTN-F"/>
      <sheetName val="NTND"/>
      <sheetName val="TDA-E"/>
      <sheetName val="TDA-E (2)"/>
      <sheetName val="LH CAIXA"/>
      <sheetName val="LH CAIXA BB"/>
      <sheetName val="ATUALIZAÇÃO"/>
      <sheetName val="Series IPCA IGP-M"/>
      <sheetName val="GEROPEN"/>
      <sheetName val="FERIADO"/>
      <sheetName val="Feriados"/>
      <sheetName val="IPCA"/>
      <sheetName val="Indice"/>
      <sheetName val="Spread Credito"/>
      <sheetName val="Graficos"/>
      <sheetName val="DV01 LEILAO"/>
      <sheetName val="CDB PF"/>
      <sheetName val="PR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PCA-15 MES"/>
      <sheetName val="IPCA MES"/>
      <sheetName val="IPCA PESOS"/>
      <sheetName val="Criterio Generalizaçao"/>
      <sheetName val="Criterio Generalizacao II"/>
      <sheetName val="Adm e Livres"/>
      <sheetName val="Livres"/>
      <sheetName val="Alim"/>
      <sheetName val="Resumo 9502"/>
      <sheetName val="Gráf14 (2)"/>
      <sheetName val="Gráf10"/>
      <sheetName val="Gráf11"/>
      <sheetName val="Gráf9"/>
      <sheetName val="Gráf9 (2)"/>
      <sheetName val="Gráf9 (3)"/>
      <sheetName val="Gráf9 (4)"/>
      <sheetName val="Gráf13"/>
      <sheetName val="Gráf8"/>
      <sheetName val="Outras Desagregacoes"/>
      <sheetName val="Passthrough"/>
      <sheetName val="Gráf4 (2)"/>
      <sheetName val="Gráf12"/>
      <sheetName val="Gráf2"/>
      <sheetName val="Gráf3"/>
      <sheetName val="Gráf4"/>
      <sheetName val="MÊS 95-J99"/>
      <sheetName val="PESOS 95-J99"/>
      <sheetName val="Gráf7"/>
      <sheetName val="Gráf6"/>
      <sheetName val="Gráf5"/>
      <sheetName val="Gráf1"/>
      <sheetName val="PESOS REGIONAIS"/>
    </sheetNames>
    <sheetDataSet>
      <sheetData sheetId="0" refreshError="1"/>
      <sheetData sheetId="1" refreshError="1">
        <row r="3">
          <cell r="A3" t="str">
            <v>Índice geral</v>
          </cell>
          <cell r="B3">
            <v>0.56000000000000005</v>
          </cell>
          <cell r="C3">
            <v>0.31</v>
          </cell>
          <cell r="D3">
            <v>1.19</v>
          </cell>
          <cell r="E3">
            <v>0.95</v>
          </cell>
          <cell r="F3">
            <v>0.6</v>
          </cell>
          <cell r="G3">
            <v>0.62</v>
          </cell>
          <cell r="H3">
            <v>0.13</v>
          </cell>
          <cell r="I3">
            <v>0.22</v>
          </cell>
          <cell r="J3">
            <v>0.42</v>
          </cell>
          <cell r="K3">
            <v>0.01</v>
          </cell>
          <cell r="L3">
            <v>0.23</v>
          </cell>
          <cell r="M3">
            <v>1.61</v>
          </cell>
          <cell r="N3">
            <v>1.31</v>
          </cell>
          <cell r="O3">
            <v>0.23</v>
          </cell>
          <cell r="P3">
            <v>0.14000000000000001</v>
          </cell>
          <cell r="Q3">
            <v>0.32</v>
          </cell>
          <cell r="R3">
            <v>0.59</v>
          </cell>
          <cell r="S3">
            <v>0.56999999999999995</v>
          </cell>
          <cell r="T3">
            <v>0.46</v>
          </cell>
          <cell r="U3">
            <v>0.38</v>
          </cell>
          <cell r="V3">
            <v>0.57999999999999996</v>
          </cell>
          <cell r="W3">
            <v>0.41</v>
          </cell>
          <cell r="X3">
            <v>0.52</v>
          </cell>
          <cell r="Y3">
            <v>1.33</v>
          </cell>
          <cell r="Z3">
            <v>0.7</v>
          </cell>
          <cell r="AA3">
            <v>0.28000000000000003</v>
          </cell>
          <cell r="AB3">
            <v>0.83</v>
          </cell>
          <cell r="AC3">
            <v>0.71</v>
          </cell>
          <cell r="AD3">
            <v>0.65</v>
          </cell>
          <cell r="AE3">
            <v>0.52</v>
          </cell>
          <cell r="AF3">
            <v>0.36</v>
          </cell>
          <cell r="AG3">
            <v>0.6</v>
          </cell>
          <cell r="AH3">
            <v>0.8</v>
          </cell>
          <cell r="AI3">
            <v>0.21</v>
          </cell>
          <cell r="AJ3">
            <v>0.42</v>
          </cell>
          <cell r="AK3">
            <v>1.19</v>
          </cell>
          <cell r="AL3">
            <v>0.65</v>
          </cell>
          <cell r="AM3">
            <v>0.72</v>
          </cell>
          <cell r="AN3">
            <v>1.31</v>
          </cell>
          <cell r="AO3">
            <v>3.02</v>
          </cell>
          <cell r="AP3">
            <v>2.1</v>
          </cell>
          <cell r="AQ3">
            <v>2.25</v>
          </cell>
          <cell r="AR3">
            <v>1.57</v>
          </cell>
          <cell r="BE3">
            <v>0.81167140000000004</v>
          </cell>
          <cell r="BF3">
            <v>1.6233428000000001</v>
          </cell>
          <cell r="BG3">
            <v>0</v>
          </cell>
          <cell r="BH3" t="str">
            <v>Peso</v>
          </cell>
        </row>
        <row r="4">
          <cell r="A4" t="str">
            <v>1.Alimentação e bebidas</v>
          </cell>
          <cell r="B4">
            <v>0.13</v>
          </cell>
          <cell r="C4">
            <v>0.34</v>
          </cell>
          <cell r="D4">
            <v>1.77</v>
          </cell>
          <cell r="E4">
            <v>1.35</v>
          </cell>
          <cell r="F4">
            <v>1.41</v>
          </cell>
          <cell r="G4">
            <v>0.84</v>
          </cell>
          <cell r="H4">
            <v>-0.25</v>
          </cell>
          <cell r="I4">
            <v>-0.46</v>
          </cell>
          <cell r="J4">
            <v>-0.36</v>
          </cell>
          <cell r="K4">
            <v>-0.67</v>
          </cell>
          <cell r="L4">
            <v>0.11</v>
          </cell>
          <cell r="M4">
            <v>1.78</v>
          </cell>
          <cell r="N4">
            <v>2.0699999999999998</v>
          </cell>
          <cell r="O4">
            <v>0.53</v>
          </cell>
          <cell r="P4">
            <v>0.16</v>
          </cell>
          <cell r="Q4">
            <v>-7.0000000000000007E-2</v>
          </cell>
          <cell r="R4">
            <v>-0.48</v>
          </cell>
          <cell r="S4">
            <v>0.63</v>
          </cell>
          <cell r="T4">
            <v>0.05</v>
          </cell>
          <cell r="U4">
            <v>1.17</v>
          </cell>
          <cell r="V4">
            <v>1.8</v>
          </cell>
          <cell r="W4">
            <v>0.57999999999999996</v>
          </cell>
          <cell r="X4">
            <v>0.1</v>
          </cell>
          <cell r="Y4">
            <v>0.67</v>
          </cell>
          <cell r="Z4">
            <v>0.83</v>
          </cell>
          <cell r="AA4">
            <v>0.39</v>
          </cell>
          <cell r="AB4">
            <v>1.1499999999999999</v>
          </cell>
          <cell r="AC4">
            <v>1.31</v>
          </cell>
          <cell r="AD4">
            <v>0.56000000000000005</v>
          </cell>
          <cell r="AE4">
            <v>0.85</v>
          </cell>
          <cell r="AF4">
            <v>0.2</v>
          </cell>
          <cell r="AG4">
            <v>0.39</v>
          </cell>
          <cell r="AH4">
            <v>-0.32</v>
          </cell>
          <cell r="AI4">
            <v>-0.59</v>
          </cell>
          <cell r="AJ4">
            <v>0.08</v>
          </cell>
          <cell r="AK4">
            <v>1.05</v>
          </cell>
          <cell r="AL4">
            <v>1.94</v>
          </cell>
          <cell r="AM4">
            <v>1.96</v>
          </cell>
          <cell r="AN4">
            <v>2.79</v>
          </cell>
          <cell r="AO4">
            <v>5.85</v>
          </cell>
          <cell r="AP4">
            <v>3.91</v>
          </cell>
          <cell r="AQ4">
            <v>2.15</v>
          </cell>
          <cell r="AR4">
            <v>1.22</v>
          </cell>
          <cell r="BE4">
            <v>0.25</v>
          </cell>
          <cell r="BF4">
            <v>0.5</v>
          </cell>
          <cell r="BH4">
            <v>22.4131</v>
          </cell>
          <cell r="BI4">
            <v>3</v>
          </cell>
        </row>
        <row r="5">
          <cell r="A5" t="str">
            <v>11.Alimentação no domicílio</v>
          </cell>
          <cell r="B5">
            <v>0.17</v>
          </cell>
          <cell r="C5">
            <v>0.42</v>
          </cell>
          <cell r="D5">
            <v>2.2999999999999998</v>
          </cell>
          <cell r="E5">
            <v>1.66</v>
          </cell>
          <cell r="F5">
            <v>1.55</v>
          </cell>
          <cell r="G5">
            <v>0.94</v>
          </cell>
          <cell r="H5">
            <v>-0.5</v>
          </cell>
          <cell r="I5">
            <v>-0.63</v>
          </cell>
          <cell r="J5">
            <v>-0.54</v>
          </cell>
          <cell r="K5">
            <v>-0.98</v>
          </cell>
          <cell r="L5">
            <v>7.0000000000000007E-2</v>
          </cell>
          <cell r="M5">
            <v>2.38</v>
          </cell>
          <cell r="N5">
            <v>2.58</v>
          </cell>
          <cell r="O5">
            <v>0.61</v>
          </cell>
          <cell r="P5">
            <v>0.1</v>
          </cell>
          <cell r="Q5">
            <v>-0.16</v>
          </cell>
          <cell r="R5">
            <v>-0.73</v>
          </cell>
          <cell r="S5">
            <v>0.82</v>
          </cell>
          <cell r="T5">
            <v>-0.11</v>
          </cell>
          <cell r="U5">
            <v>1.27</v>
          </cell>
          <cell r="V5">
            <v>2.15</v>
          </cell>
          <cell r="W5">
            <v>0.51</v>
          </cell>
          <cell r="X5">
            <v>-0.17</v>
          </cell>
          <cell r="Y5">
            <v>0.53</v>
          </cell>
          <cell r="Z5">
            <v>0.89</v>
          </cell>
          <cell r="AA5">
            <v>0.19</v>
          </cell>
          <cell r="AB5">
            <v>1.37</v>
          </cell>
          <cell r="AC5">
            <v>1.31</v>
          </cell>
          <cell r="AD5">
            <v>0.48</v>
          </cell>
          <cell r="AE5">
            <v>0.86</v>
          </cell>
          <cell r="AF5">
            <v>0.01</v>
          </cell>
          <cell r="AG5">
            <v>0.21</v>
          </cell>
          <cell r="AH5">
            <v>-0.39</v>
          </cell>
          <cell r="AI5">
            <v>-0.94</v>
          </cell>
          <cell r="AJ5">
            <v>0.11</v>
          </cell>
          <cell r="AK5">
            <v>1.23</v>
          </cell>
          <cell r="AL5">
            <v>2.2799999999999998</v>
          </cell>
          <cell r="AM5">
            <v>2.36</v>
          </cell>
          <cell r="AN5">
            <v>3.32</v>
          </cell>
          <cell r="AO5">
            <v>6.68</v>
          </cell>
          <cell r="AP5">
            <v>4.24</v>
          </cell>
          <cell r="AQ5">
            <v>2.37</v>
          </cell>
          <cell r="AR5">
            <v>1.47</v>
          </cell>
          <cell r="BI5">
            <v>4</v>
          </cell>
        </row>
        <row r="6">
          <cell r="A6" t="str">
            <v>1101.Cereais, leguminosas e oleaginosas</v>
          </cell>
          <cell r="B6">
            <v>-1.81</v>
          </cell>
          <cell r="C6">
            <v>5.73</v>
          </cell>
          <cell r="D6">
            <v>2.19</v>
          </cell>
          <cell r="E6">
            <v>-0.15</v>
          </cell>
          <cell r="F6">
            <v>1.1399999999999999</v>
          </cell>
          <cell r="G6">
            <v>-2.4500000000000002</v>
          </cell>
          <cell r="H6">
            <v>-4.8600000000000003</v>
          </cell>
          <cell r="I6">
            <v>-4.26</v>
          </cell>
          <cell r="J6">
            <v>-2.84</v>
          </cell>
          <cell r="K6">
            <v>0.4</v>
          </cell>
          <cell r="L6">
            <v>1.56</v>
          </cell>
          <cell r="M6">
            <v>1.2</v>
          </cell>
          <cell r="N6">
            <v>4.7699999999999996</v>
          </cell>
          <cell r="O6">
            <v>0.73</v>
          </cell>
          <cell r="P6">
            <v>-1.34</v>
          </cell>
          <cell r="Q6">
            <v>-1.62</v>
          </cell>
          <cell r="R6">
            <v>-0.24</v>
          </cell>
          <cell r="S6">
            <v>6.65</v>
          </cell>
          <cell r="T6">
            <v>5.82</v>
          </cell>
          <cell r="U6">
            <v>5.85</v>
          </cell>
          <cell r="V6">
            <v>1.97</v>
          </cell>
          <cell r="W6">
            <v>0.14000000000000001</v>
          </cell>
          <cell r="X6">
            <v>3.47</v>
          </cell>
          <cell r="Y6">
            <v>3.6</v>
          </cell>
          <cell r="Z6">
            <v>3.36</v>
          </cell>
          <cell r="AA6">
            <v>2.4900000000000002</v>
          </cell>
          <cell r="AB6">
            <v>6.59</v>
          </cell>
          <cell r="AC6">
            <v>2.6</v>
          </cell>
          <cell r="AD6">
            <v>-1.1499999999999999</v>
          </cell>
          <cell r="AE6">
            <v>0.35</v>
          </cell>
          <cell r="AF6">
            <v>-3.19</v>
          </cell>
          <cell r="AG6">
            <v>-3.19</v>
          </cell>
          <cell r="AH6">
            <v>-2.64</v>
          </cell>
          <cell r="AI6">
            <v>-0.91</v>
          </cell>
          <cell r="AJ6">
            <v>2.9</v>
          </cell>
          <cell r="AK6">
            <v>7.1</v>
          </cell>
          <cell r="AL6">
            <v>3.32</v>
          </cell>
          <cell r="AM6">
            <v>3.12</v>
          </cell>
          <cell r="AN6">
            <v>5.21</v>
          </cell>
          <cell r="AO6">
            <v>8.8699999999999992</v>
          </cell>
          <cell r="AP6">
            <v>8.76</v>
          </cell>
          <cell r="AQ6">
            <v>3.71</v>
          </cell>
          <cell r="AR6">
            <v>1.06</v>
          </cell>
          <cell r="BI6">
            <v>5</v>
          </cell>
        </row>
        <row r="7">
          <cell r="A7" t="str">
            <v>1101002.Arroz</v>
          </cell>
          <cell r="B7">
            <v>-1.49</v>
          </cell>
          <cell r="C7">
            <v>-1.8</v>
          </cell>
          <cell r="D7">
            <v>1.47</v>
          </cell>
          <cell r="E7">
            <v>1.54</v>
          </cell>
          <cell r="F7">
            <v>1.24</v>
          </cell>
          <cell r="G7">
            <v>-1</v>
          </cell>
          <cell r="H7">
            <v>-0.8</v>
          </cell>
          <cell r="I7">
            <v>-2.27</v>
          </cell>
          <cell r="J7">
            <v>-1.95</v>
          </cell>
          <cell r="K7">
            <v>-2.31</v>
          </cell>
          <cell r="L7">
            <v>-0.76</v>
          </cell>
          <cell r="M7">
            <v>0.67</v>
          </cell>
          <cell r="N7">
            <v>-0.12</v>
          </cell>
          <cell r="O7">
            <v>-0.36</v>
          </cell>
          <cell r="P7">
            <v>-1.26</v>
          </cell>
          <cell r="Q7">
            <v>-0.61</v>
          </cell>
          <cell r="R7">
            <v>0.12</v>
          </cell>
          <cell r="S7">
            <v>5.88</v>
          </cell>
          <cell r="T7">
            <v>4.3600000000000003</v>
          </cell>
          <cell r="U7">
            <v>2.04</v>
          </cell>
          <cell r="V7">
            <v>-1.88</v>
          </cell>
          <cell r="W7">
            <v>-0.18</v>
          </cell>
          <cell r="X7">
            <v>2.94</v>
          </cell>
          <cell r="Y7">
            <v>5.25</v>
          </cell>
          <cell r="Z7">
            <v>1.47</v>
          </cell>
          <cell r="AA7">
            <v>2.06</v>
          </cell>
          <cell r="AB7">
            <v>10.7</v>
          </cell>
          <cell r="AC7">
            <v>4.8099999999999996</v>
          </cell>
          <cell r="AD7">
            <v>-0.12</v>
          </cell>
          <cell r="AE7">
            <v>-0.22</v>
          </cell>
          <cell r="AF7">
            <v>-2.0699999999999998</v>
          </cell>
          <cell r="AG7">
            <v>-4.16</v>
          </cell>
          <cell r="AH7">
            <v>-4.6399999999999997</v>
          </cell>
          <cell r="AI7">
            <v>-0.09</v>
          </cell>
          <cell r="AJ7">
            <v>2.88</v>
          </cell>
          <cell r="AK7">
            <v>2.4300000000000002</v>
          </cell>
          <cell r="AL7">
            <v>2.23</v>
          </cell>
          <cell r="AM7">
            <v>7.02</v>
          </cell>
          <cell r="AN7">
            <v>9.0299999999999994</v>
          </cell>
          <cell r="AO7">
            <v>13.08</v>
          </cell>
          <cell r="AP7">
            <v>7.78</v>
          </cell>
          <cell r="AQ7">
            <v>1.97</v>
          </cell>
          <cell r="AR7">
            <v>-0.73</v>
          </cell>
          <cell r="BI7">
            <v>6</v>
          </cell>
        </row>
        <row r="8">
          <cell r="A8" t="str">
            <v>1101051.Feijão-mulatinho</v>
          </cell>
          <cell r="B8">
            <v>-8.4700000000000006</v>
          </cell>
          <cell r="C8">
            <v>12.56</v>
          </cell>
          <cell r="D8">
            <v>1.1399999999999999</v>
          </cell>
          <cell r="E8">
            <v>-3.82</v>
          </cell>
          <cell r="F8">
            <v>3.01</v>
          </cell>
          <cell r="G8">
            <v>-3.11</v>
          </cell>
          <cell r="H8">
            <v>-12.56</v>
          </cell>
          <cell r="I8">
            <v>-10.94</v>
          </cell>
          <cell r="J8">
            <v>-2.09</v>
          </cell>
          <cell r="K8">
            <v>10.28</v>
          </cell>
          <cell r="L8">
            <v>7.49</v>
          </cell>
          <cell r="M8">
            <v>6.11</v>
          </cell>
          <cell r="N8">
            <v>12.54</v>
          </cell>
          <cell r="O8">
            <v>-2.61</v>
          </cell>
          <cell r="P8">
            <v>0.79</v>
          </cell>
          <cell r="Q8">
            <v>-5.59</v>
          </cell>
          <cell r="R8">
            <v>1.8</v>
          </cell>
          <cell r="S8">
            <v>14.22</v>
          </cell>
          <cell r="T8">
            <v>11.48</v>
          </cell>
          <cell r="U8">
            <v>16.600000000000001</v>
          </cell>
          <cell r="V8">
            <v>5.13</v>
          </cell>
          <cell r="W8">
            <v>4.34</v>
          </cell>
          <cell r="X8">
            <v>13.24</v>
          </cell>
          <cell r="Y8">
            <v>-8.9</v>
          </cell>
          <cell r="Z8">
            <v>6.38</v>
          </cell>
          <cell r="AA8">
            <v>-8.76</v>
          </cell>
          <cell r="AB8">
            <v>-6.21</v>
          </cell>
          <cell r="AC8">
            <v>1.01</v>
          </cell>
          <cell r="AD8">
            <v>0.06</v>
          </cell>
          <cell r="AE8">
            <v>5.19</v>
          </cell>
          <cell r="AF8">
            <v>-2.54</v>
          </cell>
          <cell r="AG8">
            <v>2.17</v>
          </cell>
          <cell r="AH8">
            <v>-0.75</v>
          </cell>
          <cell r="AI8">
            <v>-7.0000000000000007E-2</v>
          </cell>
          <cell r="AJ8">
            <v>4.66</v>
          </cell>
          <cell r="AK8">
            <v>16.95</v>
          </cell>
          <cell r="AL8">
            <v>2.27</v>
          </cell>
          <cell r="AM8">
            <v>-4.7</v>
          </cell>
          <cell r="AN8">
            <v>-3.43</v>
          </cell>
          <cell r="AO8">
            <v>4.75</v>
          </cell>
          <cell r="AP8">
            <v>14.11</v>
          </cell>
          <cell r="AQ8">
            <v>9.17</v>
          </cell>
          <cell r="AR8">
            <v>4.41</v>
          </cell>
          <cell r="BI8">
            <v>7</v>
          </cell>
        </row>
        <row r="9">
          <cell r="A9" t="str">
            <v>1101052.Feijão-preto</v>
          </cell>
          <cell r="B9">
            <v>-2.4</v>
          </cell>
          <cell r="C9">
            <v>5.0199999999999996</v>
          </cell>
          <cell r="D9">
            <v>8.23</v>
          </cell>
          <cell r="E9">
            <v>0.51</v>
          </cell>
          <cell r="F9">
            <v>-3.84</v>
          </cell>
          <cell r="G9">
            <v>-5.19</v>
          </cell>
          <cell r="H9">
            <v>-4.3499999999999996</v>
          </cell>
          <cell r="I9">
            <v>-6.7</v>
          </cell>
          <cell r="J9">
            <v>-3.2</v>
          </cell>
          <cell r="K9">
            <v>-1.07</v>
          </cell>
          <cell r="L9">
            <v>2.37</v>
          </cell>
          <cell r="M9">
            <v>-0.5</v>
          </cell>
          <cell r="N9">
            <v>0.94</v>
          </cell>
          <cell r="O9">
            <v>4.78</v>
          </cell>
          <cell r="P9">
            <v>-1.5</v>
          </cell>
          <cell r="Q9">
            <v>-1.0900000000000001</v>
          </cell>
          <cell r="R9">
            <v>-2.4900000000000002</v>
          </cell>
          <cell r="S9">
            <v>4.21</v>
          </cell>
          <cell r="T9">
            <v>14.04</v>
          </cell>
          <cell r="U9">
            <v>6.1</v>
          </cell>
          <cell r="V9">
            <v>9.1999999999999993</v>
          </cell>
          <cell r="W9">
            <v>6.54</v>
          </cell>
          <cell r="X9">
            <v>23.85</v>
          </cell>
          <cell r="Y9">
            <v>11.36</v>
          </cell>
          <cell r="Z9">
            <v>9.83</v>
          </cell>
          <cell r="AA9">
            <v>12.93</v>
          </cell>
          <cell r="AB9">
            <v>7.64</v>
          </cell>
          <cell r="AC9">
            <v>1.59</v>
          </cell>
          <cell r="AD9">
            <v>-4.3899999999999997</v>
          </cell>
          <cell r="AE9">
            <v>-5.24</v>
          </cell>
          <cell r="AF9">
            <v>-12.07</v>
          </cell>
          <cell r="AG9">
            <v>0.46</v>
          </cell>
          <cell r="AH9">
            <v>-4.05</v>
          </cell>
          <cell r="AI9">
            <v>-4.87</v>
          </cell>
          <cell r="AJ9">
            <v>0.08</v>
          </cell>
          <cell r="AK9">
            <v>6.82</v>
          </cell>
          <cell r="AL9">
            <v>6.12</v>
          </cell>
          <cell r="AM9">
            <v>0.36</v>
          </cell>
          <cell r="AN9">
            <v>2.65</v>
          </cell>
          <cell r="AO9">
            <v>3.14</v>
          </cell>
          <cell r="AP9">
            <v>-0.05</v>
          </cell>
          <cell r="AQ9">
            <v>0.41</v>
          </cell>
          <cell r="AR9">
            <v>-3.76</v>
          </cell>
          <cell r="BI9">
            <v>8</v>
          </cell>
        </row>
        <row r="10">
          <cell r="A10" t="str">
            <v>1101053.Feijão-macassar</v>
          </cell>
          <cell r="B10">
            <v>4.34</v>
          </cell>
          <cell r="C10">
            <v>4.84</v>
          </cell>
          <cell r="D10">
            <v>2.97</v>
          </cell>
          <cell r="E10">
            <v>0.38</v>
          </cell>
          <cell r="F10">
            <v>-0.37</v>
          </cell>
          <cell r="G10">
            <v>-4.3899999999999997</v>
          </cell>
          <cell r="H10">
            <v>-17.829999999999998</v>
          </cell>
          <cell r="I10">
            <v>-4.5999999999999996</v>
          </cell>
          <cell r="J10">
            <v>-8</v>
          </cell>
          <cell r="K10">
            <v>6.52</v>
          </cell>
          <cell r="L10">
            <v>3.22</v>
          </cell>
          <cell r="M10">
            <v>15.99</v>
          </cell>
          <cell r="N10">
            <v>32.619999999999997</v>
          </cell>
          <cell r="O10">
            <v>15.15</v>
          </cell>
          <cell r="P10">
            <v>4.76</v>
          </cell>
          <cell r="Q10">
            <v>-6.59</v>
          </cell>
          <cell r="R10">
            <v>3.72</v>
          </cell>
          <cell r="S10">
            <v>15.28</v>
          </cell>
          <cell r="T10">
            <v>2.0499999999999998</v>
          </cell>
          <cell r="U10">
            <v>-9.4</v>
          </cell>
          <cell r="V10">
            <v>16.39</v>
          </cell>
          <cell r="W10">
            <v>5.46</v>
          </cell>
          <cell r="X10">
            <v>-5.41</v>
          </cell>
          <cell r="Y10">
            <v>-1.43</v>
          </cell>
          <cell r="Z10">
            <v>-1.52</v>
          </cell>
          <cell r="AA10">
            <v>0.01</v>
          </cell>
          <cell r="AB10">
            <v>1.1399999999999999</v>
          </cell>
          <cell r="AC10">
            <v>8.74</v>
          </cell>
          <cell r="AD10">
            <v>15.85</v>
          </cell>
          <cell r="AE10">
            <v>5.61</v>
          </cell>
          <cell r="AF10">
            <v>-5.27</v>
          </cell>
          <cell r="AG10">
            <v>-14.58</v>
          </cell>
          <cell r="AH10">
            <v>-13.22</v>
          </cell>
          <cell r="AI10">
            <v>-12.92</v>
          </cell>
          <cell r="AJ10">
            <v>-2.12</v>
          </cell>
          <cell r="AK10">
            <v>23.04</v>
          </cell>
          <cell r="AL10">
            <v>27.35</v>
          </cell>
          <cell r="AM10">
            <v>2.84</v>
          </cell>
          <cell r="AN10">
            <v>-3.03</v>
          </cell>
          <cell r="AO10">
            <v>1.1299999999999999</v>
          </cell>
          <cell r="AP10">
            <v>1.77</v>
          </cell>
          <cell r="AQ10">
            <v>13.98</v>
          </cell>
          <cell r="AR10">
            <v>12.07</v>
          </cell>
          <cell r="BI10">
            <v>9</v>
          </cell>
        </row>
        <row r="11">
          <cell r="A11" t="str">
            <v>1101064.Feijão-jalo(enxofrão)</v>
          </cell>
          <cell r="B11">
            <v>-6.82</v>
          </cell>
          <cell r="C11">
            <v>2.41</v>
          </cell>
          <cell r="D11">
            <v>1.19</v>
          </cell>
          <cell r="E11">
            <v>-3.02</v>
          </cell>
          <cell r="F11">
            <v>-1.1599999999999999</v>
          </cell>
          <cell r="G11">
            <v>-3.01</v>
          </cell>
          <cell r="H11">
            <v>-13.15</v>
          </cell>
          <cell r="I11">
            <v>-5.98</v>
          </cell>
          <cell r="J11">
            <v>-4.5199999999999996</v>
          </cell>
          <cell r="K11">
            <v>3.62</v>
          </cell>
          <cell r="L11">
            <v>28.03</v>
          </cell>
          <cell r="M11">
            <v>-0.69</v>
          </cell>
          <cell r="N11">
            <v>8.1300000000000008</v>
          </cell>
          <cell r="O11">
            <v>1.97</v>
          </cell>
          <cell r="P11">
            <v>-0.17</v>
          </cell>
          <cell r="Q11">
            <v>1.71</v>
          </cell>
          <cell r="R11">
            <v>0.24</v>
          </cell>
          <cell r="S11">
            <v>19.920000000000002</v>
          </cell>
          <cell r="T11">
            <v>16.420000000000002</v>
          </cell>
          <cell r="U11">
            <v>4.37</v>
          </cell>
          <cell r="V11">
            <v>12.02</v>
          </cell>
          <cell r="W11">
            <v>-7.71</v>
          </cell>
          <cell r="X11">
            <v>-12.7</v>
          </cell>
          <cell r="Y11">
            <v>-10.36</v>
          </cell>
          <cell r="Z11">
            <v>-4.75</v>
          </cell>
          <cell r="AA11">
            <v>-1.87</v>
          </cell>
          <cell r="AB11">
            <v>-0.69</v>
          </cell>
          <cell r="AC11">
            <v>-0.52</v>
          </cell>
          <cell r="AD11">
            <v>-3.37</v>
          </cell>
          <cell r="AE11">
            <v>19.16</v>
          </cell>
          <cell r="AF11">
            <v>-1.66</v>
          </cell>
          <cell r="AG11">
            <v>-0.44</v>
          </cell>
          <cell r="AH11">
            <v>1.68</v>
          </cell>
          <cell r="AI11">
            <v>2.5499999999999998</v>
          </cell>
          <cell r="AJ11">
            <v>-4.9800000000000004</v>
          </cell>
          <cell r="AK11">
            <v>3.26</v>
          </cell>
          <cell r="AL11">
            <v>7.69</v>
          </cell>
          <cell r="AM11">
            <v>10.85</v>
          </cell>
          <cell r="AN11">
            <v>4.05</v>
          </cell>
          <cell r="AO11">
            <v>0.3</v>
          </cell>
          <cell r="AP11">
            <v>4.97</v>
          </cell>
          <cell r="AQ11">
            <v>5.35</v>
          </cell>
          <cell r="AR11">
            <v>0.93</v>
          </cell>
          <cell r="BI11">
            <v>10</v>
          </cell>
        </row>
        <row r="12">
          <cell r="A12" t="str">
            <v>1101068.Feijão-roxo</v>
          </cell>
          <cell r="B12">
            <v>-2.31</v>
          </cell>
          <cell r="C12">
            <v>36.549999999999997</v>
          </cell>
          <cell r="D12">
            <v>-3.41</v>
          </cell>
          <cell r="E12">
            <v>-7.55</v>
          </cell>
          <cell r="F12">
            <v>3.55</v>
          </cell>
          <cell r="G12">
            <v>-6.63</v>
          </cell>
          <cell r="H12">
            <v>-17.47</v>
          </cell>
          <cell r="I12">
            <v>-7.57</v>
          </cell>
          <cell r="J12">
            <v>-4.0199999999999996</v>
          </cell>
          <cell r="K12">
            <v>16.22</v>
          </cell>
          <cell r="L12">
            <v>5.59</v>
          </cell>
          <cell r="M12">
            <v>13.33</v>
          </cell>
          <cell r="N12">
            <v>29.73</v>
          </cell>
          <cell r="O12">
            <v>-5.32</v>
          </cell>
          <cell r="P12">
            <v>3.33</v>
          </cell>
          <cell r="Q12">
            <v>1.1100000000000001</v>
          </cell>
          <cell r="R12">
            <v>-1.61</v>
          </cell>
          <cell r="S12">
            <v>1.19</v>
          </cell>
          <cell r="T12">
            <v>-1.9</v>
          </cell>
          <cell r="U12">
            <v>8.3800000000000008</v>
          </cell>
          <cell r="V12">
            <v>-2.35</v>
          </cell>
          <cell r="W12">
            <v>-4.46</v>
          </cell>
          <cell r="X12">
            <v>5.88</v>
          </cell>
          <cell r="Y12">
            <v>-1.59</v>
          </cell>
          <cell r="Z12">
            <v>3.97</v>
          </cell>
          <cell r="AA12">
            <v>-3</v>
          </cell>
          <cell r="AB12">
            <v>0.97</v>
          </cell>
          <cell r="AC12">
            <v>9.1300000000000008</v>
          </cell>
          <cell r="AD12">
            <v>-1.96</v>
          </cell>
          <cell r="AE12">
            <v>-2.2799999999999998</v>
          </cell>
          <cell r="AF12">
            <v>6.49</v>
          </cell>
          <cell r="AG12">
            <v>2.86</v>
          </cell>
          <cell r="AH12">
            <v>-1.52</v>
          </cell>
          <cell r="AI12">
            <v>2.23</v>
          </cell>
          <cell r="AJ12">
            <v>1.54</v>
          </cell>
          <cell r="AK12">
            <v>5.98</v>
          </cell>
          <cell r="AL12">
            <v>-1.25</v>
          </cell>
          <cell r="AM12">
            <v>-5.94</v>
          </cell>
          <cell r="AN12">
            <v>0.53</v>
          </cell>
          <cell r="AO12">
            <v>1.08</v>
          </cell>
          <cell r="AP12">
            <v>7.07</v>
          </cell>
          <cell r="AQ12">
            <v>14.89</v>
          </cell>
          <cell r="AR12">
            <v>5.45</v>
          </cell>
          <cell r="BI12">
            <v>11</v>
          </cell>
        </row>
        <row r="13">
          <cell r="A13" t="str">
            <v>1101073.Feijão-carioca(rajado)</v>
          </cell>
          <cell r="B13">
            <v>-2.14</v>
          </cell>
          <cell r="C13">
            <v>37.229999999999997</v>
          </cell>
          <cell r="D13">
            <v>1.64</v>
          </cell>
          <cell r="E13">
            <v>-5.24</v>
          </cell>
          <cell r="F13">
            <v>3.59</v>
          </cell>
          <cell r="G13">
            <v>-5.78</v>
          </cell>
          <cell r="H13">
            <v>-16.2</v>
          </cell>
          <cell r="I13">
            <v>-10.15</v>
          </cell>
          <cell r="J13">
            <v>-5.88</v>
          </cell>
          <cell r="K13">
            <v>11.47</v>
          </cell>
          <cell r="L13">
            <v>8.73</v>
          </cell>
          <cell r="M13">
            <v>2.0099999999999998</v>
          </cell>
          <cell r="N13">
            <v>20.309999999999999</v>
          </cell>
          <cell r="O13">
            <v>1.3</v>
          </cell>
          <cell r="P13">
            <v>-2.69</v>
          </cell>
          <cell r="Q13">
            <v>-4</v>
          </cell>
          <cell r="R13">
            <v>-0.8</v>
          </cell>
          <cell r="S13">
            <v>8.4499999999999993</v>
          </cell>
          <cell r="T13">
            <v>6.73</v>
          </cell>
          <cell r="U13">
            <v>17.68</v>
          </cell>
          <cell r="V13">
            <v>6.73</v>
          </cell>
          <cell r="W13">
            <v>-2.4300000000000002</v>
          </cell>
          <cell r="X13">
            <v>-3.79</v>
          </cell>
          <cell r="Y13">
            <v>-2.11</v>
          </cell>
          <cell r="Z13">
            <v>4.6100000000000003</v>
          </cell>
          <cell r="AA13">
            <v>-1.73</v>
          </cell>
          <cell r="AB13">
            <v>-2.56</v>
          </cell>
          <cell r="AC13">
            <v>-4</v>
          </cell>
          <cell r="AD13">
            <v>-3.83</v>
          </cell>
          <cell r="AE13">
            <v>5.53</v>
          </cell>
          <cell r="AF13">
            <v>0.15</v>
          </cell>
          <cell r="AG13">
            <v>-2.5</v>
          </cell>
          <cell r="AH13">
            <v>5.63</v>
          </cell>
          <cell r="AI13">
            <v>0.31</v>
          </cell>
          <cell r="AJ13">
            <v>5.68</v>
          </cell>
          <cell r="AK13">
            <v>18.54</v>
          </cell>
          <cell r="AL13">
            <v>2.61</v>
          </cell>
          <cell r="AM13">
            <v>-3.72</v>
          </cell>
          <cell r="AN13">
            <v>-1.05</v>
          </cell>
          <cell r="AO13">
            <v>2.35</v>
          </cell>
          <cell r="AP13">
            <v>18.16</v>
          </cell>
          <cell r="AQ13">
            <v>8.1999999999999993</v>
          </cell>
          <cell r="AR13">
            <v>6.78</v>
          </cell>
          <cell r="BI13">
            <v>12</v>
          </cell>
        </row>
        <row r="14">
          <cell r="A14" t="str">
            <v>1101079.Milho em grão</v>
          </cell>
          <cell r="B14">
            <v>-2.0299999999999998</v>
          </cell>
          <cell r="C14">
            <v>4.21</v>
          </cell>
          <cell r="D14">
            <v>2.84</v>
          </cell>
          <cell r="E14">
            <v>1.48</v>
          </cell>
          <cell r="F14">
            <v>0.22</v>
          </cell>
          <cell r="G14">
            <v>-0.19</v>
          </cell>
          <cell r="H14">
            <v>-5.0199999999999996</v>
          </cell>
          <cell r="I14">
            <v>-0.88</v>
          </cell>
          <cell r="J14">
            <v>-3.6</v>
          </cell>
          <cell r="K14">
            <v>-0.87</v>
          </cell>
          <cell r="L14">
            <v>-2</v>
          </cell>
          <cell r="M14">
            <v>1.99</v>
          </cell>
          <cell r="N14">
            <v>1.07</v>
          </cell>
          <cell r="O14">
            <v>0.99</v>
          </cell>
          <cell r="P14">
            <v>0.81</v>
          </cell>
          <cell r="Q14">
            <v>-2.56</v>
          </cell>
          <cell r="R14">
            <v>-0.16</v>
          </cell>
          <cell r="S14">
            <v>-0.16</v>
          </cell>
          <cell r="T14">
            <v>-0.46</v>
          </cell>
          <cell r="U14">
            <v>1.19</v>
          </cell>
          <cell r="V14">
            <v>-0.19</v>
          </cell>
          <cell r="W14">
            <v>-1.5</v>
          </cell>
          <cell r="X14">
            <v>-7.15</v>
          </cell>
          <cell r="Y14">
            <v>4.55</v>
          </cell>
          <cell r="Z14">
            <v>0.91</v>
          </cell>
          <cell r="AA14">
            <v>3.02</v>
          </cell>
          <cell r="AB14">
            <v>2.42</v>
          </cell>
          <cell r="AC14">
            <v>3.62</v>
          </cell>
          <cell r="AD14">
            <v>-0.01</v>
          </cell>
          <cell r="AE14">
            <v>1.98</v>
          </cell>
          <cell r="AF14">
            <v>2.36</v>
          </cell>
          <cell r="AG14">
            <v>0.16</v>
          </cell>
          <cell r="AH14">
            <v>0.75</v>
          </cell>
          <cell r="AI14">
            <v>0.47</v>
          </cell>
          <cell r="AJ14">
            <v>-0.4</v>
          </cell>
          <cell r="AK14">
            <v>-1.77</v>
          </cell>
          <cell r="AL14">
            <v>-0.16</v>
          </cell>
          <cell r="AM14">
            <v>-0.32</v>
          </cell>
          <cell r="AN14">
            <v>1.1599999999999999</v>
          </cell>
          <cell r="AO14">
            <v>1.88</v>
          </cell>
          <cell r="AP14">
            <v>3.24</v>
          </cell>
          <cell r="AQ14">
            <v>17.45</v>
          </cell>
          <cell r="AR14">
            <v>3.73</v>
          </cell>
          <cell r="BI14">
            <v>13</v>
          </cell>
        </row>
        <row r="15">
          <cell r="A15" t="str">
            <v>1101080.Milho em espiga</v>
          </cell>
          <cell r="B15">
            <v>-2.31</v>
          </cell>
          <cell r="C15">
            <v>8.3000000000000007</v>
          </cell>
          <cell r="D15">
            <v>-1.62</v>
          </cell>
          <cell r="E15">
            <v>0.66</v>
          </cell>
          <cell r="F15">
            <v>3.98</v>
          </cell>
          <cell r="G15">
            <v>10.6</v>
          </cell>
          <cell r="H15">
            <v>-9.39</v>
          </cell>
          <cell r="I15">
            <v>-4.66</v>
          </cell>
          <cell r="J15">
            <v>-3.18</v>
          </cell>
          <cell r="K15">
            <v>3.45</v>
          </cell>
          <cell r="L15">
            <v>5.88</v>
          </cell>
          <cell r="M15">
            <v>3.01</v>
          </cell>
          <cell r="N15">
            <v>7.95</v>
          </cell>
          <cell r="O15">
            <v>-1.69</v>
          </cell>
          <cell r="P15">
            <v>-2.54</v>
          </cell>
          <cell r="Q15">
            <v>6.64</v>
          </cell>
          <cell r="R15">
            <v>-7.99</v>
          </cell>
          <cell r="S15">
            <v>3.59</v>
          </cell>
          <cell r="T15">
            <v>-0.53</v>
          </cell>
          <cell r="U15">
            <v>6.42</v>
          </cell>
          <cell r="V15">
            <v>1.73</v>
          </cell>
          <cell r="W15">
            <v>-0.76</v>
          </cell>
          <cell r="X15">
            <v>-2.73</v>
          </cell>
          <cell r="Y15">
            <v>-3.59</v>
          </cell>
          <cell r="Z15">
            <v>2.2799999999999998</v>
          </cell>
          <cell r="AA15">
            <v>2.5299999999999998</v>
          </cell>
          <cell r="AB15">
            <v>-1.54</v>
          </cell>
          <cell r="AC15">
            <v>1.92</v>
          </cell>
          <cell r="AD15">
            <v>-1.99</v>
          </cell>
          <cell r="AE15">
            <v>2.2000000000000002</v>
          </cell>
          <cell r="AF15">
            <v>0.94</v>
          </cell>
          <cell r="AG15">
            <v>6.14</v>
          </cell>
          <cell r="AH15">
            <v>-8.86</v>
          </cell>
          <cell r="AI15">
            <v>0.81</v>
          </cell>
          <cell r="AJ15">
            <v>-2.52</v>
          </cell>
          <cell r="AK15">
            <v>7.52</v>
          </cell>
          <cell r="AL15">
            <v>6.25</v>
          </cell>
          <cell r="AM15">
            <v>17.23</v>
          </cell>
          <cell r="AN15">
            <v>-0.49</v>
          </cell>
          <cell r="AO15">
            <v>-0.1</v>
          </cell>
          <cell r="AP15">
            <v>9.9600000000000009</v>
          </cell>
          <cell r="AQ15">
            <v>3.4</v>
          </cell>
          <cell r="AR15">
            <v>4.41</v>
          </cell>
          <cell r="BI15">
            <v>14</v>
          </cell>
        </row>
        <row r="16">
          <cell r="A16" t="str">
            <v>1102.Farinhas, féculas e massas</v>
          </cell>
          <cell r="B16">
            <v>0.01</v>
          </cell>
          <cell r="C16">
            <v>1.61</v>
          </cell>
          <cell r="D16">
            <v>0.82</v>
          </cell>
          <cell r="E16">
            <v>1.6</v>
          </cell>
          <cell r="F16">
            <v>1.95</v>
          </cell>
          <cell r="G16">
            <v>2.0099999999999998</v>
          </cell>
          <cell r="H16">
            <v>0.9</v>
          </cell>
          <cell r="I16">
            <v>0.38</v>
          </cell>
          <cell r="J16">
            <v>-0.94</v>
          </cell>
          <cell r="K16">
            <v>-0.93</v>
          </cell>
          <cell r="L16">
            <v>-0.79</v>
          </cell>
          <cell r="M16">
            <v>0.21</v>
          </cell>
          <cell r="N16">
            <v>0.39</v>
          </cell>
          <cell r="O16">
            <v>0.36</v>
          </cell>
          <cell r="P16">
            <v>-0.17</v>
          </cell>
          <cell r="Q16">
            <v>0.26</v>
          </cell>
          <cell r="R16">
            <v>-0.25</v>
          </cell>
          <cell r="S16">
            <v>0.43</v>
          </cell>
          <cell r="T16">
            <v>1.26</v>
          </cell>
          <cell r="U16">
            <v>0.26</v>
          </cell>
          <cell r="V16">
            <v>1.23</v>
          </cell>
          <cell r="W16">
            <v>0.83</v>
          </cell>
          <cell r="X16">
            <v>0.64</v>
          </cell>
          <cell r="Y16">
            <v>2.2200000000000002</v>
          </cell>
          <cell r="Z16">
            <v>2.66</v>
          </cell>
          <cell r="AA16">
            <v>2.25</v>
          </cell>
          <cell r="AB16">
            <v>0.78</v>
          </cell>
          <cell r="AC16">
            <v>1.41</v>
          </cell>
          <cell r="AD16">
            <v>0.81</v>
          </cell>
          <cell r="AE16">
            <v>0.64</v>
          </cell>
          <cell r="AF16">
            <v>1.33</v>
          </cell>
          <cell r="AG16">
            <v>0.5</v>
          </cell>
          <cell r="AH16">
            <v>-0.49</v>
          </cell>
          <cell r="AI16">
            <v>0.33</v>
          </cell>
          <cell r="AJ16">
            <v>1.22</v>
          </cell>
          <cell r="AK16">
            <v>1</v>
          </cell>
          <cell r="AL16">
            <v>4.04</v>
          </cell>
          <cell r="AM16">
            <v>4.66</v>
          </cell>
          <cell r="AN16">
            <v>5.68</v>
          </cell>
          <cell r="AO16">
            <v>9.9499999999999993</v>
          </cell>
          <cell r="AP16">
            <v>6.07</v>
          </cell>
          <cell r="AQ16">
            <v>2</v>
          </cell>
          <cell r="AR16">
            <v>1.02</v>
          </cell>
          <cell r="BI16">
            <v>15</v>
          </cell>
        </row>
        <row r="17">
          <cell r="A17" t="str">
            <v>1102001.Farinha de arroz</v>
          </cell>
          <cell r="B17">
            <v>-0.59</v>
          </cell>
          <cell r="C17">
            <v>1.71</v>
          </cell>
          <cell r="D17">
            <v>1.72</v>
          </cell>
          <cell r="E17">
            <v>-0.37</v>
          </cell>
          <cell r="F17">
            <v>5.14</v>
          </cell>
          <cell r="G17">
            <v>1.35</v>
          </cell>
          <cell r="H17">
            <v>-0.24</v>
          </cell>
          <cell r="I17">
            <v>-1.53</v>
          </cell>
          <cell r="J17">
            <v>0.4</v>
          </cell>
          <cell r="K17">
            <v>2.97</v>
          </cell>
          <cell r="L17">
            <v>0.21</v>
          </cell>
          <cell r="M17">
            <v>0.98</v>
          </cell>
          <cell r="N17">
            <v>0.72</v>
          </cell>
          <cell r="O17">
            <v>-0.91</v>
          </cell>
          <cell r="P17">
            <v>1.5</v>
          </cell>
          <cell r="Q17">
            <v>0.45</v>
          </cell>
          <cell r="R17">
            <v>-0.17</v>
          </cell>
          <cell r="S17">
            <v>1.28</v>
          </cell>
          <cell r="T17">
            <v>-0.55000000000000004</v>
          </cell>
          <cell r="U17">
            <v>0.85</v>
          </cell>
          <cell r="V17">
            <v>1.26</v>
          </cell>
          <cell r="W17">
            <v>1.29</v>
          </cell>
          <cell r="X17">
            <v>1.66</v>
          </cell>
          <cell r="Y17">
            <v>-1.26</v>
          </cell>
          <cell r="Z17">
            <v>-0.18</v>
          </cell>
          <cell r="AA17">
            <v>1.65</v>
          </cell>
          <cell r="AB17">
            <v>3.2</v>
          </cell>
          <cell r="AC17">
            <v>2.3199999999999998</v>
          </cell>
          <cell r="AD17">
            <v>1.43</v>
          </cell>
          <cell r="AE17">
            <v>0.49</v>
          </cell>
          <cell r="AF17">
            <v>-1.43</v>
          </cell>
          <cell r="AG17">
            <v>2.62</v>
          </cell>
          <cell r="AH17">
            <v>-0.62</v>
          </cell>
          <cell r="AI17">
            <v>-2.73</v>
          </cell>
          <cell r="AJ17">
            <v>0.86</v>
          </cell>
          <cell r="AK17">
            <v>-2.7</v>
          </cell>
          <cell r="AL17">
            <v>1.67</v>
          </cell>
          <cell r="AM17">
            <v>-0.2</v>
          </cell>
          <cell r="AN17">
            <v>2.35</v>
          </cell>
          <cell r="AO17">
            <v>3.61</v>
          </cell>
          <cell r="AP17">
            <v>2.2200000000000002</v>
          </cell>
          <cell r="AQ17">
            <v>1.1399999999999999</v>
          </cell>
          <cell r="AR17">
            <v>3.82</v>
          </cell>
          <cell r="BI17">
            <v>16</v>
          </cell>
        </row>
        <row r="18">
          <cell r="A18" t="str">
            <v>1102002.Aveia em flocos</v>
          </cell>
          <cell r="B18">
            <v>-7.0000000000000007E-2</v>
          </cell>
          <cell r="C18">
            <v>1.51</v>
          </cell>
          <cell r="D18">
            <v>0.75</v>
          </cell>
          <cell r="E18">
            <v>-3.17</v>
          </cell>
          <cell r="F18">
            <v>2.84</v>
          </cell>
          <cell r="G18">
            <v>1.26</v>
          </cell>
          <cell r="H18">
            <v>0.75</v>
          </cell>
          <cell r="I18">
            <v>0.46</v>
          </cell>
          <cell r="J18">
            <v>-3.38</v>
          </cell>
          <cell r="K18">
            <v>2.0299999999999998</v>
          </cell>
          <cell r="L18">
            <v>2.06</v>
          </cell>
          <cell r="M18">
            <v>-0.22</v>
          </cell>
          <cell r="N18">
            <v>1.63</v>
          </cell>
          <cell r="O18">
            <v>1.75</v>
          </cell>
          <cell r="P18">
            <v>0.74</v>
          </cell>
          <cell r="Q18">
            <v>1.22</v>
          </cell>
          <cell r="R18">
            <v>-0.63</v>
          </cell>
          <cell r="S18">
            <v>-1.2</v>
          </cell>
          <cell r="T18">
            <v>1.67</v>
          </cell>
          <cell r="U18">
            <v>1.45</v>
          </cell>
          <cell r="V18">
            <v>-1.55</v>
          </cell>
          <cell r="W18">
            <v>-0.59</v>
          </cell>
          <cell r="X18">
            <v>1.79</v>
          </cell>
          <cell r="Y18">
            <v>1.27</v>
          </cell>
          <cell r="Z18">
            <v>2</v>
          </cell>
          <cell r="AA18">
            <v>-0.3</v>
          </cell>
          <cell r="AB18">
            <v>0.22</v>
          </cell>
          <cell r="AC18">
            <v>-0.96</v>
          </cell>
          <cell r="AD18">
            <v>0.28000000000000003</v>
          </cell>
          <cell r="AE18">
            <v>1.1000000000000001</v>
          </cell>
          <cell r="AF18">
            <v>1.36</v>
          </cell>
          <cell r="AG18">
            <v>0.75</v>
          </cell>
          <cell r="AH18">
            <v>0.18</v>
          </cell>
          <cell r="AI18">
            <v>0.63</v>
          </cell>
          <cell r="AJ18">
            <v>-1.03</v>
          </cell>
          <cell r="AK18">
            <v>0.62</v>
          </cell>
          <cell r="AL18">
            <v>1.33</v>
          </cell>
          <cell r="AM18">
            <v>-0.35</v>
          </cell>
          <cell r="AN18">
            <v>-7.0000000000000007E-2</v>
          </cell>
          <cell r="AO18">
            <v>1.46</v>
          </cell>
          <cell r="AP18">
            <v>4.33</v>
          </cell>
          <cell r="AQ18">
            <v>2.1800000000000002</v>
          </cell>
          <cell r="AR18">
            <v>2.5299999999999998</v>
          </cell>
          <cell r="BI18">
            <v>17</v>
          </cell>
        </row>
        <row r="19">
          <cell r="A19" t="str">
            <v>1102006.Macarrão</v>
          </cell>
          <cell r="B19">
            <v>0.19</v>
          </cell>
          <cell r="C19">
            <v>0.8</v>
          </cell>
          <cell r="D19">
            <v>-0.28999999999999998</v>
          </cell>
          <cell r="E19">
            <v>0.78</v>
          </cell>
          <cell r="F19">
            <v>0.18</v>
          </cell>
          <cell r="G19">
            <v>1.05</v>
          </cell>
          <cell r="H19">
            <v>0.28000000000000003</v>
          </cell>
          <cell r="I19">
            <v>1.32</v>
          </cell>
          <cell r="J19">
            <v>0.1</v>
          </cell>
          <cell r="K19">
            <v>-0.54</v>
          </cell>
          <cell r="L19">
            <v>-0.02</v>
          </cell>
          <cell r="M19">
            <v>0.39</v>
          </cell>
          <cell r="N19">
            <v>0.97</v>
          </cell>
          <cell r="O19">
            <v>1.1299999999999999</v>
          </cell>
          <cell r="P19">
            <v>-0.28999999999999998</v>
          </cell>
          <cell r="Q19">
            <v>0.81</v>
          </cell>
          <cell r="R19">
            <v>-0.57999999999999996</v>
          </cell>
          <cell r="S19">
            <v>0.45</v>
          </cell>
          <cell r="T19">
            <v>2.13</v>
          </cell>
          <cell r="U19">
            <v>0.62</v>
          </cell>
          <cell r="V19">
            <v>2.52</v>
          </cell>
          <cell r="W19">
            <v>1.99</v>
          </cell>
          <cell r="X19">
            <v>0.94</v>
          </cell>
          <cell r="Y19">
            <v>3.53</v>
          </cell>
          <cell r="Z19">
            <v>3.38</v>
          </cell>
          <cell r="AA19">
            <v>3.35</v>
          </cell>
          <cell r="AB19">
            <v>1.01</v>
          </cell>
          <cell r="AC19">
            <v>2.2999999999999998</v>
          </cell>
          <cell r="AD19">
            <v>0.92</v>
          </cell>
          <cell r="AE19">
            <v>-0.36</v>
          </cell>
          <cell r="AF19">
            <v>1.56</v>
          </cell>
          <cell r="AG19">
            <v>0.02</v>
          </cell>
          <cell r="AH19">
            <v>-1.25</v>
          </cell>
          <cell r="AI19">
            <v>0.09</v>
          </cell>
          <cell r="AJ19">
            <v>1.36</v>
          </cell>
          <cell r="AK19">
            <v>1.21</v>
          </cell>
          <cell r="AL19">
            <v>4.2300000000000004</v>
          </cell>
          <cell r="AM19">
            <v>5.6</v>
          </cell>
          <cell r="AN19">
            <v>5.62</v>
          </cell>
          <cell r="AO19">
            <v>9.9</v>
          </cell>
          <cell r="AP19">
            <v>5.32</v>
          </cell>
          <cell r="AQ19">
            <v>2.85</v>
          </cell>
          <cell r="AR19">
            <v>0.81</v>
          </cell>
          <cell r="BI19">
            <v>18</v>
          </cell>
        </row>
        <row r="20">
          <cell r="A20" t="str">
            <v>1102008.Fubá de milho</v>
          </cell>
          <cell r="B20">
            <v>1.28</v>
          </cell>
          <cell r="C20">
            <v>3.09</v>
          </cell>
          <cell r="D20">
            <v>1.39</v>
          </cell>
          <cell r="E20">
            <v>6.45</v>
          </cell>
          <cell r="F20">
            <v>7.49</v>
          </cell>
          <cell r="G20">
            <v>1.7</v>
          </cell>
          <cell r="H20">
            <v>2.82</v>
          </cell>
          <cell r="I20">
            <v>-0.12</v>
          </cell>
          <cell r="J20">
            <v>-0.78</v>
          </cell>
          <cell r="K20">
            <v>-1.07</v>
          </cell>
          <cell r="L20">
            <v>-2.23</v>
          </cell>
          <cell r="M20">
            <v>1.54</v>
          </cell>
          <cell r="N20">
            <v>0.17</v>
          </cell>
          <cell r="O20">
            <v>1.08</v>
          </cell>
          <cell r="P20">
            <v>0.25</v>
          </cell>
          <cell r="Q20">
            <v>0.06</v>
          </cell>
          <cell r="R20">
            <v>1.2</v>
          </cell>
          <cell r="S20">
            <v>0.41</v>
          </cell>
          <cell r="T20">
            <v>-0.23</v>
          </cell>
          <cell r="U20">
            <v>-0.59</v>
          </cell>
          <cell r="V20">
            <v>0.42</v>
          </cell>
          <cell r="W20">
            <v>-1.31</v>
          </cell>
          <cell r="X20">
            <v>-0.31</v>
          </cell>
          <cell r="Y20">
            <v>2.67</v>
          </cell>
          <cell r="Z20">
            <v>0.7</v>
          </cell>
          <cell r="AA20">
            <v>1.07</v>
          </cell>
          <cell r="AB20">
            <v>-0.52</v>
          </cell>
          <cell r="AC20">
            <v>2.17</v>
          </cell>
          <cell r="AD20">
            <v>1.44</v>
          </cell>
          <cell r="AE20">
            <v>1.17</v>
          </cell>
          <cell r="AF20">
            <v>0.65</v>
          </cell>
          <cell r="AG20">
            <v>1.07</v>
          </cell>
          <cell r="AH20">
            <v>0.4</v>
          </cell>
          <cell r="AI20">
            <v>1.1599999999999999</v>
          </cell>
          <cell r="AJ20">
            <v>0.7</v>
          </cell>
          <cell r="AK20">
            <v>0.85</v>
          </cell>
          <cell r="AL20">
            <v>2.76</v>
          </cell>
          <cell r="AM20">
            <v>3.29</v>
          </cell>
          <cell r="AN20">
            <v>2.56</v>
          </cell>
          <cell r="AO20">
            <v>9</v>
          </cell>
          <cell r="AP20">
            <v>13.08</v>
          </cell>
          <cell r="AQ20">
            <v>4.75</v>
          </cell>
          <cell r="AR20">
            <v>2.2000000000000002</v>
          </cell>
          <cell r="BI20">
            <v>19</v>
          </cell>
        </row>
        <row r="21">
          <cell r="A21" t="str">
            <v>1102009.Amido de milho</v>
          </cell>
          <cell r="B21">
            <v>1.71</v>
          </cell>
          <cell r="C21">
            <v>8.48</v>
          </cell>
          <cell r="D21">
            <v>-3.67</v>
          </cell>
          <cell r="E21">
            <v>-2.33</v>
          </cell>
          <cell r="F21">
            <v>1.84</v>
          </cell>
          <cell r="G21">
            <v>3.34</v>
          </cell>
          <cell r="H21">
            <v>-1.5</v>
          </cell>
          <cell r="I21">
            <v>-2.2400000000000002</v>
          </cell>
          <cell r="J21">
            <v>0.98</v>
          </cell>
          <cell r="K21">
            <v>0.43</v>
          </cell>
          <cell r="L21">
            <v>0.24</v>
          </cell>
          <cell r="M21">
            <v>0</v>
          </cell>
          <cell r="N21">
            <v>0.82</v>
          </cell>
          <cell r="O21">
            <v>1.61</v>
          </cell>
          <cell r="P21">
            <v>-0.76</v>
          </cell>
          <cell r="Q21">
            <v>2.02</v>
          </cell>
          <cell r="R21">
            <v>-1.7</v>
          </cell>
          <cell r="S21">
            <v>-1.0900000000000001</v>
          </cell>
          <cell r="T21">
            <v>1.1299999999999999</v>
          </cell>
          <cell r="U21">
            <v>0.66</v>
          </cell>
          <cell r="V21">
            <v>-0.7</v>
          </cell>
          <cell r="W21">
            <v>0.36</v>
          </cell>
          <cell r="X21">
            <v>1.22</v>
          </cell>
          <cell r="Y21">
            <v>2.11</v>
          </cell>
          <cell r="Z21">
            <v>2.87</v>
          </cell>
          <cell r="AA21">
            <v>5.19</v>
          </cell>
          <cell r="AB21">
            <v>-1.23</v>
          </cell>
          <cell r="AC21">
            <v>-0.63</v>
          </cell>
          <cell r="AD21">
            <v>-0.6</v>
          </cell>
          <cell r="AE21">
            <v>1.4</v>
          </cell>
          <cell r="AF21">
            <v>1.92</v>
          </cell>
          <cell r="AG21">
            <v>0.81</v>
          </cell>
          <cell r="AH21">
            <v>2.4700000000000002</v>
          </cell>
          <cell r="AI21">
            <v>-1.23</v>
          </cell>
          <cell r="AJ21">
            <v>1.21</v>
          </cell>
          <cell r="AK21">
            <v>-2.62</v>
          </cell>
          <cell r="AL21">
            <v>-3.04</v>
          </cell>
          <cell r="AM21">
            <v>2</v>
          </cell>
          <cell r="AN21">
            <v>-4.58</v>
          </cell>
          <cell r="AO21">
            <v>5.54</v>
          </cell>
          <cell r="AP21">
            <v>4.3600000000000003</v>
          </cell>
          <cell r="AQ21">
            <v>0.33</v>
          </cell>
          <cell r="AR21">
            <v>1.6</v>
          </cell>
          <cell r="BI21">
            <v>20</v>
          </cell>
        </row>
        <row r="22">
          <cell r="A22" t="str">
            <v>1102010.Flocos de milho</v>
          </cell>
          <cell r="B22">
            <v>1.6</v>
          </cell>
          <cell r="C22">
            <v>2.46</v>
          </cell>
          <cell r="D22">
            <v>0.63</v>
          </cell>
          <cell r="E22">
            <v>-0.38</v>
          </cell>
          <cell r="F22">
            <v>0.08</v>
          </cell>
          <cell r="G22">
            <v>0.62</v>
          </cell>
          <cell r="H22">
            <v>0.05</v>
          </cell>
          <cell r="I22">
            <v>0.85</v>
          </cell>
          <cell r="J22">
            <v>-0.27</v>
          </cell>
          <cell r="K22">
            <v>1.31</v>
          </cell>
          <cell r="L22">
            <v>-0.17</v>
          </cell>
          <cell r="M22">
            <v>-1.76</v>
          </cell>
          <cell r="N22">
            <v>3.04</v>
          </cell>
          <cell r="O22">
            <v>2.85</v>
          </cell>
          <cell r="P22">
            <v>-1.85</v>
          </cell>
          <cell r="Q22">
            <v>-0.28999999999999998</v>
          </cell>
          <cell r="R22">
            <v>0.88</v>
          </cell>
          <cell r="S22">
            <v>-1.2</v>
          </cell>
          <cell r="T22">
            <v>-0.06</v>
          </cell>
          <cell r="U22">
            <v>1.43</v>
          </cell>
          <cell r="V22">
            <v>0.35</v>
          </cell>
          <cell r="W22">
            <v>-0.17</v>
          </cell>
          <cell r="X22">
            <v>1.73</v>
          </cell>
          <cell r="Y22">
            <v>-3.01</v>
          </cell>
          <cell r="Z22">
            <v>-0.98</v>
          </cell>
          <cell r="AA22">
            <v>0.86</v>
          </cell>
          <cell r="AB22">
            <v>0.46</v>
          </cell>
          <cell r="AC22">
            <v>1.01</v>
          </cell>
          <cell r="AD22">
            <v>-0.09</v>
          </cell>
          <cell r="AE22">
            <v>0.75</v>
          </cell>
          <cell r="AF22">
            <v>1.33</v>
          </cell>
          <cell r="AG22">
            <v>-0.93</v>
          </cell>
          <cell r="AH22">
            <v>2.2799999999999998</v>
          </cell>
          <cell r="AI22">
            <v>0.5</v>
          </cell>
          <cell r="AJ22">
            <v>0.63</v>
          </cell>
          <cell r="AK22">
            <v>0.12</v>
          </cell>
          <cell r="AL22">
            <v>-0.52</v>
          </cell>
          <cell r="AM22">
            <v>1.04</v>
          </cell>
          <cell r="AN22">
            <v>0.56999999999999995</v>
          </cell>
          <cell r="AO22">
            <v>2.38</v>
          </cell>
          <cell r="AP22">
            <v>-1.01</v>
          </cell>
          <cell r="AQ22">
            <v>2.99</v>
          </cell>
          <cell r="AR22">
            <v>4.5</v>
          </cell>
          <cell r="BI22">
            <v>21</v>
          </cell>
        </row>
        <row r="23">
          <cell r="A23" t="str">
            <v>1102012.Farinha de trigo</v>
          </cell>
          <cell r="B23">
            <v>-0.66</v>
          </cell>
          <cell r="C23">
            <v>1.73</v>
          </cell>
          <cell r="D23">
            <v>2.06</v>
          </cell>
          <cell r="E23">
            <v>1.45</v>
          </cell>
          <cell r="F23">
            <v>0.65</v>
          </cell>
          <cell r="G23">
            <v>-0.53</v>
          </cell>
          <cell r="H23">
            <v>-1.27</v>
          </cell>
          <cell r="I23">
            <v>-1.63</v>
          </cell>
          <cell r="J23">
            <v>-1.04</v>
          </cell>
          <cell r="K23">
            <v>-1.05</v>
          </cell>
          <cell r="L23">
            <v>0.13</v>
          </cell>
          <cell r="M23">
            <v>0.86</v>
          </cell>
          <cell r="N23">
            <v>0.25</v>
          </cell>
          <cell r="O23">
            <v>-0.19</v>
          </cell>
          <cell r="P23">
            <v>-0.4</v>
          </cell>
          <cell r="Q23">
            <v>-0.4</v>
          </cell>
          <cell r="R23">
            <v>-0.3</v>
          </cell>
          <cell r="S23">
            <v>1.17</v>
          </cell>
          <cell r="T23">
            <v>1.24</v>
          </cell>
          <cell r="U23">
            <v>1.48</v>
          </cell>
          <cell r="V23">
            <v>3.14</v>
          </cell>
          <cell r="W23">
            <v>2.73</v>
          </cell>
          <cell r="X23">
            <v>1.76</v>
          </cell>
          <cell r="Y23">
            <v>5.29</v>
          </cell>
          <cell r="Z23">
            <v>6.81</v>
          </cell>
          <cell r="AA23">
            <v>2.21</v>
          </cell>
          <cell r="AB23">
            <v>0.57999999999999996</v>
          </cell>
          <cell r="AC23">
            <v>0.86</v>
          </cell>
          <cell r="AD23">
            <v>-0.79</v>
          </cell>
          <cell r="AE23">
            <v>0.05</v>
          </cell>
          <cell r="AF23">
            <v>0.26</v>
          </cell>
          <cell r="AG23">
            <v>-0.44</v>
          </cell>
          <cell r="AH23">
            <v>-0.79</v>
          </cell>
          <cell r="AI23">
            <v>0.55000000000000004</v>
          </cell>
          <cell r="AJ23">
            <v>0.76</v>
          </cell>
          <cell r="AK23">
            <v>4.37</v>
          </cell>
          <cell r="AL23">
            <v>11.69</v>
          </cell>
          <cell r="AM23">
            <v>10.71</v>
          </cell>
          <cell r="AN23">
            <v>15.28</v>
          </cell>
          <cell r="AO23">
            <v>15.17</v>
          </cell>
          <cell r="AP23">
            <v>2.06</v>
          </cell>
          <cell r="AQ23">
            <v>-2.23</v>
          </cell>
          <cell r="AR23">
            <v>-3.54</v>
          </cell>
          <cell r="BI23">
            <v>22</v>
          </cell>
        </row>
        <row r="24">
          <cell r="A24" t="str">
            <v>1102013.Farinha vitaminada</v>
          </cell>
          <cell r="B24">
            <v>-0.28000000000000003</v>
          </cell>
          <cell r="C24">
            <v>0.49</v>
          </cell>
          <cell r="D24">
            <v>1.46</v>
          </cell>
          <cell r="E24">
            <v>-0.55000000000000004</v>
          </cell>
          <cell r="F24">
            <v>1.47</v>
          </cell>
          <cell r="G24">
            <v>0.98</v>
          </cell>
          <cell r="H24">
            <v>0.08</v>
          </cell>
          <cell r="I24">
            <v>1.69</v>
          </cell>
          <cell r="J24">
            <v>-0.46</v>
          </cell>
          <cell r="K24">
            <v>-0.27</v>
          </cell>
          <cell r="L24">
            <v>-0.96</v>
          </cell>
          <cell r="M24">
            <v>0.22</v>
          </cell>
          <cell r="N24">
            <v>-0.35</v>
          </cell>
          <cell r="O24">
            <v>-0.28999999999999998</v>
          </cell>
          <cell r="P24">
            <v>0.13</v>
          </cell>
          <cell r="Q24">
            <v>-0.1</v>
          </cell>
          <cell r="R24">
            <v>0.18</v>
          </cell>
          <cell r="S24">
            <v>0.65</v>
          </cell>
          <cell r="T24">
            <v>1.98</v>
          </cell>
          <cell r="U24">
            <v>0.41</v>
          </cell>
          <cell r="V24">
            <v>0.59</v>
          </cell>
          <cell r="W24">
            <v>-0.15</v>
          </cell>
          <cell r="X24">
            <v>2.2599999999999998</v>
          </cell>
          <cell r="Y24">
            <v>1.61</v>
          </cell>
          <cell r="Z24">
            <v>0.73</v>
          </cell>
          <cell r="AA24">
            <v>1.77</v>
          </cell>
          <cell r="AB24">
            <v>0.83</v>
          </cell>
          <cell r="AC24">
            <v>-0.78</v>
          </cell>
          <cell r="AD24">
            <v>2.19</v>
          </cell>
          <cell r="AE24">
            <v>1.39</v>
          </cell>
          <cell r="AF24">
            <v>2.14</v>
          </cell>
          <cell r="AG24">
            <v>0.21</v>
          </cell>
          <cell r="AH24">
            <v>0.03</v>
          </cell>
          <cell r="AI24">
            <v>0.41</v>
          </cell>
          <cell r="AJ24">
            <v>0.7</v>
          </cell>
          <cell r="AK24">
            <v>0.54</v>
          </cell>
          <cell r="AL24">
            <v>1.81</v>
          </cell>
          <cell r="AM24">
            <v>0.94</v>
          </cell>
          <cell r="AN24">
            <v>1.52</v>
          </cell>
          <cell r="AO24">
            <v>1.39</v>
          </cell>
          <cell r="AP24">
            <v>2.25</v>
          </cell>
          <cell r="AQ24">
            <v>1.34</v>
          </cell>
          <cell r="AR24">
            <v>1.35</v>
          </cell>
          <cell r="BI24">
            <v>23</v>
          </cell>
        </row>
        <row r="25">
          <cell r="A25" t="str">
            <v>1102016.Flocos de cereais</v>
          </cell>
          <cell r="B25">
            <v>-0.04</v>
          </cell>
          <cell r="C25">
            <v>1.66</v>
          </cell>
          <cell r="D25">
            <v>0.87</v>
          </cell>
          <cell r="E25">
            <v>1.65</v>
          </cell>
          <cell r="F25">
            <v>2.0099999999999998</v>
          </cell>
          <cell r="G25">
            <v>0.73</v>
          </cell>
          <cell r="H25">
            <v>0.8</v>
          </cell>
          <cell r="I25">
            <v>0.21</v>
          </cell>
          <cell r="J25">
            <v>-0.4</v>
          </cell>
          <cell r="K25">
            <v>0.92</v>
          </cell>
          <cell r="L25">
            <v>1.06</v>
          </cell>
          <cell r="M25">
            <v>1</v>
          </cell>
          <cell r="N25">
            <v>0.33</v>
          </cell>
          <cell r="O25">
            <v>1.99</v>
          </cell>
          <cell r="P25">
            <v>0.57999999999999996</v>
          </cell>
          <cell r="Q25">
            <v>0.7</v>
          </cell>
          <cell r="R25">
            <v>1.1000000000000001</v>
          </cell>
          <cell r="S25">
            <v>0.4</v>
          </cell>
          <cell r="T25">
            <v>-0.21</v>
          </cell>
          <cell r="U25">
            <v>0</v>
          </cell>
          <cell r="V25">
            <v>0.36</v>
          </cell>
          <cell r="W25">
            <v>0.83</v>
          </cell>
          <cell r="X25">
            <v>0.96</v>
          </cell>
          <cell r="Y25">
            <v>1.1499999999999999</v>
          </cell>
          <cell r="Z25">
            <v>0.23</v>
          </cell>
          <cell r="AA25">
            <v>2.23</v>
          </cell>
          <cell r="AB25">
            <v>2.94</v>
          </cell>
          <cell r="AC25">
            <v>1.45</v>
          </cell>
          <cell r="AD25">
            <v>3.78</v>
          </cell>
          <cell r="AE25">
            <v>1.3</v>
          </cell>
          <cell r="AF25">
            <v>0.89</v>
          </cell>
          <cell r="AG25">
            <v>0.55000000000000004</v>
          </cell>
          <cell r="AH25">
            <v>0</v>
          </cell>
          <cell r="AI25">
            <v>-0.67</v>
          </cell>
          <cell r="AJ25">
            <v>-0.25</v>
          </cell>
          <cell r="AK25">
            <v>-1.66</v>
          </cell>
          <cell r="AL25">
            <v>-1.3</v>
          </cell>
          <cell r="AM25">
            <v>0.14000000000000001</v>
          </cell>
          <cell r="AN25">
            <v>0</v>
          </cell>
          <cell r="AO25">
            <v>2.3199999999999998</v>
          </cell>
          <cell r="AP25">
            <v>1.86</v>
          </cell>
          <cell r="AQ25">
            <v>1.77</v>
          </cell>
          <cell r="AR25">
            <v>4.38</v>
          </cell>
          <cell r="BI25">
            <v>24</v>
          </cell>
        </row>
        <row r="26">
          <cell r="A26" t="str">
            <v>1102022.Fécula de mandioca</v>
          </cell>
          <cell r="B26">
            <v>-0.21</v>
          </cell>
          <cell r="C26">
            <v>0.49</v>
          </cell>
          <cell r="D26">
            <v>1.1000000000000001</v>
          </cell>
          <cell r="E26">
            <v>3.92</v>
          </cell>
          <cell r="F26">
            <v>4.8600000000000003</v>
          </cell>
          <cell r="G26">
            <v>2.59</v>
          </cell>
          <cell r="H26">
            <v>3.57</v>
          </cell>
          <cell r="I26">
            <v>1.95</v>
          </cell>
          <cell r="J26">
            <v>0.44</v>
          </cell>
          <cell r="K26">
            <v>-1.27</v>
          </cell>
          <cell r="L26">
            <v>-1.17</v>
          </cell>
          <cell r="M26">
            <v>0.27</v>
          </cell>
          <cell r="N26">
            <v>-0.33</v>
          </cell>
          <cell r="O26">
            <v>0.73</v>
          </cell>
          <cell r="P26">
            <v>4.71</v>
          </cell>
          <cell r="Q26">
            <v>-0.83</v>
          </cell>
          <cell r="R26">
            <v>0.4</v>
          </cell>
          <cell r="S26">
            <v>-1.25</v>
          </cell>
          <cell r="T26">
            <v>0.37</v>
          </cell>
          <cell r="U26">
            <v>0.19</v>
          </cell>
          <cell r="V26">
            <v>-0.21</v>
          </cell>
          <cell r="W26">
            <v>-1.26</v>
          </cell>
          <cell r="X26">
            <v>-0.53</v>
          </cell>
          <cell r="Y26">
            <v>-2.48</v>
          </cell>
          <cell r="Z26">
            <v>-0.37</v>
          </cell>
          <cell r="AA26">
            <v>-0.97</v>
          </cell>
          <cell r="AB26">
            <v>-0.73</v>
          </cell>
          <cell r="AC26">
            <v>0.34</v>
          </cell>
          <cell r="AD26">
            <v>0.66</v>
          </cell>
          <cell r="AE26">
            <v>-0.06</v>
          </cell>
          <cell r="AF26">
            <v>-0.4</v>
          </cell>
          <cell r="AG26">
            <v>0.8</v>
          </cell>
          <cell r="AH26">
            <v>0.35</v>
          </cell>
          <cell r="AI26">
            <v>-0.25</v>
          </cell>
          <cell r="AJ26">
            <v>0.91</v>
          </cell>
          <cell r="AK26">
            <v>0.34</v>
          </cell>
          <cell r="AL26">
            <v>-1.54</v>
          </cell>
          <cell r="AM26">
            <v>0.69</v>
          </cell>
          <cell r="AN26">
            <v>0.92</v>
          </cell>
          <cell r="AO26">
            <v>2.21</v>
          </cell>
          <cell r="AP26">
            <v>7.57</v>
          </cell>
          <cell r="AQ26">
            <v>8.64</v>
          </cell>
          <cell r="AR26">
            <v>2.78</v>
          </cell>
          <cell r="BI26">
            <v>25</v>
          </cell>
        </row>
        <row r="27">
          <cell r="A27" t="str">
            <v>1102023.Farinha de mandioca</v>
          </cell>
          <cell r="B27">
            <v>-0.24</v>
          </cell>
          <cell r="C27">
            <v>2.99</v>
          </cell>
          <cell r="D27">
            <v>1.68</v>
          </cell>
          <cell r="E27">
            <v>2.2000000000000002</v>
          </cell>
          <cell r="F27">
            <v>4.6900000000000004</v>
          </cell>
          <cell r="G27">
            <v>6.91</v>
          </cell>
          <cell r="H27">
            <v>3.61</v>
          </cell>
          <cell r="I27">
            <v>0.54</v>
          </cell>
          <cell r="J27">
            <v>-3.66</v>
          </cell>
          <cell r="K27">
            <v>-3.11</v>
          </cell>
          <cell r="L27">
            <v>-2.94</v>
          </cell>
          <cell r="M27">
            <v>-1.39</v>
          </cell>
          <cell r="N27">
            <v>-0.89</v>
          </cell>
          <cell r="O27">
            <v>-1.49</v>
          </cell>
          <cell r="P27">
            <v>-0.7</v>
          </cell>
          <cell r="Q27">
            <v>-0.36</v>
          </cell>
          <cell r="R27">
            <v>-1.1000000000000001</v>
          </cell>
          <cell r="S27">
            <v>0.17</v>
          </cell>
          <cell r="T27">
            <v>0.89</v>
          </cell>
          <cell r="U27">
            <v>-2.06</v>
          </cell>
          <cell r="V27">
            <v>-2.23</v>
          </cell>
          <cell r="W27">
            <v>-1.25</v>
          </cell>
          <cell r="X27">
            <v>-2.0499999999999998</v>
          </cell>
          <cell r="Y27">
            <v>-0.67</v>
          </cell>
          <cell r="Z27">
            <v>1.84</v>
          </cell>
          <cell r="AA27">
            <v>-0.13</v>
          </cell>
          <cell r="AB27">
            <v>0.57999999999999996</v>
          </cell>
          <cell r="AC27">
            <v>0.99</v>
          </cell>
          <cell r="AD27">
            <v>1.1100000000000001</v>
          </cell>
          <cell r="AE27">
            <v>3.64</v>
          </cell>
          <cell r="AF27">
            <v>3.19</v>
          </cell>
          <cell r="AG27">
            <v>2.75</v>
          </cell>
          <cell r="AH27">
            <v>0.16</v>
          </cell>
          <cell r="AI27">
            <v>0.49</v>
          </cell>
          <cell r="AJ27">
            <v>1.27</v>
          </cell>
          <cell r="AK27">
            <v>-0.35</v>
          </cell>
          <cell r="AL27">
            <v>1.17</v>
          </cell>
          <cell r="AM27">
            <v>1.69</v>
          </cell>
          <cell r="AN27">
            <v>2.2999999999999998</v>
          </cell>
          <cell r="AO27">
            <v>14.51</v>
          </cell>
          <cell r="AP27">
            <v>14.89</v>
          </cell>
          <cell r="AQ27">
            <v>2.98</v>
          </cell>
          <cell r="AR27">
            <v>4.55</v>
          </cell>
          <cell r="BI27">
            <v>26</v>
          </cell>
        </row>
        <row r="28">
          <cell r="A28" t="str">
            <v>1102028.Cremogema</v>
          </cell>
          <cell r="B28">
            <v>-0.9</v>
          </cell>
          <cell r="C28">
            <v>0.67</v>
          </cell>
          <cell r="D28">
            <v>3.62</v>
          </cell>
          <cell r="E28">
            <v>-3.01</v>
          </cell>
          <cell r="F28">
            <v>4.67</v>
          </cell>
          <cell r="G28">
            <v>5.61</v>
          </cell>
          <cell r="H28">
            <v>0.41</v>
          </cell>
          <cell r="I28">
            <v>-1.1599999999999999</v>
          </cell>
          <cell r="J28">
            <v>-2.27</v>
          </cell>
          <cell r="K28">
            <v>6.68</v>
          </cell>
          <cell r="L28">
            <v>-0.15</v>
          </cell>
          <cell r="M28">
            <v>1.42</v>
          </cell>
          <cell r="N28">
            <v>3.3</v>
          </cell>
          <cell r="O28">
            <v>0.17</v>
          </cell>
          <cell r="P28">
            <v>5.62</v>
          </cell>
          <cell r="Q28">
            <v>-2.4</v>
          </cell>
          <cell r="R28">
            <v>3.45</v>
          </cell>
          <cell r="S28">
            <v>1.65</v>
          </cell>
          <cell r="T28">
            <v>-2.89</v>
          </cell>
          <cell r="U28">
            <v>0.98</v>
          </cell>
          <cell r="V28">
            <v>7.8</v>
          </cell>
          <cell r="W28">
            <v>0.04</v>
          </cell>
          <cell r="X28">
            <v>2.5099999999999998</v>
          </cell>
          <cell r="Y28">
            <v>0.89</v>
          </cell>
          <cell r="Z28">
            <v>-1.8</v>
          </cell>
          <cell r="AA28">
            <v>0.67</v>
          </cell>
          <cell r="AB28">
            <v>1.88</v>
          </cell>
          <cell r="AC28">
            <v>-0.96</v>
          </cell>
          <cell r="AD28">
            <v>0.83</v>
          </cell>
          <cell r="AE28">
            <v>1.17</v>
          </cell>
          <cell r="AF28">
            <v>0.14000000000000001</v>
          </cell>
          <cell r="AG28">
            <v>-0.4</v>
          </cell>
          <cell r="AH28">
            <v>1.89</v>
          </cell>
          <cell r="AI28">
            <v>1.1599999999999999</v>
          </cell>
          <cell r="AJ28">
            <v>0.93</v>
          </cell>
          <cell r="AK28">
            <v>-0.83</v>
          </cell>
          <cell r="AL28">
            <v>-1.45</v>
          </cell>
          <cell r="AM28">
            <v>3.58</v>
          </cell>
          <cell r="AN28">
            <v>-0.68</v>
          </cell>
          <cell r="AO28">
            <v>3.51</v>
          </cell>
          <cell r="AP28">
            <v>0.39</v>
          </cell>
          <cell r="AQ28">
            <v>-0.06</v>
          </cell>
          <cell r="AR28">
            <v>5.24</v>
          </cell>
          <cell r="BI28">
            <v>27</v>
          </cell>
        </row>
        <row r="29">
          <cell r="A29" t="str">
            <v>1102038.Massa para pizza</v>
          </cell>
          <cell r="B29">
            <v>-0.63</v>
          </cell>
          <cell r="C29">
            <v>1.5</v>
          </cell>
          <cell r="D29">
            <v>0.61</v>
          </cell>
          <cell r="E29">
            <v>2.99</v>
          </cell>
          <cell r="F29">
            <v>-0.08</v>
          </cell>
          <cell r="G29">
            <v>1.01</v>
          </cell>
          <cell r="H29">
            <v>0.49</v>
          </cell>
          <cell r="I29">
            <v>-0.32</v>
          </cell>
          <cell r="J29">
            <v>-0.03</v>
          </cell>
          <cell r="K29">
            <v>-1.59</v>
          </cell>
          <cell r="L29">
            <v>-0.38</v>
          </cell>
          <cell r="M29">
            <v>0.76</v>
          </cell>
          <cell r="N29">
            <v>-0.5</v>
          </cell>
          <cell r="O29">
            <v>0.69</v>
          </cell>
          <cell r="P29">
            <v>-0.21</v>
          </cell>
          <cell r="Q29">
            <v>1.85</v>
          </cell>
          <cell r="R29">
            <v>-0.23</v>
          </cell>
          <cell r="S29">
            <v>0.34</v>
          </cell>
          <cell r="T29">
            <v>1.65</v>
          </cell>
          <cell r="U29">
            <v>1.33</v>
          </cell>
          <cell r="V29">
            <v>-0.6</v>
          </cell>
          <cell r="W29">
            <v>0.38</v>
          </cell>
          <cell r="X29">
            <v>2.67</v>
          </cell>
          <cell r="Y29">
            <v>1.34</v>
          </cell>
          <cell r="Z29">
            <v>-1.85</v>
          </cell>
          <cell r="AA29">
            <v>5.48</v>
          </cell>
          <cell r="AB29">
            <v>1.1599999999999999</v>
          </cell>
          <cell r="AC29">
            <v>0.66</v>
          </cell>
          <cell r="AD29">
            <v>0.97</v>
          </cell>
          <cell r="AE29">
            <v>1.27</v>
          </cell>
          <cell r="AF29">
            <v>-1.49</v>
          </cell>
          <cell r="AG29">
            <v>-0.43</v>
          </cell>
          <cell r="AH29">
            <v>-1.32</v>
          </cell>
          <cell r="AI29">
            <v>1.1499999999999999</v>
          </cell>
          <cell r="AJ29">
            <v>5.13</v>
          </cell>
          <cell r="AK29">
            <v>-1.2</v>
          </cell>
          <cell r="AL29">
            <v>5.21</v>
          </cell>
          <cell r="AM29">
            <v>2.97</v>
          </cell>
          <cell r="AN29">
            <v>4.6399999999999997</v>
          </cell>
          <cell r="AO29">
            <v>5.17</v>
          </cell>
          <cell r="AP29">
            <v>2.19</v>
          </cell>
          <cell r="AQ29">
            <v>2.81</v>
          </cell>
          <cell r="AR29">
            <v>-0.3</v>
          </cell>
          <cell r="BI29">
            <v>28</v>
          </cell>
        </row>
        <row r="30">
          <cell r="A30" t="str">
            <v>1102040.Massa para pastel</v>
          </cell>
          <cell r="B30">
            <v>7.0000000000000007E-2</v>
          </cell>
          <cell r="C30">
            <v>1.1399999999999999</v>
          </cell>
          <cell r="D30">
            <v>0.83</v>
          </cell>
          <cell r="E30">
            <v>3.99</v>
          </cell>
          <cell r="F30">
            <v>-0.92</v>
          </cell>
          <cell r="G30">
            <v>0.78</v>
          </cell>
          <cell r="H30">
            <v>-1.68</v>
          </cell>
          <cell r="I30">
            <v>-3.03</v>
          </cell>
          <cell r="J30">
            <v>0.95</v>
          </cell>
          <cell r="K30">
            <v>-0.84</v>
          </cell>
          <cell r="L30">
            <v>-0.94</v>
          </cell>
          <cell r="M30">
            <v>1.29</v>
          </cell>
          <cell r="N30">
            <v>2.4</v>
          </cell>
          <cell r="O30">
            <v>0.01</v>
          </cell>
          <cell r="P30">
            <v>-0.75</v>
          </cell>
          <cell r="Q30">
            <v>-2.02</v>
          </cell>
          <cell r="R30">
            <v>0.94</v>
          </cell>
          <cell r="S30">
            <v>2.02</v>
          </cell>
          <cell r="T30">
            <v>-7.0000000000000007E-2</v>
          </cell>
          <cell r="U30">
            <v>3.49</v>
          </cell>
          <cell r="V30">
            <v>1.45</v>
          </cell>
          <cell r="W30">
            <v>-1.52</v>
          </cell>
          <cell r="X30">
            <v>1.36</v>
          </cell>
          <cell r="Y30">
            <v>-3.71</v>
          </cell>
          <cell r="Z30">
            <v>2.97</v>
          </cell>
          <cell r="AA30">
            <v>6.03</v>
          </cell>
          <cell r="AB30">
            <v>-3.31</v>
          </cell>
          <cell r="AC30">
            <v>-1.78</v>
          </cell>
          <cell r="AD30">
            <v>-0.87</v>
          </cell>
          <cell r="AE30">
            <v>-1.2</v>
          </cell>
          <cell r="AF30">
            <v>-0.54</v>
          </cell>
          <cell r="AG30">
            <v>-0.08</v>
          </cell>
          <cell r="AH30">
            <v>1.79</v>
          </cell>
          <cell r="AI30">
            <v>7.23</v>
          </cell>
          <cell r="AJ30">
            <v>1.46</v>
          </cell>
          <cell r="AK30">
            <v>0.88</v>
          </cell>
          <cell r="AL30">
            <v>4.42</v>
          </cell>
          <cell r="AM30">
            <v>-0.11</v>
          </cell>
          <cell r="AN30">
            <v>6.59</v>
          </cell>
          <cell r="AO30">
            <v>1.95</v>
          </cell>
          <cell r="AP30">
            <v>-0.79</v>
          </cell>
          <cell r="AQ30">
            <v>1.29</v>
          </cell>
          <cell r="AR30">
            <v>0.74</v>
          </cell>
          <cell r="BI30">
            <v>29</v>
          </cell>
        </row>
        <row r="31">
          <cell r="A31" t="str">
            <v>1102043.Massa para lasanha</v>
          </cell>
          <cell r="B31">
            <v>-0.04</v>
          </cell>
          <cell r="C31">
            <v>1.65</v>
          </cell>
          <cell r="D31">
            <v>1.26</v>
          </cell>
          <cell r="E31">
            <v>5.29</v>
          </cell>
          <cell r="F31">
            <v>0.38</v>
          </cell>
          <cell r="G31">
            <v>0.71</v>
          </cell>
          <cell r="H31">
            <v>-1.32</v>
          </cell>
          <cell r="I31">
            <v>-1.96</v>
          </cell>
          <cell r="J31">
            <v>-0.12</v>
          </cell>
          <cell r="K31">
            <v>-0.24</v>
          </cell>
          <cell r="L31">
            <v>-1.1499999999999999</v>
          </cell>
          <cell r="M31">
            <v>0.64</v>
          </cell>
          <cell r="N31">
            <v>0.16</v>
          </cell>
          <cell r="O31">
            <v>-0.53</v>
          </cell>
          <cell r="P31">
            <v>-1.3</v>
          </cell>
          <cell r="Q31">
            <v>2.2200000000000002</v>
          </cell>
          <cell r="R31">
            <v>0.41</v>
          </cell>
          <cell r="S31">
            <v>-1.51</v>
          </cell>
          <cell r="T31">
            <v>1.51</v>
          </cell>
          <cell r="U31">
            <v>2.0099999999999998</v>
          </cell>
          <cell r="V31">
            <v>2.87</v>
          </cell>
          <cell r="W31">
            <v>-0.97</v>
          </cell>
          <cell r="X31">
            <v>0.17</v>
          </cell>
          <cell r="Y31">
            <v>0.43</v>
          </cell>
          <cell r="Z31">
            <v>1.35</v>
          </cell>
          <cell r="AA31">
            <v>1.3</v>
          </cell>
          <cell r="AB31">
            <v>1.99</v>
          </cell>
          <cell r="AC31">
            <v>-1.41</v>
          </cell>
          <cell r="AD31">
            <v>-1.55</v>
          </cell>
          <cell r="AE31">
            <v>-1.37</v>
          </cell>
          <cell r="AF31">
            <v>2.13</v>
          </cell>
          <cell r="AG31">
            <v>-0.98</v>
          </cell>
          <cell r="AH31">
            <v>1.05</v>
          </cell>
          <cell r="AI31">
            <v>-2.46</v>
          </cell>
          <cell r="AJ31">
            <v>3.86</v>
          </cell>
          <cell r="AK31">
            <v>1.1000000000000001</v>
          </cell>
          <cell r="AL31">
            <v>-0.08</v>
          </cell>
          <cell r="AM31">
            <v>2.75</v>
          </cell>
          <cell r="AN31">
            <v>0.93</v>
          </cell>
          <cell r="AO31">
            <v>1.31</v>
          </cell>
          <cell r="AP31">
            <v>4.95</v>
          </cell>
          <cell r="AQ31">
            <v>2.66</v>
          </cell>
          <cell r="AR31">
            <v>0</v>
          </cell>
          <cell r="BI31">
            <v>30</v>
          </cell>
        </row>
        <row r="32">
          <cell r="A32" t="str">
            <v>1103.Tubérculos, raizes e legumes</v>
          </cell>
          <cell r="B32">
            <v>-2.67</v>
          </cell>
          <cell r="C32">
            <v>-8.07</v>
          </cell>
          <cell r="D32">
            <v>-3.18</v>
          </cell>
          <cell r="E32">
            <v>-1.45</v>
          </cell>
          <cell r="F32">
            <v>-3.18</v>
          </cell>
          <cell r="G32">
            <v>5.05</v>
          </cell>
          <cell r="H32">
            <v>8.08</v>
          </cell>
          <cell r="I32">
            <v>9.18</v>
          </cell>
          <cell r="J32">
            <v>4.92</v>
          </cell>
          <cell r="K32">
            <v>-8.7799999999999994</v>
          </cell>
          <cell r="L32">
            <v>-10.33</v>
          </cell>
          <cell r="M32">
            <v>-2.41</v>
          </cell>
          <cell r="N32">
            <v>1.82</v>
          </cell>
          <cell r="O32">
            <v>8.2100000000000009</v>
          </cell>
          <cell r="P32">
            <v>5.5</v>
          </cell>
          <cell r="Q32">
            <v>2.79</v>
          </cell>
          <cell r="R32">
            <v>-7.52</v>
          </cell>
          <cell r="S32">
            <v>8.14</v>
          </cell>
          <cell r="T32">
            <v>-0.91</v>
          </cell>
          <cell r="U32">
            <v>5.64</v>
          </cell>
          <cell r="V32">
            <v>11.31</v>
          </cell>
          <cell r="W32">
            <v>0.45</v>
          </cell>
          <cell r="X32">
            <v>-10.15</v>
          </cell>
          <cell r="Y32">
            <v>-9.83</v>
          </cell>
          <cell r="Z32">
            <v>-4.84</v>
          </cell>
          <cell r="AA32">
            <v>-5.93</v>
          </cell>
          <cell r="AB32">
            <v>-0.96</v>
          </cell>
          <cell r="AC32">
            <v>-4.95</v>
          </cell>
          <cell r="AD32">
            <v>3.97</v>
          </cell>
          <cell r="AE32">
            <v>7.07</v>
          </cell>
          <cell r="AF32">
            <v>3.02</v>
          </cell>
          <cell r="AG32">
            <v>4.01</v>
          </cell>
          <cell r="AH32">
            <v>5.69</v>
          </cell>
          <cell r="AI32">
            <v>-4.7</v>
          </cell>
          <cell r="AJ32">
            <v>-2.4500000000000002</v>
          </cell>
          <cell r="AK32">
            <v>-1.77</v>
          </cell>
          <cell r="AL32">
            <v>-5.41</v>
          </cell>
          <cell r="AM32">
            <v>-0.94</v>
          </cell>
          <cell r="AN32">
            <v>-2.2799999999999998</v>
          </cell>
          <cell r="AO32">
            <v>6.92</v>
          </cell>
          <cell r="AP32">
            <v>-3.95</v>
          </cell>
          <cell r="AQ32">
            <v>11.28</v>
          </cell>
          <cell r="AR32">
            <v>11.71</v>
          </cell>
          <cell r="BI32">
            <v>31</v>
          </cell>
        </row>
        <row r="33">
          <cell r="A33" t="str">
            <v>1103002.Batata-doce</v>
          </cell>
          <cell r="B33">
            <v>-6.22</v>
          </cell>
          <cell r="C33">
            <v>1.97</v>
          </cell>
          <cell r="D33">
            <v>0.49</v>
          </cell>
          <cell r="E33">
            <v>3.94</v>
          </cell>
          <cell r="F33">
            <v>8.69</v>
          </cell>
          <cell r="G33">
            <v>1.21</v>
          </cell>
          <cell r="H33">
            <v>0.96</v>
          </cell>
          <cell r="I33">
            <v>0.35</v>
          </cell>
          <cell r="J33">
            <v>-0.91</v>
          </cell>
          <cell r="K33">
            <v>-5.5</v>
          </cell>
          <cell r="L33">
            <v>0.04</v>
          </cell>
          <cell r="M33">
            <v>-8.34</v>
          </cell>
          <cell r="N33">
            <v>0.24</v>
          </cell>
          <cell r="O33">
            <v>-0.17</v>
          </cell>
          <cell r="P33">
            <v>2.63</v>
          </cell>
          <cell r="Q33">
            <v>2.2799999999999998</v>
          </cell>
          <cell r="R33">
            <v>-1.9</v>
          </cell>
          <cell r="S33">
            <v>14.02</v>
          </cell>
          <cell r="T33">
            <v>1.92</v>
          </cell>
          <cell r="U33">
            <v>1.52</v>
          </cell>
          <cell r="V33">
            <v>-4.82</v>
          </cell>
          <cell r="W33">
            <v>-0.13</v>
          </cell>
          <cell r="X33">
            <v>1.89</v>
          </cell>
          <cell r="Y33">
            <v>-1.25</v>
          </cell>
          <cell r="Z33">
            <v>-1.1499999999999999</v>
          </cell>
          <cell r="AA33">
            <v>-2.2000000000000002</v>
          </cell>
          <cell r="AB33">
            <v>10.27</v>
          </cell>
          <cell r="AC33">
            <v>1.54</v>
          </cell>
          <cell r="AD33">
            <v>3.26</v>
          </cell>
          <cell r="AE33">
            <v>3.43</v>
          </cell>
          <cell r="AF33">
            <v>1.73</v>
          </cell>
          <cell r="AG33">
            <v>1.56</v>
          </cell>
          <cell r="AH33">
            <v>-0.22</v>
          </cell>
          <cell r="AI33">
            <v>-3.76</v>
          </cell>
          <cell r="AJ33">
            <v>1.95</v>
          </cell>
          <cell r="AK33">
            <v>3.05</v>
          </cell>
          <cell r="AL33">
            <v>2.31</v>
          </cell>
          <cell r="AM33">
            <v>13.46</v>
          </cell>
          <cell r="AN33">
            <v>7.25</v>
          </cell>
          <cell r="AO33">
            <v>11.89</v>
          </cell>
          <cell r="AP33">
            <v>4.2699999999999996</v>
          </cell>
          <cell r="AQ33">
            <v>14.7</v>
          </cell>
          <cell r="AR33">
            <v>-0.23</v>
          </cell>
          <cell r="BI33">
            <v>32</v>
          </cell>
        </row>
        <row r="34">
          <cell r="A34" t="str">
            <v>1103003.Batata-inglesa</v>
          </cell>
          <cell r="B34">
            <v>-11.64</v>
          </cell>
          <cell r="C34">
            <v>6.54</v>
          </cell>
          <cell r="D34">
            <v>-5.68</v>
          </cell>
          <cell r="E34">
            <v>2.04</v>
          </cell>
          <cell r="F34">
            <v>-1.72</v>
          </cell>
          <cell r="G34">
            <v>-0.13</v>
          </cell>
          <cell r="H34">
            <v>-0.35</v>
          </cell>
          <cell r="I34">
            <v>2.4</v>
          </cell>
          <cell r="J34">
            <v>26.2</v>
          </cell>
          <cell r="K34">
            <v>10.63</v>
          </cell>
          <cell r="L34">
            <v>-10.61</v>
          </cell>
          <cell r="M34">
            <v>-5.03</v>
          </cell>
          <cell r="N34">
            <v>6.66</v>
          </cell>
          <cell r="O34">
            <v>19.37</v>
          </cell>
          <cell r="P34">
            <v>10.94</v>
          </cell>
          <cell r="Q34">
            <v>3</v>
          </cell>
          <cell r="R34">
            <v>-6.41</v>
          </cell>
          <cell r="S34">
            <v>5.12</v>
          </cell>
          <cell r="T34">
            <v>0.37</v>
          </cell>
          <cell r="U34">
            <v>15.44</v>
          </cell>
          <cell r="V34">
            <v>18.09</v>
          </cell>
          <cell r="W34">
            <v>2.36</v>
          </cell>
          <cell r="X34">
            <v>-9.52</v>
          </cell>
          <cell r="Y34">
            <v>-18.71</v>
          </cell>
          <cell r="Z34">
            <v>-0.84</v>
          </cell>
          <cell r="AA34">
            <v>-4.92</v>
          </cell>
          <cell r="AB34">
            <v>-2.86</v>
          </cell>
          <cell r="AC34">
            <v>-13.41</v>
          </cell>
          <cell r="AD34">
            <v>-3.62</v>
          </cell>
          <cell r="AE34">
            <v>6.59</v>
          </cell>
          <cell r="AF34">
            <v>3.26</v>
          </cell>
          <cell r="AG34">
            <v>3.12</v>
          </cell>
          <cell r="AH34">
            <v>11.54</v>
          </cell>
          <cell r="AI34">
            <v>16.489999999999998</v>
          </cell>
          <cell r="AJ34">
            <v>-9.86</v>
          </cell>
          <cell r="AK34">
            <v>2.33</v>
          </cell>
          <cell r="AL34">
            <v>-5.73</v>
          </cell>
          <cell r="AM34">
            <v>-12.94</v>
          </cell>
          <cell r="AN34">
            <v>-1.06</v>
          </cell>
          <cell r="AO34">
            <v>4.3</v>
          </cell>
          <cell r="AP34">
            <v>9.7200000000000006</v>
          </cell>
          <cell r="AQ34">
            <v>11.73</v>
          </cell>
          <cell r="AR34">
            <v>13.11</v>
          </cell>
          <cell r="BI34">
            <v>33</v>
          </cell>
        </row>
        <row r="35">
          <cell r="A35" t="str">
            <v>1103004.Inhame</v>
          </cell>
          <cell r="B35">
            <v>-11.08</v>
          </cell>
          <cell r="C35">
            <v>-12.9</v>
          </cell>
          <cell r="D35">
            <v>13.68</v>
          </cell>
          <cell r="E35">
            <v>5.19</v>
          </cell>
          <cell r="F35">
            <v>13.27</v>
          </cell>
          <cell r="G35">
            <v>17.37</v>
          </cell>
          <cell r="H35">
            <v>-12.89</v>
          </cell>
          <cell r="I35">
            <v>1.35</v>
          </cell>
          <cell r="J35">
            <v>-5.75</v>
          </cell>
          <cell r="K35">
            <v>-9.6300000000000008</v>
          </cell>
          <cell r="L35">
            <v>27.99</v>
          </cell>
          <cell r="M35">
            <v>-13.75</v>
          </cell>
          <cell r="N35">
            <v>-25.57</v>
          </cell>
          <cell r="O35">
            <v>-3.41</v>
          </cell>
          <cell r="P35">
            <v>13.84</v>
          </cell>
          <cell r="Q35">
            <v>7.35</v>
          </cell>
          <cell r="R35">
            <v>-1.71</v>
          </cell>
          <cell r="S35">
            <v>6.58</v>
          </cell>
          <cell r="T35">
            <v>31.65</v>
          </cell>
          <cell r="U35">
            <v>1.92</v>
          </cell>
          <cell r="V35">
            <v>-14.8</v>
          </cell>
          <cell r="W35">
            <v>7.3</v>
          </cell>
          <cell r="X35">
            <v>11.86</v>
          </cell>
          <cell r="Y35">
            <v>-3.52</v>
          </cell>
          <cell r="Z35">
            <v>-15.99</v>
          </cell>
          <cell r="AA35">
            <v>-3.15</v>
          </cell>
          <cell r="AB35">
            <v>-2.74</v>
          </cell>
          <cell r="AC35">
            <v>9.89</v>
          </cell>
          <cell r="AD35">
            <v>20.65</v>
          </cell>
          <cell r="AE35">
            <v>7.94</v>
          </cell>
          <cell r="AF35">
            <v>-5.49</v>
          </cell>
          <cell r="AG35">
            <v>0.81</v>
          </cell>
          <cell r="AH35">
            <v>-11.87</v>
          </cell>
          <cell r="AI35">
            <v>1.51</v>
          </cell>
          <cell r="AJ35">
            <v>-1.62</v>
          </cell>
          <cell r="AK35">
            <v>-4.96</v>
          </cell>
          <cell r="AL35">
            <v>-13.44</v>
          </cell>
          <cell r="AM35">
            <v>1.26</v>
          </cell>
          <cell r="AN35">
            <v>-2.2000000000000002</v>
          </cell>
          <cell r="AO35">
            <v>6.24</v>
          </cell>
          <cell r="AP35">
            <v>8.83</v>
          </cell>
          <cell r="AQ35">
            <v>11.8</v>
          </cell>
          <cell r="AR35">
            <v>8.27</v>
          </cell>
          <cell r="BI35">
            <v>34</v>
          </cell>
        </row>
        <row r="36">
          <cell r="A36" t="str">
            <v>1103005.Mandioca(aipim)</v>
          </cell>
          <cell r="B36">
            <v>1.41</v>
          </cell>
          <cell r="C36">
            <v>-0.49</v>
          </cell>
          <cell r="D36">
            <v>-2.61</v>
          </cell>
          <cell r="E36">
            <v>1.07</v>
          </cell>
          <cell r="F36">
            <v>-1.1299999999999999</v>
          </cell>
          <cell r="G36">
            <v>7.16</v>
          </cell>
          <cell r="H36">
            <v>-0.53</v>
          </cell>
          <cell r="I36">
            <v>-0.73</v>
          </cell>
          <cell r="J36">
            <v>-11.91</v>
          </cell>
          <cell r="K36">
            <v>-2.82</v>
          </cell>
          <cell r="L36">
            <v>-3.22</v>
          </cell>
          <cell r="M36">
            <v>-5.9</v>
          </cell>
          <cell r="N36">
            <v>7.4</v>
          </cell>
          <cell r="O36">
            <v>7.3</v>
          </cell>
          <cell r="P36">
            <v>2.4</v>
          </cell>
          <cell r="Q36">
            <v>8.01</v>
          </cell>
          <cell r="R36">
            <v>-5.99</v>
          </cell>
          <cell r="S36">
            <v>3.14</v>
          </cell>
          <cell r="T36">
            <v>-6.02</v>
          </cell>
          <cell r="U36">
            <v>-1.49</v>
          </cell>
          <cell r="V36">
            <v>-6.8</v>
          </cell>
          <cell r="W36">
            <v>-0.88</v>
          </cell>
          <cell r="X36">
            <v>-11.42</v>
          </cell>
          <cell r="Y36">
            <v>1.53</v>
          </cell>
          <cell r="Z36">
            <v>1.39</v>
          </cell>
          <cell r="AA36">
            <v>3.65</v>
          </cell>
          <cell r="AB36">
            <v>7.9</v>
          </cell>
          <cell r="AC36">
            <v>0.43</v>
          </cell>
          <cell r="AD36">
            <v>2.66</v>
          </cell>
          <cell r="AE36">
            <v>-2.48</v>
          </cell>
          <cell r="AF36">
            <v>-1.78</v>
          </cell>
          <cell r="AG36">
            <v>-11.38</v>
          </cell>
          <cell r="AH36">
            <v>-18.73</v>
          </cell>
          <cell r="AI36">
            <v>3.65</v>
          </cell>
          <cell r="AJ36">
            <v>0.79</v>
          </cell>
          <cell r="AK36">
            <v>2.98</v>
          </cell>
          <cell r="AL36">
            <v>0.36</v>
          </cell>
          <cell r="AM36">
            <v>0.52</v>
          </cell>
          <cell r="AN36">
            <v>7.12</v>
          </cell>
          <cell r="AO36">
            <v>13.18</v>
          </cell>
          <cell r="AP36">
            <v>-0.33</v>
          </cell>
          <cell r="AQ36">
            <v>8.9700000000000006</v>
          </cell>
          <cell r="AR36">
            <v>9.82</v>
          </cell>
          <cell r="BI36">
            <v>35</v>
          </cell>
        </row>
        <row r="37">
          <cell r="A37" t="str">
            <v>1103017.Abóbora</v>
          </cell>
          <cell r="B37">
            <v>2.4</v>
          </cell>
          <cell r="C37">
            <v>0.67</v>
          </cell>
          <cell r="D37">
            <v>-9.17</v>
          </cell>
          <cell r="E37">
            <v>-1.85</v>
          </cell>
          <cell r="F37">
            <v>13.76</v>
          </cell>
          <cell r="G37">
            <v>22.9</v>
          </cell>
          <cell r="H37">
            <v>12.25</v>
          </cell>
          <cell r="I37">
            <v>-2.72</v>
          </cell>
          <cell r="J37">
            <v>-6.86</v>
          </cell>
          <cell r="K37">
            <v>-6.24</v>
          </cell>
          <cell r="L37">
            <v>-2.7</v>
          </cell>
          <cell r="M37">
            <v>-3.88</v>
          </cell>
          <cell r="N37">
            <v>8.42</v>
          </cell>
          <cell r="O37">
            <v>-1.08</v>
          </cell>
          <cell r="P37">
            <v>-0.91</v>
          </cell>
          <cell r="Q37">
            <v>-1.35</v>
          </cell>
          <cell r="R37">
            <v>7.71</v>
          </cell>
          <cell r="S37">
            <v>45.46</v>
          </cell>
          <cell r="T37">
            <v>-7.18</v>
          </cell>
          <cell r="U37">
            <v>-7.38</v>
          </cell>
          <cell r="V37">
            <v>3.8</v>
          </cell>
          <cell r="W37">
            <v>-1.18</v>
          </cell>
          <cell r="X37">
            <v>-5.22</v>
          </cell>
          <cell r="Y37">
            <v>1.25</v>
          </cell>
          <cell r="Z37">
            <v>4.8899999999999997</v>
          </cell>
          <cell r="AA37">
            <v>-11.21</v>
          </cell>
          <cell r="AB37">
            <v>-2.48</v>
          </cell>
          <cell r="AC37">
            <v>-0.73</v>
          </cell>
          <cell r="AD37">
            <v>7.2</v>
          </cell>
          <cell r="AE37">
            <v>2.54</v>
          </cell>
          <cell r="AF37">
            <v>2.91</v>
          </cell>
          <cell r="AG37">
            <v>4.38</v>
          </cell>
          <cell r="AH37">
            <v>7.85</v>
          </cell>
          <cell r="AI37">
            <v>5.57</v>
          </cell>
          <cell r="AJ37">
            <v>2.9</v>
          </cell>
          <cell r="AK37">
            <v>0.03</v>
          </cell>
          <cell r="AL37">
            <v>2.2400000000000002</v>
          </cell>
          <cell r="AM37">
            <v>-2.29</v>
          </cell>
          <cell r="AN37">
            <v>-2.67</v>
          </cell>
          <cell r="AO37">
            <v>6.05</v>
          </cell>
          <cell r="AP37">
            <v>10.4</v>
          </cell>
          <cell r="AQ37">
            <v>12.09</v>
          </cell>
          <cell r="AR37">
            <v>3.98</v>
          </cell>
          <cell r="BI37">
            <v>36</v>
          </cell>
        </row>
        <row r="38">
          <cell r="A38" t="str">
            <v>1103020.Abobrinha</v>
          </cell>
          <cell r="B38">
            <v>7.25</v>
          </cell>
          <cell r="C38">
            <v>-13.04</v>
          </cell>
          <cell r="D38">
            <v>-8.8800000000000008</v>
          </cell>
          <cell r="E38">
            <v>-16.54</v>
          </cell>
          <cell r="F38">
            <v>-2.21</v>
          </cell>
          <cell r="G38">
            <v>14.62</v>
          </cell>
          <cell r="H38">
            <v>14.38</v>
          </cell>
          <cell r="I38">
            <v>-1.58</v>
          </cell>
          <cell r="J38">
            <v>-6.1</v>
          </cell>
          <cell r="K38">
            <v>-0.52</v>
          </cell>
          <cell r="L38">
            <v>18.760000000000002</v>
          </cell>
          <cell r="M38">
            <v>35.08</v>
          </cell>
          <cell r="N38">
            <v>29.33</v>
          </cell>
          <cell r="O38">
            <v>-24.05</v>
          </cell>
          <cell r="P38">
            <v>-37.06</v>
          </cell>
          <cell r="Q38">
            <v>-0.53</v>
          </cell>
          <cell r="R38">
            <v>5.17</v>
          </cell>
          <cell r="S38">
            <v>10.119999999999999</v>
          </cell>
          <cell r="T38">
            <v>6.58</v>
          </cell>
          <cell r="U38">
            <v>15.24</v>
          </cell>
          <cell r="V38">
            <v>5.87</v>
          </cell>
          <cell r="W38">
            <v>-3.82</v>
          </cell>
          <cell r="X38">
            <v>-11.02</v>
          </cell>
          <cell r="Y38">
            <v>-8.1199999999999992</v>
          </cell>
          <cell r="Z38">
            <v>-13.9</v>
          </cell>
          <cell r="AA38">
            <v>3.72</v>
          </cell>
          <cell r="AB38">
            <v>2.5099999999999998</v>
          </cell>
          <cell r="AC38">
            <v>-18.09</v>
          </cell>
          <cell r="AD38">
            <v>10.51</v>
          </cell>
          <cell r="AE38">
            <v>37.25</v>
          </cell>
          <cell r="AF38">
            <v>6.26</v>
          </cell>
          <cell r="AG38">
            <v>-8.73</v>
          </cell>
          <cell r="AH38">
            <v>-13.4</v>
          </cell>
          <cell r="AI38">
            <v>16.11</v>
          </cell>
          <cell r="AJ38">
            <v>6.12</v>
          </cell>
          <cell r="AK38">
            <v>-3.53</v>
          </cell>
          <cell r="AL38">
            <v>-1.61</v>
          </cell>
          <cell r="AM38">
            <v>13.52</v>
          </cell>
          <cell r="AN38">
            <v>-2.5</v>
          </cell>
          <cell r="AO38">
            <v>-10.7</v>
          </cell>
          <cell r="AP38">
            <v>-12.24</v>
          </cell>
          <cell r="AQ38">
            <v>27.03</v>
          </cell>
          <cell r="AR38">
            <v>20.72</v>
          </cell>
          <cell r="BI38">
            <v>37</v>
          </cell>
        </row>
        <row r="39">
          <cell r="A39" t="str">
            <v>1103021.Chuchu</v>
          </cell>
          <cell r="B39">
            <v>11.29</v>
          </cell>
          <cell r="C39">
            <v>-19.53</v>
          </cell>
          <cell r="D39">
            <v>12.06</v>
          </cell>
          <cell r="E39">
            <v>-13.15</v>
          </cell>
          <cell r="F39">
            <v>2.0299999999999998</v>
          </cell>
          <cell r="G39">
            <v>25.03</v>
          </cell>
          <cell r="H39">
            <v>20.89</v>
          </cell>
          <cell r="I39">
            <v>-28.59</v>
          </cell>
          <cell r="J39">
            <v>-8.18</v>
          </cell>
          <cell r="K39">
            <v>7.6</v>
          </cell>
          <cell r="L39">
            <v>-0.6</v>
          </cell>
          <cell r="M39">
            <v>34.18</v>
          </cell>
          <cell r="N39">
            <v>45.7</v>
          </cell>
          <cell r="O39">
            <v>-9.32</v>
          </cell>
          <cell r="P39">
            <v>-18.29</v>
          </cell>
          <cell r="Q39">
            <v>-16.32</v>
          </cell>
          <cell r="R39">
            <v>2.2799999999999998</v>
          </cell>
          <cell r="S39">
            <v>12.73</v>
          </cell>
          <cell r="T39">
            <v>12.7</v>
          </cell>
          <cell r="U39">
            <v>-8.1999999999999993</v>
          </cell>
          <cell r="V39">
            <v>-8.5399999999999991</v>
          </cell>
          <cell r="W39">
            <v>-3.04</v>
          </cell>
          <cell r="X39">
            <v>-6.41</v>
          </cell>
          <cell r="Y39">
            <v>3.69</v>
          </cell>
          <cell r="Z39">
            <v>-9.77</v>
          </cell>
          <cell r="AA39">
            <v>3.93</v>
          </cell>
          <cell r="AB39">
            <v>3.31</v>
          </cell>
          <cell r="AC39">
            <v>-6.94</v>
          </cell>
          <cell r="AD39">
            <v>5.24</v>
          </cell>
          <cell r="AE39">
            <v>32.32</v>
          </cell>
          <cell r="AF39">
            <v>5.74</v>
          </cell>
          <cell r="AG39">
            <v>-12.86</v>
          </cell>
          <cell r="AH39">
            <v>3.38</v>
          </cell>
          <cell r="AI39">
            <v>-6.49</v>
          </cell>
          <cell r="AJ39">
            <v>-1.66</v>
          </cell>
          <cell r="AK39">
            <v>-9.3800000000000008</v>
          </cell>
          <cell r="AL39">
            <v>6.71</v>
          </cell>
          <cell r="AM39">
            <v>1.77</v>
          </cell>
          <cell r="AN39">
            <v>8.0399999999999991</v>
          </cell>
          <cell r="AO39">
            <v>20.87</v>
          </cell>
          <cell r="AP39">
            <v>5.94</v>
          </cell>
          <cell r="AQ39">
            <v>25.64</v>
          </cell>
          <cell r="AR39">
            <v>13.59</v>
          </cell>
          <cell r="BI39">
            <v>38</v>
          </cell>
        </row>
        <row r="40">
          <cell r="A40" t="str">
            <v>1103022.Jiló</v>
          </cell>
          <cell r="B40">
            <v>4.32</v>
          </cell>
          <cell r="C40">
            <v>-3.66</v>
          </cell>
          <cell r="D40">
            <v>-2.3199999999999998</v>
          </cell>
          <cell r="E40">
            <v>11.66</v>
          </cell>
          <cell r="F40">
            <v>-7.51</v>
          </cell>
          <cell r="G40">
            <v>12.93</v>
          </cell>
          <cell r="H40">
            <v>21.74</v>
          </cell>
          <cell r="I40">
            <v>-25.01</v>
          </cell>
          <cell r="J40">
            <v>4.5199999999999996</v>
          </cell>
          <cell r="K40">
            <v>-7.01</v>
          </cell>
          <cell r="L40">
            <v>-5.12</v>
          </cell>
          <cell r="M40">
            <v>10.1</v>
          </cell>
          <cell r="N40">
            <v>-7.64</v>
          </cell>
          <cell r="O40">
            <v>9.49</v>
          </cell>
          <cell r="P40">
            <v>-4.0199999999999996</v>
          </cell>
          <cell r="Q40">
            <v>21.15</v>
          </cell>
          <cell r="R40">
            <v>-4.45</v>
          </cell>
          <cell r="S40">
            <v>8.41</v>
          </cell>
          <cell r="T40">
            <v>-4.76</v>
          </cell>
          <cell r="U40">
            <v>10.99</v>
          </cell>
          <cell r="V40">
            <v>-17.5</v>
          </cell>
          <cell r="W40">
            <v>-3.35</v>
          </cell>
          <cell r="X40">
            <v>2.67</v>
          </cell>
          <cell r="Y40">
            <v>-3.21</v>
          </cell>
          <cell r="Z40">
            <v>12.1</v>
          </cell>
          <cell r="AA40">
            <v>-15.19</v>
          </cell>
          <cell r="AB40">
            <v>25.26</v>
          </cell>
          <cell r="AC40">
            <v>-5.13</v>
          </cell>
          <cell r="AD40">
            <v>-13.53</v>
          </cell>
          <cell r="AE40">
            <v>15.26</v>
          </cell>
          <cell r="AF40">
            <v>-9.2100000000000009</v>
          </cell>
          <cell r="AG40">
            <v>8.4600000000000009</v>
          </cell>
          <cell r="AH40">
            <v>-0.44</v>
          </cell>
          <cell r="AI40">
            <v>-18.98</v>
          </cell>
          <cell r="AJ40">
            <v>9.69</v>
          </cell>
          <cell r="AK40">
            <v>-9.82</v>
          </cell>
          <cell r="AL40">
            <v>-4.51</v>
          </cell>
          <cell r="AM40">
            <v>7.83</v>
          </cell>
          <cell r="AN40">
            <v>5.16</v>
          </cell>
          <cell r="AO40">
            <v>19.309999999999999</v>
          </cell>
          <cell r="AP40">
            <v>-10.220000000000001</v>
          </cell>
          <cell r="AQ40">
            <v>21.5</v>
          </cell>
          <cell r="AR40">
            <v>12.48</v>
          </cell>
          <cell r="BI40">
            <v>39</v>
          </cell>
        </row>
        <row r="41">
          <cell r="A41" t="str">
            <v>1103025.Pepino</v>
          </cell>
          <cell r="B41">
            <v>-1.99</v>
          </cell>
          <cell r="C41">
            <v>-1.83</v>
          </cell>
          <cell r="D41">
            <v>-7.26</v>
          </cell>
          <cell r="E41">
            <v>-11.22</v>
          </cell>
          <cell r="F41">
            <v>5.28</v>
          </cell>
          <cell r="G41">
            <v>1.96</v>
          </cell>
          <cell r="H41">
            <v>1.4</v>
          </cell>
          <cell r="I41">
            <v>1.71</v>
          </cell>
          <cell r="J41">
            <v>-2.58</v>
          </cell>
          <cell r="K41">
            <v>-2.16</v>
          </cell>
          <cell r="L41">
            <v>9.15</v>
          </cell>
          <cell r="M41">
            <v>5.38</v>
          </cell>
          <cell r="N41">
            <v>17.170000000000002</v>
          </cell>
          <cell r="O41">
            <v>-7.55</v>
          </cell>
          <cell r="P41">
            <v>-17.02</v>
          </cell>
          <cell r="Q41">
            <v>-10.14</v>
          </cell>
          <cell r="R41">
            <v>-2.84</v>
          </cell>
          <cell r="S41">
            <v>1.81</v>
          </cell>
          <cell r="T41">
            <v>1.0900000000000001</v>
          </cell>
          <cell r="U41">
            <v>-1.91</v>
          </cell>
          <cell r="V41">
            <v>19.920000000000002</v>
          </cell>
          <cell r="W41">
            <v>-5.99</v>
          </cell>
          <cell r="X41">
            <v>0.86</v>
          </cell>
          <cell r="Y41">
            <v>0.8</v>
          </cell>
          <cell r="Z41">
            <v>-1.49</v>
          </cell>
          <cell r="AA41">
            <v>2.57</v>
          </cell>
          <cell r="AB41">
            <v>-1.01</v>
          </cell>
          <cell r="AC41">
            <v>-6.06</v>
          </cell>
          <cell r="AD41">
            <v>-0.51</v>
          </cell>
          <cell r="AE41">
            <v>10.37</v>
          </cell>
          <cell r="AF41">
            <v>1.93</v>
          </cell>
          <cell r="AG41">
            <v>-2.36</v>
          </cell>
          <cell r="AH41">
            <v>-6.86</v>
          </cell>
          <cell r="AI41">
            <v>9.09</v>
          </cell>
          <cell r="AJ41">
            <v>5.08</v>
          </cell>
          <cell r="AK41">
            <v>14.15</v>
          </cell>
          <cell r="AL41">
            <v>-15.81</v>
          </cell>
          <cell r="AM41">
            <v>7.18</v>
          </cell>
          <cell r="AN41">
            <v>-6.57</v>
          </cell>
          <cell r="AO41">
            <v>4.55</v>
          </cell>
          <cell r="AP41">
            <v>-11.31</v>
          </cell>
          <cell r="AQ41">
            <v>11.45</v>
          </cell>
          <cell r="AR41">
            <v>12.98</v>
          </cell>
          <cell r="BI41">
            <v>40</v>
          </cell>
        </row>
        <row r="42">
          <cell r="A42" t="str">
            <v>1103026.Pimentão</v>
          </cell>
          <cell r="B42">
            <v>13.35</v>
          </cell>
          <cell r="C42">
            <v>-0.87</v>
          </cell>
          <cell r="D42">
            <v>0.66</v>
          </cell>
          <cell r="E42">
            <v>-7.77</v>
          </cell>
          <cell r="F42">
            <v>1.52</v>
          </cell>
          <cell r="G42">
            <v>5.48</v>
          </cell>
          <cell r="H42">
            <v>-1.78</v>
          </cell>
          <cell r="I42">
            <v>3.05</v>
          </cell>
          <cell r="J42">
            <v>-4.7699999999999996</v>
          </cell>
          <cell r="K42">
            <v>3.03</v>
          </cell>
          <cell r="L42">
            <v>-9.8699999999999992</v>
          </cell>
          <cell r="M42">
            <v>-1.06</v>
          </cell>
          <cell r="N42">
            <v>5.66</v>
          </cell>
          <cell r="O42">
            <v>10.71</v>
          </cell>
          <cell r="P42">
            <v>5.15</v>
          </cell>
          <cell r="Q42">
            <v>3.92</v>
          </cell>
          <cell r="R42">
            <v>-0.8</v>
          </cell>
          <cell r="S42">
            <v>-1.29</v>
          </cell>
          <cell r="T42">
            <v>-8.9499999999999993</v>
          </cell>
          <cell r="U42">
            <v>28.19</v>
          </cell>
          <cell r="V42">
            <v>0.98</v>
          </cell>
          <cell r="W42">
            <v>-0.68</v>
          </cell>
          <cell r="X42">
            <v>-8.7100000000000009</v>
          </cell>
          <cell r="Y42">
            <v>-3.19</v>
          </cell>
          <cell r="Z42">
            <v>-6.34</v>
          </cell>
          <cell r="AA42">
            <v>-1.7</v>
          </cell>
          <cell r="AB42">
            <v>8.73</v>
          </cell>
          <cell r="AC42">
            <v>4.47</v>
          </cell>
          <cell r="AD42">
            <v>-8.14</v>
          </cell>
          <cell r="AE42">
            <v>8.9600000000000009</v>
          </cell>
          <cell r="AF42">
            <v>18.98</v>
          </cell>
          <cell r="AG42">
            <v>8.3699999999999992</v>
          </cell>
          <cell r="AH42">
            <v>-6.15</v>
          </cell>
          <cell r="AI42">
            <v>-5.46</v>
          </cell>
          <cell r="AJ42">
            <v>2.2200000000000002</v>
          </cell>
          <cell r="AK42">
            <v>3.95</v>
          </cell>
          <cell r="AL42">
            <v>-3.88</v>
          </cell>
          <cell r="AM42">
            <v>15.26</v>
          </cell>
          <cell r="AN42">
            <v>-1.86</v>
          </cell>
          <cell r="AO42">
            <v>1.62</v>
          </cell>
          <cell r="AP42">
            <v>-11.05</v>
          </cell>
          <cell r="AQ42">
            <v>6.65</v>
          </cell>
          <cell r="AR42">
            <v>4.66</v>
          </cell>
          <cell r="BI42">
            <v>41</v>
          </cell>
        </row>
        <row r="43">
          <cell r="A43" t="str">
            <v>1103027.Quiabo</v>
          </cell>
          <cell r="B43">
            <v>23.07</v>
          </cell>
          <cell r="C43">
            <v>-1.56</v>
          </cell>
          <cell r="D43">
            <v>17.39</v>
          </cell>
          <cell r="E43">
            <v>21.72</v>
          </cell>
          <cell r="F43">
            <v>-28.2</v>
          </cell>
          <cell r="G43">
            <v>0.34</v>
          </cell>
          <cell r="H43">
            <v>-0.27</v>
          </cell>
          <cell r="I43">
            <v>-26.44</v>
          </cell>
          <cell r="J43">
            <v>17.7</v>
          </cell>
          <cell r="K43">
            <v>25.12</v>
          </cell>
          <cell r="L43">
            <v>17.23</v>
          </cell>
          <cell r="M43">
            <v>-14.32</v>
          </cell>
          <cell r="N43">
            <v>21.17</v>
          </cell>
          <cell r="O43">
            <v>-2.4500000000000002</v>
          </cell>
          <cell r="P43">
            <v>-20.100000000000001</v>
          </cell>
          <cell r="Q43">
            <v>16.68</v>
          </cell>
          <cell r="R43">
            <v>-20.21</v>
          </cell>
          <cell r="S43">
            <v>-10.130000000000001</v>
          </cell>
          <cell r="T43">
            <v>-6.27</v>
          </cell>
          <cell r="U43">
            <v>16.37</v>
          </cell>
          <cell r="V43">
            <v>2.38</v>
          </cell>
          <cell r="W43">
            <v>1.37</v>
          </cell>
          <cell r="X43">
            <v>-11.8</v>
          </cell>
          <cell r="Y43">
            <v>-12.01</v>
          </cell>
          <cell r="Z43">
            <v>25.55</v>
          </cell>
          <cell r="AA43">
            <v>24.54</v>
          </cell>
          <cell r="AB43">
            <v>11.16</v>
          </cell>
          <cell r="AC43">
            <v>-13.13</v>
          </cell>
          <cell r="AD43">
            <v>21.5</v>
          </cell>
          <cell r="AE43">
            <v>-7.29</v>
          </cell>
          <cell r="AF43">
            <v>-22.28</v>
          </cell>
          <cell r="AG43">
            <v>8.1199999999999992</v>
          </cell>
          <cell r="AH43">
            <v>13.6</v>
          </cell>
          <cell r="AI43">
            <v>8.73</v>
          </cell>
          <cell r="AJ43">
            <v>22.93</v>
          </cell>
          <cell r="AK43">
            <v>-27.79</v>
          </cell>
          <cell r="AL43">
            <v>-8.67</v>
          </cell>
          <cell r="AM43">
            <v>17.79</v>
          </cell>
          <cell r="AN43">
            <v>-7.39</v>
          </cell>
          <cell r="AO43">
            <v>13.87</v>
          </cell>
          <cell r="AP43">
            <v>-5.12</v>
          </cell>
          <cell r="AQ43">
            <v>5.43</v>
          </cell>
          <cell r="AR43">
            <v>-15.17</v>
          </cell>
          <cell r="BI43">
            <v>42</v>
          </cell>
        </row>
        <row r="44">
          <cell r="A44" t="str">
            <v>1103028.Tomate</v>
          </cell>
          <cell r="B44">
            <v>23.01</v>
          </cell>
          <cell r="C44">
            <v>-21.65</v>
          </cell>
          <cell r="D44">
            <v>7.53</v>
          </cell>
          <cell r="E44">
            <v>-3.12</v>
          </cell>
          <cell r="F44">
            <v>-15.13</v>
          </cell>
          <cell r="G44">
            <v>11.08</v>
          </cell>
          <cell r="H44">
            <v>25.37</v>
          </cell>
          <cell r="I44">
            <v>31.18</v>
          </cell>
          <cell r="J44">
            <v>-8.8800000000000008</v>
          </cell>
          <cell r="K44">
            <v>-37.909999999999997</v>
          </cell>
          <cell r="L44">
            <v>-18.329999999999998</v>
          </cell>
          <cell r="M44">
            <v>0.04</v>
          </cell>
          <cell r="N44">
            <v>3.51</v>
          </cell>
          <cell r="O44">
            <v>23.81</v>
          </cell>
          <cell r="P44">
            <v>17.059999999999999</v>
          </cell>
          <cell r="Q44">
            <v>7.37</v>
          </cell>
          <cell r="R44">
            <v>-17.829999999999998</v>
          </cell>
          <cell r="S44">
            <v>16.399999999999999</v>
          </cell>
          <cell r="T44">
            <v>-4.08</v>
          </cell>
          <cell r="U44">
            <v>-0.28999999999999998</v>
          </cell>
          <cell r="V44">
            <v>15.82</v>
          </cell>
          <cell r="W44">
            <v>4.67</v>
          </cell>
          <cell r="X44">
            <v>-8.43</v>
          </cell>
          <cell r="Y44">
            <v>-3.46</v>
          </cell>
          <cell r="Z44">
            <v>-13.41</v>
          </cell>
          <cell r="AA44">
            <v>-17.239999999999998</v>
          </cell>
          <cell r="AB44">
            <v>-2.4</v>
          </cell>
          <cell r="AC44">
            <v>10.55</v>
          </cell>
          <cell r="AD44">
            <v>23.77</v>
          </cell>
          <cell r="AE44">
            <v>3.18</v>
          </cell>
          <cell r="AF44">
            <v>0.3</v>
          </cell>
          <cell r="AG44">
            <v>8.44</v>
          </cell>
          <cell r="AH44">
            <v>12.83</v>
          </cell>
          <cell r="AI44">
            <v>-18.690000000000001</v>
          </cell>
          <cell r="AJ44">
            <v>14.87</v>
          </cell>
          <cell r="AK44">
            <v>3.32</v>
          </cell>
          <cell r="AL44">
            <v>-5.65</v>
          </cell>
          <cell r="AM44">
            <v>10.27</v>
          </cell>
          <cell r="AN44">
            <v>-6</v>
          </cell>
          <cell r="AO44">
            <v>15.6</v>
          </cell>
          <cell r="AP44">
            <v>-24.1</v>
          </cell>
          <cell r="AQ44">
            <v>3.91</v>
          </cell>
          <cell r="AR44">
            <v>17.91</v>
          </cell>
          <cell r="BI44">
            <v>43</v>
          </cell>
        </row>
        <row r="45">
          <cell r="A45" t="str">
            <v>1103029.Vagem</v>
          </cell>
          <cell r="B45">
            <v>-10.17</v>
          </cell>
          <cell r="C45">
            <v>-4.01</v>
          </cell>
          <cell r="D45">
            <v>-9.7799999999999994</v>
          </cell>
          <cell r="E45">
            <v>-14.46</v>
          </cell>
          <cell r="F45">
            <v>-5.89</v>
          </cell>
          <cell r="G45">
            <v>14.22</v>
          </cell>
          <cell r="H45">
            <v>22.88</v>
          </cell>
          <cell r="I45">
            <v>-6.55</v>
          </cell>
          <cell r="J45">
            <v>-11.58</v>
          </cell>
          <cell r="K45">
            <v>-4.8600000000000003</v>
          </cell>
          <cell r="L45">
            <v>1.63</v>
          </cell>
          <cell r="M45">
            <v>20.58</v>
          </cell>
          <cell r="N45">
            <v>30.43</v>
          </cell>
          <cell r="O45">
            <v>-8.01</v>
          </cell>
          <cell r="P45">
            <v>-20.32</v>
          </cell>
          <cell r="Q45">
            <v>-8.2799999999999994</v>
          </cell>
          <cell r="R45">
            <v>3.9</v>
          </cell>
          <cell r="S45">
            <v>11.38</v>
          </cell>
          <cell r="T45">
            <v>0.55000000000000004</v>
          </cell>
          <cell r="U45">
            <v>9.35</v>
          </cell>
          <cell r="V45">
            <v>7.37</v>
          </cell>
          <cell r="W45">
            <v>1.36</v>
          </cell>
          <cell r="X45">
            <v>-3.53</v>
          </cell>
          <cell r="Y45">
            <v>3.15</v>
          </cell>
          <cell r="Z45">
            <v>-3.55</v>
          </cell>
          <cell r="AA45">
            <v>-4.72</v>
          </cell>
          <cell r="AB45">
            <v>-4.41</v>
          </cell>
          <cell r="AC45">
            <v>-6.16</v>
          </cell>
          <cell r="AD45">
            <v>10.59</v>
          </cell>
          <cell r="AE45">
            <v>10.74</v>
          </cell>
          <cell r="AF45">
            <v>0.84</v>
          </cell>
          <cell r="AG45">
            <v>1.41</v>
          </cell>
          <cell r="AH45">
            <v>-8.06</v>
          </cell>
          <cell r="AI45">
            <v>-10.24</v>
          </cell>
          <cell r="AJ45">
            <v>2.66</v>
          </cell>
          <cell r="AK45">
            <v>-0.2</v>
          </cell>
          <cell r="AL45">
            <v>-2.1</v>
          </cell>
          <cell r="AM45">
            <v>6.56</v>
          </cell>
          <cell r="AN45">
            <v>-4</v>
          </cell>
          <cell r="AO45">
            <v>13.25</v>
          </cell>
          <cell r="AP45">
            <v>-9.92</v>
          </cell>
          <cell r="AQ45">
            <v>6.83</v>
          </cell>
          <cell r="AR45">
            <v>16.75</v>
          </cell>
          <cell r="BI45">
            <v>44</v>
          </cell>
        </row>
        <row r="46">
          <cell r="A46" t="str">
            <v>1103042.Beterraba</v>
          </cell>
          <cell r="B46">
            <v>2.89</v>
          </cell>
          <cell r="C46">
            <v>-20.76</v>
          </cell>
          <cell r="D46">
            <v>-7.81</v>
          </cell>
          <cell r="E46">
            <v>-0.75</v>
          </cell>
          <cell r="F46">
            <v>2.58</v>
          </cell>
          <cell r="G46">
            <v>7.88</v>
          </cell>
          <cell r="H46">
            <v>12.85</v>
          </cell>
          <cell r="I46">
            <v>29.81</v>
          </cell>
          <cell r="J46">
            <v>0.82</v>
          </cell>
          <cell r="K46">
            <v>-7.13</v>
          </cell>
          <cell r="L46">
            <v>-18.84</v>
          </cell>
          <cell r="M46">
            <v>-6.01</v>
          </cell>
          <cell r="N46">
            <v>8.0299999999999994</v>
          </cell>
          <cell r="O46">
            <v>-4.1100000000000003</v>
          </cell>
          <cell r="P46">
            <v>-4.34</v>
          </cell>
          <cell r="Q46">
            <v>11.67</v>
          </cell>
          <cell r="R46">
            <v>-8.64</v>
          </cell>
          <cell r="S46">
            <v>3.23</v>
          </cell>
          <cell r="T46">
            <v>5.14</v>
          </cell>
          <cell r="U46">
            <v>9.44</v>
          </cell>
          <cell r="V46">
            <v>2.61</v>
          </cell>
          <cell r="W46">
            <v>0.35</v>
          </cell>
          <cell r="X46">
            <v>-10.28</v>
          </cell>
          <cell r="Y46">
            <v>-6.79</v>
          </cell>
          <cell r="Z46">
            <v>-4.2300000000000004</v>
          </cell>
          <cell r="AA46">
            <v>-10.27</v>
          </cell>
          <cell r="AB46">
            <v>-3.86</v>
          </cell>
          <cell r="AC46">
            <v>-1.97</v>
          </cell>
          <cell r="AD46">
            <v>7.16</v>
          </cell>
          <cell r="AE46">
            <v>14.96</v>
          </cell>
          <cell r="AF46">
            <v>15.99</v>
          </cell>
          <cell r="AG46">
            <v>14.72</v>
          </cell>
          <cell r="AH46">
            <v>-1.39</v>
          </cell>
          <cell r="AI46">
            <v>-16.11</v>
          </cell>
          <cell r="AJ46">
            <v>-9</v>
          </cell>
          <cell r="AK46">
            <v>1.55</v>
          </cell>
          <cell r="AL46">
            <v>-3.02</v>
          </cell>
          <cell r="AM46">
            <v>-1.1499999999999999</v>
          </cell>
          <cell r="AN46">
            <v>-9.9</v>
          </cell>
          <cell r="AO46">
            <v>1.76</v>
          </cell>
          <cell r="AP46">
            <v>-2.0299999999999998</v>
          </cell>
          <cell r="AQ46">
            <v>16.739999999999998</v>
          </cell>
          <cell r="AR46">
            <v>23.26</v>
          </cell>
          <cell r="BI46">
            <v>45</v>
          </cell>
        </row>
        <row r="47">
          <cell r="A47" t="str">
            <v>1103043.Cebola</v>
          </cell>
          <cell r="B47">
            <v>-14.91</v>
          </cell>
          <cell r="C47">
            <v>-13.2</v>
          </cell>
          <cell r="D47">
            <v>-10.76</v>
          </cell>
          <cell r="E47">
            <v>5.67</v>
          </cell>
          <cell r="F47">
            <v>3.48</v>
          </cell>
          <cell r="G47">
            <v>4.72</v>
          </cell>
          <cell r="H47">
            <v>2.83</v>
          </cell>
          <cell r="I47">
            <v>21.47</v>
          </cell>
          <cell r="J47">
            <v>4.71</v>
          </cell>
          <cell r="K47">
            <v>36.65</v>
          </cell>
          <cell r="L47">
            <v>3.83</v>
          </cell>
          <cell r="M47">
            <v>-4.4800000000000004</v>
          </cell>
          <cell r="N47">
            <v>-21.06</v>
          </cell>
          <cell r="O47">
            <v>-10.17</v>
          </cell>
          <cell r="P47">
            <v>-5.27</v>
          </cell>
          <cell r="Q47">
            <v>0.89</v>
          </cell>
          <cell r="R47">
            <v>3.09</v>
          </cell>
          <cell r="S47">
            <v>15.58</v>
          </cell>
          <cell r="T47">
            <v>11.59</v>
          </cell>
          <cell r="U47">
            <v>0.8</v>
          </cell>
          <cell r="V47">
            <v>23.4</v>
          </cell>
          <cell r="W47">
            <v>-3.42</v>
          </cell>
          <cell r="X47">
            <v>-14.48</v>
          </cell>
          <cell r="Y47">
            <v>-10.01</v>
          </cell>
          <cell r="Z47">
            <v>9.85</v>
          </cell>
          <cell r="AA47">
            <v>14.9</v>
          </cell>
          <cell r="AB47">
            <v>5.86</v>
          </cell>
          <cell r="AC47">
            <v>-10.16</v>
          </cell>
          <cell r="AD47">
            <v>-6.76</v>
          </cell>
          <cell r="AE47">
            <v>-0.99</v>
          </cell>
          <cell r="AF47">
            <v>5.66</v>
          </cell>
          <cell r="AG47">
            <v>5.91</v>
          </cell>
          <cell r="AH47">
            <v>3.1</v>
          </cell>
          <cell r="AI47">
            <v>-0.16</v>
          </cell>
          <cell r="AJ47">
            <v>-1.28</v>
          </cell>
          <cell r="AK47">
            <v>-9.8800000000000008</v>
          </cell>
          <cell r="AL47">
            <v>-14.65</v>
          </cell>
          <cell r="AM47">
            <v>-3.37</v>
          </cell>
          <cell r="AN47">
            <v>1.35</v>
          </cell>
          <cell r="AO47">
            <v>0.03</v>
          </cell>
          <cell r="AP47">
            <v>4.58</v>
          </cell>
          <cell r="AQ47">
            <v>21.47</v>
          </cell>
          <cell r="AR47">
            <v>4.8499999999999996</v>
          </cell>
          <cell r="BI47">
            <v>46</v>
          </cell>
        </row>
        <row r="48">
          <cell r="A48" t="str">
            <v>1103044.Cenoura</v>
          </cell>
          <cell r="B48">
            <v>21.08</v>
          </cell>
          <cell r="C48">
            <v>-5.7</v>
          </cell>
          <cell r="D48">
            <v>-12.31</v>
          </cell>
          <cell r="E48">
            <v>-5.99</v>
          </cell>
          <cell r="F48">
            <v>2.2599999999999998</v>
          </cell>
          <cell r="G48">
            <v>5.95</v>
          </cell>
          <cell r="H48">
            <v>7.26</v>
          </cell>
          <cell r="I48">
            <v>22.04</v>
          </cell>
          <cell r="J48">
            <v>20.18</v>
          </cell>
          <cell r="K48">
            <v>-7.64</v>
          </cell>
          <cell r="L48">
            <v>-18.79</v>
          </cell>
          <cell r="M48">
            <v>-10.62</v>
          </cell>
          <cell r="N48">
            <v>1.0900000000000001</v>
          </cell>
          <cell r="O48">
            <v>4.75</v>
          </cell>
          <cell r="P48">
            <v>6.94</v>
          </cell>
          <cell r="Q48">
            <v>11.98</v>
          </cell>
          <cell r="R48">
            <v>-5.14</v>
          </cell>
          <cell r="S48">
            <v>-3.78</v>
          </cell>
          <cell r="T48">
            <v>-5.15</v>
          </cell>
          <cell r="U48">
            <v>-0.26</v>
          </cell>
          <cell r="V48">
            <v>2</v>
          </cell>
          <cell r="W48">
            <v>-0.9</v>
          </cell>
          <cell r="X48">
            <v>-9.17</v>
          </cell>
          <cell r="Y48">
            <v>-3.95</v>
          </cell>
          <cell r="Z48">
            <v>-1.03</v>
          </cell>
          <cell r="AA48">
            <v>-2.13</v>
          </cell>
          <cell r="AB48">
            <v>-1.28</v>
          </cell>
          <cell r="AC48">
            <v>0.77</v>
          </cell>
          <cell r="AD48">
            <v>15.05</v>
          </cell>
          <cell r="AE48">
            <v>36.47</v>
          </cell>
          <cell r="AF48">
            <v>10.78</v>
          </cell>
          <cell r="AG48">
            <v>7.95</v>
          </cell>
          <cell r="AH48">
            <v>-4.79</v>
          </cell>
          <cell r="AI48">
            <v>-17.760000000000002</v>
          </cell>
          <cell r="AJ48">
            <v>-14.5</v>
          </cell>
          <cell r="AK48">
            <v>-10.53</v>
          </cell>
          <cell r="AL48">
            <v>1.73</v>
          </cell>
          <cell r="AM48">
            <v>6.57</v>
          </cell>
          <cell r="AN48">
            <v>-6.01</v>
          </cell>
          <cell r="AO48">
            <v>5.29</v>
          </cell>
          <cell r="AP48">
            <v>9.65</v>
          </cell>
          <cell r="AQ48">
            <v>20.05</v>
          </cell>
          <cell r="AR48">
            <v>13.31</v>
          </cell>
          <cell r="BI48">
            <v>47</v>
          </cell>
        </row>
        <row r="49">
          <cell r="A49" t="str">
            <v>1103046.Batata-baroa</v>
          </cell>
          <cell r="B49">
            <v>4.32</v>
          </cell>
          <cell r="C49">
            <v>-6.86</v>
          </cell>
          <cell r="D49">
            <v>10.84</v>
          </cell>
          <cell r="E49">
            <v>-15.17</v>
          </cell>
          <cell r="F49">
            <v>11.11</v>
          </cell>
          <cell r="G49">
            <v>-11.85</v>
          </cell>
          <cell r="H49">
            <v>22.5</v>
          </cell>
          <cell r="I49">
            <v>-6.72</v>
          </cell>
          <cell r="J49">
            <v>6.69</v>
          </cell>
          <cell r="K49">
            <v>0.02</v>
          </cell>
          <cell r="L49">
            <v>-1.64</v>
          </cell>
          <cell r="M49">
            <v>5.0199999999999996</v>
          </cell>
          <cell r="N49">
            <v>4.43</v>
          </cell>
          <cell r="O49">
            <v>-8.69</v>
          </cell>
          <cell r="P49">
            <v>-0.12</v>
          </cell>
          <cell r="Q49">
            <v>1.68</v>
          </cell>
          <cell r="R49">
            <v>5.42</v>
          </cell>
          <cell r="S49">
            <v>13.92</v>
          </cell>
          <cell r="T49">
            <v>1.37</v>
          </cell>
          <cell r="U49">
            <v>-3.26</v>
          </cell>
          <cell r="V49">
            <v>3.84</v>
          </cell>
          <cell r="W49">
            <v>1.07</v>
          </cell>
          <cell r="X49">
            <v>-6.03</v>
          </cell>
          <cell r="Y49">
            <v>5.64</v>
          </cell>
          <cell r="Z49">
            <v>-1.43</v>
          </cell>
          <cell r="AA49">
            <v>-3.12</v>
          </cell>
          <cell r="AB49">
            <v>20.41</v>
          </cell>
          <cell r="AC49">
            <v>9.7899999999999991</v>
          </cell>
          <cell r="AD49">
            <v>-8.09</v>
          </cell>
          <cell r="AE49">
            <v>-0.59</v>
          </cell>
          <cell r="AF49">
            <v>-9.58</v>
          </cell>
          <cell r="AG49">
            <v>-14.73</v>
          </cell>
          <cell r="AH49">
            <v>7.05</v>
          </cell>
          <cell r="AI49">
            <v>-5.96</v>
          </cell>
          <cell r="AJ49">
            <v>6.5</v>
          </cell>
          <cell r="AK49">
            <v>-5.92</v>
          </cell>
          <cell r="AL49">
            <v>7</v>
          </cell>
          <cell r="AM49">
            <v>8.1999999999999993</v>
          </cell>
          <cell r="AN49">
            <v>1.79</v>
          </cell>
          <cell r="AO49">
            <v>-2.1800000000000002</v>
          </cell>
          <cell r="AP49">
            <v>2.57</v>
          </cell>
          <cell r="AQ49">
            <v>-1.6</v>
          </cell>
          <cell r="AR49">
            <v>2.68</v>
          </cell>
          <cell r="BI49">
            <v>48</v>
          </cell>
        </row>
        <row r="50">
          <cell r="A50" t="str">
            <v>1103048.Mandioquinha(batata-aipo)</v>
          </cell>
          <cell r="B50">
            <v>6.02</v>
          </cell>
          <cell r="C50">
            <v>4.84</v>
          </cell>
          <cell r="D50">
            <v>-9.7799999999999994</v>
          </cell>
          <cell r="E50">
            <v>6.84</v>
          </cell>
          <cell r="F50">
            <v>-8.14</v>
          </cell>
          <cell r="G50">
            <v>6.59</v>
          </cell>
          <cell r="H50">
            <v>0.47</v>
          </cell>
          <cell r="I50">
            <v>2.4900000000000002</v>
          </cell>
          <cell r="J50">
            <v>0</v>
          </cell>
          <cell r="K50">
            <v>-5.95</v>
          </cell>
          <cell r="L50">
            <v>1.41</v>
          </cell>
          <cell r="M50">
            <v>8.11</v>
          </cell>
          <cell r="N50">
            <v>-0.17</v>
          </cell>
          <cell r="O50">
            <v>-11.73</v>
          </cell>
          <cell r="P50">
            <v>3.9</v>
          </cell>
          <cell r="Q50">
            <v>0.83</v>
          </cell>
          <cell r="R50">
            <v>-14.14</v>
          </cell>
          <cell r="S50">
            <v>-0.11</v>
          </cell>
          <cell r="T50">
            <v>16.77</v>
          </cell>
          <cell r="U50">
            <v>1.76</v>
          </cell>
          <cell r="V50">
            <v>0</v>
          </cell>
          <cell r="W50">
            <v>-1.94</v>
          </cell>
          <cell r="X50">
            <v>2.52</v>
          </cell>
          <cell r="Y50">
            <v>-3.16</v>
          </cell>
          <cell r="Z50">
            <v>-2.6</v>
          </cell>
          <cell r="AA50">
            <v>3.41</v>
          </cell>
          <cell r="AB50">
            <v>10.53</v>
          </cell>
          <cell r="AC50">
            <v>13.05</v>
          </cell>
          <cell r="AD50">
            <v>-5.63</v>
          </cell>
          <cell r="AE50">
            <v>11.58</v>
          </cell>
          <cell r="AF50">
            <v>-9.5399999999999991</v>
          </cell>
          <cell r="AG50">
            <v>4.2</v>
          </cell>
          <cell r="AH50">
            <v>0</v>
          </cell>
          <cell r="AI50">
            <v>-6.43</v>
          </cell>
          <cell r="AJ50">
            <v>2.58</v>
          </cell>
          <cell r="AK50">
            <v>4.8600000000000003</v>
          </cell>
          <cell r="AL50">
            <v>-3.65</v>
          </cell>
          <cell r="AM50">
            <v>3.04</v>
          </cell>
          <cell r="AN50">
            <v>1.83</v>
          </cell>
          <cell r="AO50">
            <v>7.48</v>
          </cell>
          <cell r="AP50">
            <v>9.61</v>
          </cell>
          <cell r="AQ50">
            <v>4.22</v>
          </cell>
          <cell r="AR50">
            <v>6.04</v>
          </cell>
          <cell r="BI50">
            <v>49</v>
          </cell>
        </row>
        <row r="51">
          <cell r="A51" t="str">
            <v>1104.Açúcares e derivados</v>
          </cell>
          <cell r="B51">
            <v>2.62</v>
          </cell>
          <cell r="C51">
            <v>6.14</v>
          </cell>
          <cell r="D51">
            <v>8.0299999999999994</v>
          </cell>
          <cell r="E51">
            <v>3.46</v>
          </cell>
          <cell r="F51">
            <v>1.89</v>
          </cell>
          <cell r="G51">
            <v>2.59</v>
          </cell>
          <cell r="H51">
            <v>3.18</v>
          </cell>
          <cell r="I51">
            <v>1.66</v>
          </cell>
          <cell r="J51">
            <v>0.56999999999999995</v>
          </cell>
          <cell r="K51">
            <v>-0.39</v>
          </cell>
          <cell r="L51">
            <v>0.14000000000000001</v>
          </cell>
          <cell r="M51">
            <v>4.5599999999999996</v>
          </cell>
          <cell r="N51">
            <v>5.53</v>
          </cell>
          <cell r="O51">
            <v>3.36</v>
          </cell>
          <cell r="P51">
            <v>0.21</v>
          </cell>
          <cell r="Q51">
            <v>-0.03</v>
          </cell>
          <cell r="R51">
            <v>-1.1200000000000001</v>
          </cell>
          <cell r="S51">
            <v>-0.36</v>
          </cell>
          <cell r="T51">
            <v>-0.41</v>
          </cell>
          <cell r="U51">
            <v>-1.34</v>
          </cell>
          <cell r="V51">
            <v>-0.03</v>
          </cell>
          <cell r="W51">
            <v>0.08</v>
          </cell>
          <cell r="X51">
            <v>0.23</v>
          </cell>
          <cell r="Y51">
            <v>0.95</v>
          </cell>
          <cell r="Z51">
            <v>-0.21</v>
          </cell>
          <cell r="AA51">
            <v>1.53</v>
          </cell>
          <cell r="AB51">
            <v>-0.21</v>
          </cell>
          <cell r="AC51">
            <v>1.29</v>
          </cell>
          <cell r="AD51">
            <v>-0.05</v>
          </cell>
          <cell r="AE51">
            <v>1.66</v>
          </cell>
          <cell r="AF51">
            <v>0.97</v>
          </cell>
          <cell r="AG51">
            <v>-0.35</v>
          </cell>
          <cell r="AH51">
            <v>-0.43</v>
          </cell>
          <cell r="AI51">
            <v>-1.24</v>
          </cell>
          <cell r="AJ51">
            <v>-0.98</v>
          </cell>
          <cell r="AK51">
            <v>-0.69</v>
          </cell>
          <cell r="AL51">
            <v>1.01</v>
          </cell>
          <cell r="AM51">
            <v>1.05</v>
          </cell>
          <cell r="AN51">
            <v>5.89</v>
          </cell>
          <cell r="AO51">
            <v>25.66</v>
          </cell>
          <cell r="AP51">
            <v>5.05</v>
          </cell>
          <cell r="AQ51">
            <v>2.54</v>
          </cell>
          <cell r="AR51">
            <v>2.46</v>
          </cell>
          <cell r="BI51">
            <v>50</v>
          </cell>
        </row>
        <row r="52">
          <cell r="A52" t="str">
            <v>1104003.Açúcar refinado</v>
          </cell>
          <cell r="B52">
            <v>7.12</v>
          </cell>
          <cell r="C52">
            <v>10.47</v>
          </cell>
          <cell r="D52">
            <v>14.25</v>
          </cell>
          <cell r="E52">
            <v>7.11</v>
          </cell>
          <cell r="F52">
            <v>1.92</v>
          </cell>
          <cell r="G52">
            <v>2.36</v>
          </cell>
          <cell r="H52">
            <v>4.9000000000000004</v>
          </cell>
          <cell r="I52">
            <v>3.9</v>
          </cell>
          <cell r="J52">
            <v>1.75</v>
          </cell>
          <cell r="K52">
            <v>-0.37</v>
          </cell>
          <cell r="L52">
            <v>0.1</v>
          </cell>
          <cell r="M52">
            <v>4.9800000000000004</v>
          </cell>
          <cell r="N52">
            <v>8.7899999999999991</v>
          </cell>
          <cell r="O52">
            <v>6.85</v>
          </cell>
          <cell r="P52">
            <v>0.96</v>
          </cell>
          <cell r="Q52">
            <v>-0.24</v>
          </cell>
          <cell r="R52">
            <v>-1.36</v>
          </cell>
          <cell r="S52">
            <v>-2.4300000000000002</v>
          </cell>
          <cell r="T52">
            <v>-2.11</v>
          </cell>
          <cell r="U52">
            <v>-3.48</v>
          </cell>
          <cell r="V52">
            <v>-0.92</v>
          </cell>
          <cell r="W52">
            <v>-0.93</v>
          </cell>
          <cell r="X52">
            <v>-1.85</v>
          </cell>
          <cell r="Y52">
            <v>0.21</v>
          </cell>
          <cell r="Z52">
            <v>-0.53</v>
          </cell>
          <cell r="AA52">
            <v>1.79</v>
          </cell>
          <cell r="AB52">
            <v>-1.94</v>
          </cell>
          <cell r="AC52">
            <v>2.99</v>
          </cell>
          <cell r="AD52">
            <v>0.89</v>
          </cell>
          <cell r="AE52">
            <v>2.16</v>
          </cell>
          <cell r="AF52">
            <v>1.42</v>
          </cell>
          <cell r="AG52">
            <v>-0.67</v>
          </cell>
          <cell r="AH52">
            <v>-2.0099999999999998</v>
          </cell>
          <cell r="AI52">
            <v>-2.35</v>
          </cell>
          <cell r="AJ52">
            <v>-2.06</v>
          </cell>
          <cell r="AK52">
            <v>-0.49</v>
          </cell>
          <cell r="AL52">
            <v>0.49</v>
          </cell>
          <cell r="AM52">
            <v>0.45</v>
          </cell>
          <cell r="AN52">
            <v>5.8</v>
          </cell>
          <cell r="AO52">
            <v>49.6</v>
          </cell>
          <cell r="AP52">
            <v>8.43</v>
          </cell>
          <cell r="AQ52">
            <v>0.77</v>
          </cell>
          <cell r="AR52">
            <v>0.93</v>
          </cell>
          <cell r="BI52">
            <v>51</v>
          </cell>
        </row>
        <row r="53">
          <cell r="A53" t="str">
            <v>1104004.Açúcar cristal</v>
          </cell>
          <cell r="B53">
            <v>1.37</v>
          </cell>
          <cell r="C53">
            <v>13.32</v>
          </cell>
          <cell r="D53">
            <v>16.07</v>
          </cell>
          <cell r="E53">
            <v>4.37</v>
          </cell>
          <cell r="F53">
            <v>4.66</v>
          </cell>
          <cell r="G53">
            <v>4.03</v>
          </cell>
          <cell r="H53">
            <v>3.09</v>
          </cell>
          <cell r="I53">
            <v>-0.32</v>
          </cell>
          <cell r="J53">
            <v>-1.49</v>
          </cell>
          <cell r="K53">
            <v>-1.77</v>
          </cell>
          <cell r="L53">
            <v>1.07</v>
          </cell>
          <cell r="M53">
            <v>13.64</v>
          </cell>
          <cell r="N53">
            <v>10.96</v>
          </cell>
          <cell r="O53">
            <v>4.22</v>
          </cell>
          <cell r="P53">
            <v>-1.99</v>
          </cell>
          <cell r="Q53">
            <v>1.37</v>
          </cell>
          <cell r="R53">
            <v>-1.45</v>
          </cell>
          <cell r="S53">
            <v>0.88</v>
          </cell>
          <cell r="T53">
            <v>0.89</v>
          </cell>
          <cell r="U53">
            <v>-1.32</v>
          </cell>
          <cell r="V53">
            <v>0.7</v>
          </cell>
          <cell r="W53">
            <v>-0.1</v>
          </cell>
          <cell r="X53">
            <v>2.2200000000000002</v>
          </cell>
          <cell r="Y53">
            <v>2.16</v>
          </cell>
          <cell r="Z53">
            <v>-1.37</v>
          </cell>
          <cell r="AA53">
            <v>0.57999999999999996</v>
          </cell>
          <cell r="AB53">
            <v>-0.37</v>
          </cell>
          <cell r="AC53">
            <v>0.46</v>
          </cell>
          <cell r="AD53">
            <v>0.02</v>
          </cell>
          <cell r="AE53">
            <v>1.1200000000000001</v>
          </cell>
          <cell r="AF53">
            <v>1.0900000000000001</v>
          </cell>
          <cell r="AG53">
            <v>-1.67</v>
          </cell>
          <cell r="AH53">
            <v>-0.63</v>
          </cell>
          <cell r="AI53">
            <v>-2.68</v>
          </cell>
          <cell r="AJ53">
            <v>-0.42</v>
          </cell>
          <cell r="AK53">
            <v>-3.02</v>
          </cell>
          <cell r="AL53">
            <v>2.94</v>
          </cell>
          <cell r="AM53">
            <v>1.62</v>
          </cell>
          <cell r="AN53">
            <v>12.95</v>
          </cell>
          <cell r="AO53">
            <v>33.549999999999997</v>
          </cell>
          <cell r="AP53">
            <v>2.5</v>
          </cell>
          <cell r="AQ53">
            <v>0.72</v>
          </cell>
          <cell r="AR53">
            <v>2.74</v>
          </cell>
          <cell r="BI53">
            <v>52</v>
          </cell>
        </row>
        <row r="54">
          <cell r="A54" t="str">
            <v>1104014.Rapadura</v>
          </cell>
          <cell r="B54">
            <v>-0.93</v>
          </cell>
          <cell r="C54">
            <v>5.04</v>
          </cell>
          <cell r="D54">
            <v>10.94</v>
          </cell>
          <cell r="E54">
            <v>6.59</v>
          </cell>
          <cell r="F54">
            <v>1.1299999999999999</v>
          </cell>
          <cell r="G54">
            <v>7.87</v>
          </cell>
          <cell r="H54">
            <v>-9.4600000000000009</v>
          </cell>
          <cell r="I54">
            <v>9.36</v>
          </cell>
          <cell r="J54">
            <v>0.41</v>
          </cell>
          <cell r="K54">
            <v>-2.17</v>
          </cell>
          <cell r="L54">
            <v>2.38</v>
          </cell>
          <cell r="M54">
            <v>0.41</v>
          </cell>
          <cell r="N54">
            <v>-2.57</v>
          </cell>
          <cell r="O54">
            <v>12.45</v>
          </cell>
          <cell r="P54">
            <v>-3.35</v>
          </cell>
          <cell r="Q54">
            <v>14.8</v>
          </cell>
          <cell r="R54">
            <v>-12.81</v>
          </cell>
          <cell r="S54">
            <v>-5.12</v>
          </cell>
          <cell r="T54">
            <v>3.42</v>
          </cell>
          <cell r="U54">
            <v>-0.14000000000000001</v>
          </cell>
          <cell r="V54">
            <v>0.05</v>
          </cell>
          <cell r="W54">
            <v>-1.57</v>
          </cell>
          <cell r="X54">
            <v>2.71</v>
          </cell>
          <cell r="Y54">
            <v>-0.73</v>
          </cell>
          <cell r="Z54">
            <v>0.73</v>
          </cell>
          <cell r="AA54">
            <v>-0.19</v>
          </cell>
          <cell r="AB54">
            <v>-4.37</v>
          </cell>
          <cell r="AC54">
            <v>0.41</v>
          </cell>
          <cell r="AD54">
            <v>-1.3</v>
          </cell>
          <cell r="AE54">
            <v>2.67</v>
          </cell>
          <cell r="AF54">
            <v>-6.29</v>
          </cell>
          <cell r="AG54">
            <v>-5.03</v>
          </cell>
          <cell r="AH54">
            <v>2.38</v>
          </cell>
          <cell r="AI54">
            <v>-1.55</v>
          </cell>
          <cell r="AJ54">
            <v>-3.44</v>
          </cell>
          <cell r="AK54">
            <v>4.0999999999999996</v>
          </cell>
          <cell r="AL54">
            <v>0.1</v>
          </cell>
          <cell r="AM54">
            <v>-4.62</v>
          </cell>
          <cell r="AN54">
            <v>4.76</v>
          </cell>
          <cell r="AO54">
            <v>-3.19</v>
          </cell>
          <cell r="AP54">
            <v>3.34</v>
          </cell>
          <cell r="AQ54">
            <v>-1.06</v>
          </cell>
          <cell r="AR54">
            <v>-1.01</v>
          </cell>
          <cell r="BI54">
            <v>53</v>
          </cell>
        </row>
        <row r="55">
          <cell r="A55" t="str">
            <v>1104018.Balas, chicletes, etc.</v>
          </cell>
          <cell r="B55">
            <v>-0.38</v>
          </cell>
          <cell r="C55">
            <v>0.19</v>
          </cell>
          <cell r="D55">
            <v>-1</v>
          </cell>
          <cell r="E55">
            <v>1.02</v>
          </cell>
          <cell r="F55">
            <v>3.21</v>
          </cell>
          <cell r="G55">
            <v>1.39</v>
          </cell>
          <cell r="H55">
            <v>0.9</v>
          </cell>
          <cell r="I55">
            <v>2.04</v>
          </cell>
          <cell r="J55">
            <v>0.8</v>
          </cell>
          <cell r="K55">
            <v>2.35</v>
          </cell>
          <cell r="L55">
            <v>0.14000000000000001</v>
          </cell>
          <cell r="M55">
            <v>0.23</v>
          </cell>
          <cell r="N55">
            <v>-0.59</v>
          </cell>
          <cell r="O55">
            <v>-0.23</v>
          </cell>
          <cell r="P55">
            <v>1.42</v>
          </cell>
          <cell r="Q55">
            <v>-0.74</v>
          </cell>
          <cell r="R55">
            <v>-0.79</v>
          </cell>
          <cell r="S55">
            <v>0.94</v>
          </cell>
          <cell r="T55">
            <v>1.42</v>
          </cell>
          <cell r="U55">
            <v>0.64</v>
          </cell>
          <cell r="V55">
            <v>-0.42</v>
          </cell>
          <cell r="W55">
            <v>1.27</v>
          </cell>
          <cell r="X55">
            <v>1.1599999999999999</v>
          </cell>
          <cell r="Y55">
            <v>2.4900000000000002</v>
          </cell>
          <cell r="Z55">
            <v>0.12</v>
          </cell>
          <cell r="AA55">
            <v>0.22</v>
          </cell>
          <cell r="AB55">
            <v>-0.54</v>
          </cell>
          <cell r="AC55">
            <v>1.71</v>
          </cell>
          <cell r="AD55">
            <v>-0.18</v>
          </cell>
          <cell r="AE55">
            <v>-0.39</v>
          </cell>
          <cell r="AF55">
            <v>0.78</v>
          </cell>
          <cell r="AG55">
            <v>2.61</v>
          </cell>
          <cell r="AH55">
            <v>-0.64</v>
          </cell>
          <cell r="AI55">
            <v>-0.56000000000000005</v>
          </cell>
          <cell r="AJ55">
            <v>-0.42</v>
          </cell>
          <cell r="AK55">
            <v>0.95</v>
          </cell>
          <cell r="AL55">
            <v>-0.06</v>
          </cell>
          <cell r="AM55">
            <v>1.73</v>
          </cell>
          <cell r="AN55">
            <v>-1.22</v>
          </cell>
          <cell r="AO55">
            <v>2.34</v>
          </cell>
          <cell r="AP55">
            <v>2.17</v>
          </cell>
          <cell r="AQ55">
            <v>3.9</v>
          </cell>
          <cell r="AR55">
            <v>2.66</v>
          </cell>
          <cell r="BI55">
            <v>54</v>
          </cell>
        </row>
        <row r="56">
          <cell r="A56" t="str">
            <v>1104023.Chocolate em barra</v>
          </cell>
          <cell r="B56">
            <v>-2.2599999999999998</v>
          </cell>
          <cell r="C56">
            <v>1.22</v>
          </cell>
          <cell r="D56">
            <v>-0.09</v>
          </cell>
          <cell r="E56">
            <v>1.96</v>
          </cell>
          <cell r="F56">
            <v>0.2</v>
          </cell>
          <cell r="G56">
            <v>3.39</v>
          </cell>
          <cell r="H56">
            <v>3.89</v>
          </cell>
          <cell r="I56">
            <v>1.34</v>
          </cell>
          <cell r="J56">
            <v>0.83</v>
          </cell>
          <cell r="K56">
            <v>0.15</v>
          </cell>
          <cell r="L56">
            <v>-0.79</v>
          </cell>
          <cell r="M56">
            <v>1.22</v>
          </cell>
          <cell r="N56">
            <v>-0.82</v>
          </cell>
          <cell r="O56">
            <v>0.05</v>
          </cell>
          <cell r="P56">
            <v>1.31</v>
          </cell>
          <cell r="Q56">
            <v>-0.54</v>
          </cell>
          <cell r="R56">
            <v>0.22</v>
          </cell>
          <cell r="S56">
            <v>1.1100000000000001</v>
          </cell>
          <cell r="T56">
            <v>0.02</v>
          </cell>
          <cell r="U56">
            <v>0.55000000000000004</v>
          </cell>
          <cell r="V56">
            <v>-0.75</v>
          </cell>
          <cell r="W56">
            <v>2.5299999999999998</v>
          </cell>
          <cell r="X56">
            <v>0.47</v>
          </cell>
          <cell r="Y56">
            <v>-0.28999999999999998</v>
          </cell>
          <cell r="Z56">
            <v>0.84</v>
          </cell>
          <cell r="AA56">
            <v>2.93</v>
          </cell>
          <cell r="AB56">
            <v>0.56000000000000005</v>
          </cell>
          <cell r="AC56">
            <v>-0.16</v>
          </cell>
          <cell r="AD56">
            <v>-1.28</v>
          </cell>
          <cell r="AE56">
            <v>3.38</v>
          </cell>
          <cell r="AF56">
            <v>2.4</v>
          </cell>
          <cell r="AG56">
            <v>-1.06</v>
          </cell>
          <cell r="AH56">
            <v>1.75</v>
          </cell>
          <cell r="AI56">
            <v>0.74</v>
          </cell>
          <cell r="AJ56">
            <v>-1.83</v>
          </cell>
          <cell r="AK56">
            <v>1.56</v>
          </cell>
          <cell r="AL56">
            <v>0.05</v>
          </cell>
          <cell r="AM56">
            <v>1.78</v>
          </cell>
          <cell r="AN56">
            <v>3.92</v>
          </cell>
          <cell r="AO56">
            <v>6.99</v>
          </cell>
          <cell r="AP56">
            <v>2.62</v>
          </cell>
          <cell r="AQ56">
            <v>9.02</v>
          </cell>
          <cell r="AR56">
            <v>6.18</v>
          </cell>
          <cell r="BI56">
            <v>55</v>
          </cell>
        </row>
        <row r="57">
          <cell r="A57" t="str">
            <v>1104024.Bombom</v>
          </cell>
          <cell r="B57">
            <v>-4</v>
          </cell>
          <cell r="C57">
            <v>0.41</v>
          </cell>
          <cell r="D57">
            <v>1.97</v>
          </cell>
          <cell r="E57">
            <v>-0.35</v>
          </cell>
          <cell r="F57">
            <v>-2.57</v>
          </cell>
          <cell r="G57">
            <v>6.68</v>
          </cell>
          <cell r="H57">
            <v>4.17</v>
          </cell>
          <cell r="I57">
            <v>1.69</v>
          </cell>
          <cell r="J57">
            <v>-3.95</v>
          </cell>
          <cell r="K57">
            <v>-0.23</v>
          </cell>
          <cell r="L57">
            <v>-0.61</v>
          </cell>
          <cell r="M57">
            <v>-0.15</v>
          </cell>
          <cell r="N57">
            <v>0.91</v>
          </cell>
          <cell r="O57">
            <v>-1.42</v>
          </cell>
          <cell r="P57">
            <v>0.55000000000000004</v>
          </cell>
          <cell r="Q57">
            <v>-2.93</v>
          </cell>
          <cell r="R57">
            <v>-3.6</v>
          </cell>
          <cell r="S57">
            <v>4.37</v>
          </cell>
          <cell r="T57">
            <v>0.4</v>
          </cell>
          <cell r="U57">
            <v>2.4300000000000002</v>
          </cell>
          <cell r="V57">
            <v>-1.22</v>
          </cell>
          <cell r="W57">
            <v>2.87</v>
          </cell>
          <cell r="X57">
            <v>0.88</v>
          </cell>
          <cell r="Y57">
            <v>1.08</v>
          </cell>
          <cell r="Z57">
            <v>1.21</v>
          </cell>
          <cell r="AA57">
            <v>4.29</v>
          </cell>
          <cell r="AB57">
            <v>1.38</v>
          </cell>
          <cell r="AC57">
            <v>-0.9</v>
          </cell>
          <cell r="AD57">
            <v>-3.92</v>
          </cell>
          <cell r="AE57">
            <v>3.7</v>
          </cell>
          <cell r="AF57">
            <v>2.0699999999999998</v>
          </cell>
          <cell r="AG57">
            <v>-1.68</v>
          </cell>
          <cell r="AH57">
            <v>2.75</v>
          </cell>
          <cell r="AI57">
            <v>0.39</v>
          </cell>
          <cell r="AJ57">
            <v>-1.22</v>
          </cell>
          <cell r="AK57">
            <v>0.34</v>
          </cell>
          <cell r="AL57">
            <v>0.31</v>
          </cell>
          <cell r="AM57">
            <v>0.46</v>
          </cell>
          <cell r="AN57">
            <v>2.1800000000000002</v>
          </cell>
          <cell r="AO57">
            <v>4.46</v>
          </cell>
          <cell r="AP57">
            <v>3.58</v>
          </cell>
          <cell r="AQ57">
            <v>4.01</v>
          </cell>
          <cell r="AR57">
            <v>4.79</v>
          </cell>
          <cell r="BI57">
            <v>56</v>
          </cell>
        </row>
        <row r="58">
          <cell r="A58" t="str">
            <v>1104027.Geléia de frutas</v>
          </cell>
          <cell r="B58">
            <v>4.58</v>
          </cell>
          <cell r="C58">
            <v>4.6399999999999997</v>
          </cell>
          <cell r="D58">
            <v>5.83</v>
          </cell>
          <cell r="E58">
            <v>3.46</v>
          </cell>
          <cell r="F58">
            <v>1.94</v>
          </cell>
          <cell r="G58">
            <v>-1.44</v>
          </cell>
          <cell r="H58">
            <v>3.05</v>
          </cell>
          <cell r="I58">
            <v>1.36</v>
          </cell>
          <cell r="J58">
            <v>-2.71</v>
          </cell>
          <cell r="K58">
            <v>1.42</v>
          </cell>
          <cell r="L58">
            <v>0</v>
          </cell>
          <cell r="M58">
            <v>0.09</v>
          </cell>
          <cell r="N58">
            <v>-0.23</v>
          </cell>
          <cell r="O58">
            <v>-0.52</v>
          </cell>
          <cell r="P58">
            <v>0.36</v>
          </cell>
          <cell r="Q58">
            <v>-0.45</v>
          </cell>
          <cell r="R58">
            <v>-6.07</v>
          </cell>
          <cell r="S58">
            <v>5.21</v>
          </cell>
          <cell r="T58">
            <v>2.69</v>
          </cell>
          <cell r="U58">
            <v>-0.46</v>
          </cell>
          <cell r="V58">
            <v>0.64</v>
          </cell>
          <cell r="W58">
            <v>-1.5</v>
          </cell>
          <cell r="X58">
            <v>-3.03</v>
          </cell>
          <cell r="Y58">
            <v>1.73</v>
          </cell>
          <cell r="Z58">
            <v>0.67</v>
          </cell>
          <cell r="AA58">
            <v>1.44</v>
          </cell>
          <cell r="AB58">
            <v>0.36</v>
          </cell>
          <cell r="AC58">
            <v>0.4</v>
          </cell>
          <cell r="AD58">
            <v>-0.35</v>
          </cell>
          <cell r="AE58">
            <v>0.16</v>
          </cell>
          <cell r="AF58">
            <v>-0.05</v>
          </cell>
          <cell r="AG58">
            <v>1.23</v>
          </cell>
          <cell r="AH58">
            <v>-1.0900000000000001</v>
          </cell>
          <cell r="AI58">
            <v>2.17</v>
          </cell>
          <cell r="AJ58">
            <v>0.75</v>
          </cell>
          <cell r="AK58">
            <v>-0.42</v>
          </cell>
          <cell r="AL58">
            <v>5.17</v>
          </cell>
          <cell r="AM58">
            <v>-0.19</v>
          </cell>
          <cell r="AN58">
            <v>1.05</v>
          </cell>
          <cell r="AO58">
            <v>1.22</v>
          </cell>
          <cell r="AP58">
            <v>1.44</v>
          </cell>
          <cell r="AQ58">
            <v>8.39</v>
          </cell>
          <cell r="AR58">
            <v>3.45</v>
          </cell>
          <cell r="BI58">
            <v>57</v>
          </cell>
        </row>
        <row r="59">
          <cell r="A59" t="str">
            <v>1104028.Gelatina de frutas em pó</v>
          </cell>
          <cell r="B59">
            <v>2.73</v>
          </cell>
          <cell r="C59">
            <v>5.91</v>
          </cell>
          <cell r="D59">
            <v>6.74</v>
          </cell>
          <cell r="E59">
            <v>3.05</v>
          </cell>
          <cell r="F59">
            <v>2.29</v>
          </cell>
          <cell r="G59">
            <v>1.65</v>
          </cell>
          <cell r="H59">
            <v>2.48</v>
          </cell>
          <cell r="I59">
            <v>-0.03</v>
          </cell>
          <cell r="J59">
            <v>3.45</v>
          </cell>
          <cell r="K59">
            <v>-1.41</v>
          </cell>
          <cell r="L59">
            <v>-1.85</v>
          </cell>
          <cell r="M59">
            <v>3.05</v>
          </cell>
          <cell r="N59">
            <v>-0.86</v>
          </cell>
          <cell r="O59">
            <v>0.17</v>
          </cell>
          <cell r="P59">
            <v>0.54</v>
          </cell>
          <cell r="Q59">
            <v>-1.1399999999999999</v>
          </cell>
          <cell r="R59">
            <v>0.41</v>
          </cell>
          <cell r="S59">
            <v>1.5</v>
          </cell>
          <cell r="T59">
            <v>1.78</v>
          </cell>
          <cell r="U59">
            <v>-0.42</v>
          </cell>
          <cell r="V59">
            <v>2.25</v>
          </cell>
          <cell r="W59">
            <v>2.48</v>
          </cell>
          <cell r="X59">
            <v>2.64</v>
          </cell>
          <cell r="Y59">
            <v>3.31</v>
          </cell>
          <cell r="Z59">
            <v>2.72</v>
          </cell>
          <cell r="AA59">
            <v>1.52</v>
          </cell>
          <cell r="AB59">
            <v>-0.47</v>
          </cell>
          <cell r="AC59">
            <v>-0.1</v>
          </cell>
          <cell r="AD59">
            <v>3.3</v>
          </cell>
          <cell r="AE59">
            <v>2.1800000000000002</v>
          </cell>
          <cell r="AF59">
            <v>0.39</v>
          </cell>
          <cell r="AG59">
            <v>-0.8</v>
          </cell>
          <cell r="AH59">
            <v>1.02</v>
          </cell>
          <cell r="AI59">
            <v>1.37</v>
          </cell>
          <cell r="AJ59">
            <v>0.54</v>
          </cell>
          <cell r="AK59">
            <v>2.1</v>
          </cell>
          <cell r="AL59">
            <v>1.68</v>
          </cell>
          <cell r="AM59">
            <v>-0.51</v>
          </cell>
          <cell r="AN59">
            <v>0.85</v>
          </cell>
          <cell r="AO59">
            <v>4</v>
          </cell>
          <cell r="AP59">
            <v>3.51</v>
          </cell>
          <cell r="AQ59">
            <v>5.93</v>
          </cell>
          <cell r="AR59">
            <v>0.72</v>
          </cell>
          <cell r="BI59">
            <v>58</v>
          </cell>
        </row>
        <row r="60">
          <cell r="A60" t="str">
            <v>1104029.Geléia de mocotó</v>
          </cell>
          <cell r="B60">
            <v>6.15</v>
          </cell>
          <cell r="C60">
            <v>9.2100000000000009</v>
          </cell>
          <cell r="D60">
            <v>12.36</v>
          </cell>
          <cell r="E60">
            <v>3.61</v>
          </cell>
          <cell r="F60">
            <v>0.38</v>
          </cell>
          <cell r="G60">
            <v>-0.47</v>
          </cell>
          <cell r="H60">
            <v>5.14</v>
          </cell>
          <cell r="I60">
            <v>2.0499999999999998</v>
          </cell>
          <cell r="J60">
            <v>0.12</v>
          </cell>
          <cell r="K60">
            <v>-0.63</v>
          </cell>
          <cell r="L60">
            <v>0.97</v>
          </cell>
          <cell r="M60">
            <v>0.17</v>
          </cell>
          <cell r="N60">
            <v>-1.17</v>
          </cell>
          <cell r="O60">
            <v>-2.97</v>
          </cell>
          <cell r="P60">
            <v>7.0000000000000007E-2</v>
          </cell>
          <cell r="Q60">
            <v>3.72</v>
          </cell>
          <cell r="R60">
            <v>-1.51</v>
          </cell>
          <cell r="S60">
            <v>-1.65</v>
          </cell>
          <cell r="T60">
            <v>-0.85</v>
          </cell>
          <cell r="U60">
            <v>2.79</v>
          </cell>
          <cell r="V60">
            <v>1.53</v>
          </cell>
          <cell r="W60">
            <v>0.09</v>
          </cell>
          <cell r="X60">
            <v>0.87</v>
          </cell>
          <cell r="Y60">
            <v>-1.04</v>
          </cell>
          <cell r="Z60">
            <v>1.96</v>
          </cell>
          <cell r="AA60">
            <v>-2.08</v>
          </cell>
          <cell r="AB60">
            <v>8.1300000000000008</v>
          </cell>
          <cell r="AC60">
            <v>-3</v>
          </cell>
          <cell r="AD60">
            <v>-2.25</v>
          </cell>
          <cell r="AE60">
            <v>9.0399999999999991</v>
          </cell>
          <cell r="AF60">
            <v>1.93</v>
          </cell>
          <cell r="AG60">
            <v>-5.91</v>
          </cell>
          <cell r="AH60">
            <v>-8.07</v>
          </cell>
          <cell r="AI60">
            <v>-0.33</v>
          </cell>
          <cell r="AJ60">
            <v>2.76</v>
          </cell>
          <cell r="AK60">
            <v>-2.78</v>
          </cell>
          <cell r="AL60">
            <v>-3.92</v>
          </cell>
          <cell r="AM60">
            <v>-2.59</v>
          </cell>
          <cell r="AN60">
            <v>1.25</v>
          </cell>
          <cell r="AO60">
            <v>-0.53</v>
          </cell>
          <cell r="AP60">
            <v>3.27</v>
          </cell>
          <cell r="AQ60">
            <v>2.61</v>
          </cell>
          <cell r="AR60">
            <v>1.87</v>
          </cell>
          <cell r="BI60">
            <v>59</v>
          </cell>
        </row>
        <row r="61">
          <cell r="A61" t="str">
            <v>1104031.Mel de abelha</v>
          </cell>
          <cell r="B61">
            <v>0.34</v>
          </cell>
          <cell r="C61">
            <v>4.67</v>
          </cell>
          <cell r="D61">
            <v>5.48</v>
          </cell>
          <cell r="E61">
            <v>3.33</v>
          </cell>
          <cell r="F61">
            <v>0.26</v>
          </cell>
          <cell r="G61">
            <v>2.4900000000000002</v>
          </cell>
          <cell r="H61">
            <v>3.01</v>
          </cell>
          <cell r="I61">
            <v>0.4</v>
          </cell>
          <cell r="J61">
            <v>0.66</v>
          </cell>
          <cell r="K61">
            <v>1.85</v>
          </cell>
          <cell r="L61">
            <v>-0.28000000000000003</v>
          </cell>
          <cell r="M61">
            <v>2.41</v>
          </cell>
          <cell r="N61">
            <v>3.34</v>
          </cell>
          <cell r="O61">
            <v>0.96</v>
          </cell>
          <cell r="P61">
            <v>0.43</v>
          </cell>
          <cell r="Q61">
            <v>0.5</v>
          </cell>
          <cell r="R61">
            <v>1.05</v>
          </cell>
          <cell r="S61">
            <v>-0.35</v>
          </cell>
          <cell r="T61">
            <v>0.91</v>
          </cell>
          <cell r="U61">
            <v>-1.56</v>
          </cell>
          <cell r="V61">
            <v>0.26</v>
          </cell>
          <cell r="W61">
            <v>-0.53</v>
          </cell>
          <cell r="X61">
            <v>-0.45</v>
          </cell>
          <cell r="Y61">
            <v>1.51</v>
          </cell>
          <cell r="Z61">
            <v>0.26</v>
          </cell>
          <cell r="AA61">
            <v>0.27</v>
          </cell>
          <cell r="AB61">
            <v>7.0000000000000007E-2</v>
          </cell>
          <cell r="AC61">
            <v>0.28999999999999998</v>
          </cell>
          <cell r="AD61">
            <v>1.62</v>
          </cell>
          <cell r="AE61">
            <v>-0.78</v>
          </cell>
          <cell r="AF61">
            <v>2.95</v>
          </cell>
          <cell r="AG61">
            <v>0.75</v>
          </cell>
          <cell r="AH61">
            <v>-1.71</v>
          </cell>
          <cell r="AI61">
            <v>2.79</v>
          </cell>
          <cell r="AJ61">
            <v>-1.58</v>
          </cell>
          <cell r="AK61">
            <v>1.1299999999999999</v>
          </cell>
          <cell r="AL61">
            <v>3.31</v>
          </cell>
          <cell r="AM61">
            <v>5.71</v>
          </cell>
          <cell r="AN61">
            <v>0.97</v>
          </cell>
          <cell r="AO61">
            <v>1.67</v>
          </cell>
          <cell r="AP61">
            <v>5.24</v>
          </cell>
          <cell r="AQ61">
            <v>2.64</v>
          </cell>
          <cell r="AR61">
            <v>1.33</v>
          </cell>
          <cell r="BI61">
            <v>60</v>
          </cell>
        </row>
        <row r="62">
          <cell r="A62" t="str">
            <v>1104032.Sorvete</v>
          </cell>
          <cell r="B62">
            <v>1.92</v>
          </cell>
          <cell r="C62">
            <v>-0.04</v>
          </cell>
          <cell r="D62">
            <v>0.43</v>
          </cell>
          <cell r="E62">
            <v>2.4500000000000002</v>
          </cell>
          <cell r="F62">
            <v>2.82</v>
          </cell>
          <cell r="G62">
            <v>1.22</v>
          </cell>
          <cell r="H62">
            <v>1.0900000000000001</v>
          </cell>
          <cell r="I62">
            <v>2.52</v>
          </cell>
          <cell r="J62">
            <v>4.5</v>
          </cell>
          <cell r="K62">
            <v>0.03</v>
          </cell>
          <cell r="L62">
            <v>-0.34</v>
          </cell>
          <cell r="M62">
            <v>0.38</v>
          </cell>
          <cell r="N62">
            <v>-0.76</v>
          </cell>
          <cell r="O62">
            <v>-1</v>
          </cell>
          <cell r="P62">
            <v>-0.06</v>
          </cell>
          <cell r="Q62">
            <v>-0.49</v>
          </cell>
          <cell r="R62">
            <v>-2.11</v>
          </cell>
          <cell r="S62">
            <v>0.02</v>
          </cell>
          <cell r="T62">
            <v>-0.28999999999999998</v>
          </cell>
          <cell r="U62">
            <v>0</v>
          </cell>
          <cell r="V62">
            <v>0.45</v>
          </cell>
          <cell r="W62">
            <v>0.42</v>
          </cell>
          <cell r="X62">
            <v>1.05</v>
          </cell>
          <cell r="Y62">
            <v>1.27</v>
          </cell>
          <cell r="Z62">
            <v>-0.23</v>
          </cell>
          <cell r="AA62">
            <v>1.2</v>
          </cell>
          <cell r="AB62">
            <v>1.17</v>
          </cell>
          <cell r="AC62">
            <v>-0.11</v>
          </cell>
          <cell r="AD62">
            <v>-0.55000000000000004</v>
          </cell>
          <cell r="AE62">
            <v>-0.72</v>
          </cell>
          <cell r="AF62">
            <v>-2.35</v>
          </cell>
          <cell r="AG62">
            <v>1.7</v>
          </cell>
          <cell r="AH62">
            <v>0.98</v>
          </cell>
          <cell r="AI62">
            <v>1.1000000000000001</v>
          </cell>
          <cell r="AJ62">
            <v>0.28000000000000003</v>
          </cell>
          <cell r="AK62">
            <v>0.63</v>
          </cell>
          <cell r="AL62">
            <v>-1.19</v>
          </cell>
          <cell r="AM62">
            <v>0.81</v>
          </cell>
          <cell r="AN62">
            <v>2.2200000000000002</v>
          </cell>
          <cell r="AO62">
            <v>0.92</v>
          </cell>
          <cell r="AP62">
            <v>0.86</v>
          </cell>
          <cell r="AQ62">
            <v>6.05</v>
          </cell>
          <cell r="AR62">
            <v>0.45</v>
          </cell>
          <cell r="BI62">
            <v>61</v>
          </cell>
        </row>
        <row r="63">
          <cell r="A63" t="str">
            <v>1104052.Achocolatado em pó</v>
          </cell>
          <cell r="B63">
            <v>4.37</v>
          </cell>
          <cell r="C63">
            <v>3.27</v>
          </cell>
          <cell r="D63">
            <v>1.91</v>
          </cell>
          <cell r="E63">
            <v>-0.33</v>
          </cell>
          <cell r="F63">
            <v>1.18</v>
          </cell>
          <cell r="G63">
            <v>1.35</v>
          </cell>
          <cell r="H63">
            <v>0.79</v>
          </cell>
          <cell r="I63">
            <v>-1.26</v>
          </cell>
          <cell r="J63">
            <v>-0.21</v>
          </cell>
          <cell r="K63">
            <v>-0.21</v>
          </cell>
          <cell r="L63">
            <v>-0.41</v>
          </cell>
          <cell r="M63">
            <v>-0.18</v>
          </cell>
          <cell r="N63">
            <v>0.76</v>
          </cell>
          <cell r="O63">
            <v>0.95</v>
          </cell>
          <cell r="P63">
            <v>2.39</v>
          </cell>
          <cell r="Q63">
            <v>0.48</v>
          </cell>
          <cell r="R63">
            <v>1.3</v>
          </cell>
          <cell r="S63">
            <v>0.45</v>
          </cell>
          <cell r="T63">
            <v>0.94</v>
          </cell>
          <cell r="U63">
            <v>0.73</v>
          </cell>
          <cell r="V63">
            <v>1.17</v>
          </cell>
          <cell r="W63">
            <v>0.55000000000000004</v>
          </cell>
          <cell r="X63">
            <v>0.8</v>
          </cell>
          <cell r="Y63">
            <v>0.75</v>
          </cell>
          <cell r="Z63">
            <v>0.1</v>
          </cell>
          <cell r="AA63">
            <v>1.01</v>
          </cell>
          <cell r="AB63">
            <v>2.4</v>
          </cell>
          <cell r="AC63">
            <v>1.45</v>
          </cell>
          <cell r="AD63">
            <v>-0.48</v>
          </cell>
          <cell r="AE63">
            <v>0.66</v>
          </cell>
          <cell r="AF63">
            <v>2.06</v>
          </cell>
          <cell r="AG63">
            <v>1.72</v>
          </cell>
          <cell r="AH63">
            <v>0.42</v>
          </cell>
          <cell r="AI63">
            <v>0.05</v>
          </cell>
          <cell r="AJ63">
            <v>-1.1599999999999999</v>
          </cell>
          <cell r="AK63">
            <v>-0.69</v>
          </cell>
          <cell r="AL63">
            <v>2.19</v>
          </cell>
          <cell r="AM63">
            <v>2.63</v>
          </cell>
          <cell r="AN63">
            <v>5.28</v>
          </cell>
          <cell r="AO63">
            <v>5.58</v>
          </cell>
          <cell r="AP63">
            <v>5.49</v>
          </cell>
          <cell r="AQ63">
            <v>7.56</v>
          </cell>
          <cell r="AR63">
            <v>7.86</v>
          </cell>
          <cell r="BI63">
            <v>62</v>
          </cell>
        </row>
        <row r="64">
          <cell r="A64" t="str">
            <v>1104059.Doce de frutas em calda</v>
          </cell>
          <cell r="B64">
            <v>2.27</v>
          </cell>
          <cell r="C64">
            <v>0.46</v>
          </cell>
          <cell r="D64">
            <v>0.56000000000000005</v>
          </cell>
          <cell r="E64">
            <v>-7.81</v>
          </cell>
          <cell r="F64">
            <v>-2.0099999999999998</v>
          </cell>
          <cell r="G64">
            <v>0.81</v>
          </cell>
          <cell r="H64">
            <v>7.0000000000000007E-2</v>
          </cell>
          <cell r="I64">
            <v>0.99</v>
          </cell>
          <cell r="J64">
            <v>1.31</v>
          </cell>
          <cell r="K64">
            <v>0.35</v>
          </cell>
          <cell r="L64">
            <v>0.6</v>
          </cell>
          <cell r="M64">
            <v>0.71</v>
          </cell>
          <cell r="N64">
            <v>-0.17</v>
          </cell>
          <cell r="O64">
            <v>0.33</v>
          </cell>
          <cell r="P64">
            <v>0.12</v>
          </cell>
          <cell r="Q64">
            <v>0.56000000000000005</v>
          </cell>
          <cell r="R64">
            <v>-1.07</v>
          </cell>
          <cell r="S64">
            <v>-0.48</v>
          </cell>
          <cell r="T64">
            <v>-0.03</v>
          </cell>
          <cell r="U64">
            <v>-0.14000000000000001</v>
          </cell>
          <cell r="V64">
            <v>0.69</v>
          </cell>
          <cell r="W64">
            <v>-0.01</v>
          </cell>
          <cell r="X64">
            <v>1.0900000000000001</v>
          </cell>
          <cell r="Y64">
            <v>-0.66</v>
          </cell>
          <cell r="Z64">
            <v>2.75</v>
          </cell>
          <cell r="AA64">
            <v>3.32</v>
          </cell>
          <cell r="AB64">
            <v>3.57</v>
          </cell>
          <cell r="AC64">
            <v>0.38</v>
          </cell>
          <cell r="AD64">
            <v>-0.62</v>
          </cell>
          <cell r="AE64">
            <v>5.0999999999999996</v>
          </cell>
          <cell r="AF64">
            <v>1.06</v>
          </cell>
          <cell r="AG64">
            <v>-1.62</v>
          </cell>
          <cell r="AH64">
            <v>1.1499999999999999</v>
          </cell>
          <cell r="AI64">
            <v>-0.83</v>
          </cell>
          <cell r="AJ64">
            <v>1.21</v>
          </cell>
          <cell r="AK64">
            <v>0.05</v>
          </cell>
          <cell r="AL64">
            <v>0.69</v>
          </cell>
          <cell r="AM64">
            <v>0.65</v>
          </cell>
          <cell r="AN64">
            <v>-0.88</v>
          </cell>
          <cell r="AO64">
            <v>-0.04</v>
          </cell>
          <cell r="AP64">
            <v>0.62</v>
          </cell>
          <cell r="AQ64">
            <v>2.86</v>
          </cell>
          <cell r="AR64">
            <v>-1.45</v>
          </cell>
          <cell r="BI64">
            <v>63</v>
          </cell>
        </row>
        <row r="65">
          <cell r="A65" t="str">
            <v>1104060.Doce de frutas em pasta</v>
          </cell>
          <cell r="B65">
            <v>1.48</v>
          </cell>
          <cell r="C65">
            <v>0.09</v>
          </cell>
          <cell r="D65">
            <v>0.45</v>
          </cell>
          <cell r="E65">
            <v>-0.25</v>
          </cell>
          <cell r="F65">
            <v>-0.45</v>
          </cell>
          <cell r="G65">
            <v>1.21</v>
          </cell>
          <cell r="H65">
            <v>1.1299999999999999</v>
          </cell>
          <cell r="I65">
            <v>0.05</v>
          </cell>
          <cell r="J65">
            <v>1.2</v>
          </cell>
          <cell r="K65">
            <v>0.61</v>
          </cell>
          <cell r="L65">
            <v>0.61</v>
          </cell>
          <cell r="M65">
            <v>-0.05</v>
          </cell>
          <cell r="N65">
            <v>0.47</v>
          </cell>
          <cell r="O65">
            <v>-0.15</v>
          </cell>
          <cell r="P65">
            <v>-0.26</v>
          </cell>
          <cell r="Q65">
            <v>-0.5</v>
          </cell>
          <cell r="R65">
            <v>-0.37</v>
          </cell>
          <cell r="S65">
            <v>-0.26</v>
          </cell>
          <cell r="T65">
            <v>1.88</v>
          </cell>
          <cell r="U65">
            <v>-0.55000000000000004</v>
          </cell>
          <cell r="V65">
            <v>1.24</v>
          </cell>
          <cell r="W65">
            <v>-1.08</v>
          </cell>
          <cell r="X65">
            <v>0.78</v>
          </cell>
          <cell r="Y65">
            <v>0.32</v>
          </cell>
          <cell r="Z65">
            <v>1.89</v>
          </cell>
          <cell r="AA65">
            <v>2.0699999999999998</v>
          </cell>
          <cell r="AB65">
            <v>1.42</v>
          </cell>
          <cell r="AC65">
            <v>3.12</v>
          </cell>
          <cell r="AD65">
            <v>-0.09</v>
          </cell>
          <cell r="AE65">
            <v>2.5299999999999998</v>
          </cell>
          <cell r="AF65">
            <v>-3.26</v>
          </cell>
          <cell r="AG65">
            <v>3.1</v>
          </cell>
          <cell r="AH65">
            <v>1.52</v>
          </cell>
          <cell r="AI65">
            <v>0.69</v>
          </cell>
          <cell r="AJ65">
            <v>1.49</v>
          </cell>
          <cell r="AK65">
            <v>-1.0900000000000001</v>
          </cell>
          <cell r="AL65">
            <v>0.84</v>
          </cell>
          <cell r="AM65">
            <v>0.75</v>
          </cell>
          <cell r="AN65">
            <v>0.17</v>
          </cell>
          <cell r="AO65">
            <v>1.45</v>
          </cell>
          <cell r="AP65">
            <v>1.67</v>
          </cell>
          <cell r="AQ65">
            <v>2.8</v>
          </cell>
          <cell r="AR65">
            <v>2.02</v>
          </cell>
          <cell r="BI65">
            <v>64</v>
          </cell>
        </row>
        <row r="66">
          <cell r="A66" t="str">
            <v>1104064.Pamonha</v>
          </cell>
          <cell r="B66">
            <v>-0.03</v>
          </cell>
          <cell r="C66">
            <v>9.56</v>
          </cell>
          <cell r="D66">
            <v>9.0500000000000007</v>
          </cell>
          <cell r="E66">
            <v>2.36</v>
          </cell>
          <cell r="F66">
            <v>4.71</v>
          </cell>
          <cell r="G66">
            <v>-0.37</v>
          </cell>
          <cell r="H66">
            <v>0.23</v>
          </cell>
          <cell r="I66">
            <v>0.25</v>
          </cell>
          <cell r="J66">
            <v>-0.99</v>
          </cell>
          <cell r="K66">
            <v>0.92</v>
          </cell>
          <cell r="L66">
            <v>-0.2</v>
          </cell>
          <cell r="M66">
            <v>1.21</v>
          </cell>
          <cell r="N66">
            <v>1.9</v>
          </cell>
          <cell r="O66">
            <v>-1.62</v>
          </cell>
          <cell r="P66">
            <v>0.35</v>
          </cell>
          <cell r="Q66">
            <v>-0.2</v>
          </cell>
          <cell r="R66">
            <v>0.26</v>
          </cell>
          <cell r="S66">
            <v>0.22</v>
          </cell>
          <cell r="T66">
            <v>-0.24</v>
          </cell>
          <cell r="U66">
            <v>0.54</v>
          </cell>
          <cell r="V66">
            <v>0.73</v>
          </cell>
          <cell r="W66">
            <v>-0.8</v>
          </cell>
          <cell r="X66">
            <v>0.85</v>
          </cell>
          <cell r="Y66">
            <v>1.23</v>
          </cell>
          <cell r="Z66">
            <v>0.87</v>
          </cell>
          <cell r="AA66">
            <v>1.06</v>
          </cell>
          <cell r="AB66">
            <v>2.75</v>
          </cell>
          <cell r="AC66">
            <v>0.59</v>
          </cell>
          <cell r="AD66">
            <v>1.26</v>
          </cell>
          <cell r="AE66">
            <v>-0.47</v>
          </cell>
          <cell r="AF66">
            <v>0.92</v>
          </cell>
          <cell r="AG66">
            <v>1.5</v>
          </cell>
          <cell r="AH66">
            <v>-1.76</v>
          </cell>
          <cell r="AI66">
            <v>-2.92</v>
          </cell>
          <cell r="AJ66">
            <v>-0.3</v>
          </cell>
          <cell r="AK66">
            <v>0.92</v>
          </cell>
          <cell r="AL66">
            <v>1.85</v>
          </cell>
          <cell r="AM66">
            <v>-1.61</v>
          </cell>
          <cell r="AN66">
            <v>2.39</v>
          </cell>
          <cell r="AO66">
            <v>2.11</v>
          </cell>
          <cell r="AP66">
            <v>3.08</v>
          </cell>
          <cell r="AQ66">
            <v>4.75</v>
          </cell>
          <cell r="AR66">
            <v>2.14</v>
          </cell>
          <cell r="BI66">
            <v>65</v>
          </cell>
        </row>
        <row r="67">
          <cell r="A67" t="str">
            <v>1104066.Doce de leite</v>
          </cell>
          <cell r="B67">
            <v>-2.08</v>
          </cell>
          <cell r="C67">
            <v>0.08</v>
          </cell>
          <cell r="D67">
            <v>-0.28000000000000003</v>
          </cell>
          <cell r="E67">
            <v>0.64</v>
          </cell>
          <cell r="F67">
            <v>0.63</v>
          </cell>
          <cell r="G67">
            <v>0.31</v>
          </cell>
          <cell r="H67">
            <v>1.73</v>
          </cell>
          <cell r="I67">
            <v>0.82</v>
          </cell>
          <cell r="J67">
            <v>-0.67</v>
          </cell>
          <cell r="K67">
            <v>-0.91</v>
          </cell>
          <cell r="L67">
            <v>1.73</v>
          </cell>
          <cell r="M67">
            <v>3.08</v>
          </cell>
          <cell r="N67">
            <v>5.48</v>
          </cell>
          <cell r="O67">
            <v>-1.2</v>
          </cell>
          <cell r="P67">
            <v>-1.37</v>
          </cell>
          <cell r="Q67">
            <v>0.79</v>
          </cell>
          <cell r="R67">
            <v>-0.04</v>
          </cell>
          <cell r="S67">
            <v>-0.34</v>
          </cell>
          <cell r="T67">
            <v>-1.05</v>
          </cell>
          <cell r="U67">
            <v>0.84</v>
          </cell>
          <cell r="V67">
            <v>0.28000000000000003</v>
          </cell>
          <cell r="W67">
            <v>-0.63</v>
          </cell>
          <cell r="X67">
            <v>1.28</v>
          </cell>
          <cell r="Y67">
            <v>3.46</v>
          </cell>
          <cell r="Z67">
            <v>-0.63</v>
          </cell>
          <cell r="AA67">
            <v>2.4500000000000002</v>
          </cell>
          <cell r="AB67">
            <v>-0.56999999999999995</v>
          </cell>
          <cell r="AC67">
            <v>-1.28</v>
          </cell>
          <cell r="AD67">
            <v>0.74</v>
          </cell>
          <cell r="AE67">
            <v>2.23</v>
          </cell>
          <cell r="AF67">
            <v>-0.11</v>
          </cell>
          <cell r="AG67">
            <v>-0.38</v>
          </cell>
          <cell r="AH67">
            <v>-0.13</v>
          </cell>
          <cell r="AI67">
            <v>-2.36</v>
          </cell>
          <cell r="AJ67">
            <v>2.14</v>
          </cell>
          <cell r="AK67">
            <v>0.3</v>
          </cell>
          <cell r="AL67">
            <v>-1.26</v>
          </cell>
          <cell r="AM67">
            <v>0.72</v>
          </cell>
          <cell r="AN67">
            <v>4.3099999999999996</v>
          </cell>
          <cell r="AO67">
            <v>3.45</v>
          </cell>
          <cell r="AP67">
            <v>4.3899999999999997</v>
          </cell>
          <cell r="AQ67">
            <v>3.4</v>
          </cell>
          <cell r="AR67">
            <v>0.76</v>
          </cell>
          <cell r="BI67">
            <v>66</v>
          </cell>
        </row>
        <row r="68">
          <cell r="A68" t="str">
            <v>1104069.Adoçante artificial</v>
          </cell>
          <cell r="B68">
            <v>2.39</v>
          </cell>
          <cell r="C68">
            <v>4.6100000000000003</v>
          </cell>
          <cell r="D68">
            <v>9.0500000000000007</v>
          </cell>
          <cell r="E68">
            <v>4.96</v>
          </cell>
          <cell r="F68">
            <v>1.1200000000000001</v>
          </cell>
          <cell r="G68">
            <v>-2.2599999999999998</v>
          </cell>
          <cell r="H68">
            <v>4.63</v>
          </cell>
          <cell r="I68">
            <v>-1.78</v>
          </cell>
          <cell r="J68">
            <v>0.77</v>
          </cell>
          <cell r="K68">
            <v>-0.23</v>
          </cell>
          <cell r="L68">
            <v>1.87</v>
          </cell>
          <cell r="M68">
            <v>-3.36</v>
          </cell>
          <cell r="N68">
            <v>-0.24</v>
          </cell>
          <cell r="O68">
            <v>0.24</v>
          </cell>
          <cell r="P68">
            <v>-2.1</v>
          </cell>
          <cell r="Q68">
            <v>-2.06</v>
          </cell>
          <cell r="R68">
            <v>3.39</v>
          </cell>
          <cell r="S68">
            <v>-0.55000000000000004</v>
          </cell>
          <cell r="T68">
            <v>-4.04</v>
          </cell>
          <cell r="U68">
            <v>-0.86</v>
          </cell>
          <cell r="V68">
            <v>2.2799999999999998</v>
          </cell>
          <cell r="W68">
            <v>2.97</v>
          </cell>
          <cell r="X68">
            <v>1.82</v>
          </cell>
          <cell r="Y68">
            <v>-2.84</v>
          </cell>
          <cell r="Z68">
            <v>2.5</v>
          </cell>
          <cell r="AA68">
            <v>0.13</v>
          </cell>
          <cell r="AB68">
            <v>-0.7</v>
          </cell>
          <cell r="AC68">
            <v>-0.47</v>
          </cell>
          <cell r="AD68">
            <v>0.52</v>
          </cell>
          <cell r="AE68">
            <v>-0.3</v>
          </cell>
          <cell r="AF68">
            <v>-1.18</v>
          </cell>
          <cell r="AG68">
            <v>0.61</v>
          </cell>
          <cell r="AH68">
            <v>0.53</v>
          </cell>
          <cell r="AI68">
            <v>-1.34</v>
          </cell>
          <cell r="AJ68">
            <v>-0.74</v>
          </cell>
          <cell r="AK68">
            <v>-0.98</v>
          </cell>
          <cell r="AL68">
            <v>-1.23</v>
          </cell>
          <cell r="AM68">
            <v>-4.57</v>
          </cell>
          <cell r="AN68">
            <v>1.9</v>
          </cell>
          <cell r="AO68">
            <v>-0.08</v>
          </cell>
          <cell r="AP68">
            <v>1.26</v>
          </cell>
          <cell r="AQ68">
            <v>-0.04</v>
          </cell>
          <cell r="AR68">
            <v>-0.19</v>
          </cell>
          <cell r="BI68">
            <v>67</v>
          </cell>
        </row>
        <row r="69">
          <cell r="A69" t="str">
            <v>1104075.Fruta seca</v>
          </cell>
          <cell r="B69">
            <v>-0.33</v>
          </cell>
          <cell r="C69">
            <v>14.71</v>
          </cell>
          <cell r="D69">
            <v>10.65</v>
          </cell>
          <cell r="E69">
            <v>0.28000000000000003</v>
          </cell>
          <cell r="F69">
            <v>3.34</v>
          </cell>
          <cell r="G69">
            <v>3.05</v>
          </cell>
          <cell r="H69">
            <v>4.57</v>
          </cell>
          <cell r="I69">
            <v>1.62</v>
          </cell>
          <cell r="J69">
            <v>1.73</v>
          </cell>
          <cell r="K69">
            <v>0.97</v>
          </cell>
          <cell r="L69">
            <v>-0.69</v>
          </cell>
          <cell r="M69">
            <v>1.68</v>
          </cell>
          <cell r="N69">
            <v>6.23</v>
          </cell>
          <cell r="O69">
            <v>5.59</v>
          </cell>
          <cell r="P69">
            <v>-0.61</v>
          </cell>
          <cell r="Q69">
            <v>-5.0599999999999996</v>
          </cell>
          <cell r="R69">
            <v>-8.24</v>
          </cell>
          <cell r="S69">
            <v>-6.09</v>
          </cell>
          <cell r="T69">
            <v>-3.08</v>
          </cell>
          <cell r="U69">
            <v>1.0900000000000001</v>
          </cell>
          <cell r="V69">
            <v>-0.23</v>
          </cell>
          <cell r="W69">
            <v>3.67</v>
          </cell>
          <cell r="X69">
            <v>-0.69</v>
          </cell>
          <cell r="Y69">
            <v>0.75</v>
          </cell>
          <cell r="Z69">
            <v>6.38</v>
          </cell>
          <cell r="AA69">
            <v>1.1100000000000001</v>
          </cell>
          <cell r="AB69">
            <v>-1.64</v>
          </cell>
          <cell r="AC69">
            <v>-2.7</v>
          </cell>
          <cell r="AD69">
            <v>-2.21</v>
          </cell>
          <cell r="AE69">
            <v>-3.99</v>
          </cell>
          <cell r="AF69">
            <v>2.63</v>
          </cell>
          <cell r="AG69">
            <v>0.03</v>
          </cell>
          <cell r="AH69">
            <v>0.55000000000000004</v>
          </cell>
          <cell r="AI69">
            <v>-0.6</v>
          </cell>
          <cell r="AJ69">
            <v>0.7</v>
          </cell>
          <cell r="AK69">
            <v>1.63</v>
          </cell>
          <cell r="AL69">
            <v>7</v>
          </cell>
          <cell r="AM69">
            <v>-0.18</v>
          </cell>
          <cell r="AN69">
            <v>7.73</v>
          </cell>
          <cell r="AO69">
            <v>-2.81</v>
          </cell>
          <cell r="AP69">
            <v>-2.21</v>
          </cell>
          <cell r="AQ69">
            <v>3.64</v>
          </cell>
          <cell r="AR69">
            <v>-1.06</v>
          </cell>
          <cell r="BI69">
            <v>68</v>
          </cell>
        </row>
        <row r="70">
          <cell r="A70" t="str">
            <v>1104095.Beiju</v>
          </cell>
          <cell r="B70">
            <v>3.78</v>
          </cell>
          <cell r="C70">
            <v>9.48</v>
          </cell>
          <cell r="D70">
            <v>13.05</v>
          </cell>
          <cell r="E70">
            <v>-0.56000000000000005</v>
          </cell>
          <cell r="F70">
            <v>3.78</v>
          </cell>
          <cell r="G70">
            <v>-0.67</v>
          </cell>
          <cell r="H70">
            <v>0.04</v>
          </cell>
          <cell r="I70">
            <v>0.63</v>
          </cell>
          <cell r="J70">
            <v>0</v>
          </cell>
          <cell r="K70">
            <v>0</v>
          </cell>
          <cell r="L70">
            <v>0</v>
          </cell>
          <cell r="M70">
            <v>-0.53</v>
          </cell>
          <cell r="N70">
            <v>0</v>
          </cell>
          <cell r="O70">
            <v>0.53</v>
          </cell>
          <cell r="P70">
            <v>-3.19</v>
          </cell>
          <cell r="Q70">
            <v>1.21</v>
          </cell>
          <cell r="R70">
            <v>3.45</v>
          </cell>
          <cell r="S70">
            <v>-0.1</v>
          </cell>
          <cell r="T70">
            <v>-1.47</v>
          </cell>
          <cell r="U70">
            <v>0.7</v>
          </cell>
          <cell r="V70">
            <v>-0.15</v>
          </cell>
          <cell r="W70">
            <v>-0.41</v>
          </cell>
          <cell r="X70">
            <v>-1.67</v>
          </cell>
          <cell r="Y70">
            <v>-0.73</v>
          </cell>
          <cell r="Z70">
            <v>-0.01</v>
          </cell>
          <cell r="AA70">
            <v>-1.64</v>
          </cell>
          <cell r="AB70">
            <v>-2.44</v>
          </cell>
          <cell r="AC70">
            <v>-2.89</v>
          </cell>
          <cell r="AD70">
            <v>2.0699999999999998</v>
          </cell>
          <cell r="AE70">
            <v>0.66</v>
          </cell>
          <cell r="AF70">
            <v>3.75</v>
          </cell>
          <cell r="AG70">
            <v>2.11</v>
          </cell>
          <cell r="AH70">
            <v>-2.08</v>
          </cell>
          <cell r="AI70">
            <v>0</v>
          </cell>
          <cell r="AJ70">
            <v>-0.04</v>
          </cell>
          <cell r="AK70">
            <v>1.93</v>
          </cell>
          <cell r="AL70">
            <v>0.1</v>
          </cell>
          <cell r="AM70">
            <v>2.31</v>
          </cell>
          <cell r="AN70">
            <v>-2.63</v>
          </cell>
          <cell r="AO70">
            <v>-0.51</v>
          </cell>
          <cell r="AP70">
            <v>1.92</v>
          </cell>
          <cell r="AQ70">
            <v>5.48</v>
          </cell>
          <cell r="AR70">
            <v>-2.97</v>
          </cell>
          <cell r="BI70">
            <v>69</v>
          </cell>
        </row>
        <row r="71">
          <cell r="A71" t="str">
            <v>1104096.Schimier de frutas</v>
          </cell>
          <cell r="B71">
            <v>0.46</v>
          </cell>
          <cell r="C71">
            <v>2.93</v>
          </cell>
          <cell r="D71">
            <v>4.49</v>
          </cell>
          <cell r="E71">
            <v>3.95</v>
          </cell>
          <cell r="F71">
            <v>-0.35</v>
          </cell>
          <cell r="G71">
            <v>3.05</v>
          </cell>
          <cell r="H71">
            <v>3.58</v>
          </cell>
          <cell r="I71">
            <v>0.76</v>
          </cell>
          <cell r="J71">
            <v>0.8</v>
          </cell>
          <cell r="K71">
            <v>2.11</v>
          </cell>
          <cell r="L71">
            <v>-0.45</v>
          </cell>
          <cell r="M71">
            <v>3.01</v>
          </cell>
          <cell r="N71">
            <v>3.65</v>
          </cell>
          <cell r="O71">
            <v>2.39</v>
          </cell>
          <cell r="P71">
            <v>-2.19</v>
          </cell>
          <cell r="Q71">
            <v>-2.82</v>
          </cell>
          <cell r="R71">
            <v>1.88</v>
          </cell>
          <cell r="S71">
            <v>0.17</v>
          </cell>
          <cell r="T71">
            <v>-1.17</v>
          </cell>
          <cell r="U71">
            <v>-1.71</v>
          </cell>
          <cell r="V71">
            <v>1.31</v>
          </cell>
          <cell r="W71">
            <v>1.87</v>
          </cell>
          <cell r="X71">
            <v>3.14</v>
          </cell>
          <cell r="Y71">
            <v>-0.18</v>
          </cell>
          <cell r="Z71">
            <v>0.44</v>
          </cell>
          <cell r="AA71">
            <v>-2.2999999999999998</v>
          </cell>
          <cell r="AB71">
            <v>1.33</v>
          </cell>
          <cell r="AC71">
            <v>-1.43</v>
          </cell>
          <cell r="AD71">
            <v>-1.65</v>
          </cell>
          <cell r="AE71">
            <v>1.87</v>
          </cell>
          <cell r="AF71">
            <v>-0.79</v>
          </cell>
          <cell r="AG71">
            <v>0.42</v>
          </cell>
          <cell r="AH71">
            <v>-0.43</v>
          </cell>
          <cell r="AI71">
            <v>1.91</v>
          </cell>
          <cell r="AJ71">
            <v>-1.1599999999999999</v>
          </cell>
          <cell r="AK71">
            <v>-0.27</v>
          </cell>
          <cell r="AL71">
            <v>-5.43</v>
          </cell>
          <cell r="AM71">
            <v>1.47</v>
          </cell>
          <cell r="AN71">
            <v>1.56</v>
          </cell>
          <cell r="AO71">
            <v>-0.89</v>
          </cell>
          <cell r="AP71">
            <v>8.5399999999999991</v>
          </cell>
          <cell r="AQ71">
            <v>6.2</v>
          </cell>
          <cell r="AR71">
            <v>1.24</v>
          </cell>
          <cell r="BI71">
            <v>70</v>
          </cell>
        </row>
        <row r="72">
          <cell r="A72" t="str">
            <v>1105.Hortaliças e verduras</v>
          </cell>
          <cell r="B72">
            <v>1.39</v>
          </cell>
          <cell r="C72">
            <v>-3.3</v>
          </cell>
          <cell r="D72">
            <v>-2.66</v>
          </cell>
          <cell r="E72">
            <v>-0.83</v>
          </cell>
          <cell r="F72">
            <v>-1.74</v>
          </cell>
          <cell r="G72">
            <v>9.85</v>
          </cell>
          <cell r="H72">
            <v>11.5</v>
          </cell>
          <cell r="I72">
            <v>2.16</v>
          </cell>
          <cell r="J72">
            <v>-2.25</v>
          </cell>
          <cell r="K72">
            <v>-2.44</v>
          </cell>
          <cell r="L72">
            <v>-2.09</v>
          </cell>
          <cell r="M72">
            <v>4.62</v>
          </cell>
          <cell r="N72">
            <v>6.78</v>
          </cell>
          <cell r="O72">
            <v>-8.2200000000000006</v>
          </cell>
          <cell r="P72">
            <v>0.13</v>
          </cell>
          <cell r="Q72">
            <v>-1.59</v>
          </cell>
          <cell r="R72">
            <v>0</v>
          </cell>
          <cell r="S72">
            <v>3.02</v>
          </cell>
          <cell r="T72">
            <v>1.1299999999999999</v>
          </cell>
          <cell r="U72">
            <v>5.82</v>
          </cell>
          <cell r="V72">
            <v>2.4</v>
          </cell>
          <cell r="W72">
            <v>0.12</v>
          </cell>
          <cell r="X72">
            <v>-5.54</v>
          </cell>
          <cell r="Y72">
            <v>-8.32</v>
          </cell>
          <cell r="Z72">
            <v>1.39</v>
          </cell>
          <cell r="AA72">
            <v>-5.9</v>
          </cell>
          <cell r="AB72">
            <v>-0.92</v>
          </cell>
          <cell r="AC72">
            <v>-1.61</v>
          </cell>
          <cell r="AD72">
            <v>3.07</v>
          </cell>
          <cell r="AE72">
            <v>8.56</v>
          </cell>
          <cell r="AF72">
            <v>5.04</v>
          </cell>
          <cell r="AG72">
            <v>-0.36</v>
          </cell>
          <cell r="AH72">
            <v>2.5</v>
          </cell>
          <cell r="AI72">
            <v>-0.15</v>
          </cell>
          <cell r="AJ72">
            <v>-0.93</v>
          </cell>
          <cell r="AK72">
            <v>-3.58</v>
          </cell>
          <cell r="AL72">
            <v>-6.86</v>
          </cell>
          <cell r="AM72">
            <v>2.84</v>
          </cell>
          <cell r="AN72">
            <v>-1.06</v>
          </cell>
          <cell r="AO72">
            <v>3.19</v>
          </cell>
          <cell r="AP72">
            <v>5.97</v>
          </cell>
          <cell r="AQ72">
            <v>9.66</v>
          </cell>
          <cell r="AR72">
            <v>12.7</v>
          </cell>
          <cell r="BI72">
            <v>71</v>
          </cell>
        </row>
        <row r="73">
          <cell r="A73" t="str">
            <v>1105001.Alface</v>
          </cell>
          <cell r="B73">
            <v>-1.45</v>
          </cell>
          <cell r="C73">
            <v>-0.24</v>
          </cell>
          <cell r="D73">
            <v>-0.47</v>
          </cell>
          <cell r="E73">
            <v>7.0000000000000007E-2</v>
          </cell>
          <cell r="F73">
            <v>-0.55000000000000004</v>
          </cell>
          <cell r="G73">
            <v>14.7</v>
          </cell>
          <cell r="H73">
            <v>20.43</v>
          </cell>
          <cell r="I73">
            <v>-1.48</v>
          </cell>
          <cell r="J73">
            <v>-8.68</v>
          </cell>
          <cell r="K73">
            <v>-0.85</v>
          </cell>
          <cell r="L73">
            <v>0.44</v>
          </cell>
          <cell r="M73">
            <v>8.35</v>
          </cell>
          <cell r="N73">
            <v>8.1999999999999993</v>
          </cell>
          <cell r="O73">
            <v>-12.57</v>
          </cell>
          <cell r="P73">
            <v>-1.17</v>
          </cell>
          <cell r="Q73">
            <v>-2.91</v>
          </cell>
          <cell r="R73">
            <v>1.44</v>
          </cell>
          <cell r="S73">
            <v>5.89</v>
          </cell>
          <cell r="T73">
            <v>0.51</v>
          </cell>
          <cell r="U73">
            <v>5.39</v>
          </cell>
          <cell r="V73">
            <v>4.68</v>
          </cell>
          <cell r="W73">
            <v>-5.61</v>
          </cell>
          <cell r="X73">
            <v>-6.03</v>
          </cell>
          <cell r="Y73">
            <v>-7.4</v>
          </cell>
          <cell r="Z73">
            <v>3.47</v>
          </cell>
          <cell r="AA73">
            <v>-3.53</v>
          </cell>
          <cell r="AB73">
            <v>-0.38</v>
          </cell>
          <cell r="AC73">
            <v>-2.36</v>
          </cell>
          <cell r="AD73">
            <v>3.92</v>
          </cell>
          <cell r="AE73">
            <v>12.11</v>
          </cell>
          <cell r="AF73">
            <v>5.3</v>
          </cell>
          <cell r="AG73">
            <v>-3.2</v>
          </cell>
          <cell r="AH73">
            <v>2.97</v>
          </cell>
          <cell r="AI73">
            <v>-0.34</v>
          </cell>
          <cell r="AJ73">
            <v>0.13</v>
          </cell>
          <cell r="AK73">
            <v>-1.57</v>
          </cell>
          <cell r="AL73">
            <v>-9.1</v>
          </cell>
          <cell r="AM73">
            <v>1.23</v>
          </cell>
          <cell r="AN73">
            <v>-1.0900000000000001</v>
          </cell>
          <cell r="AO73">
            <v>4.08</v>
          </cell>
          <cell r="AP73">
            <v>11.12</v>
          </cell>
          <cell r="AQ73">
            <v>7.82</v>
          </cell>
          <cell r="AR73">
            <v>24.77</v>
          </cell>
          <cell r="BI73">
            <v>72</v>
          </cell>
        </row>
        <row r="74">
          <cell r="A74" t="str">
            <v>1105003.Chicória</v>
          </cell>
          <cell r="B74">
            <v>3.21</v>
          </cell>
          <cell r="C74">
            <v>-4.43</v>
          </cell>
          <cell r="D74">
            <v>2.85</v>
          </cell>
          <cell r="E74">
            <v>-2.2599999999999998</v>
          </cell>
          <cell r="F74">
            <v>-6.56</v>
          </cell>
          <cell r="G74">
            <v>27.72</v>
          </cell>
          <cell r="H74">
            <v>12.55</v>
          </cell>
          <cell r="I74">
            <v>-1.26</v>
          </cell>
          <cell r="J74">
            <v>-7.26</v>
          </cell>
          <cell r="K74">
            <v>-6.65</v>
          </cell>
          <cell r="L74">
            <v>-0.38</v>
          </cell>
          <cell r="M74">
            <v>17.09</v>
          </cell>
          <cell r="N74">
            <v>1.98</v>
          </cell>
          <cell r="O74">
            <v>-11.89</v>
          </cell>
          <cell r="P74">
            <v>-1.73</v>
          </cell>
          <cell r="Q74">
            <v>-9.9499999999999993</v>
          </cell>
          <cell r="R74">
            <v>6.57</v>
          </cell>
          <cell r="S74">
            <v>12.61</v>
          </cell>
          <cell r="T74">
            <v>1.87</v>
          </cell>
          <cell r="U74">
            <v>5.85</v>
          </cell>
          <cell r="V74">
            <v>8.17</v>
          </cell>
          <cell r="W74">
            <v>-11.2</v>
          </cell>
          <cell r="X74">
            <v>-8.0399999999999991</v>
          </cell>
          <cell r="Y74">
            <v>-8.2100000000000009</v>
          </cell>
          <cell r="Z74">
            <v>5.74</v>
          </cell>
          <cell r="AA74">
            <v>-8.57</v>
          </cell>
          <cell r="AB74">
            <v>7.62</v>
          </cell>
          <cell r="AC74">
            <v>-5.15</v>
          </cell>
          <cell r="AD74">
            <v>-0.94</v>
          </cell>
          <cell r="AE74">
            <v>25.12</v>
          </cell>
          <cell r="AF74">
            <v>2.65</v>
          </cell>
          <cell r="AG74">
            <v>-7.81</v>
          </cell>
          <cell r="AH74">
            <v>-2.09</v>
          </cell>
          <cell r="AI74">
            <v>4.74</v>
          </cell>
          <cell r="AJ74">
            <v>-0.72</v>
          </cell>
          <cell r="AK74">
            <v>-5.14</v>
          </cell>
          <cell r="AL74">
            <v>-14.1</v>
          </cell>
          <cell r="AM74">
            <v>3.45</v>
          </cell>
          <cell r="AN74">
            <v>5.14</v>
          </cell>
          <cell r="AO74">
            <v>4.6399999999999997</v>
          </cell>
          <cell r="AP74">
            <v>13.31</v>
          </cell>
          <cell r="AQ74">
            <v>8.19</v>
          </cell>
          <cell r="AR74">
            <v>30.48</v>
          </cell>
          <cell r="BI74">
            <v>73</v>
          </cell>
        </row>
        <row r="75">
          <cell r="A75" t="str">
            <v>1105004.Coentro</v>
          </cell>
          <cell r="B75">
            <v>0.86</v>
          </cell>
          <cell r="C75">
            <v>1.56</v>
          </cell>
          <cell r="D75">
            <v>-3.54</v>
          </cell>
          <cell r="E75">
            <v>2.5499999999999998</v>
          </cell>
          <cell r="F75">
            <v>-1.39</v>
          </cell>
          <cell r="G75">
            <v>3.79</v>
          </cell>
          <cell r="H75">
            <v>0.3</v>
          </cell>
          <cell r="I75">
            <v>6.5</v>
          </cell>
          <cell r="J75">
            <v>7.65</v>
          </cell>
          <cell r="K75">
            <v>-2.4</v>
          </cell>
          <cell r="L75">
            <v>0.49</v>
          </cell>
          <cell r="M75">
            <v>-3.47</v>
          </cell>
          <cell r="N75">
            <v>3.4</v>
          </cell>
          <cell r="O75">
            <v>-6.8</v>
          </cell>
          <cell r="P75">
            <v>7.3</v>
          </cell>
          <cell r="Q75">
            <v>6.76</v>
          </cell>
          <cell r="R75">
            <v>-3.94</v>
          </cell>
          <cell r="S75">
            <v>7.39</v>
          </cell>
          <cell r="T75">
            <v>3.48</v>
          </cell>
          <cell r="U75">
            <v>-1.6</v>
          </cell>
          <cell r="V75">
            <v>-8.01</v>
          </cell>
          <cell r="W75">
            <v>2.59</v>
          </cell>
          <cell r="X75">
            <v>7.92</v>
          </cell>
          <cell r="Y75">
            <v>-15.18</v>
          </cell>
          <cell r="Z75">
            <v>10.199999999999999</v>
          </cell>
          <cell r="AA75">
            <v>-11.51</v>
          </cell>
          <cell r="AB75">
            <v>11.27</v>
          </cell>
          <cell r="AC75">
            <v>5.66</v>
          </cell>
          <cell r="AD75">
            <v>0.28000000000000003</v>
          </cell>
          <cell r="AE75">
            <v>0.36</v>
          </cell>
          <cell r="AF75">
            <v>7.33</v>
          </cell>
          <cell r="AG75">
            <v>3.18</v>
          </cell>
          <cell r="AH75">
            <v>-0.55000000000000004</v>
          </cell>
          <cell r="AI75">
            <v>-0.4</v>
          </cell>
          <cell r="AJ75">
            <v>-3.88</v>
          </cell>
          <cell r="AK75">
            <v>-2.33</v>
          </cell>
          <cell r="AL75">
            <v>-2.48</v>
          </cell>
          <cell r="AM75">
            <v>-1.54</v>
          </cell>
          <cell r="AN75">
            <v>3.18</v>
          </cell>
          <cell r="AO75">
            <v>-4.08</v>
          </cell>
          <cell r="AP75">
            <v>5.1100000000000003</v>
          </cell>
          <cell r="AQ75">
            <v>4.68</v>
          </cell>
          <cell r="AR75">
            <v>-1.47</v>
          </cell>
          <cell r="BI75">
            <v>74</v>
          </cell>
        </row>
        <row r="76">
          <cell r="A76" t="str">
            <v>1105005.Couve</v>
          </cell>
          <cell r="B76">
            <v>-0.64</v>
          </cell>
          <cell r="C76">
            <v>-4.2</v>
          </cell>
          <cell r="D76">
            <v>1.82</v>
          </cell>
          <cell r="E76">
            <v>0.54</v>
          </cell>
          <cell r="F76">
            <v>-1.35</v>
          </cell>
          <cell r="G76">
            <v>2.36</v>
          </cell>
          <cell r="H76">
            <v>4.74</v>
          </cell>
          <cell r="I76">
            <v>2.11</v>
          </cell>
          <cell r="J76">
            <v>-1.73</v>
          </cell>
          <cell r="K76">
            <v>-1.18</v>
          </cell>
          <cell r="L76">
            <v>-2.79</v>
          </cell>
          <cell r="M76">
            <v>3.28</v>
          </cell>
          <cell r="N76">
            <v>2.9</v>
          </cell>
          <cell r="O76">
            <v>-3.33</v>
          </cell>
          <cell r="P76">
            <v>-2.17</v>
          </cell>
          <cell r="Q76">
            <v>-1.02</v>
          </cell>
          <cell r="R76">
            <v>0.26</v>
          </cell>
          <cell r="S76">
            <v>2.33</v>
          </cell>
          <cell r="T76">
            <v>0.43</v>
          </cell>
          <cell r="U76">
            <v>3.03</v>
          </cell>
          <cell r="V76">
            <v>2.64</v>
          </cell>
          <cell r="W76">
            <v>6.68</v>
          </cell>
          <cell r="X76">
            <v>-3.26</v>
          </cell>
          <cell r="Y76">
            <v>-4.3899999999999997</v>
          </cell>
          <cell r="Z76">
            <v>-0.12</v>
          </cell>
          <cell r="AA76">
            <v>-3.43</v>
          </cell>
          <cell r="AB76">
            <v>-1.3</v>
          </cell>
          <cell r="AC76">
            <v>-1.94</v>
          </cell>
          <cell r="AD76">
            <v>3.41</v>
          </cell>
          <cell r="AE76">
            <v>0.81</v>
          </cell>
          <cell r="AF76">
            <v>5.0999999999999996</v>
          </cell>
          <cell r="AG76">
            <v>2.09</v>
          </cell>
          <cell r="AH76">
            <v>5.49</v>
          </cell>
          <cell r="AI76">
            <v>-2.0699999999999998</v>
          </cell>
          <cell r="AJ76">
            <v>-1.46</v>
          </cell>
          <cell r="AK76">
            <v>1.48</v>
          </cell>
          <cell r="AL76">
            <v>-3.95</v>
          </cell>
          <cell r="AM76">
            <v>-1.57</v>
          </cell>
          <cell r="AN76">
            <v>-0.28999999999999998</v>
          </cell>
          <cell r="AO76">
            <v>4.74</v>
          </cell>
          <cell r="AP76">
            <v>1.6</v>
          </cell>
          <cell r="AQ76">
            <v>8.41</v>
          </cell>
          <cell r="AR76">
            <v>7.07</v>
          </cell>
          <cell r="BI76">
            <v>75</v>
          </cell>
        </row>
        <row r="77">
          <cell r="A77" t="str">
            <v>1105006.Couve-flor</v>
          </cell>
          <cell r="B77">
            <v>7.53</v>
          </cell>
          <cell r="C77">
            <v>-4.33</v>
          </cell>
          <cell r="D77">
            <v>-9.58</v>
          </cell>
          <cell r="E77">
            <v>-0.79</v>
          </cell>
          <cell r="F77">
            <v>-8.48</v>
          </cell>
          <cell r="G77">
            <v>9.36</v>
          </cell>
          <cell r="H77">
            <v>30.21</v>
          </cell>
          <cell r="I77">
            <v>6.52</v>
          </cell>
          <cell r="J77">
            <v>-2.29</v>
          </cell>
          <cell r="K77">
            <v>-4.95</v>
          </cell>
          <cell r="L77">
            <v>0.15</v>
          </cell>
          <cell r="M77">
            <v>2.2599999999999998</v>
          </cell>
          <cell r="N77">
            <v>32.03</v>
          </cell>
          <cell r="O77">
            <v>-13</v>
          </cell>
          <cell r="P77">
            <v>3.21</v>
          </cell>
          <cell r="Q77">
            <v>-9.61</v>
          </cell>
          <cell r="R77">
            <v>-4.71</v>
          </cell>
          <cell r="S77">
            <v>-2.96</v>
          </cell>
          <cell r="T77">
            <v>2.89</v>
          </cell>
          <cell r="U77">
            <v>17.079999999999998</v>
          </cell>
          <cell r="V77">
            <v>-3.57</v>
          </cell>
          <cell r="W77">
            <v>6.18</v>
          </cell>
          <cell r="X77">
            <v>-7.64</v>
          </cell>
          <cell r="Y77">
            <v>-16.12</v>
          </cell>
          <cell r="Z77">
            <v>3.99</v>
          </cell>
          <cell r="AA77">
            <v>-11.5</v>
          </cell>
          <cell r="AB77">
            <v>0.57999999999999996</v>
          </cell>
          <cell r="AC77">
            <v>0.24</v>
          </cell>
          <cell r="AD77">
            <v>10.17</v>
          </cell>
          <cell r="AE77">
            <v>0.84</v>
          </cell>
          <cell r="AF77">
            <v>4.21</v>
          </cell>
          <cell r="AG77">
            <v>4.45</v>
          </cell>
          <cell r="AH77">
            <v>12.91</v>
          </cell>
          <cell r="AI77">
            <v>0.87</v>
          </cell>
          <cell r="AJ77">
            <v>0.14000000000000001</v>
          </cell>
          <cell r="AK77">
            <v>-9.01</v>
          </cell>
          <cell r="AL77">
            <v>-10.55</v>
          </cell>
          <cell r="AM77">
            <v>6.12</v>
          </cell>
          <cell r="AN77">
            <v>-8.1</v>
          </cell>
          <cell r="AO77">
            <v>14.76</v>
          </cell>
          <cell r="AP77">
            <v>3.6</v>
          </cell>
          <cell r="AQ77">
            <v>16.899999999999999</v>
          </cell>
          <cell r="AR77">
            <v>8.16</v>
          </cell>
          <cell r="BI77">
            <v>76</v>
          </cell>
        </row>
        <row r="78">
          <cell r="A78" t="str">
            <v>1105010.Repolho</v>
          </cell>
          <cell r="B78">
            <v>8.08</v>
          </cell>
          <cell r="C78">
            <v>-8.02</v>
          </cell>
          <cell r="D78">
            <v>-10.56</v>
          </cell>
          <cell r="E78">
            <v>-6.58</v>
          </cell>
          <cell r="F78">
            <v>-3</v>
          </cell>
          <cell r="G78">
            <v>10.53</v>
          </cell>
          <cell r="H78">
            <v>12.46</v>
          </cell>
          <cell r="I78">
            <v>11.36</v>
          </cell>
          <cell r="J78">
            <v>2.19</v>
          </cell>
          <cell r="K78">
            <v>-6.51</v>
          </cell>
          <cell r="L78">
            <v>-10.31</v>
          </cell>
          <cell r="M78">
            <v>0.65</v>
          </cell>
          <cell r="N78">
            <v>1.1399999999999999</v>
          </cell>
          <cell r="O78">
            <v>-2.72</v>
          </cell>
          <cell r="P78">
            <v>2.4700000000000002</v>
          </cell>
          <cell r="Q78">
            <v>4.49</v>
          </cell>
          <cell r="R78">
            <v>1.37</v>
          </cell>
          <cell r="S78">
            <v>0.97</v>
          </cell>
          <cell r="T78">
            <v>-3.06</v>
          </cell>
          <cell r="U78">
            <v>7.88</v>
          </cell>
          <cell r="V78">
            <v>3.75</v>
          </cell>
          <cell r="W78">
            <v>7.64</v>
          </cell>
          <cell r="X78">
            <v>-0.67</v>
          </cell>
          <cell r="Y78">
            <v>-9.59</v>
          </cell>
          <cell r="Z78">
            <v>0.56999999999999995</v>
          </cell>
          <cell r="AA78">
            <v>-8.64</v>
          </cell>
          <cell r="AB78">
            <v>-4.78</v>
          </cell>
          <cell r="AC78">
            <v>-6.2</v>
          </cell>
          <cell r="AD78">
            <v>4.25</v>
          </cell>
          <cell r="AE78">
            <v>21.23</v>
          </cell>
          <cell r="AF78">
            <v>10.89</v>
          </cell>
          <cell r="AG78">
            <v>5.31</v>
          </cell>
          <cell r="AH78">
            <v>-4.25</v>
          </cell>
          <cell r="AI78">
            <v>-1.34</v>
          </cell>
          <cell r="AJ78">
            <v>-6.5</v>
          </cell>
          <cell r="AK78">
            <v>1.21</v>
          </cell>
          <cell r="AL78">
            <v>-1.97</v>
          </cell>
          <cell r="AM78">
            <v>4.0599999999999996</v>
          </cell>
          <cell r="AN78">
            <v>-1.71</v>
          </cell>
          <cell r="AO78">
            <v>-2.41</v>
          </cell>
          <cell r="AP78">
            <v>0.61</v>
          </cell>
          <cell r="AQ78">
            <v>12.15</v>
          </cell>
          <cell r="AR78">
            <v>11.04</v>
          </cell>
          <cell r="BI78">
            <v>77</v>
          </cell>
        </row>
        <row r="79">
          <cell r="A79" t="str">
            <v>1105012.Cheiro-verde</v>
          </cell>
          <cell r="B79">
            <v>-1.07</v>
          </cell>
          <cell r="C79">
            <v>0.22</v>
          </cell>
          <cell r="D79">
            <v>-0.36</v>
          </cell>
          <cell r="E79">
            <v>0.91</v>
          </cell>
          <cell r="F79">
            <v>-1.3</v>
          </cell>
          <cell r="G79">
            <v>1.64</v>
          </cell>
          <cell r="H79">
            <v>-1.54</v>
          </cell>
          <cell r="I79">
            <v>4.01</v>
          </cell>
          <cell r="J79">
            <v>-1.5</v>
          </cell>
          <cell r="K79">
            <v>-0.05</v>
          </cell>
          <cell r="L79">
            <v>1.02</v>
          </cell>
          <cell r="M79">
            <v>2.19</v>
          </cell>
          <cell r="N79">
            <v>-0.55000000000000004</v>
          </cell>
          <cell r="O79">
            <v>0.18</v>
          </cell>
          <cell r="P79">
            <v>1.08</v>
          </cell>
          <cell r="Q79">
            <v>1.71</v>
          </cell>
          <cell r="R79">
            <v>-0.94</v>
          </cell>
          <cell r="S79">
            <v>-4.1399999999999997</v>
          </cell>
          <cell r="T79">
            <v>5.16</v>
          </cell>
          <cell r="U79">
            <v>3.87</v>
          </cell>
          <cell r="V79">
            <v>3.72</v>
          </cell>
          <cell r="W79">
            <v>3.22</v>
          </cell>
          <cell r="X79">
            <v>-3.56</v>
          </cell>
          <cell r="Y79">
            <v>-4.82</v>
          </cell>
          <cell r="Z79">
            <v>1.08</v>
          </cell>
          <cell r="AA79">
            <v>-1.25</v>
          </cell>
          <cell r="AB79">
            <v>-0.82</v>
          </cell>
          <cell r="AC79">
            <v>0.19</v>
          </cell>
          <cell r="AD79">
            <v>-1.99</v>
          </cell>
          <cell r="AE79">
            <v>2.65</v>
          </cell>
          <cell r="AF79">
            <v>3.46</v>
          </cell>
          <cell r="AG79">
            <v>-1.74</v>
          </cell>
          <cell r="AH79">
            <v>5.16</v>
          </cell>
          <cell r="AI79">
            <v>5.88</v>
          </cell>
          <cell r="AJ79">
            <v>1.73</v>
          </cell>
          <cell r="AK79">
            <v>-6.33</v>
          </cell>
          <cell r="AL79">
            <v>-3.98</v>
          </cell>
          <cell r="AM79">
            <v>4.57</v>
          </cell>
          <cell r="AN79">
            <v>-1.45</v>
          </cell>
          <cell r="AO79">
            <v>0.59</v>
          </cell>
          <cell r="AP79">
            <v>1.34</v>
          </cell>
          <cell r="AQ79">
            <v>12.14</v>
          </cell>
          <cell r="AR79">
            <v>-1.2</v>
          </cell>
          <cell r="BI79">
            <v>78</v>
          </cell>
        </row>
        <row r="80">
          <cell r="A80" t="str">
            <v>1105013.Agrião</v>
          </cell>
          <cell r="B80">
            <v>-5.8</v>
          </cell>
          <cell r="C80">
            <v>-6.49</v>
          </cell>
          <cell r="D80">
            <v>6.98</v>
          </cell>
          <cell r="E80">
            <v>-6.42</v>
          </cell>
          <cell r="F80">
            <v>5.67</v>
          </cell>
          <cell r="G80">
            <v>2.2200000000000002</v>
          </cell>
          <cell r="H80">
            <v>-1.48</v>
          </cell>
          <cell r="I80">
            <v>8.39</v>
          </cell>
          <cell r="J80">
            <v>1.72</v>
          </cell>
          <cell r="K80">
            <v>0.04</v>
          </cell>
          <cell r="L80">
            <v>-6.55</v>
          </cell>
          <cell r="M80">
            <v>0.06</v>
          </cell>
          <cell r="N80">
            <v>-1.91</v>
          </cell>
          <cell r="O80">
            <v>-1.29</v>
          </cell>
          <cell r="P80">
            <v>-0.15</v>
          </cell>
          <cell r="Q80">
            <v>2.2799999999999998</v>
          </cell>
          <cell r="R80">
            <v>0.91</v>
          </cell>
          <cell r="S80">
            <v>-3.51</v>
          </cell>
          <cell r="T80">
            <v>-1.56</v>
          </cell>
          <cell r="U80">
            <v>-0.89</v>
          </cell>
          <cell r="V80">
            <v>-1.71</v>
          </cell>
          <cell r="W80">
            <v>6.21</v>
          </cell>
          <cell r="X80">
            <v>-2.16</v>
          </cell>
          <cell r="Y80">
            <v>1.54</v>
          </cell>
          <cell r="Z80">
            <v>-1.49</v>
          </cell>
          <cell r="AA80">
            <v>-2.84</v>
          </cell>
          <cell r="AB80">
            <v>-4</v>
          </cell>
          <cell r="AC80">
            <v>-2</v>
          </cell>
          <cell r="AD80">
            <v>3.11</v>
          </cell>
          <cell r="AE80">
            <v>8.9</v>
          </cell>
          <cell r="AF80">
            <v>2.12</v>
          </cell>
          <cell r="AG80">
            <v>4.33</v>
          </cell>
          <cell r="AH80">
            <v>0.16</v>
          </cell>
          <cell r="AI80">
            <v>-2.4500000000000002</v>
          </cell>
          <cell r="AJ80">
            <v>-3.22</v>
          </cell>
          <cell r="AK80">
            <v>-5.3</v>
          </cell>
          <cell r="AL80">
            <v>1.23</v>
          </cell>
          <cell r="AM80">
            <v>2.4300000000000002</v>
          </cell>
          <cell r="AN80">
            <v>0.35</v>
          </cell>
          <cell r="AO80">
            <v>1.75</v>
          </cell>
          <cell r="AP80">
            <v>-2.13</v>
          </cell>
          <cell r="AQ80">
            <v>13.79</v>
          </cell>
          <cell r="AR80">
            <v>1.41</v>
          </cell>
          <cell r="BI80">
            <v>79</v>
          </cell>
        </row>
        <row r="81">
          <cell r="A81" t="str">
            <v>1105017.Almeirão</v>
          </cell>
          <cell r="B81">
            <v>-5.34</v>
          </cell>
          <cell r="C81">
            <v>-2.5299999999999998</v>
          </cell>
          <cell r="D81">
            <v>5.62</v>
          </cell>
          <cell r="E81">
            <v>-3.64</v>
          </cell>
          <cell r="F81">
            <v>3.6</v>
          </cell>
          <cell r="G81">
            <v>8.76</v>
          </cell>
          <cell r="H81">
            <v>12.36</v>
          </cell>
          <cell r="I81">
            <v>-5</v>
          </cell>
          <cell r="J81">
            <v>-6.96</v>
          </cell>
          <cell r="K81">
            <v>0.3</v>
          </cell>
          <cell r="L81">
            <v>-1.04</v>
          </cell>
          <cell r="M81">
            <v>-0.9</v>
          </cell>
          <cell r="N81">
            <v>-0.7</v>
          </cell>
          <cell r="O81">
            <v>0.34</v>
          </cell>
          <cell r="P81">
            <v>-1.1599999999999999</v>
          </cell>
          <cell r="Q81">
            <v>0.18</v>
          </cell>
          <cell r="R81">
            <v>8.56</v>
          </cell>
          <cell r="S81">
            <v>0.75</v>
          </cell>
          <cell r="T81">
            <v>0.42</v>
          </cell>
          <cell r="U81">
            <v>2.4900000000000002</v>
          </cell>
          <cell r="V81">
            <v>-3.23</v>
          </cell>
          <cell r="W81">
            <v>0.9</v>
          </cell>
          <cell r="X81">
            <v>-6.32</v>
          </cell>
          <cell r="Y81">
            <v>-4.38</v>
          </cell>
          <cell r="Z81">
            <v>-4.63</v>
          </cell>
          <cell r="AA81">
            <v>0.61</v>
          </cell>
          <cell r="AB81">
            <v>-2.82</v>
          </cell>
          <cell r="AC81">
            <v>1.89</v>
          </cell>
          <cell r="AD81">
            <v>-0.02</v>
          </cell>
          <cell r="AE81">
            <v>10.92</v>
          </cell>
          <cell r="AF81">
            <v>4.07</v>
          </cell>
          <cell r="AG81">
            <v>-2.38</v>
          </cell>
          <cell r="AH81">
            <v>-4.26</v>
          </cell>
          <cell r="AI81">
            <v>-2.27</v>
          </cell>
          <cell r="AJ81">
            <v>0.28999999999999998</v>
          </cell>
          <cell r="AK81">
            <v>-1.36</v>
          </cell>
          <cell r="AL81">
            <v>-3.85</v>
          </cell>
          <cell r="AM81">
            <v>-1.08</v>
          </cell>
          <cell r="AN81">
            <v>-0.74</v>
          </cell>
          <cell r="AO81">
            <v>3.71</v>
          </cell>
          <cell r="AP81">
            <v>4.8099999999999996</v>
          </cell>
          <cell r="AQ81">
            <v>12.07</v>
          </cell>
          <cell r="AR81">
            <v>10.24</v>
          </cell>
          <cell r="BI81">
            <v>80</v>
          </cell>
        </row>
        <row r="82">
          <cell r="A82" t="str">
            <v>1105018.Cebolinha</v>
          </cell>
          <cell r="B82">
            <v>1.76</v>
          </cell>
          <cell r="C82">
            <v>0.72</v>
          </cell>
          <cell r="D82">
            <v>-0.35</v>
          </cell>
          <cell r="E82">
            <v>-1.1100000000000001</v>
          </cell>
          <cell r="F82">
            <v>-2.2400000000000002</v>
          </cell>
          <cell r="G82">
            <v>2.17</v>
          </cell>
          <cell r="H82">
            <v>3.66</v>
          </cell>
          <cell r="I82">
            <v>2.4</v>
          </cell>
          <cell r="J82">
            <v>-3.07</v>
          </cell>
          <cell r="K82">
            <v>0.8</v>
          </cell>
          <cell r="L82">
            <v>-0.56999999999999995</v>
          </cell>
          <cell r="M82">
            <v>-1.21</v>
          </cell>
          <cell r="N82">
            <v>1.8</v>
          </cell>
          <cell r="O82">
            <v>-0.12</v>
          </cell>
          <cell r="P82">
            <v>3.51</v>
          </cell>
          <cell r="Q82">
            <v>0.89</v>
          </cell>
          <cell r="R82">
            <v>0.15</v>
          </cell>
          <cell r="S82">
            <v>0.43</v>
          </cell>
          <cell r="T82">
            <v>3.21</v>
          </cell>
          <cell r="U82">
            <v>2.14</v>
          </cell>
          <cell r="V82">
            <v>-1.86</v>
          </cell>
          <cell r="W82">
            <v>-0.91</v>
          </cell>
          <cell r="X82">
            <v>2.74</v>
          </cell>
          <cell r="Y82">
            <v>-2.77</v>
          </cell>
          <cell r="Z82">
            <v>1.82</v>
          </cell>
          <cell r="AA82">
            <v>-0.21</v>
          </cell>
          <cell r="AB82">
            <v>-1.83</v>
          </cell>
          <cell r="AC82">
            <v>3.7</v>
          </cell>
          <cell r="AD82">
            <v>-3.18</v>
          </cell>
          <cell r="AE82">
            <v>1.77</v>
          </cell>
          <cell r="AF82">
            <v>2.25</v>
          </cell>
          <cell r="AG82">
            <v>3.5</v>
          </cell>
          <cell r="AH82">
            <v>-0.02</v>
          </cell>
          <cell r="AI82">
            <v>-0.88</v>
          </cell>
          <cell r="AJ82">
            <v>-0.34</v>
          </cell>
          <cell r="AK82">
            <v>-3.13</v>
          </cell>
          <cell r="AL82">
            <v>-1.69</v>
          </cell>
          <cell r="AM82">
            <v>-0.34</v>
          </cell>
          <cell r="AN82">
            <v>2.37</v>
          </cell>
          <cell r="AO82">
            <v>0.37</v>
          </cell>
          <cell r="AP82">
            <v>9.69</v>
          </cell>
          <cell r="AQ82">
            <v>2.15</v>
          </cell>
          <cell r="AR82">
            <v>4.3</v>
          </cell>
          <cell r="BI82">
            <v>81</v>
          </cell>
        </row>
        <row r="83">
          <cell r="A83" t="str">
            <v>1105019.Brócolis</v>
          </cell>
          <cell r="B83">
            <v>2.1800000000000002</v>
          </cell>
          <cell r="C83">
            <v>-10.11</v>
          </cell>
          <cell r="D83">
            <v>2.7</v>
          </cell>
          <cell r="E83">
            <v>2.16</v>
          </cell>
          <cell r="F83">
            <v>-1.5</v>
          </cell>
          <cell r="G83">
            <v>16.03</v>
          </cell>
          <cell r="H83">
            <v>7.5</v>
          </cell>
          <cell r="I83">
            <v>1.64</v>
          </cell>
          <cell r="J83">
            <v>1.68</v>
          </cell>
          <cell r="K83">
            <v>-0.27</v>
          </cell>
          <cell r="L83">
            <v>-8.2799999999999994</v>
          </cell>
          <cell r="M83">
            <v>7.11</v>
          </cell>
          <cell r="N83">
            <v>8.1199999999999992</v>
          </cell>
          <cell r="O83">
            <v>-9.0500000000000007</v>
          </cell>
          <cell r="P83">
            <v>3.56</v>
          </cell>
          <cell r="Q83">
            <v>-2.1800000000000002</v>
          </cell>
          <cell r="R83">
            <v>-6.5</v>
          </cell>
          <cell r="S83">
            <v>2.89</v>
          </cell>
          <cell r="T83">
            <v>1.9</v>
          </cell>
          <cell r="U83">
            <v>7.93</v>
          </cell>
          <cell r="V83">
            <v>6.32</v>
          </cell>
          <cell r="W83">
            <v>4.87</v>
          </cell>
          <cell r="X83">
            <v>-12.98</v>
          </cell>
          <cell r="Y83">
            <v>-9.02</v>
          </cell>
          <cell r="Z83">
            <v>-2.65</v>
          </cell>
          <cell r="AA83">
            <v>-6.82</v>
          </cell>
          <cell r="AB83">
            <v>3.56</v>
          </cell>
          <cell r="AC83">
            <v>2.15</v>
          </cell>
          <cell r="AD83">
            <v>-0.17</v>
          </cell>
          <cell r="AE83">
            <v>10.57</v>
          </cell>
          <cell r="AF83">
            <v>5.51</v>
          </cell>
          <cell r="AG83">
            <v>6.14</v>
          </cell>
          <cell r="AH83">
            <v>5.76</v>
          </cell>
          <cell r="AI83">
            <v>3.93</v>
          </cell>
          <cell r="AJ83">
            <v>-6.86</v>
          </cell>
          <cell r="AK83">
            <v>-1.98</v>
          </cell>
          <cell r="AL83">
            <v>-8.15</v>
          </cell>
          <cell r="AM83">
            <v>7.83</v>
          </cell>
          <cell r="AN83">
            <v>-0.68</v>
          </cell>
          <cell r="AO83">
            <v>3.42</v>
          </cell>
          <cell r="AP83">
            <v>3.62</v>
          </cell>
          <cell r="AQ83">
            <v>10.9</v>
          </cell>
          <cell r="AR83">
            <v>7.65</v>
          </cell>
          <cell r="BI83">
            <v>82</v>
          </cell>
        </row>
        <row r="84">
          <cell r="A84" t="str">
            <v>1106.Frutas</v>
          </cell>
          <cell r="B84">
            <v>0.97</v>
          </cell>
          <cell r="C84">
            <v>0.56999999999999995</v>
          </cell>
          <cell r="D84">
            <v>0.13</v>
          </cell>
          <cell r="E84">
            <v>-1.01</v>
          </cell>
          <cell r="F84">
            <v>-0.88</v>
          </cell>
          <cell r="G84">
            <v>1.61</v>
          </cell>
          <cell r="H84">
            <v>-4.97</v>
          </cell>
          <cell r="I84">
            <v>-1.28</v>
          </cell>
          <cell r="J84">
            <v>-1.1599999999999999</v>
          </cell>
          <cell r="K84">
            <v>-2.4500000000000002</v>
          </cell>
          <cell r="L84">
            <v>-2.96</v>
          </cell>
          <cell r="M84">
            <v>-0.65</v>
          </cell>
          <cell r="N84">
            <v>0.65</v>
          </cell>
          <cell r="O84">
            <v>0.73</v>
          </cell>
          <cell r="P84">
            <v>3.43</v>
          </cell>
          <cell r="Q84">
            <v>0.14000000000000001</v>
          </cell>
          <cell r="R84">
            <v>-1.58</v>
          </cell>
          <cell r="S84">
            <v>-0.26</v>
          </cell>
          <cell r="T84">
            <v>-0.22</v>
          </cell>
          <cell r="U84">
            <v>2.76</v>
          </cell>
          <cell r="V84">
            <v>1.7</v>
          </cell>
          <cell r="W84">
            <v>-4.7699999999999996</v>
          </cell>
          <cell r="X84">
            <v>-4.54</v>
          </cell>
          <cell r="Y84">
            <v>-0.26</v>
          </cell>
          <cell r="Z84">
            <v>-0.1</v>
          </cell>
          <cell r="AA84">
            <v>-0.21</v>
          </cell>
          <cell r="AB84">
            <v>0.87</v>
          </cell>
          <cell r="AC84">
            <v>-0.59</v>
          </cell>
          <cell r="AD84">
            <v>-1.68</v>
          </cell>
          <cell r="AE84">
            <v>0.36</v>
          </cell>
          <cell r="AF84">
            <v>-2.21</v>
          </cell>
          <cell r="AG84">
            <v>-1.42</v>
          </cell>
          <cell r="AH84">
            <v>-2.27</v>
          </cell>
          <cell r="AI84">
            <v>-0.92</v>
          </cell>
          <cell r="AJ84">
            <v>-2.85</v>
          </cell>
          <cell r="AK84">
            <v>-1</v>
          </cell>
          <cell r="AL84">
            <v>0.84</v>
          </cell>
          <cell r="AM84">
            <v>2.16</v>
          </cell>
          <cell r="AN84">
            <v>3.31</v>
          </cell>
          <cell r="AO84">
            <v>3.56</v>
          </cell>
          <cell r="AP84">
            <v>0.19</v>
          </cell>
          <cell r="AQ84">
            <v>5.0999999999999996</v>
          </cell>
          <cell r="AR84">
            <v>2.5099999999999998</v>
          </cell>
          <cell r="BI84">
            <v>83</v>
          </cell>
        </row>
        <row r="85">
          <cell r="A85" t="str">
            <v>1106001.Banana-da-terra</v>
          </cell>
          <cell r="B85">
            <v>4.91</v>
          </cell>
          <cell r="C85">
            <v>-3.39</v>
          </cell>
          <cell r="D85">
            <v>-10.08</v>
          </cell>
          <cell r="E85">
            <v>-0.5</v>
          </cell>
          <cell r="F85">
            <v>5.04</v>
          </cell>
          <cell r="G85">
            <v>0</v>
          </cell>
          <cell r="H85">
            <v>-1.6</v>
          </cell>
          <cell r="I85">
            <v>0.06</v>
          </cell>
          <cell r="J85">
            <v>-0.31</v>
          </cell>
          <cell r="K85">
            <v>-5.12</v>
          </cell>
          <cell r="L85">
            <v>0.19</v>
          </cell>
          <cell r="M85">
            <v>-5.65</v>
          </cell>
          <cell r="N85">
            <v>-2.64</v>
          </cell>
          <cell r="O85">
            <v>1.66</v>
          </cell>
          <cell r="P85">
            <v>3.15</v>
          </cell>
          <cell r="Q85">
            <v>-1.61</v>
          </cell>
          <cell r="R85">
            <v>8.61</v>
          </cell>
          <cell r="S85">
            <v>-0.3</v>
          </cell>
          <cell r="T85">
            <v>-4.62</v>
          </cell>
          <cell r="U85">
            <v>6.5</v>
          </cell>
          <cell r="V85">
            <v>0.8</v>
          </cell>
          <cell r="W85">
            <v>9.75</v>
          </cell>
          <cell r="X85">
            <v>2.99</v>
          </cell>
          <cell r="Y85">
            <v>5.27</v>
          </cell>
          <cell r="Z85">
            <v>-0.1</v>
          </cell>
          <cell r="AA85">
            <v>1.66</v>
          </cell>
          <cell r="AB85">
            <v>6.54</v>
          </cell>
          <cell r="AC85">
            <v>0.64</v>
          </cell>
          <cell r="AD85">
            <v>4.82</v>
          </cell>
          <cell r="AE85">
            <v>1.04</v>
          </cell>
          <cell r="AF85">
            <v>-1.02</v>
          </cell>
          <cell r="AG85">
            <v>-1.83</v>
          </cell>
          <cell r="AH85">
            <v>-9.94</v>
          </cell>
          <cell r="AI85">
            <v>0.28000000000000003</v>
          </cell>
          <cell r="AJ85">
            <v>3.71</v>
          </cell>
          <cell r="AK85">
            <v>0.61</v>
          </cell>
          <cell r="AL85">
            <v>3.78</v>
          </cell>
          <cell r="AM85">
            <v>-1.21</v>
          </cell>
          <cell r="AN85">
            <v>-3.36</v>
          </cell>
          <cell r="AO85">
            <v>1.53</v>
          </cell>
          <cell r="AP85">
            <v>5.25</v>
          </cell>
          <cell r="AQ85">
            <v>-7.85</v>
          </cell>
          <cell r="AR85">
            <v>1.71</v>
          </cell>
          <cell r="BI85">
            <v>84</v>
          </cell>
        </row>
        <row r="86">
          <cell r="A86" t="str">
            <v>1106003.Abacaxi</v>
          </cell>
          <cell r="B86">
            <v>1.02</v>
          </cell>
          <cell r="C86">
            <v>-0.53</v>
          </cell>
          <cell r="D86">
            <v>-1.1399999999999999</v>
          </cell>
          <cell r="E86">
            <v>-5.82</v>
          </cell>
          <cell r="F86">
            <v>-1.53</v>
          </cell>
          <cell r="G86">
            <v>21.24</v>
          </cell>
          <cell r="H86">
            <v>8.84</v>
          </cell>
          <cell r="I86">
            <v>2.78</v>
          </cell>
          <cell r="J86">
            <v>-5.86</v>
          </cell>
          <cell r="K86">
            <v>-8.67</v>
          </cell>
          <cell r="L86">
            <v>2.65</v>
          </cell>
          <cell r="M86">
            <v>-2.68</v>
          </cell>
          <cell r="N86">
            <v>-1.88</v>
          </cell>
          <cell r="O86">
            <v>-2.6</v>
          </cell>
          <cell r="P86">
            <v>3.82</v>
          </cell>
          <cell r="Q86">
            <v>2.14</v>
          </cell>
          <cell r="R86">
            <v>-0.05</v>
          </cell>
          <cell r="S86">
            <v>11.51</v>
          </cell>
          <cell r="T86">
            <v>7.43</v>
          </cell>
          <cell r="U86">
            <v>10.27</v>
          </cell>
          <cell r="V86">
            <v>3.25</v>
          </cell>
          <cell r="W86">
            <v>-4.4800000000000004</v>
          </cell>
          <cell r="X86">
            <v>-1.77</v>
          </cell>
          <cell r="Y86">
            <v>-3.75</v>
          </cell>
          <cell r="Z86">
            <v>6.9</v>
          </cell>
          <cell r="AA86">
            <v>-7.68</v>
          </cell>
          <cell r="AB86">
            <v>0.88</v>
          </cell>
          <cell r="AC86">
            <v>-0.73</v>
          </cell>
          <cell r="AD86">
            <v>-0.47</v>
          </cell>
          <cell r="AE86">
            <v>0.97</v>
          </cell>
          <cell r="AF86">
            <v>11.73</v>
          </cell>
          <cell r="AG86">
            <v>9.9499999999999993</v>
          </cell>
          <cell r="AH86">
            <v>-1.1100000000000001</v>
          </cell>
          <cell r="AI86">
            <v>-3.41</v>
          </cell>
          <cell r="AJ86">
            <v>-0.54</v>
          </cell>
          <cell r="AK86">
            <v>-1.71</v>
          </cell>
          <cell r="AL86">
            <v>-3.56</v>
          </cell>
          <cell r="AM86">
            <v>0.34</v>
          </cell>
          <cell r="AN86">
            <v>4.46</v>
          </cell>
          <cell r="AO86">
            <v>1.45</v>
          </cell>
          <cell r="AP86">
            <v>0.48</v>
          </cell>
          <cell r="AQ86">
            <v>13.5</v>
          </cell>
          <cell r="AR86">
            <v>12.5</v>
          </cell>
          <cell r="BI86">
            <v>85</v>
          </cell>
        </row>
        <row r="87">
          <cell r="A87" t="str">
            <v>1106004.Abacate</v>
          </cell>
          <cell r="B87">
            <v>-0.2</v>
          </cell>
          <cell r="C87">
            <v>-4.45</v>
          </cell>
          <cell r="D87">
            <v>10.82</v>
          </cell>
          <cell r="E87">
            <v>24.53</v>
          </cell>
          <cell r="F87">
            <v>21.78</v>
          </cell>
          <cell r="G87">
            <v>-18.190000000000001</v>
          </cell>
          <cell r="H87">
            <v>-26.1</v>
          </cell>
          <cell r="I87">
            <v>-23.69</v>
          </cell>
          <cell r="J87">
            <v>9.5299999999999994</v>
          </cell>
          <cell r="K87">
            <v>-0.2</v>
          </cell>
          <cell r="L87">
            <v>-1.93</v>
          </cell>
          <cell r="M87">
            <v>-0.42</v>
          </cell>
          <cell r="N87">
            <v>10.81</v>
          </cell>
          <cell r="O87">
            <v>6.18</v>
          </cell>
          <cell r="P87">
            <v>6.75</v>
          </cell>
          <cell r="Q87">
            <v>7.94</v>
          </cell>
          <cell r="R87">
            <v>19.579999999999998</v>
          </cell>
          <cell r="S87">
            <v>-6.97</v>
          </cell>
          <cell r="T87">
            <v>-13.65</v>
          </cell>
          <cell r="U87">
            <v>-3.14</v>
          </cell>
          <cell r="V87">
            <v>-2.4700000000000002</v>
          </cell>
          <cell r="W87">
            <v>-0.49</v>
          </cell>
          <cell r="X87">
            <v>3.17</v>
          </cell>
          <cell r="Y87">
            <v>0.74</v>
          </cell>
          <cell r="Z87">
            <v>8.9600000000000009</v>
          </cell>
          <cell r="AA87">
            <v>1.74</v>
          </cell>
          <cell r="AB87">
            <v>4</v>
          </cell>
          <cell r="AC87">
            <v>14.43</v>
          </cell>
          <cell r="AD87">
            <v>13.14</v>
          </cell>
          <cell r="AE87">
            <v>0.44</v>
          </cell>
          <cell r="AF87">
            <v>-25.68</v>
          </cell>
          <cell r="AG87">
            <v>1.17</v>
          </cell>
          <cell r="AH87">
            <v>2.2000000000000002</v>
          </cell>
          <cell r="AI87">
            <v>-2.37</v>
          </cell>
          <cell r="AJ87">
            <v>1.81</v>
          </cell>
          <cell r="AK87">
            <v>-1.01</v>
          </cell>
          <cell r="AL87">
            <v>0.04</v>
          </cell>
          <cell r="AM87">
            <v>0.84</v>
          </cell>
          <cell r="AN87">
            <v>-2.34</v>
          </cell>
          <cell r="AO87">
            <v>8.77</v>
          </cell>
          <cell r="AP87">
            <v>10.97</v>
          </cell>
          <cell r="AQ87">
            <v>28.65</v>
          </cell>
          <cell r="AR87">
            <v>-21.5</v>
          </cell>
          <cell r="BI87">
            <v>86</v>
          </cell>
        </row>
        <row r="88">
          <cell r="A88" t="str">
            <v>1106005.Banana-d'agua</v>
          </cell>
          <cell r="B88">
            <v>3.87</v>
          </cell>
          <cell r="C88">
            <v>0.91</v>
          </cell>
          <cell r="D88">
            <v>2.42</v>
          </cell>
          <cell r="E88">
            <v>0.03</v>
          </cell>
          <cell r="F88">
            <v>2.89</v>
          </cell>
          <cell r="G88">
            <v>3.13</v>
          </cell>
          <cell r="H88">
            <v>-2.2200000000000002</v>
          </cell>
          <cell r="I88">
            <v>-0.75</v>
          </cell>
          <cell r="J88">
            <v>-0.03</v>
          </cell>
          <cell r="K88">
            <v>1.56</v>
          </cell>
          <cell r="L88">
            <v>0.81</v>
          </cell>
          <cell r="M88">
            <v>-1.95</v>
          </cell>
          <cell r="N88">
            <v>0.71</v>
          </cell>
          <cell r="O88">
            <v>3.4</v>
          </cell>
          <cell r="P88">
            <v>3.42</v>
          </cell>
          <cell r="Q88">
            <v>-0.4</v>
          </cell>
          <cell r="R88">
            <v>2.92</v>
          </cell>
          <cell r="S88">
            <v>7.32</v>
          </cell>
          <cell r="T88">
            <v>0.28000000000000003</v>
          </cell>
          <cell r="U88">
            <v>-0.04</v>
          </cell>
          <cell r="V88">
            <v>1.8</v>
          </cell>
          <cell r="W88">
            <v>-2.73</v>
          </cell>
          <cell r="X88">
            <v>-6.17</v>
          </cell>
          <cell r="Y88">
            <v>-1.66</v>
          </cell>
          <cell r="Z88">
            <v>-2.95</v>
          </cell>
          <cell r="AA88">
            <v>-1.54</v>
          </cell>
          <cell r="AB88">
            <v>-0.31</v>
          </cell>
          <cell r="AC88">
            <v>-2.38</v>
          </cell>
          <cell r="AD88">
            <v>0.67</v>
          </cell>
          <cell r="AE88">
            <v>3.37</v>
          </cell>
          <cell r="AF88">
            <v>-1.48</v>
          </cell>
          <cell r="AG88">
            <v>-1.28</v>
          </cell>
          <cell r="AH88">
            <v>0.46</v>
          </cell>
          <cell r="AI88">
            <v>-2.0699999999999998</v>
          </cell>
          <cell r="AJ88">
            <v>0.36</v>
          </cell>
          <cell r="AK88">
            <v>-1.24</v>
          </cell>
          <cell r="AL88">
            <v>-1.79</v>
          </cell>
          <cell r="AM88">
            <v>8.4</v>
          </cell>
          <cell r="AN88">
            <v>-1.95</v>
          </cell>
          <cell r="AO88">
            <v>2.91</v>
          </cell>
          <cell r="AP88">
            <v>4.83</v>
          </cell>
          <cell r="AQ88">
            <v>6.36</v>
          </cell>
          <cell r="AR88">
            <v>0.39</v>
          </cell>
          <cell r="BI88">
            <v>87</v>
          </cell>
        </row>
        <row r="89">
          <cell r="A89" t="str">
            <v>1106006.Banana-maçã</v>
          </cell>
          <cell r="B89">
            <v>-0.46</v>
          </cell>
          <cell r="C89">
            <v>1.74</v>
          </cell>
          <cell r="D89">
            <v>7.33</v>
          </cell>
          <cell r="E89">
            <v>0.37</v>
          </cell>
          <cell r="F89">
            <v>3.38</v>
          </cell>
          <cell r="G89">
            <v>0.84</v>
          </cell>
          <cell r="H89">
            <v>-8.3699999999999992</v>
          </cell>
          <cell r="I89">
            <v>-7.16</v>
          </cell>
          <cell r="J89">
            <v>3.13</v>
          </cell>
          <cell r="K89">
            <v>-2.38</v>
          </cell>
          <cell r="L89">
            <v>-0.28000000000000003</v>
          </cell>
          <cell r="M89">
            <v>-0.13</v>
          </cell>
          <cell r="N89">
            <v>0.75</v>
          </cell>
          <cell r="O89">
            <v>3.48</v>
          </cell>
          <cell r="P89">
            <v>-1.05</v>
          </cell>
          <cell r="Q89">
            <v>1.21</v>
          </cell>
          <cell r="R89">
            <v>6.37</v>
          </cell>
          <cell r="S89">
            <v>2.81</v>
          </cell>
          <cell r="T89">
            <v>-5.57</v>
          </cell>
          <cell r="U89">
            <v>-2.91</v>
          </cell>
          <cell r="V89">
            <v>-6.95</v>
          </cell>
          <cell r="W89">
            <v>0.31</v>
          </cell>
          <cell r="X89">
            <v>1.71</v>
          </cell>
          <cell r="Y89">
            <v>-1.7</v>
          </cell>
          <cell r="Z89">
            <v>3.92</v>
          </cell>
          <cell r="AA89">
            <v>0.68</v>
          </cell>
          <cell r="AB89">
            <v>1.58</v>
          </cell>
          <cell r="AC89">
            <v>7.28</v>
          </cell>
          <cell r="AD89">
            <v>8.99</v>
          </cell>
          <cell r="AE89">
            <v>-9.44</v>
          </cell>
          <cell r="AF89">
            <v>2.9</v>
          </cell>
          <cell r="AG89">
            <v>-4.83</v>
          </cell>
          <cell r="AH89">
            <v>-3.19</v>
          </cell>
          <cell r="AI89">
            <v>-6.92</v>
          </cell>
          <cell r="AJ89">
            <v>3.06</v>
          </cell>
          <cell r="AK89">
            <v>-0.75</v>
          </cell>
          <cell r="AL89">
            <v>7.84</v>
          </cell>
          <cell r="AM89">
            <v>8.59</v>
          </cell>
          <cell r="AN89">
            <v>-0.27</v>
          </cell>
          <cell r="AO89">
            <v>23.2</v>
          </cell>
          <cell r="AP89">
            <v>4.32</v>
          </cell>
          <cell r="AQ89">
            <v>4.63</v>
          </cell>
          <cell r="AR89">
            <v>-1.3</v>
          </cell>
          <cell r="BI89">
            <v>88</v>
          </cell>
        </row>
        <row r="90">
          <cell r="A90" t="str">
            <v>1106008.Banana-prata</v>
          </cell>
          <cell r="B90">
            <v>-0.31</v>
          </cell>
          <cell r="C90">
            <v>-1.86</v>
          </cell>
          <cell r="D90">
            <v>-4.03</v>
          </cell>
          <cell r="E90">
            <v>-0.12</v>
          </cell>
          <cell r="F90">
            <v>2.71</v>
          </cell>
          <cell r="G90">
            <v>6.78</v>
          </cell>
          <cell r="H90">
            <v>-0.87</v>
          </cell>
          <cell r="I90">
            <v>0.65</v>
          </cell>
          <cell r="J90">
            <v>-1.99</v>
          </cell>
          <cell r="K90">
            <v>-1.47</v>
          </cell>
          <cell r="L90">
            <v>-0.68</v>
          </cell>
          <cell r="M90">
            <v>-1.45</v>
          </cell>
          <cell r="N90">
            <v>-3.72</v>
          </cell>
          <cell r="O90">
            <v>-2.4300000000000002</v>
          </cell>
          <cell r="P90">
            <v>0.54</v>
          </cell>
          <cell r="Q90">
            <v>2.29</v>
          </cell>
          <cell r="R90">
            <v>2.95</v>
          </cell>
          <cell r="S90">
            <v>11.05</v>
          </cell>
          <cell r="T90">
            <v>-0.47</v>
          </cell>
          <cell r="U90">
            <v>7.0000000000000007E-2</v>
          </cell>
          <cell r="V90">
            <v>2.2200000000000002</v>
          </cell>
          <cell r="W90">
            <v>-0.4</v>
          </cell>
          <cell r="X90">
            <v>-3.26</v>
          </cell>
          <cell r="Y90">
            <v>-0.26</v>
          </cell>
          <cell r="Z90">
            <v>-2.5099999999999998</v>
          </cell>
          <cell r="AA90">
            <v>-2.25</v>
          </cell>
          <cell r="AB90">
            <v>-1.48</v>
          </cell>
          <cell r="AC90">
            <v>0.8</v>
          </cell>
          <cell r="AD90">
            <v>1.86</v>
          </cell>
          <cell r="AE90">
            <v>6.22</v>
          </cell>
          <cell r="AF90">
            <v>1.24</v>
          </cell>
          <cell r="AG90">
            <v>1.97</v>
          </cell>
          <cell r="AH90">
            <v>-2.33</v>
          </cell>
          <cell r="AI90">
            <v>1.52</v>
          </cell>
          <cell r="AJ90">
            <v>-4.42</v>
          </cell>
          <cell r="AK90">
            <v>3.1</v>
          </cell>
          <cell r="AL90">
            <v>1.54</v>
          </cell>
          <cell r="AM90">
            <v>-3.18</v>
          </cell>
          <cell r="AN90">
            <v>-1.95</v>
          </cell>
          <cell r="AO90">
            <v>2.1800000000000002</v>
          </cell>
          <cell r="AP90">
            <v>3.45</v>
          </cell>
          <cell r="AQ90">
            <v>10.38</v>
          </cell>
          <cell r="AR90">
            <v>11.32</v>
          </cell>
          <cell r="BI90">
            <v>89</v>
          </cell>
        </row>
        <row r="91">
          <cell r="A91" t="str">
            <v>1106011.Laranja-baía</v>
          </cell>
          <cell r="B91">
            <v>12.46</v>
          </cell>
          <cell r="C91">
            <v>2.87</v>
          </cell>
          <cell r="D91">
            <v>1.42</v>
          </cell>
          <cell r="E91">
            <v>27.06</v>
          </cell>
          <cell r="F91">
            <v>0</v>
          </cell>
          <cell r="G91">
            <v>0</v>
          </cell>
          <cell r="H91">
            <v>0</v>
          </cell>
          <cell r="I91">
            <v>-6.99</v>
          </cell>
          <cell r="J91">
            <v>-11.62</v>
          </cell>
          <cell r="K91">
            <v>0</v>
          </cell>
          <cell r="L91">
            <v>-11.99</v>
          </cell>
          <cell r="M91">
            <v>-2.23</v>
          </cell>
          <cell r="N91">
            <v>-0.36</v>
          </cell>
          <cell r="O91">
            <v>7.75</v>
          </cell>
          <cell r="P91">
            <v>7.29</v>
          </cell>
          <cell r="Q91">
            <v>14.28</v>
          </cell>
          <cell r="R91">
            <v>0</v>
          </cell>
          <cell r="S91">
            <v>11.85</v>
          </cell>
          <cell r="T91">
            <v>0</v>
          </cell>
          <cell r="U91">
            <v>15.35</v>
          </cell>
          <cell r="V91">
            <v>-3.83</v>
          </cell>
          <cell r="W91">
            <v>0</v>
          </cell>
          <cell r="X91">
            <v>-8.94</v>
          </cell>
          <cell r="Y91">
            <v>-1.58</v>
          </cell>
          <cell r="Z91">
            <v>10.26</v>
          </cell>
          <cell r="AA91">
            <v>11.42</v>
          </cell>
          <cell r="AB91">
            <v>0.24</v>
          </cell>
          <cell r="AC91">
            <v>11.18</v>
          </cell>
          <cell r="AD91">
            <v>0</v>
          </cell>
          <cell r="AE91">
            <v>4.6900000000000004</v>
          </cell>
          <cell r="AF91">
            <v>0</v>
          </cell>
          <cell r="AG91">
            <v>-4.1399999999999997</v>
          </cell>
          <cell r="AH91">
            <v>-12.13</v>
          </cell>
          <cell r="AI91">
            <v>0</v>
          </cell>
          <cell r="AJ91">
            <v>-5.94</v>
          </cell>
          <cell r="AK91">
            <v>2.16</v>
          </cell>
          <cell r="AL91">
            <v>-6.36</v>
          </cell>
          <cell r="AM91">
            <v>7.83</v>
          </cell>
          <cell r="AN91">
            <v>13.65</v>
          </cell>
          <cell r="AO91">
            <v>13.28</v>
          </cell>
          <cell r="AP91">
            <v>0</v>
          </cell>
          <cell r="AQ91">
            <v>20.69</v>
          </cell>
          <cell r="AR91">
            <v>0</v>
          </cell>
          <cell r="BI91">
            <v>90</v>
          </cell>
        </row>
        <row r="92">
          <cell r="A92" t="str">
            <v>1106012.Laranja-lima</v>
          </cell>
          <cell r="B92">
            <v>-9.6199999999999992</v>
          </cell>
          <cell r="C92">
            <v>7.38</v>
          </cell>
          <cell r="D92">
            <v>-4.8600000000000003</v>
          </cell>
          <cell r="E92">
            <v>-0.44</v>
          </cell>
          <cell r="F92">
            <v>2.2000000000000002</v>
          </cell>
          <cell r="G92">
            <v>11.73</v>
          </cell>
          <cell r="H92">
            <v>5.24</v>
          </cell>
          <cell r="I92">
            <v>1.37</v>
          </cell>
          <cell r="J92">
            <v>2.42</v>
          </cell>
          <cell r="K92">
            <v>-11.07</v>
          </cell>
          <cell r="L92">
            <v>-10.39</v>
          </cell>
          <cell r="M92">
            <v>-0.8</v>
          </cell>
          <cell r="N92">
            <v>-11.94</v>
          </cell>
          <cell r="O92">
            <v>11.19</v>
          </cell>
          <cell r="P92">
            <v>2.14</v>
          </cell>
          <cell r="Q92">
            <v>14.71</v>
          </cell>
          <cell r="R92">
            <v>11.19</v>
          </cell>
          <cell r="S92">
            <v>18.64</v>
          </cell>
          <cell r="T92">
            <v>38.299999999999997</v>
          </cell>
          <cell r="U92">
            <v>-9.75</v>
          </cell>
          <cell r="V92">
            <v>-9.73</v>
          </cell>
          <cell r="W92">
            <v>-20.170000000000002</v>
          </cell>
          <cell r="X92">
            <v>-4.87</v>
          </cell>
          <cell r="Y92">
            <v>9.94</v>
          </cell>
          <cell r="Z92">
            <v>7.16</v>
          </cell>
          <cell r="AA92">
            <v>11.25</v>
          </cell>
          <cell r="AB92">
            <v>20.52</v>
          </cell>
          <cell r="AC92">
            <v>8.65</v>
          </cell>
          <cell r="AD92">
            <v>6.25</v>
          </cell>
          <cell r="AE92">
            <v>16.559999999999999</v>
          </cell>
          <cell r="AF92">
            <v>2.29</v>
          </cell>
          <cell r="AG92">
            <v>-17.739999999999998</v>
          </cell>
          <cell r="AH92">
            <v>-27.52</v>
          </cell>
          <cell r="AI92">
            <v>-3.71</v>
          </cell>
          <cell r="AJ92">
            <v>-7.79</v>
          </cell>
          <cell r="AK92">
            <v>-3.69</v>
          </cell>
          <cell r="AL92">
            <v>5.33</v>
          </cell>
          <cell r="AM92">
            <v>3.55</v>
          </cell>
          <cell r="AN92">
            <v>5.63</v>
          </cell>
          <cell r="AO92">
            <v>5.46</v>
          </cell>
          <cell r="AP92">
            <v>6.48</v>
          </cell>
          <cell r="AQ92">
            <v>14.56</v>
          </cell>
          <cell r="AR92">
            <v>13.81</v>
          </cell>
          <cell r="BI92">
            <v>91</v>
          </cell>
        </row>
        <row r="93">
          <cell r="A93" t="str">
            <v>1106013.Laranja-seleta</v>
          </cell>
          <cell r="B93">
            <v>-5.32</v>
          </cell>
          <cell r="C93">
            <v>7.76</v>
          </cell>
          <cell r="D93">
            <v>-19.760000000000002</v>
          </cell>
          <cell r="E93">
            <v>-3.33</v>
          </cell>
          <cell r="F93">
            <v>-1.52</v>
          </cell>
          <cell r="G93">
            <v>-2.63</v>
          </cell>
          <cell r="H93">
            <v>-3.5</v>
          </cell>
          <cell r="I93">
            <v>20.92</v>
          </cell>
          <cell r="J93">
            <v>6.05</v>
          </cell>
          <cell r="K93">
            <v>2.94</v>
          </cell>
          <cell r="L93">
            <v>-6.87</v>
          </cell>
          <cell r="M93">
            <v>1.21</v>
          </cell>
          <cell r="N93">
            <v>-4.78</v>
          </cell>
          <cell r="O93">
            <v>-9.77</v>
          </cell>
          <cell r="P93">
            <v>14.35</v>
          </cell>
          <cell r="Q93">
            <v>-0.16</v>
          </cell>
          <cell r="R93">
            <v>1.59</v>
          </cell>
          <cell r="S93">
            <v>4.17</v>
          </cell>
          <cell r="T93">
            <v>3.82</v>
          </cell>
          <cell r="U93">
            <v>6.15</v>
          </cell>
          <cell r="V93">
            <v>9.23</v>
          </cell>
          <cell r="W93">
            <v>-4.78</v>
          </cell>
          <cell r="X93">
            <v>5.31</v>
          </cell>
          <cell r="Y93">
            <v>1.78</v>
          </cell>
          <cell r="Z93">
            <v>-3.69</v>
          </cell>
          <cell r="AA93">
            <v>-0.06</v>
          </cell>
          <cell r="AB93">
            <v>5.01</v>
          </cell>
          <cell r="AC93">
            <v>1.89</v>
          </cell>
          <cell r="AD93">
            <v>6.42</v>
          </cell>
          <cell r="AE93">
            <v>0.71</v>
          </cell>
          <cell r="AF93">
            <v>7.73</v>
          </cell>
          <cell r="AG93">
            <v>2.09</v>
          </cell>
          <cell r="AH93">
            <v>-7.66</v>
          </cell>
          <cell r="AI93">
            <v>-13.92</v>
          </cell>
          <cell r="AJ93">
            <v>15.62</v>
          </cell>
          <cell r="AK93">
            <v>1.5</v>
          </cell>
          <cell r="AL93">
            <v>-3.06</v>
          </cell>
          <cell r="AM93">
            <v>0.91</v>
          </cell>
          <cell r="AN93">
            <v>-5.1100000000000003</v>
          </cell>
          <cell r="AO93">
            <v>-0.66</v>
          </cell>
          <cell r="AP93">
            <v>0.23</v>
          </cell>
          <cell r="AQ93">
            <v>8.0299999999999994</v>
          </cell>
          <cell r="AR93">
            <v>6.71</v>
          </cell>
          <cell r="BI93">
            <v>92</v>
          </cell>
        </row>
        <row r="94">
          <cell r="A94" t="str">
            <v>1106015.Limão</v>
          </cell>
          <cell r="B94">
            <v>31.39</v>
          </cell>
          <cell r="C94">
            <v>11.28</v>
          </cell>
          <cell r="D94">
            <v>-2.52</v>
          </cell>
          <cell r="E94">
            <v>11.82</v>
          </cell>
          <cell r="F94">
            <v>-23.69</v>
          </cell>
          <cell r="G94">
            <v>-8.66</v>
          </cell>
          <cell r="H94">
            <v>-8.7799999999999994</v>
          </cell>
          <cell r="I94">
            <v>-1.57</v>
          </cell>
          <cell r="J94">
            <v>0.16</v>
          </cell>
          <cell r="K94">
            <v>-3.9</v>
          </cell>
          <cell r="L94">
            <v>4.76</v>
          </cell>
          <cell r="M94">
            <v>18.13</v>
          </cell>
          <cell r="N94">
            <v>43.49</v>
          </cell>
          <cell r="O94">
            <v>31.54</v>
          </cell>
          <cell r="P94">
            <v>14.69</v>
          </cell>
          <cell r="Q94">
            <v>-7.61</v>
          </cell>
          <cell r="R94">
            <v>-39.33</v>
          </cell>
          <cell r="S94">
            <v>-15.75</v>
          </cell>
          <cell r="T94">
            <v>-6.91</v>
          </cell>
          <cell r="U94">
            <v>8.56</v>
          </cell>
          <cell r="V94">
            <v>3.49</v>
          </cell>
          <cell r="W94">
            <v>-6.48</v>
          </cell>
          <cell r="X94">
            <v>-1.82</v>
          </cell>
          <cell r="Y94">
            <v>7.6</v>
          </cell>
          <cell r="Z94">
            <v>8.67</v>
          </cell>
          <cell r="AA94">
            <v>-1.7</v>
          </cell>
          <cell r="AB94">
            <v>5.38</v>
          </cell>
          <cell r="AC94">
            <v>29.07</v>
          </cell>
          <cell r="AD94">
            <v>-3.37</v>
          </cell>
          <cell r="AE94">
            <v>-13.36</v>
          </cell>
          <cell r="AF94">
            <v>-3.46</v>
          </cell>
          <cell r="AG94">
            <v>9.85</v>
          </cell>
          <cell r="AH94">
            <v>-1.33</v>
          </cell>
          <cell r="AI94">
            <v>19.25</v>
          </cell>
          <cell r="AJ94">
            <v>3.06</v>
          </cell>
          <cell r="AK94">
            <v>16.53</v>
          </cell>
          <cell r="AL94">
            <v>22.71</v>
          </cell>
          <cell r="AM94">
            <v>17.329999999999998</v>
          </cell>
          <cell r="AN94">
            <v>6.58</v>
          </cell>
          <cell r="AO94">
            <v>21.39</v>
          </cell>
          <cell r="AP94">
            <v>-24.97</v>
          </cell>
          <cell r="AQ94">
            <v>-22.27</v>
          </cell>
          <cell r="AR94">
            <v>-6.33</v>
          </cell>
          <cell r="BI94">
            <v>93</v>
          </cell>
        </row>
        <row r="95">
          <cell r="A95" t="str">
            <v>1106017.Maçã</v>
          </cell>
          <cell r="B95">
            <v>5.3</v>
          </cell>
          <cell r="C95">
            <v>7.65</v>
          </cell>
          <cell r="D95">
            <v>9</v>
          </cell>
          <cell r="E95">
            <v>6.9</v>
          </cell>
          <cell r="F95">
            <v>0.27</v>
          </cell>
          <cell r="G95">
            <v>-1.1399999999999999</v>
          </cell>
          <cell r="H95">
            <v>-7.71</v>
          </cell>
          <cell r="I95">
            <v>-16.23</v>
          </cell>
          <cell r="J95">
            <v>-10.84</v>
          </cell>
          <cell r="K95">
            <v>1.48</v>
          </cell>
          <cell r="L95">
            <v>-1.17</v>
          </cell>
          <cell r="M95">
            <v>1.78</v>
          </cell>
          <cell r="N95">
            <v>8.06</v>
          </cell>
          <cell r="O95">
            <v>2.2400000000000002</v>
          </cell>
          <cell r="P95">
            <v>6.86</v>
          </cell>
          <cell r="Q95">
            <v>6.3</v>
          </cell>
          <cell r="R95">
            <v>-0.27</v>
          </cell>
          <cell r="S95">
            <v>15.05</v>
          </cell>
          <cell r="T95">
            <v>0</v>
          </cell>
          <cell r="U95">
            <v>-6.08</v>
          </cell>
          <cell r="V95">
            <v>-0.76</v>
          </cell>
          <cell r="W95">
            <v>1.42</v>
          </cell>
          <cell r="X95">
            <v>-0.83</v>
          </cell>
          <cell r="Y95">
            <v>1.36</v>
          </cell>
          <cell r="Z95">
            <v>-0.31</v>
          </cell>
          <cell r="AA95">
            <v>4.6500000000000004</v>
          </cell>
          <cell r="AB95">
            <v>5.39</v>
          </cell>
          <cell r="AC95">
            <v>1.78</v>
          </cell>
          <cell r="AD95">
            <v>3.87</v>
          </cell>
          <cell r="AE95">
            <v>5.71</v>
          </cell>
          <cell r="AF95">
            <v>-10.29</v>
          </cell>
          <cell r="AG95">
            <v>-12.23</v>
          </cell>
          <cell r="AH95">
            <v>-2.98</v>
          </cell>
          <cell r="AI95">
            <v>-0.24</v>
          </cell>
          <cell r="AJ95">
            <v>3.98</v>
          </cell>
          <cell r="AK95">
            <v>1.08</v>
          </cell>
          <cell r="AL95">
            <v>5.43</v>
          </cell>
          <cell r="AM95">
            <v>7.09</v>
          </cell>
          <cell r="AN95">
            <v>5.66</v>
          </cell>
          <cell r="AO95">
            <v>7.16</v>
          </cell>
          <cell r="AP95">
            <v>5.99</v>
          </cell>
          <cell r="AQ95">
            <v>9.4700000000000006</v>
          </cell>
          <cell r="AR95">
            <v>10.48</v>
          </cell>
          <cell r="BI95">
            <v>94</v>
          </cell>
        </row>
        <row r="96">
          <cell r="A96" t="str">
            <v>1106018.Mamão</v>
          </cell>
          <cell r="B96">
            <v>0.5</v>
          </cell>
          <cell r="C96">
            <v>-7.04</v>
          </cell>
          <cell r="D96">
            <v>-6.37</v>
          </cell>
          <cell r="E96">
            <v>2.06</v>
          </cell>
          <cell r="F96">
            <v>7.87</v>
          </cell>
          <cell r="G96">
            <v>8.6300000000000008</v>
          </cell>
          <cell r="H96">
            <v>-4.72</v>
          </cell>
          <cell r="I96">
            <v>3.17</v>
          </cell>
          <cell r="J96">
            <v>-0.86</v>
          </cell>
          <cell r="K96">
            <v>-3.28</v>
          </cell>
          <cell r="L96">
            <v>4.45</v>
          </cell>
          <cell r="M96">
            <v>0.21</v>
          </cell>
          <cell r="N96">
            <v>0.12</v>
          </cell>
          <cell r="O96">
            <v>-3.7</v>
          </cell>
          <cell r="P96">
            <v>2.52</v>
          </cell>
          <cell r="Q96">
            <v>13.96</v>
          </cell>
          <cell r="R96">
            <v>13.37</v>
          </cell>
          <cell r="S96">
            <v>3.25</v>
          </cell>
          <cell r="T96">
            <v>-4.7300000000000004</v>
          </cell>
          <cell r="U96">
            <v>5.35</v>
          </cell>
          <cell r="V96">
            <v>12.13</v>
          </cell>
          <cell r="W96">
            <v>-14.97</v>
          </cell>
          <cell r="X96">
            <v>-11.19</v>
          </cell>
          <cell r="Y96">
            <v>26.58</v>
          </cell>
          <cell r="Z96">
            <v>-4.1500000000000004</v>
          </cell>
          <cell r="AA96">
            <v>-21.21</v>
          </cell>
          <cell r="AB96">
            <v>0.95</v>
          </cell>
          <cell r="AC96">
            <v>7.03</v>
          </cell>
          <cell r="AD96">
            <v>7.49</v>
          </cell>
          <cell r="AE96">
            <v>2.4</v>
          </cell>
          <cell r="AF96">
            <v>1.46</v>
          </cell>
          <cell r="AG96">
            <v>2.81</v>
          </cell>
          <cell r="AH96">
            <v>-4.88</v>
          </cell>
          <cell r="AI96">
            <v>13.17</v>
          </cell>
          <cell r="AJ96">
            <v>-10.83</v>
          </cell>
          <cell r="AK96">
            <v>-2.0699999999999998</v>
          </cell>
          <cell r="AL96">
            <v>1.02</v>
          </cell>
          <cell r="AM96">
            <v>-4.41</v>
          </cell>
          <cell r="AN96">
            <v>-0.42</v>
          </cell>
          <cell r="AO96">
            <v>8.5500000000000007</v>
          </cell>
          <cell r="AP96">
            <v>-2.62</v>
          </cell>
          <cell r="AQ96">
            <v>2.4700000000000002</v>
          </cell>
          <cell r="AR96">
            <v>0.28999999999999998</v>
          </cell>
          <cell r="BI96">
            <v>95</v>
          </cell>
        </row>
        <row r="97">
          <cell r="A97" t="str">
            <v>1106019.Manga</v>
          </cell>
          <cell r="B97">
            <v>-0.3</v>
          </cell>
          <cell r="C97">
            <v>-5.69</v>
          </cell>
          <cell r="D97">
            <v>0.46</v>
          </cell>
          <cell r="E97">
            <v>-22.29</v>
          </cell>
          <cell r="F97">
            <v>18.059999999999999</v>
          </cell>
          <cell r="G97">
            <v>7.27</v>
          </cell>
          <cell r="H97">
            <v>8.35</v>
          </cell>
          <cell r="I97">
            <v>29.38</v>
          </cell>
          <cell r="J97">
            <v>6.83</v>
          </cell>
          <cell r="K97">
            <v>15.55</v>
          </cell>
          <cell r="L97">
            <v>-5.63</v>
          </cell>
          <cell r="M97">
            <v>0</v>
          </cell>
          <cell r="N97">
            <v>8.64</v>
          </cell>
          <cell r="O97">
            <v>-8.94</v>
          </cell>
          <cell r="P97">
            <v>-3.81</v>
          </cell>
          <cell r="Q97">
            <v>-11.57</v>
          </cell>
          <cell r="R97">
            <v>-12.63</v>
          </cell>
          <cell r="S97">
            <v>7.29</v>
          </cell>
          <cell r="T97">
            <v>7.04</v>
          </cell>
          <cell r="U97">
            <v>17.8</v>
          </cell>
          <cell r="V97">
            <v>32.450000000000003</v>
          </cell>
          <cell r="W97">
            <v>-19.690000000000001</v>
          </cell>
          <cell r="X97">
            <v>-12.12</v>
          </cell>
          <cell r="Y97">
            <v>0</v>
          </cell>
          <cell r="Z97">
            <v>43.26</v>
          </cell>
          <cell r="AA97">
            <v>-11.76</v>
          </cell>
          <cell r="AB97">
            <v>-27.71</v>
          </cell>
          <cell r="AC97">
            <v>-17.63</v>
          </cell>
          <cell r="AD97">
            <v>0.52</v>
          </cell>
          <cell r="AE97">
            <v>-1.61</v>
          </cell>
          <cell r="AF97">
            <v>10.87</v>
          </cell>
          <cell r="AG97">
            <v>21</v>
          </cell>
          <cell r="AH97">
            <v>22.91</v>
          </cell>
          <cell r="AI97">
            <v>28.5</v>
          </cell>
          <cell r="AJ97">
            <v>-3.15</v>
          </cell>
          <cell r="AK97">
            <v>0</v>
          </cell>
          <cell r="AL97">
            <v>-5.5</v>
          </cell>
          <cell r="AM97">
            <v>-4.57</v>
          </cell>
          <cell r="AN97">
            <v>-2.63</v>
          </cell>
          <cell r="AO97">
            <v>-11.68</v>
          </cell>
          <cell r="AP97">
            <v>-5.9</v>
          </cell>
          <cell r="AQ97">
            <v>4.62</v>
          </cell>
          <cell r="AR97">
            <v>4.3899999999999997</v>
          </cell>
          <cell r="BI97">
            <v>96</v>
          </cell>
        </row>
        <row r="98">
          <cell r="A98" t="str">
            <v>1106020.Maracujá</v>
          </cell>
          <cell r="B98">
            <v>2.4300000000000002</v>
          </cell>
          <cell r="C98">
            <v>8.8000000000000007</v>
          </cell>
          <cell r="D98">
            <v>0.94</v>
          </cell>
          <cell r="E98">
            <v>1.02</v>
          </cell>
          <cell r="F98">
            <v>-12.57</v>
          </cell>
          <cell r="G98">
            <v>-4.51</v>
          </cell>
          <cell r="H98">
            <v>-8</v>
          </cell>
          <cell r="I98">
            <v>-3.2</v>
          </cell>
          <cell r="J98">
            <v>4.5999999999999996</v>
          </cell>
          <cell r="K98">
            <v>-2.52</v>
          </cell>
          <cell r="L98">
            <v>-4.28</v>
          </cell>
          <cell r="M98">
            <v>1.75</v>
          </cell>
          <cell r="N98">
            <v>23.14</v>
          </cell>
          <cell r="O98">
            <v>27.13</v>
          </cell>
          <cell r="P98">
            <v>9.34</v>
          </cell>
          <cell r="Q98">
            <v>-17.14</v>
          </cell>
          <cell r="R98">
            <v>-19.48</v>
          </cell>
          <cell r="S98">
            <v>17.84</v>
          </cell>
          <cell r="T98">
            <v>-2.2799999999999998</v>
          </cell>
          <cell r="U98">
            <v>12.68</v>
          </cell>
          <cell r="V98">
            <v>6.1</v>
          </cell>
          <cell r="W98">
            <v>-3.97</v>
          </cell>
          <cell r="X98">
            <v>-8.7200000000000006</v>
          </cell>
          <cell r="Y98">
            <v>-2.15</v>
          </cell>
          <cell r="Z98">
            <v>1.03</v>
          </cell>
          <cell r="AA98">
            <v>7.49</v>
          </cell>
          <cell r="AB98">
            <v>4.9800000000000004</v>
          </cell>
          <cell r="AC98">
            <v>-1.31</v>
          </cell>
          <cell r="AD98">
            <v>3.55</v>
          </cell>
          <cell r="AE98">
            <v>-4.8600000000000003</v>
          </cell>
          <cell r="AF98">
            <v>-3.92</v>
          </cell>
          <cell r="AG98">
            <v>-0.61</v>
          </cell>
          <cell r="AH98">
            <v>-6.63</v>
          </cell>
          <cell r="AI98">
            <v>-3.77</v>
          </cell>
          <cell r="AJ98">
            <v>-1.23</v>
          </cell>
          <cell r="AK98">
            <v>-6.22</v>
          </cell>
          <cell r="AL98">
            <v>-0.9</v>
          </cell>
          <cell r="AM98">
            <v>9.73</v>
          </cell>
          <cell r="AN98">
            <v>7.65</v>
          </cell>
          <cell r="AO98">
            <v>-2.4900000000000002</v>
          </cell>
          <cell r="AP98">
            <v>-8.41</v>
          </cell>
          <cell r="AQ98">
            <v>4.17</v>
          </cell>
          <cell r="AR98">
            <v>6.64</v>
          </cell>
          <cell r="BI98">
            <v>97</v>
          </cell>
        </row>
        <row r="99">
          <cell r="A99" t="str">
            <v>1106021.Melância</v>
          </cell>
          <cell r="B99">
            <v>0.01</v>
          </cell>
          <cell r="C99">
            <v>1.46</v>
          </cell>
          <cell r="D99">
            <v>-2.96</v>
          </cell>
          <cell r="E99">
            <v>3.65</v>
          </cell>
          <cell r="F99">
            <v>-0.53</v>
          </cell>
          <cell r="G99">
            <v>4.2300000000000004</v>
          </cell>
          <cell r="H99">
            <v>-2.5299999999999998</v>
          </cell>
          <cell r="I99">
            <v>-3.93</v>
          </cell>
          <cell r="J99">
            <v>10.69</v>
          </cell>
          <cell r="K99">
            <v>7.14</v>
          </cell>
          <cell r="L99">
            <v>-3.79</v>
          </cell>
          <cell r="M99">
            <v>-8.74</v>
          </cell>
          <cell r="N99">
            <v>-7.26</v>
          </cell>
          <cell r="O99">
            <v>0.23</v>
          </cell>
          <cell r="P99">
            <v>17.89</v>
          </cell>
          <cell r="Q99">
            <v>-3.74</v>
          </cell>
          <cell r="R99">
            <v>-0.23</v>
          </cell>
          <cell r="S99">
            <v>-1.24</v>
          </cell>
          <cell r="T99">
            <v>2.13</v>
          </cell>
          <cell r="U99">
            <v>14.76</v>
          </cell>
          <cell r="V99">
            <v>4.93</v>
          </cell>
          <cell r="W99">
            <v>-11.96</v>
          </cell>
          <cell r="X99">
            <v>-7.79</v>
          </cell>
          <cell r="Y99">
            <v>0.99</v>
          </cell>
          <cell r="Z99">
            <v>11.17</v>
          </cell>
          <cell r="AA99">
            <v>-2.15</v>
          </cell>
          <cell r="AB99">
            <v>-5.34</v>
          </cell>
          <cell r="AC99">
            <v>-3.99</v>
          </cell>
          <cell r="AD99">
            <v>3.85</v>
          </cell>
          <cell r="AE99">
            <v>0.7</v>
          </cell>
          <cell r="AF99">
            <v>14.67</v>
          </cell>
          <cell r="AG99">
            <v>12.17</v>
          </cell>
          <cell r="AH99">
            <v>-5.59</v>
          </cell>
          <cell r="AI99">
            <v>-0.11</v>
          </cell>
          <cell r="AJ99">
            <v>-3.39</v>
          </cell>
          <cell r="AK99">
            <v>-3.2</v>
          </cell>
          <cell r="AL99">
            <v>-4.1900000000000004</v>
          </cell>
          <cell r="AM99">
            <v>2.71</v>
          </cell>
          <cell r="AN99">
            <v>9.5</v>
          </cell>
          <cell r="AO99">
            <v>-1.3</v>
          </cell>
          <cell r="AP99">
            <v>6.87</v>
          </cell>
          <cell r="AQ99">
            <v>8.56</v>
          </cell>
          <cell r="AR99">
            <v>-7.11</v>
          </cell>
          <cell r="BI99">
            <v>98</v>
          </cell>
        </row>
        <row r="100">
          <cell r="A100" t="str">
            <v>1106022.Melão</v>
          </cell>
          <cell r="B100">
            <v>-1.76</v>
          </cell>
          <cell r="C100">
            <v>2.4300000000000002</v>
          </cell>
          <cell r="D100">
            <v>-3.25</v>
          </cell>
          <cell r="E100">
            <v>-4.07</v>
          </cell>
          <cell r="F100">
            <v>5.28</v>
          </cell>
          <cell r="G100">
            <v>6.88</v>
          </cell>
          <cell r="H100">
            <v>-0.25</v>
          </cell>
          <cell r="I100">
            <v>5.17</v>
          </cell>
          <cell r="J100">
            <v>18.760000000000002</v>
          </cell>
          <cell r="K100">
            <v>15.96</v>
          </cell>
          <cell r="L100">
            <v>0.63</v>
          </cell>
          <cell r="M100">
            <v>-6.07</v>
          </cell>
          <cell r="N100">
            <v>-14.74</v>
          </cell>
          <cell r="O100">
            <v>-10.74</v>
          </cell>
          <cell r="P100">
            <v>1.1499999999999999</v>
          </cell>
          <cell r="Q100">
            <v>-4.17</v>
          </cell>
          <cell r="R100">
            <v>-1.84</v>
          </cell>
          <cell r="S100">
            <v>1.44</v>
          </cell>
          <cell r="T100">
            <v>2.25</v>
          </cell>
          <cell r="U100">
            <v>11.38</v>
          </cell>
          <cell r="V100">
            <v>2.5499999999999998</v>
          </cell>
          <cell r="W100">
            <v>-8.43</v>
          </cell>
          <cell r="X100">
            <v>-5.42</v>
          </cell>
          <cell r="Y100">
            <v>-3.64</v>
          </cell>
          <cell r="Z100">
            <v>15.7</v>
          </cell>
          <cell r="AA100">
            <v>-0.1</v>
          </cell>
          <cell r="AB100">
            <v>-12.8</v>
          </cell>
          <cell r="AC100">
            <v>-4.9800000000000004</v>
          </cell>
          <cell r="AD100">
            <v>2.82</v>
          </cell>
          <cell r="AE100">
            <v>-1.59</v>
          </cell>
          <cell r="AF100">
            <v>13.43</v>
          </cell>
          <cell r="AG100">
            <v>53.38</v>
          </cell>
          <cell r="AH100">
            <v>13.24</v>
          </cell>
          <cell r="AI100">
            <v>-32.06</v>
          </cell>
          <cell r="AJ100">
            <v>-16.760000000000002</v>
          </cell>
          <cell r="AK100">
            <v>15.27</v>
          </cell>
          <cell r="AL100">
            <v>31.29</v>
          </cell>
          <cell r="AM100">
            <v>-10.73</v>
          </cell>
          <cell r="AN100">
            <v>-14.33</v>
          </cell>
          <cell r="AO100">
            <v>2.73</v>
          </cell>
          <cell r="AP100">
            <v>-0.16</v>
          </cell>
          <cell r="AQ100">
            <v>4.7</v>
          </cell>
          <cell r="AR100">
            <v>-5.83</v>
          </cell>
          <cell r="BI100">
            <v>99</v>
          </cell>
        </row>
        <row r="101">
          <cell r="A101" t="str">
            <v>1106023.Pera</v>
          </cell>
          <cell r="B101">
            <v>-2.73</v>
          </cell>
          <cell r="C101">
            <v>-2.57</v>
          </cell>
          <cell r="D101">
            <v>3.25</v>
          </cell>
          <cell r="E101">
            <v>5.05</v>
          </cell>
          <cell r="F101">
            <v>9.7200000000000006</v>
          </cell>
          <cell r="G101">
            <v>1.51</v>
          </cell>
          <cell r="H101">
            <v>-15.23</v>
          </cell>
          <cell r="I101">
            <v>-5.6</v>
          </cell>
          <cell r="J101">
            <v>8.31</v>
          </cell>
          <cell r="K101">
            <v>3.15</v>
          </cell>
          <cell r="L101">
            <v>0.84</v>
          </cell>
          <cell r="M101">
            <v>1.1100000000000001</v>
          </cell>
          <cell r="N101">
            <v>-1.69</v>
          </cell>
          <cell r="O101">
            <v>1.8</v>
          </cell>
          <cell r="P101">
            <v>4.13</v>
          </cell>
          <cell r="Q101">
            <v>-1.37</v>
          </cell>
          <cell r="R101">
            <v>4.34</v>
          </cell>
          <cell r="S101">
            <v>1.27</v>
          </cell>
          <cell r="T101">
            <v>-5.84</v>
          </cell>
          <cell r="U101">
            <v>-7.06</v>
          </cell>
          <cell r="V101">
            <v>2.0299999999999998</v>
          </cell>
          <cell r="W101">
            <v>-1.65</v>
          </cell>
          <cell r="X101">
            <v>4.5599999999999996</v>
          </cell>
          <cell r="Y101">
            <v>0.95</v>
          </cell>
          <cell r="Z101">
            <v>0.9</v>
          </cell>
          <cell r="AA101">
            <v>4.6500000000000004</v>
          </cell>
          <cell r="AB101">
            <v>2.73</v>
          </cell>
          <cell r="AC101">
            <v>0.76</v>
          </cell>
          <cell r="AD101">
            <v>6.26</v>
          </cell>
          <cell r="AE101">
            <v>19.170000000000002</v>
          </cell>
          <cell r="AF101">
            <v>-7.79</v>
          </cell>
          <cell r="AG101">
            <v>-9.8800000000000008</v>
          </cell>
          <cell r="AH101">
            <v>0.93</v>
          </cell>
          <cell r="AI101">
            <v>4.8</v>
          </cell>
          <cell r="AJ101">
            <v>18.66</v>
          </cell>
          <cell r="AK101">
            <v>-7.0000000000000007E-2</v>
          </cell>
          <cell r="AL101">
            <v>-8.75</v>
          </cell>
          <cell r="AM101">
            <v>-2.39</v>
          </cell>
          <cell r="AN101">
            <v>7.27</v>
          </cell>
          <cell r="AO101">
            <v>9.58</v>
          </cell>
          <cell r="AP101">
            <v>3.09</v>
          </cell>
          <cell r="AQ101">
            <v>4.6900000000000004</v>
          </cell>
          <cell r="AR101">
            <v>-1.97</v>
          </cell>
          <cell r="BI101">
            <v>100</v>
          </cell>
        </row>
        <row r="102">
          <cell r="A102" t="str">
            <v>1106024.Pêssego</v>
          </cell>
          <cell r="B102">
            <v>0</v>
          </cell>
          <cell r="C102">
            <v>0</v>
          </cell>
          <cell r="D102">
            <v>1.8</v>
          </cell>
          <cell r="E102">
            <v>-8.58</v>
          </cell>
          <cell r="F102">
            <v>-9.42</v>
          </cell>
          <cell r="G102">
            <v>4.45</v>
          </cell>
          <cell r="H102">
            <v>4.8</v>
          </cell>
          <cell r="I102">
            <v>59.36</v>
          </cell>
          <cell r="J102">
            <v>-0.03</v>
          </cell>
          <cell r="K102">
            <v>-0.57999999999999996</v>
          </cell>
          <cell r="L102">
            <v>-3.97</v>
          </cell>
          <cell r="M102">
            <v>0</v>
          </cell>
          <cell r="N102">
            <v>0</v>
          </cell>
          <cell r="O102">
            <v>0</v>
          </cell>
          <cell r="P102">
            <v>-0.47</v>
          </cell>
          <cell r="Q102">
            <v>-27.76</v>
          </cell>
          <cell r="R102">
            <v>-9.23</v>
          </cell>
          <cell r="S102">
            <v>-7.18</v>
          </cell>
          <cell r="T102">
            <v>-2.1</v>
          </cell>
          <cell r="U102">
            <v>20.34</v>
          </cell>
          <cell r="V102">
            <v>2.2200000000000002</v>
          </cell>
          <cell r="W102">
            <v>-4.75</v>
          </cell>
          <cell r="X102">
            <v>-10.99</v>
          </cell>
          <cell r="Y102">
            <v>0</v>
          </cell>
          <cell r="Z102">
            <v>0</v>
          </cell>
          <cell r="AA102">
            <v>0</v>
          </cell>
          <cell r="AB102">
            <v>-8.24</v>
          </cell>
          <cell r="AC102">
            <v>-7.65</v>
          </cell>
          <cell r="AD102">
            <v>0.21</v>
          </cell>
          <cell r="AE102">
            <v>7.08</v>
          </cell>
          <cell r="AF102">
            <v>-7.29</v>
          </cell>
          <cell r="AG102">
            <v>-0.93</v>
          </cell>
          <cell r="AH102">
            <v>-7.0000000000000007E-2</v>
          </cell>
          <cell r="AI102">
            <v>1.88</v>
          </cell>
          <cell r="AJ102">
            <v>1.05</v>
          </cell>
          <cell r="AK102">
            <v>0</v>
          </cell>
          <cell r="AL102">
            <v>0</v>
          </cell>
          <cell r="AM102">
            <v>0</v>
          </cell>
          <cell r="AN102">
            <v>-7.41</v>
          </cell>
          <cell r="AO102">
            <v>-6.32</v>
          </cell>
          <cell r="AP102">
            <v>-0.86</v>
          </cell>
          <cell r="AQ102">
            <v>-9.84</v>
          </cell>
          <cell r="AR102">
            <v>-2.06</v>
          </cell>
          <cell r="BI102">
            <v>101</v>
          </cell>
        </row>
        <row r="103">
          <cell r="A103" t="str">
            <v>1106026.Acerola</v>
          </cell>
          <cell r="B103">
            <v>-2.9</v>
          </cell>
          <cell r="C103">
            <v>-4.3099999999999996</v>
          </cell>
          <cell r="D103">
            <v>-1.02</v>
          </cell>
          <cell r="E103">
            <v>-4.8899999999999997</v>
          </cell>
          <cell r="F103">
            <v>-7.38</v>
          </cell>
          <cell r="G103">
            <v>-2.34</v>
          </cell>
          <cell r="H103">
            <v>3.46</v>
          </cell>
          <cell r="I103">
            <v>-2.86</v>
          </cell>
          <cell r="J103">
            <v>-2.8</v>
          </cell>
          <cell r="K103">
            <v>1.05</v>
          </cell>
          <cell r="L103">
            <v>14.16</v>
          </cell>
          <cell r="M103">
            <v>15.19</v>
          </cell>
          <cell r="N103">
            <v>-17.21</v>
          </cell>
          <cell r="O103">
            <v>17.12</v>
          </cell>
          <cell r="P103">
            <v>48.49</v>
          </cell>
          <cell r="Q103">
            <v>-1.01</v>
          </cell>
          <cell r="R103">
            <v>-7.91</v>
          </cell>
          <cell r="S103">
            <v>-7.72</v>
          </cell>
          <cell r="T103">
            <v>6.24</v>
          </cell>
          <cell r="U103">
            <v>-0.71</v>
          </cell>
          <cell r="V103">
            <v>-7.86</v>
          </cell>
          <cell r="W103">
            <v>19.16</v>
          </cell>
          <cell r="X103">
            <v>15.95</v>
          </cell>
          <cell r="Y103">
            <v>-11.15</v>
          </cell>
          <cell r="Z103">
            <v>2.17</v>
          </cell>
          <cell r="AA103">
            <v>9.2899999999999991</v>
          </cell>
          <cell r="AB103">
            <v>-21.93</v>
          </cell>
          <cell r="AC103">
            <v>-0.86</v>
          </cell>
          <cell r="AD103">
            <v>-2.23</v>
          </cell>
          <cell r="AE103">
            <v>-10.77</v>
          </cell>
          <cell r="AF103">
            <v>11.02</v>
          </cell>
          <cell r="AG103">
            <v>15.75</v>
          </cell>
          <cell r="AH103">
            <v>-9.85</v>
          </cell>
          <cell r="AI103">
            <v>19.8</v>
          </cell>
          <cell r="AJ103">
            <v>-3.16</v>
          </cell>
          <cell r="AK103">
            <v>-1.27</v>
          </cell>
          <cell r="AL103">
            <v>-1.49</v>
          </cell>
          <cell r="AM103">
            <v>7.17</v>
          </cell>
          <cell r="AN103">
            <v>6.81</v>
          </cell>
          <cell r="AO103">
            <v>-12.2</v>
          </cell>
          <cell r="AP103">
            <v>-1.28</v>
          </cell>
          <cell r="AQ103">
            <v>6.63</v>
          </cell>
          <cell r="AR103">
            <v>23.55</v>
          </cell>
          <cell r="BI103">
            <v>102</v>
          </cell>
        </row>
        <row r="104">
          <cell r="A104" t="str">
            <v>1106027.Tangerina</v>
          </cell>
          <cell r="B104">
            <v>5.37</v>
          </cell>
          <cell r="C104">
            <v>7.96</v>
          </cell>
          <cell r="D104">
            <v>11.14</v>
          </cell>
          <cell r="E104">
            <v>12.06</v>
          </cell>
          <cell r="F104">
            <v>2.25</v>
          </cell>
          <cell r="G104">
            <v>0</v>
          </cell>
          <cell r="H104">
            <v>-3.85</v>
          </cell>
          <cell r="I104">
            <v>2.84</v>
          </cell>
          <cell r="J104">
            <v>-18.86</v>
          </cell>
          <cell r="K104">
            <v>-12.41</v>
          </cell>
          <cell r="L104">
            <v>-8.92</v>
          </cell>
          <cell r="M104">
            <v>-3.17</v>
          </cell>
          <cell r="N104">
            <v>2.35</v>
          </cell>
          <cell r="O104">
            <v>17.57</v>
          </cell>
          <cell r="P104">
            <v>8.0299999999999994</v>
          </cell>
          <cell r="Q104">
            <v>7.95</v>
          </cell>
          <cell r="R104">
            <v>6.65</v>
          </cell>
          <cell r="S104">
            <v>0</v>
          </cell>
          <cell r="T104">
            <v>0.31</v>
          </cell>
          <cell r="U104">
            <v>0.68</v>
          </cell>
          <cell r="V104">
            <v>-24.9</v>
          </cell>
          <cell r="W104">
            <v>-19.399999999999999</v>
          </cell>
          <cell r="X104">
            <v>-8.59</v>
          </cell>
          <cell r="Y104">
            <v>-5.63</v>
          </cell>
          <cell r="Z104">
            <v>17.37</v>
          </cell>
          <cell r="AA104">
            <v>14.63</v>
          </cell>
          <cell r="AB104">
            <v>15.04</v>
          </cell>
          <cell r="AC104">
            <v>24.34</v>
          </cell>
          <cell r="AD104">
            <v>6.71</v>
          </cell>
          <cell r="AE104">
            <v>0</v>
          </cell>
          <cell r="AF104">
            <v>13.18</v>
          </cell>
          <cell r="AG104">
            <v>-0.96</v>
          </cell>
          <cell r="AH104">
            <v>-19.7</v>
          </cell>
          <cell r="AI104">
            <v>-14.36</v>
          </cell>
          <cell r="AJ104">
            <v>-12.33</v>
          </cell>
          <cell r="AK104">
            <v>-1.23</v>
          </cell>
          <cell r="AL104">
            <v>6.4</v>
          </cell>
          <cell r="AM104">
            <v>17.7</v>
          </cell>
          <cell r="AN104">
            <v>21.55</v>
          </cell>
          <cell r="AO104">
            <v>15.57</v>
          </cell>
          <cell r="AP104">
            <v>4.78</v>
          </cell>
          <cell r="AQ104">
            <v>0</v>
          </cell>
          <cell r="AR104">
            <v>0.89</v>
          </cell>
          <cell r="BI104">
            <v>103</v>
          </cell>
        </row>
        <row r="105">
          <cell r="A105" t="str">
            <v>1106028.Uva</v>
          </cell>
          <cell r="B105">
            <v>-0.72</v>
          </cell>
          <cell r="C105">
            <v>-0.97</v>
          </cell>
          <cell r="D105">
            <v>0.81</v>
          </cell>
          <cell r="E105">
            <v>11.45</v>
          </cell>
          <cell r="F105">
            <v>2.5299999999999998</v>
          </cell>
          <cell r="G105">
            <v>-9.07</v>
          </cell>
          <cell r="H105">
            <v>-5.24</v>
          </cell>
          <cell r="I105">
            <v>6.09</v>
          </cell>
          <cell r="J105">
            <v>8</v>
          </cell>
          <cell r="K105">
            <v>-8.6300000000000008</v>
          </cell>
          <cell r="L105">
            <v>-2.2799999999999998</v>
          </cell>
          <cell r="M105">
            <v>2.89</v>
          </cell>
          <cell r="N105">
            <v>7.47</v>
          </cell>
          <cell r="O105">
            <v>-0.92</v>
          </cell>
          <cell r="P105">
            <v>4.83</v>
          </cell>
          <cell r="Q105">
            <v>0.17</v>
          </cell>
          <cell r="R105">
            <v>5.18</v>
          </cell>
          <cell r="S105">
            <v>-23.24</v>
          </cell>
          <cell r="T105">
            <v>-5.76</v>
          </cell>
          <cell r="U105">
            <v>9.52</v>
          </cell>
          <cell r="V105">
            <v>11.39</v>
          </cell>
          <cell r="W105">
            <v>-0.65</v>
          </cell>
          <cell r="X105">
            <v>-7.36</v>
          </cell>
          <cell r="Y105">
            <v>7.1</v>
          </cell>
          <cell r="Z105">
            <v>4.38</v>
          </cell>
          <cell r="AA105">
            <v>-2.73</v>
          </cell>
          <cell r="AB105">
            <v>10.33</v>
          </cell>
          <cell r="AC105">
            <v>1.1000000000000001</v>
          </cell>
          <cell r="AD105">
            <v>-9.18</v>
          </cell>
          <cell r="AE105">
            <v>-9.35</v>
          </cell>
          <cell r="AF105">
            <v>-3.56</v>
          </cell>
          <cell r="AG105">
            <v>12.35</v>
          </cell>
          <cell r="AH105">
            <v>7.31</v>
          </cell>
          <cell r="AI105">
            <v>-0.74</v>
          </cell>
          <cell r="AJ105">
            <v>-4.5599999999999996</v>
          </cell>
          <cell r="AK105">
            <v>-1.69</v>
          </cell>
          <cell r="AL105">
            <v>0.26</v>
          </cell>
          <cell r="AM105">
            <v>2.2400000000000002</v>
          </cell>
          <cell r="AN105">
            <v>14.22</v>
          </cell>
          <cell r="AO105">
            <v>14</v>
          </cell>
          <cell r="AP105">
            <v>-1.44</v>
          </cell>
          <cell r="AQ105">
            <v>-2.39</v>
          </cell>
          <cell r="AR105">
            <v>-10.06</v>
          </cell>
          <cell r="BI105">
            <v>104</v>
          </cell>
        </row>
        <row r="106">
          <cell r="A106" t="str">
            <v>1106034.Ameixa</v>
          </cell>
          <cell r="B106">
            <v>0</v>
          </cell>
          <cell r="C106">
            <v>0</v>
          </cell>
          <cell r="D106">
            <v>0.28000000000000003</v>
          </cell>
          <cell r="E106">
            <v>-16.38</v>
          </cell>
          <cell r="F106">
            <v>-22.4</v>
          </cell>
          <cell r="G106">
            <v>1.79</v>
          </cell>
          <cell r="H106">
            <v>7.54</v>
          </cell>
          <cell r="I106">
            <v>33.19</v>
          </cell>
          <cell r="J106">
            <v>16.84</v>
          </cell>
          <cell r="K106">
            <v>0.3</v>
          </cell>
          <cell r="L106">
            <v>-3.91</v>
          </cell>
          <cell r="M106">
            <v>0</v>
          </cell>
          <cell r="N106">
            <v>0</v>
          </cell>
          <cell r="O106">
            <v>0</v>
          </cell>
          <cell r="P106">
            <v>3.58</v>
          </cell>
          <cell r="Q106">
            <v>-24.82</v>
          </cell>
          <cell r="R106">
            <v>-47.77</v>
          </cell>
          <cell r="S106">
            <v>-14.45</v>
          </cell>
          <cell r="T106">
            <v>5.17</v>
          </cell>
          <cell r="U106">
            <v>12.65</v>
          </cell>
          <cell r="V106">
            <v>6.38</v>
          </cell>
          <cell r="W106">
            <v>4.78</v>
          </cell>
          <cell r="X106">
            <v>-3.52</v>
          </cell>
          <cell r="Y106">
            <v>52.98</v>
          </cell>
          <cell r="Z106">
            <v>0</v>
          </cell>
          <cell r="AA106">
            <v>0</v>
          </cell>
          <cell r="AB106">
            <v>-3.22</v>
          </cell>
          <cell r="AC106">
            <v>0.74</v>
          </cell>
          <cell r="AD106">
            <v>-15.89</v>
          </cell>
          <cell r="AE106">
            <v>-16.149999999999999</v>
          </cell>
          <cell r="AF106">
            <v>5.43</v>
          </cell>
          <cell r="AG106">
            <v>8.26</v>
          </cell>
          <cell r="AH106">
            <v>-9.76</v>
          </cell>
          <cell r="AI106">
            <v>4.49</v>
          </cell>
          <cell r="AJ106">
            <v>-1.0900000000000001</v>
          </cell>
          <cell r="AK106">
            <v>0</v>
          </cell>
          <cell r="AL106">
            <v>0</v>
          </cell>
          <cell r="AM106">
            <v>0</v>
          </cell>
          <cell r="AN106">
            <v>21.1</v>
          </cell>
          <cell r="AO106">
            <v>7.12</v>
          </cell>
          <cell r="AP106">
            <v>-20.92</v>
          </cell>
          <cell r="AQ106">
            <v>-13.56</v>
          </cell>
          <cell r="AR106">
            <v>-2.84</v>
          </cell>
          <cell r="BI106">
            <v>105</v>
          </cell>
        </row>
        <row r="107">
          <cell r="A107" t="str">
            <v>1106039.Laranja-pera</v>
          </cell>
          <cell r="B107">
            <v>-2.41</v>
          </cell>
          <cell r="C107">
            <v>-5.78</v>
          </cell>
          <cell r="D107">
            <v>-1.06</v>
          </cell>
          <cell r="E107">
            <v>-1.2</v>
          </cell>
          <cell r="F107">
            <v>-0.56000000000000005</v>
          </cell>
          <cell r="G107">
            <v>6.08</v>
          </cell>
          <cell r="H107">
            <v>-2.31</v>
          </cell>
          <cell r="I107">
            <v>9.4</v>
          </cell>
          <cell r="J107">
            <v>2.66</v>
          </cell>
          <cell r="K107">
            <v>-4.43</v>
          </cell>
          <cell r="L107">
            <v>-2.72</v>
          </cell>
          <cell r="M107">
            <v>-2.58</v>
          </cell>
          <cell r="N107">
            <v>-0.13</v>
          </cell>
          <cell r="O107">
            <v>0.82</v>
          </cell>
          <cell r="P107">
            <v>3.09</v>
          </cell>
          <cell r="Q107">
            <v>4.38</v>
          </cell>
          <cell r="R107">
            <v>4.47</v>
          </cell>
          <cell r="S107">
            <v>3.66</v>
          </cell>
          <cell r="T107">
            <v>13.65</v>
          </cell>
          <cell r="U107">
            <v>19.16</v>
          </cell>
          <cell r="V107">
            <v>1.79</v>
          </cell>
          <cell r="W107">
            <v>-5.72</v>
          </cell>
          <cell r="X107">
            <v>-4.34</v>
          </cell>
          <cell r="Y107">
            <v>-0.47</v>
          </cell>
          <cell r="Z107">
            <v>-1.1100000000000001</v>
          </cell>
          <cell r="AA107">
            <v>6.69</v>
          </cell>
          <cell r="AB107">
            <v>5.73</v>
          </cell>
          <cell r="AC107">
            <v>3.45</v>
          </cell>
          <cell r="AD107">
            <v>1.7</v>
          </cell>
          <cell r="AE107">
            <v>1.36</v>
          </cell>
          <cell r="AF107">
            <v>-1.49</v>
          </cell>
          <cell r="AG107">
            <v>4.26</v>
          </cell>
          <cell r="AH107">
            <v>-0.01</v>
          </cell>
          <cell r="AI107">
            <v>-3.65</v>
          </cell>
          <cell r="AJ107">
            <v>-4.7</v>
          </cell>
          <cell r="AK107">
            <v>-6.5</v>
          </cell>
          <cell r="AL107">
            <v>3.36</v>
          </cell>
          <cell r="AM107">
            <v>2.74</v>
          </cell>
          <cell r="AN107">
            <v>5.74</v>
          </cell>
          <cell r="AO107">
            <v>7.67</v>
          </cell>
          <cell r="AP107">
            <v>6.59</v>
          </cell>
          <cell r="AQ107">
            <v>13.95</v>
          </cell>
          <cell r="AR107">
            <v>8.93</v>
          </cell>
          <cell r="BI107">
            <v>106</v>
          </cell>
        </row>
        <row r="108">
          <cell r="A108" t="str">
            <v>1106051.Morango</v>
          </cell>
          <cell r="B108">
            <v>0.93</v>
          </cell>
          <cell r="C108">
            <v>1.72</v>
          </cell>
          <cell r="D108">
            <v>1</v>
          </cell>
          <cell r="E108">
            <v>-0.76</v>
          </cell>
          <cell r="F108">
            <v>2.89</v>
          </cell>
          <cell r="G108">
            <v>-0.39</v>
          </cell>
          <cell r="H108">
            <v>-2.0099999999999998</v>
          </cell>
          <cell r="I108">
            <v>-7.0000000000000007E-2</v>
          </cell>
          <cell r="J108">
            <v>1.46</v>
          </cell>
          <cell r="K108">
            <v>0</v>
          </cell>
          <cell r="L108">
            <v>-17.260000000000002</v>
          </cell>
          <cell r="M108">
            <v>-5.79</v>
          </cell>
          <cell r="N108">
            <v>-1.41</v>
          </cell>
          <cell r="O108">
            <v>-6.11</v>
          </cell>
          <cell r="P108">
            <v>1.1200000000000001</v>
          </cell>
          <cell r="Q108">
            <v>15.31</v>
          </cell>
          <cell r="R108">
            <v>4.5</v>
          </cell>
          <cell r="S108">
            <v>22.74</v>
          </cell>
          <cell r="T108">
            <v>0.79</v>
          </cell>
          <cell r="U108">
            <v>0.18</v>
          </cell>
          <cell r="V108">
            <v>-2.25</v>
          </cell>
          <cell r="W108">
            <v>0</v>
          </cell>
          <cell r="X108">
            <v>-10.34</v>
          </cell>
          <cell r="Y108">
            <v>-12.34</v>
          </cell>
          <cell r="Z108">
            <v>-12.52</v>
          </cell>
          <cell r="AA108">
            <v>13.39</v>
          </cell>
          <cell r="AB108">
            <v>7.6</v>
          </cell>
          <cell r="AC108">
            <v>-2.15</v>
          </cell>
          <cell r="AD108">
            <v>0.36</v>
          </cell>
          <cell r="AE108">
            <v>26.98</v>
          </cell>
          <cell r="AF108">
            <v>1.81</v>
          </cell>
          <cell r="AG108">
            <v>12.33</v>
          </cell>
          <cell r="AH108">
            <v>-5.38</v>
          </cell>
          <cell r="AI108">
            <v>0</v>
          </cell>
          <cell r="AJ108">
            <v>-13.49</v>
          </cell>
          <cell r="AK108">
            <v>-7.14</v>
          </cell>
          <cell r="AL108">
            <v>-10.86</v>
          </cell>
          <cell r="AM108">
            <v>-8.8800000000000008</v>
          </cell>
          <cell r="AN108">
            <v>14.63</v>
          </cell>
          <cell r="AO108">
            <v>4.1100000000000003</v>
          </cell>
          <cell r="AP108">
            <v>0.37</v>
          </cell>
          <cell r="AQ108">
            <v>39.869999999999997</v>
          </cell>
          <cell r="AR108">
            <v>3.46</v>
          </cell>
          <cell r="BI108">
            <v>107</v>
          </cell>
        </row>
        <row r="109">
          <cell r="A109" t="str">
            <v>1106097.Cupuaçú</v>
          </cell>
          <cell r="B109">
            <v>0</v>
          </cell>
          <cell r="C109">
            <v>0</v>
          </cell>
          <cell r="D109">
            <v>0</v>
          </cell>
          <cell r="E109">
            <v>-1.26</v>
          </cell>
          <cell r="F109">
            <v>2.13</v>
          </cell>
          <cell r="G109">
            <v>-0.15</v>
          </cell>
          <cell r="H109">
            <v>-3.33</v>
          </cell>
          <cell r="I109">
            <v>-1.73</v>
          </cell>
          <cell r="J109">
            <v>4.68</v>
          </cell>
          <cell r="K109">
            <v>-5.89</v>
          </cell>
          <cell r="L109">
            <v>0</v>
          </cell>
          <cell r="M109">
            <v>0</v>
          </cell>
          <cell r="N109">
            <v>0</v>
          </cell>
          <cell r="O109">
            <v>0</v>
          </cell>
          <cell r="P109">
            <v>0</v>
          </cell>
          <cell r="Q109">
            <v>3.27</v>
          </cell>
          <cell r="R109">
            <v>1.07</v>
          </cell>
          <cell r="S109">
            <v>-12.6</v>
          </cell>
          <cell r="T109">
            <v>-0.23</v>
          </cell>
          <cell r="U109">
            <v>-8.85</v>
          </cell>
          <cell r="V109">
            <v>4.74</v>
          </cell>
          <cell r="W109">
            <v>-3.09</v>
          </cell>
          <cell r="X109">
            <v>5.58</v>
          </cell>
          <cell r="Y109">
            <v>0</v>
          </cell>
          <cell r="Z109">
            <v>0</v>
          </cell>
          <cell r="AA109">
            <v>0</v>
          </cell>
          <cell r="AB109">
            <v>0</v>
          </cell>
          <cell r="AC109">
            <v>0.24</v>
          </cell>
          <cell r="AD109">
            <v>-1.88</v>
          </cell>
          <cell r="AE109">
            <v>0.3</v>
          </cell>
          <cell r="AF109">
            <v>-5.91</v>
          </cell>
          <cell r="AG109">
            <v>-8.41</v>
          </cell>
          <cell r="AH109">
            <v>9.7200000000000006</v>
          </cell>
          <cell r="AI109">
            <v>11.51</v>
          </cell>
          <cell r="AJ109">
            <v>-0.12</v>
          </cell>
          <cell r="AK109">
            <v>0</v>
          </cell>
          <cell r="AL109">
            <v>0</v>
          </cell>
          <cell r="AM109">
            <v>0</v>
          </cell>
          <cell r="AN109">
            <v>0</v>
          </cell>
          <cell r="AO109">
            <v>2.4</v>
          </cell>
          <cell r="AP109">
            <v>2.09</v>
          </cell>
          <cell r="AQ109">
            <v>7.45</v>
          </cell>
          <cell r="AR109">
            <v>-17.989999999999998</v>
          </cell>
          <cell r="BI109">
            <v>108</v>
          </cell>
        </row>
        <row r="110">
          <cell r="A110" t="str">
            <v>1107.Carnes</v>
          </cell>
          <cell r="B110">
            <v>1.46</v>
          </cell>
          <cell r="C110">
            <v>1.21</v>
          </cell>
          <cell r="D110">
            <v>9.19</v>
          </cell>
          <cell r="E110">
            <v>5</v>
          </cell>
          <cell r="F110">
            <v>0.92</v>
          </cell>
          <cell r="G110">
            <v>-0.68</v>
          </cell>
          <cell r="H110">
            <v>-0.48</v>
          </cell>
          <cell r="I110">
            <v>-1.59</v>
          </cell>
          <cell r="J110">
            <v>-1.18</v>
          </cell>
          <cell r="K110">
            <v>-1.06</v>
          </cell>
          <cell r="L110">
            <v>-0.1</v>
          </cell>
          <cell r="M110">
            <v>2.0299999999999998</v>
          </cell>
          <cell r="N110">
            <v>3.01</v>
          </cell>
          <cell r="O110">
            <v>1.1200000000000001</v>
          </cell>
          <cell r="P110">
            <v>0.37</v>
          </cell>
          <cell r="Q110">
            <v>0.56000000000000005</v>
          </cell>
          <cell r="R110">
            <v>0.64</v>
          </cell>
          <cell r="S110">
            <v>1.2</v>
          </cell>
          <cell r="T110">
            <v>-1.06</v>
          </cell>
          <cell r="U110">
            <v>0.35</v>
          </cell>
          <cell r="V110">
            <v>0.34</v>
          </cell>
          <cell r="W110">
            <v>0.44</v>
          </cell>
          <cell r="X110">
            <v>-0.86</v>
          </cell>
          <cell r="Y110">
            <v>0.38</v>
          </cell>
          <cell r="Z110">
            <v>0.57999999999999996</v>
          </cell>
          <cell r="AA110">
            <v>1.4</v>
          </cell>
          <cell r="AB110">
            <v>5.23</v>
          </cell>
          <cell r="AC110">
            <v>2.87</v>
          </cell>
          <cell r="AD110">
            <v>0.82</v>
          </cell>
          <cell r="AE110">
            <v>-0.14000000000000001</v>
          </cell>
          <cell r="AF110">
            <v>-0.48</v>
          </cell>
          <cell r="AG110">
            <v>-1.1499999999999999</v>
          </cell>
          <cell r="AH110">
            <v>-1.18</v>
          </cell>
          <cell r="AI110">
            <v>-0.96</v>
          </cell>
          <cell r="AJ110">
            <v>-0.75</v>
          </cell>
          <cell r="AK110">
            <v>-0.17</v>
          </cell>
          <cell r="AL110">
            <v>3.63</v>
          </cell>
          <cell r="AM110">
            <v>2.2999999999999998</v>
          </cell>
          <cell r="AN110">
            <v>3.32</v>
          </cell>
          <cell r="AO110">
            <v>6.36</v>
          </cell>
          <cell r="AP110">
            <v>3.27</v>
          </cell>
          <cell r="AQ110">
            <v>0.32</v>
          </cell>
          <cell r="AR110">
            <v>-0.56999999999999995</v>
          </cell>
          <cell r="BI110">
            <v>109</v>
          </cell>
        </row>
        <row r="111">
          <cell r="A111" t="str">
            <v>1107008.Tripa e bucho</v>
          </cell>
          <cell r="B111">
            <v>4.88</v>
          </cell>
          <cell r="C111">
            <v>5.68</v>
          </cell>
          <cell r="D111">
            <v>1.54</v>
          </cell>
          <cell r="E111">
            <v>4.34</v>
          </cell>
          <cell r="F111">
            <v>1.53</v>
          </cell>
          <cell r="G111">
            <v>-2.0499999999999998</v>
          </cell>
          <cell r="H111">
            <v>2.2999999999999998</v>
          </cell>
          <cell r="I111">
            <v>3.23</v>
          </cell>
          <cell r="J111">
            <v>-3.84</v>
          </cell>
          <cell r="K111">
            <v>-0.41</v>
          </cell>
          <cell r="L111">
            <v>1.8</v>
          </cell>
          <cell r="M111">
            <v>1.1200000000000001</v>
          </cell>
          <cell r="N111">
            <v>1.1299999999999999</v>
          </cell>
          <cell r="O111">
            <v>-1.56</v>
          </cell>
          <cell r="P111">
            <v>13.91</v>
          </cell>
          <cell r="Q111">
            <v>-3.99</v>
          </cell>
          <cell r="R111">
            <v>-3.31</v>
          </cell>
          <cell r="S111">
            <v>2.4900000000000002</v>
          </cell>
          <cell r="T111">
            <v>0.64</v>
          </cell>
          <cell r="U111">
            <v>0.64</v>
          </cell>
          <cell r="V111">
            <v>-0.39</v>
          </cell>
          <cell r="W111">
            <v>1.75</v>
          </cell>
          <cell r="X111">
            <v>-1.3</v>
          </cell>
          <cell r="Y111">
            <v>1.07</v>
          </cell>
          <cell r="Z111">
            <v>-1.76</v>
          </cell>
          <cell r="AA111">
            <v>-2.58</v>
          </cell>
          <cell r="AB111">
            <v>7.14</v>
          </cell>
          <cell r="AC111">
            <v>-1.7</v>
          </cell>
          <cell r="AD111">
            <v>-0.27</v>
          </cell>
          <cell r="AE111">
            <v>1.4</v>
          </cell>
          <cell r="AF111">
            <v>-0.94</v>
          </cell>
          <cell r="AG111">
            <v>4.41</v>
          </cell>
          <cell r="AH111">
            <v>-2.08</v>
          </cell>
          <cell r="AI111">
            <v>1.58</v>
          </cell>
          <cell r="AJ111">
            <v>2.84</v>
          </cell>
          <cell r="AK111">
            <v>0.27</v>
          </cell>
          <cell r="AL111">
            <v>1.29</v>
          </cell>
          <cell r="AM111">
            <v>1.44</v>
          </cell>
          <cell r="AN111">
            <v>5.84</v>
          </cell>
          <cell r="AO111">
            <v>0.54</v>
          </cell>
          <cell r="AP111">
            <v>-1.1100000000000001</v>
          </cell>
          <cell r="AQ111">
            <v>3.79</v>
          </cell>
          <cell r="AR111">
            <v>8.34</v>
          </cell>
          <cell r="BI111">
            <v>110</v>
          </cell>
        </row>
        <row r="112">
          <cell r="A112" t="str">
            <v>1107009.Fígado</v>
          </cell>
          <cell r="B112">
            <v>1.87</v>
          </cell>
          <cell r="C112">
            <v>2.5</v>
          </cell>
          <cell r="D112">
            <v>6.94</v>
          </cell>
          <cell r="E112">
            <v>4.4800000000000004</v>
          </cell>
          <cell r="F112">
            <v>1.86</v>
          </cell>
          <cell r="G112">
            <v>-2.1800000000000002</v>
          </cell>
          <cell r="H112">
            <v>-3.64</v>
          </cell>
          <cell r="I112">
            <v>0.09</v>
          </cell>
          <cell r="J112">
            <v>0.99</v>
          </cell>
          <cell r="K112">
            <v>-0.5</v>
          </cell>
          <cell r="L112">
            <v>0.34</v>
          </cell>
          <cell r="M112">
            <v>2.56</v>
          </cell>
          <cell r="N112">
            <v>4.6100000000000003</v>
          </cell>
          <cell r="O112">
            <v>7.3</v>
          </cell>
          <cell r="P112">
            <v>2.93</v>
          </cell>
          <cell r="Q112">
            <v>0.47</v>
          </cell>
          <cell r="R112">
            <v>-0.2</v>
          </cell>
          <cell r="S112">
            <v>-2.5499999999999998</v>
          </cell>
          <cell r="T112">
            <v>-2.5299999999999998</v>
          </cell>
          <cell r="U112">
            <v>-1.66</v>
          </cell>
          <cell r="V112">
            <v>3.2</v>
          </cell>
          <cell r="W112">
            <v>8.3800000000000008</v>
          </cell>
          <cell r="X112">
            <v>1.77</v>
          </cell>
          <cell r="Y112">
            <v>1.86</v>
          </cell>
          <cell r="Z112">
            <v>0.82</v>
          </cell>
          <cell r="AA112">
            <v>0.52</v>
          </cell>
          <cell r="AB112">
            <v>2.44</v>
          </cell>
          <cell r="AC112">
            <v>2.4900000000000002</v>
          </cell>
          <cell r="AD112">
            <v>-0.23</v>
          </cell>
          <cell r="AE112">
            <v>-2.72</v>
          </cell>
          <cell r="AF112">
            <v>-6.03</v>
          </cell>
          <cell r="AG112">
            <v>-1.29</v>
          </cell>
          <cell r="AH112">
            <v>-1.08</v>
          </cell>
          <cell r="AI112">
            <v>-1.01</v>
          </cell>
          <cell r="AJ112">
            <v>2.66</v>
          </cell>
          <cell r="AK112">
            <v>1.1499999999999999</v>
          </cell>
          <cell r="AL112">
            <v>1.2</v>
          </cell>
          <cell r="AM112">
            <v>1.32</v>
          </cell>
          <cell r="AN112">
            <v>3.96</v>
          </cell>
          <cell r="AO112">
            <v>5.88</v>
          </cell>
          <cell r="AP112">
            <v>1.87</v>
          </cell>
          <cell r="AQ112">
            <v>0.83</v>
          </cell>
          <cell r="AR112">
            <v>-4.3499999999999996</v>
          </cell>
          <cell r="BI112">
            <v>111</v>
          </cell>
        </row>
        <row r="113">
          <cell r="A113" t="str">
            <v>1107018.Carne de porco</v>
          </cell>
          <cell r="B113">
            <v>0.62</v>
          </cell>
          <cell r="C113">
            <v>0.32</v>
          </cell>
          <cell r="D113">
            <v>4.38</v>
          </cell>
          <cell r="E113">
            <v>9.26</v>
          </cell>
          <cell r="F113">
            <v>4.83</v>
          </cell>
          <cell r="G113">
            <v>-1.01</v>
          </cell>
          <cell r="H113">
            <v>-1.56</v>
          </cell>
          <cell r="I113">
            <v>-2.46</v>
          </cell>
          <cell r="J113">
            <v>-4.6900000000000004</v>
          </cell>
          <cell r="K113">
            <v>-1.73</v>
          </cell>
          <cell r="L113">
            <v>0.25</v>
          </cell>
          <cell r="M113">
            <v>0.84</v>
          </cell>
          <cell r="N113">
            <v>5.36</v>
          </cell>
          <cell r="O113">
            <v>5.75</v>
          </cell>
          <cell r="P113">
            <v>-1.69</v>
          </cell>
          <cell r="Q113">
            <v>0.93</v>
          </cell>
          <cell r="R113">
            <v>0.42</v>
          </cell>
          <cell r="S113">
            <v>1.83</v>
          </cell>
          <cell r="T113">
            <v>-1.79</v>
          </cell>
          <cell r="U113">
            <v>-1.78</v>
          </cell>
          <cell r="V113">
            <v>2.68</v>
          </cell>
          <cell r="W113">
            <v>2.2999999999999998</v>
          </cell>
          <cell r="X113">
            <v>-0.02</v>
          </cell>
          <cell r="Y113">
            <v>0.87</v>
          </cell>
          <cell r="Z113">
            <v>0.11</v>
          </cell>
          <cell r="AA113">
            <v>0.83</v>
          </cell>
          <cell r="AB113">
            <v>0.2</v>
          </cell>
          <cell r="AC113">
            <v>5.17</v>
          </cell>
          <cell r="AD113">
            <v>3.99</v>
          </cell>
          <cell r="AE113">
            <v>0.45</v>
          </cell>
          <cell r="AF113">
            <v>-1.95</v>
          </cell>
          <cell r="AG113">
            <v>-2.58</v>
          </cell>
          <cell r="AH113">
            <v>-2.93</v>
          </cell>
          <cell r="AI113">
            <v>-1.94</v>
          </cell>
          <cell r="AJ113">
            <v>-0.92</v>
          </cell>
          <cell r="AK113">
            <v>0.8</v>
          </cell>
          <cell r="AL113">
            <v>-0.92</v>
          </cell>
          <cell r="AM113">
            <v>-0.2</v>
          </cell>
          <cell r="AN113">
            <v>3.77</v>
          </cell>
          <cell r="AO113">
            <v>4.68</v>
          </cell>
          <cell r="AP113">
            <v>6.63</v>
          </cell>
          <cell r="AQ113">
            <v>0.91</v>
          </cell>
          <cell r="AR113">
            <v>0.19</v>
          </cell>
          <cell r="BI113">
            <v>112</v>
          </cell>
        </row>
        <row r="114">
          <cell r="A114" t="str">
            <v>1107031.Carne de carneiro</v>
          </cell>
          <cell r="B114">
            <v>0.68</v>
          </cell>
          <cell r="C114">
            <v>0.85</v>
          </cell>
          <cell r="D114">
            <v>8.77</v>
          </cell>
          <cell r="E114">
            <v>4.1399999999999997</v>
          </cell>
          <cell r="F114">
            <v>1.4</v>
          </cell>
          <cell r="G114">
            <v>3.61</v>
          </cell>
          <cell r="H114">
            <v>-0.56000000000000005</v>
          </cell>
          <cell r="I114">
            <v>0.56999999999999995</v>
          </cell>
          <cell r="J114">
            <v>-0.18</v>
          </cell>
          <cell r="K114">
            <v>0</v>
          </cell>
          <cell r="L114">
            <v>0.28999999999999998</v>
          </cell>
          <cell r="M114">
            <v>-0.53</v>
          </cell>
          <cell r="N114">
            <v>-1.48</v>
          </cell>
          <cell r="O114">
            <v>0.06</v>
          </cell>
          <cell r="P114">
            <v>1.19</v>
          </cell>
          <cell r="Q114">
            <v>3.99</v>
          </cell>
          <cell r="R114">
            <v>0.04</v>
          </cell>
          <cell r="S114">
            <v>-4.37</v>
          </cell>
          <cell r="T114">
            <v>1.79</v>
          </cell>
          <cell r="U114">
            <v>-0.46</v>
          </cell>
          <cell r="V114">
            <v>0.79</v>
          </cell>
          <cell r="W114">
            <v>2.09</v>
          </cell>
          <cell r="X114">
            <v>-3.99</v>
          </cell>
          <cell r="Y114">
            <v>0.72</v>
          </cell>
          <cell r="Z114">
            <v>4.57</v>
          </cell>
          <cell r="AA114">
            <v>2.12</v>
          </cell>
          <cell r="AB114">
            <v>-0.16</v>
          </cell>
          <cell r="AC114">
            <v>0.55000000000000004</v>
          </cell>
          <cell r="AD114">
            <v>-1.83</v>
          </cell>
          <cell r="AE114">
            <v>6.28</v>
          </cell>
          <cell r="AF114">
            <v>6.13</v>
          </cell>
          <cell r="AG114">
            <v>4.8899999999999997</v>
          </cell>
          <cell r="AH114">
            <v>-8.4700000000000006</v>
          </cell>
          <cell r="AI114">
            <v>-0.43</v>
          </cell>
          <cell r="AJ114">
            <v>-2.73</v>
          </cell>
          <cell r="AK114">
            <v>1.48</v>
          </cell>
          <cell r="AL114">
            <v>1.38</v>
          </cell>
          <cell r="AM114">
            <v>-0.3</v>
          </cell>
          <cell r="AN114">
            <v>3.22</v>
          </cell>
          <cell r="AO114">
            <v>2.29</v>
          </cell>
          <cell r="AP114">
            <v>5.76</v>
          </cell>
          <cell r="AQ114">
            <v>-1.1200000000000001</v>
          </cell>
          <cell r="AR114">
            <v>6.87</v>
          </cell>
          <cell r="BI114">
            <v>113</v>
          </cell>
        </row>
        <row r="115">
          <cell r="A115" t="str">
            <v>1107081.Cupim</v>
          </cell>
          <cell r="B115">
            <v>0.48</v>
          </cell>
          <cell r="C115">
            <v>3.15</v>
          </cell>
          <cell r="D115">
            <v>12.41</v>
          </cell>
          <cell r="E115">
            <v>7.61</v>
          </cell>
          <cell r="F115">
            <v>7.11</v>
          </cell>
          <cell r="G115">
            <v>1.52</v>
          </cell>
          <cell r="H115">
            <v>-2.56</v>
          </cell>
          <cell r="I115">
            <v>1.49</v>
          </cell>
          <cell r="J115">
            <v>-3.96</v>
          </cell>
          <cell r="K115">
            <v>-0.51</v>
          </cell>
          <cell r="L115">
            <v>0.02</v>
          </cell>
          <cell r="M115">
            <v>0.22</v>
          </cell>
          <cell r="N115">
            <v>1.2</v>
          </cell>
          <cell r="O115">
            <v>-0.3</v>
          </cell>
          <cell r="P115">
            <v>2.4</v>
          </cell>
          <cell r="Q115">
            <v>2.6</v>
          </cell>
          <cell r="R115">
            <v>-2.99</v>
          </cell>
          <cell r="S115">
            <v>5.84</v>
          </cell>
          <cell r="T115">
            <v>-4.17</v>
          </cell>
          <cell r="U115">
            <v>-0.25</v>
          </cell>
          <cell r="V115">
            <v>3.83</v>
          </cell>
          <cell r="W115">
            <v>-1.08</v>
          </cell>
          <cell r="X115">
            <v>-1.57</v>
          </cell>
          <cell r="Y115">
            <v>-1.9</v>
          </cell>
          <cell r="Z115">
            <v>-2.27</v>
          </cell>
          <cell r="AA115">
            <v>3.01</v>
          </cell>
          <cell r="AB115">
            <v>5.59</v>
          </cell>
          <cell r="AC115">
            <v>7.19</v>
          </cell>
          <cell r="AD115">
            <v>-0.34</v>
          </cell>
          <cell r="AE115">
            <v>5.15</v>
          </cell>
          <cell r="AF115">
            <v>-0.26</v>
          </cell>
          <cell r="AG115">
            <v>0.21</v>
          </cell>
          <cell r="AH115">
            <v>-1.05</v>
          </cell>
          <cell r="AI115">
            <v>-2.2599999999999998</v>
          </cell>
          <cell r="AJ115">
            <v>-1.02</v>
          </cell>
          <cell r="AK115">
            <v>-0.92</v>
          </cell>
          <cell r="AL115">
            <v>4.2699999999999996</v>
          </cell>
          <cell r="AM115">
            <v>4.62</v>
          </cell>
          <cell r="AN115">
            <v>0.19</v>
          </cell>
          <cell r="AO115">
            <v>5.52</v>
          </cell>
          <cell r="AP115">
            <v>8.01</v>
          </cell>
          <cell r="AQ115">
            <v>0.48</v>
          </cell>
          <cell r="AR115">
            <v>-0.9</v>
          </cell>
          <cell r="BI115">
            <v>114</v>
          </cell>
        </row>
        <row r="116">
          <cell r="A116" t="str">
            <v>1107084.Contrafilé</v>
          </cell>
          <cell r="B116">
            <v>0.62</v>
          </cell>
          <cell r="C116">
            <v>1.1599999999999999</v>
          </cell>
          <cell r="D116">
            <v>8.51</v>
          </cell>
          <cell r="E116">
            <v>4.84</v>
          </cell>
          <cell r="F116">
            <v>0.2</v>
          </cell>
          <cell r="G116">
            <v>0.94</v>
          </cell>
          <cell r="H116">
            <v>-1.07</v>
          </cell>
          <cell r="I116">
            <v>-1.1599999999999999</v>
          </cell>
          <cell r="J116">
            <v>-3.3</v>
          </cell>
          <cell r="K116">
            <v>0.31</v>
          </cell>
          <cell r="L116">
            <v>-0.11</v>
          </cell>
          <cell r="M116">
            <v>2.42</v>
          </cell>
          <cell r="N116">
            <v>1.62</v>
          </cell>
          <cell r="O116">
            <v>0.99</v>
          </cell>
          <cell r="P116">
            <v>0.81</v>
          </cell>
          <cell r="Q116">
            <v>1.25</v>
          </cell>
          <cell r="R116">
            <v>0.34</v>
          </cell>
          <cell r="S116">
            <v>1.93</v>
          </cell>
          <cell r="T116">
            <v>-1.52</v>
          </cell>
          <cell r="U116">
            <v>1.23</v>
          </cell>
          <cell r="V116">
            <v>-0.14000000000000001</v>
          </cell>
          <cell r="W116">
            <v>-0.27</v>
          </cell>
          <cell r="X116">
            <v>0.44</v>
          </cell>
          <cell r="Y116">
            <v>-0.35</v>
          </cell>
          <cell r="Z116">
            <v>-0.2</v>
          </cell>
          <cell r="AA116">
            <v>1.79</v>
          </cell>
          <cell r="AB116">
            <v>5.61</v>
          </cell>
          <cell r="AC116">
            <v>3.69</v>
          </cell>
          <cell r="AD116">
            <v>0.98</v>
          </cell>
          <cell r="AE116">
            <v>1.0900000000000001</v>
          </cell>
          <cell r="AF116">
            <v>0.21</v>
          </cell>
          <cell r="AG116">
            <v>-2.2599999999999998</v>
          </cell>
          <cell r="AH116">
            <v>-1.48</v>
          </cell>
          <cell r="AI116">
            <v>-0.18</v>
          </cell>
          <cell r="AJ116">
            <v>0.61</v>
          </cell>
          <cell r="AK116">
            <v>-0.7</v>
          </cell>
          <cell r="AL116">
            <v>1.98</v>
          </cell>
          <cell r="AM116">
            <v>1.85</v>
          </cell>
          <cell r="AN116">
            <v>3.11</v>
          </cell>
          <cell r="AO116">
            <v>5.51</v>
          </cell>
          <cell r="AP116">
            <v>3.2</v>
          </cell>
          <cell r="AQ116">
            <v>1.36</v>
          </cell>
          <cell r="AR116">
            <v>-1.41</v>
          </cell>
          <cell r="BI116">
            <v>115</v>
          </cell>
        </row>
        <row r="117">
          <cell r="A117" t="str">
            <v>1107085.Filé mignon</v>
          </cell>
          <cell r="B117">
            <v>-0.22</v>
          </cell>
          <cell r="C117">
            <v>1.19</v>
          </cell>
          <cell r="D117">
            <v>10.039999999999999</v>
          </cell>
          <cell r="E117">
            <v>10.06</v>
          </cell>
          <cell r="F117">
            <v>1.1399999999999999</v>
          </cell>
          <cell r="G117">
            <v>-0.53</v>
          </cell>
          <cell r="H117">
            <v>1.24</v>
          </cell>
          <cell r="I117">
            <v>-1.4</v>
          </cell>
          <cell r="J117">
            <v>-1.91</v>
          </cell>
          <cell r="K117">
            <v>1.1399999999999999</v>
          </cell>
          <cell r="L117">
            <v>-2.72</v>
          </cell>
          <cell r="M117">
            <v>5.47</v>
          </cell>
          <cell r="N117">
            <v>0.53</v>
          </cell>
          <cell r="O117">
            <v>1.34</v>
          </cell>
          <cell r="P117">
            <v>-5.46</v>
          </cell>
          <cell r="Q117">
            <v>1.73</v>
          </cell>
          <cell r="R117">
            <v>1.66</v>
          </cell>
          <cell r="S117">
            <v>-4.41</v>
          </cell>
          <cell r="T117">
            <v>0.2</v>
          </cell>
          <cell r="U117">
            <v>-1.01</v>
          </cell>
          <cell r="V117">
            <v>0.99</v>
          </cell>
          <cell r="W117">
            <v>-0.14000000000000001</v>
          </cell>
          <cell r="X117">
            <v>-1.3</v>
          </cell>
          <cell r="Y117">
            <v>2.39</v>
          </cell>
          <cell r="Z117">
            <v>1.26</v>
          </cell>
          <cell r="AA117">
            <v>-0.42</v>
          </cell>
          <cell r="AB117">
            <v>5.89</v>
          </cell>
          <cell r="AC117">
            <v>3.58</v>
          </cell>
          <cell r="AD117">
            <v>-0.28000000000000003</v>
          </cell>
          <cell r="AE117">
            <v>-0.94</v>
          </cell>
          <cell r="AF117">
            <v>0</v>
          </cell>
          <cell r="AG117">
            <v>-2.76</v>
          </cell>
          <cell r="AH117">
            <v>1.22</v>
          </cell>
          <cell r="AI117">
            <v>-1</v>
          </cell>
          <cell r="AJ117">
            <v>-1.07</v>
          </cell>
          <cell r="AK117">
            <v>2.61</v>
          </cell>
          <cell r="AL117">
            <v>0.74</v>
          </cell>
          <cell r="AM117">
            <v>2.39</v>
          </cell>
          <cell r="AN117">
            <v>4.33</v>
          </cell>
          <cell r="AO117">
            <v>8.8000000000000007</v>
          </cell>
          <cell r="AP117">
            <v>3.71</v>
          </cell>
          <cell r="AQ117">
            <v>-0.89</v>
          </cell>
          <cell r="AR117">
            <v>-0.61</v>
          </cell>
          <cell r="BI117">
            <v>116</v>
          </cell>
        </row>
        <row r="118">
          <cell r="A118" t="str">
            <v>1107087.Chã-de-dentro</v>
          </cell>
          <cell r="B118">
            <v>1.43</v>
          </cell>
          <cell r="C118">
            <v>1.49</v>
          </cell>
          <cell r="D118">
            <v>9.34</v>
          </cell>
          <cell r="E118">
            <v>4.71</v>
          </cell>
          <cell r="F118">
            <v>-0.21</v>
          </cell>
          <cell r="G118">
            <v>-1.68</v>
          </cell>
          <cell r="H118">
            <v>-0.32</v>
          </cell>
          <cell r="I118">
            <v>-1.59</v>
          </cell>
          <cell r="J118">
            <v>-0.92</v>
          </cell>
          <cell r="K118">
            <v>-0.68</v>
          </cell>
          <cell r="L118">
            <v>0.51</v>
          </cell>
          <cell r="M118">
            <v>0.59</v>
          </cell>
          <cell r="N118">
            <v>3.57</v>
          </cell>
          <cell r="O118">
            <v>0.56000000000000005</v>
          </cell>
          <cell r="P118">
            <v>1.29</v>
          </cell>
          <cell r="Q118">
            <v>0.16</v>
          </cell>
          <cell r="R118">
            <v>-0.1</v>
          </cell>
          <cell r="S118">
            <v>1.6</v>
          </cell>
          <cell r="T118">
            <v>-1.41</v>
          </cell>
          <cell r="U118">
            <v>1.05</v>
          </cell>
          <cell r="V118">
            <v>0.66</v>
          </cell>
          <cell r="W118">
            <v>-0.84</v>
          </cell>
          <cell r="X118">
            <v>-0.63</v>
          </cell>
          <cell r="Y118">
            <v>-0.19</v>
          </cell>
          <cell r="Z118">
            <v>0.8</v>
          </cell>
          <cell r="AA118">
            <v>2.34</v>
          </cell>
          <cell r="AB118">
            <v>6.89</v>
          </cell>
          <cell r="AC118">
            <v>2.0699999999999998</v>
          </cell>
          <cell r="AD118">
            <v>0.49</v>
          </cell>
          <cell r="AE118">
            <v>-0.4</v>
          </cell>
          <cell r="AF118">
            <v>-0.18</v>
          </cell>
          <cell r="AG118">
            <v>0.3</v>
          </cell>
          <cell r="AH118">
            <v>-1.63</v>
          </cell>
          <cell r="AI118">
            <v>-0.45</v>
          </cell>
          <cell r="AJ118">
            <v>-1.1100000000000001</v>
          </cell>
          <cell r="AK118">
            <v>-0.51</v>
          </cell>
          <cell r="AL118">
            <v>3.53</v>
          </cell>
          <cell r="AM118">
            <v>1.65</v>
          </cell>
          <cell r="AN118">
            <v>3.92</v>
          </cell>
          <cell r="AO118">
            <v>7.51</v>
          </cell>
          <cell r="AP118">
            <v>2.5099999999999998</v>
          </cell>
          <cell r="AQ118">
            <v>-0.35</v>
          </cell>
          <cell r="AR118">
            <v>0.45</v>
          </cell>
          <cell r="BI118">
            <v>117</v>
          </cell>
        </row>
        <row r="119">
          <cell r="A119" t="str">
            <v>1107088.Alcatra</v>
          </cell>
          <cell r="B119">
            <v>2.25</v>
          </cell>
          <cell r="C119">
            <v>1.33</v>
          </cell>
          <cell r="D119">
            <v>8.9</v>
          </cell>
          <cell r="E119">
            <v>4.28</v>
          </cell>
          <cell r="F119">
            <v>0.21</v>
          </cell>
          <cell r="G119">
            <v>0.28000000000000003</v>
          </cell>
          <cell r="H119">
            <v>-0.71</v>
          </cell>
          <cell r="I119">
            <v>-2.72</v>
          </cell>
          <cell r="J119">
            <v>-0.37</v>
          </cell>
          <cell r="K119">
            <v>-0.12</v>
          </cell>
          <cell r="L119">
            <v>-0.12</v>
          </cell>
          <cell r="M119">
            <v>1.1599999999999999</v>
          </cell>
          <cell r="N119">
            <v>0.85</v>
          </cell>
          <cell r="O119">
            <v>1.4</v>
          </cell>
          <cell r="P119">
            <v>1.0900000000000001</v>
          </cell>
          <cell r="Q119">
            <v>0.6</v>
          </cell>
          <cell r="R119">
            <v>0.25</v>
          </cell>
          <cell r="S119">
            <v>1.7</v>
          </cell>
          <cell r="T119">
            <v>-0.53</v>
          </cell>
          <cell r="U119">
            <v>0.83</v>
          </cell>
          <cell r="V119">
            <v>0.34</v>
          </cell>
          <cell r="W119">
            <v>-0.59</v>
          </cell>
          <cell r="X119">
            <v>-0.59</v>
          </cell>
          <cell r="Y119">
            <v>-0.23</v>
          </cell>
          <cell r="Z119">
            <v>0.03</v>
          </cell>
          <cell r="AA119">
            <v>1.8</v>
          </cell>
          <cell r="AB119">
            <v>6.92</v>
          </cell>
          <cell r="AC119">
            <v>3.5</v>
          </cell>
          <cell r="AD119">
            <v>0.28000000000000003</v>
          </cell>
          <cell r="AE119">
            <v>0.17</v>
          </cell>
          <cell r="AF119">
            <v>-0.19</v>
          </cell>
          <cell r="AG119">
            <v>-0.84</v>
          </cell>
          <cell r="AH119">
            <v>-1.58</v>
          </cell>
          <cell r="AI119">
            <v>-1.23</v>
          </cell>
          <cell r="AJ119">
            <v>-0.5</v>
          </cell>
          <cell r="AK119">
            <v>-0.83</v>
          </cell>
          <cell r="AL119">
            <v>2.67</v>
          </cell>
          <cell r="AM119">
            <v>1.75</v>
          </cell>
          <cell r="AN119">
            <v>4.3899999999999997</v>
          </cell>
          <cell r="AO119">
            <v>5.68</v>
          </cell>
          <cell r="AP119">
            <v>2.82</v>
          </cell>
          <cell r="AQ119">
            <v>-0.31</v>
          </cell>
          <cell r="AR119">
            <v>0.11</v>
          </cell>
          <cell r="BI119">
            <v>118</v>
          </cell>
        </row>
        <row r="120">
          <cell r="A120" t="str">
            <v>1107089.Patinho</v>
          </cell>
          <cell r="B120">
            <v>1.95</v>
          </cell>
          <cell r="C120">
            <v>0.97</v>
          </cell>
          <cell r="D120">
            <v>10.18</v>
          </cell>
          <cell r="E120">
            <v>4.03</v>
          </cell>
          <cell r="F120">
            <v>-0.12</v>
          </cell>
          <cell r="G120">
            <v>-0.36</v>
          </cell>
          <cell r="H120">
            <v>-0.31</v>
          </cell>
          <cell r="I120">
            <v>-2.04</v>
          </cell>
          <cell r="J120">
            <v>-0.92</v>
          </cell>
          <cell r="K120">
            <v>-1.2</v>
          </cell>
          <cell r="L120">
            <v>-0.85</v>
          </cell>
          <cell r="M120">
            <v>2.5499999999999998</v>
          </cell>
          <cell r="N120">
            <v>3.32</v>
          </cell>
          <cell r="O120">
            <v>0.23</v>
          </cell>
          <cell r="P120">
            <v>0.4</v>
          </cell>
          <cell r="Q120">
            <v>0.77</v>
          </cell>
          <cell r="R120">
            <v>-0.52</v>
          </cell>
          <cell r="S120">
            <v>1.42</v>
          </cell>
          <cell r="T120">
            <v>-1.0900000000000001</v>
          </cell>
          <cell r="U120">
            <v>0.98</v>
          </cell>
          <cell r="V120">
            <v>0.34</v>
          </cell>
          <cell r="W120">
            <v>0.81</v>
          </cell>
          <cell r="X120">
            <v>-0.74</v>
          </cell>
          <cell r="Y120">
            <v>-0.48</v>
          </cell>
          <cell r="Z120">
            <v>-0.61</v>
          </cell>
          <cell r="AA120">
            <v>2.38</v>
          </cell>
          <cell r="AB120">
            <v>7.2</v>
          </cell>
          <cell r="AC120">
            <v>2.86</v>
          </cell>
          <cell r="AD120">
            <v>1.01</v>
          </cell>
          <cell r="AE120">
            <v>-1.18</v>
          </cell>
          <cell r="AF120">
            <v>-0.17</v>
          </cell>
          <cell r="AG120">
            <v>-0.42</v>
          </cell>
          <cell r="AH120">
            <v>-1.02</v>
          </cell>
          <cell r="AI120">
            <v>-0.26</v>
          </cell>
          <cell r="AJ120">
            <v>-1.81</v>
          </cell>
          <cell r="AK120">
            <v>-0.69</v>
          </cell>
          <cell r="AL120">
            <v>3.16</v>
          </cell>
          <cell r="AM120">
            <v>2.4</v>
          </cell>
          <cell r="AN120">
            <v>3.77</v>
          </cell>
          <cell r="AO120">
            <v>7.69</v>
          </cell>
          <cell r="AP120">
            <v>3.31</v>
          </cell>
          <cell r="AQ120">
            <v>-1.07</v>
          </cell>
          <cell r="AR120">
            <v>-0.4</v>
          </cell>
          <cell r="BI120">
            <v>119</v>
          </cell>
        </row>
        <row r="121">
          <cell r="A121" t="str">
            <v>1107090.Lagarto redondo</v>
          </cell>
          <cell r="B121">
            <v>1.25</v>
          </cell>
          <cell r="C121">
            <v>0.18</v>
          </cell>
          <cell r="D121">
            <v>10.23</v>
          </cell>
          <cell r="E121">
            <v>3.68</v>
          </cell>
          <cell r="F121">
            <v>-1.36</v>
          </cell>
          <cell r="G121">
            <v>1.24</v>
          </cell>
          <cell r="H121">
            <v>-1</v>
          </cell>
          <cell r="I121">
            <v>0.94</v>
          </cell>
          <cell r="J121">
            <v>-0.99</v>
          </cell>
          <cell r="K121">
            <v>-0.59</v>
          </cell>
          <cell r="L121">
            <v>-0.28000000000000003</v>
          </cell>
          <cell r="M121">
            <v>1.92</v>
          </cell>
          <cell r="N121">
            <v>5.12</v>
          </cell>
          <cell r="O121">
            <v>2.44</v>
          </cell>
          <cell r="P121">
            <v>0.3</v>
          </cell>
          <cell r="Q121">
            <v>-1.24</v>
          </cell>
          <cell r="R121">
            <v>1.1399999999999999</v>
          </cell>
          <cell r="S121">
            <v>1.58</v>
          </cell>
          <cell r="T121">
            <v>-0.65</v>
          </cell>
          <cell r="U121">
            <v>0.28999999999999998</v>
          </cell>
          <cell r="V121">
            <v>-0.72</v>
          </cell>
          <cell r="W121">
            <v>0.73</v>
          </cell>
          <cell r="X121">
            <v>-1.92</v>
          </cell>
          <cell r="Y121">
            <v>0.05</v>
          </cell>
          <cell r="Z121">
            <v>-0.17</v>
          </cell>
          <cell r="AA121">
            <v>1.33</v>
          </cell>
          <cell r="AB121">
            <v>5.35</v>
          </cell>
          <cell r="AC121">
            <v>2.72</v>
          </cell>
          <cell r="AD121">
            <v>-0.02</v>
          </cell>
          <cell r="AE121">
            <v>0.49</v>
          </cell>
          <cell r="AF121">
            <v>-0.11</v>
          </cell>
          <cell r="AG121">
            <v>0.71</v>
          </cell>
          <cell r="AH121">
            <v>-0.98</v>
          </cell>
          <cell r="AI121">
            <v>-1.97</v>
          </cell>
          <cell r="AJ121">
            <v>-0.49</v>
          </cell>
          <cell r="AK121">
            <v>-0.16</v>
          </cell>
          <cell r="AL121">
            <v>2.95</v>
          </cell>
          <cell r="AM121">
            <v>1.4</v>
          </cell>
          <cell r="AN121">
            <v>0.57999999999999996</v>
          </cell>
          <cell r="AO121">
            <v>11.52</v>
          </cell>
          <cell r="AP121">
            <v>1.88</v>
          </cell>
          <cell r="AQ121">
            <v>3.32</v>
          </cell>
          <cell r="AR121">
            <v>-0.56999999999999995</v>
          </cell>
          <cell r="BI121">
            <v>120</v>
          </cell>
        </row>
        <row r="122">
          <cell r="A122" t="str">
            <v>1107091.Lagarto plano</v>
          </cell>
          <cell r="B122">
            <v>1.36</v>
          </cell>
          <cell r="C122">
            <v>0.46</v>
          </cell>
          <cell r="D122">
            <v>11.56</v>
          </cell>
          <cell r="E122">
            <v>5.03</v>
          </cell>
          <cell r="F122">
            <v>-1.44</v>
          </cell>
          <cell r="G122">
            <v>-1.75</v>
          </cell>
          <cell r="H122">
            <v>-1.1000000000000001</v>
          </cell>
          <cell r="I122">
            <v>0.14000000000000001</v>
          </cell>
          <cell r="J122">
            <v>-2.4700000000000002</v>
          </cell>
          <cell r="K122">
            <v>-0.8</v>
          </cell>
          <cell r="L122">
            <v>-0.76</v>
          </cell>
          <cell r="M122">
            <v>1.6</v>
          </cell>
          <cell r="N122">
            <v>4.96</v>
          </cell>
          <cell r="O122">
            <v>0.59</v>
          </cell>
          <cell r="P122">
            <v>0.13</v>
          </cell>
          <cell r="Q122">
            <v>0.28999999999999998</v>
          </cell>
          <cell r="R122">
            <v>-1.85</v>
          </cell>
          <cell r="S122">
            <v>3.87</v>
          </cell>
          <cell r="T122">
            <v>-2.2599999999999998</v>
          </cell>
          <cell r="U122">
            <v>2.2000000000000002</v>
          </cell>
          <cell r="V122">
            <v>-0.73</v>
          </cell>
          <cell r="W122">
            <v>0.54</v>
          </cell>
          <cell r="X122">
            <v>-1.85</v>
          </cell>
          <cell r="Y122">
            <v>-0.56000000000000005</v>
          </cell>
          <cell r="Z122">
            <v>0.53</v>
          </cell>
          <cell r="AA122">
            <v>2.09</v>
          </cell>
          <cell r="AB122">
            <v>7.19</v>
          </cell>
          <cell r="AC122">
            <v>3.32</v>
          </cell>
          <cell r="AD122">
            <v>1.0900000000000001</v>
          </cell>
          <cell r="AE122">
            <v>-0.13</v>
          </cell>
          <cell r="AF122">
            <v>-0.49</v>
          </cell>
          <cell r="AG122">
            <v>-1.61</v>
          </cell>
          <cell r="AH122">
            <v>-1.43</v>
          </cell>
          <cell r="AI122">
            <v>-0.32</v>
          </cell>
          <cell r="AJ122">
            <v>-0.63</v>
          </cell>
          <cell r="AK122">
            <v>0.15</v>
          </cell>
          <cell r="AL122">
            <v>2.98</v>
          </cell>
          <cell r="AM122">
            <v>1.27</v>
          </cell>
          <cell r="AN122">
            <v>4.12</v>
          </cell>
          <cell r="AO122">
            <v>9.9600000000000009</v>
          </cell>
          <cell r="AP122">
            <v>2.46</v>
          </cell>
          <cell r="AQ122">
            <v>-2.15</v>
          </cell>
          <cell r="AR122">
            <v>-0.06</v>
          </cell>
          <cell r="BI122">
            <v>121</v>
          </cell>
        </row>
        <row r="123">
          <cell r="A123" t="str">
            <v>1107093.Músculo</v>
          </cell>
          <cell r="B123">
            <v>2.1800000000000002</v>
          </cell>
          <cell r="C123">
            <v>1.21</v>
          </cell>
          <cell r="D123">
            <v>11.45</v>
          </cell>
          <cell r="E123">
            <v>6.34</v>
          </cell>
          <cell r="F123">
            <v>1.63</v>
          </cell>
          <cell r="G123">
            <v>-1.43</v>
          </cell>
          <cell r="H123">
            <v>-2</v>
          </cell>
          <cell r="I123">
            <v>-2.96</v>
          </cell>
          <cell r="J123">
            <v>-0.39</v>
          </cell>
          <cell r="K123">
            <v>-0.05</v>
          </cell>
          <cell r="L123">
            <v>-0.65</v>
          </cell>
          <cell r="M123">
            <v>2.35</v>
          </cell>
          <cell r="N123">
            <v>4.29</v>
          </cell>
          <cell r="O123">
            <v>-0.46</v>
          </cell>
          <cell r="P123">
            <v>0.72</v>
          </cell>
          <cell r="Q123">
            <v>1.52</v>
          </cell>
          <cell r="R123">
            <v>-0.2</v>
          </cell>
          <cell r="S123">
            <v>-0.14000000000000001</v>
          </cell>
          <cell r="T123">
            <v>-1.04</v>
          </cell>
          <cell r="U123">
            <v>-0.31</v>
          </cell>
          <cell r="V123">
            <v>1.98</v>
          </cell>
          <cell r="W123">
            <v>-0.52</v>
          </cell>
          <cell r="X123">
            <v>0.19</v>
          </cell>
          <cell r="Y123">
            <v>0.78</v>
          </cell>
          <cell r="Z123">
            <v>2.99</v>
          </cell>
          <cell r="AA123">
            <v>0.88</v>
          </cell>
          <cell r="AB123">
            <v>7.06</v>
          </cell>
          <cell r="AC123">
            <v>1.54</v>
          </cell>
          <cell r="AD123">
            <v>-0.03</v>
          </cell>
          <cell r="AE123">
            <v>-1.04</v>
          </cell>
          <cell r="AF123">
            <v>-0.56999999999999995</v>
          </cell>
          <cell r="AG123">
            <v>-0.55000000000000004</v>
          </cell>
          <cell r="AH123">
            <v>-1.67</v>
          </cell>
          <cell r="AI123">
            <v>-1.1000000000000001</v>
          </cell>
          <cell r="AJ123">
            <v>-0.8</v>
          </cell>
          <cell r="AK123">
            <v>-0.14000000000000001</v>
          </cell>
          <cell r="AL123">
            <v>4.0199999999999996</v>
          </cell>
          <cell r="AM123">
            <v>4.78</v>
          </cell>
          <cell r="AN123">
            <v>2.62</v>
          </cell>
          <cell r="AO123">
            <v>9.19</v>
          </cell>
          <cell r="AP123">
            <v>1.99</v>
          </cell>
          <cell r="AQ123">
            <v>-0.21</v>
          </cell>
          <cell r="AR123">
            <v>-0.66</v>
          </cell>
          <cell r="BI123">
            <v>122</v>
          </cell>
        </row>
        <row r="124">
          <cell r="A124" t="str">
            <v>1107094.Pá</v>
          </cell>
          <cell r="B124">
            <v>1.45</v>
          </cell>
          <cell r="C124">
            <v>0.63</v>
          </cell>
          <cell r="D124">
            <v>7.58</v>
          </cell>
          <cell r="E124">
            <v>3.64</v>
          </cell>
          <cell r="F124">
            <v>1.83</v>
          </cell>
          <cell r="G124">
            <v>-1.17</v>
          </cell>
          <cell r="H124">
            <v>3.37</v>
          </cell>
          <cell r="I124">
            <v>-2.12</v>
          </cell>
          <cell r="J124">
            <v>-1.86</v>
          </cell>
          <cell r="K124">
            <v>-1</v>
          </cell>
          <cell r="L124">
            <v>-2.48</v>
          </cell>
          <cell r="M124">
            <v>7.8</v>
          </cell>
          <cell r="N124">
            <v>3.65</v>
          </cell>
          <cell r="O124">
            <v>1.44</v>
          </cell>
          <cell r="P124">
            <v>-1.35</v>
          </cell>
          <cell r="Q124">
            <v>1.22</v>
          </cell>
          <cell r="R124">
            <v>1.65</v>
          </cell>
          <cell r="S124">
            <v>-1.26</v>
          </cell>
          <cell r="T124">
            <v>0.72</v>
          </cell>
          <cell r="U124">
            <v>1.43</v>
          </cell>
          <cell r="V124">
            <v>0.89</v>
          </cell>
          <cell r="W124">
            <v>-0.24</v>
          </cell>
          <cell r="X124">
            <v>-0.56999999999999995</v>
          </cell>
          <cell r="Y124">
            <v>-0.83</v>
          </cell>
          <cell r="Z124">
            <v>1.22</v>
          </cell>
          <cell r="AA124">
            <v>-1.1000000000000001</v>
          </cell>
          <cell r="AB124">
            <v>2.2799999999999998</v>
          </cell>
          <cell r="AC124">
            <v>1.72</v>
          </cell>
          <cell r="AD124">
            <v>3.35</v>
          </cell>
          <cell r="AE124">
            <v>1.02</v>
          </cell>
          <cell r="AF124">
            <v>0.2</v>
          </cell>
          <cell r="AG124">
            <v>-2.94</v>
          </cell>
          <cell r="AH124">
            <v>-0.6</v>
          </cell>
          <cell r="AI124">
            <v>-0.18</v>
          </cell>
          <cell r="AJ124">
            <v>-0.76</v>
          </cell>
          <cell r="AK124">
            <v>-1.41</v>
          </cell>
          <cell r="AL124">
            <v>3.59</v>
          </cell>
          <cell r="AM124">
            <v>3.97</v>
          </cell>
          <cell r="AN124">
            <v>2.82</v>
          </cell>
          <cell r="AO124">
            <v>3.37</v>
          </cell>
          <cell r="AP124">
            <v>1.61</v>
          </cell>
          <cell r="AQ124">
            <v>1.76</v>
          </cell>
          <cell r="AR124">
            <v>-0.24</v>
          </cell>
          <cell r="BI124">
            <v>123</v>
          </cell>
        </row>
        <row r="125">
          <cell r="A125" t="str">
            <v>1107095.Acém</v>
          </cell>
          <cell r="B125">
            <v>1.57</v>
          </cell>
          <cell r="C125">
            <v>0.88</v>
          </cell>
          <cell r="D125">
            <v>10.44</v>
          </cell>
          <cell r="E125">
            <v>4.9800000000000004</v>
          </cell>
          <cell r="F125">
            <v>1.63</v>
          </cell>
          <cell r="G125">
            <v>-2.23</v>
          </cell>
          <cell r="H125">
            <v>-0.31</v>
          </cell>
          <cell r="I125">
            <v>-0.56999999999999995</v>
          </cell>
          <cell r="J125">
            <v>-0.12</v>
          </cell>
          <cell r="K125">
            <v>-3.76</v>
          </cell>
          <cell r="L125">
            <v>1.39</v>
          </cell>
          <cell r="M125">
            <v>1.68</v>
          </cell>
          <cell r="N125">
            <v>4.84</v>
          </cell>
          <cell r="O125">
            <v>-0.32</v>
          </cell>
          <cell r="P125">
            <v>0.73</v>
          </cell>
          <cell r="Q125">
            <v>-0.71</v>
          </cell>
          <cell r="R125">
            <v>1.7</v>
          </cell>
          <cell r="S125">
            <v>-0.27</v>
          </cell>
          <cell r="T125">
            <v>-0.24</v>
          </cell>
          <cell r="U125">
            <v>-0.04</v>
          </cell>
          <cell r="V125">
            <v>0</v>
          </cell>
          <cell r="W125">
            <v>1.0900000000000001</v>
          </cell>
          <cell r="X125">
            <v>-2.4300000000000002</v>
          </cell>
          <cell r="Y125">
            <v>2.23</v>
          </cell>
          <cell r="Z125">
            <v>2.46</v>
          </cell>
          <cell r="AA125">
            <v>0.34</v>
          </cell>
          <cell r="AB125">
            <v>4.45</v>
          </cell>
          <cell r="AC125">
            <v>2.72</v>
          </cell>
          <cell r="AD125">
            <v>0.37</v>
          </cell>
          <cell r="AE125">
            <v>-0.88</v>
          </cell>
          <cell r="AF125">
            <v>-0.28000000000000003</v>
          </cell>
          <cell r="AG125">
            <v>-0.98</v>
          </cell>
          <cell r="AH125">
            <v>-1.23</v>
          </cell>
          <cell r="AI125">
            <v>-1.31</v>
          </cell>
          <cell r="AJ125">
            <v>-0.82</v>
          </cell>
          <cell r="AK125">
            <v>0.41</v>
          </cell>
          <cell r="AL125">
            <v>7.68</v>
          </cell>
          <cell r="AM125">
            <v>3.38</v>
          </cell>
          <cell r="AN125">
            <v>2.75</v>
          </cell>
          <cell r="AO125">
            <v>5.63</v>
          </cell>
          <cell r="AP125">
            <v>3.74</v>
          </cell>
          <cell r="AQ125">
            <v>0.24</v>
          </cell>
          <cell r="AR125">
            <v>-1.26</v>
          </cell>
          <cell r="BI125">
            <v>124</v>
          </cell>
        </row>
        <row r="126">
          <cell r="A126" t="str">
            <v>1107096.Peito</v>
          </cell>
          <cell r="B126">
            <v>1.08</v>
          </cell>
          <cell r="C126">
            <v>1.87</v>
          </cell>
          <cell r="D126">
            <v>11</v>
          </cell>
          <cell r="E126">
            <v>4.46</v>
          </cell>
          <cell r="F126">
            <v>0.24</v>
          </cell>
          <cell r="G126">
            <v>-1.73</v>
          </cell>
          <cell r="H126">
            <v>-0.21</v>
          </cell>
          <cell r="I126">
            <v>-0.62</v>
          </cell>
          <cell r="J126">
            <v>-1.71</v>
          </cell>
          <cell r="K126">
            <v>-2.74</v>
          </cell>
          <cell r="L126">
            <v>-0.28999999999999998</v>
          </cell>
          <cell r="M126">
            <v>1.63</v>
          </cell>
          <cell r="N126">
            <v>4.3</v>
          </cell>
          <cell r="O126">
            <v>2.79</v>
          </cell>
          <cell r="P126">
            <v>-0.32</v>
          </cell>
          <cell r="Q126">
            <v>0.76</v>
          </cell>
          <cell r="R126">
            <v>-0.22</v>
          </cell>
          <cell r="S126">
            <v>-0.87</v>
          </cell>
          <cell r="T126">
            <v>-7.0000000000000007E-2</v>
          </cell>
          <cell r="U126">
            <v>0</v>
          </cell>
          <cell r="V126">
            <v>1.25</v>
          </cell>
          <cell r="W126">
            <v>-0.22</v>
          </cell>
          <cell r="X126">
            <v>-0.57999999999999996</v>
          </cell>
          <cell r="Y126">
            <v>0.37</v>
          </cell>
          <cell r="Z126">
            <v>1.67</v>
          </cell>
          <cell r="AA126">
            <v>0.52</v>
          </cell>
          <cell r="AB126">
            <v>2.91</v>
          </cell>
          <cell r="AC126">
            <v>2.4300000000000002</v>
          </cell>
          <cell r="AD126">
            <v>0.82</v>
          </cell>
          <cell r="AE126">
            <v>-2.54</v>
          </cell>
          <cell r="AF126">
            <v>1.86</v>
          </cell>
          <cell r="AG126">
            <v>-1.21</v>
          </cell>
          <cell r="AH126">
            <v>-0.63</v>
          </cell>
          <cell r="AI126">
            <v>-1.65</v>
          </cell>
          <cell r="AJ126">
            <v>-0.36</v>
          </cell>
          <cell r="AK126">
            <v>-1.39</v>
          </cell>
          <cell r="AL126">
            <v>4.99</v>
          </cell>
          <cell r="AM126">
            <v>4.21</v>
          </cell>
          <cell r="AN126">
            <v>3</v>
          </cell>
          <cell r="AO126">
            <v>7.08</v>
          </cell>
          <cell r="AP126">
            <v>4</v>
          </cell>
          <cell r="AQ126">
            <v>1.71</v>
          </cell>
          <cell r="AR126">
            <v>-0.57999999999999996</v>
          </cell>
          <cell r="BI126">
            <v>125</v>
          </cell>
        </row>
        <row r="127">
          <cell r="A127" t="str">
            <v>1107099.Costela</v>
          </cell>
          <cell r="B127">
            <v>1.1000000000000001</v>
          </cell>
          <cell r="C127">
            <v>2.12</v>
          </cell>
          <cell r="D127">
            <v>8.6</v>
          </cell>
          <cell r="E127">
            <v>3.55</v>
          </cell>
          <cell r="F127">
            <v>2.44</v>
          </cell>
          <cell r="G127">
            <v>1.1499999999999999</v>
          </cell>
          <cell r="H127">
            <v>0.16</v>
          </cell>
          <cell r="I127">
            <v>-1.57</v>
          </cell>
          <cell r="J127">
            <v>-0.63</v>
          </cell>
          <cell r="K127">
            <v>-0.42</v>
          </cell>
          <cell r="L127">
            <v>-1.03</v>
          </cell>
          <cell r="M127">
            <v>3.66</v>
          </cell>
          <cell r="N127">
            <v>1.97</v>
          </cell>
          <cell r="O127">
            <v>1.1499999999999999</v>
          </cell>
          <cell r="P127">
            <v>0.2</v>
          </cell>
          <cell r="Q127">
            <v>1.65</v>
          </cell>
          <cell r="R127">
            <v>2.86</v>
          </cell>
          <cell r="S127">
            <v>4.6100000000000003</v>
          </cell>
          <cell r="T127">
            <v>-2.61</v>
          </cell>
          <cell r="U127">
            <v>-0.61</v>
          </cell>
          <cell r="V127">
            <v>-1.58</v>
          </cell>
          <cell r="W127">
            <v>1.76</v>
          </cell>
          <cell r="X127">
            <v>-1.1399999999999999</v>
          </cell>
          <cell r="Y127">
            <v>-0.26</v>
          </cell>
          <cell r="Z127">
            <v>-1.33</v>
          </cell>
          <cell r="AA127">
            <v>2.1</v>
          </cell>
          <cell r="AB127">
            <v>2.37</v>
          </cell>
          <cell r="AC127">
            <v>1.48</v>
          </cell>
          <cell r="AD127">
            <v>1.21</v>
          </cell>
          <cell r="AE127">
            <v>1.51</v>
          </cell>
          <cell r="AF127">
            <v>-1.72</v>
          </cell>
          <cell r="AG127">
            <v>-2.08</v>
          </cell>
          <cell r="AH127">
            <v>0.81</v>
          </cell>
          <cell r="AI127">
            <v>-1.48</v>
          </cell>
          <cell r="AJ127">
            <v>-1.52</v>
          </cell>
          <cell r="AK127">
            <v>0.12</v>
          </cell>
          <cell r="AL127">
            <v>4.83</v>
          </cell>
          <cell r="AM127">
            <v>3.06</v>
          </cell>
          <cell r="AN127">
            <v>0.89</v>
          </cell>
          <cell r="AO127">
            <v>5.1100000000000003</v>
          </cell>
          <cell r="AP127">
            <v>3.74</v>
          </cell>
          <cell r="AQ127">
            <v>3.23</v>
          </cell>
          <cell r="AR127">
            <v>-1.58</v>
          </cell>
          <cell r="BI127">
            <v>126</v>
          </cell>
        </row>
        <row r="128">
          <cell r="A128" t="str">
            <v>1108.Pescado</v>
          </cell>
          <cell r="B128">
            <v>-0.63</v>
          </cell>
          <cell r="C128">
            <v>-0.19</v>
          </cell>
          <cell r="D128">
            <v>2.5499999999999998</v>
          </cell>
          <cell r="E128">
            <v>-7.0000000000000007E-2</v>
          </cell>
          <cell r="F128">
            <v>2.44</v>
          </cell>
          <cell r="G128">
            <v>5.95</v>
          </cell>
          <cell r="H128">
            <v>-1.49</v>
          </cell>
          <cell r="I128">
            <v>1.72</v>
          </cell>
          <cell r="J128">
            <v>0.52</v>
          </cell>
          <cell r="K128">
            <v>-2.58</v>
          </cell>
          <cell r="L128">
            <v>-3.76</v>
          </cell>
          <cell r="M128">
            <v>-0.23</v>
          </cell>
          <cell r="N128">
            <v>1.4</v>
          </cell>
          <cell r="O128">
            <v>-0.12</v>
          </cell>
          <cell r="P128">
            <v>1.23</v>
          </cell>
          <cell r="Q128">
            <v>0.7</v>
          </cell>
          <cell r="R128">
            <v>1.22</v>
          </cell>
          <cell r="S128">
            <v>4.49</v>
          </cell>
          <cell r="T128">
            <v>2.96</v>
          </cell>
          <cell r="U128">
            <v>0.18</v>
          </cell>
          <cell r="V128">
            <v>5.21</v>
          </cell>
          <cell r="W128">
            <v>-3.32</v>
          </cell>
          <cell r="X128">
            <v>-0.65</v>
          </cell>
          <cell r="Y128">
            <v>0.01</v>
          </cell>
          <cell r="Z128">
            <v>0.49</v>
          </cell>
          <cell r="AA128">
            <v>0.4</v>
          </cell>
          <cell r="AB128">
            <v>-0.64</v>
          </cell>
          <cell r="AC128">
            <v>0.85</v>
          </cell>
          <cell r="AD128">
            <v>-0.26</v>
          </cell>
          <cell r="AE128">
            <v>4.8600000000000003</v>
          </cell>
          <cell r="AF128">
            <v>0.74</v>
          </cell>
          <cell r="AG128">
            <v>4</v>
          </cell>
          <cell r="AH128">
            <v>-2.19</v>
          </cell>
          <cell r="AI128">
            <v>-3.74</v>
          </cell>
          <cell r="AJ128">
            <v>-0.47</v>
          </cell>
          <cell r="AK128">
            <v>0.3</v>
          </cell>
          <cell r="AL128">
            <v>0.41</v>
          </cell>
          <cell r="AM128">
            <v>2.64</v>
          </cell>
          <cell r="AN128">
            <v>-0.62</v>
          </cell>
          <cell r="AO128">
            <v>5.93</v>
          </cell>
          <cell r="AP128">
            <v>3</v>
          </cell>
          <cell r="AQ128">
            <v>6.96</v>
          </cell>
          <cell r="AR128">
            <v>1.19</v>
          </cell>
          <cell r="BI128">
            <v>127</v>
          </cell>
        </row>
        <row r="129">
          <cell r="A129" t="str">
            <v>1108001.Filé de peixe</v>
          </cell>
          <cell r="B129">
            <v>-1.49</v>
          </cell>
          <cell r="C129">
            <v>0.27</v>
          </cell>
          <cell r="D129">
            <v>0.91</v>
          </cell>
          <cell r="E129">
            <v>1.35</v>
          </cell>
          <cell r="F129">
            <v>2.95</v>
          </cell>
          <cell r="G129">
            <v>4.26</v>
          </cell>
          <cell r="H129">
            <v>-0.24</v>
          </cell>
          <cell r="I129">
            <v>1.83</v>
          </cell>
          <cell r="J129">
            <v>0.22</v>
          </cell>
          <cell r="K129">
            <v>-0.12</v>
          </cell>
          <cell r="L129">
            <v>-5.76</v>
          </cell>
          <cell r="M129">
            <v>4.5999999999999996</v>
          </cell>
          <cell r="N129">
            <v>4.45</v>
          </cell>
          <cell r="O129">
            <v>-1.71</v>
          </cell>
          <cell r="P129">
            <v>0.25</v>
          </cell>
          <cell r="Q129">
            <v>0.14000000000000001</v>
          </cell>
          <cell r="R129">
            <v>-0.09</v>
          </cell>
          <cell r="S129">
            <v>-0.01</v>
          </cell>
          <cell r="T129">
            <v>1.29</v>
          </cell>
          <cell r="U129">
            <v>0.85</v>
          </cell>
          <cell r="V129">
            <v>-0.49</v>
          </cell>
          <cell r="W129">
            <v>2.0299999999999998</v>
          </cell>
          <cell r="X129">
            <v>3.77</v>
          </cell>
          <cell r="Y129">
            <v>-0.63</v>
          </cell>
          <cell r="Z129">
            <v>6.1</v>
          </cell>
          <cell r="AA129">
            <v>3.04</v>
          </cell>
          <cell r="AB129">
            <v>-2.84</v>
          </cell>
          <cell r="AC129">
            <v>1.77</v>
          </cell>
          <cell r="AD129">
            <v>-3.2</v>
          </cell>
          <cell r="AE129">
            <v>-0.8</v>
          </cell>
          <cell r="AF129">
            <v>0.76</v>
          </cell>
          <cell r="AG129">
            <v>-3.48</v>
          </cell>
          <cell r="AH129">
            <v>-3.02</v>
          </cell>
          <cell r="AI129">
            <v>-0.14000000000000001</v>
          </cell>
          <cell r="AJ129">
            <v>-1.61</v>
          </cell>
          <cell r="AK129">
            <v>5.08</v>
          </cell>
          <cell r="AL129">
            <v>1.39</v>
          </cell>
          <cell r="AM129">
            <v>2.41</v>
          </cell>
          <cell r="AN129">
            <v>0.78</v>
          </cell>
          <cell r="AO129">
            <v>4.5999999999999996</v>
          </cell>
          <cell r="AP129">
            <v>1.86</v>
          </cell>
          <cell r="AQ129">
            <v>3.56</v>
          </cell>
          <cell r="AR129">
            <v>0.09</v>
          </cell>
          <cell r="BI129">
            <v>128</v>
          </cell>
        </row>
        <row r="130">
          <cell r="A130" t="str">
            <v>1108002.Peixe-anchova</v>
          </cell>
          <cell r="B130">
            <v>7.08</v>
          </cell>
          <cell r="C130">
            <v>0.78</v>
          </cell>
          <cell r="D130">
            <v>13.02</v>
          </cell>
          <cell r="E130">
            <v>-5.61</v>
          </cell>
          <cell r="F130">
            <v>3.51</v>
          </cell>
          <cell r="G130">
            <v>16.25</v>
          </cell>
          <cell r="H130">
            <v>-2.08</v>
          </cell>
          <cell r="I130">
            <v>0.28000000000000003</v>
          </cell>
          <cell r="J130">
            <v>-4.3099999999999996</v>
          </cell>
          <cell r="K130">
            <v>-0.88</v>
          </cell>
          <cell r="L130">
            <v>2.63</v>
          </cell>
          <cell r="M130">
            <v>-25.18</v>
          </cell>
          <cell r="N130">
            <v>-3.01</v>
          </cell>
          <cell r="O130">
            <v>8.5500000000000007</v>
          </cell>
          <cell r="P130">
            <v>10.199999999999999</v>
          </cell>
          <cell r="Q130">
            <v>-4.54</v>
          </cell>
          <cell r="R130">
            <v>7.51</v>
          </cell>
          <cell r="S130">
            <v>4.24</v>
          </cell>
          <cell r="T130">
            <v>11.8</v>
          </cell>
          <cell r="U130">
            <v>8.2799999999999994</v>
          </cell>
          <cell r="V130">
            <v>1.99</v>
          </cell>
          <cell r="W130">
            <v>-7.66</v>
          </cell>
          <cell r="X130">
            <v>-0.82</v>
          </cell>
          <cell r="Y130">
            <v>-12.35</v>
          </cell>
          <cell r="Z130">
            <v>2.08</v>
          </cell>
          <cell r="AA130">
            <v>7.24</v>
          </cell>
          <cell r="AB130">
            <v>7.75</v>
          </cell>
          <cell r="AC130">
            <v>-3.42</v>
          </cell>
          <cell r="AD130">
            <v>-0.99</v>
          </cell>
          <cell r="AE130">
            <v>6.46</v>
          </cell>
          <cell r="AF130">
            <v>8.92</v>
          </cell>
          <cell r="AG130">
            <v>1.46</v>
          </cell>
          <cell r="AH130">
            <v>-4.43</v>
          </cell>
          <cell r="AI130">
            <v>0.43</v>
          </cell>
          <cell r="AJ130">
            <v>2.1</v>
          </cell>
          <cell r="AK130">
            <v>-8.3000000000000007</v>
          </cell>
          <cell r="AL130">
            <v>-16.899999999999999</v>
          </cell>
          <cell r="AM130">
            <v>9.48</v>
          </cell>
          <cell r="AN130">
            <v>4.59</v>
          </cell>
          <cell r="AO130">
            <v>11.02</v>
          </cell>
          <cell r="AP130">
            <v>0.56999999999999995</v>
          </cell>
          <cell r="AQ130">
            <v>7.07</v>
          </cell>
          <cell r="AR130">
            <v>4.54</v>
          </cell>
          <cell r="BI130">
            <v>129</v>
          </cell>
        </row>
        <row r="131">
          <cell r="A131" t="str">
            <v>1108004.Peixe-corvina</v>
          </cell>
          <cell r="B131">
            <v>-2.4</v>
          </cell>
          <cell r="C131">
            <v>-1.33</v>
          </cell>
          <cell r="D131">
            <v>-1.86</v>
          </cell>
          <cell r="E131">
            <v>-0.64</v>
          </cell>
          <cell r="F131">
            <v>3.39</v>
          </cell>
          <cell r="G131">
            <v>11.64</v>
          </cell>
          <cell r="H131">
            <v>-0.46</v>
          </cell>
          <cell r="I131">
            <v>0.51</v>
          </cell>
          <cell r="J131">
            <v>1.52</v>
          </cell>
          <cell r="K131">
            <v>-5.35</v>
          </cell>
          <cell r="L131">
            <v>-6.92</v>
          </cell>
          <cell r="M131">
            <v>-0.19</v>
          </cell>
          <cell r="N131">
            <v>2.78</v>
          </cell>
          <cell r="O131">
            <v>-1.45</v>
          </cell>
          <cell r="P131">
            <v>-3.74</v>
          </cell>
          <cell r="Q131">
            <v>-3.2</v>
          </cell>
          <cell r="R131">
            <v>3.02</v>
          </cell>
          <cell r="S131">
            <v>9.5299999999999994</v>
          </cell>
          <cell r="T131">
            <v>6.64</v>
          </cell>
          <cell r="U131">
            <v>1.1000000000000001</v>
          </cell>
          <cell r="V131">
            <v>9.1</v>
          </cell>
          <cell r="W131">
            <v>-7.45</v>
          </cell>
          <cell r="X131">
            <v>-3.35</v>
          </cell>
          <cell r="Y131">
            <v>-0.46</v>
          </cell>
          <cell r="Z131">
            <v>1.39</v>
          </cell>
          <cell r="AA131">
            <v>-1.39</v>
          </cell>
          <cell r="AB131">
            <v>-0.56000000000000005</v>
          </cell>
          <cell r="AC131">
            <v>0.51</v>
          </cell>
          <cell r="AD131">
            <v>-2.2000000000000002</v>
          </cell>
          <cell r="AE131">
            <v>7.21</v>
          </cell>
          <cell r="AF131">
            <v>4.62</v>
          </cell>
          <cell r="AG131">
            <v>6.44</v>
          </cell>
          <cell r="AH131">
            <v>-7.68</v>
          </cell>
          <cell r="AI131">
            <v>0.03</v>
          </cell>
          <cell r="AJ131">
            <v>-2.68</v>
          </cell>
          <cell r="AK131">
            <v>-0.02</v>
          </cell>
          <cell r="AL131">
            <v>-0.44</v>
          </cell>
          <cell r="AM131">
            <v>1.99</v>
          </cell>
          <cell r="AN131">
            <v>-3.86</v>
          </cell>
          <cell r="AO131">
            <v>1.69</v>
          </cell>
          <cell r="AP131">
            <v>3.83</v>
          </cell>
          <cell r="AQ131">
            <v>11.33</v>
          </cell>
          <cell r="AR131">
            <v>5.75</v>
          </cell>
          <cell r="BI131">
            <v>130</v>
          </cell>
        </row>
        <row r="132">
          <cell r="A132" t="str">
            <v>1108005.Peixe-cavalinha</v>
          </cell>
          <cell r="B132">
            <v>-1.08</v>
          </cell>
          <cell r="C132">
            <v>1.27</v>
          </cell>
          <cell r="D132">
            <v>0.3</v>
          </cell>
          <cell r="E132">
            <v>0.63</v>
          </cell>
          <cell r="F132">
            <v>3.97</v>
          </cell>
          <cell r="G132">
            <v>1.18</v>
          </cell>
          <cell r="H132">
            <v>5.59</v>
          </cell>
          <cell r="I132">
            <v>-1.95</v>
          </cell>
          <cell r="J132">
            <v>-4.59</v>
          </cell>
          <cell r="K132">
            <v>-5.7</v>
          </cell>
          <cell r="L132">
            <v>-1.85</v>
          </cell>
          <cell r="M132">
            <v>0.84</v>
          </cell>
          <cell r="N132">
            <v>0.53</v>
          </cell>
          <cell r="O132">
            <v>1.39</v>
          </cell>
          <cell r="P132">
            <v>2</v>
          </cell>
          <cell r="Q132">
            <v>0.14000000000000001</v>
          </cell>
          <cell r="R132">
            <v>5.21</v>
          </cell>
          <cell r="S132">
            <v>0.13</v>
          </cell>
          <cell r="T132">
            <v>1.31</v>
          </cell>
          <cell r="U132">
            <v>1.1200000000000001</v>
          </cell>
          <cell r="V132">
            <v>2.14</v>
          </cell>
          <cell r="W132">
            <v>3.94</v>
          </cell>
          <cell r="X132">
            <v>4.2300000000000004</v>
          </cell>
          <cell r="Y132">
            <v>2.4300000000000002</v>
          </cell>
          <cell r="Z132">
            <v>-1.34</v>
          </cell>
          <cell r="AA132">
            <v>4.6900000000000004</v>
          </cell>
          <cell r="AB132">
            <v>-2.42</v>
          </cell>
          <cell r="AC132">
            <v>-1.37</v>
          </cell>
          <cell r="AD132">
            <v>0.57999999999999996</v>
          </cell>
          <cell r="AE132">
            <v>2.27</v>
          </cell>
          <cell r="AF132">
            <v>4.83</v>
          </cell>
          <cell r="AG132">
            <v>2.98</v>
          </cell>
          <cell r="AH132">
            <v>-4.28</v>
          </cell>
          <cell r="AI132">
            <v>-0.08</v>
          </cell>
          <cell r="AJ132">
            <v>-0.61</v>
          </cell>
          <cell r="AK132">
            <v>0.24</v>
          </cell>
          <cell r="AL132">
            <v>0.04</v>
          </cell>
          <cell r="AM132">
            <v>4.1399999999999997</v>
          </cell>
          <cell r="AN132">
            <v>3.54</v>
          </cell>
          <cell r="AO132">
            <v>1.01</v>
          </cell>
          <cell r="AP132">
            <v>3.54</v>
          </cell>
          <cell r="AQ132">
            <v>3.86</v>
          </cell>
          <cell r="AR132">
            <v>2.06</v>
          </cell>
          <cell r="BI132">
            <v>131</v>
          </cell>
        </row>
        <row r="133">
          <cell r="A133" t="str">
            <v>1108009.Peixe-pescadinha</v>
          </cell>
          <cell r="B133">
            <v>3.56</v>
          </cell>
          <cell r="C133">
            <v>4.93</v>
          </cell>
          <cell r="D133">
            <v>-0.75</v>
          </cell>
          <cell r="E133">
            <v>-2.4500000000000002</v>
          </cell>
          <cell r="F133">
            <v>-0.99</v>
          </cell>
          <cell r="G133">
            <v>1.51</v>
          </cell>
          <cell r="H133">
            <v>-4.47</v>
          </cell>
          <cell r="I133">
            <v>-6.88</v>
          </cell>
          <cell r="J133">
            <v>11.2</v>
          </cell>
          <cell r="K133">
            <v>-10.14</v>
          </cell>
          <cell r="L133">
            <v>8.25</v>
          </cell>
          <cell r="M133">
            <v>5.53</v>
          </cell>
          <cell r="N133">
            <v>-17.27</v>
          </cell>
          <cell r="O133">
            <v>4.0599999999999996</v>
          </cell>
          <cell r="P133">
            <v>5.8</v>
          </cell>
          <cell r="Q133">
            <v>0.32</v>
          </cell>
          <cell r="R133">
            <v>-1.8</v>
          </cell>
          <cell r="S133">
            <v>4.21</v>
          </cell>
          <cell r="T133">
            <v>7.08</v>
          </cell>
          <cell r="U133">
            <v>3.47</v>
          </cell>
          <cell r="V133">
            <v>9.33</v>
          </cell>
          <cell r="W133">
            <v>-0.19</v>
          </cell>
          <cell r="X133">
            <v>-9.67</v>
          </cell>
          <cell r="Y133">
            <v>2.94</v>
          </cell>
          <cell r="Z133">
            <v>-4.25</v>
          </cell>
          <cell r="AA133">
            <v>12.18</v>
          </cell>
          <cell r="AB133">
            <v>8.52</v>
          </cell>
          <cell r="AC133">
            <v>-16.13</v>
          </cell>
          <cell r="AD133">
            <v>-1.37</v>
          </cell>
          <cell r="AE133">
            <v>0.38</v>
          </cell>
          <cell r="AF133">
            <v>1.1599999999999999</v>
          </cell>
          <cell r="AG133">
            <v>6.17</v>
          </cell>
          <cell r="AH133">
            <v>3.08</v>
          </cell>
          <cell r="AI133">
            <v>-9.86</v>
          </cell>
          <cell r="AJ133">
            <v>5.08</v>
          </cell>
          <cell r="AK133">
            <v>3.75</v>
          </cell>
          <cell r="AL133">
            <v>-3.24</v>
          </cell>
          <cell r="AM133">
            <v>14.62</v>
          </cell>
          <cell r="AN133">
            <v>3.16</v>
          </cell>
          <cell r="AO133">
            <v>-0.19</v>
          </cell>
          <cell r="AP133">
            <v>-4.2300000000000004</v>
          </cell>
          <cell r="AQ133">
            <v>20.85</v>
          </cell>
          <cell r="AR133">
            <v>-3.48</v>
          </cell>
          <cell r="BI133">
            <v>132</v>
          </cell>
        </row>
        <row r="134">
          <cell r="A134" t="str">
            <v>1108011.Peixe-tainha</v>
          </cell>
          <cell r="B134">
            <v>-3.41</v>
          </cell>
          <cell r="C134">
            <v>-2.67</v>
          </cell>
          <cell r="D134">
            <v>0.36</v>
          </cell>
          <cell r="E134">
            <v>0.1</v>
          </cell>
          <cell r="F134">
            <v>4.1500000000000004</v>
          </cell>
          <cell r="G134">
            <v>0.21</v>
          </cell>
          <cell r="H134">
            <v>0.48</v>
          </cell>
          <cell r="I134">
            <v>0.21</v>
          </cell>
          <cell r="J134">
            <v>0.35</v>
          </cell>
          <cell r="K134">
            <v>-4.51</v>
          </cell>
          <cell r="L134">
            <v>-8.17</v>
          </cell>
          <cell r="M134">
            <v>-1.27</v>
          </cell>
          <cell r="N134">
            <v>0.62</v>
          </cell>
          <cell r="O134">
            <v>3.13</v>
          </cell>
          <cell r="P134">
            <v>3.11</v>
          </cell>
          <cell r="Q134">
            <v>-1.02</v>
          </cell>
          <cell r="R134">
            <v>-2.87</v>
          </cell>
          <cell r="S134">
            <v>6.48</v>
          </cell>
          <cell r="T134">
            <v>-0.53</v>
          </cell>
          <cell r="U134">
            <v>11.25</v>
          </cell>
          <cell r="V134">
            <v>12.88</v>
          </cell>
          <cell r="W134">
            <v>-6.84</v>
          </cell>
          <cell r="X134">
            <v>7.88</v>
          </cell>
          <cell r="Y134">
            <v>5.34</v>
          </cell>
          <cell r="Z134">
            <v>-9.8000000000000007</v>
          </cell>
          <cell r="AA134">
            <v>12.91</v>
          </cell>
          <cell r="AB134">
            <v>-2.66</v>
          </cell>
          <cell r="AC134">
            <v>-2.27</v>
          </cell>
          <cell r="AD134">
            <v>2.02</v>
          </cell>
          <cell r="AE134">
            <v>-2.5499999999999998</v>
          </cell>
          <cell r="AF134">
            <v>1.49</v>
          </cell>
          <cell r="AG134">
            <v>7.14</v>
          </cell>
          <cell r="AH134">
            <v>-11.68</v>
          </cell>
          <cell r="AI134">
            <v>-8.39</v>
          </cell>
          <cell r="AJ134">
            <v>4.53</v>
          </cell>
          <cell r="AK134">
            <v>7.28</v>
          </cell>
          <cell r="AL134">
            <v>5.29</v>
          </cell>
          <cell r="AM134">
            <v>2.77</v>
          </cell>
          <cell r="AN134">
            <v>4.5</v>
          </cell>
          <cell r="AO134">
            <v>0.28000000000000003</v>
          </cell>
          <cell r="AP134">
            <v>6.43</v>
          </cell>
          <cell r="AQ134">
            <v>2.12</v>
          </cell>
          <cell r="AR134">
            <v>-0.45</v>
          </cell>
          <cell r="BI134">
            <v>133</v>
          </cell>
        </row>
        <row r="135">
          <cell r="A135" t="str">
            <v>1108012.Peixe-sardinha</v>
          </cell>
          <cell r="B135">
            <v>2.1800000000000002</v>
          </cell>
          <cell r="C135">
            <v>1.73</v>
          </cell>
          <cell r="D135">
            <v>6.83</v>
          </cell>
          <cell r="E135">
            <v>-3.4</v>
          </cell>
          <cell r="F135">
            <v>2.4</v>
          </cell>
          <cell r="G135">
            <v>9.49</v>
          </cell>
          <cell r="H135">
            <v>-1.92</v>
          </cell>
          <cell r="I135">
            <v>-5.6</v>
          </cell>
          <cell r="J135">
            <v>-0.34</v>
          </cell>
          <cell r="K135">
            <v>-0.61</v>
          </cell>
          <cell r="L135">
            <v>-6.35</v>
          </cell>
          <cell r="M135">
            <v>-5.26</v>
          </cell>
          <cell r="N135">
            <v>4.05</v>
          </cell>
          <cell r="O135">
            <v>4.72</v>
          </cell>
          <cell r="P135">
            <v>0.74</v>
          </cell>
          <cell r="Q135">
            <v>3.61</v>
          </cell>
          <cell r="R135">
            <v>2.14</v>
          </cell>
          <cell r="S135">
            <v>9.14</v>
          </cell>
          <cell r="T135">
            <v>3.23</v>
          </cell>
          <cell r="U135">
            <v>-3.23</v>
          </cell>
          <cell r="V135">
            <v>-2.81</v>
          </cell>
          <cell r="W135">
            <v>-4.75</v>
          </cell>
          <cell r="X135">
            <v>-2.0299999999999998</v>
          </cell>
          <cell r="Y135">
            <v>-4.34</v>
          </cell>
          <cell r="Z135">
            <v>2.17</v>
          </cell>
          <cell r="AA135">
            <v>-4.8</v>
          </cell>
          <cell r="AB135">
            <v>-6.97</v>
          </cell>
          <cell r="AC135">
            <v>1.08</v>
          </cell>
          <cell r="AD135">
            <v>6.51</v>
          </cell>
          <cell r="AE135">
            <v>12.74</v>
          </cell>
          <cell r="AF135">
            <v>5.88</v>
          </cell>
          <cell r="AG135">
            <v>1.28</v>
          </cell>
          <cell r="AH135">
            <v>-5.08</v>
          </cell>
          <cell r="AI135">
            <v>-0.78</v>
          </cell>
          <cell r="AJ135">
            <v>2.25</v>
          </cell>
          <cell r="AK135">
            <v>0.15</v>
          </cell>
          <cell r="AL135">
            <v>-4.96</v>
          </cell>
          <cell r="AM135">
            <v>4.8499999999999996</v>
          </cell>
          <cell r="AN135">
            <v>3.25</v>
          </cell>
          <cell r="AO135">
            <v>4.42</v>
          </cell>
          <cell r="AP135">
            <v>3.65</v>
          </cell>
          <cell r="AQ135">
            <v>12.47</v>
          </cell>
          <cell r="AR135">
            <v>2.58</v>
          </cell>
          <cell r="BI135">
            <v>134</v>
          </cell>
        </row>
        <row r="136">
          <cell r="A136" t="str">
            <v>1108013.Camarão</v>
          </cell>
          <cell r="B136">
            <v>-0.01</v>
          </cell>
          <cell r="C136">
            <v>-5.39</v>
          </cell>
          <cell r="D136">
            <v>3.73</v>
          </cell>
          <cell r="E136">
            <v>3.26</v>
          </cell>
          <cell r="F136">
            <v>2.6</v>
          </cell>
          <cell r="G136">
            <v>-1.43</v>
          </cell>
          <cell r="H136">
            <v>2.23</v>
          </cell>
          <cell r="I136">
            <v>3.16</v>
          </cell>
          <cell r="J136">
            <v>-0.56999999999999995</v>
          </cell>
          <cell r="K136">
            <v>-1.98</v>
          </cell>
          <cell r="L136">
            <v>-2.69</v>
          </cell>
          <cell r="M136">
            <v>1.51</v>
          </cell>
          <cell r="N136">
            <v>0.45</v>
          </cell>
          <cell r="O136">
            <v>1.88</v>
          </cell>
          <cell r="P136">
            <v>0.98</v>
          </cell>
          <cell r="Q136">
            <v>0.22</v>
          </cell>
          <cell r="R136">
            <v>0.68</v>
          </cell>
          <cell r="S136">
            <v>5.43</v>
          </cell>
          <cell r="T136">
            <v>-0.13</v>
          </cell>
          <cell r="U136">
            <v>-1.26</v>
          </cell>
          <cell r="V136">
            <v>13.81</v>
          </cell>
          <cell r="W136">
            <v>-4.41</v>
          </cell>
          <cell r="X136">
            <v>-1.43</v>
          </cell>
          <cell r="Y136">
            <v>-0.36</v>
          </cell>
          <cell r="Z136">
            <v>0.78</v>
          </cell>
          <cell r="AA136">
            <v>0.71</v>
          </cell>
          <cell r="AB136">
            <v>-3.45</v>
          </cell>
          <cell r="AC136">
            <v>0.68</v>
          </cell>
          <cell r="AD136">
            <v>4.68</v>
          </cell>
          <cell r="AE136">
            <v>2.7</v>
          </cell>
          <cell r="AF136">
            <v>0.72</v>
          </cell>
          <cell r="AG136">
            <v>6.74</v>
          </cell>
          <cell r="AH136">
            <v>0.76</v>
          </cell>
          <cell r="AI136">
            <v>-2.97</v>
          </cell>
          <cell r="AJ136">
            <v>-4.25</v>
          </cell>
          <cell r="AK136">
            <v>2.14</v>
          </cell>
          <cell r="AL136">
            <v>0.37</v>
          </cell>
          <cell r="AM136">
            <v>4.6500000000000004</v>
          </cell>
          <cell r="AN136">
            <v>-2.38</v>
          </cell>
          <cell r="AO136">
            <v>9.39</v>
          </cell>
          <cell r="AP136">
            <v>2.19</v>
          </cell>
          <cell r="AQ136">
            <v>8.25</v>
          </cell>
          <cell r="AR136">
            <v>-0.11</v>
          </cell>
          <cell r="BI136">
            <v>135</v>
          </cell>
        </row>
        <row r="137">
          <cell r="A137" t="str">
            <v>1108015.Peixe-vermelho</v>
          </cell>
          <cell r="B137">
            <v>0.05</v>
          </cell>
          <cell r="C137">
            <v>3.71</v>
          </cell>
          <cell r="D137">
            <v>2.58</v>
          </cell>
          <cell r="E137">
            <v>-5.86</v>
          </cell>
          <cell r="F137">
            <v>9.52</v>
          </cell>
          <cell r="G137">
            <v>4.4000000000000004</v>
          </cell>
          <cell r="H137">
            <v>0.5</v>
          </cell>
          <cell r="I137">
            <v>6.33</v>
          </cell>
          <cell r="J137">
            <v>4.1100000000000003</v>
          </cell>
          <cell r="K137">
            <v>-4.4800000000000004</v>
          </cell>
          <cell r="L137">
            <v>-6.28</v>
          </cell>
          <cell r="M137">
            <v>1.3</v>
          </cell>
          <cell r="N137">
            <v>11.16</v>
          </cell>
          <cell r="O137">
            <v>-0.48</v>
          </cell>
          <cell r="P137">
            <v>-0.25</v>
          </cell>
          <cell r="Q137">
            <v>2.09</v>
          </cell>
          <cell r="R137">
            <v>-0.79</v>
          </cell>
          <cell r="S137">
            <v>6.09</v>
          </cell>
          <cell r="T137">
            <v>4.9800000000000004</v>
          </cell>
          <cell r="U137">
            <v>-2.44</v>
          </cell>
          <cell r="V137">
            <v>-1.19</v>
          </cell>
          <cell r="W137">
            <v>5.74</v>
          </cell>
          <cell r="X137">
            <v>0.78</v>
          </cell>
          <cell r="Y137">
            <v>1.34</v>
          </cell>
          <cell r="Z137">
            <v>-0.17</v>
          </cell>
          <cell r="AA137">
            <v>-1.57</v>
          </cell>
          <cell r="AB137">
            <v>6.85</v>
          </cell>
          <cell r="AC137">
            <v>2.52</v>
          </cell>
          <cell r="AD137">
            <v>-3.13</v>
          </cell>
          <cell r="AE137">
            <v>-0.15</v>
          </cell>
          <cell r="AF137">
            <v>6.07</v>
          </cell>
          <cell r="AG137">
            <v>-2.5499999999999998</v>
          </cell>
          <cell r="AH137">
            <v>5.22</v>
          </cell>
          <cell r="AI137">
            <v>-6.34</v>
          </cell>
          <cell r="AJ137">
            <v>4.68</v>
          </cell>
          <cell r="AK137">
            <v>-3.18</v>
          </cell>
          <cell r="AL137">
            <v>5.65</v>
          </cell>
          <cell r="AM137">
            <v>-1.67</v>
          </cell>
          <cell r="AN137">
            <v>4.4400000000000004</v>
          </cell>
          <cell r="AO137">
            <v>9.66</v>
          </cell>
          <cell r="AP137">
            <v>0.03</v>
          </cell>
          <cell r="AQ137">
            <v>1.7</v>
          </cell>
          <cell r="AR137">
            <v>-2.42</v>
          </cell>
          <cell r="BI137">
            <v>136</v>
          </cell>
        </row>
        <row r="138">
          <cell r="A138" t="str">
            <v>1108019.Peixe-cavala</v>
          </cell>
          <cell r="B138">
            <v>5.7</v>
          </cell>
          <cell r="C138">
            <v>-0.74</v>
          </cell>
          <cell r="D138">
            <v>3.25</v>
          </cell>
          <cell r="E138">
            <v>-3.73</v>
          </cell>
          <cell r="F138">
            <v>-1.02</v>
          </cell>
          <cell r="G138">
            <v>5.3</v>
          </cell>
          <cell r="H138">
            <v>-8.0399999999999991</v>
          </cell>
          <cell r="I138">
            <v>2.81</v>
          </cell>
          <cell r="J138">
            <v>5.31</v>
          </cell>
          <cell r="K138">
            <v>6.71</v>
          </cell>
          <cell r="L138">
            <v>-1.8</v>
          </cell>
          <cell r="M138">
            <v>3.04</v>
          </cell>
          <cell r="N138">
            <v>3.2</v>
          </cell>
          <cell r="O138">
            <v>0.18</v>
          </cell>
          <cell r="P138">
            <v>0.51</v>
          </cell>
          <cell r="Q138">
            <v>1.34</v>
          </cell>
          <cell r="R138">
            <v>-0.01</v>
          </cell>
          <cell r="S138">
            <v>3.22</v>
          </cell>
          <cell r="T138">
            <v>-3.6</v>
          </cell>
          <cell r="U138">
            <v>-1.78</v>
          </cell>
          <cell r="V138">
            <v>4.1500000000000004</v>
          </cell>
          <cell r="W138">
            <v>-4.3499999999999996</v>
          </cell>
          <cell r="X138">
            <v>2.66</v>
          </cell>
          <cell r="Y138">
            <v>2.78</v>
          </cell>
          <cell r="Z138">
            <v>1.07</v>
          </cell>
          <cell r="AA138">
            <v>1.94</v>
          </cell>
          <cell r="AB138">
            <v>4.2</v>
          </cell>
          <cell r="AC138">
            <v>-1.92</v>
          </cell>
          <cell r="AD138">
            <v>0.35</v>
          </cell>
          <cell r="AE138">
            <v>-2.6</v>
          </cell>
          <cell r="AF138">
            <v>-3.64</v>
          </cell>
          <cell r="AG138">
            <v>3.61</v>
          </cell>
          <cell r="AH138">
            <v>3.99</v>
          </cell>
          <cell r="AI138">
            <v>-6.8</v>
          </cell>
          <cell r="AJ138">
            <v>5.71</v>
          </cell>
          <cell r="AK138">
            <v>2.12</v>
          </cell>
          <cell r="AL138">
            <v>1.39</v>
          </cell>
          <cell r="AM138">
            <v>-4.7300000000000004</v>
          </cell>
          <cell r="AN138">
            <v>2.68</v>
          </cell>
          <cell r="AO138">
            <v>12.22</v>
          </cell>
          <cell r="AP138">
            <v>-2.2200000000000002</v>
          </cell>
          <cell r="AQ138">
            <v>1.34</v>
          </cell>
          <cell r="AR138">
            <v>-4.2</v>
          </cell>
          <cell r="BI138">
            <v>137</v>
          </cell>
        </row>
        <row r="139">
          <cell r="A139" t="str">
            <v>1108020.Peixe-cocoroca</v>
          </cell>
          <cell r="B139">
            <v>3.39</v>
          </cell>
          <cell r="C139">
            <v>-1.17</v>
          </cell>
          <cell r="D139">
            <v>-0.61</v>
          </cell>
          <cell r="E139">
            <v>-2.1800000000000002</v>
          </cell>
          <cell r="F139">
            <v>1.33</v>
          </cell>
          <cell r="G139">
            <v>4.0199999999999996</v>
          </cell>
          <cell r="H139">
            <v>-2.5099999999999998</v>
          </cell>
          <cell r="I139">
            <v>0.86</v>
          </cell>
          <cell r="J139">
            <v>4.9400000000000004</v>
          </cell>
          <cell r="K139">
            <v>2.4</v>
          </cell>
          <cell r="L139">
            <v>-2.3199999999999998</v>
          </cell>
          <cell r="M139">
            <v>4.82</v>
          </cell>
          <cell r="N139">
            <v>1.21</v>
          </cell>
          <cell r="O139">
            <v>3.07</v>
          </cell>
          <cell r="P139">
            <v>-2.2999999999999998</v>
          </cell>
          <cell r="Q139">
            <v>0.56000000000000005</v>
          </cell>
          <cell r="R139">
            <v>-0.57999999999999996</v>
          </cell>
          <cell r="S139">
            <v>-13.89</v>
          </cell>
          <cell r="T139">
            <v>0.64</v>
          </cell>
          <cell r="U139">
            <v>-3.5</v>
          </cell>
          <cell r="V139">
            <v>4.03</v>
          </cell>
          <cell r="W139">
            <v>-1.89</v>
          </cell>
          <cell r="X139">
            <v>-0.14000000000000001</v>
          </cell>
          <cell r="Y139">
            <v>2.84</v>
          </cell>
          <cell r="Z139">
            <v>1.89</v>
          </cell>
          <cell r="AA139">
            <v>0.78</v>
          </cell>
          <cell r="AB139">
            <v>0.99</v>
          </cell>
          <cell r="AC139">
            <v>-0.64</v>
          </cell>
          <cell r="AD139">
            <v>6.67</v>
          </cell>
          <cell r="AE139">
            <v>-6.25</v>
          </cell>
          <cell r="AF139">
            <v>6.67</v>
          </cell>
          <cell r="AG139">
            <v>-3.13</v>
          </cell>
          <cell r="AH139">
            <v>-0.86</v>
          </cell>
          <cell r="AI139">
            <v>-4.3499999999999996</v>
          </cell>
          <cell r="AJ139">
            <v>3.1</v>
          </cell>
          <cell r="AK139">
            <v>2.19</v>
          </cell>
          <cell r="AL139">
            <v>-0.36</v>
          </cell>
          <cell r="AM139">
            <v>0.13</v>
          </cell>
          <cell r="AN139">
            <v>1.63</v>
          </cell>
          <cell r="AO139">
            <v>6.19</v>
          </cell>
          <cell r="AP139">
            <v>1.17</v>
          </cell>
          <cell r="AQ139">
            <v>1.0900000000000001</v>
          </cell>
          <cell r="AR139">
            <v>0.14000000000000001</v>
          </cell>
          <cell r="BI139">
            <v>138</v>
          </cell>
        </row>
        <row r="140">
          <cell r="A140" t="str">
            <v>1108028.Peixe-dourado</v>
          </cell>
          <cell r="B140">
            <v>-0.84</v>
          </cell>
          <cell r="C140">
            <v>0.81</v>
          </cell>
          <cell r="D140">
            <v>0.36</v>
          </cell>
          <cell r="E140">
            <v>-0.72</v>
          </cell>
          <cell r="F140">
            <v>4.3899999999999997</v>
          </cell>
          <cell r="G140">
            <v>0.82</v>
          </cell>
          <cell r="H140">
            <v>-0.35</v>
          </cell>
          <cell r="I140">
            <v>3.69</v>
          </cell>
          <cell r="J140">
            <v>-0.55000000000000004</v>
          </cell>
          <cell r="K140">
            <v>0.32</v>
          </cell>
          <cell r="L140">
            <v>-3.45</v>
          </cell>
          <cell r="M140">
            <v>-1.6</v>
          </cell>
          <cell r="N140">
            <v>8.32</v>
          </cell>
          <cell r="O140">
            <v>-12.02</v>
          </cell>
          <cell r="P140">
            <v>6.01</v>
          </cell>
          <cell r="Q140">
            <v>-1.4</v>
          </cell>
          <cell r="R140">
            <v>-4.72</v>
          </cell>
          <cell r="S140">
            <v>-0.77</v>
          </cell>
          <cell r="T140">
            <v>3.98</v>
          </cell>
          <cell r="U140">
            <v>-0.97</v>
          </cell>
          <cell r="V140">
            <v>-3.66</v>
          </cell>
          <cell r="W140">
            <v>6.29</v>
          </cell>
          <cell r="X140">
            <v>-0.69</v>
          </cell>
          <cell r="Y140">
            <v>7.9</v>
          </cell>
          <cell r="Z140">
            <v>-6.36</v>
          </cell>
          <cell r="AA140">
            <v>4.5599999999999996</v>
          </cell>
          <cell r="AB140">
            <v>0.37</v>
          </cell>
          <cell r="AC140">
            <v>-3.45</v>
          </cell>
          <cell r="AD140">
            <v>-2.87</v>
          </cell>
          <cell r="AE140">
            <v>2.4900000000000002</v>
          </cell>
          <cell r="AF140">
            <v>-2.2200000000000002</v>
          </cell>
          <cell r="AG140">
            <v>3.92</v>
          </cell>
          <cell r="AH140">
            <v>7.59</v>
          </cell>
          <cell r="AI140">
            <v>-9.8800000000000008</v>
          </cell>
          <cell r="AJ140">
            <v>1.94</v>
          </cell>
          <cell r="AK140">
            <v>4.97</v>
          </cell>
          <cell r="AL140">
            <v>-0.19</v>
          </cell>
          <cell r="AM140">
            <v>8.48</v>
          </cell>
          <cell r="AN140">
            <v>0.5</v>
          </cell>
          <cell r="AO140">
            <v>1.58</v>
          </cell>
          <cell r="AP140">
            <v>-4.0999999999999996</v>
          </cell>
          <cell r="AQ140">
            <v>0.92</v>
          </cell>
          <cell r="AR140">
            <v>5.0199999999999996</v>
          </cell>
          <cell r="BI140">
            <v>139</v>
          </cell>
        </row>
        <row r="141">
          <cell r="A141" t="str">
            <v>1108032.Peixe-serra</v>
          </cell>
          <cell r="B141">
            <v>0.91</v>
          </cell>
          <cell r="C141">
            <v>3.28</v>
          </cell>
          <cell r="D141">
            <v>3.54</v>
          </cell>
          <cell r="E141">
            <v>-0.97</v>
          </cell>
          <cell r="F141">
            <v>-1.26</v>
          </cell>
          <cell r="G141">
            <v>1.1299999999999999</v>
          </cell>
          <cell r="H141">
            <v>-1.51</v>
          </cell>
          <cell r="I141">
            <v>3.1</v>
          </cell>
          <cell r="J141">
            <v>-0.52</v>
          </cell>
          <cell r="K141">
            <v>-1.57</v>
          </cell>
          <cell r="L141">
            <v>-0.48</v>
          </cell>
          <cell r="M141">
            <v>2.7</v>
          </cell>
          <cell r="N141">
            <v>8.6</v>
          </cell>
          <cell r="O141">
            <v>0.97</v>
          </cell>
          <cell r="P141">
            <v>-0.63</v>
          </cell>
          <cell r="Q141">
            <v>5.81</v>
          </cell>
          <cell r="R141">
            <v>-1.1299999999999999</v>
          </cell>
          <cell r="S141">
            <v>1.1200000000000001</v>
          </cell>
          <cell r="T141">
            <v>-4.05</v>
          </cell>
          <cell r="U141">
            <v>-3.59</v>
          </cell>
          <cell r="V141">
            <v>0.67</v>
          </cell>
          <cell r="W141">
            <v>-1.1100000000000001</v>
          </cell>
          <cell r="X141">
            <v>-1.85</v>
          </cell>
          <cell r="Y141">
            <v>2.93</v>
          </cell>
          <cell r="Z141">
            <v>6.98</v>
          </cell>
          <cell r="AA141">
            <v>0.15</v>
          </cell>
          <cell r="AB141">
            <v>2.8</v>
          </cell>
          <cell r="AC141">
            <v>-1.39</v>
          </cell>
          <cell r="AD141">
            <v>1.57</v>
          </cell>
          <cell r="AE141">
            <v>-2.52</v>
          </cell>
          <cell r="AF141">
            <v>-5.8</v>
          </cell>
          <cell r="AG141">
            <v>9.41</v>
          </cell>
          <cell r="AH141">
            <v>0.23</v>
          </cell>
          <cell r="AI141">
            <v>-8.7200000000000006</v>
          </cell>
          <cell r="AJ141">
            <v>9.08</v>
          </cell>
          <cell r="AK141">
            <v>5.52</v>
          </cell>
          <cell r="AL141">
            <v>1.48</v>
          </cell>
          <cell r="AM141">
            <v>2.31</v>
          </cell>
          <cell r="AN141">
            <v>-3.41</v>
          </cell>
          <cell r="AO141">
            <v>5.04</v>
          </cell>
          <cell r="AP141">
            <v>2.3199999999999998</v>
          </cell>
          <cell r="AQ141">
            <v>0.57999999999999996</v>
          </cell>
          <cell r="AR141">
            <v>0.3</v>
          </cell>
          <cell r="BI141">
            <v>140</v>
          </cell>
        </row>
        <row r="142">
          <cell r="A142" t="str">
            <v>1108033.Peixe-pargo</v>
          </cell>
          <cell r="B142">
            <v>1.85</v>
          </cell>
          <cell r="C142">
            <v>1.19</v>
          </cell>
          <cell r="D142">
            <v>-1.08</v>
          </cell>
          <cell r="E142">
            <v>-2.73</v>
          </cell>
          <cell r="F142">
            <v>-0.35</v>
          </cell>
          <cell r="G142">
            <v>7.85</v>
          </cell>
          <cell r="H142">
            <v>-1.1200000000000001</v>
          </cell>
          <cell r="I142">
            <v>10.39</v>
          </cell>
          <cell r="J142">
            <v>6.15</v>
          </cell>
          <cell r="K142">
            <v>3.69</v>
          </cell>
          <cell r="L142">
            <v>6.2</v>
          </cell>
          <cell r="M142">
            <v>4.01</v>
          </cell>
          <cell r="N142">
            <v>-5.39</v>
          </cell>
          <cell r="O142">
            <v>3.62</v>
          </cell>
          <cell r="P142">
            <v>-3.59</v>
          </cell>
          <cell r="Q142">
            <v>0.57999999999999996</v>
          </cell>
          <cell r="R142">
            <v>2.97</v>
          </cell>
          <cell r="S142">
            <v>-2.66</v>
          </cell>
          <cell r="T142">
            <v>3.04</v>
          </cell>
          <cell r="U142">
            <v>3.63</v>
          </cell>
          <cell r="V142">
            <v>1.48</v>
          </cell>
          <cell r="W142">
            <v>-0.17</v>
          </cell>
          <cell r="X142">
            <v>-0.25</v>
          </cell>
          <cell r="Y142">
            <v>3.95</v>
          </cell>
          <cell r="Z142">
            <v>6.28</v>
          </cell>
          <cell r="AA142">
            <v>-3.55</v>
          </cell>
          <cell r="AB142">
            <v>0.12</v>
          </cell>
          <cell r="AC142">
            <v>-2.87</v>
          </cell>
          <cell r="AD142">
            <v>-0.93</v>
          </cell>
          <cell r="AE142">
            <v>-0.56000000000000005</v>
          </cell>
          <cell r="AF142">
            <v>-2.92</v>
          </cell>
          <cell r="AG142">
            <v>10.130000000000001</v>
          </cell>
          <cell r="AH142">
            <v>-2.97</v>
          </cell>
          <cell r="AI142">
            <v>-2.0699999999999998</v>
          </cell>
          <cell r="AJ142">
            <v>3.1</v>
          </cell>
          <cell r="AK142">
            <v>11.62</v>
          </cell>
          <cell r="AL142">
            <v>7.43</v>
          </cell>
          <cell r="AM142">
            <v>-5.18</v>
          </cell>
          <cell r="AN142">
            <v>2.02</v>
          </cell>
          <cell r="AO142">
            <v>10.07</v>
          </cell>
          <cell r="AP142">
            <v>1.25</v>
          </cell>
          <cell r="AQ142">
            <v>-1.46</v>
          </cell>
          <cell r="AR142">
            <v>-0.83</v>
          </cell>
          <cell r="BI142">
            <v>141</v>
          </cell>
        </row>
        <row r="143">
          <cell r="A143" t="str">
            <v>1108035.Peixe-pampo</v>
          </cell>
          <cell r="B143">
            <v>-0.7</v>
          </cell>
          <cell r="C143">
            <v>0.87</v>
          </cell>
          <cell r="D143">
            <v>-0.28999999999999998</v>
          </cell>
          <cell r="E143">
            <v>-1.73</v>
          </cell>
          <cell r="F143">
            <v>4.4800000000000004</v>
          </cell>
          <cell r="G143">
            <v>-0.15</v>
          </cell>
          <cell r="H143">
            <v>-2.62</v>
          </cell>
          <cell r="I143">
            <v>-3.4</v>
          </cell>
          <cell r="J143">
            <v>5.91</v>
          </cell>
          <cell r="K143">
            <v>-6.42</v>
          </cell>
          <cell r="L143">
            <v>11.54</v>
          </cell>
          <cell r="M143">
            <v>6.41</v>
          </cell>
          <cell r="N143">
            <v>0.93</v>
          </cell>
          <cell r="O143">
            <v>-5.4</v>
          </cell>
          <cell r="P143">
            <v>-6.39</v>
          </cell>
          <cell r="Q143">
            <v>8.1199999999999992</v>
          </cell>
          <cell r="R143">
            <v>-4.6900000000000004</v>
          </cell>
          <cell r="S143">
            <v>-15.23</v>
          </cell>
          <cell r="T143">
            <v>6.28</v>
          </cell>
          <cell r="U143">
            <v>-0.23</v>
          </cell>
          <cell r="V143">
            <v>8.19</v>
          </cell>
          <cell r="W143">
            <v>10.89</v>
          </cell>
          <cell r="X143">
            <v>-7.05</v>
          </cell>
          <cell r="Y143">
            <v>2.2200000000000002</v>
          </cell>
          <cell r="Z143">
            <v>6.89</v>
          </cell>
          <cell r="AA143">
            <v>3.76</v>
          </cell>
          <cell r="AB143">
            <v>4.58</v>
          </cell>
          <cell r="AC143">
            <v>14.71</v>
          </cell>
          <cell r="AD143">
            <v>-8.9</v>
          </cell>
          <cell r="AE143">
            <v>-8.2899999999999991</v>
          </cell>
          <cell r="AF143">
            <v>-1.68</v>
          </cell>
          <cell r="AG143">
            <v>-4.32</v>
          </cell>
          <cell r="AH143">
            <v>-0.25</v>
          </cell>
          <cell r="AI143">
            <v>-4.41</v>
          </cell>
          <cell r="AJ143">
            <v>-2.5099999999999998</v>
          </cell>
          <cell r="AK143">
            <v>3.76</v>
          </cell>
          <cell r="AL143">
            <v>3.43</v>
          </cell>
          <cell r="AM143">
            <v>-5.88</v>
          </cell>
          <cell r="AN143">
            <v>6.73</v>
          </cell>
          <cell r="AO143">
            <v>1.34</v>
          </cell>
          <cell r="AP143">
            <v>8.7100000000000009</v>
          </cell>
          <cell r="AQ143">
            <v>0.32</v>
          </cell>
          <cell r="AR143">
            <v>0.37</v>
          </cell>
          <cell r="BI143">
            <v>142</v>
          </cell>
        </row>
        <row r="144">
          <cell r="A144" t="str">
            <v>1108038.Peixe-pescada</v>
          </cell>
          <cell r="B144">
            <v>0.6</v>
          </cell>
          <cell r="C144">
            <v>0.71</v>
          </cell>
          <cell r="D144">
            <v>3.26</v>
          </cell>
          <cell r="E144">
            <v>-3.09</v>
          </cell>
          <cell r="F144">
            <v>2.85</v>
          </cell>
          <cell r="G144">
            <v>6.08</v>
          </cell>
          <cell r="H144">
            <v>-3.8</v>
          </cell>
          <cell r="I144">
            <v>5.5</v>
          </cell>
          <cell r="J144">
            <v>0.61</v>
          </cell>
          <cell r="K144">
            <v>-4.9400000000000004</v>
          </cell>
          <cell r="L144">
            <v>-1.17</v>
          </cell>
          <cell r="M144">
            <v>-1.51</v>
          </cell>
          <cell r="N144">
            <v>-4.41</v>
          </cell>
          <cell r="O144">
            <v>-0.83</v>
          </cell>
          <cell r="P144">
            <v>7.61</v>
          </cell>
          <cell r="Q144">
            <v>0.75</v>
          </cell>
          <cell r="R144">
            <v>3.41</v>
          </cell>
          <cell r="S144">
            <v>1.9</v>
          </cell>
          <cell r="T144">
            <v>4.67</v>
          </cell>
          <cell r="U144">
            <v>-1.39</v>
          </cell>
          <cell r="V144">
            <v>8.48</v>
          </cell>
          <cell r="W144">
            <v>-3.47</v>
          </cell>
          <cell r="X144">
            <v>-0.06</v>
          </cell>
          <cell r="Y144">
            <v>0.72</v>
          </cell>
          <cell r="Z144">
            <v>-2.9</v>
          </cell>
          <cell r="AA144">
            <v>0.09</v>
          </cell>
          <cell r="AB144">
            <v>1.19</v>
          </cell>
          <cell r="AC144">
            <v>0.52</v>
          </cell>
          <cell r="AD144">
            <v>-2.09</v>
          </cell>
          <cell r="AE144">
            <v>9.41</v>
          </cell>
          <cell r="AF144">
            <v>-5.58</v>
          </cell>
          <cell r="AG144">
            <v>7.03</v>
          </cell>
          <cell r="AH144">
            <v>-1.1499999999999999</v>
          </cell>
          <cell r="AI144">
            <v>-3.63</v>
          </cell>
          <cell r="AJ144">
            <v>-0.43</v>
          </cell>
          <cell r="AK144">
            <v>-4.6399999999999997</v>
          </cell>
          <cell r="AL144">
            <v>5.68</v>
          </cell>
          <cell r="AM144">
            <v>2.23</v>
          </cell>
          <cell r="AN144">
            <v>-4.3499999999999996</v>
          </cell>
          <cell r="AO144">
            <v>5.24</v>
          </cell>
          <cell r="AP144">
            <v>3.86</v>
          </cell>
          <cell r="AQ144">
            <v>8.1199999999999992</v>
          </cell>
          <cell r="AR144">
            <v>1.41</v>
          </cell>
          <cell r="BI144">
            <v>143</v>
          </cell>
        </row>
        <row r="145">
          <cell r="A145" t="str">
            <v>1108044.Peixe-cioba</v>
          </cell>
          <cell r="B145">
            <v>0.63</v>
          </cell>
          <cell r="C145">
            <v>0.43</v>
          </cell>
          <cell r="D145">
            <v>1.85</v>
          </cell>
          <cell r="E145">
            <v>1.86</v>
          </cell>
          <cell r="F145">
            <v>-0.61</v>
          </cell>
          <cell r="G145">
            <v>1.79</v>
          </cell>
          <cell r="H145">
            <v>0.52</v>
          </cell>
          <cell r="I145">
            <v>-1.19</v>
          </cell>
          <cell r="J145">
            <v>7.18</v>
          </cell>
          <cell r="K145">
            <v>0.84</v>
          </cell>
          <cell r="L145">
            <v>1.76</v>
          </cell>
          <cell r="M145">
            <v>2.35</v>
          </cell>
          <cell r="N145">
            <v>3.32</v>
          </cell>
          <cell r="O145">
            <v>3.31</v>
          </cell>
          <cell r="P145">
            <v>3.65</v>
          </cell>
          <cell r="Q145">
            <v>-1.83</v>
          </cell>
          <cell r="R145">
            <v>-2.12</v>
          </cell>
          <cell r="S145">
            <v>0.3</v>
          </cell>
          <cell r="T145">
            <v>5.71</v>
          </cell>
          <cell r="U145">
            <v>4.01</v>
          </cell>
          <cell r="V145">
            <v>0.01</v>
          </cell>
          <cell r="W145">
            <v>-0.01</v>
          </cell>
          <cell r="X145">
            <v>-1.08</v>
          </cell>
          <cell r="Y145">
            <v>3.17</v>
          </cell>
          <cell r="Z145">
            <v>2.72</v>
          </cell>
          <cell r="AA145">
            <v>-2.82</v>
          </cell>
          <cell r="AB145">
            <v>-0.98</v>
          </cell>
          <cell r="AC145">
            <v>1.1200000000000001</v>
          </cell>
          <cell r="AD145">
            <v>3.46</v>
          </cell>
          <cell r="AE145">
            <v>-0.31</v>
          </cell>
          <cell r="AF145">
            <v>0.01</v>
          </cell>
          <cell r="AG145">
            <v>1.77</v>
          </cell>
          <cell r="AH145">
            <v>4.09</v>
          </cell>
          <cell r="AI145">
            <v>-15.61</v>
          </cell>
          <cell r="AJ145">
            <v>2.04</v>
          </cell>
          <cell r="AK145">
            <v>9</v>
          </cell>
          <cell r="AL145">
            <v>9.57</v>
          </cell>
          <cell r="AM145">
            <v>-6.93</v>
          </cell>
          <cell r="AN145">
            <v>-1.94</v>
          </cell>
          <cell r="AO145">
            <v>3.07</v>
          </cell>
          <cell r="AP145">
            <v>8.9600000000000009</v>
          </cell>
          <cell r="AQ145">
            <v>0.66</v>
          </cell>
          <cell r="AR145">
            <v>11.92</v>
          </cell>
          <cell r="BI145">
            <v>144</v>
          </cell>
        </row>
        <row r="146">
          <cell r="A146" t="str">
            <v>1108045.Caranguejo</v>
          </cell>
          <cell r="B146">
            <v>-4.3</v>
          </cell>
          <cell r="C146">
            <v>2.38</v>
          </cell>
          <cell r="D146">
            <v>-1.57</v>
          </cell>
          <cell r="E146">
            <v>2.86</v>
          </cell>
          <cell r="F146">
            <v>2.86</v>
          </cell>
          <cell r="G146">
            <v>4.99</v>
          </cell>
          <cell r="H146">
            <v>-4.7699999999999996</v>
          </cell>
          <cell r="I146">
            <v>2.98</v>
          </cell>
          <cell r="J146">
            <v>-1.31</v>
          </cell>
          <cell r="K146">
            <v>4.07</v>
          </cell>
          <cell r="L146">
            <v>-1.1200000000000001</v>
          </cell>
          <cell r="M146">
            <v>-8.57</v>
          </cell>
          <cell r="N146">
            <v>10.77</v>
          </cell>
          <cell r="O146">
            <v>-4.99</v>
          </cell>
          <cell r="P146">
            <v>-0.54</v>
          </cell>
          <cell r="Q146">
            <v>1.33</v>
          </cell>
          <cell r="R146">
            <v>1.66</v>
          </cell>
          <cell r="S146">
            <v>4.4000000000000004</v>
          </cell>
          <cell r="T146">
            <v>-2.66</v>
          </cell>
          <cell r="U146">
            <v>1.79</v>
          </cell>
          <cell r="V146">
            <v>6.1</v>
          </cell>
          <cell r="W146">
            <v>-2.76</v>
          </cell>
          <cell r="X146">
            <v>1.49</v>
          </cell>
          <cell r="Y146">
            <v>-4.4000000000000004</v>
          </cell>
          <cell r="Z146">
            <v>-5.0199999999999996</v>
          </cell>
          <cell r="AA146">
            <v>3.87</v>
          </cell>
          <cell r="AB146">
            <v>-4.5999999999999996</v>
          </cell>
          <cell r="AC146">
            <v>4.25</v>
          </cell>
          <cell r="AD146">
            <v>2.1</v>
          </cell>
          <cell r="AE146">
            <v>4.96</v>
          </cell>
          <cell r="AF146">
            <v>-3.14</v>
          </cell>
          <cell r="AG146">
            <v>2.4900000000000002</v>
          </cell>
          <cell r="AH146">
            <v>3.6</v>
          </cell>
          <cell r="AI146">
            <v>-5.37</v>
          </cell>
          <cell r="AJ146">
            <v>2.23</v>
          </cell>
          <cell r="AK146">
            <v>6.94</v>
          </cell>
          <cell r="AL146">
            <v>2.41</v>
          </cell>
          <cell r="AM146">
            <v>-5.05</v>
          </cell>
          <cell r="AN146">
            <v>-2.4300000000000002</v>
          </cell>
          <cell r="AO146">
            <v>1.92</v>
          </cell>
          <cell r="AP146">
            <v>-0.69</v>
          </cell>
          <cell r="AQ146">
            <v>3.43</v>
          </cell>
          <cell r="AR146">
            <v>-1.24</v>
          </cell>
          <cell r="BI146">
            <v>145</v>
          </cell>
        </row>
        <row r="147">
          <cell r="A147" t="str">
            <v>1108047.Peixe-arraia</v>
          </cell>
          <cell r="B147">
            <v>-0.7</v>
          </cell>
          <cell r="C147">
            <v>0.87</v>
          </cell>
          <cell r="D147">
            <v>-0.28999999999999998</v>
          </cell>
          <cell r="E147">
            <v>-1.73</v>
          </cell>
          <cell r="F147">
            <v>4.57</v>
          </cell>
          <cell r="G147">
            <v>1.63</v>
          </cell>
          <cell r="H147">
            <v>-1.1299999999999999</v>
          </cell>
          <cell r="I147">
            <v>3.51</v>
          </cell>
          <cell r="J147">
            <v>-5.55</v>
          </cell>
          <cell r="K147">
            <v>4.9800000000000004</v>
          </cell>
          <cell r="L147">
            <v>-4.25</v>
          </cell>
          <cell r="M147">
            <v>1.89</v>
          </cell>
          <cell r="N147">
            <v>-3.28</v>
          </cell>
          <cell r="O147">
            <v>6.32</v>
          </cell>
          <cell r="P147">
            <v>-4.0599999999999996</v>
          </cell>
          <cell r="Q147">
            <v>1.29</v>
          </cell>
          <cell r="R147">
            <v>-1.76</v>
          </cell>
          <cell r="S147">
            <v>-2.27</v>
          </cell>
          <cell r="T147">
            <v>9.75</v>
          </cell>
          <cell r="U147">
            <v>-5.05</v>
          </cell>
          <cell r="V147">
            <v>15.97</v>
          </cell>
          <cell r="W147">
            <v>-2.52</v>
          </cell>
          <cell r="X147">
            <v>-4.91</v>
          </cell>
          <cell r="Y147">
            <v>7</v>
          </cell>
          <cell r="Z147">
            <v>-2.2200000000000002</v>
          </cell>
          <cell r="AA147">
            <v>1.1100000000000001</v>
          </cell>
          <cell r="AB147">
            <v>-1.5</v>
          </cell>
          <cell r="AC147">
            <v>-0.22</v>
          </cell>
          <cell r="AD147">
            <v>0.91</v>
          </cell>
          <cell r="AE147">
            <v>-0.28000000000000003</v>
          </cell>
          <cell r="AF147">
            <v>3.55</v>
          </cell>
          <cell r="AG147">
            <v>2.82</v>
          </cell>
          <cell r="AH147">
            <v>4.79</v>
          </cell>
          <cell r="AI147">
            <v>-3.78</v>
          </cell>
          <cell r="AJ147">
            <v>-4.6399999999999997</v>
          </cell>
          <cell r="AK147">
            <v>3.78</v>
          </cell>
          <cell r="AL147">
            <v>-3.42</v>
          </cell>
          <cell r="AM147">
            <v>-0.39</v>
          </cell>
          <cell r="AN147">
            <v>-0.57999999999999996</v>
          </cell>
          <cell r="AO147">
            <v>0.71</v>
          </cell>
          <cell r="AP147">
            <v>2.38</v>
          </cell>
          <cell r="AQ147">
            <v>9.6300000000000008</v>
          </cell>
          <cell r="AR147">
            <v>-6.33</v>
          </cell>
          <cell r="BI147">
            <v>146</v>
          </cell>
        </row>
        <row r="148">
          <cell r="A148" t="str">
            <v>1108048.Peixe-xerelete</v>
          </cell>
          <cell r="B148">
            <v>1.61</v>
          </cell>
          <cell r="C148">
            <v>0.84</v>
          </cell>
          <cell r="D148">
            <v>2.57</v>
          </cell>
          <cell r="E148">
            <v>-0.13</v>
          </cell>
          <cell r="F148">
            <v>0.2</v>
          </cell>
          <cell r="G148">
            <v>21.06</v>
          </cell>
          <cell r="H148">
            <v>-12.31</v>
          </cell>
          <cell r="I148">
            <v>-3.77</v>
          </cell>
          <cell r="J148">
            <v>-6.2</v>
          </cell>
          <cell r="K148">
            <v>-14.02</v>
          </cell>
          <cell r="L148">
            <v>-3.17</v>
          </cell>
          <cell r="M148">
            <v>-2.3199999999999998</v>
          </cell>
          <cell r="N148">
            <v>18.739999999999998</v>
          </cell>
          <cell r="O148">
            <v>2.91</v>
          </cell>
          <cell r="P148">
            <v>2.52</v>
          </cell>
          <cell r="Q148">
            <v>1.82</v>
          </cell>
          <cell r="R148">
            <v>-3.12</v>
          </cell>
          <cell r="S148">
            <v>12.42</v>
          </cell>
          <cell r="T148">
            <v>4.8600000000000003</v>
          </cell>
          <cell r="U148">
            <v>5.39</v>
          </cell>
          <cell r="V148">
            <v>-12.16</v>
          </cell>
          <cell r="W148">
            <v>-5.25</v>
          </cell>
          <cell r="X148">
            <v>-4.3</v>
          </cell>
          <cell r="Y148">
            <v>9.02</v>
          </cell>
          <cell r="Z148">
            <v>2.63</v>
          </cell>
          <cell r="AA148">
            <v>0.18</v>
          </cell>
          <cell r="AB148">
            <v>-0.14000000000000001</v>
          </cell>
          <cell r="AC148">
            <v>6.68</v>
          </cell>
          <cell r="AD148">
            <v>-12.37</v>
          </cell>
          <cell r="AE148">
            <v>7.28</v>
          </cell>
          <cell r="AF148">
            <v>1.99</v>
          </cell>
          <cell r="AG148">
            <v>5.63</v>
          </cell>
          <cell r="AH148">
            <v>-5.0999999999999996</v>
          </cell>
          <cell r="AI148">
            <v>-4.5</v>
          </cell>
          <cell r="AJ148">
            <v>0.03</v>
          </cell>
          <cell r="AK148">
            <v>-0.41</v>
          </cell>
          <cell r="AL148">
            <v>0.17</v>
          </cell>
          <cell r="AM148">
            <v>4.74</v>
          </cell>
          <cell r="AN148">
            <v>1.42</v>
          </cell>
          <cell r="AO148">
            <v>5.56</v>
          </cell>
          <cell r="AP148">
            <v>9.85</v>
          </cell>
          <cell r="AQ148">
            <v>14.84</v>
          </cell>
          <cell r="AR148">
            <v>3.75</v>
          </cell>
          <cell r="BI148">
            <v>147</v>
          </cell>
        </row>
        <row r="149">
          <cell r="A149" t="str">
            <v>1108057.Peixe-surubim</v>
          </cell>
          <cell r="B149">
            <v>7.26</v>
          </cell>
          <cell r="C149">
            <v>4.99</v>
          </cell>
          <cell r="D149">
            <v>-0.63</v>
          </cell>
          <cell r="E149">
            <v>-2.41</v>
          </cell>
          <cell r="F149">
            <v>-0.52</v>
          </cell>
          <cell r="G149">
            <v>2.98</v>
          </cell>
          <cell r="H149">
            <v>2.97</v>
          </cell>
          <cell r="I149">
            <v>2.38</v>
          </cell>
          <cell r="J149">
            <v>0.53</v>
          </cell>
          <cell r="K149">
            <v>-1.36</v>
          </cell>
          <cell r="L149">
            <v>-8.01</v>
          </cell>
          <cell r="M149">
            <v>1.81</v>
          </cell>
          <cell r="N149">
            <v>8.09</v>
          </cell>
          <cell r="O149">
            <v>-4.21</v>
          </cell>
          <cell r="P149">
            <v>0.19</v>
          </cell>
          <cell r="Q149">
            <v>1.89</v>
          </cell>
          <cell r="R149">
            <v>-1.67</v>
          </cell>
          <cell r="S149">
            <v>0.86</v>
          </cell>
          <cell r="T149">
            <v>-1.34</v>
          </cell>
          <cell r="U149">
            <v>4.54</v>
          </cell>
          <cell r="V149">
            <v>-0.48</v>
          </cell>
          <cell r="W149">
            <v>-5.08</v>
          </cell>
          <cell r="X149">
            <v>5.34</v>
          </cell>
          <cell r="Y149">
            <v>-2.72</v>
          </cell>
          <cell r="Z149">
            <v>8.8800000000000008</v>
          </cell>
          <cell r="AA149">
            <v>-3.78</v>
          </cell>
          <cell r="AB149">
            <v>-0.45</v>
          </cell>
          <cell r="AC149">
            <v>-1.88</v>
          </cell>
          <cell r="AD149">
            <v>1.71</v>
          </cell>
          <cell r="AE149">
            <v>1.17</v>
          </cell>
          <cell r="AF149">
            <v>5.84</v>
          </cell>
          <cell r="AG149">
            <v>5.25</v>
          </cell>
          <cell r="AH149">
            <v>-2.4300000000000002</v>
          </cell>
          <cell r="AI149">
            <v>-1.03</v>
          </cell>
          <cell r="AJ149">
            <v>1.04</v>
          </cell>
          <cell r="AK149">
            <v>2.2000000000000002</v>
          </cell>
          <cell r="AL149">
            <v>2.5299999999999998</v>
          </cell>
          <cell r="AM149">
            <v>-1.63</v>
          </cell>
          <cell r="AN149">
            <v>1.26</v>
          </cell>
          <cell r="AO149">
            <v>0.38</v>
          </cell>
          <cell r="AP149">
            <v>2.2599999999999998</v>
          </cell>
          <cell r="AQ149">
            <v>2.9</v>
          </cell>
          <cell r="AR149">
            <v>2.0299999999999998</v>
          </cell>
          <cell r="BI149">
            <v>148</v>
          </cell>
        </row>
        <row r="150">
          <cell r="A150" t="str">
            <v>1108058.Peixe-albacora</v>
          </cell>
          <cell r="B150">
            <v>-1.1299999999999999</v>
          </cell>
          <cell r="C150">
            <v>0.69</v>
          </cell>
          <cell r="D150">
            <v>1.71</v>
          </cell>
          <cell r="E150">
            <v>1.36</v>
          </cell>
          <cell r="F150">
            <v>4.03</v>
          </cell>
          <cell r="G150">
            <v>-2.4300000000000002</v>
          </cell>
          <cell r="H150">
            <v>4.37</v>
          </cell>
          <cell r="I150">
            <v>-5.32</v>
          </cell>
          <cell r="J150">
            <v>0.28000000000000003</v>
          </cell>
          <cell r="K150">
            <v>0.85</v>
          </cell>
          <cell r="L150">
            <v>0.09</v>
          </cell>
          <cell r="M150">
            <v>4.09</v>
          </cell>
          <cell r="N150">
            <v>-5.63</v>
          </cell>
          <cell r="O150">
            <v>3.71</v>
          </cell>
          <cell r="P150">
            <v>-5.98</v>
          </cell>
          <cell r="Q150">
            <v>0.32</v>
          </cell>
          <cell r="R150">
            <v>-3</v>
          </cell>
          <cell r="S150">
            <v>7.17</v>
          </cell>
          <cell r="T150">
            <v>2.71</v>
          </cell>
          <cell r="U150">
            <v>3.4</v>
          </cell>
          <cell r="V150">
            <v>2.08</v>
          </cell>
          <cell r="W150">
            <v>2.23</v>
          </cell>
          <cell r="X150">
            <v>-0.2</v>
          </cell>
          <cell r="Y150">
            <v>0.03</v>
          </cell>
          <cell r="Z150">
            <v>-1.1200000000000001</v>
          </cell>
          <cell r="AA150">
            <v>-1.33</v>
          </cell>
          <cell r="AB150">
            <v>3.3</v>
          </cell>
          <cell r="AC150">
            <v>2.99</v>
          </cell>
          <cell r="AD150">
            <v>-1.93</v>
          </cell>
          <cell r="AE150">
            <v>0.38</v>
          </cell>
          <cell r="AF150">
            <v>3.08</v>
          </cell>
          <cell r="AG150">
            <v>5.48</v>
          </cell>
          <cell r="AH150">
            <v>1.76</v>
          </cell>
          <cell r="AI150">
            <v>-11.01</v>
          </cell>
          <cell r="AJ150">
            <v>13.36</v>
          </cell>
          <cell r="AK150">
            <v>-2.96</v>
          </cell>
          <cell r="AL150">
            <v>2.4</v>
          </cell>
          <cell r="AM150">
            <v>4.8899999999999997</v>
          </cell>
          <cell r="AN150">
            <v>3.59</v>
          </cell>
          <cell r="AO150">
            <v>1.96</v>
          </cell>
          <cell r="AP150">
            <v>1.48</v>
          </cell>
          <cell r="AQ150">
            <v>0.56999999999999995</v>
          </cell>
          <cell r="AR150">
            <v>6.75</v>
          </cell>
          <cell r="BI150">
            <v>149</v>
          </cell>
        </row>
        <row r="151">
          <cell r="A151" t="str">
            <v>1108064.Siri</v>
          </cell>
          <cell r="B151">
            <v>3.47</v>
          </cell>
          <cell r="C151">
            <v>-5.19</v>
          </cell>
          <cell r="D151">
            <v>5.97</v>
          </cell>
          <cell r="E151">
            <v>6.21</v>
          </cell>
          <cell r="F151">
            <v>1.79</v>
          </cell>
          <cell r="G151">
            <v>-9.14</v>
          </cell>
          <cell r="H151">
            <v>-0.81</v>
          </cell>
          <cell r="I151">
            <v>6.72</v>
          </cell>
          <cell r="J151">
            <v>-5.94</v>
          </cell>
          <cell r="K151">
            <v>-0.12</v>
          </cell>
          <cell r="L151">
            <v>11.04</v>
          </cell>
          <cell r="M151">
            <v>-4.34</v>
          </cell>
          <cell r="N151">
            <v>3.26</v>
          </cell>
          <cell r="O151">
            <v>-1.41</v>
          </cell>
          <cell r="P151">
            <v>9.17</v>
          </cell>
          <cell r="Q151">
            <v>-5.0599999999999996</v>
          </cell>
          <cell r="R151">
            <v>3.23</v>
          </cell>
          <cell r="S151">
            <v>2.09</v>
          </cell>
          <cell r="T151">
            <v>3.83</v>
          </cell>
          <cell r="U151">
            <v>-2.0299999999999998</v>
          </cell>
          <cell r="V151">
            <v>5.37</v>
          </cell>
          <cell r="W151">
            <v>-5.88</v>
          </cell>
          <cell r="X151">
            <v>-4.6399999999999997</v>
          </cell>
          <cell r="Y151">
            <v>0.96</v>
          </cell>
          <cell r="Z151">
            <v>-5.23</v>
          </cell>
          <cell r="AA151">
            <v>-0.41</v>
          </cell>
          <cell r="AB151">
            <v>-6.05</v>
          </cell>
          <cell r="AC151">
            <v>13.13</v>
          </cell>
          <cell r="AD151">
            <v>4.18</v>
          </cell>
          <cell r="AE151">
            <v>1.43</v>
          </cell>
          <cell r="AF151">
            <v>2.77</v>
          </cell>
          <cell r="AG151">
            <v>-2.09</v>
          </cell>
          <cell r="AH151">
            <v>-0.4</v>
          </cell>
          <cell r="AI151">
            <v>-1.91</v>
          </cell>
          <cell r="AJ151">
            <v>-5.13</v>
          </cell>
          <cell r="AK151">
            <v>5.35</v>
          </cell>
          <cell r="AL151">
            <v>3.62</v>
          </cell>
          <cell r="AM151">
            <v>1.52</v>
          </cell>
          <cell r="AN151">
            <v>-4.71</v>
          </cell>
          <cell r="AO151">
            <v>3.97</v>
          </cell>
          <cell r="AP151">
            <v>-3.86</v>
          </cell>
          <cell r="AQ151">
            <v>16.260000000000002</v>
          </cell>
          <cell r="AR151">
            <v>-0.91</v>
          </cell>
          <cell r="BI151">
            <v>150</v>
          </cell>
        </row>
        <row r="152">
          <cell r="A152" t="str">
            <v>1108076.Peixe-acará</v>
          </cell>
          <cell r="B152">
            <v>3.7</v>
          </cell>
          <cell r="C152">
            <v>-3.35</v>
          </cell>
          <cell r="D152">
            <v>-3.62</v>
          </cell>
          <cell r="E152">
            <v>-1.6</v>
          </cell>
          <cell r="F152">
            <v>3.55</v>
          </cell>
          <cell r="G152">
            <v>3.67</v>
          </cell>
          <cell r="H152">
            <v>-0.88</v>
          </cell>
          <cell r="I152">
            <v>-3.73</v>
          </cell>
          <cell r="J152">
            <v>7.63</v>
          </cell>
          <cell r="K152">
            <v>0.67</v>
          </cell>
          <cell r="L152">
            <v>-5.42</v>
          </cell>
          <cell r="M152">
            <v>7.89</v>
          </cell>
          <cell r="N152">
            <v>0.41</v>
          </cell>
          <cell r="O152">
            <v>5</v>
          </cell>
          <cell r="P152">
            <v>-4.83</v>
          </cell>
          <cell r="Q152">
            <v>-1.51</v>
          </cell>
          <cell r="R152">
            <v>-2.99</v>
          </cell>
          <cell r="S152">
            <v>9.51</v>
          </cell>
          <cell r="T152">
            <v>3.19</v>
          </cell>
          <cell r="U152">
            <v>-6.74</v>
          </cell>
          <cell r="V152">
            <v>5.71</v>
          </cell>
          <cell r="W152">
            <v>-2.31</v>
          </cell>
          <cell r="X152">
            <v>-4.08</v>
          </cell>
          <cell r="Y152">
            <v>2.98</v>
          </cell>
          <cell r="Z152">
            <v>-4.17</v>
          </cell>
          <cell r="AA152">
            <v>1.47</v>
          </cell>
          <cell r="AB152">
            <v>3.15</v>
          </cell>
          <cell r="AC152">
            <v>-0.26</v>
          </cell>
          <cell r="AD152">
            <v>-4.8099999999999996</v>
          </cell>
          <cell r="AE152">
            <v>6.96</v>
          </cell>
          <cell r="AF152">
            <v>1.48</v>
          </cell>
          <cell r="AG152">
            <v>5.7</v>
          </cell>
          <cell r="AH152">
            <v>-3.38</v>
          </cell>
          <cell r="AI152">
            <v>-5.66</v>
          </cell>
          <cell r="AJ152">
            <v>4.37</v>
          </cell>
          <cell r="AK152">
            <v>-2.6</v>
          </cell>
          <cell r="AL152">
            <v>-6.99</v>
          </cell>
          <cell r="AM152">
            <v>4.04</v>
          </cell>
          <cell r="AN152">
            <v>4.2699999999999996</v>
          </cell>
          <cell r="AO152">
            <v>4.54</v>
          </cell>
          <cell r="AP152">
            <v>0.59</v>
          </cell>
          <cell r="AQ152">
            <v>-0.68</v>
          </cell>
          <cell r="AR152">
            <v>-1.23</v>
          </cell>
          <cell r="BI152">
            <v>151</v>
          </cell>
        </row>
        <row r="153">
          <cell r="A153" t="str">
            <v>1108088.Peixe-dourada</v>
          </cell>
          <cell r="B153">
            <v>-11.07</v>
          </cell>
          <cell r="C153">
            <v>-0.93</v>
          </cell>
          <cell r="D153">
            <v>7.95</v>
          </cell>
          <cell r="E153">
            <v>13.06</v>
          </cell>
          <cell r="F153">
            <v>-1.26</v>
          </cell>
          <cell r="G153">
            <v>7.79</v>
          </cell>
          <cell r="H153">
            <v>-3.08</v>
          </cell>
          <cell r="I153">
            <v>5.58</v>
          </cell>
          <cell r="J153">
            <v>0.11</v>
          </cell>
          <cell r="K153">
            <v>-2.38</v>
          </cell>
          <cell r="L153">
            <v>-4.5999999999999996</v>
          </cell>
          <cell r="M153">
            <v>1.82</v>
          </cell>
          <cell r="N153">
            <v>3.01</v>
          </cell>
          <cell r="O153">
            <v>-4.9400000000000004</v>
          </cell>
          <cell r="P153">
            <v>-4.2300000000000004</v>
          </cell>
          <cell r="Q153">
            <v>6.78</v>
          </cell>
          <cell r="R153">
            <v>0.04</v>
          </cell>
          <cell r="S153">
            <v>9.2200000000000006</v>
          </cell>
          <cell r="T153">
            <v>0.66</v>
          </cell>
          <cell r="U153">
            <v>2.1800000000000002</v>
          </cell>
          <cell r="V153">
            <v>9.77</v>
          </cell>
          <cell r="W153">
            <v>-7.21</v>
          </cell>
          <cell r="X153">
            <v>-6.27</v>
          </cell>
          <cell r="Y153">
            <v>3.04</v>
          </cell>
          <cell r="Z153">
            <v>-1.23</v>
          </cell>
          <cell r="AA153">
            <v>-5.28</v>
          </cell>
          <cell r="AB153">
            <v>2.2599999999999998</v>
          </cell>
          <cell r="AC153">
            <v>6.71</v>
          </cell>
          <cell r="AD153">
            <v>4.3499999999999996</v>
          </cell>
          <cell r="AE153">
            <v>6.81</v>
          </cell>
          <cell r="AF153">
            <v>1.52</v>
          </cell>
          <cell r="AG153">
            <v>8.61</v>
          </cell>
          <cell r="AH153">
            <v>2.44</v>
          </cell>
          <cell r="AI153">
            <v>-15.16</v>
          </cell>
          <cell r="AJ153">
            <v>-3.67</v>
          </cell>
          <cell r="AK153">
            <v>-0.43</v>
          </cell>
          <cell r="AL153">
            <v>-3.34</v>
          </cell>
          <cell r="AM153">
            <v>2.12</v>
          </cell>
          <cell r="AN153">
            <v>-1.24</v>
          </cell>
          <cell r="AO153">
            <v>19.489999999999998</v>
          </cell>
          <cell r="AP153">
            <v>6.11</v>
          </cell>
          <cell r="AQ153">
            <v>5.6</v>
          </cell>
          <cell r="AR153">
            <v>-2.68</v>
          </cell>
          <cell r="BI153">
            <v>152</v>
          </cell>
        </row>
        <row r="154">
          <cell r="A154" t="str">
            <v>1108092.Peixe-filhote</v>
          </cell>
          <cell r="B154">
            <v>-5.96</v>
          </cell>
          <cell r="C154">
            <v>1.46</v>
          </cell>
          <cell r="D154">
            <v>4.1500000000000004</v>
          </cell>
          <cell r="E154">
            <v>4.8600000000000003</v>
          </cell>
          <cell r="F154">
            <v>-2.68</v>
          </cell>
          <cell r="G154">
            <v>4.4400000000000004</v>
          </cell>
          <cell r="H154">
            <v>2.21</v>
          </cell>
          <cell r="I154">
            <v>8.4499999999999993</v>
          </cell>
          <cell r="J154">
            <v>-2.0699999999999998</v>
          </cell>
          <cell r="K154">
            <v>-3.72</v>
          </cell>
          <cell r="L154">
            <v>-7.9</v>
          </cell>
          <cell r="M154">
            <v>4.4000000000000004</v>
          </cell>
          <cell r="N154">
            <v>-1.7</v>
          </cell>
          <cell r="O154">
            <v>-0.66</v>
          </cell>
          <cell r="P154">
            <v>2.71</v>
          </cell>
          <cell r="Q154">
            <v>4.28</v>
          </cell>
          <cell r="R154">
            <v>-0.5</v>
          </cell>
          <cell r="S154">
            <v>12.15</v>
          </cell>
          <cell r="T154">
            <v>-6.87</v>
          </cell>
          <cell r="U154">
            <v>9.66</v>
          </cell>
          <cell r="V154">
            <v>10.98</v>
          </cell>
          <cell r="W154">
            <v>-5.04</v>
          </cell>
          <cell r="X154">
            <v>-6.06</v>
          </cell>
          <cell r="Y154">
            <v>2.82</v>
          </cell>
          <cell r="Z154">
            <v>-5.47</v>
          </cell>
          <cell r="AA154">
            <v>-4.57</v>
          </cell>
          <cell r="AB154">
            <v>-1.77</v>
          </cell>
          <cell r="AC154">
            <v>6.97</v>
          </cell>
          <cell r="AD154">
            <v>3.49</v>
          </cell>
          <cell r="AE154">
            <v>1.46</v>
          </cell>
          <cell r="AF154">
            <v>3.93</v>
          </cell>
          <cell r="AG154">
            <v>7.59</v>
          </cell>
          <cell r="AH154">
            <v>1.74</v>
          </cell>
          <cell r="AI154">
            <v>-4.1100000000000003</v>
          </cell>
          <cell r="AJ154">
            <v>-2.44</v>
          </cell>
          <cell r="AK154">
            <v>-2.38</v>
          </cell>
          <cell r="AL154">
            <v>-4.03</v>
          </cell>
          <cell r="AM154">
            <v>1.24</v>
          </cell>
          <cell r="AN154">
            <v>4.13</v>
          </cell>
          <cell r="AO154">
            <v>4.5599999999999996</v>
          </cell>
          <cell r="AP154">
            <v>10.31</v>
          </cell>
          <cell r="AQ154">
            <v>1.73</v>
          </cell>
          <cell r="AR154">
            <v>13.96</v>
          </cell>
          <cell r="BI154">
            <v>153</v>
          </cell>
        </row>
        <row r="155">
          <cell r="A155" t="str">
            <v>1109.Carnes, peixes industrializados</v>
          </cell>
          <cell r="B155">
            <v>0.25</v>
          </cell>
          <cell r="C155">
            <v>-0.12</v>
          </cell>
          <cell r="D155">
            <v>2.4</v>
          </cell>
          <cell r="E155">
            <v>2.67</v>
          </cell>
          <cell r="F155">
            <v>1.96</v>
          </cell>
          <cell r="G155">
            <v>1.47</v>
          </cell>
          <cell r="H155">
            <v>0.55000000000000004</v>
          </cell>
          <cell r="I155">
            <v>-1.08</v>
          </cell>
          <cell r="J155">
            <v>-0.13</v>
          </cell>
          <cell r="K155">
            <v>0.4</v>
          </cell>
          <cell r="L155">
            <v>-0.84</v>
          </cell>
          <cell r="M155">
            <v>1.21</v>
          </cell>
          <cell r="N155">
            <v>1.07</v>
          </cell>
          <cell r="O155">
            <v>2.0099999999999998</v>
          </cell>
          <cell r="P155">
            <v>0.79</v>
          </cell>
          <cell r="Q155">
            <v>0.09</v>
          </cell>
          <cell r="R155">
            <v>-0.59</v>
          </cell>
          <cell r="S155">
            <v>0.18</v>
          </cell>
          <cell r="T155">
            <v>0.28000000000000003</v>
          </cell>
          <cell r="U155">
            <v>0.37</v>
          </cell>
          <cell r="V155">
            <v>0.61</v>
          </cell>
          <cell r="W155">
            <v>0.78</v>
          </cell>
          <cell r="X155">
            <v>0.19</v>
          </cell>
          <cell r="Y155">
            <v>-0.1</v>
          </cell>
          <cell r="Z155">
            <v>2.08</v>
          </cell>
          <cell r="AA155">
            <v>0.3</v>
          </cell>
          <cell r="AB155">
            <v>1.26</v>
          </cell>
          <cell r="AC155">
            <v>2.67</v>
          </cell>
          <cell r="AD155">
            <v>1.56</v>
          </cell>
          <cell r="AE155">
            <v>1.65</v>
          </cell>
          <cell r="AF155">
            <v>-0.2</v>
          </cell>
          <cell r="AG155">
            <v>-0.2</v>
          </cell>
          <cell r="AH155">
            <v>-0.2</v>
          </cell>
          <cell r="AI155">
            <v>-1.73</v>
          </cell>
          <cell r="AJ155">
            <v>-0.61</v>
          </cell>
          <cell r="AK155">
            <v>-0.34</v>
          </cell>
          <cell r="AL155">
            <v>0.65</v>
          </cell>
          <cell r="AM155">
            <v>2.82</v>
          </cell>
          <cell r="AN155">
            <v>1.61</v>
          </cell>
          <cell r="AO155">
            <v>3.55</v>
          </cell>
          <cell r="AP155">
            <v>4.32</v>
          </cell>
          <cell r="AQ155">
            <v>3.81</v>
          </cell>
          <cell r="AR155">
            <v>2.2200000000000002</v>
          </cell>
          <cell r="BI155">
            <v>154</v>
          </cell>
        </row>
        <row r="156">
          <cell r="A156" t="str">
            <v>1109002.Presunto</v>
          </cell>
          <cell r="B156">
            <v>-0.59</v>
          </cell>
          <cell r="C156">
            <v>-2.27</v>
          </cell>
          <cell r="D156">
            <v>-0.57999999999999996</v>
          </cell>
          <cell r="E156">
            <v>3.1</v>
          </cell>
          <cell r="F156">
            <v>1.57</v>
          </cell>
          <cell r="G156">
            <v>2.77</v>
          </cell>
          <cell r="H156">
            <v>3.03</v>
          </cell>
          <cell r="I156">
            <v>-0.21</v>
          </cell>
          <cell r="J156">
            <v>0.86</v>
          </cell>
          <cell r="K156">
            <v>1.29</v>
          </cell>
          <cell r="L156">
            <v>-2.75</v>
          </cell>
          <cell r="M156">
            <v>0.16</v>
          </cell>
          <cell r="N156">
            <v>0.18</v>
          </cell>
          <cell r="O156">
            <v>-0.14000000000000001</v>
          </cell>
          <cell r="P156">
            <v>-0.42</v>
          </cell>
          <cell r="Q156">
            <v>1.94</v>
          </cell>
          <cell r="R156">
            <v>0.44</v>
          </cell>
          <cell r="S156">
            <v>1.48</v>
          </cell>
          <cell r="T156">
            <v>0.11</v>
          </cell>
          <cell r="U156">
            <v>1.84</v>
          </cell>
          <cell r="V156">
            <v>0.35</v>
          </cell>
          <cell r="W156">
            <v>-0.47</v>
          </cell>
          <cell r="X156">
            <v>-1.49</v>
          </cell>
          <cell r="Y156">
            <v>0.15</v>
          </cell>
          <cell r="Z156">
            <v>0.87</v>
          </cell>
          <cell r="AA156">
            <v>0.4</v>
          </cell>
          <cell r="AB156">
            <v>0.06</v>
          </cell>
          <cell r="AC156">
            <v>4.08</v>
          </cell>
          <cell r="AD156">
            <v>2.54</v>
          </cell>
          <cell r="AE156">
            <v>2.37</v>
          </cell>
          <cell r="AF156">
            <v>3.01</v>
          </cell>
          <cell r="AG156">
            <v>1.47</v>
          </cell>
          <cell r="AH156">
            <v>-0.52</v>
          </cell>
          <cell r="AI156">
            <v>-2.12</v>
          </cell>
          <cell r="AJ156">
            <v>-1.7</v>
          </cell>
          <cell r="AK156">
            <v>-1.65</v>
          </cell>
          <cell r="AL156">
            <v>-1.95</v>
          </cell>
          <cell r="AM156">
            <v>1.08</v>
          </cell>
          <cell r="AN156">
            <v>0.56999999999999995</v>
          </cell>
          <cell r="AO156">
            <v>2.58</v>
          </cell>
          <cell r="AP156">
            <v>5.87</v>
          </cell>
          <cell r="AQ156">
            <v>13.16</v>
          </cell>
          <cell r="AR156">
            <v>6.89</v>
          </cell>
          <cell r="BI156">
            <v>155</v>
          </cell>
        </row>
        <row r="157">
          <cell r="A157" t="str">
            <v>1109004.Bacon</v>
          </cell>
          <cell r="B157">
            <v>-0.9</v>
          </cell>
          <cell r="C157">
            <v>0.09</v>
          </cell>
          <cell r="D157">
            <v>1.01</v>
          </cell>
          <cell r="E157">
            <v>2.34</v>
          </cell>
          <cell r="F157">
            <v>1.46</v>
          </cell>
          <cell r="G157">
            <v>5.07</v>
          </cell>
          <cell r="H157">
            <v>-0.11</v>
          </cell>
          <cell r="I157">
            <v>-0.65</v>
          </cell>
          <cell r="J157">
            <v>0.24</v>
          </cell>
          <cell r="K157">
            <v>0.85</v>
          </cell>
          <cell r="L157">
            <v>-0.7</v>
          </cell>
          <cell r="M157">
            <v>2.41</v>
          </cell>
          <cell r="N157">
            <v>3.54</v>
          </cell>
          <cell r="O157">
            <v>4.04</v>
          </cell>
          <cell r="P157">
            <v>1.59</v>
          </cell>
          <cell r="Q157">
            <v>-0.34</v>
          </cell>
          <cell r="R157">
            <v>-0.17</v>
          </cell>
          <cell r="S157">
            <v>-1.1100000000000001</v>
          </cell>
          <cell r="T157">
            <v>-0.55000000000000004</v>
          </cell>
          <cell r="U157">
            <v>-3.62</v>
          </cell>
          <cell r="V157">
            <v>2.88</v>
          </cell>
          <cell r="W157">
            <v>3.25</v>
          </cell>
          <cell r="X157">
            <v>0.4</v>
          </cell>
          <cell r="Y157">
            <v>-0.5</v>
          </cell>
          <cell r="Z157">
            <v>-0.28999999999999998</v>
          </cell>
          <cell r="AA157">
            <v>-1.33</v>
          </cell>
          <cell r="AB157">
            <v>0.82</v>
          </cell>
          <cell r="AC157">
            <v>0.76</v>
          </cell>
          <cell r="AD157">
            <v>-0.46</v>
          </cell>
          <cell r="AE157">
            <v>0.64</v>
          </cell>
          <cell r="AF157">
            <v>-0.55000000000000004</v>
          </cell>
          <cell r="AG157">
            <v>-0.94</v>
          </cell>
          <cell r="AH157">
            <v>-1.35</v>
          </cell>
          <cell r="AI157">
            <v>1.59</v>
          </cell>
          <cell r="AJ157">
            <v>-0.32</v>
          </cell>
          <cell r="AK157">
            <v>0.89</v>
          </cell>
          <cell r="AL157">
            <v>0.3</v>
          </cell>
          <cell r="AM157">
            <v>-0.09</v>
          </cell>
          <cell r="AN157">
            <v>1.28</v>
          </cell>
          <cell r="AO157">
            <v>1.3</v>
          </cell>
          <cell r="AP157">
            <v>2.77</v>
          </cell>
          <cell r="AQ157">
            <v>3.61</v>
          </cell>
          <cell r="AR157">
            <v>1.97</v>
          </cell>
          <cell r="BI157">
            <v>156</v>
          </cell>
        </row>
        <row r="158">
          <cell r="A158" t="str">
            <v>1109007.Salsicha e salsichão</v>
          </cell>
          <cell r="B158">
            <v>-2.48</v>
          </cell>
          <cell r="C158">
            <v>2.73</v>
          </cell>
          <cell r="D158">
            <v>-1.91</v>
          </cell>
          <cell r="E158">
            <v>0.81</v>
          </cell>
          <cell r="F158">
            <v>3.17</v>
          </cell>
          <cell r="G158">
            <v>1.87</v>
          </cell>
          <cell r="H158">
            <v>-0.45</v>
          </cell>
          <cell r="I158">
            <v>-0.36</v>
          </cell>
          <cell r="J158">
            <v>-0.44</v>
          </cell>
          <cell r="K158">
            <v>1.66</v>
          </cell>
          <cell r="L158">
            <v>-0.69</v>
          </cell>
          <cell r="M158">
            <v>2.13</v>
          </cell>
          <cell r="N158">
            <v>0.28000000000000003</v>
          </cell>
          <cell r="O158">
            <v>4.2</v>
          </cell>
          <cell r="P158">
            <v>0.93</v>
          </cell>
          <cell r="Q158">
            <v>-0.73</v>
          </cell>
          <cell r="R158">
            <v>-0.2</v>
          </cell>
          <cell r="S158">
            <v>-1.1299999999999999</v>
          </cell>
          <cell r="T158">
            <v>0.15</v>
          </cell>
          <cell r="U158">
            <v>-1.1399999999999999</v>
          </cell>
          <cell r="V158">
            <v>-1.23</v>
          </cell>
          <cell r="W158">
            <v>-0.01</v>
          </cell>
          <cell r="X158">
            <v>1.32</v>
          </cell>
          <cell r="Y158">
            <v>-2.33</v>
          </cell>
          <cell r="Z158">
            <v>-0.8</v>
          </cell>
          <cell r="AA158">
            <v>1.1399999999999999</v>
          </cell>
          <cell r="AB158">
            <v>-0.39</v>
          </cell>
          <cell r="AC158">
            <v>0.4</v>
          </cell>
          <cell r="AD158">
            <v>1.5</v>
          </cell>
          <cell r="AE158">
            <v>2.75</v>
          </cell>
          <cell r="AF158">
            <v>1.05</v>
          </cell>
          <cell r="AG158">
            <v>1.93</v>
          </cell>
          <cell r="AH158">
            <v>-1.98</v>
          </cell>
          <cell r="AI158">
            <v>0.09</v>
          </cell>
          <cell r="AJ158">
            <v>-0.76</v>
          </cell>
          <cell r="AK158">
            <v>-0.76</v>
          </cell>
          <cell r="AL158">
            <v>-1.88</v>
          </cell>
          <cell r="AM158">
            <v>3.67</v>
          </cell>
          <cell r="AN158">
            <v>2.57</v>
          </cell>
          <cell r="AO158">
            <v>6.14</v>
          </cell>
          <cell r="AP158">
            <v>5.65</v>
          </cell>
          <cell r="AQ158">
            <v>6.37</v>
          </cell>
          <cell r="AR158">
            <v>3.45</v>
          </cell>
          <cell r="BI158">
            <v>157</v>
          </cell>
        </row>
        <row r="159">
          <cell r="A159" t="str">
            <v>1109008.Lingüiça</v>
          </cell>
          <cell r="B159">
            <v>-0.39</v>
          </cell>
          <cell r="C159">
            <v>-0.95</v>
          </cell>
          <cell r="D159">
            <v>0.42</v>
          </cell>
          <cell r="E159">
            <v>1.21</v>
          </cell>
          <cell r="F159">
            <v>2.72</v>
          </cell>
          <cell r="G159">
            <v>0.88</v>
          </cell>
          <cell r="H159">
            <v>1.41</v>
          </cell>
          <cell r="I159">
            <v>-1.2</v>
          </cell>
          <cell r="J159">
            <v>0.36</v>
          </cell>
          <cell r="K159">
            <v>-1.86</v>
          </cell>
          <cell r="L159">
            <v>-0.26</v>
          </cell>
          <cell r="M159">
            <v>0.48</v>
          </cell>
          <cell r="N159">
            <v>1</v>
          </cell>
          <cell r="O159">
            <v>2</v>
          </cell>
          <cell r="P159">
            <v>2.31</v>
          </cell>
          <cell r="Q159">
            <v>-1.98</v>
          </cell>
          <cell r="R159">
            <v>0.43</v>
          </cell>
          <cell r="S159">
            <v>-0.8</v>
          </cell>
          <cell r="T159">
            <v>0.83</v>
          </cell>
          <cell r="U159">
            <v>-0.45</v>
          </cell>
          <cell r="V159">
            <v>0.14000000000000001</v>
          </cell>
          <cell r="W159">
            <v>1.03</v>
          </cell>
          <cell r="X159">
            <v>-0.06</v>
          </cell>
          <cell r="Y159">
            <v>-1.1499999999999999</v>
          </cell>
          <cell r="Z159">
            <v>2.89</v>
          </cell>
          <cell r="AA159">
            <v>0.12</v>
          </cell>
          <cell r="AB159">
            <v>-0.41</v>
          </cell>
          <cell r="AC159">
            <v>2.0299999999999998</v>
          </cell>
          <cell r="AD159">
            <v>1.35</v>
          </cell>
          <cell r="AE159">
            <v>1.9</v>
          </cell>
          <cell r="AF159">
            <v>-1.28</v>
          </cell>
          <cell r="AG159">
            <v>-0.19</v>
          </cell>
          <cell r="AH159">
            <v>1.62</v>
          </cell>
          <cell r="AI159">
            <v>-2.63</v>
          </cell>
          <cell r="AJ159">
            <v>-0.03</v>
          </cell>
          <cell r="AK159">
            <v>-0.11</v>
          </cell>
          <cell r="AL159">
            <v>0.71</v>
          </cell>
          <cell r="AM159">
            <v>0.76</v>
          </cell>
          <cell r="AN159">
            <v>0.66</v>
          </cell>
          <cell r="AO159">
            <v>1.3</v>
          </cell>
          <cell r="AP159">
            <v>4.12</v>
          </cell>
          <cell r="AQ159">
            <v>2.91</v>
          </cell>
          <cell r="AR159">
            <v>2.95</v>
          </cell>
          <cell r="BI159">
            <v>158</v>
          </cell>
        </row>
        <row r="160">
          <cell r="A160" t="str">
            <v>1109010.Mortadela</v>
          </cell>
          <cell r="B160">
            <v>0.43</v>
          </cell>
          <cell r="C160">
            <v>0.1</v>
          </cell>
          <cell r="D160">
            <v>1.4</v>
          </cell>
          <cell r="E160">
            <v>4.5999999999999996</v>
          </cell>
          <cell r="F160">
            <v>2.81</v>
          </cell>
          <cell r="G160">
            <v>2.8</v>
          </cell>
          <cell r="H160">
            <v>-0.75</v>
          </cell>
          <cell r="I160">
            <v>0.44</v>
          </cell>
          <cell r="J160">
            <v>-0.18</v>
          </cell>
          <cell r="K160">
            <v>1.69</v>
          </cell>
          <cell r="L160">
            <v>-0.56999999999999995</v>
          </cell>
          <cell r="M160">
            <v>1.19</v>
          </cell>
          <cell r="N160">
            <v>1.73</v>
          </cell>
          <cell r="O160">
            <v>0.43</v>
          </cell>
          <cell r="P160">
            <v>0.79</v>
          </cell>
          <cell r="Q160">
            <v>0.49</v>
          </cell>
          <cell r="R160">
            <v>0.13</v>
          </cell>
          <cell r="S160">
            <v>-2.06</v>
          </cell>
          <cell r="T160">
            <v>2.21</v>
          </cell>
          <cell r="U160">
            <v>-1.23</v>
          </cell>
          <cell r="V160">
            <v>0.89</v>
          </cell>
          <cell r="W160">
            <v>0.35</v>
          </cell>
          <cell r="X160">
            <v>1.87</v>
          </cell>
          <cell r="Y160">
            <v>-1.76</v>
          </cell>
          <cell r="Z160">
            <v>0.92</v>
          </cell>
          <cell r="AA160">
            <v>-1.02</v>
          </cell>
          <cell r="AB160">
            <v>0.79</v>
          </cell>
          <cell r="AC160">
            <v>1.75</v>
          </cell>
          <cell r="AD160">
            <v>1.59</v>
          </cell>
          <cell r="AE160">
            <v>1.35</v>
          </cell>
          <cell r="AF160">
            <v>1.21</v>
          </cell>
          <cell r="AG160">
            <v>0.4</v>
          </cell>
          <cell r="AH160">
            <v>-1.32</v>
          </cell>
          <cell r="AI160">
            <v>0.34</v>
          </cell>
          <cell r="AJ160">
            <v>-0.14000000000000001</v>
          </cell>
          <cell r="AK160">
            <v>0.37</v>
          </cell>
          <cell r="AL160">
            <v>0.52</v>
          </cell>
          <cell r="AM160">
            <v>2.19</v>
          </cell>
          <cell r="AN160">
            <v>0.49</v>
          </cell>
          <cell r="AO160">
            <v>3.16</v>
          </cell>
          <cell r="AP160">
            <v>4</v>
          </cell>
          <cell r="AQ160">
            <v>5.69</v>
          </cell>
          <cell r="AR160">
            <v>3.19</v>
          </cell>
          <cell r="BI160">
            <v>159</v>
          </cell>
        </row>
        <row r="161">
          <cell r="A161" t="str">
            <v>1109012.Salame e salaminho</v>
          </cell>
          <cell r="B161">
            <v>-3.59</v>
          </cell>
          <cell r="C161">
            <v>-5.93</v>
          </cell>
          <cell r="D161">
            <v>-2.73</v>
          </cell>
          <cell r="E161">
            <v>0.1</v>
          </cell>
          <cell r="F161">
            <v>4.4400000000000004</v>
          </cell>
          <cell r="G161">
            <v>10.119999999999999</v>
          </cell>
          <cell r="H161">
            <v>-2.17</v>
          </cell>
          <cell r="I161">
            <v>4.74</v>
          </cell>
          <cell r="J161">
            <v>0.75</v>
          </cell>
          <cell r="K161">
            <v>4.97</v>
          </cell>
          <cell r="L161">
            <v>-4.8</v>
          </cell>
          <cell r="M161">
            <v>4.75</v>
          </cell>
          <cell r="N161">
            <v>-3.06</v>
          </cell>
          <cell r="O161">
            <v>1.03</v>
          </cell>
          <cell r="P161">
            <v>-0.32</v>
          </cell>
          <cell r="Q161">
            <v>0.5</v>
          </cell>
          <cell r="R161">
            <v>-2.02</v>
          </cell>
          <cell r="S161">
            <v>-2.7</v>
          </cell>
          <cell r="T161">
            <v>-1.38</v>
          </cell>
          <cell r="U161">
            <v>5.12</v>
          </cell>
          <cell r="V161">
            <v>0.42</v>
          </cell>
          <cell r="W161">
            <v>-1.57</v>
          </cell>
          <cell r="X161">
            <v>-3.2</v>
          </cell>
          <cell r="Y161">
            <v>-1.1200000000000001</v>
          </cell>
          <cell r="Z161">
            <v>1.1200000000000001</v>
          </cell>
          <cell r="AA161">
            <v>-0.42</v>
          </cell>
          <cell r="AB161">
            <v>-1.38</v>
          </cell>
          <cell r="AC161">
            <v>-6.19</v>
          </cell>
          <cell r="AD161">
            <v>4.95</v>
          </cell>
          <cell r="AE161">
            <v>4.3600000000000003</v>
          </cell>
          <cell r="AF161">
            <v>-0.52</v>
          </cell>
          <cell r="AG161">
            <v>1.83</v>
          </cell>
          <cell r="AH161">
            <v>-3.43</v>
          </cell>
          <cell r="AI161">
            <v>4.08</v>
          </cell>
          <cell r="AJ161">
            <v>-4.4800000000000004</v>
          </cell>
          <cell r="AK161">
            <v>2.02</v>
          </cell>
          <cell r="AL161">
            <v>4.2699999999999996</v>
          </cell>
          <cell r="AM161">
            <v>4.17</v>
          </cell>
          <cell r="AN161">
            <v>3.04</v>
          </cell>
          <cell r="AO161">
            <v>4.97</v>
          </cell>
          <cell r="AP161">
            <v>2.11</v>
          </cell>
          <cell r="AQ161">
            <v>1.66</v>
          </cell>
          <cell r="AR161">
            <v>5.36</v>
          </cell>
          <cell r="BI161">
            <v>160</v>
          </cell>
        </row>
        <row r="162">
          <cell r="A162" t="str">
            <v>1109023.Bacalhau</v>
          </cell>
          <cell r="B162">
            <v>0.92</v>
          </cell>
          <cell r="C162">
            <v>2.08</v>
          </cell>
          <cell r="D162">
            <v>0.95</v>
          </cell>
          <cell r="E162">
            <v>2.4300000000000002</v>
          </cell>
          <cell r="F162">
            <v>-1.95</v>
          </cell>
          <cell r="G162">
            <v>6.07</v>
          </cell>
          <cell r="H162">
            <v>2.37</v>
          </cell>
          <cell r="I162">
            <v>-1.48</v>
          </cell>
          <cell r="J162">
            <v>-4.88</v>
          </cell>
          <cell r="K162">
            <v>1.43</v>
          </cell>
          <cell r="L162">
            <v>3.54</v>
          </cell>
          <cell r="M162">
            <v>0.94</v>
          </cell>
          <cell r="N162">
            <v>1.2</v>
          </cell>
          <cell r="O162">
            <v>0.27</v>
          </cell>
          <cell r="P162">
            <v>1.65</v>
          </cell>
          <cell r="Q162">
            <v>0.26</v>
          </cell>
          <cell r="R162">
            <v>-4.78</v>
          </cell>
          <cell r="S162">
            <v>0.44</v>
          </cell>
          <cell r="T162">
            <v>-0.27</v>
          </cell>
          <cell r="U162">
            <v>7.73</v>
          </cell>
          <cell r="V162">
            <v>0.31</v>
          </cell>
          <cell r="W162">
            <v>4.88</v>
          </cell>
          <cell r="X162">
            <v>1.82</v>
          </cell>
          <cell r="Y162">
            <v>5.0199999999999996</v>
          </cell>
          <cell r="Z162">
            <v>6</v>
          </cell>
          <cell r="AA162">
            <v>6.16</v>
          </cell>
          <cell r="AB162">
            <v>6.5</v>
          </cell>
          <cell r="AC162">
            <v>6.05</v>
          </cell>
          <cell r="AD162">
            <v>0.5</v>
          </cell>
          <cell r="AE162">
            <v>-1.06</v>
          </cell>
          <cell r="AF162">
            <v>2.2200000000000002</v>
          </cell>
          <cell r="AG162">
            <v>-4.0999999999999996</v>
          </cell>
          <cell r="AH162">
            <v>-2.7</v>
          </cell>
          <cell r="AI162">
            <v>-0.18</v>
          </cell>
          <cell r="AJ162">
            <v>-1.34</v>
          </cell>
          <cell r="AK162">
            <v>4.3600000000000003</v>
          </cell>
          <cell r="AL162">
            <v>1.32</v>
          </cell>
          <cell r="AM162">
            <v>2.1800000000000002</v>
          </cell>
          <cell r="AN162">
            <v>7.22</v>
          </cell>
          <cell r="AO162">
            <v>9.33</v>
          </cell>
          <cell r="AP162">
            <v>5.08</v>
          </cell>
          <cell r="AQ162">
            <v>-0.8</v>
          </cell>
          <cell r="AR162">
            <v>-1.1200000000000001</v>
          </cell>
          <cell r="BI162">
            <v>161</v>
          </cell>
        </row>
        <row r="163">
          <cell r="A163" t="str">
            <v>1109024.Camarão seco salgado</v>
          </cell>
          <cell r="B163">
            <v>4.71</v>
          </cell>
          <cell r="C163">
            <v>-5.19</v>
          </cell>
          <cell r="D163">
            <v>2.65</v>
          </cell>
          <cell r="E163">
            <v>5.23</v>
          </cell>
          <cell r="F163">
            <v>-7.0000000000000007E-2</v>
          </cell>
          <cell r="G163">
            <v>12.46</v>
          </cell>
          <cell r="H163">
            <v>0.15</v>
          </cell>
          <cell r="I163">
            <v>0.36</v>
          </cell>
          <cell r="J163">
            <v>-7.28</v>
          </cell>
          <cell r="K163">
            <v>6.44</v>
          </cell>
          <cell r="L163">
            <v>8.4499999999999993</v>
          </cell>
          <cell r="M163">
            <v>-3.41</v>
          </cell>
          <cell r="N163">
            <v>-1.41</v>
          </cell>
          <cell r="O163">
            <v>4</v>
          </cell>
          <cell r="P163">
            <v>-2.78</v>
          </cell>
          <cell r="Q163">
            <v>-2.14</v>
          </cell>
          <cell r="R163">
            <v>5.47</v>
          </cell>
          <cell r="S163">
            <v>7.72</v>
          </cell>
          <cell r="T163">
            <v>-5.29</v>
          </cell>
          <cell r="U163">
            <v>4.5599999999999996</v>
          </cell>
          <cell r="V163">
            <v>-3.14</v>
          </cell>
          <cell r="W163">
            <v>3.89</v>
          </cell>
          <cell r="X163">
            <v>-1.96</v>
          </cell>
          <cell r="Y163">
            <v>13.75</v>
          </cell>
          <cell r="Z163">
            <v>1.75</v>
          </cell>
          <cell r="AA163">
            <v>-8.91</v>
          </cell>
          <cell r="AB163">
            <v>-6.95</v>
          </cell>
          <cell r="AC163">
            <v>2.6</v>
          </cell>
          <cell r="AD163">
            <v>-1.6</v>
          </cell>
          <cell r="AE163">
            <v>-10.89</v>
          </cell>
          <cell r="AF163">
            <v>24.34</v>
          </cell>
          <cell r="AG163">
            <v>11.07</v>
          </cell>
          <cell r="AH163">
            <v>-11.87</v>
          </cell>
          <cell r="AI163">
            <v>6.54</v>
          </cell>
          <cell r="AJ163">
            <v>-0.57999999999999996</v>
          </cell>
          <cell r="AK163">
            <v>-5.43</v>
          </cell>
          <cell r="AL163">
            <v>3.6</v>
          </cell>
          <cell r="AM163">
            <v>-3.74</v>
          </cell>
          <cell r="AN163">
            <v>-3.24</v>
          </cell>
          <cell r="AO163">
            <v>-5.37</v>
          </cell>
          <cell r="AP163">
            <v>10.81</v>
          </cell>
          <cell r="AQ163">
            <v>-0.62</v>
          </cell>
          <cell r="AR163">
            <v>18.71</v>
          </cell>
          <cell r="BI163">
            <v>162</v>
          </cell>
        </row>
        <row r="164">
          <cell r="A164" t="str">
            <v>1109027.Peixe-pirarucu salgado</v>
          </cell>
          <cell r="B164">
            <v>3.46</v>
          </cell>
          <cell r="C164">
            <v>0.27</v>
          </cell>
          <cell r="D164">
            <v>10.32</v>
          </cell>
          <cell r="E164">
            <v>5.53</v>
          </cell>
          <cell r="F164">
            <v>1.31</v>
          </cell>
          <cell r="G164">
            <v>1.73</v>
          </cell>
          <cell r="H164">
            <v>4.53</v>
          </cell>
          <cell r="I164">
            <v>6.78</v>
          </cell>
          <cell r="J164">
            <v>14.25</v>
          </cell>
          <cell r="K164">
            <v>1.19</v>
          </cell>
          <cell r="L164">
            <v>4.38</v>
          </cell>
          <cell r="M164">
            <v>5.31</v>
          </cell>
          <cell r="N164">
            <v>1.87</v>
          </cell>
          <cell r="O164">
            <v>-3.74</v>
          </cell>
          <cell r="P164">
            <v>2.15</v>
          </cell>
          <cell r="Q164">
            <v>-2.44</v>
          </cell>
          <cell r="R164">
            <v>0.26</v>
          </cell>
          <cell r="S164">
            <v>1.22</v>
          </cell>
          <cell r="T164">
            <v>0.49</v>
          </cell>
          <cell r="U164">
            <v>5.0999999999999996</v>
          </cell>
          <cell r="V164">
            <v>6.63</v>
          </cell>
          <cell r="W164">
            <v>4.5599999999999996</v>
          </cell>
          <cell r="X164">
            <v>3.32</v>
          </cell>
          <cell r="Y164">
            <v>5.39</v>
          </cell>
          <cell r="Z164">
            <v>3.05</v>
          </cell>
          <cell r="AA164">
            <v>-3.98</v>
          </cell>
          <cell r="AB164">
            <v>-5.71</v>
          </cell>
          <cell r="AC164">
            <v>-2.69</v>
          </cell>
          <cell r="AD164">
            <v>-0.84</v>
          </cell>
          <cell r="AE164">
            <v>0.18</v>
          </cell>
          <cell r="AF164">
            <v>1.57</v>
          </cell>
          <cell r="AG164">
            <v>9.9600000000000009</v>
          </cell>
          <cell r="AH164">
            <v>3.77</v>
          </cell>
          <cell r="AI164">
            <v>-3.39</v>
          </cell>
          <cell r="AJ164">
            <v>1.83</v>
          </cell>
          <cell r="AK164">
            <v>3.75</v>
          </cell>
          <cell r="AL164">
            <v>-2.23</v>
          </cell>
          <cell r="AM164">
            <v>-1.82</v>
          </cell>
          <cell r="AN164">
            <v>-3.96</v>
          </cell>
          <cell r="AO164">
            <v>1.64</v>
          </cell>
          <cell r="AP164">
            <v>0.57999999999999996</v>
          </cell>
          <cell r="AQ164">
            <v>-0.7</v>
          </cell>
          <cell r="AR164">
            <v>2.2599999999999998</v>
          </cell>
          <cell r="BI164">
            <v>163</v>
          </cell>
        </row>
        <row r="165">
          <cell r="A165" t="str">
            <v>1109056.Carne-seca</v>
          </cell>
          <cell r="B165">
            <v>4.96</v>
          </cell>
          <cell r="C165">
            <v>1.03</v>
          </cell>
          <cell r="D165">
            <v>12.51</v>
          </cell>
          <cell r="E165">
            <v>4.75</v>
          </cell>
          <cell r="F165">
            <v>1.27</v>
          </cell>
          <cell r="G165">
            <v>-1.53</v>
          </cell>
          <cell r="H165">
            <v>-1.44</v>
          </cell>
          <cell r="I165">
            <v>-3.48</v>
          </cell>
          <cell r="J165">
            <v>-0.69</v>
          </cell>
          <cell r="K165">
            <v>0.32</v>
          </cell>
          <cell r="L165">
            <v>-2.41</v>
          </cell>
          <cell r="M165">
            <v>2.48</v>
          </cell>
          <cell r="N165">
            <v>2.06</v>
          </cell>
          <cell r="O165">
            <v>3.23</v>
          </cell>
          <cell r="P165">
            <v>-0.44</v>
          </cell>
          <cell r="Q165">
            <v>2.82</v>
          </cell>
          <cell r="R165">
            <v>-1.64</v>
          </cell>
          <cell r="S165">
            <v>3.31</v>
          </cell>
          <cell r="T165">
            <v>-0.41</v>
          </cell>
          <cell r="U165">
            <v>-0.67</v>
          </cell>
          <cell r="V165">
            <v>1.21</v>
          </cell>
          <cell r="W165">
            <v>-0.09</v>
          </cell>
          <cell r="X165">
            <v>-0.82</v>
          </cell>
          <cell r="Y165">
            <v>1.22</v>
          </cell>
          <cell r="Z165">
            <v>2.72</v>
          </cell>
          <cell r="AA165">
            <v>-0.24</v>
          </cell>
          <cell r="AB165">
            <v>4.16</v>
          </cell>
          <cell r="AC165">
            <v>4.53</v>
          </cell>
          <cell r="AD165">
            <v>2.0099999999999998</v>
          </cell>
          <cell r="AE165">
            <v>1.97</v>
          </cell>
          <cell r="AF165">
            <v>-3.78</v>
          </cell>
          <cell r="AG165">
            <v>-1.9</v>
          </cell>
          <cell r="AH165">
            <v>0.65</v>
          </cell>
          <cell r="AI165">
            <v>-3.92</v>
          </cell>
          <cell r="AJ165">
            <v>-0.46</v>
          </cell>
          <cell r="AK165">
            <v>-2.0499999999999998</v>
          </cell>
          <cell r="AL165">
            <v>3.78</v>
          </cell>
          <cell r="AM165">
            <v>7.5</v>
          </cell>
          <cell r="AN165">
            <v>1.36</v>
          </cell>
          <cell r="AO165">
            <v>3.93</v>
          </cell>
          <cell r="AP165">
            <v>2.57</v>
          </cell>
          <cell r="AQ165">
            <v>-0.44</v>
          </cell>
          <cell r="AR165">
            <v>-2.14</v>
          </cell>
          <cell r="BI165">
            <v>164</v>
          </cell>
        </row>
        <row r="166">
          <cell r="A166" t="str">
            <v>1109058.Carne de porco salgada e defumada</v>
          </cell>
          <cell r="B166">
            <v>-7.31</v>
          </cell>
          <cell r="C166">
            <v>-7.91</v>
          </cell>
          <cell r="D166">
            <v>-3.66</v>
          </cell>
          <cell r="E166">
            <v>7.9</v>
          </cell>
          <cell r="F166">
            <v>2.76</v>
          </cell>
          <cell r="G166">
            <v>-1.06</v>
          </cell>
          <cell r="H166">
            <v>-0.08</v>
          </cell>
          <cell r="I166">
            <v>2.87</v>
          </cell>
          <cell r="J166">
            <v>10.37</v>
          </cell>
          <cell r="K166">
            <v>5.59</v>
          </cell>
          <cell r="L166">
            <v>0.82</v>
          </cell>
          <cell r="M166">
            <v>-3.72</v>
          </cell>
          <cell r="N166">
            <v>4.58</v>
          </cell>
          <cell r="O166">
            <v>-2.33</v>
          </cell>
          <cell r="P166">
            <v>-4.2300000000000004</v>
          </cell>
          <cell r="Q166">
            <v>-4.6100000000000003</v>
          </cell>
          <cell r="R166">
            <v>-2.29</v>
          </cell>
          <cell r="S166">
            <v>-9.6</v>
          </cell>
          <cell r="T166">
            <v>1.96</v>
          </cell>
          <cell r="U166">
            <v>5.63</v>
          </cell>
          <cell r="V166">
            <v>16.010000000000002</v>
          </cell>
          <cell r="W166">
            <v>4.25</v>
          </cell>
          <cell r="X166">
            <v>7.66</v>
          </cell>
          <cell r="Y166">
            <v>-2.08</v>
          </cell>
          <cell r="Z166">
            <v>3.59</v>
          </cell>
          <cell r="AA166">
            <v>-11.47</v>
          </cell>
          <cell r="AB166">
            <v>-1.47</v>
          </cell>
          <cell r="AC166">
            <v>-4.45</v>
          </cell>
          <cell r="AD166">
            <v>-1.1100000000000001</v>
          </cell>
          <cell r="AE166">
            <v>1</v>
          </cell>
          <cell r="AF166">
            <v>0.4</v>
          </cell>
          <cell r="AG166">
            <v>0.67</v>
          </cell>
          <cell r="AH166">
            <v>2.64</v>
          </cell>
          <cell r="AI166">
            <v>2.54</v>
          </cell>
          <cell r="AJ166">
            <v>-0.11</v>
          </cell>
          <cell r="AK166">
            <v>1.63</v>
          </cell>
          <cell r="AL166">
            <v>-1.77</v>
          </cell>
          <cell r="AM166">
            <v>0.76</v>
          </cell>
          <cell r="AN166">
            <v>-5.42</v>
          </cell>
          <cell r="AO166">
            <v>-4.16</v>
          </cell>
          <cell r="AP166">
            <v>6.21</v>
          </cell>
          <cell r="AQ166">
            <v>6.49</v>
          </cell>
          <cell r="AR166">
            <v>2.3199999999999998</v>
          </cell>
          <cell r="BI166">
            <v>165</v>
          </cell>
        </row>
        <row r="167">
          <cell r="A167" t="str">
            <v>1109088.Carne de hamburguer</v>
          </cell>
          <cell r="B167">
            <v>-0.78</v>
          </cell>
          <cell r="C167">
            <v>-0.88</v>
          </cell>
          <cell r="D167">
            <v>1.25</v>
          </cell>
          <cell r="E167">
            <v>2.02</v>
          </cell>
          <cell r="F167">
            <v>2.52</v>
          </cell>
          <cell r="G167">
            <v>2.0499999999999998</v>
          </cell>
          <cell r="H167">
            <v>0.65</v>
          </cell>
          <cell r="I167">
            <v>2.2200000000000002</v>
          </cell>
          <cell r="J167">
            <v>0.97</v>
          </cell>
          <cell r="K167">
            <v>0.75</v>
          </cell>
          <cell r="L167">
            <v>-0.96</v>
          </cell>
          <cell r="M167">
            <v>3.78</v>
          </cell>
          <cell r="N167">
            <v>-2.25</v>
          </cell>
          <cell r="O167">
            <v>4.26</v>
          </cell>
          <cell r="P167">
            <v>1.37</v>
          </cell>
          <cell r="Q167">
            <v>0.4</v>
          </cell>
          <cell r="R167">
            <v>-1.05</v>
          </cell>
          <cell r="S167">
            <v>-1.03</v>
          </cell>
          <cell r="T167">
            <v>-0.83</v>
          </cell>
          <cell r="U167">
            <v>-0.84</v>
          </cell>
          <cell r="V167">
            <v>0.71</v>
          </cell>
          <cell r="W167">
            <v>0.37</v>
          </cell>
          <cell r="X167">
            <v>-0.51</v>
          </cell>
          <cell r="Y167">
            <v>-2.38</v>
          </cell>
          <cell r="Z167">
            <v>0.32</v>
          </cell>
          <cell r="AA167">
            <v>2.09</v>
          </cell>
          <cell r="AB167">
            <v>0.49</v>
          </cell>
          <cell r="AC167">
            <v>-1.06</v>
          </cell>
          <cell r="AD167">
            <v>3.17</v>
          </cell>
          <cell r="AE167">
            <v>1.62</v>
          </cell>
          <cell r="AF167">
            <v>1.04</v>
          </cell>
          <cell r="AG167">
            <v>2.27</v>
          </cell>
          <cell r="AH167">
            <v>-0.32</v>
          </cell>
          <cell r="AI167">
            <v>-2.1</v>
          </cell>
          <cell r="AJ167">
            <v>1.1599999999999999</v>
          </cell>
          <cell r="AK167">
            <v>-1.82</v>
          </cell>
          <cell r="AL167">
            <v>0.13</v>
          </cell>
          <cell r="AM167">
            <v>1.56</v>
          </cell>
          <cell r="AN167">
            <v>3.86</v>
          </cell>
          <cell r="AO167">
            <v>1.78</v>
          </cell>
          <cell r="AP167">
            <v>4.3</v>
          </cell>
          <cell r="AQ167">
            <v>2.39</v>
          </cell>
          <cell r="AR167">
            <v>2.71</v>
          </cell>
          <cell r="BI167">
            <v>166</v>
          </cell>
        </row>
        <row r="168">
          <cell r="A168" t="str">
            <v>1110.Aves o ovos</v>
          </cell>
          <cell r="B168">
            <v>1.45</v>
          </cell>
          <cell r="C168">
            <v>1.08</v>
          </cell>
          <cell r="D168">
            <v>3.68</v>
          </cell>
          <cell r="E168">
            <v>7.36</v>
          </cell>
          <cell r="F168">
            <v>7.51</v>
          </cell>
          <cell r="G168">
            <v>1.37</v>
          </cell>
          <cell r="H168">
            <v>-3.85</v>
          </cell>
          <cell r="I168">
            <v>-4.8600000000000003</v>
          </cell>
          <cell r="J168">
            <v>-4.9400000000000004</v>
          </cell>
          <cell r="K168">
            <v>-4.3600000000000003</v>
          </cell>
          <cell r="L168">
            <v>-0.36</v>
          </cell>
          <cell r="M168">
            <v>6.53</v>
          </cell>
          <cell r="N168">
            <v>12.49</v>
          </cell>
          <cell r="O168">
            <v>2.2799999999999998</v>
          </cell>
          <cell r="P168">
            <v>0.74</v>
          </cell>
          <cell r="Q168">
            <v>2.54</v>
          </cell>
          <cell r="R168">
            <v>2.71</v>
          </cell>
          <cell r="S168">
            <v>-1.28</v>
          </cell>
          <cell r="T168">
            <v>-4.99</v>
          </cell>
          <cell r="U168">
            <v>1.38</v>
          </cell>
          <cell r="V168">
            <v>5.86</v>
          </cell>
          <cell r="W168">
            <v>1.53</v>
          </cell>
          <cell r="X168">
            <v>-0.88</v>
          </cell>
          <cell r="Y168">
            <v>-1.21</v>
          </cell>
          <cell r="Z168">
            <v>-0.56000000000000005</v>
          </cell>
          <cell r="AA168">
            <v>-0.38</v>
          </cell>
          <cell r="AB168">
            <v>0.39</v>
          </cell>
          <cell r="AC168">
            <v>2.02</v>
          </cell>
          <cell r="AD168">
            <v>3.26</v>
          </cell>
          <cell r="AE168">
            <v>2.73</v>
          </cell>
          <cell r="AF168">
            <v>-0.44</v>
          </cell>
          <cell r="AG168">
            <v>0.46</v>
          </cell>
          <cell r="AH168">
            <v>-2.86</v>
          </cell>
          <cell r="AI168">
            <v>-3.29</v>
          </cell>
          <cell r="AJ168">
            <v>-1.06</v>
          </cell>
          <cell r="AK168">
            <v>-0.54</v>
          </cell>
          <cell r="AL168">
            <v>1.68</v>
          </cell>
          <cell r="AM168">
            <v>3.5</v>
          </cell>
          <cell r="AN168">
            <v>4.6399999999999997</v>
          </cell>
          <cell r="AO168">
            <v>9.85</v>
          </cell>
          <cell r="AP168">
            <v>9.02</v>
          </cell>
          <cell r="AQ168">
            <v>2.99</v>
          </cell>
          <cell r="AR168">
            <v>0.51</v>
          </cell>
          <cell r="BI168">
            <v>167</v>
          </cell>
        </row>
        <row r="169">
          <cell r="A169" t="str">
            <v>1110009.Frango</v>
          </cell>
          <cell r="B169">
            <v>2.54</v>
          </cell>
          <cell r="C169">
            <v>2.13</v>
          </cell>
          <cell r="D169">
            <v>5.39</v>
          </cell>
          <cell r="E169">
            <v>8.3000000000000007</v>
          </cell>
          <cell r="F169">
            <v>8.34</v>
          </cell>
          <cell r="G169">
            <v>1.01</v>
          </cell>
          <cell r="H169">
            <v>-5.33</v>
          </cell>
          <cell r="I169">
            <v>-8.0500000000000007</v>
          </cell>
          <cell r="J169">
            <v>-5.96</v>
          </cell>
          <cell r="K169">
            <v>-5.56</v>
          </cell>
          <cell r="L169">
            <v>0.5</v>
          </cell>
          <cell r="M169">
            <v>8.52</v>
          </cell>
          <cell r="N169">
            <v>15.36</v>
          </cell>
          <cell r="O169">
            <v>2.89</v>
          </cell>
          <cell r="P169">
            <v>0.55000000000000004</v>
          </cell>
          <cell r="Q169">
            <v>2.71</v>
          </cell>
          <cell r="R169">
            <v>2.48</v>
          </cell>
          <cell r="S169">
            <v>-2.48</v>
          </cell>
          <cell r="T169">
            <v>-6.95</v>
          </cell>
          <cell r="U169">
            <v>1.26</v>
          </cell>
          <cell r="V169">
            <v>6.41</v>
          </cell>
          <cell r="W169">
            <v>1.87</v>
          </cell>
          <cell r="X169">
            <v>-1.75</v>
          </cell>
          <cell r="Y169">
            <v>-1.67</v>
          </cell>
          <cell r="Z169">
            <v>-1.06</v>
          </cell>
          <cell r="AA169">
            <v>-0.17</v>
          </cell>
          <cell r="AB169">
            <v>0.54</v>
          </cell>
          <cell r="AC169">
            <v>3.47</v>
          </cell>
          <cell r="AD169">
            <v>4.82</v>
          </cell>
          <cell r="AE169">
            <v>3.47</v>
          </cell>
          <cell r="AF169">
            <v>-0.83</v>
          </cell>
          <cell r="AG169">
            <v>-0.77</v>
          </cell>
          <cell r="AH169">
            <v>-3.76</v>
          </cell>
          <cell r="AI169">
            <v>-3.55</v>
          </cell>
          <cell r="AJ169">
            <v>-2.06</v>
          </cell>
          <cell r="AK169">
            <v>-1.96</v>
          </cell>
          <cell r="AL169">
            <v>3.3</v>
          </cell>
          <cell r="AM169">
            <v>5.26</v>
          </cell>
          <cell r="AN169">
            <v>5.52</v>
          </cell>
          <cell r="AO169">
            <v>9.91</v>
          </cell>
          <cell r="AP169">
            <v>8.35</v>
          </cell>
          <cell r="AQ169">
            <v>2.61</v>
          </cell>
          <cell r="AR169">
            <v>-0.49</v>
          </cell>
          <cell r="BI169">
            <v>168</v>
          </cell>
        </row>
        <row r="170">
          <cell r="A170" t="str">
            <v>1110011.Peito de frango</v>
          </cell>
          <cell r="B170">
            <v>-2.67</v>
          </cell>
          <cell r="C170">
            <v>-0.46</v>
          </cell>
          <cell r="D170">
            <v>3.74</v>
          </cell>
          <cell r="E170">
            <v>7.39</v>
          </cell>
          <cell r="F170">
            <v>5.54</v>
          </cell>
          <cell r="G170">
            <v>0.4</v>
          </cell>
          <cell r="H170">
            <v>-2.85</v>
          </cell>
          <cell r="I170">
            <v>-1.39</v>
          </cell>
          <cell r="J170">
            <v>-4.2699999999999996</v>
          </cell>
          <cell r="K170">
            <v>-1.48</v>
          </cell>
          <cell r="L170">
            <v>-3.67</v>
          </cell>
          <cell r="M170">
            <v>4.2699999999999996</v>
          </cell>
          <cell r="N170">
            <v>11.25</v>
          </cell>
          <cell r="O170">
            <v>2.33</v>
          </cell>
          <cell r="P170">
            <v>3.11</v>
          </cell>
          <cell r="Q170">
            <v>6.83</v>
          </cell>
          <cell r="R170">
            <v>7.08</v>
          </cell>
          <cell r="S170">
            <v>2.94</v>
          </cell>
          <cell r="T170">
            <v>-0.69</v>
          </cell>
          <cell r="U170">
            <v>2.27</v>
          </cell>
          <cell r="V170">
            <v>2.92</v>
          </cell>
          <cell r="W170">
            <v>2.41</v>
          </cell>
          <cell r="X170">
            <v>0.28000000000000003</v>
          </cell>
          <cell r="Y170">
            <v>-1.17</v>
          </cell>
          <cell r="Z170">
            <v>-1.37</v>
          </cell>
          <cell r="AA170">
            <v>0.78</v>
          </cell>
          <cell r="AB170">
            <v>2.06</v>
          </cell>
          <cell r="AC170">
            <v>0.43</v>
          </cell>
          <cell r="AD170">
            <v>1.21</v>
          </cell>
          <cell r="AE170">
            <v>0.62</v>
          </cell>
          <cell r="AF170">
            <v>-1.66</v>
          </cell>
          <cell r="AG170">
            <v>-1.58</v>
          </cell>
          <cell r="AH170">
            <v>0.84</v>
          </cell>
          <cell r="AI170">
            <v>-2.44</v>
          </cell>
          <cell r="AJ170">
            <v>-2.67</v>
          </cell>
          <cell r="AK170">
            <v>0.79</v>
          </cell>
          <cell r="AL170">
            <v>-2.65</v>
          </cell>
          <cell r="AM170">
            <v>0.76</v>
          </cell>
          <cell r="AN170">
            <v>3.15</v>
          </cell>
          <cell r="AO170">
            <v>7.15</v>
          </cell>
          <cell r="AP170">
            <v>5.23</v>
          </cell>
          <cell r="AQ170">
            <v>1.43</v>
          </cell>
          <cell r="AR170">
            <v>0.64</v>
          </cell>
          <cell r="BI170">
            <v>169</v>
          </cell>
        </row>
        <row r="171">
          <cell r="A171" t="str">
            <v>1110012.Coxa de frango</v>
          </cell>
          <cell r="B171">
            <v>2.0299999999999998</v>
          </cell>
          <cell r="C171">
            <v>-0.88</v>
          </cell>
          <cell r="D171">
            <v>3.8</v>
          </cell>
          <cell r="E171">
            <v>5.4</v>
          </cell>
          <cell r="F171">
            <v>5.18</v>
          </cell>
          <cell r="G171">
            <v>0.86</v>
          </cell>
          <cell r="H171">
            <v>-2.69</v>
          </cell>
          <cell r="I171">
            <v>-1.54</v>
          </cell>
          <cell r="J171">
            <v>-5.72</v>
          </cell>
          <cell r="K171">
            <v>-2.97</v>
          </cell>
          <cell r="L171">
            <v>-1.33</v>
          </cell>
          <cell r="M171">
            <v>4.8099999999999996</v>
          </cell>
          <cell r="N171">
            <v>9.91</v>
          </cell>
          <cell r="O171">
            <v>1.17</v>
          </cell>
          <cell r="P171">
            <v>0.68</v>
          </cell>
          <cell r="Q171">
            <v>2.88</v>
          </cell>
          <cell r="R171">
            <v>2.04</v>
          </cell>
          <cell r="S171">
            <v>0.19</v>
          </cell>
          <cell r="T171">
            <v>-4.47</v>
          </cell>
          <cell r="U171">
            <v>0.31</v>
          </cell>
          <cell r="V171">
            <v>1.45</v>
          </cell>
          <cell r="W171">
            <v>2.7</v>
          </cell>
          <cell r="X171">
            <v>-0.67</v>
          </cell>
          <cell r="Y171">
            <v>-0.13</v>
          </cell>
          <cell r="Z171">
            <v>-2.2200000000000002</v>
          </cell>
          <cell r="AA171">
            <v>3.7</v>
          </cell>
          <cell r="AB171">
            <v>-0.14000000000000001</v>
          </cell>
          <cell r="AC171">
            <v>7</v>
          </cell>
          <cell r="AD171">
            <v>1.7</v>
          </cell>
          <cell r="AE171">
            <v>1.24</v>
          </cell>
          <cell r="AF171">
            <v>0.87</v>
          </cell>
          <cell r="AG171">
            <v>1.92</v>
          </cell>
          <cell r="AH171">
            <v>-0.52</v>
          </cell>
          <cell r="AI171">
            <v>-3.68</v>
          </cell>
          <cell r="AJ171">
            <v>-0.34</v>
          </cell>
          <cell r="AK171">
            <v>-0.55000000000000004</v>
          </cell>
          <cell r="AL171">
            <v>-0.95</v>
          </cell>
          <cell r="AM171">
            <v>1.87</v>
          </cell>
          <cell r="AN171">
            <v>0.8</v>
          </cell>
          <cell r="AO171">
            <v>6.11</v>
          </cell>
          <cell r="AP171">
            <v>4.6399999999999997</v>
          </cell>
          <cell r="AQ171">
            <v>0.88</v>
          </cell>
          <cell r="AR171">
            <v>1.38</v>
          </cell>
          <cell r="BI171">
            <v>170</v>
          </cell>
        </row>
        <row r="172">
          <cell r="A172" t="str">
            <v>1110014.Asa de frango</v>
          </cell>
          <cell r="B172">
            <v>4.22</v>
          </cell>
          <cell r="C172">
            <v>6.37</v>
          </cell>
          <cell r="D172">
            <v>-0.12</v>
          </cell>
          <cell r="E172">
            <v>10.43</v>
          </cell>
          <cell r="F172">
            <v>8.32</v>
          </cell>
          <cell r="G172">
            <v>-0.64</v>
          </cell>
          <cell r="H172">
            <v>-9.59</v>
          </cell>
          <cell r="I172">
            <v>-15.45</v>
          </cell>
          <cell r="J172">
            <v>-9.4700000000000006</v>
          </cell>
          <cell r="K172">
            <v>-7.09</v>
          </cell>
          <cell r="L172">
            <v>-1.63</v>
          </cell>
          <cell r="M172">
            <v>13.33</v>
          </cell>
          <cell r="N172">
            <v>19.95</v>
          </cell>
          <cell r="O172">
            <v>3.99</v>
          </cell>
          <cell r="P172">
            <v>0.19</v>
          </cell>
          <cell r="Q172">
            <v>4</v>
          </cell>
          <cell r="R172">
            <v>-1.89</v>
          </cell>
          <cell r="S172">
            <v>-3.4</v>
          </cell>
          <cell r="T172">
            <v>-7.95</v>
          </cell>
          <cell r="U172">
            <v>2.61</v>
          </cell>
          <cell r="V172">
            <v>3.94</v>
          </cell>
          <cell r="W172">
            <v>2.9</v>
          </cell>
          <cell r="X172">
            <v>-0.6</v>
          </cell>
          <cell r="Y172">
            <v>-3.43</v>
          </cell>
          <cell r="Z172">
            <v>2.67</v>
          </cell>
          <cell r="AA172">
            <v>-3.95</v>
          </cell>
          <cell r="AB172">
            <v>1.63</v>
          </cell>
          <cell r="AC172">
            <v>0.68</v>
          </cell>
          <cell r="AD172">
            <v>0.78</v>
          </cell>
          <cell r="AE172">
            <v>0.37</v>
          </cell>
          <cell r="AF172">
            <v>-2.44</v>
          </cell>
          <cell r="AG172">
            <v>2.84</v>
          </cell>
          <cell r="AH172">
            <v>0.3</v>
          </cell>
          <cell r="AI172">
            <v>1.54</v>
          </cell>
          <cell r="AJ172">
            <v>-13.69</v>
          </cell>
          <cell r="AK172">
            <v>10.37</v>
          </cell>
          <cell r="AL172">
            <v>-3.12</v>
          </cell>
          <cell r="AM172">
            <v>5.42</v>
          </cell>
          <cell r="AN172">
            <v>-0.21</v>
          </cell>
          <cell r="AO172">
            <v>2.57</v>
          </cell>
          <cell r="AP172">
            <v>6.19</v>
          </cell>
          <cell r="AQ172">
            <v>2.1800000000000002</v>
          </cell>
          <cell r="AR172">
            <v>0.93</v>
          </cell>
          <cell r="BI172">
            <v>171</v>
          </cell>
        </row>
        <row r="173">
          <cell r="A173" t="str">
            <v>1110044.Ovo de galinha</v>
          </cell>
          <cell r="B173">
            <v>-0.56999999999999995</v>
          </cell>
          <cell r="C173">
            <v>-1.42</v>
          </cell>
          <cell r="D173">
            <v>-2.4700000000000002</v>
          </cell>
          <cell r="E173">
            <v>4.1900000000000004</v>
          </cell>
          <cell r="F173">
            <v>5.81</v>
          </cell>
          <cell r="G173">
            <v>3.54</v>
          </cell>
          <cell r="H173">
            <v>1.44</v>
          </cell>
          <cell r="I173">
            <v>4.8899999999999997</v>
          </cell>
          <cell r="J173">
            <v>-1.58</v>
          </cell>
          <cell r="K173">
            <v>-2.0499999999999998</v>
          </cell>
          <cell r="L173">
            <v>-1.36</v>
          </cell>
          <cell r="M173">
            <v>1.59</v>
          </cell>
          <cell r="N173">
            <v>4.05</v>
          </cell>
          <cell r="O173">
            <v>0.28999999999999998</v>
          </cell>
          <cell r="P173">
            <v>0.42</v>
          </cell>
          <cell r="Q173">
            <v>-0.23</v>
          </cell>
          <cell r="R173">
            <v>1.69</v>
          </cell>
          <cell r="S173">
            <v>0.79</v>
          </cell>
          <cell r="T173">
            <v>0.05</v>
          </cell>
          <cell r="U173">
            <v>1.61</v>
          </cell>
          <cell r="V173">
            <v>6.72</v>
          </cell>
          <cell r="W173">
            <v>-0.43</v>
          </cell>
          <cell r="X173">
            <v>1.56</v>
          </cell>
          <cell r="Y173">
            <v>0.1</v>
          </cell>
          <cell r="Z173">
            <v>1.94</v>
          </cell>
          <cell r="AA173">
            <v>-2.59</v>
          </cell>
          <cell r="AB173">
            <v>-0.89</v>
          </cell>
          <cell r="AC173">
            <v>-3.43</v>
          </cell>
          <cell r="AD173">
            <v>-0.85</v>
          </cell>
          <cell r="AE173">
            <v>1.56</v>
          </cell>
          <cell r="AF173">
            <v>1.45</v>
          </cell>
          <cell r="AG173">
            <v>5.87</v>
          </cell>
          <cell r="AH173">
            <v>-2.25</v>
          </cell>
          <cell r="AI173">
            <v>-2.78</v>
          </cell>
          <cell r="AJ173">
            <v>3.32</v>
          </cell>
          <cell r="AK173">
            <v>3.39</v>
          </cell>
          <cell r="AL173">
            <v>-0.57999999999999996</v>
          </cell>
          <cell r="AM173">
            <v>-0.59</v>
          </cell>
          <cell r="AN173">
            <v>3.42</v>
          </cell>
          <cell r="AO173">
            <v>12.06</v>
          </cell>
          <cell r="AP173">
            <v>14.29</v>
          </cell>
          <cell r="AQ173">
            <v>5.4</v>
          </cell>
          <cell r="AR173">
            <v>3.5</v>
          </cell>
          <cell r="BI173">
            <v>172</v>
          </cell>
        </row>
        <row r="174">
          <cell r="A174" t="str">
            <v>1111.Leite e derivados</v>
          </cell>
          <cell r="B174">
            <v>-0.03</v>
          </cell>
          <cell r="C174">
            <v>-0.41</v>
          </cell>
          <cell r="D174">
            <v>-0.14000000000000001</v>
          </cell>
          <cell r="E174">
            <v>0.55000000000000004</v>
          </cell>
          <cell r="F174">
            <v>1.03</v>
          </cell>
          <cell r="G174">
            <v>0.76</v>
          </cell>
          <cell r="H174">
            <v>0</v>
          </cell>
          <cell r="I174">
            <v>0.53</v>
          </cell>
          <cell r="J174">
            <v>1.1100000000000001</v>
          </cell>
          <cell r="K174">
            <v>1.31</v>
          </cell>
          <cell r="L174">
            <v>4.6900000000000004</v>
          </cell>
          <cell r="M174">
            <v>8.25</v>
          </cell>
          <cell r="N174">
            <v>2.73</v>
          </cell>
          <cell r="O174">
            <v>-1.61</v>
          </cell>
          <cell r="P174">
            <v>-2.98</v>
          </cell>
          <cell r="Q174">
            <v>-3.99</v>
          </cell>
          <cell r="R174">
            <v>-2.3199999999999998</v>
          </cell>
          <cell r="S174">
            <v>-1.39</v>
          </cell>
          <cell r="T174">
            <v>0.08</v>
          </cell>
          <cell r="U174">
            <v>2.2799999999999998</v>
          </cell>
          <cell r="V174">
            <v>3.49</v>
          </cell>
          <cell r="W174">
            <v>1.89</v>
          </cell>
          <cell r="X174">
            <v>1.6</v>
          </cell>
          <cell r="Y174">
            <v>0.16</v>
          </cell>
          <cell r="Z174">
            <v>-1.4</v>
          </cell>
          <cell r="AA174">
            <v>-2.67</v>
          </cell>
          <cell r="AB174">
            <v>-1.52</v>
          </cell>
          <cell r="AC174">
            <v>-0.01</v>
          </cell>
          <cell r="AD174">
            <v>-0.42</v>
          </cell>
          <cell r="AE174">
            <v>0</v>
          </cell>
          <cell r="AF174">
            <v>1.31</v>
          </cell>
          <cell r="AG174">
            <v>3.08</v>
          </cell>
          <cell r="AH174">
            <v>0.56999999999999995</v>
          </cell>
          <cell r="AI174">
            <v>0.2</v>
          </cell>
          <cell r="AJ174">
            <v>0.89</v>
          </cell>
          <cell r="AK174">
            <v>1.89</v>
          </cell>
          <cell r="AL174">
            <v>1.47</v>
          </cell>
          <cell r="AM174">
            <v>0.87</v>
          </cell>
          <cell r="AN174">
            <v>1.1399999999999999</v>
          </cell>
          <cell r="AO174">
            <v>2.44</v>
          </cell>
          <cell r="AP174">
            <v>4.78</v>
          </cell>
          <cell r="AQ174">
            <v>1.68</v>
          </cell>
          <cell r="AR174">
            <v>0.74</v>
          </cell>
          <cell r="BI174">
            <v>173</v>
          </cell>
        </row>
        <row r="175">
          <cell r="A175" t="str">
            <v>1111004.Leite pasteurizado</v>
          </cell>
          <cell r="B175">
            <v>0.24</v>
          </cell>
          <cell r="C175">
            <v>-0.5</v>
          </cell>
          <cell r="D175">
            <v>-0.31</v>
          </cell>
          <cell r="E175">
            <v>0.04</v>
          </cell>
          <cell r="F175">
            <v>0.24</v>
          </cell>
          <cell r="G175">
            <v>0.5</v>
          </cell>
          <cell r="H175">
            <v>0.22</v>
          </cell>
          <cell r="I175">
            <v>0.73</v>
          </cell>
          <cell r="J175">
            <v>2.2000000000000002</v>
          </cell>
          <cell r="K175">
            <v>2.2400000000000002</v>
          </cell>
          <cell r="L175">
            <v>7.62</v>
          </cell>
          <cell r="M175">
            <v>13.34</v>
          </cell>
          <cell r="N175">
            <v>2.77</v>
          </cell>
          <cell r="O175">
            <v>-2.99</v>
          </cell>
          <cell r="P175">
            <v>-4.8600000000000003</v>
          </cell>
          <cell r="Q175">
            <v>-6.49</v>
          </cell>
          <cell r="R175">
            <v>-2.68</v>
          </cell>
          <cell r="S175">
            <v>-1.86</v>
          </cell>
          <cell r="T175">
            <v>1.06</v>
          </cell>
          <cell r="U175">
            <v>3.1</v>
          </cell>
          <cell r="V175">
            <v>5.17</v>
          </cell>
          <cell r="W175">
            <v>2.4300000000000002</v>
          </cell>
          <cell r="X175">
            <v>1.92</v>
          </cell>
          <cell r="Y175">
            <v>-0.12</v>
          </cell>
          <cell r="Z175">
            <v>-2.33</v>
          </cell>
          <cell r="AA175">
            <v>-4.16</v>
          </cell>
          <cell r="AB175">
            <v>-2.59</v>
          </cell>
          <cell r="AC175">
            <v>-0.28999999999999998</v>
          </cell>
          <cell r="AD175">
            <v>-1.4</v>
          </cell>
          <cell r="AE175">
            <v>-0.22</v>
          </cell>
          <cell r="AF175">
            <v>1.99</v>
          </cell>
          <cell r="AG175">
            <v>4.79</v>
          </cell>
          <cell r="AH175">
            <v>1.02</v>
          </cell>
          <cell r="AI175">
            <v>0.71</v>
          </cell>
          <cell r="AJ175">
            <v>0.63</v>
          </cell>
          <cell r="AK175">
            <v>2.64</v>
          </cell>
          <cell r="AL175">
            <v>1.82</v>
          </cell>
          <cell r="AM175">
            <v>0.59</v>
          </cell>
          <cell r="AN175">
            <v>0.6</v>
          </cell>
          <cell r="AO175">
            <v>2.09</v>
          </cell>
          <cell r="AP175">
            <v>4.0999999999999996</v>
          </cell>
          <cell r="AQ175">
            <v>0.87</v>
          </cell>
          <cell r="AR175">
            <v>0.04</v>
          </cell>
          <cell r="BI175">
            <v>174</v>
          </cell>
        </row>
        <row r="176">
          <cell r="A176" t="str">
            <v>1111008.Leite condensado</v>
          </cell>
          <cell r="B176">
            <v>0.12</v>
          </cell>
          <cell r="C176">
            <v>-0.27</v>
          </cell>
          <cell r="D176">
            <v>0.03</v>
          </cell>
          <cell r="E176">
            <v>0.02</v>
          </cell>
          <cell r="F176">
            <v>1.4</v>
          </cell>
          <cell r="G176">
            <v>2.57</v>
          </cell>
          <cell r="H176">
            <v>-0.21</v>
          </cell>
          <cell r="I176">
            <v>-1.26</v>
          </cell>
          <cell r="J176">
            <v>0.65</v>
          </cell>
          <cell r="K176">
            <v>0.57999999999999996</v>
          </cell>
          <cell r="L176">
            <v>-3.01</v>
          </cell>
          <cell r="M176">
            <v>1.31</v>
          </cell>
          <cell r="N176">
            <v>1.39</v>
          </cell>
          <cell r="O176">
            <v>3.54</v>
          </cell>
          <cell r="P176">
            <v>1.03</v>
          </cell>
          <cell r="Q176">
            <v>-0.27</v>
          </cell>
          <cell r="R176">
            <v>-2.14</v>
          </cell>
          <cell r="S176">
            <v>0.56999999999999995</v>
          </cell>
          <cell r="T176">
            <v>0.18</v>
          </cell>
          <cell r="U176">
            <v>0.82</v>
          </cell>
          <cell r="V176">
            <v>-1.55</v>
          </cell>
          <cell r="W176">
            <v>-0.15</v>
          </cell>
          <cell r="X176">
            <v>0.72</v>
          </cell>
          <cell r="Y176">
            <v>1.32</v>
          </cell>
          <cell r="Z176">
            <v>-0.46</v>
          </cell>
          <cell r="AA176">
            <v>2.69</v>
          </cell>
          <cell r="AB176">
            <v>7.0000000000000007E-2</v>
          </cell>
          <cell r="AC176">
            <v>7.0000000000000007E-2</v>
          </cell>
          <cell r="AD176">
            <v>-1.8</v>
          </cell>
          <cell r="AE176">
            <v>2.54</v>
          </cell>
          <cell r="AF176">
            <v>-0.43</v>
          </cell>
          <cell r="AG176">
            <v>0.04</v>
          </cell>
          <cell r="AH176">
            <v>-0.96</v>
          </cell>
          <cell r="AI176">
            <v>1.75</v>
          </cell>
          <cell r="AJ176">
            <v>-2.15</v>
          </cell>
          <cell r="AK176">
            <v>0.88</v>
          </cell>
          <cell r="AL176">
            <v>0.09</v>
          </cell>
          <cell r="AM176">
            <v>2.11</v>
          </cell>
          <cell r="AN176">
            <v>2.75</v>
          </cell>
          <cell r="AO176">
            <v>2.1</v>
          </cell>
          <cell r="AP176">
            <v>4.55</v>
          </cell>
          <cell r="AQ176">
            <v>5.59</v>
          </cell>
          <cell r="AR176">
            <v>3.86</v>
          </cell>
          <cell r="BI176">
            <v>175</v>
          </cell>
        </row>
        <row r="177">
          <cell r="A177" t="str">
            <v>1111009.Leite em pó</v>
          </cell>
          <cell r="B177">
            <v>-0.36</v>
          </cell>
          <cell r="C177">
            <v>-0.33</v>
          </cell>
          <cell r="D177">
            <v>0.84</v>
          </cell>
          <cell r="E177">
            <v>1.24</v>
          </cell>
          <cell r="F177">
            <v>2.11</v>
          </cell>
          <cell r="G177">
            <v>1.53</v>
          </cell>
          <cell r="H177">
            <v>-0.27</v>
          </cell>
          <cell r="I177">
            <v>0.65</v>
          </cell>
          <cell r="J177">
            <v>-0.21</v>
          </cell>
          <cell r="K177">
            <v>-0.01</v>
          </cell>
          <cell r="L177">
            <v>1.39</v>
          </cell>
          <cell r="M177">
            <v>2.2999999999999998</v>
          </cell>
          <cell r="N177">
            <v>1.05</v>
          </cell>
          <cell r="O177">
            <v>0.92</v>
          </cell>
          <cell r="P177">
            <v>-7.0000000000000007E-2</v>
          </cell>
          <cell r="Q177">
            <v>-0.4</v>
          </cell>
          <cell r="R177">
            <v>-1.35</v>
          </cell>
          <cell r="S177">
            <v>0.32</v>
          </cell>
          <cell r="T177">
            <v>-0.93</v>
          </cell>
          <cell r="U177">
            <v>0.54</v>
          </cell>
          <cell r="V177">
            <v>0.35</v>
          </cell>
          <cell r="W177">
            <v>0.64</v>
          </cell>
          <cell r="X177">
            <v>0.86</v>
          </cell>
          <cell r="Y177">
            <v>1.55</v>
          </cell>
          <cell r="Z177">
            <v>0.31</v>
          </cell>
          <cell r="AA177">
            <v>1.64</v>
          </cell>
          <cell r="AB177">
            <v>0.28999999999999998</v>
          </cell>
          <cell r="AC177">
            <v>-0.59</v>
          </cell>
          <cell r="AD177">
            <v>1.29</v>
          </cell>
          <cell r="AE177">
            <v>-0.05</v>
          </cell>
          <cell r="AF177">
            <v>1.55</v>
          </cell>
          <cell r="AG177">
            <v>-0.48</v>
          </cell>
          <cell r="AH177">
            <v>-0.35</v>
          </cell>
          <cell r="AI177">
            <v>-2.3199999999999998</v>
          </cell>
          <cell r="AJ177">
            <v>0.65</v>
          </cell>
          <cell r="AK177">
            <v>-1.29</v>
          </cell>
          <cell r="AL177">
            <v>0.62</v>
          </cell>
          <cell r="AM177">
            <v>1.86</v>
          </cell>
          <cell r="AN177">
            <v>0.71</v>
          </cell>
          <cell r="AO177">
            <v>3.49</v>
          </cell>
          <cell r="AP177">
            <v>7.3</v>
          </cell>
          <cell r="AQ177">
            <v>3.01</v>
          </cell>
          <cell r="AR177">
            <v>2.94</v>
          </cell>
          <cell r="BI177">
            <v>176</v>
          </cell>
        </row>
        <row r="178">
          <cell r="A178" t="str">
            <v>1111012.Creme de leite</v>
          </cell>
          <cell r="B178">
            <v>0.03</v>
          </cell>
          <cell r="C178">
            <v>-0.02</v>
          </cell>
          <cell r="D178">
            <v>0.09</v>
          </cell>
          <cell r="E178">
            <v>-0.28999999999999998</v>
          </cell>
          <cell r="F178">
            <v>1.37</v>
          </cell>
          <cell r="G178">
            <v>1.53</v>
          </cell>
          <cell r="H178">
            <v>1.1599999999999999</v>
          </cell>
          <cell r="I178">
            <v>1.65</v>
          </cell>
          <cell r="J178">
            <v>-0.34</v>
          </cell>
          <cell r="K178">
            <v>-0.72</v>
          </cell>
          <cell r="L178">
            <v>0.25</v>
          </cell>
          <cell r="M178">
            <v>1.93</v>
          </cell>
          <cell r="N178">
            <v>2.66</v>
          </cell>
          <cell r="O178">
            <v>1.05</v>
          </cell>
          <cell r="P178">
            <v>1.39</v>
          </cell>
          <cell r="Q178">
            <v>-0.4</v>
          </cell>
          <cell r="R178">
            <v>1.1200000000000001</v>
          </cell>
          <cell r="S178">
            <v>0.11</v>
          </cell>
          <cell r="T178">
            <v>-0.53</v>
          </cell>
          <cell r="U178">
            <v>0.27</v>
          </cell>
          <cell r="V178">
            <v>1.1299999999999999</v>
          </cell>
          <cell r="W178">
            <v>0.49</v>
          </cell>
          <cell r="X178">
            <v>-0.36</v>
          </cell>
          <cell r="Y178">
            <v>-0.28000000000000003</v>
          </cell>
          <cell r="Z178">
            <v>0.47</v>
          </cell>
          <cell r="AA178">
            <v>0.09</v>
          </cell>
          <cell r="AB178">
            <v>-2.69</v>
          </cell>
          <cell r="AC178">
            <v>-0.19</v>
          </cell>
          <cell r="AD178">
            <v>-1.1499999999999999</v>
          </cell>
          <cell r="AE178">
            <v>2.5</v>
          </cell>
          <cell r="AF178">
            <v>-0.78</v>
          </cell>
          <cell r="AG178">
            <v>-0.34</v>
          </cell>
          <cell r="AH178">
            <v>0.37</v>
          </cell>
          <cell r="AI178">
            <v>-1.65</v>
          </cell>
          <cell r="AJ178">
            <v>0.14000000000000001</v>
          </cell>
          <cell r="AK178">
            <v>0.25</v>
          </cell>
          <cell r="AL178">
            <v>-0.1</v>
          </cell>
          <cell r="AM178">
            <v>0.61</v>
          </cell>
          <cell r="AN178">
            <v>1.22</v>
          </cell>
          <cell r="AO178">
            <v>2.36</v>
          </cell>
          <cell r="AP178">
            <v>3.3</v>
          </cell>
          <cell r="AQ178">
            <v>1.6</v>
          </cell>
          <cell r="AR178">
            <v>2.57</v>
          </cell>
          <cell r="BI178">
            <v>177</v>
          </cell>
        </row>
        <row r="179">
          <cell r="A179" t="str">
            <v>1111019.Iogurte</v>
          </cell>
          <cell r="B179">
            <v>0.69</v>
          </cell>
          <cell r="C179">
            <v>0.97</v>
          </cell>
          <cell r="D179">
            <v>-0.68</v>
          </cell>
          <cell r="E179">
            <v>0.92</v>
          </cell>
          <cell r="F179">
            <v>3.08</v>
          </cell>
          <cell r="G179">
            <v>1.08</v>
          </cell>
          <cell r="H179">
            <v>-0.18</v>
          </cell>
          <cell r="I179">
            <v>2.02</v>
          </cell>
          <cell r="J179">
            <v>-0.71</v>
          </cell>
          <cell r="K179">
            <v>-1.76</v>
          </cell>
          <cell r="L179">
            <v>0.83</v>
          </cell>
          <cell r="M179">
            <v>-0.74</v>
          </cell>
          <cell r="N179">
            <v>1.42</v>
          </cell>
          <cell r="O179">
            <v>-0.96</v>
          </cell>
          <cell r="P179">
            <v>1.76</v>
          </cell>
          <cell r="Q179">
            <v>0.18</v>
          </cell>
          <cell r="R179">
            <v>-1.02</v>
          </cell>
          <cell r="S179">
            <v>0.41</v>
          </cell>
          <cell r="T179">
            <v>-1.39</v>
          </cell>
          <cell r="U179">
            <v>0.42</v>
          </cell>
          <cell r="V179">
            <v>1.77</v>
          </cell>
          <cell r="W179">
            <v>0.48</v>
          </cell>
          <cell r="X179">
            <v>1.1299999999999999</v>
          </cell>
          <cell r="Y179">
            <v>-0.96</v>
          </cell>
          <cell r="Z179">
            <v>-0.33</v>
          </cell>
          <cell r="AA179">
            <v>-2.2999999999999998</v>
          </cell>
          <cell r="AB179">
            <v>0.32</v>
          </cell>
          <cell r="AC179">
            <v>-0.27</v>
          </cell>
          <cell r="AD179">
            <v>0.46</v>
          </cell>
          <cell r="AE179">
            <v>0.35</v>
          </cell>
          <cell r="AF179">
            <v>0.18</v>
          </cell>
          <cell r="AG179">
            <v>0.56000000000000005</v>
          </cell>
          <cell r="AH179">
            <v>1</v>
          </cell>
          <cell r="AI179">
            <v>-1.83</v>
          </cell>
          <cell r="AJ179">
            <v>-0.63</v>
          </cell>
          <cell r="AK179">
            <v>2.4900000000000002</v>
          </cell>
          <cell r="AL179">
            <v>-1.1200000000000001</v>
          </cell>
          <cell r="AM179">
            <v>1.33</v>
          </cell>
          <cell r="AN179">
            <v>2.57</v>
          </cell>
          <cell r="AO179">
            <v>4.5</v>
          </cell>
          <cell r="AP179">
            <v>3.36</v>
          </cell>
          <cell r="AQ179">
            <v>4.2300000000000004</v>
          </cell>
          <cell r="AR179">
            <v>1.96</v>
          </cell>
          <cell r="BI179">
            <v>178</v>
          </cell>
        </row>
        <row r="180">
          <cell r="A180" t="str">
            <v>1111021.Queijo cremoso</v>
          </cell>
          <cell r="B180">
            <v>0.12</v>
          </cell>
          <cell r="C180">
            <v>-0.37</v>
          </cell>
          <cell r="D180">
            <v>-0.06</v>
          </cell>
          <cell r="E180">
            <v>-0.18</v>
          </cell>
          <cell r="F180">
            <v>1.23</v>
          </cell>
          <cell r="G180">
            <v>1.99</v>
          </cell>
          <cell r="H180">
            <v>1.45</v>
          </cell>
          <cell r="I180">
            <v>1.34</v>
          </cell>
          <cell r="J180">
            <v>0.01</v>
          </cell>
          <cell r="K180">
            <v>0.81</v>
          </cell>
          <cell r="L180">
            <v>-1.1100000000000001</v>
          </cell>
          <cell r="M180">
            <v>0.98</v>
          </cell>
          <cell r="N180">
            <v>1.05</v>
          </cell>
          <cell r="O180">
            <v>0.13</v>
          </cell>
          <cell r="P180">
            <v>-1.88</v>
          </cell>
          <cell r="Q180">
            <v>-0.33</v>
          </cell>
          <cell r="R180">
            <v>2.1</v>
          </cell>
          <cell r="S180">
            <v>0.17</v>
          </cell>
          <cell r="T180">
            <v>-0.18</v>
          </cell>
          <cell r="U180">
            <v>0.02</v>
          </cell>
          <cell r="V180">
            <v>1.44</v>
          </cell>
          <cell r="W180">
            <v>-0.42</v>
          </cell>
          <cell r="X180">
            <v>1.32</v>
          </cell>
          <cell r="Y180">
            <v>1.22</v>
          </cell>
          <cell r="Z180">
            <v>0.92</v>
          </cell>
          <cell r="AA180">
            <v>-4.6100000000000003</v>
          </cell>
          <cell r="AB180">
            <v>0.55000000000000004</v>
          </cell>
          <cell r="AC180">
            <v>4.18</v>
          </cell>
          <cell r="AD180">
            <v>-0.04</v>
          </cell>
          <cell r="AE180">
            <v>1.73</v>
          </cell>
          <cell r="AF180">
            <v>-4</v>
          </cell>
          <cell r="AG180">
            <v>-0.19</v>
          </cell>
          <cell r="AH180">
            <v>0.5</v>
          </cell>
          <cell r="AI180">
            <v>0.46</v>
          </cell>
          <cell r="AJ180">
            <v>1.48</v>
          </cell>
          <cell r="AK180">
            <v>-0.8</v>
          </cell>
          <cell r="AL180">
            <v>-0.12</v>
          </cell>
          <cell r="AM180">
            <v>1.01</v>
          </cell>
          <cell r="AN180">
            <v>3.02</v>
          </cell>
          <cell r="AO180">
            <v>4.32</v>
          </cell>
          <cell r="AP180">
            <v>2.83</v>
          </cell>
          <cell r="AQ180">
            <v>3.48</v>
          </cell>
          <cell r="AR180">
            <v>1.9</v>
          </cell>
          <cell r="BI180">
            <v>179</v>
          </cell>
        </row>
        <row r="181">
          <cell r="A181" t="str">
            <v>1111023.Queijo-de-minas</v>
          </cell>
          <cell r="B181">
            <v>-1.1000000000000001</v>
          </cell>
          <cell r="C181">
            <v>-7.0000000000000007E-2</v>
          </cell>
          <cell r="D181">
            <v>1.01</v>
          </cell>
          <cell r="E181">
            <v>-0.12</v>
          </cell>
          <cell r="F181">
            <v>1.47</v>
          </cell>
          <cell r="G181">
            <v>2.0699999999999998</v>
          </cell>
          <cell r="H181">
            <v>0</v>
          </cell>
          <cell r="I181">
            <v>-1.75</v>
          </cell>
          <cell r="J181">
            <v>0.4</v>
          </cell>
          <cell r="K181">
            <v>0.84</v>
          </cell>
          <cell r="L181">
            <v>2.5499999999999998</v>
          </cell>
          <cell r="M181">
            <v>2.41</v>
          </cell>
          <cell r="N181">
            <v>6.07</v>
          </cell>
          <cell r="O181">
            <v>1.25</v>
          </cell>
          <cell r="P181">
            <v>1.47</v>
          </cell>
          <cell r="Q181">
            <v>-0.05</v>
          </cell>
          <cell r="R181">
            <v>-1.99</v>
          </cell>
          <cell r="S181">
            <v>-1.67</v>
          </cell>
          <cell r="T181">
            <v>-2.4700000000000002</v>
          </cell>
          <cell r="U181">
            <v>0.69</v>
          </cell>
          <cell r="V181">
            <v>3.04</v>
          </cell>
          <cell r="W181">
            <v>2.56</v>
          </cell>
          <cell r="X181">
            <v>0.55000000000000004</v>
          </cell>
          <cell r="Y181">
            <v>1.31</v>
          </cell>
          <cell r="Z181">
            <v>0.65</v>
          </cell>
          <cell r="AA181">
            <v>-3.04</v>
          </cell>
          <cell r="AB181">
            <v>-1.18</v>
          </cell>
          <cell r="AC181">
            <v>0.47</v>
          </cell>
          <cell r="AD181">
            <v>0.63</v>
          </cell>
          <cell r="AE181">
            <v>-0.46</v>
          </cell>
          <cell r="AF181">
            <v>-0.26</v>
          </cell>
          <cell r="AG181">
            <v>2.87</v>
          </cell>
          <cell r="AH181">
            <v>-7.0000000000000007E-2</v>
          </cell>
          <cell r="AI181">
            <v>0.56999999999999995</v>
          </cell>
          <cell r="AJ181">
            <v>0.84</v>
          </cell>
          <cell r="AK181">
            <v>0.5</v>
          </cell>
          <cell r="AL181">
            <v>2.85</v>
          </cell>
          <cell r="AM181">
            <v>1.58</v>
          </cell>
          <cell r="AN181">
            <v>1.96</v>
          </cell>
          <cell r="AO181">
            <v>0.59</v>
          </cell>
          <cell r="AP181">
            <v>5.56</v>
          </cell>
          <cell r="AQ181">
            <v>-0.13</v>
          </cell>
          <cell r="AR181">
            <v>0.25</v>
          </cell>
          <cell r="BI181">
            <v>180</v>
          </cell>
        </row>
        <row r="182">
          <cell r="A182" t="str">
            <v>1111024.Queijo prato</v>
          </cell>
          <cell r="B182">
            <v>-0.9</v>
          </cell>
          <cell r="C182">
            <v>-1.18</v>
          </cell>
          <cell r="D182">
            <v>-0.98</v>
          </cell>
          <cell r="E182">
            <v>3.23</v>
          </cell>
          <cell r="F182">
            <v>2.09</v>
          </cell>
          <cell r="G182">
            <v>-0.83</v>
          </cell>
          <cell r="H182">
            <v>-1.56</v>
          </cell>
          <cell r="I182">
            <v>-0.11</v>
          </cell>
          <cell r="J182">
            <v>0.28000000000000003</v>
          </cell>
          <cell r="K182">
            <v>0.4</v>
          </cell>
          <cell r="L182">
            <v>2.69</v>
          </cell>
          <cell r="M182">
            <v>3.78</v>
          </cell>
          <cell r="N182">
            <v>4.91</v>
          </cell>
          <cell r="O182">
            <v>-1.1200000000000001</v>
          </cell>
          <cell r="P182">
            <v>-2.2200000000000002</v>
          </cell>
          <cell r="Q182">
            <v>-2.17</v>
          </cell>
          <cell r="R182">
            <v>-3.02</v>
          </cell>
          <cell r="S182">
            <v>-3.78</v>
          </cell>
          <cell r="T182">
            <v>-0.83</v>
          </cell>
          <cell r="U182">
            <v>3.33</v>
          </cell>
          <cell r="V182">
            <v>3.6</v>
          </cell>
          <cell r="W182">
            <v>1.17</v>
          </cell>
          <cell r="X182">
            <v>2.4500000000000002</v>
          </cell>
          <cell r="Y182">
            <v>0.24</v>
          </cell>
          <cell r="Z182">
            <v>-1.3</v>
          </cell>
          <cell r="AA182">
            <v>-2.08</v>
          </cell>
          <cell r="AB182">
            <v>-1.56</v>
          </cell>
          <cell r="AC182">
            <v>0.7</v>
          </cell>
          <cell r="AD182">
            <v>1.02</v>
          </cell>
          <cell r="AE182">
            <v>0.56000000000000005</v>
          </cell>
          <cell r="AF182">
            <v>-0.35</v>
          </cell>
          <cell r="AG182">
            <v>3.33</v>
          </cell>
          <cell r="AH182">
            <v>-0.66</v>
          </cell>
          <cell r="AI182">
            <v>1.41</v>
          </cell>
          <cell r="AJ182">
            <v>4.6100000000000003</v>
          </cell>
          <cell r="AK182">
            <v>3.22</v>
          </cell>
          <cell r="AL182">
            <v>2.54</v>
          </cell>
          <cell r="AM182">
            <v>-0.05</v>
          </cell>
          <cell r="AN182">
            <v>1.68</v>
          </cell>
          <cell r="AO182">
            <v>1.9</v>
          </cell>
          <cell r="AP182">
            <v>4</v>
          </cell>
          <cell r="AQ182">
            <v>3.02</v>
          </cell>
          <cell r="AR182">
            <v>-0.28999999999999998</v>
          </cell>
          <cell r="BI182">
            <v>181</v>
          </cell>
        </row>
        <row r="183">
          <cell r="A183" t="str">
            <v>1111025.Queijo parmezão</v>
          </cell>
          <cell r="B183">
            <v>0.5</v>
          </cell>
          <cell r="C183">
            <v>-0.34</v>
          </cell>
          <cell r="D183">
            <v>0.23</v>
          </cell>
          <cell r="E183">
            <v>-0.05</v>
          </cell>
          <cell r="F183">
            <v>1.85</v>
          </cell>
          <cell r="G183">
            <v>1.38</v>
          </cell>
          <cell r="H183">
            <v>0.87</v>
          </cell>
          <cell r="I183">
            <v>-0.81</v>
          </cell>
          <cell r="J183">
            <v>0.2</v>
          </cell>
          <cell r="K183">
            <v>0.61</v>
          </cell>
          <cell r="L183">
            <v>2.02</v>
          </cell>
          <cell r="M183">
            <v>2.89</v>
          </cell>
          <cell r="N183">
            <v>3.38</v>
          </cell>
          <cell r="O183">
            <v>0.95</v>
          </cell>
          <cell r="P183">
            <v>-0.06</v>
          </cell>
          <cell r="Q183">
            <v>-0.81</v>
          </cell>
          <cell r="R183">
            <v>-3.08</v>
          </cell>
          <cell r="S183">
            <v>0.15</v>
          </cell>
          <cell r="T183">
            <v>7.45</v>
          </cell>
          <cell r="U183">
            <v>-12.29</v>
          </cell>
          <cell r="V183">
            <v>11.37</v>
          </cell>
          <cell r="W183">
            <v>-1.38</v>
          </cell>
          <cell r="X183">
            <v>-3.65</v>
          </cell>
          <cell r="Y183">
            <v>7.4</v>
          </cell>
          <cell r="Z183">
            <v>0.66</v>
          </cell>
          <cell r="AA183">
            <v>3</v>
          </cell>
          <cell r="AB183">
            <v>-0.78</v>
          </cell>
          <cell r="AC183">
            <v>-0.77</v>
          </cell>
          <cell r="AD183">
            <v>-2.14</v>
          </cell>
          <cell r="AE183">
            <v>-0.12</v>
          </cell>
          <cell r="AF183">
            <v>-1.6</v>
          </cell>
          <cell r="AG183">
            <v>-2.25</v>
          </cell>
          <cell r="AH183">
            <v>-0.14000000000000001</v>
          </cell>
          <cell r="AI183">
            <v>-0.18</v>
          </cell>
          <cell r="AJ183">
            <v>-4.07</v>
          </cell>
          <cell r="AK183">
            <v>7.27</v>
          </cell>
          <cell r="AL183">
            <v>-0.18</v>
          </cell>
          <cell r="AM183">
            <v>11.44</v>
          </cell>
          <cell r="AN183">
            <v>-3.41</v>
          </cell>
          <cell r="AO183">
            <v>10.76</v>
          </cell>
          <cell r="AP183">
            <v>16.3</v>
          </cell>
          <cell r="AQ183">
            <v>-2.2999999999999998</v>
          </cell>
          <cell r="AR183">
            <v>-0.16</v>
          </cell>
          <cell r="BI183">
            <v>182</v>
          </cell>
        </row>
        <row r="184">
          <cell r="A184" t="str">
            <v>1111026.Queijo muzzarella</v>
          </cell>
          <cell r="B184">
            <v>-1.51</v>
          </cell>
          <cell r="C184">
            <v>-0.96</v>
          </cell>
          <cell r="D184">
            <v>-0.2</v>
          </cell>
          <cell r="E184">
            <v>0.94</v>
          </cell>
          <cell r="F184">
            <v>0.33</v>
          </cell>
          <cell r="G184">
            <v>-2.2799999999999998</v>
          </cell>
          <cell r="H184">
            <v>-1.66</v>
          </cell>
          <cell r="I184">
            <v>-0.76</v>
          </cell>
          <cell r="J184">
            <v>-0.23</v>
          </cell>
          <cell r="K184">
            <v>2.52</v>
          </cell>
          <cell r="L184">
            <v>4.08</v>
          </cell>
          <cell r="M184">
            <v>4.74</v>
          </cell>
          <cell r="N184">
            <v>5.56</v>
          </cell>
          <cell r="O184">
            <v>0.22</v>
          </cell>
          <cell r="P184">
            <v>-4.26</v>
          </cell>
          <cell r="Q184">
            <v>-3.76</v>
          </cell>
          <cell r="R184">
            <v>-6.39</v>
          </cell>
          <cell r="S184">
            <v>-3.13</v>
          </cell>
          <cell r="T184">
            <v>-1.99</v>
          </cell>
          <cell r="U184">
            <v>4.2300000000000004</v>
          </cell>
          <cell r="V184">
            <v>4.28</v>
          </cell>
          <cell r="W184">
            <v>3.44</v>
          </cell>
          <cell r="X184">
            <v>1.52</v>
          </cell>
          <cell r="Y184">
            <v>0.85</v>
          </cell>
          <cell r="Z184">
            <v>-4.22</v>
          </cell>
          <cell r="AA184">
            <v>-1.94</v>
          </cell>
          <cell r="AB184">
            <v>0.34</v>
          </cell>
          <cell r="AC184">
            <v>1.1200000000000001</v>
          </cell>
          <cell r="AD184">
            <v>0.76</v>
          </cell>
          <cell r="AE184">
            <v>-1.87</v>
          </cell>
          <cell r="AF184">
            <v>1.89</v>
          </cell>
          <cell r="AG184">
            <v>3.21</v>
          </cell>
          <cell r="AH184">
            <v>-0.52</v>
          </cell>
          <cell r="AI184">
            <v>3.16</v>
          </cell>
          <cell r="AJ184">
            <v>5.22</v>
          </cell>
          <cell r="AK184">
            <v>4.33</v>
          </cell>
          <cell r="AL184">
            <v>2.2999999999999998</v>
          </cell>
          <cell r="AM184">
            <v>0.34</v>
          </cell>
          <cell r="AN184">
            <v>1.03</v>
          </cell>
          <cell r="AO184">
            <v>0.02</v>
          </cell>
          <cell r="AP184">
            <v>3.65</v>
          </cell>
          <cell r="AQ184">
            <v>0.55000000000000004</v>
          </cell>
          <cell r="AR184">
            <v>-1.23</v>
          </cell>
          <cell r="BI184">
            <v>183</v>
          </cell>
        </row>
        <row r="185">
          <cell r="A185" t="str">
            <v>1111031.Manteiga</v>
          </cell>
          <cell r="B185">
            <v>1.2</v>
          </cell>
          <cell r="C185">
            <v>-0.72</v>
          </cell>
          <cell r="D185">
            <v>-0.54</v>
          </cell>
          <cell r="E185">
            <v>1.47</v>
          </cell>
          <cell r="F185">
            <v>3.16</v>
          </cell>
          <cell r="G185">
            <v>1.76</v>
          </cell>
          <cell r="H185">
            <v>0.47</v>
          </cell>
          <cell r="I185">
            <v>1.36</v>
          </cell>
          <cell r="J185">
            <v>0.72</v>
          </cell>
          <cell r="K185">
            <v>0.26</v>
          </cell>
          <cell r="L185">
            <v>-0.6</v>
          </cell>
          <cell r="M185">
            <v>0.48</v>
          </cell>
          <cell r="N185">
            <v>-0.1</v>
          </cell>
          <cell r="O185">
            <v>-2.16</v>
          </cell>
          <cell r="P185">
            <v>-1.85</v>
          </cell>
          <cell r="Q185">
            <v>-0.54</v>
          </cell>
          <cell r="R185">
            <v>-3.37</v>
          </cell>
          <cell r="S185">
            <v>-1.18</v>
          </cell>
          <cell r="T185">
            <v>-1.26</v>
          </cell>
          <cell r="U185">
            <v>2.57</v>
          </cell>
          <cell r="V185">
            <v>-1.58</v>
          </cell>
          <cell r="W185">
            <v>-0.44</v>
          </cell>
          <cell r="X185">
            <v>1.86</v>
          </cell>
          <cell r="Y185">
            <v>-5.23</v>
          </cell>
          <cell r="Z185">
            <v>2.1</v>
          </cell>
          <cell r="AA185">
            <v>1.67</v>
          </cell>
          <cell r="AB185">
            <v>-2.57</v>
          </cell>
          <cell r="AC185">
            <v>3.04</v>
          </cell>
          <cell r="AD185">
            <v>2.4900000000000002</v>
          </cell>
          <cell r="AE185">
            <v>1.62</v>
          </cell>
          <cell r="AF185">
            <v>3.65</v>
          </cell>
          <cell r="AG185">
            <v>0.54</v>
          </cell>
          <cell r="AH185">
            <v>-1.22</v>
          </cell>
          <cell r="AI185">
            <v>-1.07</v>
          </cell>
          <cell r="AJ185">
            <v>-1.52</v>
          </cell>
          <cell r="AK185">
            <v>2.35</v>
          </cell>
          <cell r="AL185">
            <v>1.29</v>
          </cell>
          <cell r="AM185">
            <v>4</v>
          </cell>
          <cell r="AN185">
            <v>4.99</v>
          </cell>
          <cell r="AO185">
            <v>9.7899999999999991</v>
          </cell>
          <cell r="AP185">
            <v>20.46</v>
          </cell>
          <cell r="AQ185">
            <v>2.2200000000000002</v>
          </cell>
          <cell r="AR185">
            <v>2.42</v>
          </cell>
          <cell r="BI185">
            <v>184</v>
          </cell>
        </row>
        <row r="186">
          <cell r="A186" t="str">
            <v>1111038.Leite fermentado</v>
          </cell>
          <cell r="B186">
            <v>0.36</v>
          </cell>
          <cell r="C186">
            <v>-0.28999999999999998</v>
          </cell>
          <cell r="D186">
            <v>-0.04</v>
          </cell>
          <cell r="E186">
            <v>0.22</v>
          </cell>
          <cell r="F186">
            <v>0.82</v>
          </cell>
          <cell r="G186">
            <v>5.0599999999999996</v>
          </cell>
          <cell r="H186">
            <v>3.55</v>
          </cell>
          <cell r="I186">
            <v>-0.69</v>
          </cell>
          <cell r="J186">
            <v>-2</v>
          </cell>
          <cell r="K186">
            <v>2.94</v>
          </cell>
          <cell r="L186">
            <v>-1.36</v>
          </cell>
          <cell r="M186">
            <v>-0.5</v>
          </cell>
          <cell r="N186">
            <v>1.77</v>
          </cell>
          <cell r="O186">
            <v>2.33</v>
          </cell>
          <cell r="P186">
            <v>-1.42</v>
          </cell>
          <cell r="Q186">
            <v>-0.02</v>
          </cell>
          <cell r="R186">
            <v>0.9</v>
          </cell>
          <cell r="S186">
            <v>-1.08</v>
          </cell>
          <cell r="T186">
            <v>1.34</v>
          </cell>
          <cell r="U186">
            <v>2.4300000000000002</v>
          </cell>
          <cell r="V186">
            <v>-3.04</v>
          </cell>
          <cell r="W186">
            <v>5.57</v>
          </cell>
          <cell r="X186">
            <v>2.33</v>
          </cell>
          <cell r="Y186">
            <v>-0.99</v>
          </cell>
          <cell r="Z186">
            <v>2.36</v>
          </cell>
          <cell r="AA186">
            <v>-3.14</v>
          </cell>
          <cell r="AB186">
            <v>1.39</v>
          </cell>
          <cell r="AC186">
            <v>-0.2</v>
          </cell>
          <cell r="AD186">
            <v>0.32</v>
          </cell>
          <cell r="AE186">
            <v>0.71</v>
          </cell>
          <cell r="AF186">
            <v>1.68</v>
          </cell>
          <cell r="AG186">
            <v>1.86</v>
          </cell>
          <cell r="AH186">
            <v>5.88</v>
          </cell>
          <cell r="AI186">
            <v>-0.49</v>
          </cell>
          <cell r="AJ186">
            <v>-1.1599999999999999</v>
          </cell>
          <cell r="AK186">
            <v>-0.99</v>
          </cell>
          <cell r="AL186">
            <v>1.22</v>
          </cell>
          <cell r="AM186">
            <v>-0.95</v>
          </cell>
          <cell r="AN186">
            <v>2.58</v>
          </cell>
          <cell r="AO186">
            <v>2.04</v>
          </cell>
          <cell r="AP186">
            <v>1.74</v>
          </cell>
          <cell r="AQ186">
            <v>1.1200000000000001</v>
          </cell>
          <cell r="AR186">
            <v>1.42</v>
          </cell>
          <cell r="BI186">
            <v>185</v>
          </cell>
        </row>
        <row r="187">
          <cell r="A187" t="str">
            <v>1111040.Queijo reino</v>
          </cell>
          <cell r="B187">
            <v>0.5</v>
          </cell>
          <cell r="C187">
            <v>-0.34</v>
          </cell>
          <cell r="D187">
            <v>0.23</v>
          </cell>
          <cell r="E187">
            <v>-0.05</v>
          </cell>
          <cell r="F187">
            <v>1.85</v>
          </cell>
          <cell r="G187">
            <v>1.38</v>
          </cell>
          <cell r="H187">
            <v>0.87</v>
          </cell>
          <cell r="I187">
            <v>-0.81</v>
          </cell>
          <cell r="J187">
            <v>0.2</v>
          </cell>
          <cell r="K187">
            <v>0.61</v>
          </cell>
          <cell r="L187">
            <v>2.02</v>
          </cell>
          <cell r="M187">
            <v>2.89</v>
          </cell>
          <cell r="N187">
            <v>3.38</v>
          </cell>
          <cell r="O187">
            <v>0.95</v>
          </cell>
          <cell r="P187">
            <v>-0.06</v>
          </cell>
          <cell r="Q187">
            <v>-0.81</v>
          </cell>
          <cell r="R187">
            <v>-3.08</v>
          </cell>
          <cell r="S187">
            <v>17.09</v>
          </cell>
          <cell r="T187">
            <v>-11.82</v>
          </cell>
          <cell r="U187">
            <v>1.74</v>
          </cell>
          <cell r="V187">
            <v>-10.43</v>
          </cell>
          <cell r="W187">
            <v>0.34</v>
          </cell>
          <cell r="X187">
            <v>-8.76</v>
          </cell>
          <cell r="Y187">
            <v>8.52</v>
          </cell>
          <cell r="Z187">
            <v>5.7</v>
          </cell>
          <cell r="AA187">
            <v>5.45</v>
          </cell>
          <cell r="AB187">
            <v>10.51</v>
          </cell>
          <cell r="AC187">
            <v>-2.77</v>
          </cell>
          <cell r="AD187">
            <v>4.7</v>
          </cell>
          <cell r="AE187">
            <v>-0.12</v>
          </cell>
          <cell r="AF187">
            <v>-6.05</v>
          </cell>
          <cell r="AG187">
            <v>0.46</v>
          </cell>
          <cell r="AH187">
            <v>-7.08</v>
          </cell>
          <cell r="AI187">
            <v>-2.67</v>
          </cell>
          <cell r="AJ187">
            <v>2.57</v>
          </cell>
          <cell r="AK187">
            <v>-0.14000000000000001</v>
          </cell>
          <cell r="AL187">
            <v>-0.88</v>
          </cell>
          <cell r="AM187">
            <v>-0.72</v>
          </cell>
          <cell r="AN187">
            <v>13.78</v>
          </cell>
          <cell r="AO187">
            <v>-8.07</v>
          </cell>
          <cell r="AP187">
            <v>-1.72</v>
          </cell>
          <cell r="AQ187">
            <v>6.67</v>
          </cell>
          <cell r="AR187">
            <v>6.1</v>
          </cell>
          <cell r="BI187">
            <v>186</v>
          </cell>
        </row>
        <row r="188">
          <cell r="A188" t="str">
            <v>1111046.Nata</v>
          </cell>
          <cell r="B188">
            <v>-2.08</v>
          </cell>
          <cell r="C188">
            <v>-2.25</v>
          </cell>
          <cell r="D188">
            <v>-1.19</v>
          </cell>
          <cell r="E188">
            <v>1.41</v>
          </cell>
          <cell r="F188">
            <v>-3.42</v>
          </cell>
          <cell r="G188">
            <v>4.67</v>
          </cell>
          <cell r="H188">
            <v>-0.2</v>
          </cell>
          <cell r="I188">
            <v>-3.27</v>
          </cell>
          <cell r="J188">
            <v>-0.84</v>
          </cell>
          <cell r="K188">
            <v>-0.46</v>
          </cell>
          <cell r="L188">
            <v>1.05</v>
          </cell>
          <cell r="M188">
            <v>-1.7</v>
          </cell>
          <cell r="N188">
            <v>2.5499999999999998</v>
          </cell>
          <cell r="O188">
            <v>-3.41</v>
          </cell>
          <cell r="P188">
            <v>-3.33</v>
          </cell>
          <cell r="Q188">
            <v>-0.24</v>
          </cell>
          <cell r="R188">
            <v>1.1299999999999999</v>
          </cell>
          <cell r="S188">
            <v>0.81</v>
          </cell>
          <cell r="T188">
            <v>1.5</v>
          </cell>
          <cell r="U188">
            <v>0.54</v>
          </cell>
          <cell r="V188">
            <v>-1.6</v>
          </cell>
          <cell r="W188">
            <v>2.59</v>
          </cell>
          <cell r="X188">
            <v>-3.52</v>
          </cell>
          <cell r="Y188">
            <v>0.19</v>
          </cell>
          <cell r="Z188">
            <v>0.99</v>
          </cell>
          <cell r="AA188">
            <v>0.6</v>
          </cell>
          <cell r="AB188">
            <v>-0.52</v>
          </cell>
          <cell r="AC188">
            <v>-1.36</v>
          </cell>
          <cell r="AD188">
            <v>-1.79</v>
          </cell>
          <cell r="AE188">
            <v>3.44</v>
          </cell>
          <cell r="AF188">
            <v>1.1000000000000001</v>
          </cell>
          <cell r="AG188">
            <v>0.82</v>
          </cell>
          <cell r="AH188">
            <v>-1.24</v>
          </cell>
          <cell r="AI188">
            <v>-1.85</v>
          </cell>
          <cell r="AJ188">
            <v>3.73</v>
          </cell>
          <cell r="AK188">
            <v>-0.55000000000000004</v>
          </cell>
          <cell r="AL188">
            <v>-1.08</v>
          </cell>
          <cell r="AM188">
            <v>-1.0900000000000001</v>
          </cell>
          <cell r="AN188">
            <v>7.18</v>
          </cell>
          <cell r="AO188">
            <v>7.82</v>
          </cell>
          <cell r="AP188">
            <v>7.25</v>
          </cell>
          <cell r="AQ188">
            <v>8.67</v>
          </cell>
          <cell r="AR188">
            <v>7.09</v>
          </cell>
          <cell r="BI188">
            <v>187</v>
          </cell>
        </row>
        <row r="189">
          <cell r="A189" t="str">
            <v>1111051.Leite com sabor</v>
          </cell>
          <cell r="B189">
            <v>0.5</v>
          </cell>
          <cell r="C189">
            <v>-0.34</v>
          </cell>
          <cell r="D189">
            <v>0.23</v>
          </cell>
          <cell r="E189">
            <v>-0.05</v>
          </cell>
          <cell r="F189">
            <v>1.85</v>
          </cell>
          <cell r="G189">
            <v>1.38</v>
          </cell>
          <cell r="H189">
            <v>5.39</v>
          </cell>
          <cell r="I189">
            <v>11.25</v>
          </cell>
          <cell r="J189">
            <v>4.17</v>
          </cell>
          <cell r="K189">
            <v>4.72</v>
          </cell>
          <cell r="L189">
            <v>-4.91</v>
          </cell>
          <cell r="M189">
            <v>1.72</v>
          </cell>
          <cell r="N189">
            <v>3.83</v>
          </cell>
          <cell r="O189">
            <v>-4.4400000000000004</v>
          </cell>
          <cell r="P189">
            <v>-0.91</v>
          </cell>
          <cell r="Q189">
            <v>-1.41</v>
          </cell>
          <cell r="R189">
            <v>-1.55</v>
          </cell>
          <cell r="S189">
            <v>4.2300000000000004</v>
          </cell>
          <cell r="T189">
            <v>1.69</v>
          </cell>
          <cell r="U189">
            <v>-11</v>
          </cell>
          <cell r="V189">
            <v>6.7</v>
          </cell>
          <cell r="W189">
            <v>1.76</v>
          </cell>
          <cell r="X189">
            <v>0.43</v>
          </cell>
          <cell r="Y189">
            <v>0.02</v>
          </cell>
          <cell r="Z189">
            <v>4.1399999999999997</v>
          </cell>
          <cell r="AA189">
            <v>2.2599999999999998</v>
          </cell>
          <cell r="AB189">
            <v>-0.12</v>
          </cell>
          <cell r="AC189">
            <v>1.37</v>
          </cell>
          <cell r="AD189">
            <v>0.36</v>
          </cell>
          <cell r="AE189">
            <v>1.38</v>
          </cell>
          <cell r="AF189">
            <v>3.24</v>
          </cell>
          <cell r="AG189">
            <v>1.69</v>
          </cell>
          <cell r="AH189">
            <v>0.75</v>
          </cell>
          <cell r="AI189">
            <v>7.0000000000000007E-2</v>
          </cell>
          <cell r="AJ189">
            <v>0.33</v>
          </cell>
          <cell r="AK189">
            <v>-2.0099999999999998</v>
          </cell>
          <cell r="AL189">
            <v>-1.34</v>
          </cell>
          <cell r="AM189">
            <v>0.78</v>
          </cell>
          <cell r="AN189">
            <v>3.15</v>
          </cell>
          <cell r="AO189">
            <v>5.85</v>
          </cell>
          <cell r="AP189">
            <v>4.21</v>
          </cell>
          <cell r="AQ189">
            <v>3.55</v>
          </cell>
          <cell r="AR189">
            <v>1.1499999999999999</v>
          </cell>
          <cell r="BI189">
            <v>188</v>
          </cell>
        </row>
        <row r="190">
          <cell r="A190" t="str">
            <v>1112.Panificados</v>
          </cell>
          <cell r="B190">
            <v>-0.56000000000000005</v>
          </cell>
          <cell r="C190">
            <v>-0.39</v>
          </cell>
          <cell r="D190">
            <v>1.1299999999999999</v>
          </cell>
          <cell r="E190">
            <v>0.28000000000000003</v>
          </cell>
          <cell r="F190">
            <v>1.29</v>
          </cell>
          <cell r="G190">
            <v>0.01</v>
          </cell>
          <cell r="H190">
            <v>-0.45</v>
          </cell>
          <cell r="I190">
            <v>0.12</v>
          </cell>
          <cell r="J190">
            <v>0.26</v>
          </cell>
          <cell r="K190">
            <v>-0.43</v>
          </cell>
          <cell r="L190">
            <v>0.7</v>
          </cell>
          <cell r="M190">
            <v>0.54</v>
          </cell>
          <cell r="N190">
            <v>0.31</v>
          </cell>
          <cell r="O190">
            <v>-0.13</v>
          </cell>
          <cell r="P190">
            <v>0.09</v>
          </cell>
          <cell r="Q190">
            <v>0.59</v>
          </cell>
          <cell r="R190">
            <v>-0.95</v>
          </cell>
          <cell r="S190">
            <v>-0.04</v>
          </cell>
          <cell r="T190">
            <v>0.31</v>
          </cell>
          <cell r="U190">
            <v>0.59</v>
          </cell>
          <cell r="V190">
            <v>2.4500000000000002</v>
          </cell>
          <cell r="W190">
            <v>2.69</v>
          </cell>
          <cell r="X190">
            <v>1.95</v>
          </cell>
          <cell r="Y190">
            <v>3.5</v>
          </cell>
          <cell r="Z190">
            <v>2.81</v>
          </cell>
          <cell r="AA190">
            <v>0.49</v>
          </cell>
          <cell r="AB190">
            <v>0.43</v>
          </cell>
          <cell r="AC190">
            <v>2.13</v>
          </cell>
          <cell r="AD190">
            <v>0.26</v>
          </cell>
          <cell r="AE190">
            <v>-0.12</v>
          </cell>
          <cell r="AF190">
            <v>0.1</v>
          </cell>
          <cell r="AG190">
            <v>-0.28999999999999998</v>
          </cell>
          <cell r="AH190">
            <v>0.53</v>
          </cell>
          <cell r="AI190">
            <v>-0.49</v>
          </cell>
          <cell r="AJ190">
            <v>0.46</v>
          </cell>
          <cell r="AK190">
            <v>3.9</v>
          </cell>
          <cell r="AL190">
            <v>7.08</v>
          </cell>
          <cell r="AM190">
            <v>2.81</v>
          </cell>
          <cell r="AN190">
            <v>5.1100000000000003</v>
          </cell>
          <cell r="AO190">
            <v>6.54</v>
          </cell>
          <cell r="AP190">
            <v>2.4300000000000002</v>
          </cell>
          <cell r="AQ190">
            <v>0.74</v>
          </cell>
          <cell r="AR190">
            <v>1.49</v>
          </cell>
          <cell r="BI190">
            <v>189</v>
          </cell>
        </row>
        <row r="191">
          <cell r="A191" t="str">
            <v>1112003.Biscoito</v>
          </cell>
          <cell r="B191">
            <v>-0.57999999999999996</v>
          </cell>
          <cell r="C191">
            <v>-0.61</v>
          </cell>
          <cell r="D191">
            <v>0.82</v>
          </cell>
          <cell r="E191">
            <v>1.91</v>
          </cell>
          <cell r="F191">
            <v>2.09</v>
          </cell>
          <cell r="G191">
            <v>0.64</v>
          </cell>
          <cell r="H191">
            <v>-0.21</v>
          </cell>
          <cell r="I191">
            <v>1.01</v>
          </cell>
          <cell r="J191">
            <v>-0.5</v>
          </cell>
          <cell r="K191">
            <v>-0.46</v>
          </cell>
          <cell r="L191">
            <v>0.14000000000000001</v>
          </cell>
          <cell r="M191">
            <v>-0.3</v>
          </cell>
          <cell r="N191">
            <v>-0.2</v>
          </cell>
          <cell r="O191">
            <v>0.24</v>
          </cell>
          <cell r="P191">
            <v>1.1499999999999999</v>
          </cell>
          <cell r="Q191">
            <v>0.03</v>
          </cell>
          <cell r="R191">
            <v>-0.47</v>
          </cell>
          <cell r="S191">
            <v>-0.53</v>
          </cell>
          <cell r="T191">
            <v>-0.56000000000000005</v>
          </cell>
          <cell r="U191">
            <v>0.06</v>
          </cell>
          <cell r="V191">
            <v>0.71</v>
          </cell>
          <cell r="W191">
            <v>0.4</v>
          </cell>
          <cell r="X191">
            <v>2.08</v>
          </cell>
          <cell r="Y191">
            <v>1.41</v>
          </cell>
          <cell r="Z191">
            <v>1.73</v>
          </cell>
          <cell r="AA191">
            <v>1</v>
          </cell>
          <cell r="AB191">
            <v>2.09</v>
          </cell>
          <cell r="AC191">
            <v>3.6</v>
          </cell>
          <cell r="AD191">
            <v>2.04</v>
          </cell>
          <cell r="AE191">
            <v>0.27</v>
          </cell>
          <cell r="AF191">
            <v>-0.1</v>
          </cell>
          <cell r="AG191">
            <v>-0.56999999999999995</v>
          </cell>
          <cell r="AH191">
            <v>-0.39</v>
          </cell>
          <cell r="AI191">
            <v>0.23</v>
          </cell>
          <cell r="AJ191">
            <v>-0.05</v>
          </cell>
          <cell r="AK191">
            <v>1.03</v>
          </cell>
          <cell r="AL191">
            <v>1.61</v>
          </cell>
          <cell r="AM191">
            <v>4.28</v>
          </cell>
          <cell r="AN191">
            <v>2.62</v>
          </cell>
          <cell r="AO191">
            <v>5.13</v>
          </cell>
          <cell r="AP191">
            <v>5.26</v>
          </cell>
          <cell r="AQ191">
            <v>3.16</v>
          </cell>
          <cell r="AR191">
            <v>3.74</v>
          </cell>
          <cell r="BI191">
            <v>190</v>
          </cell>
        </row>
        <row r="192">
          <cell r="A192" t="str">
            <v>1112012.Pão de milho</v>
          </cell>
          <cell r="B192">
            <v>-0.33</v>
          </cell>
          <cell r="C192">
            <v>-0.13</v>
          </cell>
          <cell r="D192">
            <v>-0.24</v>
          </cell>
          <cell r="E192">
            <v>0.13</v>
          </cell>
          <cell r="F192">
            <v>-0.53</v>
          </cell>
          <cell r="G192">
            <v>-0.25</v>
          </cell>
          <cell r="H192">
            <v>-0.4</v>
          </cell>
          <cell r="I192">
            <v>0.4</v>
          </cell>
          <cell r="J192">
            <v>7.0000000000000007E-2</v>
          </cell>
          <cell r="K192">
            <v>-7.0000000000000007E-2</v>
          </cell>
          <cell r="L192">
            <v>0.56999999999999995</v>
          </cell>
          <cell r="M192">
            <v>-0.5</v>
          </cell>
          <cell r="N192">
            <v>0.08</v>
          </cell>
          <cell r="O192">
            <v>0.56999999999999995</v>
          </cell>
          <cell r="P192">
            <v>-0.48</v>
          </cell>
          <cell r="Q192">
            <v>-0.16</v>
          </cell>
          <cell r="R192">
            <v>0</v>
          </cell>
          <cell r="S192">
            <v>0.08</v>
          </cell>
          <cell r="T192">
            <v>1.64</v>
          </cell>
          <cell r="U192">
            <v>-0.19</v>
          </cell>
          <cell r="V192">
            <v>10.02</v>
          </cell>
          <cell r="W192">
            <v>4.3499999999999996</v>
          </cell>
          <cell r="X192">
            <v>-1</v>
          </cell>
          <cell r="Y192">
            <v>5.49</v>
          </cell>
          <cell r="Z192">
            <v>1.57</v>
          </cell>
          <cell r="AA192">
            <v>-1.53</v>
          </cell>
          <cell r="AB192">
            <v>0.31</v>
          </cell>
          <cell r="AC192">
            <v>0.65</v>
          </cell>
          <cell r="AD192">
            <v>-3.12</v>
          </cell>
          <cell r="AE192">
            <v>1.84</v>
          </cell>
          <cell r="AF192">
            <v>0.73</v>
          </cell>
          <cell r="AG192">
            <v>7.0000000000000007E-2</v>
          </cell>
          <cell r="AH192">
            <v>1.28</v>
          </cell>
          <cell r="AI192">
            <v>0.17</v>
          </cell>
          <cell r="AJ192">
            <v>-0.52</v>
          </cell>
          <cell r="AK192">
            <v>2.2200000000000002</v>
          </cell>
          <cell r="AL192">
            <v>15.31</v>
          </cell>
          <cell r="AM192">
            <v>3.65</v>
          </cell>
          <cell r="AN192">
            <v>2.4300000000000002</v>
          </cell>
          <cell r="AO192">
            <v>5.23</v>
          </cell>
          <cell r="AP192">
            <v>-0.41</v>
          </cell>
          <cell r="AQ192">
            <v>2.09</v>
          </cell>
          <cell r="AR192">
            <v>-1.99</v>
          </cell>
          <cell r="BI192">
            <v>191</v>
          </cell>
        </row>
        <row r="193">
          <cell r="A193" t="str">
            <v>1112015.Pão francês</v>
          </cell>
          <cell r="B193">
            <v>-0.35</v>
          </cell>
          <cell r="C193">
            <v>-0.62</v>
          </cell>
          <cell r="D193">
            <v>1.1100000000000001</v>
          </cell>
          <cell r="E193">
            <v>-0.12</v>
          </cell>
          <cell r="F193">
            <v>1.37</v>
          </cell>
          <cell r="G193">
            <v>-0.56999999999999995</v>
          </cell>
          <cell r="H193">
            <v>-0.5</v>
          </cell>
          <cell r="I193">
            <v>-0.21</v>
          </cell>
          <cell r="J193">
            <v>0.32</v>
          </cell>
          <cell r="K193">
            <v>-0.43</v>
          </cell>
          <cell r="L193">
            <v>1.27</v>
          </cell>
          <cell r="M193">
            <v>0.75</v>
          </cell>
          <cell r="N193">
            <v>0.35</v>
          </cell>
          <cell r="O193">
            <v>-0.21</v>
          </cell>
          <cell r="P193">
            <v>-0.02</v>
          </cell>
          <cell r="Q193">
            <v>1.03</v>
          </cell>
          <cell r="R193">
            <v>-1.53</v>
          </cell>
          <cell r="S193">
            <v>-0.41</v>
          </cell>
          <cell r="T193">
            <v>0.39</v>
          </cell>
          <cell r="U193">
            <v>1.1000000000000001</v>
          </cell>
          <cell r="V193">
            <v>3.37</v>
          </cell>
          <cell r="W193">
            <v>3.74</v>
          </cell>
          <cell r="X193">
            <v>2.37</v>
          </cell>
          <cell r="Y193">
            <v>4.67</v>
          </cell>
          <cell r="Z193">
            <v>3.37</v>
          </cell>
          <cell r="AA193">
            <v>0.38</v>
          </cell>
          <cell r="AB193">
            <v>-0.05</v>
          </cell>
          <cell r="AC193">
            <v>1.76</v>
          </cell>
          <cell r="AD193">
            <v>-0.39</v>
          </cell>
          <cell r="AE193">
            <v>-0.48</v>
          </cell>
          <cell r="AF193">
            <v>-0.09</v>
          </cell>
          <cell r="AG193">
            <v>-0.31</v>
          </cell>
          <cell r="AH193">
            <v>0.93</v>
          </cell>
          <cell r="AI193">
            <v>-0.94</v>
          </cell>
          <cell r="AJ193">
            <v>0.67</v>
          </cell>
          <cell r="AK193">
            <v>5.64</v>
          </cell>
          <cell r="AL193">
            <v>9.6999999999999993</v>
          </cell>
          <cell r="AM193">
            <v>2.68</v>
          </cell>
          <cell r="AN193">
            <v>6.37</v>
          </cell>
          <cell r="AO193">
            <v>7.23</v>
          </cell>
          <cell r="AP193">
            <v>1.32</v>
          </cell>
          <cell r="AQ193">
            <v>-0.23</v>
          </cell>
          <cell r="AR193">
            <v>0.68</v>
          </cell>
          <cell r="BI193">
            <v>192</v>
          </cell>
        </row>
        <row r="194">
          <cell r="A194" t="str">
            <v>1112017.Pão doce</v>
          </cell>
          <cell r="B194">
            <v>-3.01</v>
          </cell>
          <cell r="C194">
            <v>2.02</v>
          </cell>
          <cell r="D194">
            <v>3.63</v>
          </cell>
          <cell r="E194">
            <v>0.22</v>
          </cell>
          <cell r="F194">
            <v>-2.2000000000000002</v>
          </cell>
          <cell r="G194">
            <v>1.35</v>
          </cell>
          <cell r="H194">
            <v>-1.32</v>
          </cell>
          <cell r="I194">
            <v>-0.65</v>
          </cell>
          <cell r="J194">
            <v>0.33</v>
          </cell>
          <cell r="K194">
            <v>0.51</v>
          </cell>
          <cell r="L194">
            <v>0.52</v>
          </cell>
          <cell r="M194">
            <v>0.53</v>
          </cell>
          <cell r="N194">
            <v>2.27</v>
          </cell>
          <cell r="O194">
            <v>0.08</v>
          </cell>
          <cell r="P194">
            <v>-1.96</v>
          </cell>
          <cell r="Q194">
            <v>-0.79</v>
          </cell>
          <cell r="R194">
            <v>1.77</v>
          </cell>
          <cell r="S194">
            <v>0.31</v>
          </cell>
          <cell r="T194">
            <v>1.08</v>
          </cell>
          <cell r="U194">
            <v>-1.4</v>
          </cell>
          <cell r="V194">
            <v>2.0699999999999998</v>
          </cell>
          <cell r="W194">
            <v>4.03</v>
          </cell>
          <cell r="X194">
            <v>-1.3</v>
          </cell>
          <cell r="Y194">
            <v>1.25</v>
          </cell>
          <cell r="Z194">
            <v>2.67</v>
          </cell>
          <cell r="AA194">
            <v>2.0499999999999998</v>
          </cell>
          <cell r="AB194">
            <v>-1.1299999999999999</v>
          </cell>
          <cell r="AC194">
            <v>1.66</v>
          </cell>
          <cell r="AD194">
            <v>0.3</v>
          </cell>
          <cell r="AE194">
            <v>-1.32</v>
          </cell>
          <cell r="AF194">
            <v>2.0499999999999998</v>
          </cell>
          <cell r="AG194">
            <v>1.49</v>
          </cell>
          <cell r="AH194">
            <v>-0.17</v>
          </cell>
          <cell r="AI194">
            <v>-0.22</v>
          </cell>
          <cell r="AJ194">
            <v>1.7</v>
          </cell>
          <cell r="AK194">
            <v>0.78</v>
          </cell>
          <cell r="AL194">
            <v>7.31</v>
          </cell>
          <cell r="AM194">
            <v>-1.31</v>
          </cell>
          <cell r="AN194">
            <v>3.19</v>
          </cell>
          <cell r="AO194">
            <v>4.5999999999999996</v>
          </cell>
          <cell r="AP194">
            <v>4.17</v>
          </cell>
          <cell r="AQ194">
            <v>1.29</v>
          </cell>
          <cell r="AR194">
            <v>3.9</v>
          </cell>
          <cell r="BI194">
            <v>193</v>
          </cell>
        </row>
        <row r="195">
          <cell r="A195" t="str">
            <v>1112018.Pão de forma</v>
          </cell>
          <cell r="B195">
            <v>-1.62</v>
          </cell>
          <cell r="C195">
            <v>1.1000000000000001</v>
          </cell>
          <cell r="D195">
            <v>0.72</v>
          </cell>
          <cell r="E195">
            <v>-2.1800000000000002</v>
          </cell>
          <cell r="F195">
            <v>0.53</v>
          </cell>
          <cell r="G195">
            <v>3.12</v>
          </cell>
          <cell r="H195">
            <v>-0.77</v>
          </cell>
          <cell r="I195">
            <v>0.17</v>
          </cell>
          <cell r="J195">
            <v>3.51</v>
          </cell>
          <cell r="K195">
            <v>-1.27</v>
          </cell>
          <cell r="L195">
            <v>-2.95</v>
          </cell>
          <cell r="M195">
            <v>1.49</v>
          </cell>
          <cell r="N195">
            <v>-0.01</v>
          </cell>
          <cell r="O195">
            <v>-1.63</v>
          </cell>
          <cell r="P195">
            <v>-0.84</v>
          </cell>
          <cell r="Q195">
            <v>0.5</v>
          </cell>
          <cell r="R195">
            <v>1.04</v>
          </cell>
          <cell r="S195">
            <v>5.42</v>
          </cell>
          <cell r="T195">
            <v>2.2599999999999998</v>
          </cell>
          <cell r="U195">
            <v>-0.69</v>
          </cell>
          <cell r="V195">
            <v>1.37</v>
          </cell>
          <cell r="W195">
            <v>-0.4</v>
          </cell>
          <cell r="X195">
            <v>-0.11</v>
          </cell>
          <cell r="Y195">
            <v>1.5</v>
          </cell>
          <cell r="Z195">
            <v>2.0499999999999998</v>
          </cell>
          <cell r="AA195">
            <v>-1.1200000000000001</v>
          </cell>
          <cell r="AB195">
            <v>0.84</v>
          </cell>
          <cell r="AC195">
            <v>1.9</v>
          </cell>
          <cell r="AD195">
            <v>1.05</v>
          </cell>
          <cell r="AE195">
            <v>2.41</v>
          </cell>
          <cell r="AF195">
            <v>0.19</v>
          </cell>
          <cell r="AG195">
            <v>0.06</v>
          </cell>
          <cell r="AH195">
            <v>0.79</v>
          </cell>
          <cell r="AI195">
            <v>1.8</v>
          </cell>
          <cell r="AJ195">
            <v>0.61</v>
          </cell>
          <cell r="AK195">
            <v>-0.98</v>
          </cell>
          <cell r="AL195">
            <v>-0.15</v>
          </cell>
          <cell r="AM195">
            <v>3.76</v>
          </cell>
          <cell r="AN195">
            <v>3</v>
          </cell>
          <cell r="AO195">
            <v>6.41</v>
          </cell>
          <cell r="AP195">
            <v>5.37</v>
          </cell>
          <cell r="AQ195">
            <v>1.72</v>
          </cell>
          <cell r="AR195">
            <v>0.99</v>
          </cell>
          <cell r="BI195">
            <v>194</v>
          </cell>
        </row>
        <row r="196">
          <cell r="A196" t="str">
            <v>1112019.Bolo</v>
          </cell>
          <cell r="B196">
            <v>0.81</v>
          </cell>
          <cell r="C196">
            <v>0.01</v>
          </cell>
          <cell r="D196">
            <v>1.81</v>
          </cell>
          <cell r="E196">
            <v>0.28000000000000003</v>
          </cell>
          <cell r="F196">
            <v>1.1499999999999999</v>
          </cell>
          <cell r="G196">
            <v>1.46</v>
          </cell>
          <cell r="H196">
            <v>0.23</v>
          </cell>
          <cell r="I196">
            <v>1.81</v>
          </cell>
          <cell r="J196">
            <v>0.44</v>
          </cell>
          <cell r="K196">
            <v>-1.07</v>
          </cell>
          <cell r="L196">
            <v>-1.01</v>
          </cell>
          <cell r="M196">
            <v>0.31</v>
          </cell>
          <cell r="N196">
            <v>-0.33</v>
          </cell>
          <cell r="O196">
            <v>-0.45</v>
          </cell>
          <cell r="P196">
            <v>0.05</v>
          </cell>
          <cell r="Q196">
            <v>-1.21</v>
          </cell>
          <cell r="R196">
            <v>-0.86</v>
          </cell>
          <cell r="S196">
            <v>1.8</v>
          </cell>
          <cell r="T196">
            <v>0.94</v>
          </cell>
          <cell r="U196">
            <v>-0.49</v>
          </cell>
          <cell r="V196">
            <v>-1.83</v>
          </cell>
          <cell r="W196">
            <v>0.11</v>
          </cell>
          <cell r="X196">
            <v>0.74</v>
          </cell>
          <cell r="Y196">
            <v>1.9</v>
          </cell>
          <cell r="Z196">
            <v>-0.53</v>
          </cell>
          <cell r="AA196">
            <v>-0.89</v>
          </cell>
          <cell r="AB196">
            <v>0.88</v>
          </cell>
          <cell r="AC196">
            <v>1.5</v>
          </cell>
          <cell r="AD196">
            <v>0.71</v>
          </cell>
          <cell r="AE196">
            <v>2.42</v>
          </cell>
          <cell r="AF196">
            <v>3.02</v>
          </cell>
          <cell r="AG196">
            <v>-0.86</v>
          </cell>
          <cell r="AH196">
            <v>-0.66</v>
          </cell>
          <cell r="AI196">
            <v>-0.18</v>
          </cell>
          <cell r="AJ196">
            <v>-1.52</v>
          </cell>
          <cell r="AK196">
            <v>1.44</v>
          </cell>
          <cell r="AL196">
            <v>-0.2</v>
          </cell>
          <cell r="AM196">
            <v>0.14000000000000001</v>
          </cell>
          <cell r="AN196">
            <v>0.81</v>
          </cell>
          <cell r="AO196">
            <v>5.4</v>
          </cell>
          <cell r="AP196">
            <v>4</v>
          </cell>
          <cell r="AQ196">
            <v>3.29</v>
          </cell>
          <cell r="AR196">
            <v>1.25</v>
          </cell>
          <cell r="BI196">
            <v>195</v>
          </cell>
        </row>
        <row r="197">
          <cell r="A197" t="str">
            <v>1112021.Massa para pão de queijo</v>
          </cell>
          <cell r="B197">
            <v>-0.5</v>
          </cell>
          <cell r="C197">
            <v>-0.28000000000000003</v>
          </cell>
          <cell r="D197">
            <v>0.74</v>
          </cell>
          <cell r="E197">
            <v>-0.47</v>
          </cell>
          <cell r="F197">
            <v>0.11</v>
          </cell>
          <cell r="G197">
            <v>0.02</v>
          </cell>
          <cell r="H197">
            <v>0.64</v>
          </cell>
          <cell r="I197">
            <v>1.4</v>
          </cell>
          <cell r="J197">
            <v>-1.91</v>
          </cell>
          <cell r="K197">
            <v>0.44</v>
          </cell>
          <cell r="L197">
            <v>1.37</v>
          </cell>
          <cell r="M197">
            <v>2.4700000000000002</v>
          </cell>
          <cell r="N197">
            <v>0.72</v>
          </cell>
          <cell r="O197">
            <v>-0.51</v>
          </cell>
          <cell r="P197">
            <v>3.7</v>
          </cell>
          <cell r="Q197">
            <v>-1.97</v>
          </cell>
          <cell r="R197">
            <v>1.35</v>
          </cell>
          <cell r="S197">
            <v>1.36</v>
          </cell>
          <cell r="T197">
            <v>1.75</v>
          </cell>
          <cell r="U197">
            <v>-1.36</v>
          </cell>
          <cell r="V197">
            <v>7.4</v>
          </cell>
          <cell r="W197">
            <v>4.76</v>
          </cell>
          <cell r="X197">
            <v>2.92</v>
          </cell>
          <cell r="Y197">
            <v>-0.42</v>
          </cell>
          <cell r="Z197">
            <v>2.21</v>
          </cell>
          <cell r="AA197">
            <v>1.86</v>
          </cell>
          <cell r="AB197">
            <v>0.56000000000000005</v>
          </cell>
          <cell r="AC197">
            <v>-0.37</v>
          </cell>
          <cell r="AD197">
            <v>0.87</v>
          </cell>
          <cell r="AE197">
            <v>-3.03</v>
          </cell>
          <cell r="AF197">
            <v>-2.46</v>
          </cell>
          <cell r="AG197">
            <v>0.04</v>
          </cell>
          <cell r="AH197">
            <v>0.82</v>
          </cell>
          <cell r="AI197">
            <v>-2.8</v>
          </cell>
          <cell r="AJ197">
            <v>-1.53</v>
          </cell>
          <cell r="AK197">
            <v>3.77</v>
          </cell>
          <cell r="AL197">
            <v>3.48</v>
          </cell>
          <cell r="AM197">
            <v>-0.45</v>
          </cell>
          <cell r="AN197">
            <v>3.02</v>
          </cell>
          <cell r="AO197">
            <v>6.66</v>
          </cell>
          <cell r="AP197">
            <v>-0.14000000000000001</v>
          </cell>
          <cell r="AQ197">
            <v>1.94</v>
          </cell>
          <cell r="AR197">
            <v>1.87</v>
          </cell>
          <cell r="BI197">
            <v>196</v>
          </cell>
        </row>
        <row r="198">
          <cell r="A198" t="str">
            <v>1112025.Pão de queijo</v>
          </cell>
          <cell r="B198">
            <v>-0.31</v>
          </cell>
          <cell r="C198">
            <v>-0.13</v>
          </cell>
          <cell r="D198">
            <v>0.1</v>
          </cell>
          <cell r="E198">
            <v>-0.28999999999999998</v>
          </cell>
          <cell r="F198">
            <v>0.19</v>
          </cell>
          <cell r="G198">
            <v>-0.23</v>
          </cell>
          <cell r="H198">
            <v>-2.5</v>
          </cell>
          <cell r="I198">
            <v>-2.98</v>
          </cell>
          <cell r="J198">
            <v>-0.24</v>
          </cell>
          <cell r="K198">
            <v>0.71</v>
          </cell>
          <cell r="L198">
            <v>-1.33</v>
          </cell>
          <cell r="M198">
            <v>3.85</v>
          </cell>
          <cell r="N198">
            <v>1.43</v>
          </cell>
          <cell r="O198">
            <v>1.56</v>
          </cell>
          <cell r="P198">
            <v>-1.06</v>
          </cell>
          <cell r="Q198">
            <v>-1.57</v>
          </cell>
          <cell r="R198">
            <v>1.02</v>
          </cell>
          <cell r="S198">
            <v>1.17</v>
          </cell>
          <cell r="T198">
            <v>0.54</v>
          </cell>
          <cell r="U198">
            <v>2.1800000000000002</v>
          </cell>
          <cell r="V198">
            <v>-1.03</v>
          </cell>
          <cell r="W198">
            <v>1.2</v>
          </cell>
          <cell r="X198">
            <v>1.1399999999999999</v>
          </cell>
          <cell r="Y198">
            <v>0.22</v>
          </cell>
          <cell r="Z198">
            <v>-0.38</v>
          </cell>
          <cell r="AA198">
            <v>2.0299999999999998</v>
          </cell>
          <cell r="AB198">
            <v>0.95</v>
          </cell>
          <cell r="AC198">
            <v>1.61</v>
          </cell>
          <cell r="AD198">
            <v>-2.4</v>
          </cell>
          <cell r="AE198">
            <v>0.28999999999999998</v>
          </cell>
          <cell r="AF198">
            <v>1.94</v>
          </cell>
          <cell r="AG198">
            <v>0.34</v>
          </cell>
          <cell r="AH198">
            <v>-2.06</v>
          </cell>
          <cell r="AI198">
            <v>0.87</v>
          </cell>
          <cell r="AJ198">
            <v>-1.66</v>
          </cell>
          <cell r="AK198">
            <v>2.98</v>
          </cell>
          <cell r="AL198">
            <v>0.75</v>
          </cell>
          <cell r="AM198">
            <v>2.31</v>
          </cell>
          <cell r="AN198">
            <v>0.91</v>
          </cell>
          <cell r="AO198">
            <v>3</v>
          </cell>
          <cell r="AP198">
            <v>1.28</v>
          </cell>
          <cell r="AQ198">
            <v>2.35</v>
          </cell>
          <cell r="AR198">
            <v>1.73</v>
          </cell>
          <cell r="BI198">
            <v>197</v>
          </cell>
        </row>
        <row r="199">
          <cell r="A199" t="str">
            <v>1112034.Rosca doce</v>
          </cell>
          <cell r="B199">
            <v>-0.38</v>
          </cell>
          <cell r="C199">
            <v>0.93</v>
          </cell>
          <cell r="D199">
            <v>-1.64</v>
          </cell>
          <cell r="E199">
            <v>-0.68</v>
          </cell>
          <cell r="F199">
            <v>0.53</v>
          </cell>
          <cell r="G199">
            <v>-18.739999999999998</v>
          </cell>
          <cell r="H199">
            <v>9.66</v>
          </cell>
          <cell r="I199">
            <v>-2.1800000000000002</v>
          </cell>
          <cell r="J199">
            <v>-10.220000000000001</v>
          </cell>
          <cell r="K199">
            <v>0.78</v>
          </cell>
          <cell r="L199">
            <v>1.8</v>
          </cell>
          <cell r="M199">
            <v>5.15</v>
          </cell>
          <cell r="N199">
            <v>3.68</v>
          </cell>
          <cell r="O199">
            <v>-5.34</v>
          </cell>
          <cell r="P199">
            <v>1.45</v>
          </cell>
          <cell r="Q199">
            <v>2.7</v>
          </cell>
          <cell r="R199">
            <v>-3.73</v>
          </cell>
          <cell r="S199">
            <v>14.51</v>
          </cell>
          <cell r="T199">
            <v>-3.23</v>
          </cell>
          <cell r="U199">
            <v>4.75</v>
          </cell>
          <cell r="V199">
            <v>-0.39</v>
          </cell>
          <cell r="W199">
            <v>-0.66</v>
          </cell>
          <cell r="X199">
            <v>4.5599999999999996</v>
          </cell>
          <cell r="Y199">
            <v>10.63</v>
          </cell>
          <cell r="Z199">
            <v>3.46</v>
          </cell>
          <cell r="AA199">
            <v>11.94</v>
          </cell>
          <cell r="AB199">
            <v>1.64</v>
          </cell>
          <cell r="AC199">
            <v>-3.98</v>
          </cell>
          <cell r="AD199">
            <v>10.69</v>
          </cell>
          <cell r="AE199">
            <v>0.87</v>
          </cell>
          <cell r="AF199">
            <v>-2.14</v>
          </cell>
          <cell r="AG199">
            <v>-3.42</v>
          </cell>
          <cell r="AH199">
            <v>-1.68</v>
          </cell>
          <cell r="AI199">
            <v>-0.5</v>
          </cell>
          <cell r="AJ199">
            <v>-2.2000000000000002</v>
          </cell>
          <cell r="AK199">
            <v>9.1999999999999993</v>
          </cell>
          <cell r="AL199">
            <v>12.1</v>
          </cell>
          <cell r="AM199">
            <v>-0.98</v>
          </cell>
          <cell r="AN199">
            <v>10.19</v>
          </cell>
          <cell r="AO199">
            <v>4.1100000000000003</v>
          </cell>
          <cell r="AP199">
            <v>2.7</v>
          </cell>
          <cell r="AQ199">
            <v>-3.56</v>
          </cell>
          <cell r="AR199">
            <v>3.76</v>
          </cell>
          <cell r="BI199">
            <v>198</v>
          </cell>
        </row>
        <row r="200">
          <cell r="A200" t="str">
            <v>1112040.Torta doce</v>
          </cell>
          <cell r="B200">
            <v>-0.8</v>
          </cell>
          <cell r="C200">
            <v>0.37</v>
          </cell>
          <cell r="D200">
            <v>0.17</v>
          </cell>
          <cell r="E200">
            <v>0.7</v>
          </cell>
          <cell r="F200">
            <v>-0.56000000000000005</v>
          </cell>
          <cell r="G200">
            <v>0.56999999999999995</v>
          </cell>
          <cell r="H200">
            <v>0.81</v>
          </cell>
          <cell r="I200">
            <v>-0.48</v>
          </cell>
          <cell r="J200">
            <v>-0.22</v>
          </cell>
          <cell r="K200">
            <v>0.62</v>
          </cell>
          <cell r="L200">
            <v>3.65</v>
          </cell>
          <cell r="M200">
            <v>1.49</v>
          </cell>
          <cell r="N200">
            <v>4.21</v>
          </cell>
          <cell r="O200">
            <v>4.25</v>
          </cell>
          <cell r="P200">
            <v>-4.3899999999999997</v>
          </cell>
          <cell r="Q200">
            <v>-0.83</v>
          </cell>
          <cell r="R200">
            <v>0.83</v>
          </cell>
          <cell r="S200">
            <v>-0.25</v>
          </cell>
          <cell r="T200">
            <v>-0.77</v>
          </cell>
          <cell r="U200">
            <v>-0.14000000000000001</v>
          </cell>
          <cell r="V200">
            <v>-2.39</v>
          </cell>
          <cell r="W200">
            <v>4.1500000000000004</v>
          </cell>
          <cell r="X200">
            <v>2.42</v>
          </cell>
          <cell r="Y200">
            <v>-3.03</v>
          </cell>
          <cell r="Z200">
            <v>4.93</v>
          </cell>
          <cell r="AA200">
            <v>-0.31</v>
          </cell>
          <cell r="AB200">
            <v>-0.76</v>
          </cell>
          <cell r="AC200">
            <v>-0.39</v>
          </cell>
          <cell r="AD200">
            <v>-0.04</v>
          </cell>
          <cell r="AE200">
            <v>2.54</v>
          </cell>
          <cell r="AF200">
            <v>1.93</v>
          </cell>
          <cell r="AG200">
            <v>-1.58</v>
          </cell>
          <cell r="AH200">
            <v>2.68</v>
          </cell>
          <cell r="AI200">
            <v>-0.88</v>
          </cell>
          <cell r="AJ200">
            <v>-0.75</v>
          </cell>
          <cell r="AK200">
            <v>1.05</v>
          </cell>
          <cell r="AL200">
            <v>2.21</v>
          </cell>
          <cell r="AM200">
            <v>0.52</v>
          </cell>
          <cell r="AN200">
            <v>2.09</v>
          </cell>
          <cell r="AO200">
            <v>0.62</v>
          </cell>
          <cell r="AP200">
            <v>0.13</v>
          </cell>
          <cell r="AQ200">
            <v>2.69</v>
          </cell>
          <cell r="AR200">
            <v>2.98</v>
          </cell>
          <cell r="BI200">
            <v>199</v>
          </cell>
        </row>
        <row r="201">
          <cell r="A201" t="str">
            <v>1113.Óleos e gorduras</v>
          </cell>
          <cell r="B201">
            <v>-0.67</v>
          </cell>
          <cell r="C201">
            <v>0.71</v>
          </cell>
          <cell r="D201">
            <v>0.79</v>
          </cell>
          <cell r="E201">
            <v>0.49</v>
          </cell>
          <cell r="F201">
            <v>-0.28000000000000003</v>
          </cell>
          <cell r="G201">
            <v>-0.15</v>
          </cell>
          <cell r="H201">
            <v>-0.86</v>
          </cell>
          <cell r="I201">
            <v>-1.49</v>
          </cell>
          <cell r="J201">
            <v>-1.87</v>
          </cell>
          <cell r="K201">
            <v>-0.57999999999999996</v>
          </cell>
          <cell r="L201">
            <v>-0.87</v>
          </cell>
          <cell r="M201">
            <v>-1.1100000000000001</v>
          </cell>
          <cell r="N201">
            <v>0.22</v>
          </cell>
          <cell r="O201">
            <v>-0.86</v>
          </cell>
          <cell r="P201">
            <v>-0.94</v>
          </cell>
          <cell r="Q201">
            <v>-0.3</v>
          </cell>
          <cell r="R201">
            <v>-0.68</v>
          </cell>
          <cell r="S201">
            <v>2.98</v>
          </cell>
          <cell r="T201">
            <v>0.95</v>
          </cell>
          <cell r="U201">
            <v>-0.14000000000000001</v>
          </cell>
          <cell r="V201">
            <v>0.9</v>
          </cell>
          <cell r="W201">
            <v>0.6</v>
          </cell>
          <cell r="X201">
            <v>0.4</v>
          </cell>
          <cell r="Y201">
            <v>4.51</v>
          </cell>
          <cell r="Z201">
            <v>12.36</v>
          </cell>
          <cell r="AA201">
            <v>4.32</v>
          </cell>
          <cell r="AB201">
            <v>1.52</v>
          </cell>
          <cell r="AC201">
            <v>1.1299999999999999</v>
          </cell>
          <cell r="AD201">
            <v>0.14000000000000001</v>
          </cell>
          <cell r="AE201">
            <v>0.72</v>
          </cell>
          <cell r="AF201">
            <v>-0.3</v>
          </cell>
          <cell r="AG201">
            <v>-1.18</v>
          </cell>
          <cell r="AH201">
            <v>-0.82</v>
          </cell>
          <cell r="AI201">
            <v>-1.1399999999999999</v>
          </cell>
          <cell r="AJ201">
            <v>4.51</v>
          </cell>
          <cell r="AK201">
            <v>4.7699999999999996</v>
          </cell>
          <cell r="AL201">
            <v>5.24</v>
          </cell>
          <cell r="AM201">
            <v>10.43</v>
          </cell>
          <cell r="AN201">
            <v>9.61</v>
          </cell>
          <cell r="AO201">
            <v>8.1199999999999992</v>
          </cell>
          <cell r="AP201">
            <v>5.59</v>
          </cell>
          <cell r="AQ201">
            <v>2.2599999999999998</v>
          </cell>
          <cell r="AR201">
            <v>0.56999999999999995</v>
          </cell>
          <cell r="BI201">
            <v>200</v>
          </cell>
        </row>
        <row r="202">
          <cell r="A202" t="str">
            <v>1113013.Óleo de soja</v>
          </cell>
          <cell r="B202">
            <v>-1.21</v>
          </cell>
          <cell r="C202">
            <v>1.69</v>
          </cell>
          <cell r="D202">
            <v>1.34</v>
          </cell>
          <cell r="E202">
            <v>0.81</v>
          </cell>
          <cell r="F202">
            <v>-0.35</v>
          </cell>
          <cell r="G202">
            <v>-0.25</v>
          </cell>
          <cell r="H202">
            <v>-1.54</v>
          </cell>
          <cell r="I202">
            <v>-2.98</v>
          </cell>
          <cell r="J202">
            <v>-3.28</v>
          </cell>
          <cell r="K202">
            <v>-0.55000000000000004</v>
          </cell>
          <cell r="L202">
            <v>-1.39</v>
          </cell>
          <cell r="M202">
            <v>-1.79</v>
          </cell>
          <cell r="N202">
            <v>-0.02</v>
          </cell>
          <cell r="O202">
            <v>-1.63</v>
          </cell>
          <cell r="P202">
            <v>-0.97</v>
          </cell>
          <cell r="Q202">
            <v>-0.76</v>
          </cell>
          <cell r="R202">
            <v>-0.51</v>
          </cell>
          <cell r="S202">
            <v>5.93</v>
          </cell>
          <cell r="T202">
            <v>1.23</v>
          </cell>
          <cell r="U202">
            <v>-0.51</v>
          </cell>
          <cell r="V202">
            <v>1.86</v>
          </cell>
          <cell r="W202">
            <v>0.22</v>
          </cell>
          <cell r="X202">
            <v>0.7</v>
          </cell>
          <cell r="Y202">
            <v>7.56</v>
          </cell>
          <cell r="Z202">
            <v>21.05</v>
          </cell>
          <cell r="AA202">
            <v>3.95</v>
          </cell>
          <cell r="AB202">
            <v>-0.35</v>
          </cell>
          <cell r="AC202">
            <v>-0.52</v>
          </cell>
          <cell r="AD202">
            <v>-0.51</v>
          </cell>
          <cell r="AE202">
            <v>0.17</v>
          </cell>
          <cell r="AF202">
            <v>-0.84</v>
          </cell>
          <cell r="AG202">
            <v>-1.99</v>
          </cell>
          <cell r="AH202">
            <v>-1.45</v>
          </cell>
          <cell r="AI202">
            <v>-1.28</v>
          </cell>
          <cell r="AJ202">
            <v>8</v>
          </cell>
          <cell r="AK202">
            <v>9.1300000000000008</v>
          </cell>
          <cell r="AL202">
            <v>7.48</v>
          </cell>
          <cell r="AM202">
            <v>14.23</v>
          </cell>
          <cell r="AN202">
            <v>10.46</v>
          </cell>
          <cell r="AO202">
            <v>8.4499999999999993</v>
          </cell>
          <cell r="AP202">
            <v>5.42</v>
          </cell>
          <cell r="AQ202">
            <v>2.69</v>
          </cell>
          <cell r="AR202">
            <v>-0.75</v>
          </cell>
          <cell r="BI202">
            <v>201</v>
          </cell>
        </row>
        <row r="203">
          <cell r="A203" t="str">
            <v>1113014.Azeite de oliva</v>
          </cell>
          <cell r="B203">
            <v>-0.25</v>
          </cell>
          <cell r="C203">
            <v>0.96</v>
          </cell>
          <cell r="D203">
            <v>1.53</v>
          </cell>
          <cell r="E203">
            <v>2.15</v>
          </cell>
          <cell r="F203">
            <v>-0.91</v>
          </cell>
          <cell r="G203">
            <v>-0.17</v>
          </cell>
          <cell r="H203">
            <v>-1.1200000000000001</v>
          </cell>
          <cell r="I203">
            <v>-0.78</v>
          </cell>
          <cell r="J203">
            <v>-0.3</v>
          </cell>
          <cell r="K203">
            <v>0.55000000000000004</v>
          </cell>
          <cell r="L203">
            <v>-0.33</v>
          </cell>
          <cell r="M203">
            <v>0.45</v>
          </cell>
          <cell r="N203">
            <v>2.04</v>
          </cell>
          <cell r="O203">
            <v>1.02</v>
          </cell>
          <cell r="P203">
            <v>-2.56</v>
          </cell>
          <cell r="Q203">
            <v>0.95</v>
          </cell>
          <cell r="R203">
            <v>-1.81</v>
          </cell>
          <cell r="S203">
            <v>-3.23</v>
          </cell>
          <cell r="T203">
            <v>0.31</v>
          </cell>
          <cell r="U203">
            <v>-0.13</v>
          </cell>
          <cell r="V203">
            <v>-1.84</v>
          </cell>
          <cell r="W203">
            <v>0.09</v>
          </cell>
          <cell r="X203">
            <v>2.99</v>
          </cell>
          <cell r="Y203">
            <v>3</v>
          </cell>
          <cell r="Z203">
            <v>-0.27</v>
          </cell>
          <cell r="AA203">
            <v>4.5999999999999996</v>
          </cell>
          <cell r="AB203">
            <v>5.07</v>
          </cell>
          <cell r="AC203">
            <v>1.78</v>
          </cell>
          <cell r="AD203">
            <v>0.01</v>
          </cell>
          <cell r="AE203">
            <v>2.91</v>
          </cell>
          <cell r="AF203">
            <v>0.24</v>
          </cell>
          <cell r="AG203">
            <v>0.5</v>
          </cell>
          <cell r="AH203">
            <v>0.41</v>
          </cell>
          <cell r="AI203">
            <v>-0.4</v>
          </cell>
          <cell r="AJ203">
            <v>0.15</v>
          </cell>
          <cell r="AK203">
            <v>2.93</v>
          </cell>
          <cell r="AL203">
            <v>1.74</v>
          </cell>
          <cell r="AM203">
            <v>3.08</v>
          </cell>
          <cell r="AN203">
            <v>3.55</v>
          </cell>
          <cell r="AO203">
            <v>10.62</v>
          </cell>
          <cell r="AP203">
            <v>8.27</v>
          </cell>
          <cell r="AQ203">
            <v>1.39</v>
          </cell>
          <cell r="AR203">
            <v>3.32</v>
          </cell>
          <cell r="BI203">
            <v>202</v>
          </cell>
        </row>
        <row r="204">
          <cell r="A204" t="str">
            <v>1113040.Margarina vegetal</v>
          </cell>
          <cell r="B204">
            <v>0.04</v>
          </cell>
          <cell r="C204">
            <v>-0.84</v>
          </cell>
          <cell r="D204">
            <v>-0.24</v>
          </cell>
          <cell r="E204">
            <v>-0.45</v>
          </cell>
          <cell r="F204">
            <v>0</v>
          </cell>
          <cell r="G204">
            <v>0.01</v>
          </cell>
          <cell r="H204">
            <v>0.28999999999999998</v>
          </cell>
          <cell r="I204">
            <v>0.64</v>
          </cell>
          <cell r="J204">
            <v>-0.15</v>
          </cell>
          <cell r="K204">
            <v>-0.92</v>
          </cell>
          <cell r="L204">
            <v>-0.25</v>
          </cell>
          <cell r="M204">
            <v>-0.53</v>
          </cell>
          <cell r="N204">
            <v>7.0000000000000007E-2</v>
          </cell>
          <cell r="O204">
            <v>-0.27</v>
          </cell>
          <cell r="P204">
            <v>-0.45</v>
          </cell>
          <cell r="Q204">
            <v>0.01</v>
          </cell>
          <cell r="R204">
            <v>-0.61</v>
          </cell>
          <cell r="S204">
            <v>0.56000000000000005</v>
          </cell>
          <cell r="T204">
            <v>0.7</v>
          </cell>
          <cell r="U204">
            <v>0.4</v>
          </cell>
          <cell r="V204">
            <v>0.22</v>
          </cell>
          <cell r="W204">
            <v>1.29</v>
          </cell>
          <cell r="X204">
            <v>-0.68</v>
          </cell>
          <cell r="Y204">
            <v>0.39</v>
          </cell>
          <cell r="Z204">
            <v>1.87</v>
          </cell>
          <cell r="AA204">
            <v>4.95</v>
          </cell>
          <cell r="AB204">
            <v>4.0999999999999996</v>
          </cell>
          <cell r="AC204">
            <v>3.94</v>
          </cell>
          <cell r="AD204">
            <v>1.3</v>
          </cell>
          <cell r="AE204">
            <v>1.1000000000000001</v>
          </cell>
          <cell r="AF204">
            <v>0.45</v>
          </cell>
          <cell r="AG204">
            <v>-0.28000000000000003</v>
          </cell>
          <cell r="AH204">
            <v>-0.1</v>
          </cell>
          <cell r="AI204">
            <v>-1.1100000000000001</v>
          </cell>
          <cell r="AJ204">
            <v>7.0000000000000007E-2</v>
          </cell>
          <cell r="AK204">
            <v>-2.27</v>
          </cell>
          <cell r="AL204">
            <v>1.88</v>
          </cell>
          <cell r="AM204">
            <v>4.74</v>
          </cell>
          <cell r="AN204">
            <v>9.35</v>
          </cell>
          <cell r="AO204">
            <v>6.74</v>
          </cell>
          <cell r="AP204">
            <v>5.27</v>
          </cell>
          <cell r="AQ204">
            <v>1.53</v>
          </cell>
          <cell r="AR204">
            <v>2.87</v>
          </cell>
          <cell r="BI204">
            <v>203</v>
          </cell>
        </row>
        <row r="205">
          <cell r="A205" t="str">
            <v>1114.Bebidas e infusões</v>
          </cell>
          <cell r="B205">
            <v>7.0000000000000007E-2</v>
          </cell>
          <cell r="C205">
            <v>-0.59</v>
          </cell>
          <cell r="D205">
            <v>0.03</v>
          </cell>
          <cell r="E205">
            <v>-0.08</v>
          </cell>
          <cell r="F205">
            <v>3.09</v>
          </cell>
          <cell r="G205">
            <v>2.38</v>
          </cell>
          <cell r="H205">
            <v>-0.05</v>
          </cell>
          <cell r="I205">
            <v>-0.56999999999999995</v>
          </cell>
          <cell r="J205">
            <v>-0.68</v>
          </cell>
          <cell r="K205">
            <v>-0.48</v>
          </cell>
          <cell r="L205">
            <v>-0.16</v>
          </cell>
          <cell r="M205">
            <v>0.76</v>
          </cell>
          <cell r="N205">
            <v>-0.11</v>
          </cell>
          <cell r="O205">
            <v>0.18</v>
          </cell>
          <cell r="P205">
            <v>0.54</v>
          </cell>
          <cell r="Q205">
            <v>0.14000000000000001</v>
          </cell>
          <cell r="R205">
            <v>-0.82</v>
          </cell>
          <cell r="S205">
            <v>0.3</v>
          </cell>
          <cell r="T205">
            <v>0.02</v>
          </cell>
          <cell r="U205">
            <v>0.17</v>
          </cell>
          <cell r="V205">
            <v>0.09</v>
          </cell>
          <cell r="W205">
            <v>-0.71</v>
          </cell>
          <cell r="X205">
            <v>0.35</v>
          </cell>
          <cell r="Y205">
            <v>1.22</v>
          </cell>
          <cell r="Z205">
            <v>0.18</v>
          </cell>
          <cell r="AA205">
            <v>0.13</v>
          </cell>
          <cell r="AB205">
            <v>0.23</v>
          </cell>
          <cell r="AC205">
            <v>1.1200000000000001</v>
          </cell>
          <cell r="AD205">
            <v>-0.15</v>
          </cell>
          <cell r="AE205">
            <v>0.03</v>
          </cell>
          <cell r="AF205">
            <v>0.27</v>
          </cell>
          <cell r="AG205">
            <v>1.04</v>
          </cell>
          <cell r="AH205">
            <v>0.06</v>
          </cell>
          <cell r="AI205">
            <v>-0.19</v>
          </cell>
          <cell r="AJ205">
            <v>0.08</v>
          </cell>
          <cell r="AK205">
            <v>0.35</v>
          </cell>
          <cell r="AL205">
            <v>0.08</v>
          </cell>
          <cell r="AM205">
            <v>1.22</v>
          </cell>
          <cell r="AN205">
            <v>1.51</v>
          </cell>
          <cell r="AO205">
            <v>3.85</v>
          </cell>
          <cell r="AP205">
            <v>3.42</v>
          </cell>
          <cell r="AQ205">
            <v>2.2599999999999998</v>
          </cell>
          <cell r="AR205">
            <v>2.3199999999999998</v>
          </cell>
          <cell r="BI205">
            <v>204</v>
          </cell>
        </row>
        <row r="206">
          <cell r="A206" t="str">
            <v>1114001.Suco de frutas</v>
          </cell>
          <cell r="B206">
            <v>-0.73</v>
          </cell>
          <cell r="C206">
            <v>-0.49</v>
          </cell>
          <cell r="D206">
            <v>0.06</v>
          </cell>
          <cell r="E206">
            <v>0.32</v>
          </cell>
          <cell r="F206">
            <v>2.29</v>
          </cell>
          <cell r="G206">
            <v>0.02</v>
          </cell>
          <cell r="H206">
            <v>-0.38</v>
          </cell>
          <cell r="I206">
            <v>-2.52</v>
          </cell>
          <cell r="J206">
            <v>0.11</v>
          </cell>
          <cell r="K206">
            <v>0.91</v>
          </cell>
          <cell r="L206">
            <v>-0.8</v>
          </cell>
          <cell r="M206">
            <v>0.51</v>
          </cell>
          <cell r="N206">
            <v>0.55000000000000004</v>
          </cell>
          <cell r="O206">
            <v>-0.34</v>
          </cell>
          <cell r="P206">
            <v>0.2</v>
          </cell>
          <cell r="Q206">
            <v>0</v>
          </cell>
          <cell r="R206">
            <v>-0.95</v>
          </cell>
          <cell r="S206">
            <v>0.86</v>
          </cell>
          <cell r="T206">
            <v>-7.0000000000000007E-2</v>
          </cell>
          <cell r="U206">
            <v>1.38</v>
          </cell>
          <cell r="V206">
            <v>0.99</v>
          </cell>
          <cell r="W206">
            <v>2.29</v>
          </cell>
          <cell r="X206">
            <v>1.65</v>
          </cell>
          <cell r="Y206">
            <v>1.33</v>
          </cell>
          <cell r="Z206">
            <v>1.1299999999999999</v>
          </cell>
          <cell r="AA206">
            <v>2.04</v>
          </cell>
          <cell r="AB206">
            <v>0.47</v>
          </cell>
          <cell r="AC206">
            <v>0.98</v>
          </cell>
          <cell r="AD206">
            <v>-0.52</v>
          </cell>
          <cell r="AE206">
            <v>-0.72</v>
          </cell>
          <cell r="AF206">
            <v>1.03</v>
          </cell>
          <cell r="AG206">
            <v>0.42</v>
          </cell>
          <cell r="AH206">
            <v>1.07</v>
          </cell>
          <cell r="AI206">
            <v>0.24</v>
          </cell>
          <cell r="AJ206">
            <v>0.19</v>
          </cell>
          <cell r="AK206">
            <v>1.0900000000000001</v>
          </cell>
          <cell r="AL206">
            <v>-7.0000000000000007E-2</v>
          </cell>
          <cell r="AM206">
            <v>3.82</v>
          </cell>
          <cell r="AN206">
            <v>0.11</v>
          </cell>
          <cell r="AO206">
            <v>1.8</v>
          </cell>
          <cell r="AP206">
            <v>2.17</v>
          </cell>
          <cell r="AQ206">
            <v>0.85</v>
          </cell>
          <cell r="AR206">
            <v>1.46</v>
          </cell>
          <cell r="BI206">
            <v>205</v>
          </cell>
        </row>
        <row r="207">
          <cell r="A207" t="str">
            <v>1114004.Polpa de açaí</v>
          </cell>
          <cell r="B207">
            <v>-3.46</v>
          </cell>
          <cell r="C207">
            <v>-0.33</v>
          </cell>
          <cell r="D207">
            <v>2.04</v>
          </cell>
          <cell r="E207">
            <v>0.15</v>
          </cell>
          <cell r="F207">
            <v>2.2000000000000002</v>
          </cell>
          <cell r="G207">
            <v>5.46</v>
          </cell>
          <cell r="H207">
            <v>2.42</v>
          </cell>
          <cell r="I207">
            <v>-3.07</v>
          </cell>
          <cell r="J207">
            <v>-1.51</v>
          </cell>
          <cell r="K207">
            <v>-1.58</v>
          </cell>
          <cell r="L207">
            <v>-1.36</v>
          </cell>
          <cell r="M207">
            <v>0.61</v>
          </cell>
          <cell r="N207">
            <v>-0.46</v>
          </cell>
          <cell r="O207">
            <v>3.63</v>
          </cell>
          <cell r="P207">
            <v>0.33</v>
          </cell>
          <cell r="Q207">
            <v>-4.8899999999999997</v>
          </cell>
          <cell r="R207">
            <v>1.0900000000000001</v>
          </cell>
          <cell r="S207">
            <v>0.37</v>
          </cell>
          <cell r="T207">
            <v>40.47</v>
          </cell>
          <cell r="U207">
            <v>12.45</v>
          </cell>
          <cell r="V207">
            <v>2.31</v>
          </cell>
          <cell r="W207">
            <v>-8.17</v>
          </cell>
          <cell r="X207">
            <v>-8.61</v>
          </cell>
          <cell r="Y207">
            <v>6.1</v>
          </cell>
          <cell r="Z207">
            <v>-12.25</v>
          </cell>
          <cell r="AA207">
            <v>-13.91</v>
          </cell>
          <cell r="AB207">
            <v>-2.2200000000000002</v>
          </cell>
          <cell r="AC207">
            <v>-6.49</v>
          </cell>
          <cell r="AD207">
            <v>0.27</v>
          </cell>
          <cell r="AE207">
            <v>7.17</v>
          </cell>
          <cell r="AF207">
            <v>15.93</v>
          </cell>
          <cell r="AG207">
            <v>31.9</v>
          </cell>
          <cell r="AH207">
            <v>-3.89</v>
          </cell>
          <cell r="AI207">
            <v>-4.12</v>
          </cell>
          <cell r="AJ207">
            <v>-6.31</v>
          </cell>
          <cell r="AK207">
            <v>-4.76</v>
          </cell>
          <cell r="AL207">
            <v>-21.94</v>
          </cell>
          <cell r="AM207">
            <v>-5.52</v>
          </cell>
          <cell r="AN207">
            <v>-6.83</v>
          </cell>
          <cell r="AO207">
            <v>0.52</v>
          </cell>
          <cell r="AP207">
            <v>3.84</v>
          </cell>
          <cell r="AQ207">
            <v>16.23</v>
          </cell>
          <cell r="AR207">
            <v>12.36</v>
          </cell>
          <cell r="BI207">
            <v>206</v>
          </cell>
        </row>
        <row r="208">
          <cell r="A208" t="str">
            <v>1114022.Café moído</v>
          </cell>
          <cell r="B208">
            <v>-1.0900000000000001</v>
          </cell>
          <cell r="C208">
            <v>-1.6</v>
          </cell>
          <cell r="D208">
            <v>-0.03</v>
          </cell>
          <cell r="E208">
            <v>0.88</v>
          </cell>
          <cell r="F208">
            <v>8.6199999999999992</v>
          </cell>
          <cell r="G208">
            <v>8.83</v>
          </cell>
          <cell r="H208">
            <v>0.19</v>
          </cell>
          <cell r="I208">
            <v>-2.17</v>
          </cell>
          <cell r="J208">
            <v>-2.7</v>
          </cell>
          <cell r="K208">
            <v>-1.92</v>
          </cell>
          <cell r="L208">
            <v>-0.99</v>
          </cell>
          <cell r="M208">
            <v>-0.7</v>
          </cell>
          <cell r="N208">
            <v>0.56000000000000005</v>
          </cell>
          <cell r="O208">
            <v>-0.9</v>
          </cell>
          <cell r="P208">
            <v>-2.12</v>
          </cell>
          <cell r="Q208">
            <v>-1.4</v>
          </cell>
          <cell r="R208">
            <v>-1.87</v>
          </cell>
          <cell r="S208">
            <v>-2.0699999999999998</v>
          </cell>
          <cell r="T208">
            <v>-3.13</v>
          </cell>
          <cell r="U208">
            <v>-2.59</v>
          </cell>
          <cell r="V208">
            <v>-0.86</v>
          </cell>
          <cell r="W208">
            <v>-1.44</v>
          </cell>
          <cell r="X208">
            <v>-2</v>
          </cell>
          <cell r="Y208">
            <v>0.19</v>
          </cell>
          <cell r="Z208">
            <v>-0.8</v>
          </cell>
          <cell r="AA208">
            <v>-1.36</v>
          </cell>
          <cell r="AB208">
            <v>-0.95</v>
          </cell>
          <cell r="AC208">
            <v>-1.4</v>
          </cell>
          <cell r="AD208">
            <v>-0.72</v>
          </cell>
          <cell r="AE208">
            <v>-2.39</v>
          </cell>
          <cell r="AF208">
            <v>0.4</v>
          </cell>
          <cell r="AG208">
            <v>0.26</v>
          </cell>
          <cell r="AH208">
            <v>1.1599999999999999</v>
          </cell>
          <cell r="AI208">
            <v>-1.35</v>
          </cell>
          <cell r="AJ208">
            <v>-0.98</v>
          </cell>
          <cell r="AK208">
            <v>0.59</v>
          </cell>
          <cell r="AL208">
            <v>-0.21</v>
          </cell>
          <cell r="AM208">
            <v>-0.02</v>
          </cell>
          <cell r="AN208">
            <v>5.27</v>
          </cell>
          <cell r="AO208">
            <v>5.44</v>
          </cell>
          <cell r="AP208">
            <v>7.1</v>
          </cell>
          <cell r="AQ208">
            <v>6.16</v>
          </cell>
          <cell r="AR208">
            <v>6.63</v>
          </cell>
          <cell r="BI208">
            <v>207</v>
          </cell>
        </row>
        <row r="209">
          <cell r="A209" t="str">
            <v>1114023.Café solúvel</v>
          </cell>
          <cell r="B209">
            <v>-0.1</v>
          </cell>
          <cell r="C209">
            <v>0.09</v>
          </cell>
          <cell r="D209">
            <v>0.69</v>
          </cell>
          <cell r="E209">
            <v>-0.12</v>
          </cell>
          <cell r="F209">
            <v>0.72</v>
          </cell>
          <cell r="G209">
            <v>2.89</v>
          </cell>
          <cell r="H209">
            <v>3.06</v>
          </cell>
          <cell r="I209">
            <v>0.93</v>
          </cell>
          <cell r="J209">
            <v>0.11</v>
          </cell>
          <cell r="K209">
            <v>0.05</v>
          </cell>
          <cell r="L209">
            <v>-1.08</v>
          </cell>
          <cell r="M209">
            <v>-0.44</v>
          </cell>
          <cell r="N209">
            <v>-1.31</v>
          </cell>
          <cell r="O209">
            <v>-1.21</v>
          </cell>
          <cell r="P209">
            <v>-1.02</v>
          </cell>
          <cell r="Q209">
            <v>0.17</v>
          </cell>
          <cell r="R209">
            <v>0.41</v>
          </cell>
          <cell r="S209">
            <v>-0.17</v>
          </cell>
          <cell r="T209">
            <v>-0.01</v>
          </cell>
          <cell r="U209">
            <v>-0.28000000000000003</v>
          </cell>
          <cell r="V209">
            <v>-0.43</v>
          </cell>
          <cell r="W209">
            <v>-1.63</v>
          </cell>
          <cell r="X209">
            <v>-1.0900000000000001</v>
          </cell>
          <cell r="Y209">
            <v>-1.02</v>
          </cell>
          <cell r="Z209">
            <v>0.49</v>
          </cell>
          <cell r="AA209">
            <v>-0.88</v>
          </cell>
          <cell r="AB209">
            <v>-0.33</v>
          </cell>
          <cell r="AC209">
            <v>-0.32</v>
          </cell>
          <cell r="AD209">
            <v>-0.33</v>
          </cell>
          <cell r="AE209">
            <v>-2.08</v>
          </cell>
          <cell r="AF209">
            <v>-0.65</v>
          </cell>
          <cell r="AG209">
            <v>-0.69</v>
          </cell>
          <cell r="AH209">
            <v>-1.53</v>
          </cell>
          <cell r="AI209">
            <v>-1.45</v>
          </cell>
          <cell r="AJ209">
            <v>-4.0999999999999996</v>
          </cell>
          <cell r="AK209">
            <v>-2.97</v>
          </cell>
          <cell r="AL209">
            <v>-0.7</v>
          </cell>
          <cell r="AM209">
            <v>0.57999999999999996</v>
          </cell>
          <cell r="AN209">
            <v>0.85</v>
          </cell>
          <cell r="AO209">
            <v>1.17</v>
          </cell>
          <cell r="AP209">
            <v>3.15</v>
          </cell>
          <cell r="AQ209">
            <v>3.43</v>
          </cell>
          <cell r="AR209">
            <v>3.48</v>
          </cell>
          <cell r="BI209">
            <v>208</v>
          </cell>
        </row>
        <row r="210">
          <cell r="A210" t="str">
            <v>1114029.Mate</v>
          </cell>
          <cell r="B210">
            <v>0.34</v>
          </cell>
          <cell r="C210">
            <v>-4.38</v>
          </cell>
          <cell r="D210">
            <v>1.7</v>
          </cell>
          <cell r="E210">
            <v>2.4300000000000002</v>
          </cell>
          <cell r="F210">
            <v>-1.99</v>
          </cell>
          <cell r="G210">
            <v>0.37</v>
          </cell>
          <cell r="H210">
            <v>0.9</v>
          </cell>
          <cell r="I210">
            <v>1.4</v>
          </cell>
          <cell r="J210">
            <v>1.1000000000000001</v>
          </cell>
          <cell r="K210">
            <v>1.48</v>
          </cell>
          <cell r="L210">
            <v>0.33</v>
          </cell>
          <cell r="M210">
            <v>1.1000000000000001</v>
          </cell>
          <cell r="N210">
            <v>2.5099999999999998</v>
          </cell>
          <cell r="O210">
            <v>0.21</v>
          </cell>
          <cell r="P210">
            <v>-3.14</v>
          </cell>
          <cell r="Q210">
            <v>3.03</v>
          </cell>
          <cell r="R210">
            <v>1.52</v>
          </cell>
          <cell r="S210">
            <v>-1.71</v>
          </cell>
          <cell r="T210">
            <v>0.94</v>
          </cell>
          <cell r="U210">
            <v>4.95</v>
          </cell>
          <cell r="V210">
            <v>2.0299999999999998</v>
          </cell>
          <cell r="W210">
            <v>-1.86</v>
          </cell>
          <cell r="X210">
            <v>0.21</v>
          </cell>
          <cell r="Y210">
            <v>0.83</v>
          </cell>
          <cell r="Z210">
            <v>-0.66</v>
          </cell>
          <cell r="AA210">
            <v>0.74</v>
          </cell>
          <cell r="AB210">
            <v>2.23</v>
          </cell>
          <cell r="AC210">
            <v>-1.03</v>
          </cell>
          <cell r="AD210">
            <v>-0.03</v>
          </cell>
          <cell r="AE210">
            <v>1.25</v>
          </cell>
          <cell r="AF210">
            <v>0.86</v>
          </cell>
          <cell r="AG210">
            <v>-2.0099999999999998</v>
          </cell>
          <cell r="AH210">
            <v>2.86</v>
          </cell>
          <cell r="AI210">
            <v>-0.15</v>
          </cell>
          <cell r="AJ210">
            <v>-2.42</v>
          </cell>
          <cell r="AK210">
            <v>-0.37</v>
          </cell>
          <cell r="AL210">
            <v>-2.76</v>
          </cell>
          <cell r="AM210">
            <v>0.37</v>
          </cell>
          <cell r="AN210">
            <v>6.95</v>
          </cell>
          <cell r="AO210">
            <v>0.96</v>
          </cell>
          <cell r="AP210">
            <v>0.89</v>
          </cell>
          <cell r="AQ210">
            <v>0.9</v>
          </cell>
          <cell r="AR210">
            <v>2.15</v>
          </cell>
          <cell r="BI210">
            <v>209</v>
          </cell>
        </row>
        <row r="211">
          <cell r="A211" t="str">
            <v>1114083.Refrigerante</v>
          </cell>
          <cell r="B211">
            <v>0.3</v>
          </cell>
          <cell r="C211">
            <v>-0.53</v>
          </cell>
          <cell r="D211">
            <v>0.28999999999999998</v>
          </cell>
          <cell r="E211">
            <v>-0.21</v>
          </cell>
          <cell r="F211">
            <v>1.3</v>
          </cell>
          <cell r="G211">
            <v>0.12</v>
          </cell>
          <cell r="H211">
            <v>0.1</v>
          </cell>
          <cell r="I211">
            <v>-0.14000000000000001</v>
          </cell>
          <cell r="J211">
            <v>0.1</v>
          </cell>
          <cell r="K211">
            <v>-0.08</v>
          </cell>
          <cell r="L211">
            <v>0.44</v>
          </cell>
          <cell r="M211">
            <v>1.5</v>
          </cell>
          <cell r="N211">
            <v>-0.52</v>
          </cell>
          <cell r="O211">
            <v>0.15</v>
          </cell>
          <cell r="P211">
            <v>1.72</v>
          </cell>
          <cell r="Q211">
            <v>1.61</v>
          </cell>
          <cell r="R211">
            <v>-0.64</v>
          </cell>
          <cell r="S211">
            <v>0.96</v>
          </cell>
          <cell r="T211">
            <v>-0.16</v>
          </cell>
          <cell r="U211">
            <v>0.38</v>
          </cell>
          <cell r="V211">
            <v>0</v>
          </cell>
          <cell r="W211">
            <v>-0.91</v>
          </cell>
          <cell r="X211">
            <v>1.63</v>
          </cell>
          <cell r="Y211">
            <v>1.04</v>
          </cell>
          <cell r="Z211">
            <v>0.5</v>
          </cell>
          <cell r="AA211">
            <v>0.32</v>
          </cell>
          <cell r="AB211">
            <v>-0.02</v>
          </cell>
          <cell r="AC211">
            <v>1.74</v>
          </cell>
          <cell r="AD211">
            <v>-0.06</v>
          </cell>
          <cell r="AE211">
            <v>0.45</v>
          </cell>
          <cell r="AF211">
            <v>-0.36</v>
          </cell>
          <cell r="AG211">
            <v>0.57999999999999996</v>
          </cell>
          <cell r="AH211">
            <v>-0.12</v>
          </cell>
          <cell r="AI211">
            <v>0.45</v>
          </cell>
          <cell r="AJ211">
            <v>0.2</v>
          </cell>
          <cell r="AK211">
            <v>1.05</v>
          </cell>
          <cell r="AL211">
            <v>0.67</v>
          </cell>
          <cell r="AM211">
            <v>1.55</v>
          </cell>
          <cell r="AN211">
            <v>0.74</v>
          </cell>
          <cell r="AO211">
            <v>3.1</v>
          </cell>
          <cell r="AP211">
            <v>3.24</v>
          </cell>
          <cell r="AQ211">
            <v>1.2</v>
          </cell>
          <cell r="AR211">
            <v>1.75</v>
          </cell>
          <cell r="BI211">
            <v>210</v>
          </cell>
        </row>
        <row r="212">
          <cell r="A212" t="str">
            <v>1114084.Cerveja</v>
          </cell>
          <cell r="B212">
            <v>1.31</v>
          </cell>
          <cell r="C212">
            <v>0.27</v>
          </cell>
          <cell r="D212">
            <v>-0.8</v>
          </cell>
          <cell r="E212">
            <v>-0.88</v>
          </cell>
          <cell r="F212">
            <v>1.1499999999999999</v>
          </cell>
          <cell r="G212">
            <v>0.55000000000000004</v>
          </cell>
          <cell r="H212">
            <v>-1.25</v>
          </cell>
          <cell r="I212">
            <v>0.21</v>
          </cell>
          <cell r="J212">
            <v>-0.4</v>
          </cell>
          <cell r="K212">
            <v>-0.7</v>
          </cell>
          <cell r="L212">
            <v>-0.25</v>
          </cell>
          <cell r="M212">
            <v>0.88</v>
          </cell>
          <cell r="N212">
            <v>-0.77</v>
          </cell>
          <cell r="O212">
            <v>0.74</v>
          </cell>
          <cell r="P212">
            <v>1.36</v>
          </cell>
          <cell r="Q212">
            <v>-0.51</v>
          </cell>
          <cell r="R212">
            <v>0.12</v>
          </cell>
          <cell r="S212">
            <v>1.72</v>
          </cell>
          <cell r="T212">
            <v>0.68</v>
          </cell>
          <cell r="U212">
            <v>0.71</v>
          </cell>
          <cell r="V212">
            <v>0.74</v>
          </cell>
          <cell r="W212">
            <v>-0.57999999999999996</v>
          </cell>
          <cell r="X212">
            <v>1.19</v>
          </cell>
          <cell r="Y212">
            <v>2.2000000000000002</v>
          </cell>
          <cell r="Z212">
            <v>1</v>
          </cell>
          <cell r="AA212">
            <v>1.06</v>
          </cell>
          <cell r="AB212">
            <v>1.5</v>
          </cell>
          <cell r="AC212">
            <v>2.63</v>
          </cell>
          <cell r="AD212">
            <v>0.75</v>
          </cell>
          <cell r="AE212">
            <v>0.61</v>
          </cell>
          <cell r="AF212">
            <v>-0.13</v>
          </cell>
          <cell r="AG212">
            <v>1.01</v>
          </cell>
          <cell r="AH212">
            <v>-0.63</v>
          </cell>
          <cell r="AI212">
            <v>-0.24</v>
          </cell>
          <cell r="AJ212">
            <v>1.26</v>
          </cell>
          <cell r="AK212">
            <v>-1.08</v>
          </cell>
          <cell r="AL212">
            <v>0.44</v>
          </cell>
          <cell r="AM212">
            <v>1.06</v>
          </cell>
          <cell r="AN212">
            <v>1.01</v>
          </cell>
          <cell r="AO212">
            <v>6.1</v>
          </cell>
          <cell r="AP212">
            <v>2.37</v>
          </cell>
          <cell r="AQ212">
            <v>0.89</v>
          </cell>
          <cell r="AR212">
            <v>-0.1</v>
          </cell>
          <cell r="BI212">
            <v>211</v>
          </cell>
        </row>
        <row r="213">
          <cell r="A213" t="str">
            <v>1114085.Outras bebidas alcoólicas</v>
          </cell>
          <cell r="B213">
            <v>0.63</v>
          </cell>
          <cell r="C213">
            <v>0.14000000000000001</v>
          </cell>
          <cell r="D213">
            <v>0.48</v>
          </cell>
          <cell r="E213">
            <v>-0.43</v>
          </cell>
          <cell r="F213">
            <v>2.48</v>
          </cell>
          <cell r="G213">
            <v>0.01</v>
          </cell>
          <cell r="H213">
            <v>0.27</v>
          </cell>
          <cell r="I213">
            <v>1.99</v>
          </cell>
          <cell r="J213">
            <v>0.21</v>
          </cell>
          <cell r="K213">
            <v>0.54</v>
          </cell>
          <cell r="L213">
            <v>-0.12</v>
          </cell>
          <cell r="M213">
            <v>0.92</v>
          </cell>
          <cell r="N213">
            <v>0.69</v>
          </cell>
          <cell r="O213">
            <v>1.6</v>
          </cell>
          <cell r="P213">
            <v>0.42</v>
          </cell>
          <cell r="Q213">
            <v>-0.37</v>
          </cell>
          <cell r="R213">
            <v>-1.56</v>
          </cell>
          <cell r="S213">
            <v>-0.51</v>
          </cell>
          <cell r="T213">
            <v>0.11</v>
          </cell>
          <cell r="U213">
            <v>1.27</v>
          </cell>
          <cell r="V213">
            <v>0.81</v>
          </cell>
          <cell r="W213">
            <v>0.74</v>
          </cell>
          <cell r="X213">
            <v>0.51</v>
          </cell>
          <cell r="Y213">
            <v>1.6</v>
          </cell>
          <cell r="Z213">
            <v>0.36</v>
          </cell>
          <cell r="AA213">
            <v>1.93</v>
          </cell>
          <cell r="AB213">
            <v>1.67</v>
          </cell>
          <cell r="AC213">
            <v>1.51</v>
          </cell>
          <cell r="AD213">
            <v>0.08</v>
          </cell>
          <cell r="AE213">
            <v>1.01</v>
          </cell>
          <cell r="AF213">
            <v>1.31</v>
          </cell>
          <cell r="AG213">
            <v>-0.95</v>
          </cell>
          <cell r="AH213">
            <v>-0.12</v>
          </cell>
          <cell r="AI213">
            <v>0.72</v>
          </cell>
          <cell r="AJ213">
            <v>-0.25</v>
          </cell>
          <cell r="AK213">
            <v>1.18</v>
          </cell>
          <cell r="AL213">
            <v>1.39</v>
          </cell>
          <cell r="AM213">
            <v>1.32</v>
          </cell>
          <cell r="AN213">
            <v>1.1200000000000001</v>
          </cell>
          <cell r="AO213">
            <v>0.66</v>
          </cell>
          <cell r="AP213">
            <v>-0.41</v>
          </cell>
          <cell r="AQ213">
            <v>1.18</v>
          </cell>
          <cell r="AR213">
            <v>0.47</v>
          </cell>
          <cell r="BI213">
            <v>212</v>
          </cell>
        </row>
        <row r="214">
          <cell r="A214" t="str">
            <v>1114087.Vinho</v>
          </cell>
          <cell r="B214">
            <v>0.38</v>
          </cell>
          <cell r="C214">
            <v>-0.08</v>
          </cell>
          <cell r="D214">
            <v>0.55000000000000004</v>
          </cell>
          <cell r="E214">
            <v>-1.2</v>
          </cell>
          <cell r="F214">
            <v>3.21</v>
          </cell>
          <cell r="G214">
            <v>-0.09</v>
          </cell>
          <cell r="H214">
            <v>1.71</v>
          </cell>
          <cell r="I214">
            <v>3.63</v>
          </cell>
          <cell r="J214">
            <v>1.08</v>
          </cell>
          <cell r="K214">
            <v>2.97</v>
          </cell>
          <cell r="L214">
            <v>1.05</v>
          </cell>
          <cell r="M214">
            <v>2.41</v>
          </cell>
          <cell r="N214">
            <v>1.54</v>
          </cell>
          <cell r="O214">
            <v>3.33</v>
          </cell>
          <cell r="P214">
            <v>2.41</v>
          </cell>
          <cell r="Q214">
            <v>-1.1000000000000001</v>
          </cell>
          <cell r="R214">
            <v>-1.95</v>
          </cell>
          <cell r="S214">
            <v>0.32</v>
          </cell>
          <cell r="T214">
            <v>2.87</v>
          </cell>
          <cell r="U214">
            <v>0.6</v>
          </cell>
          <cell r="V214">
            <v>-0.99</v>
          </cell>
          <cell r="W214">
            <v>2.83</v>
          </cell>
          <cell r="X214">
            <v>-3.15</v>
          </cell>
          <cell r="Y214">
            <v>1.04</v>
          </cell>
          <cell r="Z214">
            <v>1.69</v>
          </cell>
          <cell r="AA214">
            <v>1.23</v>
          </cell>
          <cell r="AB214">
            <v>0.59</v>
          </cell>
          <cell r="AC214">
            <v>1.68</v>
          </cell>
          <cell r="AD214">
            <v>-3.51</v>
          </cell>
          <cell r="AE214">
            <v>1.86</v>
          </cell>
          <cell r="AF214">
            <v>0.89</v>
          </cell>
          <cell r="AG214">
            <v>1.75</v>
          </cell>
          <cell r="AH214">
            <v>1.29</v>
          </cell>
          <cell r="AI214">
            <v>-1.05</v>
          </cell>
          <cell r="AJ214">
            <v>1.97</v>
          </cell>
          <cell r="AK214">
            <v>0.62</v>
          </cell>
          <cell r="AL214">
            <v>2.02</v>
          </cell>
          <cell r="AM214">
            <v>1.73</v>
          </cell>
          <cell r="AN214">
            <v>0.98</v>
          </cell>
          <cell r="AO214">
            <v>1.89</v>
          </cell>
          <cell r="AP214">
            <v>0.97</v>
          </cell>
          <cell r="AQ214">
            <v>2.31</v>
          </cell>
          <cell r="AR214">
            <v>0</v>
          </cell>
          <cell r="BI214">
            <v>213</v>
          </cell>
        </row>
        <row r="215">
          <cell r="A215" t="str">
            <v>1114096.Água mineral</v>
          </cell>
          <cell r="B215">
            <v>-0.04</v>
          </cell>
          <cell r="C215">
            <v>-1.05</v>
          </cell>
          <cell r="D215">
            <v>0.47</v>
          </cell>
          <cell r="E215">
            <v>-0.11</v>
          </cell>
          <cell r="F215">
            <v>3.51</v>
          </cell>
          <cell r="G215">
            <v>3.38</v>
          </cell>
          <cell r="H215">
            <v>0.71</v>
          </cell>
          <cell r="I215">
            <v>0.12</v>
          </cell>
          <cell r="J215">
            <v>-1.62</v>
          </cell>
          <cell r="K215">
            <v>0.1</v>
          </cell>
          <cell r="L215">
            <v>-0.16</v>
          </cell>
          <cell r="M215">
            <v>4.34</v>
          </cell>
          <cell r="N215">
            <v>3.65</v>
          </cell>
          <cell r="O215">
            <v>0.9</v>
          </cell>
          <cell r="P215">
            <v>4.91</v>
          </cell>
          <cell r="Q215">
            <v>-0.32</v>
          </cell>
          <cell r="R215">
            <v>4.32</v>
          </cell>
          <cell r="S215">
            <v>-1.45</v>
          </cell>
          <cell r="T215">
            <v>-1.69</v>
          </cell>
          <cell r="U215">
            <v>-0.51</v>
          </cell>
          <cell r="V215">
            <v>1.08</v>
          </cell>
          <cell r="W215">
            <v>1.58</v>
          </cell>
          <cell r="X215">
            <v>0.67</v>
          </cell>
          <cell r="Y215">
            <v>-0.14000000000000001</v>
          </cell>
          <cell r="Z215">
            <v>4.5199999999999996</v>
          </cell>
          <cell r="AA215">
            <v>3.75</v>
          </cell>
          <cell r="AB215">
            <v>1.36</v>
          </cell>
          <cell r="AC215">
            <v>2.0699999999999998</v>
          </cell>
          <cell r="AD215">
            <v>0.55000000000000004</v>
          </cell>
          <cell r="AE215">
            <v>0.02</v>
          </cell>
          <cell r="AF215">
            <v>-1.17</v>
          </cell>
          <cell r="AG215">
            <v>-0.78</v>
          </cell>
          <cell r="AH215">
            <v>0.56000000000000005</v>
          </cell>
          <cell r="AI215">
            <v>-0.08</v>
          </cell>
          <cell r="AJ215">
            <v>0.43</v>
          </cell>
          <cell r="AK215">
            <v>-1.06</v>
          </cell>
          <cell r="AL215">
            <v>0.85</v>
          </cell>
          <cell r="AM215">
            <v>2.89</v>
          </cell>
          <cell r="AN215">
            <v>-0.41</v>
          </cell>
          <cell r="AO215">
            <v>3.8</v>
          </cell>
          <cell r="AP215">
            <v>2.2799999999999998</v>
          </cell>
          <cell r="AQ215">
            <v>1.1499999999999999</v>
          </cell>
          <cell r="AR215">
            <v>1.01</v>
          </cell>
          <cell r="BI215">
            <v>214</v>
          </cell>
        </row>
        <row r="216">
          <cell r="A216" t="str">
            <v>1115.Enlatados e conservas</v>
          </cell>
          <cell r="B216">
            <v>-1.08</v>
          </cell>
          <cell r="C216">
            <v>0.49</v>
          </cell>
          <cell r="D216">
            <v>0.35</v>
          </cell>
          <cell r="E216">
            <v>0.01</v>
          </cell>
          <cell r="F216">
            <v>0.67</v>
          </cell>
          <cell r="G216">
            <v>1.04</v>
          </cell>
          <cell r="H216">
            <v>1.22</v>
          </cell>
          <cell r="I216">
            <v>0.27</v>
          </cell>
          <cell r="J216">
            <v>0.78</v>
          </cell>
          <cell r="K216">
            <v>0.14000000000000001</v>
          </cell>
          <cell r="L216">
            <v>0.73</v>
          </cell>
          <cell r="M216">
            <v>1.04</v>
          </cell>
          <cell r="N216">
            <v>7.0000000000000007E-2</v>
          </cell>
          <cell r="O216">
            <v>0.62</v>
          </cell>
          <cell r="P216">
            <v>0.97</v>
          </cell>
          <cell r="Q216">
            <v>0.83</v>
          </cell>
          <cell r="R216">
            <v>-0.53</v>
          </cell>
          <cell r="S216">
            <v>0.75</v>
          </cell>
          <cell r="T216">
            <v>0.08</v>
          </cell>
          <cell r="U216">
            <v>0.53</v>
          </cell>
          <cell r="V216">
            <v>0.16</v>
          </cell>
          <cell r="W216">
            <v>0.66</v>
          </cell>
          <cell r="X216">
            <v>0.39</v>
          </cell>
          <cell r="Y216">
            <v>0.8</v>
          </cell>
          <cell r="Z216">
            <v>0.38</v>
          </cell>
          <cell r="AA216">
            <v>1.59</v>
          </cell>
          <cell r="AB216">
            <v>1.03</v>
          </cell>
          <cell r="AC216">
            <v>0.64</v>
          </cell>
          <cell r="AD216">
            <v>0.52</v>
          </cell>
          <cell r="AE216">
            <v>2.44</v>
          </cell>
          <cell r="AF216">
            <v>0.41</v>
          </cell>
          <cell r="AG216">
            <v>0.43</v>
          </cell>
          <cell r="AH216">
            <v>0.59</v>
          </cell>
          <cell r="AI216">
            <v>0</v>
          </cell>
          <cell r="AJ216">
            <v>0.64</v>
          </cell>
          <cell r="AK216">
            <v>0.03</v>
          </cell>
          <cell r="AL216">
            <v>0.93</v>
          </cell>
          <cell r="AM216">
            <v>1.37</v>
          </cell>
          <cell r="AN216">
            <v>1.41</v>
          </cell>
          <cell r="AO216">
            <v>3.58</v>
          </cell>
          <cell r="AP216">
            <v>2.3199999999999998</v>
          </cell>
          <cell r="AQ216">
            <v>2.91</v>
          </cell>
          <cell r="AR216">
            <v>2.2000000000000002</v>
          </cell>
          <cell r="BI216">
            <v>215</v>
          </cell>
        </row>
        <row r="217">
          <cell r="A217" t="str">
            <v>1115004.Coco ralado</v>
          </cell>
          <cell r="B217">
            <v>0.34</v>
          </cell>
          <cell r="C217">
            <v>4.01</v>
          </cell>
          <cell r="D217">
            <v>1.25</v>
          </cell>
          <cell r="E217">
            <v>-1.44</v>
          </cell>
          <cell r="F217">
            <v>1.65</v>
          </cell>
          <cell r="G217">
            <v>0.69</v>
          </cell>
          <cell r="H217">
            <v>2.77</v>
          </cell>
          <cell r="I217">
            <v>-4.3899999999999997</v>
          </cell>
          <cell r="J217">
            <v>1.35</v>
          </cell>
          <cell r="K217">
            <v>-3.53</v>
          </cell>
          <cell r="L217">
            <v>-3.47</v>
          </cell>
          <cell r="M217">
            <v>2.48</v>
          </cell>
          <cell r="N217">
            <v>-1.1399999999999999</v>
          </cell>
          <cell r="O217">
            <v>-1.24</v>
          </cell>
          <cell r="P217">
            <v>0.9</v>
          </cell>
          <cell r="Q217">
            <v>3.51</v>
          </cell>
          <cell r="R217">
            <v>2.2999999999999998</v>
          </cell>
          <cell r="S217">
            <v>-3.52</v>
          </cell>
          <cell r="T217">
            <v>0.79</v>
          </cell>
          <cell r="U217">
            <v>-0.94</v>
          </cell>
          <cell r="V217">
            <v>-1.83</v>
          </cell>
          <cell r="W217">
            <v>-1.42</v>
          </cell>
          <cell r="X217">
            <v>-0.46</v>
          </cell>
          <cell r="Y217">
            <v>0.82</v>
          </cell>
          <cell r="Z217">
            <v>-1.75</v>
          </cell>
          <cell r="AA217">
            <v>2.29</v>
          </cell>
          <cell r="AB217">
            <v>1.96</v>
          </cell>
          <cell r="AC217">
            <v>-2.0099999999999998</v>
          </cell>
          <cell r="AD217">
            <v>-0.21</v>
          </cell>
          <cell r="AE217">
            <v>-0.76</v>
          </cell>
          <cell r="AF217">
            <v>0.33</v>
          </cell>
          <cell r="AG217">
            <v>0.5</v>
          </cell>
          <cell r="AH217">
            <v>-1.68</v>
          </cell>
          <cell r="AI217">
            <v>1.3</v>
          </cell>
          <cell r="AJ217">
            <v>-1.41</v>
          </cell>
          <cell r="AK217">
            <v>-0.2</v>
          </cell>
          <cell r="AL217">
            <v>0.64</v>
          </cell>
          <cell r="AM217">
            <v>1.62</v>
          </cell>
          <cell r="AN217">
            <v>4.17</v>
          </cell>
          <cell r="AO217">
            <v>4.34</v>
          </cell>
          <cell r="AP217">
            <v>6.96</v>
          </cell>
          <cell r="AQ217">
            <v>2.8</v>
          </cell>
          <cell r="AR217">
            <v>1.97</v>
          </cell>
          <cell r="BI217">
            <v>216</v>
          </cell>
        </row>
        <row r="218">
          <cell r="A218" t="str">
            <v>1115006.Ervilha em lata</v>
          </cell>
          <cell r="B218">
            <v>-1.72</v>
          </cell>
          <cell r="C218">
            <v>0.78</v>
          </cell>
          <cell r="D218">
            <v>1.22</v>
          </cell>
          <cell r="E218">
            <v>-0.92</v>
          </cell>
          <cell r="F218">
            <v>-0.26</v>
          </cell>
          <cell r="G218">
            <v>1.27</v>
          </cell>
          <cell r="H218">
            <v>-0.32</v>
          </cell>
          <cell r="I218">
            <v>-0.3</v>
          </cell>
          <cell r="J218">
            <v>2.68</v>
          </cell>
          <cell r="K218">
            <v>2.56</v>
          </cell>
          <cell r="L218">
            <v>0.21</v>
          </cell>
          <cell r="M218">
            <v>1.46</v>
          </cell>
          <cell r="N218">
            <v>-1.55</v>
          </cell>
          <cell r="O218">
            <v>0.56000000000000005</v>
          </cell>
          <cell r="P218">
            <v>1.45</v>
          </cell>
          <cell r="Q218">
            <v>1.76</v>
          </cell>
          <cell r="R218">
            <v>-0.22</v>
          </cell>
          <cell r="S218">
            <v>1.49</v>
          </cell>
          <cell r="T218">
            <v>-0.73</v>
          </cell>
          <cell r="U218">
            <v>1.36</v>
          </cell>
          <cell r="V218">
            <v>1.1499999999999999</v>
          </cell>
          <cell r="W218">
            <v>0.4</v>
          </cell>
          <cell r="X218">
            <v>-0.19</v>
          </cell>
          <cell r="Y218">
            <v>1.1499999999999999</v>
          </cell>
          <cell r="Z218">
            <v>0.34</v>
          </cell>
          <cell r="AA218">
            <v>2.92</v>
          </cell>
          <cell r="AB218">
            <v>0.28000000000000003</v>
          </cell>
          <cell r="AC218">
            <v>0.46</v>
          </cell>
          <cell r="AD218">
            <v>-0.4</v>
          </cell>
          <cell r="AE218">
            <v>3.41</v>
          </cell>
          <cell r="AF218">
            <v>-0.52</v>
          </cell>
          <cell r="AG218">
            <v>0.53</v>
          </cell>
          <cell r="AH218">
            <v>0.93</v>
          </cell>
          <cell r="AI218">
            <v>0.44</v>
          </cell>
          <cell r="AJ218">
            <v>1</v>
          </cell>
          <cell r="AK218">
            <v>0.95</v>
          </cell>
          <cell r="AL218">
            <v>0.26</v>
          </cell>
          <cell r="AM218">
            <v>1.23</v>
          </cell>
          <cell r="AN218">
            <v>2.81</v>
          </cell>
          <cell r="AO218">
            <v>6.02</v>
          </cell>
          <cell r="AP218">
            <v>3.08</v>
          </cell>
          <cell r="AQ218">
            <v>2.74</v>
          </cell>
          <cell r="AR218">
            <v>0.7</v>
          </cell>
          <cell r="BI218">
            <v>217</v>
          </cell>
        </row>
        <row r="219">
          <cell r="A219" t="str">
            <v>1115008.Feijoada em lata</v>
          </cell>
          <cell r="B219">
            <v>-0.96</v>
          </cell>
          <cell r="C219">
            <v>0.05</v>
          </cell>
          <cell r="D219">
            <v>0.43</v>
          </cell>
          <cell r="E219">
            <v>-2.21</v>
          </cell>
          <cell r="F219">
            <v>4.6900000000000004</v>
          </cell>
          <cell r="G219">
            <v>2.99</v>
          </cell>
          <cell r="H219">
            <v>1.25</v>
          </cell>
          <cell r="I219">
            <v>4.2300000000000004</v>
          </cell>
          <cell r="J219">
            <v>-0.57999999999999996</v>
          </cell>
          <cell r="K219">
            <v>1.29</v>
          </cell>
          <cell r="L219">
            <v>3.84</v>
          </cell>
          <cell r="M219">
            <v>-0.98</v>
          </cell>
          <cell r="N219">
            <v>-0.88</v>
          </cell>
          <cell r="O219">
            <v>3.49</v>
          </cell>
          <cell r="P219">
            <v>-2.44</v>
          </cell>
          <cell r="Q219">
            <v>2.04</v>
          </cell>
          <cell r="R219">
            <v>0.08</v>
          </cell>
          <cell r="S219">
            <v>10.76</v>
          </cell>
          <cell r="T219">
            <v>1.34</v>
          </cell>
          <cell r="U219">
            <v>-1.28</v>
          </cell>
          <cell r="V219">
            <v>0.19</v>
          </cell>
          <cell r="W219">
            <v>1.88</v>
          </cell>
          <cell r="X219">
            <v>4.9400000000000004</v>
          </cell>
          <cell r="Y219">
            <v>-1.28</v>
          </cell>
          <cell r="Z219">
            <v>0.11</v>
          </cell>
          <cell r="AA219">
            <v>1.63</v>
          </cell>
          <cell r="AB219">
            <v>-0.18</v>
          </cell>
          <cell r="AC219">
            <v>2.71</v>
          </cell>
          <cell r="AD219">
            <v>1.4</v>
          </cell>
          <cell r="AE219">
            <v>-3.12</v>
          </cell>
          <cell r="AF219">
            <v>0.17</v>
          </cell>
          <cell r="AG219">
            <v>3.99</v>
          </cell>
          <cell r="AH219">
            <v>1.1100000000000001</v>
          </cell>
          <cell r="AI219">
            <v>-0.93</v>
          </cell>
          <cell r="AJ219">
            <v>-1.03</v>
          </cell>
          <cell r="AK219">
            <v>-0.02</v>
          </cell>
          <cell r="AL219">
            <v>0.61</v>
          </cell>
          <cell r="AM219">
            <v>3.39</v>
          </cell>
          <cell r="AN219">
            <v>3.27</v>
          </cell>
          <cell r="AO219">
            <v>-1.22</v>
          </cell>
          <cell r="AP219">
            <v>6.53</v>
          </cell>
          <cell r="AQ219">
            <v>2.67</v>
          </cell>
          <cell r="AR219">
            <v>3.69</v>
          </cell>
          <cell r="BI219">
            <v>218</v>
          </cell>
        </row>
        <row r="220">
          <cell r="A220" t="str">
            <v>1115013.Sopa infantil</v>
          </cell>
          <cell r="B220">
            <v>0.09</v>
          </cell>
          <cell r="C220">
            <v>2.19</v>
          </cell>
          <cell r="D220">
            <v>0.06</v>
          </cell>
          <cell r="E220">
            <v>1.53</v>
          </cell>
          <cell r="F220">
            <v>0.77</v>
          </cell>
          <cell r="G220">
            <v>2.99</v>
          </cell>
          <cell r="H220">
            <v>3.6</v>
          </cell>
          <cell r="I220">
            <v>-0.76</v>
          </cell>
          <cell r="J220">
            <v>0.47</v>
          </cell>
          <cell r="K220">
            <v>0.52</v>
          </cell>
          <cell r="L220">
            <v>-0.61</v>
          </cell>
          <cell r="M220">
            <v>0.92</v>
          </cell>
          <cell r="N220">
            <v>2.44</v>
          </cell>
          <cell r="O220">
            <v>-4.59</v>
          </cell>
          <cell r="P220">
            <v>1</v>
          </cell>
          <cell r="Q220">
            <v>1.7</v>
          </cell>
          <cell r="R220">
            <v>-2.3199999999999998</v>
          </cell>
          <cell r="S220">
            <v>-0.28999999999999998</v>
          </cell>
          <cell r="T220">
            <v>-2.58</v>
          </cell>
          <cell r="U220">
            <v>2.14</v>
          </cell>
          <cell r="V220">
            <v>0.5</v>
          </cell>
          <cell r="W220">
            <v>-0.13</v>
          </cell>
          <cell r="X220">
            <v>2.0699999999999998</v>
          </cell>
          <cell r="Y220">
            <v>0.11</v>
          </cell>
          <cell r="Z220">
            <v>-4.88</v>
          </cell>
          <cell r="AA220">
            <v>4.0199999999999996</v>
          </cell>
          <cell r="AB220">
            <v>3.49</v>
          </cell>
          <cell r="AC220">
            <v>-8.39</v>
          </cell>
          <cell r="AD220">
            <v>-2.72</v>
          </cell>
          <cell r="AE220">
            <v>1.1399999999999999</v>
          </cell>
          <cell r="AF220">
            <v>4.18</v>
          </cell>
          <cell r="AG220">
            <v>2.95</v>
          </cell>
          <cell r="AH220">
            <v>-0.97</v>
          </cell>
          <cell r="AI220">
            <v>-1.65</v>
          </cell>
          <cell r="AJ220">
            <v>0.31</v>
          </cell>
          <cell r="AK220">
            <v>-3.84</v>
          </cell>
          <cell r="AL220">
            <v>-0.33</v>
          </cell>
          <cell r="AM220">
            <v>3.4</v>
          </cell>
          <cell r="AN220">
            <v>-0.64</v>
          </cell>
          <cell r="AO220">
            <v>-1.72</v>
          </cell>
          <cell r="AP220">
            <v>0.23</v>
          </cell>
          <cell r="AQ220">
            <v>1</v>
          </cell>
          <cell r="AR220">
            <v>5.69</v>
          </cell>
          <cell r="BI220">
            <v>219</v>
          </cell>
        </row>
        <row r="221">
          <cell r="A221" t="str">
            <v>1115016.Palmito em conserva</v>
          </cell>
          <cell r="B221">
            <v>-2.66</v>
          </cell>
          <cell r="C221">
            <v>-0.97</v>
          </cell>
          <cell r="D221">
            <v>0.43</v>
          </cell>
          <cell r="E221">
            <v>1.1399999999999999</v>
          </cell>
          <cell r="F221">
            <v>1.17</v>
          </cell>
          <cell r="G221">
            <v>0.61</v>
          </cell>
          <cell r="H221">
            <v>2.19</v>
          </cell>
          <cell r="I221">
            <v>-1.21</v>
          </cell>
          <cell r="J221">
            <v>2.0299999999999998</v>
          </cell>
          <cell r="K221">
            <v>-2.89</v>
          </cell>
          <cell r="L221">
            <v>1.88</v>
          </cell>
          <cell r="M221">
            <v>3.63</v>
          </cell>
          <cell r="N221">
            <v>0.47</v>
          </cell>
          <cell r="O221">
            <v>2.56</v>
          </cell>
          <cell r="P221">
            <v>0.33</v>
          </cell>
          <cell r="Q221">
            <v>1.29</v>
          </cell>
          <cell r="R221">
            <v>-3.49</v>
          </cell>
          <cell r="S221">
            <v>1.04</v>
          </cell>
          <cell r="T221">
            <v>-3.8</v>
          </cell>
          <cell r="U221">
            <v>0.81</v>
          </cell>
          <cell r="V221">
            <v>-0.19</v>
          </cell>
          <cell r="W221">
            <v>1.47</v>
          </cell>
          <cell r="X221">
            <v>1</v>
          </cell>
          <cell r="Y221">
            <v>1.02</v>
          </cell>
          <cell r="Z221">
            <v>0.82</v>
          </cell>
          <cell r="AA221">
            <v>-0.82</v>
          </cell>
          <cell r="AB221">
            <v>2.87</v>
          </cell>
          <cell r="AC221">
            <v>0.99</v>
          </cell>
          <cell r="AD221">
            <v>-2.84</v>
          </cell>
          <cell r="AE221">
            <v>2.34</v>
          </cell>
          <cell r="AF221">
            <v>-0.82</v>
          </cell>
          <cell r="AG221">
            <v>-0.41</v>
          </cell>
          <cell r="AH221">
            <v>0.85</v>
          </cell>
          <cell r="AI221">
            <v>0.42</v>
          </cell>
          <cell r="AJ221">
            <v>-0.9</v>
          </cell>
          <cell r="AK221">
            <v>-1.54</v>
          </cell>
          <cell r="AL221">
            <v>2.2400000000000002</v>
          </cell>
          <cell r="AM221">
            <v>-0.53</v>
          </cell>
          <cell r="AN221">
            <v>-1.47</v>
          </cell>
          <cell r="AO221">
            <v>0.05</v>
          </cell>
          <cell r="AP221">
            <v>1.24</v>
          </cell>
          <cell r="AQ221">
            <v>0.89</v>
          </cell>
          <cell r="AR221">
            <v>-0.96</v>
          </cell>
          <cell r="BI221">
            <v>220</v>
          </cell>
        </row>
        <row r="222">
          <cell r="A222" t="str">
            <v>1115017.Pepino em conserva</v>
          </cell>
          <cell r="B222">
            <v>2.96</v>
          </cell>
          <cell r="C222">
            <v>-4.87</v>
          </cell>
          <cell r="D222">
            <v>5.46</v>
          </cell>
          <cell r="E222">
            <v>-4.3600000000000003</v>
          </cell>
          <cell r="F222">
            <v>3.94</v>
          </cell>
          <cell r="G222">
            <v>2.93</v>
          </cell>
          <cell r="H222">
            <v>-1.0900000000000001</v>
          </cell>
          <cell r="I222">
            <v>0.05</v>
          </cell>
          <cell r="J222">
            <v>2.64</v>
          </cell>
          <cell r="K222">
            <v>-0.09</v>
          </cell>
          <cell r="L222">
            <v>0.25</v>
          </cell>
          <cell r="M222">
            <v>4.54</v>
          </cell>
          <cell r="N222">
            <v>3.3</v>
          </cell>
          <cell r="O222">
            <v>10.81</v>
          </cell>
          <cell r="P222">
            <v>9.09</v>
          </cell>
          <cell r="Q222">
            <v>3.76</v>
          </cell>
          <cell r="R222">
            <v>-0.09</v>
          </cell>
          <cell r="S222">
            <v>2.79</v>
          </cell>
          <cell r="T222">
            <v>-5.69</v>
          </cell>
          <cell r="U222">
            <v>-3.18</v>
          </cell>
          <cell r="V222">
            <v>-0.49</v>
          </cell>
          <cell r="W222">
            <v>0.99</v>
          </cell>
          <cell r="X222">
            <v>0.75</v>
          </cell>
          <cell r="Y222">
            <v>1.44</v>
          </cell>
          <cell r="Z222">
            <v>-1.83</v>
          </cell>
          <cell r="AA222">
            <v>0.6</v>
          </cell>
          <cell r="AB222">
            <v>-0.93</v>
          </cell>
          <cell r="AC222">
            <v>-1.58</v>
          </cell>
          <cell r="AD222">
            <v>1.1399999999999999</v>
          </cell>
          <cell r="AE222">
            <v>-1.02</v>
          </cell>
          <cell r="AF222">
            <v>1.5</v>
          </cell>
          <cell r="AG222">
            <v>-1.55</v>
          </cell>
          <cell r="AH222">
            <v>1.1299999999999999</v>
          </cell>
          <cell r="AI222">
            <v>0.36</v>
          </cell>
          <cell r="AJ222">
            <v>1.75</v>
          </cell>
          <cell r="AK222">
            <v>1.43</v>
          </cell>
          <cell r="AL222">
            <v>0.03</v>
          </cell>
          <cell r="AM222">
            <v>-0.19</v>
          </cell>
          <cell r="AN222">
            <v>-0.53</v>
          </cell>
          <cell r="AO222">
            <v>5.92</v>
          </cell>
          <cell r="AP222">
            <v>0.33</v>
          </cell>
          <cell r="AQ222">
            <v>0.47</v>
          </cell>
          <cell r="AR222">
            <v>4.1100000000000003</v>
          </cell>
          <cell r="BI222">
            <v>221</v>
          </cell>
        </row>
        <row r="223">
          <cell r="A223" t="str">
            <v>1115039.Sardinha em lata</v>
          </cell>
          <cell r="B223">
            <v>-1.01</v>
          </cell>
          <cell r="C223">
            <v>1.88</v>
          </cell>
          <cell r="D223">
            <v>0.73</v>
          </cell>
          <cell r="E223">
            <v>-0.2</v>
          </cell>
          <cell r="F223">
            <v>2.0299999999999998</v>
          </cell>
          <cell r="G223">
            <v>1.47</v>
          </cell>
          <cell r="H223">
            <v>0.38</v>
          </cell>
          <cell r="I223">
            <v>0.43</v>
          </cell>
          <cell r="J223">
            <v>-0.39</v>
          </cell>
          <cell r="K223">
            <v>0.7</v>
          </cell>
          <cell r="L223">
            <v>0.75</v>
          </cell>
          <cell r="M223">
            <v>-0.21</v>
          </cell>
          <cell r="N223">
            <v>-0.49</v>
          </cell>
          <cell r="O223">
            <v>0.53</v>
          </cell>
          <cell r="P223">
            <v>1.31</v>
          </cell>
          <cell r="Q223">
            <v>0.65</v>
          </cell>
          <cell r="R223">
            <v>1.42</v>
          </cell>
          <cell r="S223">
            <v>0.48</v>
          </cell>
          <cell r="T223">
            <v>2.93</v>
          </cell>
          <cell r="U223">
            <v>1.78</v>
          </cell>
          <cell r="V223">
            <v>-0.34</v>
          </cell>
          <cell r="W223">
            <v>1.0900000000000001</v>
          </cell>
          <cell r="X223">
            <v>-0.86</v>
          </cell>
          <cell r="Y223">
            <v>0.97</v>
          </cell>
          <cell r="Z223">
            <v>0.89</v>
          </cell>
          <cell r="AA223">
            <v>2</v>
          </cell>
          <cell r="AB223">
            <v>0.92</v>
          </cell>
          <cell r="AC223">
            <v>0.95</v>
          </cell>
          <cell r="AD223">
            <v>2.0499999999999998</v>
          </cell>
          <cell r="AE223">
            <v>2.84</v>
          </cell>
          <cell r="AF223">
            <v>1.88</v>
          </cell>
          <cell r="AG223">
            <v>-0.35</v>
          </cell>
          <cell r="AH223">
            <v>2.15</v>
          </cell>
          <cell r="AI223">
            <v>-1.36</v>
          </cell>
          <cell r="AJ223">
            <v>0.13</v>
          </cell>
          <cell r="AK223">
            <v>0.57999999999999996</v>
          </cell>
          <cell r="AL223">
            <v>0.78</v>
          </cell>
          <cell r="AM223">
            <v>1.4</v>
          </cell>
          <cell r="AN223">
            <v>2.4300000000000002</v>
          </cell>
          <cell r="AO223">
            <v>4.87</v>
          </cell>
          <cell r="AP223">
            <v>1.1399999999999999</v>
          </cell>
          <cell r="AQ223">
            <v>2.99</v>
          </cell>
          <cell r="AR223">
            <v>5.09</v>
          </cell>
          <cell r="BI223">
            <v>222</v>
          </cell>
        </row>
        <row r="224">
          <cell r="A224" t="str">
            <v>1115050.Salsicha em lata</v>
          </cell>
          <cell r="B224">
            <v>-0.39</v>
          </cell>
          <cell r="C224">
            <v>1.1100000000000001</v>
          </cell>
          <cell r="D224">
            <v>-0.34</v>
          </cell>
          <cell r="E224">
            <v>0.43</v>
          </cell>
          <cell r="F224">
            <v>3.12</v>
          </cell>
          <cell r="G224">
            <v>3.85</v>
          </cell>
          <cell r="H224">
            <v>4.5</v>
          </cell>
          <cell r="I224">
            <v>7.11</v>
          </cell>
          <cell r="J224">
            <v>-1.58</v>
          </cell>
          <cell r="K224">
            <v>-2.31</v>
          </cell>
          <cell r="L224">
            <v>1.96</v>
          </cell>
          <cell r="M224">
            <v>-0.51</v>
          </cell>
          <cell r="N224">
            <v>2.4700000000000002</v>
          </cell>
          <cell r="O224">
            <v>-0.92</v>
          </cell>
          <cell r="P224">
            <v>-1.1299999999999999</v>
          </cell>
          <cell r="Q224">
            <v>-1.83</v>
          </cell>
          <cell r="R224">
            <v>1.86</v>
          </cell>
          <cell r="S224">
            <v>1</v>
          </cell>
          <cell r="T224">
            <v>-1.8</v>
          </cell>
          <cell r="U224">
            <v>0.2</v>
          </cell>
          <cell r="V224">
            <v>0.37</v>
          </cell>
          <cell r="W224">
            <v>1.5</v>
          </cell>
          <cell r="X224">
            <v>0.41</v>
          </cell>
          <cell r="Y224">
            <v>0.91</v>
          </cell>
          <cell r="Z224">
            <v>-1.17</v>
          </cell>
          <cell r="AA224">
            <v>0.05</v>
          </cell>
          <cell r="AB224">
            <v>0.71</v>
          </cell>
          <cell r="AC224">
            <v>0</v>
          </cell>
          <cell r="AD224">
            <v>-0.04</v>
          </cell>
          <cell r="AE224">
            <v>0.86</v>
          </cell>
          <cell r="AF224">
            <v>0.53</v>
          </cell>
          <cell r="AG224">
            <v>0.19</v>
          </cell>
          <cell r="AH224">
            <v>-0.92</v>
          </cell>
          <cell r="AI224">
            <v>2.4</v>
          </cell>
          <cell r="AJ224">
            <v>-0.35</v>
          </cell>
          <cell r="AK224">
            <v>0.4</v>
          </cell>
          <cell r="AL224">
            <v>1.3</v>
          </cell>
          <cell r="AM224">
            <v>-0.11</v>
          </cell>
          <cell r="AN224">
            <v>0.27</v>
          </cell>
          <cell r="AO224">
            <v>2.94</v>
          </cell>
          <cell r="AP224">
            <v>5.44</v>
          </cell>
          <cell r="AQ224">
            <v>3.7</v>
          </cell>
          <cell r="AR224">
            <v>2.74</v>
          </cell>
          <cell r="BI224">
            <v>223</v>
          </cell>
        </row>
        <row r="225">
          <cell r="A225" t="str">
            <v>1115051.Carne de boi em lata</v>
          </cell>
          <cell r="B225">
            <v>-2.93</v>
          </cell>
          <cell r="C225">
            <v>0.25</v>
          </cell>
          <cell r="D225">
            <v>0.12</v>
          </cell>
          <cell r="E225">
            <v>-1.37</v>
          </cell>
          <cell r="F225">
            <v>1.1000000000000001</v>
          </cell>
          <cell r="G225">
            <v>1.59</v>
          </cell>
          <cell r="H225">
            <v>1.32</v>
          </cell>
          <cell r="I225">
            <v>10.77</v>
          </cell>
          <cell r="J225">
            <v>1.1399999999999999</v>
          </cell>
          <cell r="K225">
            <v>1.48</v>
          </cell>
          <cell r="L225">
            <v>-0.27</v>
          </cell>
          <cell r="M225">
            <v>-0.35</v>
          </cell>
          <cell r="N225">
            <v>-0.95</v>
          </cell>
          <cell r="O225">
            <v>-0.49</v>
          </cell>
          <cell r="P225">
            <v>3.75</v>
          </cell>
          <cell r="Q225">
            <v>-0.9</v>
          </cell>
          <cell r="R225">
            <v>1.07</v>
          </cell>
          <cell r="S225">
            <v>1.07</v>
          </cell>
          <cell r="T225">
            <v>1.17</v>
          </cell>
          <cell r="U225">
            <v>-0.73</v>
          </cell>
          <cell r="V225">
            <v>-0.76</v>
          </cell>
          <cell r="W225">
            <v>-0.7</v>
          </cell>
          <cell r="X225">
            <v>2.09</v>
          </cell>
          <cell r="Y225">
            <v>0.2</v>
          </cell>
          <cell r="Z225">
            <v>0.12</v>
          </cell>
          <cell r="AA225">
            <v>-0.87</v>
          </cell>
          <cell r="AB225">
            <v>0.3</v>
          </cell>
          <cell r="AC225">
            <v>0.65</v>
          </cell>
          <cell r="AD225">
            <v>0.92</v>
          </cell>
          <cell r="AE225">
            <v>-0.85</v>
          </cell>
          <cell r="AF225">
            <v>0.52</v>
          </cell>
          <cell r="AG225">
            <v>2.23</v>
          </cell>
          <cell r="AH225">
            <v>0.2</v>
          </cell>
          <cell r="AI225">
            <v>0.54</v>
          </cell>
          <cell r="AJ225">
            <v>0.02</v>
          </cell>
          <cell r="AK225">
            <v>-0.69</v>
          </cell>
          <cell r="AL225">
            <v>2.35</v>
          </cell>
          <cell r="AM225">
            <v>1.45</v>
          </cell>
          <cell r="AN225">
            <v>6.33</v>
          </cell>
          <cell r="AO225">
            <v>6.43</v>
          </cell>
          <cell r="AP225">
            <v>6.29</v>
          </cell>
          <cell r="AQ225">
            <v>5.51</v>
          </cell>
          <cell r="AR225">
            <v>0.63</v>
          </cell>
          <cell r="BI225">
            <v>224</v>
          </cell>
        </row>
        <row r="226">
          <cell r="A226" t="str">
            <v>1115056.Sopa desidratada</v>
          </cell>
          <cell r="B226">
            <v>-0.75</v>
          </cell>
          <cell r="C226">
            <v>0</v>
          </cell>
          <cell r="D226">
            <v>0.33</v>
          </cell>
          <cell r="E226">
            <v>1.31</v>
          </cell>
          <cell r="F226">
            <v>-0.03</v>
          </cell>
          <cell r="G226">
            <v>0.55000000000000004</v>
          </cell>
          <cell r="H226">
            <v>0.52</v>
          </cell>
          <cell r="I226">
            <v>-1.91</v>
          </cell>
          <cell r="J226">
            <v>0.12</v>
          </cell>
          <cell r="K226">
            <v>-0.32</v>
          </cell>
          <cell r="L226">
            <v>-0.68</v>
          </cell>
          <cell r="M226">
            <v>0.67</v>
          </cell>
          <cell r="N226">
            <v>0.81</v>
          </cell>
          <cell r="O226">
            <v>1.08</v>
          </cell>
          <cell r="P226">
            <v>0.68</v>
          </cell>
          <cell r="Q226">
            <v>0.09</v>
          </cell>
          <cell r="R226">
            <v>0.2</v>
          </cell>
          <cell r="S226">
            <v>0.52</v>
          </cell>
          <cell r="T226">
            <v>0.11</v>
          </cell>
          <cell r="U226">
            <v>-0.8</v>
          </cell>
          <cell r="V226">
            <v>-0.11</v>
          </cell>
          <cell r="W226">
            <v>0.6</v>
          </cell>
          <cell r="X226">
            <v>0.32</v>
          </cell>
          <cell r="Y226">
            <v>0.01</v>
          </cell>
          <cell r="Z226">
            <v>1.28</v>
          </cell>
          <cell r="AA226">
            <v>0.76</v>
          </cell>
          <cell r="AB226">
            <v>0.63</v>
          </cell>
          <cell r="AC226">
            <v>0.39</v>
          </cell>
          <cell r="AD226">
            <v>0.19</v>
          </cell>
          <cell r="AE226">
            <v>0.15</v>
          </cell>
          <cell r="AF226">
            <v>0.4</v>
          </cell>
          <cell r="AG226">
            <v>1.33</v>
          </cell>
          <cell r="AH226">
            <v>0.15</v>
          </cell>
          <cell r="AI226">
            <v>-1.38</v>
          </cell>
          <cell r="AJ226">
            <v>1.23</v>
          </cell>
          <cell r="AK226">
            <v>-0.24</v>
          </cell>
          <cell r="AL226">
            <v>1.64</v>
          </cell>
          <cell r="AM226">
            <v>0.37</v>
          </cell>
          <cell r="AN226">
            <v>2.1800000000000002</v>
          </cell>
          <cell r="AO226">
            <v>3.76</v>
          </cell>
          <cell r="AP226">
            <v>0.82</v>
          </cell>
          <cell r="AQ226">
            <v>2.79</v>
          </cell>
          <cell r="AR226">
            <v>1.46</v>
          </cell>
          <cell r="BI226">
            <v>225</v>
          </cell>
        </row>
        <row r="227">
          <cell r="A227" t="str">
            <v>1115057.Azeitona</v>
          </cell>
          <cell r="B227">
            <v>-1.36</v>
          </cell>
          <cell r="C227">
            <v>-1.36</v>
          </cell>
          <cell r="D227">
            <v>-1.45</v>
          </cell>
          <cell r="E227">
            <v>-0.1</v>
          </cell>
          <cell r="F227">
            <v>0.01</v>
          </cell>
          <cell r="G227">
            <v>-0.17</v>
          </cell>
          <cell r="H227">
            <v>0.79</v>
          </cell>
          <cell r="I227">
            <v>1.28</v>
          </cell>
          <cell r="J227">
            <v>0.31</v>
          </cell>
          <cell r="K227">
            <v>0.44</v>
          </cell>
          <cell r="L227">
            <v>3.59</v>
          </cell>
          <cell r="M227">
            <v>1.34</v>
          </cell>
          <cell r="N227">
            <v>1.23</v>
          </cell>
          <cell r="O227">
            <v>0.26</v>
          </cell>
          <cell r="P227">
            <v>2.2599999999999998</v>
          </cell>
          <cell r="Q227">
            <v>1.18</v>
          </cell>
          <cell r="R227">
            <v>-2.2599999999999998</v>
          </cell>
          <cell r="S227">
            <v>1.2</v>
          </cell>
          <cell r="T227">
            <v>-0.16</v>
          </cell>
          <cell r="U227">
            <v>0.8</v>
          </cell>
          <cell r="V227">
            <v>0.33</v>
          </cell>
          <cell r="W227">
            <v>1.31</v>
          </cell>
          <cell r="X227">
            <v>1.21</v>
          </cell>
          <cell r="Y227">
            <v>1.87</v>
          </cell>
          <cell r="Z227">
            <v>1.24</v>
          </cell>
          <cell r="AA227">
            <v>0.82</v>
          </cell>
          <cell r="AB227">
            <v>1.54</v>
          </cell>
          <cell r="AC227">
            <v>2.87</v>
          </cell>
          <cell r="AD227">
            <v>1.67</v>
          </cell>
          <cell r="AE227">
            <v>6.54</v>
          </cell>
          <cell r="AF227">
            <v>-0.96</v>
          </cell>
          <cell r="AG227">
            <v>1.24</v>
          </cell>
          <cell r="AH227">
            <v>0.02</v>
          </cell>
          <cell r="AI227">
            <v>1.21</v>
          </cell>
          <cell r="AJ227">
            <v>1.31</v>
          </cell>
          <cell r="AK227">
            <v>-0.6</v>
          </cell>
          <cell r="AL227">
            <v>0.92</v>
          </cell>
          <cell r="AM227">
            <v>1.66</v>
          </cell>
          <cell r="AN227">
            <v>0.02</v>
          </cell>
          <cell r="AO227">
            <v>2.44</v>
          </cell>
          <cell r="AP227">
            <v>1.23</v>
          </cell>
          <cell r="AQ227">
            <v>2.39</v>
          </cell>
          <cell r="AR227">
            <v>-0.51</v>
          </cell>
          <cell r="BI227">
            <v>226</v>
          </cell>
        </row>
        <row r="228">
          <cell r="A228" t="str">
            <v>1115058.Milho verde em lata</v>
          </cell>
          <cell r="B228">
            <v>-1.22</v>
          </cell>
          <cell r="C228">
            <v>0.52</v>
          </cell>
          <cell r="D228">
            <v>0.61</v>
          </cell>
          <cell r="E228">
            <v>0.77</v>
          </cell>
          <cell r="F228">
            <v>-0.47</v>
          </cell>
          <cell r="G228">
            <v>1.1000000000000001</v>
          </cell>
          <cell r="H228">
            <v>2.7</v>
          </cell>
          <cell r="I228">
            <v>0.89</v>
          </cell>
          <cell r="J228">
            <v>2.1800000000000002</v>
          </cell>
          <cell r="K228">
            <v>0.89</v>
          </cell>
          <cell r="L228">
            <v>0.64</v>
          </cell>
          <cell r="M228">
            <v>1.22</v>
          </cell>
          <cell r="N228">
            <v>-0.61</v>
          </cell>
          <cell r="O228">
            <v>1.58</v>
          </cell>
          <cell r="P228">
            <v>-1.65</v>
          </cell>
          <cell r="Q228">
            <v>0.21</v>
          </cell>
          <cell r="R228">
            <v>-1.5</v>
          </cell>
          <cell r="S228">
            <v>0.86</v>
          </cell>
          <cell r="T228">
            <v>0.02</v>
          </cell>
          <cell r="U228">
            <v>-0.06</v>
          </cell>
          <cell r="V228">
            <v>1.48</v>
          </cell>
          <cell r="W228">
            <v>0.3</v>
          </cell>
          <cell r="X228">
            <v>0.5</v>
          </cell>
          <cell r="Y228">
            <v>-0.28999999999999998</v>
          </cell>
          <cell r="Z228">
            <v>1.29</v>
          </cell>
          <cell r="AA228">
            <v>2.64</v>
          </cell>
          <cell r="AB228">
            <v>0.68</v>
          </cell>
          <cell r="AC228">
            <v>0.52</v>
          </cell>
          <cell r="AD228">
            <v>0.44</v>
          </cell>
          <cell r="AE228">
            <v>1.1100000000000001</v>
          </cell>
          <cell r="AF228">
            <v>-0.35</v>
          </cell>
          <cell r="AG228">
            <v>-0.7</v>
          </cell>
          <cell r="AH228">
            <v>0.28999999999999998</v>
          </cell>
          <cell r="AI228">
            <v>-0.89</v>
          </cell>
          <cell r="AJ228">
            <v>1.46</v>
          </cell>
          <cell r="AK228">
            <v>0.86</v>
          </cell>
          <cell r="AL228">
            <v>1.23</v>
          </cell>
          <cell r="AM228">
            <v>2.94</v>
          </cell>
          <cell r="AN228">
            <v>0.87</v>
          </cell>
          <cell r="AO228">
            <v>3.34</v>
          </cell>
          <cell r="AP228">
            <v>3.83</v>
          </cell>
          <cell r="AQ228">
            <v>4.0599999999999996</v>
          </cell>
          <cell r="AR228">
            <v>2.99</v>
          </cell>
          <cell r="BI228">
            <v>227</v>
          </cell>
        </row>
        <row r="229">
          <cell r="A229" t="str">
            <v>1115075.Atum em lata</v>
          </cell>
          <cell r="B229">
            <v>-1.1399999999999999</v>
          </cell>
          <cell r="C229">
            <v>0.42</v>
          </cell>
          <cell r="D229">
            <v>0.33</v>
          </cell>
          <cell r="E229">
            <v>0.02</v>
          </cell>
          <cell r="F229">
            <v>-0.03</v>
          </cell>
          <cell r="G229">
            <v>0.76</v>
          </cell>
          <cell r="H229">
            <v>1.69</v>
          </cell>
          <cell r="I229">
            <v>0.4</v>
          </cell>
          <cell r="J229">
            <v>0.21</v>
          </cell>
          <cell r="K229">
            <v>-0.61</v>
          </cell>
          <cell r="L229">
            <v>0.39</v>
          </cell>
          <cell r="M229">
            <v>0.78</v>
          </cell>
          <cell r="N229">
            <v>-0.81</v>
          </cell>
          <cell r="O229">
            <v>0.33</v>
          </cell>
          <cell r="P229">
            <v>-0.16</v>
          </cell>
          <cell r="Q229">
            <v>-0.91</v>
          </cell>
          <cell r="R229">
            <v>-2.33</v>
          </cell>
          <cell r="S229">
            <v>1.06</v>
          </cell>
          <cell r="T229">
            <v>0.74</v>
          </cell>
          <cell r="U229">
            <v>0.73</v>
          </cell>
          <cell r="V229">
            <v>-0.33</v>
          </cell>
          <cell r="W229">
            <v>0.33</v>
          </cell>
          <cell r="X229">
            <v>0.76</v>
          </cell>
          <cell r="Y229">
            <v>0.61</v>
          </cell>
          <cell r="Z229">
            <v>-0.81</v>
          </cell>
          <cell r="AA229">
            <v>1.9</v>
          </cell>
          <cell r="AB229">
            <v>0.72</v>
          </cell>
          <cell r="AC229">
            <v>1.77</v>
          </cell>
          <cell r="AD229">
            <v>0.04</v>
          </cell>
          <cell r="AE229">
            <v>1.45</v>
          </cell>
          <cell r="AF229">
            <v>2.25</v>
          </cell>
          <cell r="AG229">
            <v>-0.5</v>
          </cell>
          <cell r="AH229">
            <v>1.2</v>
          </cell>
          <cell r="AI229">
            <v>1.88</v>
          </cell>
          <cell r="AJ229">
            <v>0.4</v>
          </cell>
          <cell r="AK229">
            <v>0.33</v>
          </cell>
          <cell r="AL229">
            <v>0.41</v>
          </cell>
          <cell r="AM229">
            <v>1.07</v>
          </cell>
          <cell r="AN229">
            <v>-0.35</v>
          </cell>
          <cell r="AO229">
            <v>1.92</v>
          </cell>
          <cell r="AP229">
            <v>2.76</v>
          </cell>
          <cell r="AQ229">
            <v>4.2699999999999996</v>
          </cell>
          <cell r="AR229">
            <v>4.7699999999999996</v>
          </cell>
          <cell r="BI229">
            <v>228</v>
          </cell>
        </row>
        <row r="230">
          <cell r="A230" t="str">
            <v>1116.Sal e condimentos</v>
          </cell>
          <cell r="B230">
            <v>-0.04</v>
          </cell>
          <cell r="C230">
            <v>-0.11</v>
          </cell>
          <cell r="D230">
            <v>-0.25</v>
          </cell>
          <cell r="E230">
            <v>-0.13</v>
          </cell>
          <cell r="F230">
            <v>-0.98</v>
          </cell>
          <cell r="G230">
            <v>1.53</v>
          </cell>
          <cell r="H230">
            <v>-0.57999999999999996</v>
          </cell>
          <cell r="I230">
            <v>-0.56000000000000005</v>
          </cell>
          <cell r="J230">
            <v>0.85</v>
          </cell>
          <cell r="K230">
            <v>0.03</v>
          </cell>
          <cell r="L230">
            <v>-0.1</v>
          </cell>
          <cell r="M230">
            <v>0.53</v>
          </cell>
          <cell r="N230">
            <v>0.67</v>
          </cell>
          <cell r="O230">
            <v>0.02</v>
          </cell>
          <cell r="P230">
            <v>0.14000000000000001</v>
          </cell>
          <cell r="Q230">
            <v>0.22</v>
          </cell>
          <cell r="R230">
            <v>-0.08</v>
          </cell>
          <cell r="S230">
            <v>0.38</v>
          </cell>
          <cell r="T230">
            <v>-0.13</v>
          </cell>
          <cell r="U230">
            <v>-0.75</v>
          </cell>
          <cell r="V230">
            <v>0.37</v>
          </cell>
          <cell r="W230">
            <v>0.15</v>
          </cell>
          <cell r="X230">
            <v>7.0000000000000007E-2</v>
          </cell>
          <cell r="Y230">
            <v>1.79</v>
          </cell>
          <cell r="Z230">
            <v>2.16</v>
          </cell>
          <cell r="AA230">
            <v>1.98</v>
          </cell>
          <cell r="AB230">
            <v>0.44</v>
          </cell>
          <cell r="AC230">
            <v>0.39</v>
          </cell>
          <cell r="AD230">
            <v>1.1100000000000001</v>
          </cell>
          <cell r="AE230">
            <v>0.5</v>
          </cell>
          <cell r="AF230">
            <v>0.31</v>
          </cell>
          <cell r="AG230">
            <v>0.89</v>
          </cell>
          <cell r="AH230">
            <v>1.26</v>
          </cell>
          <cell r="AI230">
            <v>2.56</v>
          </cell>
          <cell r="AJ230">
            <v>1.1200000000000001</v>
          </cell>
          <cell r="AK230">
            <v>0.38</v>
          </cell>
          <cell r="AL230">
            <v>0.56999999999999995</v>
          </cell>
          <cell r="AM230">
            <v>-0.3</v>
          </cell>
          <cell r="AN230">
            <v>0.75</v>
          </cell>
          <cell r="AO230">
            <v>1.27</v>
          </cell>
          <cell r="AP230">
            <v>2.15</v>
          </cell>
          <cell r="AQ230">
            <v>1.63</v>
          </cell>
          <cell r="AR230">
            <v>2.11</v>
          </cell>
          <cell r="BI230">
            <v>229</v>
          </cell>
        </row>
        <row r="231">
          <cell r="A231" t="str">
            <v>1116001.Leite de coco</v>
          </cell>
          <cell r="B231">
            <v>-0.12</v>
          </cell>
          <cell r="C231">
            <v>3.3</v>
          </cell>
          <cell r="D231">
            <v>-1.54</v>
          </cell>
          <cell r="E231">
            <v>-3.64</v>
          </cell>
          <cell r="F231">
            <v>1.2</v>
          </cell>
          <cell r="G231">
            <v>0.63</v>
          </cell>
          <cell r="H231">
            <v>0.14000000000000001</v>
          </cell>
          <cell r="I231">
            <v>-2.6</v>
          </cell>
          <cell r="J231">
            <v>-5.31</v>
          </cell>
          <cell r="K231">
            <v>3.27</v>
          </cell>
          <cell r="L231">
            <v>-2.41</v>
          </cell>
          <cell r="M231">
            <v>1.37</v>
          </cell>
          <cell r="N231">
            <v>1.31</v>
          </cell>
          <cell r="O231">
            <v>-4.78</v>
          </cell>
          <cell r="P231">
            <v>1.84</v>
          </cell>
          <cell r="Q231">
            <v>-0.73</v>
          </cell>
          <cell r="R231">
            <v>-0.06</v>
          </cell>
          <cell r="S231">
            <v>1.3</v>
          </cell>
          <cell r="T231">
            <v>-0.61</v>
          </cell>
          <cell r="U231">
            <v>-0.9</v>
          </cell>
          <cell r="V231">
            <v>-2.2000000000000002</v>
          </cell>
          <cell r="W231">
            <v>-1.26</v>
          </cell>
          <cell r="X231">
            <v>-7.0000000000000007E-2</v>
          </cell>
          <cell r="Y231">
            <v>1.28</v>
          </cell>
          <cell r="Z231">
            <v>1.96</v>
          </cell>
          <cell r="AA231">
            <v>4.3899999999999997</v>
          </cell>
          <cell r="AB231">
            <v>0.01</v>
          </cell>
          <cell r="AC231">
            <v>0.4</v>
          </cell>
          <cell r="AD231">
            <v>-1.29</v>
          </cell>
          <cell r="AE231">
            <v>2</v>
          </cell>
          <cell r="AF231">
            <v>-0.28000000000000003</v>
          </cell>
          <cell r="AG231">
            <v>-1.63</v>
          </cell>
          <cell r="AH231">
            <v>2.11</v>
          </cell>
          <cell r="AI231">
            <v>1.98</v>
          </cell>
          <cell r="AJ231">
            <v>-0.02</v>
          </cell>
          <cell r="AK231">
            <v>0.37</v>
          </cell>
          <cell r="AL231">
            <v>2.59</v>
          </cell>
          <cell r="AM231">
            <v>1.33</v>
          </cell>
          <cell r="AN231">
            <v>2.5499999999999998</v>
          </cell>
          <cell r="AO231">
            <v>3.27</v>
          </cell>
          <cell r="AP231">
            <v>6.69</v>
          </cell>
          <cell r="AQ231">
            <v>3.73</v>
          </cell>
          <cell r="AR231">
            <v>3.27</v>
          </cell>
          <cell r="BI231">
            <v>230</v>
          </cell>
        </row>
        <row r="232">
          <cell r="A232" t="str">
            <v>1116005.Massa de tomate</v>
          </cell>
          <cell r="B232">
            <v>-0.32</v>
          </cell>
          <cell r="C232">
            <v>-0.53</v>
          </cell>
          <cell r="D232">
            <v>-0.04</v>
          </cell>
          <cell r="E232">
            <v>0.92</v>
          </cell>
          <cell r="F232">
            <v>-0.06</v>
          </cell>
          <cell r="G232">
            <v>1.53</v>
          </cell>
          <cell r="H232">
            <v>-0.73</v>
          </cell>
          <cell r="I232">
            <v>-0.36</v>
          </cell>
          <cell r="J232">
            <v>0.86</v>
          </cell>
          <cell r="K232">
            <v>-0.24</v>
          </cell>
          <cell r="L232">
            <v>-0.57999999999999996</v>
          </cell>
          <cell r="M232">
            <v>0.33</v>
          </cell>
          <cell r="N232">
            <v>0.93</v>
          </cell>
          <cell r="O232">
            <v>0.62</v>
          </cell>
          <cell r="P232">
            <v>-1.33</v>
          </cell>
          <cell r="Q232">
            <v>1.05</v>
          </cell>
          <cell r="R232">
            <v>-1.62</v>
          </cell>
          <cell r="S232">
            <v>1.29</v>
          </cell>
          <cell r="T232">
            <v>-0.82</v>
          </cell>
          <cell r="U232">
            <v>-1.23</v>
          </cell>
          <cell r="V232">
            <v>0.17</v>
          </cell>
          <cell r="W232">
            <v>-0.98</v>
          </cell>
          <cell r="X232">
            <v>-0.1</v>
          </cell>
          <cell r="Y232">
            <v>0.57999999999999996</v>
          </cell>
          <cell r="Z232">
            <v>1.0900000000000001</v>
          </cell>
          <cell r="AA232">
            <v>1.24</v>
          </cell>
          <cell r="AB232">
            <v>-0.69</v>
          </cell>
          <cell r="AC232">
            <v>0.22</v>
          </cell>
          <cell r="AD232">
            <v>2.3199999999999998</v>
          </cell>
          <cell r="AE232">
            <v>0.4</v>
          </cell>
          <cell r="AF232">
            <v>0.71</v>
          </cell>
          <cell r="AG232">
            <v>0.54</v>
          </cell>
          <cell r="AH232">
            <v>1.1299999999999999</v>
          </cell>
          <cell r="AI232">
            <v>-0.28999999999999998</v>
          </cell>
          <cell r="AJ232">
            <v>0.57999999999999996</v>
          </cell>
          <cell r="AK232">
            <v>-0.03</v>
          </cell>
          <cell r="AL232">
            <v>0.78</v>
          </cell>
          <cell r="AM232">
            <v>1.25</v>
          </cell>
          <cell r="AN232">
            <v>1.44</v>
          </cell>
          <cell r="AO232">
            <v>1.1100000000000001</v>
          </cell>
          <cell r="AP232">
            <v>2.67</v>
          </cell>
          <cell r="AQ232">
            <v>2.0699999999999998</v>
          </cell>
          <cell r="AR232">
            <v>2.12</v>
          </cell>
          <cell r="BI232">
            <v>231</v>
          </cell>
        </row>
        <row r="233">
          <cell r="A233" t="str">
            <v>1116010.Alho</v>
          </cell>
          <cell r="B233">
            <v>0.76</v>
          </cell>
          <cell r="C233">
            <v>0.84</v>
          </cell>
          <cell r="D233">
            <v>-1.24</v>
          </cell>
          <cell r="E233">
            <v>-2.19</v>
          </cell>
          <cell r="F233">
            <v>-6.47</v>
          </cell>
          <cell r="G233">
            <v>3.39</v>
          </cell>
          <cell r="H233">
            <v>-1.05</v>
          </cell>
          <cell r="I233">
            <v>-1.78</v>
          </cell>
          <cell r="J233">
            <v>3.61</v>
          </cell>
          <cell r="K233">
            <v>-1.4</v>
          </cell>
          <cell r="L233">
            <v>-0.8</v>
          </cell>
          <cell r="M233">
            <v>1.61</v>
          </cell>
          <cell r="N233">
            <v>1.17</v>
          </cell>
          <cell r="O233">
            <v>-1.02</v>
          </cell>
          <cell r="P233">
            <v>-0.21</v>
          </cell>
          <cell r="Q233">
            <v>0</v>
          </cell>
          <cell r="R233">
            <v>-1.1499999999999999</v>
          </cell>
          <cell r="S233">
            <v>-1.75</v>
          </cell>
          <cell r="T233">
            <v>2.4300000000000002</v>
          </cell>
          <cell r="U233">
            <v>-2.54</v>
          </cell>
          <cell r="V233">
            <v>0.69</v>
          </cell>
          <cell r="W233">
            <v>4.09</v>
          </cell>
          <cell r="X233">
            <v>1.03</v>
          </cell>
          <cell r="Y233">
            <v>5.9</v>
          </cell>
          <cell r="Z233">
            <v>8.4</v>
          </cell>
          <cell r="AA233">
            <v>2.25</v>
          </cell>
          <cell r="AB233">
            <v>2.02</v>
          </cell>
          <cell r="AC233">
            <v>0.24</v>
          </cell>
          <cell r="AD233">
            <v>0.68</v>
          </cell>
          <cell r="AE233">
            <v>-1.05</v>
          </cell>
          <cell r="AF233">
            <v>0.63</v>
          </cell>
          <cell r="AG233">
            <v>2.87</v>
          </cell>
          <cell r="AH233">
            <v>4.6399999999999997</v>
          </cell>
          <cell r="AI233">
            <v>14.49</v>
          </cell>
          <cell r="AJ233">
            <v>3.76</v>
          </cell>
          <cell r="AK233">
            <v>1.71</v>
          </cell>
          <cell r="AL233">
            <v>-0.33</v>
          </cell>
          <cell r="AM233">
            <v>-7.51</v>
          </cell>
          <cell r="AN233">
            <v>-5.42</v>
          </cell>
          <cell r="AO233">
            <v>-5.69</v>
          </cell>
          <cell r="AP233">
            <v>-2.42</v>
          </cell>
          <cell r="AQ233">
            <v>-1.5</v>
          </cell>
          <cell r="AR233">
            <v>0.06</v>
          </cell>
          <cell r="BI233">
            <v>232</v>
          </cell>
        </row>
        <row r="234">
          <cell r="A234" t="str">
            <v>1116013.Sal refinado</v>
          </cell>
          <cell r="B234">
            <v>-0.35</v>
          </cell>
          <cell r="C234">
            <v>0.37</v>
          </cell>
          <cell r="D234">
            <v>0.63</v>
          </cell>
          <cell r="E234">
            <v>-0.76</v>
          </cell>
          <cell r="F234">
            <v>-0.75</v>
          </cell>
          <cell r="G234">
            <v>0.23</v>
          </cell>
          <cell r="H234">
            <v>1.32</v>
          </cell>
          <cell r="I234">
            <v>0.98</v>
          </cell>
          <cell r="J234">
            <v>0.19</v>
          </cell>
          <cell r="K234">
            <v>-0.64</v>
          </cell>
          <cell r="L234">
            <v>0.89</v>
          </cell>
          <cell r="M234">
            <v>1.9</v>
          </cell>
          <cell r="N234">
            <v>1.88</v>
          </cell>
          <cell r="O234">
            <v>-1.82</v>
          </cell>
          <cell r="P234">
            <v>1.46</v>
          </cell>
          <cell r="Q234">
            <v>1.0900000000000001</v>
          </cell>
          <cell r="R234">
            <v>-0.16</v>
          </cell>
          <cell r="S234">
            <v>-0.4</v>
          </cell>
          <cell r="T234">
            <v>-0.67</v>
          </cell>
          <cell r="U234">
            <v>0.6</v>
          </cell>
          <cell r="V234">
            <v>0.99</v>
          </cell>
          <cell r="W234">
            <v>1.2</v>
          </cell>
          <cell r="X234">
            <v>0.47</v>
          </cell>
          <cell r="Y234">
            <v>0.56000000000000005</v>
          </cell>
          <cell r="Z234">
            <v>-0.17</v>
          </cell>
          <cell r="AA234">
            <v>1.63</v>
          </cell>
          <cell r="AB234">
            <v>-0.22</v>
          </cell>
          <cell r="AC234">
            <v>-1.03</v>
          </cell>
          <cell r="AD234">
            <v>1.88</v>
          </cell>
          <cell r="AE234">
            <v>1.69</v>
          </cell>
          <cell r="AF234">
            <v>0.48</v>
          </cell>
          <cell r="AG234">
            <v>0.08</v>
          </cell>
          <cell r="AH234">
            <v>0.59</v>
          </cell>
          <cell r="AI234">
            <v>0.23</v>
          </cell>
          <cell r="AJ234">
            <v>0.93</v>
          </cell>
          <cell r="AK234">
            <v>-0.8</v>
          </cell>
          <cell r="AL234">
            <v>1.29</v>
          </cell>
          <cell r="AM234">
            <v>3.22</v>
          </cell>
          <cell r="AN234">
            <v>3.79</v>
          </cell>
          <cell r="AO234">
            <v>3.01</v>
          </cell>
          <cell r="AP234">
            <v>3.37</v>
          </cell>
          <cell r="AQ234">
            <v>1.44</v>
          </cell>
          <cell r="AR234">
            <v>4.8099999999999996</v>
          </cell>
          <cell r="BI234">
            <v>233</v>
          </cell>
        </row>
        <row r="235">
          <cell r="A235" t="str">
            <v>1116022.Colorau</v>
          </cell>
          <cell r="B235">
            <v>1.08</v>
          </cell>
          <cell r="C235">
            <v>-2.04</v>
          </cell>
          <cell r="D235">
            <v>0.47</v>
          </cell>
          <cell r="E235">
            <v>-2.59</v>
          </cell>
          <cell r="F235">
            <v>0.71</v>
          </cell>
          <cell r="G235">
            <v>0.57999999999999996</v>
          </cell>
          <cell r="H235">
            <v>-1.28</v>
          </cell>
          <cell r="I235">
            <v>-1.81</v>
          </cell>
          <cell r="J235">
            <v>0.43</v>
          </cell>
          <cell r="K235">
            <v>4.1399999999999997</v>
          </cell>
          <cell r="L235">
            <v>-3.15</v>
          </cell>
          <cell r="M235">
            <v>2.88</v>
          </cell>
          <cell r="N235">
            <v>-2.86</v>
          </cell>
          <cell r="O235">
            <v>3.55</v>
          </cell>
          <cell r="P235">
            <v>-3.95</v>
          </cell>
          <cell r="Q235">
            <v>1.71</v>
          </cell>
          <cell r="R235">
            <v>1.85</v>
          </cell>
          <cell r="S235">
            <v>1.89</v>
          </cell>
          <cell r="T235">
            <v>-0.84</v>
          </cell>
          <cell r="U235">
            <v>1.04</v>
          </cell>
          <cell r="V235">
            <v>0.54</v>
          </cell>
          <cell r="W235">
            <v>-0.31</v>
          </cell>
          <cell r="X235">
            <v>0.56000000000000005</v>
          </cell>
          <cell r="Y235">
            <v>0.67</v>
          </cell>
          <cell r="Z235">
            <v>-0.09</v>
          </cell>
          <cell r="AA235">
            <v>0.95</v>
          </cell>
          <cell r="AB235">
            <v>-7.0000000000000007E-2</v>
          </cell>
          <cell r="AC235">
            <v>0.39</v>
          </cell>
          <cell r="AD235">
            <v>2.89</v>
          </cell>
          <cell r="AE235">
            <v>0.75</v>
          </cell>
          <cell r="AF235">
            <v>0.38</v>
          </cell>
          <cell r="AG235">
            <v>-2.0699999999999998</v>
          </cell>
          <cell r="AH235">
            <v>1.39</v>
          </cell>
          <cell r="AI235">
            <v>0.78</v>
          </cell>
          <cell r="AJ235">
            <v>1.1100000000000001</v>
          </cell>
          <cell r="AK235">
            <v>-1.34</v>
          </cell>
          <cell r="AL235">
            <v>0.35</v>
          </cell>
          <cell r="AM235">
            <v>4.12</v>
          </cell>
          <cell r="AN235">
            <v>3.68</v>
          </cell>
          <cell r="AO235">
            <v>-2.8</v>
          </cell>
          <cell r="AP235">
            <v>5.64</v>
          </cell>
          <cell r="AQ235">
            <v>6.32</v>
          </cell>
          <cell r="AR235">
            <v>1.67</v>
          </cell>
          <cell r="BI235">
            <v>234</v>
          </cell>
        </row>
        <row r="236">
          <cell r="A236" t="str">
            <v>1116023.Caldo de tucupi</v>
          </cell>
          <cell r="B236">
            <v>1.8</v>
          </cell>
          <cell r="C236">
            <v>-1.93</v>
          </cell>
          <cell r="D236">
            <v>-0.84</v>
          </cell>
          <cell r="E236">
            <v>-0.42</v>
          </cell>
          <cell r="F236">
            <v>0.78</v>
          </cell>
          <cell r="G236">
            <v>0.78</v>
          </cell>
          <cell r="H236">
            <v>-0.27</v>
          </cell>
          <cell r="I236">
            <v>0.63</v>
          </cell>
          <cell r="J236">
            <v>0.8</v>
          </cell>
          <cell r="K236">
            <v>2.7</v>
          </cell>
          <cell r="L236">
            <v>-0.37</v>
          </cell>
          <cell r="M236">
            <v>-0.93</v>
          </cell>
          <cell r="N236">
            <v>-0.16</v>
          </cell>
          <cell r="O236">
            <v>2.94</v>
          </cell>
          <cell r="P236">
            <v>5.69</v>
          </cell>
          <cell r="Q236">
            <v>-8.51</v>
          </cell>
          <cell r="R236">
            <v>-11.63</v>
          </cell>
          <cell r="S236">
            <v>1.05</v>
          </cell>
          <cell r="T236">
            <v>2.54</v>
          </cell>
          <cell r="U236">
            <v>-8.57</v>
          </cell>
          <cell r="V236">
            <v>0</v>
          </cell>
          <cell r="W236">
            <v>6.67</v>
          </cell>
          <cell r="X236">
            <v>-2.94</v>
          </cell>
          <cell r="Y236">
            <v>3.03</v>
          </cell>
          <cell r="Z236">
            <v>0.84</v>
          </cell>
          <cell r="AA236">
            <v>-7.5</v>
          </cell>
          <cell r="AB236">
            <v>5.93</v>
          </cell>
          <cell r="AC236">
            <v>1.2</v>
          </cell>
          <cell r="AD236">
            <v>-3.07</v>
          </cell>
          <cell r="AE236">
            <v>0</v>
          </cell>
          <cell r="AF236">
            <v>5.13</v>
          </cell>
          <cell r="AG236">
            <v>0</v>
          </cell>
          <cell r="AH236">
            <v>-2.44</v>
          </cell>
          <cell r="AI236">
            <v>0</v>
          </cell>
          <cell r="AJ236">
            <v>0.59</v>
          </cell>
          <cell r="AK236">
            <v>-0.57999999999999996</v>
          </cell>
          <cell r="AL236">
            <v>-4</v>
          </cell>
          <cell r="AM236">
            <v>4.78</v>
          </cell>
          <cell r="AN236">
            <v>2.63</v>
          </cell>
          <cell r="AO236">
            <v>0</v>
          </cell>
          <cell r="AP236">
            <v>11.7</v>
          </cell>
          <cell r="AQ236">
            <v>-3.74</v>
          </cell>
          <cell r="AR236">
            <v>-4.6100000000000003</v>
          </cell>
          <cell r="BI236">
            <v>235</v>
          </cell>
        </row>
        <row r="237">
          <cell r="A237" t="str">
            <v>1116026.Fermento</v>
          </cell>
          <cell r="B237">
            <v>-0.93</v>
          </cell>
          <cell r="C237">
            <v>0.81</v>
          </cell>
          <cell r="D237">
            <v>-0.08</v>
          </cell>
          <cell r="E237">
            <v>1.5</v>
          </cell>
          <cell r="F237">
            <v>-0.05</v>
          </cell>
          <cell r="G237">
            <v>2.29</v>
          </cell>
          <cell r="H237">
            <v>-0.52</v>
          </cell>
          <cell r="I237">
            <v>-0.5</v>
          </cell>
          <cell r="J237">
            <v>0.35</v>
          </cell>
          <cell r="K237">
            <v>1.1100000000000001</v>
          </cell>
          <cell r="L237">
            <v>0.15</v>
          </cell>
          <cell r="M237">
            <v>-0.22</v>
          </cell>
          <cell r="N237">
            <v>1.51</v>
          </cell>
          <cell r="O237">
            <v>1.18</v>
          </cell>
          <cell r="P237">
            <v>3.52</v>
          </cell>
          <cell r="Q237">
            <v>0.4</v>
          </cell>
          <cell r="R237">
            <v>3.27</v>
          </cell>
          <cell r="S237">
            <v>2.23</v>
          </cell>
          <cell r="T237">
            <v>1.3</v>
          </cell>
          <cell r="U237">
            <v>-0.28000000000000003</v>
          </cell>
          <cell r="V237">
            <v>1</v>
          </cell>
          <cell r="W237">
            <v>-0.46</v>
          </cell>
          <cell r="X237">
            <v>0.06</v>
          </cell>
          <cell r="Y237">
            <v>1.59</v>
          </cell>
          <cell r="Z237">
            <v>0.96</v>
          </cell>
          <cell r="AA237">
            <v>0.93</v>
          </cell>
          <cell r="AB237">
            <v>-0.23</v>
          </cell>
          <cell r="AC237">
            <v>0.81</v>
          </cell>
          <cell r="AD237">
            <v>1.18</v>
          </cell>
          <cell r="AE237">
            <v>1.1299999999999999</v>
          </cell>
          <cell r="AF237">
            <v>-1.44</v>
          </cell>
          <cell r="AG237">
            <v>-0.04</v>
          </cell>
          <cell r="AH237">
            <v>0.28000000000000003</v>
          </cell>
          <cell r="AI237">
            <v>0.78</v>
          </cell>
          <cell r="AJ237">
            <v>1.08</v>
          </cell>
          <cell r="AK237">
            <v>1.83</v>
          </cell>
          <cell r="AL237">
            <v>1.5</v>
          </cell>
          <cell r="AM237">
            <v>0.32</v>
          </cell>
          <cell r="AN237">
            <v>-0.59</v>
          </cell>
          <cell r="AO237">
            <v>1.92</v>
          </cell>
          <cell r="AP237">
            <v>0.85</v>
          </cell>
          <cell r="AQ237">
            <v>3.51</v>
          </cell>
          <cell r="AR237">
            <v>4.92</v>
          </cell>
          <cell r="BI237">
            <v>236</v>
          </cell>
        </row>
        <row r="238">
          <cell r="A238" t="str">
            <v>1116033.Maionese</v>
          </cell>
          <cell r="B238">
            <v>7.0000000000000007E-2</v>
          </cell>
          <cell r="C238">
            <v>-0.96</v>
          </cell>
          <cell r="D238">
            <v>-7.0000000000000007E-2</v>
          </cell>
          <cell r="E238">
            <v>-0.25</v>
          </cell>
          <cell r="F238">
            <v>-0.4</v>
          </cell>
          <cell r="G238">
            <v>1.33</v>
          </cell>
          <cell r="H238">
            <v>-0.88</v>
          </cell>
          <cell r="I238">
            <v>-0.84</v>
          </cell>
          <cell r="J238">
            <v>0.82</v>
          </cell>
          <cell r="K238">
            <v>-0.09</v>
          </cell>
          <cell r="L238">
            <v>0.05</v>
          </cell>
          <cell r="M238">
            <v>-0.57999999999999996</v>
          </cell>
          <cell r="N238">
            <v>-1.24</v>
          </cell>
          <cell r="O238">
            <v>-7.0000000000000007E-2</v>
          </cell>
          <cell r="P238">
            <v>0.22</v>
          </cell>
          <cell r="Q238">
            <v>-0.65</v>
          </cell>
          <cell r="R238">
            <v>2.62</v>
          </cell>
          <cell r="S238">
            <v>-0.35</v>
          </cell>
          <cell r="T238">
            <v>-1.28</v>
          </cell>
          <cell r="U238">
            <v>0.19</v>
          </cell>
          <cell r="V238">
            <v>-0.33</v>
          </cell>
          <cell r="W238">
            <v>-0.63</v>
          </cell>
          <cell r="X238">
            <v>-0.87</v>
          </cell>
          <cell r="Y238">
            <v>2.35</v>
          </cell>
          <cell r="Z238">
            <v>0.89</v>
          </cell>
          <cell r="AA238">
            <v>4.04</v>
          </cell>
          <cell r="AB238">
            <v>1.44</v>
          </cell>
          <cell r="AC238">
            <v>0.69</v>
          </cell>
          <cell r="AD238">
            <v>-0.9</v>
          </cell>
          <cell r="AE238">
            <v>0.9</v>
          </cell>
          <cell r="AF238">
            <v>0.12</v>
          </cell>
          <cell r="AG238">
            <v>0.75</v>
          </cell>
          <cell r="AH238">
            <v>0.03</v>
          </cell>
          <cell r="AI238">
            <v>-0.6</v>
          </cell>
          <cell r="AJ238">
            <v>0.73</v>
          </cell>
          <cell r="AK238">
            <v>0.53</v>
          </cell>
          <cell r="AL238">
            <v>1.06</v>
          </cell>
          <cell r="AM238">
            <v>2.76</v>
          </cell>
          <cell r="AN238">
            <v>5.69</v>
          </cell>
          <cell r="AO238">
            <v>5.94</v>
          </cell>
          <cell r="AP238">
            <v>4.4000000000000004</v>
          </cell>
          <cell r="AQ238">
            <v>2.68</v>
          </cell>
          <cell r="AR238">
            <v>0.88</v>
          </cell>
          <cell r="BI238">
            <v>237</v>
          </cell>
        </row>
        <row r="239">
          <cell r="A239" t="str">
            <v>1116041.Vinagre</v>
          </cell>
          <cell r="B239">
            <v>0.28999999999999998</v>
          </cell>
          <cell r="C239">
            <v>-0.78</v>
          </cell>
          <cell r="D239">
            <v>-0.09</v>
          </cell>
          <cell r="E239">
            <v>0.39</v>
          </cell>
          <cell r="F239">
            <v>1.55</v>
          </cell>
          <cell r="G239">
            <v>2.29</v>
          </cell>
          <cell r="H239">
            <v>-0.04</v>
          </cell>
          <cell r="I239">
            <v>0.54</v>
          </cell>
          <cell r="J239">
            <v>1.1399999999999999</v>
          </cell>
          <cell r="K239">
            <v>0.64</v>
          </cell>
          <cell r="L239">
            <v>2.83</v>
          </cell>
          <cell r="M239">
            <v>0.03</v>
          </cell>
          <cell r="N239">
            <v>1.31</v>
          </cell>
          <cell r="O239">
            <v>2.2400000000000002</v>
          </cell>
          <cell r="P239">
            <v>0.95</v>
          </cell>
          <cell r="Q239">
            <v>-1.42</v>
          </cell>
          <cell r="R239">
            <v>2.06</v>
          </cell>
          <cell r="S239">
            <v>-0.17</v>
          </cell>
          <cell r="T239">
            <v>-0.84</v>
          </cell>
          <cell r="U239">
            <v>0.46</v>
          </cell>
          <cell r="V239">
            <v>1.05</v>
          </cell>
          <cell r="W239">
            <v>-0.04</v>
          </cell>
          <cell r="X239">
            <v>0.51</v>
          </cell>
          <cell r="Y239">
            <v>1.4</v>
          </cell>
          <cell r="Z239">
            <v>2.2400000000000002</v>
          </cell>
          <cell r="AA239">
            <v>3.09</v>
          </cell>
          <cell r="AB239">
            <v>2.84</v>
          </cell>
          <cell r="AC239">
            <v>2.48</v>
          </cell>
          <cell r="AD239">
            <v>0.75</v>
          </cell>
          <cell r="AE239">
            <v>1.63</v>
          </cell>
          <cell r="AF239">
            <v>0.37</v>
          </cell>
          <cell r="AG239">
            <v>1.26</v>
          </cell>
          <cell r="AH239">
            <v>0.28999999999999998</v>
          </cell>
          <cell r="AI239">
            <v>0.71</v>
          </cell>
          <cell r="AJ239">
            <v>0.09</v>
          </cell>
          <cell r="AK239">
            <v>-0.51</v>
          </cell>
          <cell r="AL239">
            <v>-0.02</v>
          </cell>
          <cell r="AM239">
            <v>0.7</v>
          </cell>
          <cell r="AN239">
            <v>0.08</v>
          </cell>
          <cell r="AO239">
            <v>4.13</v>
          </cell>
          <cell r="AP239">
            <v>2.57</v>
          </cell>
          <cell r="AQ239">
            <v>2</v>
          </cell>
          <cell r="AR239">
            <v>2.87</v>
          </cell>
          <cell r="BI239">
            <v>238</v>
          </cell>
        </row>
        <row r="240">
          <cell r="A240" t="str">
            <v>1116048.Caldo concentrado</v>
          </cell>
          <cell r="B240">
            <v>-0.36</v>
          </cell>
          <cell r="C240">
            <v>-0.44</v>
          </cell>
          <cell r="D240">
            <v>0.08</v>
          </cell>
          <cell r="E240">
            <v>1.05</v>
          </cell>
          <cell r="F240">
            <v>-0.23</v>
          </cell>
          <cell r="G240">
            <v>0.34</v>
          </cell>
          <cell r="H240">
            <v>-1.64</v>
          </cell>
          <cell r="I240">
            <v>0.1</v>
          </cell>
          <cell r="J240">
            <v>-0.55000000000000004</v>
          </cell>
          <cell r="K240">
            <v>0.67</v>
          </cell>
          <cell r="L240">
            <v>0.69</v>
          </cell>
          <cell r="M240">
            <v>0.51</v>
          </cell>
          <cell r="N240">
            <v>0.15</v>
          </cell>
          <cell r="O240">
            <v>-0.08</v>
          </cell>
          <cell r="P240">
            <v>1.89</v>
          </cell>
          <cell r="Q240">
            <v>0.01</v>
          </cell>
          <cell r="R240">
            <v>-1.29</v>
          </cell>
          <cell r="S240">
            <v>0.72</v>
          </cell>
          <cell r="T240">
            <v>0.76</v>
          </cell>
          <cell r="U240">
            <v>0.24</v>
          </cell>
          <cell r="V240">
            <v>1.3</v>
          </cell>
          <cell r="W240">
            <v>-0.48</v>
          </cell>
          <cell r="X240">
            <v>0.35</v>
          </cell>
          <cell r="Y240">
            <v>0.45</v>
          </cell>
          <cell r="Z240">
            <v>0.4</v>
          </cell>
          <cell r="AA240">
            <v>0.86</v>
          </cell>
          <cell r="AB240">
            <v>-0.28999999999999998</v>
          </cell>
          <cell r="AC240">
            <v>-0.49</v>
          </cell>
          <cell r="AD240">
            <v>1.49</v>
          </cell>
          <cell r="AE240">
            <v>0.38</v>
          </cell>
          <cell r="AF240">
            <v>-0.48</v>
          </cell>
          <cell r="AG240">
            <v>1.17</v>
          </cell>
          <cell r="AH240">
            <v>-0.76</v>
          </cell>
          <cell r="AI240">
            <v>-0.42</v>
          </cell>
          <cell r="AJ240">
            <v>-1.33</v>
          </cell>
          <cell r="AK240">
            <v>-0.14000000000000001</v>
          </cell>
          <cell r="AL240">
            <v>0.04</v>
          </cell>
          <cell r="AM240">
            <v>0.1</v>
          </cell>
          <cell r="AN240">
            <v>1.64</v>
          </cell>
          <cell r="AO240">
            <v>4.0599999999999996</v>
          </cell>
          <cell r="AP240">
            <v>0.88</v>
          </cell>
          <cell r="AQ240">
            <v>0.93</v>
          </cell>
          <cell r="AR240">
            <v>3.37</v>
          </cell>
          <cell r="BI240">
            <v>239</v>
          </cell>
        </row>
        <row r="241">
          <cell r="A241" t="str">
            <v>1116055.Cominho</v>
          </cell>
          <cell r="B241">
            <v>-0.71</v>
          </cell>
          <cell r="C241">
            <v>-0.41</v>
          </cell>
          <cell r="D241">
            <v>0.49</v>
          </cell>
          <cell r="E241">
            <v>-0.31</v>
          </cell>
          <cell r="F241">
            <v>-0.55000000000000004</v>
          </cell>
          <cell r="G241">
            <v>-2.08</v>
          </cell>
          <cell r="H241">
            <v>3.01</v>
          </cell>
          <cell r="I241">
            <v>-3.8</v>
          </cell>
          <cell r="J241">
            <v>4.6399999999999997</v>
          </cell>
          <cell r="K241">
            <v>-0.02</v>
          </cell>
          <cell r="L241">
            <v>2.09</v>
          </cell>
          <cell r="M241">
            <v>-1.9</v>
          </cell>
          <cell r="N241">
            <v>3.76</v>
          </cell>
          <cell r="O241">
            <v>-0.9</v>
          </cell>
          <cell r="P241">
            <v>5.18</v>
          </cell>
          <cell r="Q241">
            <v>-7.02</v>
          </cell>
          <cell r="R241">
            <v>-0.71</v>
          </cell>
          <cell r="S241">
            <v>13.05</v>
          </cell>
          <cell r="T241">
            <v>7.51</v>
          </cell>
          <cell r="U241">
            <v>2.39</v>
          </cell>
          <cell r="V241">
            <v>-0.61</v>
          </cell>
          <cell r="W241">
            <v>1.47</v>
          </cell>
          <cell r="X241">
            <v>-0.68</v>
          </cell>
          <cell r="Y241">
            <v>2.0299999999999998</v>
          </cell>
          <cell r="Z241">
            <v>0.68</v>
          </cell>
          <cell r="AA241">
            <v>-2.11</v>
          </cell>
          <cell r="AB241">
            <v>-2.86</v>
          </cell>
          <cell r="AC241">
            <v>3.59</v>
          </cell>
          <cell r="AD241">
            <v>1.59</v>
          </cell>
          <cell r="AE241">
            <v>-0.1</v>
          </cell>
          <cell r="AF241">
            <v>-1.71</v>
          </cell>
          <cell r="AG241">
            <v>4.12</v>
          </cell>
          <cell r="AH241">
            <v>-1.94</v>
          </cell>
          <cell r="AI241">
            <v>4.5599999999999996</v>
          </cell>
          <cell r="AJ241">
            <v>-0.88</v>
          </cell>
          <cell r="AK241">
            <v>-2.96</v>
          </cell>
          <cell r="AL241">
            <v>1.2</v>
          </cell>
          <cell r="AM241">
            <v>4.42</v>
          </cell>
          <cell r="AN241">
            <v>3.84</v>
          </cell>
          <cell r="AO241">
            <v>0.15</v>
          </cell>
          <cell r="AP241">
            <v>16.98</v>
          </cell>
          <cell r="AQ241">
            <v>-1.52</v>
          </cell>
          <cell r="AR241">
            <v>6.62</v>
          </cell>
          <cell r="BI241">
            <v>240</v>
          </cell>
        </row>
        <row r="242">
          <cell r="A242" t="str">
            <v>1116062.Pimenta do reino</v>
          </cell>
          <cell r="B242">
            <v>1.1000000000000001</v>
          </cell>
          <cell r="C242">
            <v>-1.53</v>
          </cell>
          <cell r="D242">
            <v>-0.25</v>
          </cell>
          <cell r="E242">
            <v>-0.9</v>
          </cell>
          <cell r="F242">
            <v>1.1100000000000001</v>
          </cell>
          <cell r="G242">
            <v>0.86</v>
          </cell>
          <cell r="H242">
            <v>-0.28000000000000003</v>
          </cell>
          <cell r="I242">
            <v>7.0000000000000007E-2</v>
          </cell>
          <cell r="J242">
            <v>0.16</v>
          </cell>
          <cell r="K242">
            <v>2.09</v>
          </cell>
          <cell r="L242">
            <v>0.16</v>
          </cell>
          <cell r="M242">
            <v>-4.01</v>
          </cell>
          <cell r="N242">
            <v>-0.17</v>
          </cell>
          <cell r="O242">
            <v>0.16</v>
          </cell>
          <cell r="P242">
            <v>5.6</v>
          </cell>
          <cell r="Q242">
            <v>9.59</v>
          </cell>
          <cell r="R242">
            <v>8.75</v>
          </cell>
          <cell r="S242">
            <v>0.17</v>
          </cell>
          <cell r="T242">
            <v>2.44</v>
          </cell>
          <cell r="U242">
            <v>-2.4700000000000002</v>
          </cell>
          <cell r="V242">
            <v>-1.46</v>
          </cell>
          <cell r="W242">
            <v>-0.12</v>
          </cell>
          <cell r="X242">
            <v>-3.12</v>
          </cell>
          <cell r="Y242">
            <v>6.53</v>
          </cell>
          <cell r="Z242">
            <v>3.47</v>
          </cell>
          <cell r="AA242">
            <v>-3.41</v>
          </cell>
          <cell r="AB242">
            <v>0.27</v>
          </cell>
          <cell r="AC242">
            <v>-0.89</v>
          </cell>
          <cell r="AD242">
            <v>-0.71</v>
          </cell>
          <cell r="AE242">
            <v>-3.94</v>
          </cell>
          <cell r="AF242">
            <v>0.77</v>
          </cell>
          <cell r="AG242">
            <v>-1.54</v>
          </cell>
          <cell r="AH242">
            <v>-0.89</v>
          </cell>
          <cell r="AI242">
            <v>0.56999999999999995</v>
          </cell>
          <cell r="AJ242">
            <v>1.43</v>
          </cell>
          <cell r="AK242">
            <v>3.87</v>
          </cell>
          <cell r="AL242">
            <v>-2.58</v>
          </cell>
          <cell r="AM242">
            <v>1.49</v>
          </cell>
          <cell r="AN242">
            <v>-2.4300000000000002</v>
          </cell>
          <cell r="AO242">
            <v>8.67</v>
          </cell>
          <cell r="AP242">
            <v>-2.25</v>
          </cell>
          <cell r="AQ242">
            <v>-3.11</v>
          </cell>
          <cell r="AR242">
            <v>-9.7799999999999994</v>
          </cell>
          <cell r="BI242">
            <v>241</v>
          </cell>
        </row>
        <row r="243">
          <cell r="A243" t="str">
            <v>1116071.Tempero misto</v>
          </cell>
          <cell r="B243">
            <v>0.12</v>
          </cell>
          <cell r="C243">
            <v>0.86</v>
          </cell>
          <cell r="D243">
            <v>-0.74</v>
          </cell>
          <cell r="E243">
            <v>-0.56000000000000005</v>
          </cell>
          <cell r="F243">
            <v>0.93</v>
          </cell>
          <cell r="G243">
            <v>-2.12</v>
          </cell>
          <cell r="H243">
            <v>0.44</v>
          </cell>
          <cell r="I243">
            <v>-0.02</v>
          </cell>
          <cell r="J243">
            <v>-1.28</v>
          </cell>
          <cell r="K243">
            <v>2.72</v>
          </cell>
          <cell r="L243">
            <v>0.54</v>
          </cell>
          <cell r="M243">
            <v>1.39</v>
          </cell>
          <cell r="N243">
            <v>0</v>
          </cell>
          <cell r="O243">
            <v>-0.38</v>
          </cell>
          <cell r="P243">
            <v>1.69</v>
          </cell>
          <cell r="Q243">
            <v>-1.33</v>
          </cell>
          <cell r="R243">
            <v>0.33</v>
          </cell>
          <cell r="S243">
            <v>-1.07</v>
          </cell>
          <cell r="T243">
            <v>-1.93</v>
          </cell>
          <cell r="U243">
            <v>-1.0900000000000001</v>
          </cell>
          <cell r="V243">
            <v>1</v>
          </cell>
          <cell r="W243">
            <v>-0.95</v>
          </cell>
          <cell r="X243">
            <v>-0.6</v>
          </cell>
          <cell r="Y243">
            <v>-0.66</v>
          </cell>
          <cell r="Z243">
            <v>0.33</v>
          </cell>
          <cell r="AA243">
            <v>2.1</v>
          </cell>
          <cell r="AB243">
            <v>-1.61</v>
          </cell>
          <cell r="AC243">
            <v>0.71</v>
          </cell>
          <cell r="AD243">
            <v>-0.2</v>
          </cell>
          <cell r="AE243">
            <v>0.86</v>
          </cell>
          <cell r="AF243">
            <v>0.33</v>
          </cell>
          <cell r="AG243">
            <v>0.24</v>
          </cell>
          <cell r="AH243">
            <v>-0.32</v>
          </cell>
          <cell r="AI243">
            <v>-1.01</v>
          </cell>
          <cell r="AJ243">
            <v>0.86</v>
          </cell>
          <cell r="AK243">
            <v>-0.92</v>
          </cell>
          <cell r="AL243">
            <v>-0.17</v>
          </cell>
          <cell r="AM243">
            <v>1</v>
          </cell>
          <cell r="AN243">
            <v>1.07</v>
          </cell>
          <cell r="AO243">
            <v>2.29</v>
          </cell>
          <cell r="AP243">
            <v>2.74</v>
          </cell>
          <cell r="AQ243">
            <v>2.3199999999999998</v>
          </cell>
          <cell r="AR243">
            <v>1.28</v>
          </cell>
          <cell r="BI243">
            <v>242</v>
          </cell>
        </row>
        <row r="244">
          <cell r="A244" t="str">
            <v>1117.Alimentos prontos</v>
          </cell>
          <cell r="B244">
            <v>0.24</v>
          </cell>
          <cell r="C244">
            <v>0.09</v>
          </cell>
          <cell r="D244">
            <v>-0.04</v>
          </cell>
          <cell r="E244">
            <v>2.37</v>
          </cell>
          <cell r="F244">
            <v>3.97</v>
          </cell>
          <cell r="G244">
            <v>-0.19</v>
          </cell>
          <cell r="H244">
            <v>-0.79</v>
          </cell>
          <cell r="I244">
            <v>-3.76</v>
          </cell>
          <cell r="J244">
            <v>-1.1599999999999999</v>
          </cell>
          <cell r="K244">
            <v>0.5</v>
          </cell>
          <cell r="L244">
            <v>1.51</v>
          </cell>
          <cell r="M244">
            <v>-0.01</v>
          </cell>
          <cell r="N244">
            <v>0.44</v>
          </cell>
          <cell r="O244">
            <v>0.3</v>
          </cell>
          <cell r="P244">
            <v>0.74</v>
          </cell>
          <cell r="Q244">
            <v>1.38</v>
          </cell>
          <cell r="R244">
            <v>-0.89</v>
          </cell>
          <cell r="S244">
            <v>0.92</v>
          </cell>
          <cell r="T244">
            <v>-0.97</v>
          </cell>
          <cell r="U244">
            <v>-1.1399999999999999</v>
          </cell>
          <cell r="V244">
            <v>-0.42</v>
          </cell>
          <cell r="W244">
            <v>0.87</v>
          </cell>
          <cell r="X244">
            <v>0.64</v>
          </cell>
          <cell r="Y244">
            <v>-1.42</v>
          </cell>
          <cell r="Z244">
            <v>1.27</v>
          </cell>
          <cell r="AA244">
            <v>1.05</v>
          </cell>
          <cell r="AB244">
            <v>0.59</v>
          </cell>
          <cell r="AC244">
            <v>0.26</v>
          </cell>
          <cell r="AD244">
            <v>1.65</v>
          </cell>
          <cell r="AE244">
            <v>1.47</v>
          </cell>
          <cell r="AF244">
            <v>0.3</v>
          </cell>
          <cell r="AG244">
            <v>0.28000000000000003</v>
          </cell>
          <cell r="AH244">
            <v>0.97</v>
          </cell>
          <cell r="AI244">
            <v>-1.58</v>
          </cell>
          <cell r="AJ244">
            <v>0.21</v>
          </cell>
          <cell r="AK244">
            <v>-0.44</v>
          </cell>
          <cell r="AL244">
            <v>-0.8</v>
          </cell>
          <cell r="AM244">
            <v>1.66</v>
          </cell>
          <cell r="AN244">
            <v>2.79</v>
          </cell>
          <cell r="AO244">
            <v>2.46</v>
          </cell>
          <cell r="AP244">
            <v>3.77</v>
          </cell>
          <cell r="AQ244">
            <v>1.72</v>
          </cell>
          <cell r="AR244">
            <v>-0.09</v>
          </cell>
          <cell r="BI244">
            <v>243</v>
          </cell>
        </row>
        <row r="245">
          <cell r="A245" t="str">
            <v>1117001.Refeição pronta</v>
          </cell>
          <cell r="B245">
            <v>0.41</v>
          </cell>
          <cell r="C245">
            <v>0.01</v>
          </cell>
          <cell r="D245">
            <v>-0.02</v>
          </cell>
          <cell r="E245">
            <v>2.7</v>
          </cell>
          <cell r="F245">
            <v>4.3600000000000003</v>
          </cell>
          <cell r="G245">
            <v>-0.24</v>
          </cell>
          <cell r="H245">
            <v>-0.86</v>
          </cell>
          <cell r="I245">
            <v>-4.3099999999999996</v>
          </cell>
          <cell r="J245">
            <v>-1.29</v>
          </cell>
          <cell r="K245">
            <v>0.34</v>
          </cell>
          <cell r="L245">
            <v>1.46</v>
          </cell>
          <cell r="M245">
            <v>0.11</v>
          </cell>
          <cell r="N245">
            <v>-0.59</v>
          </cell>
          <cell r="O245">
            <v>0.64</v>
          </cell>
          <cell r="P245">
            <v>0.8</v>
          </cell>
          <cell r="Q245">
            <v>1.74</v>
          </cell>
          <cell r="R245">
            <v>-1.24</v>
          </cell>
          <cell r="S245">
            <v>0.8</v>
          </cell>
          <cell r="T245">
            <v>-0.99</v>
          </cell>
          <cell r="U245">
            <v>-1.52</v>
          </cell>
          <cell r="V245">
            <v>-0.59</v>
          </cell>
          <cell r="W245">
            <v>1.02</v>
          </cell>
          <cell r="X245">
            <v>0.21</v>
          </cell>
          <cell r="Y245">
            <v>-1.82</v>
          </cell>
          <cell r="Z245">
            <v>1.59</v>
          </cell>
          <cell r="AA245">
            <v>0.22</v>
          </cell>
          <cell r="AB245">
            <v>0.6</v>
          </cell>
          <cell r="AC245">
            <v>0.66</v>
          </cell>
          <cell r="AD245">
            <v>1.96</v>
          </cell>
          <cell r="AE245">
            <v>1.26</v>
          </cell>
          <cell r="AF245">
            <v>0.33</v>
          </cell>
          <cell r="AG245">
            <v>0.27</v>
          </cell>
          <cell r="AH245">
            <v>0.67</v>
          </cell>
          <cell r="AI245">
            <v>-1.46</v>
          </cell>
          <cell r="AJ245">
            <v>-0.01</v>
          </cell>
          <cell r="AK245">
            <v>-0.42</v>
          </cell>
          <cell r="AL245">
            <v>-1.01</v>
          </cell>
          <cell r="AM245">
            <v>1.86</v>
          </cell>
          <cell r="AN245">
            <v>3</v>
          </cell>
          <cell r="AO245">
            <v>2.5299999999999998</v>
          </cell>
          <cell r="AP245">
            <v>3.88</v>
          </cell>
          <cell r="AQ245">
            <v>1.58</v>
          </cell>
          <cell r="AR245">
            <v>-0.13</v>
          </cell>
          <cell r="BI245">
            <v>244</v>
          </cell>
        </row>
        <row r="246">
          <cell r="A246" t="str">
            <v>1117012.Lanche para viagem</v>
          </cell>
          <cell r="B246">
            <v>-0.79</v>
          </cell>
          <cell r="C246">
            <v>0.54</v>
          </cell>
          <cell r="D246">
            <v>-0.15</v>
          </cell>
          <cell r="E246">
            <v>0.42</v>
          </cell>
          <cell r="F246">
            <v>1.57</v>
          </cell>
          <cell r="G246">
            <v>0.11</v>
          </cell>
          <cell r="H246">
            <v>-0.35</v>
          </cell>
          <cell r="I246">
            <v>-0.33</v>
          </cell>
          <cell r="J246">
            <v>-0.42</v>
          </cell>
          <cell r="K246">
            <v>1.46</v>
          </cell>
          <cell r="L246">
            <v>1.83</v>
          </cell>
          <cell r="M246">
            <v>-0.7</v>
          </cell>
          <cell r="N246">
            <v>6.54</v>
          </cell>
          <cell r="O246">
            <v>-1.55</v>
          </cell>
          <cell r="P246">
            <v>0.42</v>
          </cell>
          <cell r="Q246">
            <v>-0.62</v>
          </cell>
          <cell r="R246">
            <v>1.1299999999999999</v>
          </cell>
          <cell r="S246">
            <v>1.58</v>
          </cell>
          <cell r="T246">
            <v>-0.86</v>
          </cell>
          <cell r="U246">
            <v>1.01</v>
          </cell>
          <cell r="V246">
            <v>0.52</v>
          </cell>
          <cell r="W246">
            <v>0.1</v>
          </cell>
          <cell r="X246">
            <v>2.98</v>
          </cell>
          <cell r="Y246">
            <v>0.7</v>
          </cell>
          <cell r="Z246">
            <v>-0.34</v>
          </cell>
          <cell r="AA246">
            <v>5.4</v>
          </cell>
          <cell r="AB246">
            <v>0.56999999999999995</v>
          </cell>
          <cell r="AC246">
            <v>-1.71</v>
          </cell>
          <cell r="AD246">
            <v>0.05</v>
          </cell>
          <cell r="AE246">
            <v>2.58</v>
          </cell>
          <cell r="AF246">
            <v>0.16</v>
          </cell>
          <cell r="AG246">
            <v>0.28999999999999998</v>
          </cell>
          <cell r="AH246">
            <v>2.5099999999999998</v>
          </cell>
          <cell r="AI246">
            <v>-2.1800000000000002</v>
          </cell>
          <cell r="AJ246">
            <v>1.36</v>
          </cell>
          <cell r="AK246">
            <v>-0.56999999999999995</v>
          </cell>
          <cell r="AL246">
            <v>0.25</v>
          </cell>
          <cell r="AM246">
            <v>0.66</v>
          </cell>
          <cell r="AN246">
            <v>1.74</v>
          </cell>
          <cell r="AO246">
            <v>2.1</v>
          </cell>
          <cell r="AP246">
            <v>3.2</v>
          </cell>
          <cell r="AQ246">
            <v>2.4300000000000002</v>
          </cell>
          <cell r="AR246">
            <v>0.12</v>
          </cell>
          <cell r="BI246">
            <v>245</v>
          </cell>
        </row>
        <row r="247">
          <cell r="A247" t="str">
            <v>12.Alimentação fora do domicílio</v>
          </cell>
          <cell r="B247">
            <v>0</v>
          </cell>
          <cell r="C247">
            <v>0.08</v>
          </cell>
          <cell r="D247">
            <v>-0.02</v>
          </cell>
          <cell r="E247">
            <v>0.27</v>
          </cell>
          <cell r="F247">
            <v>0.91</v>
          </cell>
          <cell r="G247">
            <v>0.46</v>
          </cell>
          <cell r="H247">
            <v>0.66</v>
          </cell>
          <cell r="I247">
            <v>0.16</v>
          </cell>
          <cell r="J247">
            <v>0.28000000000000003</v>
          </cell>
          <cell r="K247">
            <v>0.43</v>
          </cell>
          <cell r="L247">
            <v>0.24</v>
          </cell>
          <cell r="M247">
            <v>-0.26</v>
          </cell>
          <cell r="N247">
            <v>0.28000000000000003</v>
          </cell>
          <cell r="O247">
            <v>0.22</v>
          </cell>
          <cell r="P247">
            <v>0.39</v>
          </cell>
          <cell r="Q247">
            <v>0.27</v>
          </cell>
          <cell r="R247">
            <v>0.42</v>
          </cell>
          <cell r="S247">
            <v>-0.03</v>
          </cell>
          <cell r="T247">
            <v>0.61</v>
          </cell>
          <cell r="U247">
            <v>0.81</v>
          </cell>
          <cell r="V247">
            <v>0.56999999999999995</v>
          </cell>
          <cell r="W247">
            <v>0.83</v>
          </cell>
          <cell r="X247">
            <v>1.04</v>
          </cell>
          <cell r="Y247">
            <v>1.1499999999999999</v>
          </cell>
          <cell r="Z247">
            <v>0.65</v>
          </cell>
          <cell r="AA247">
            <v>1.0900000000000001</v>
          </cell>
          <cell r="AB247">
            <v>0.36</v>
          </cell>
          <cell r="AC247">
            <v>1.29</v>
          </cell>
          <cell r="AD247">
            <v>0.86</v>
          </cell>
          <cell r="AE247">
            <v>0.82</v>
          </cell>
          <cell r="AF247">
            <v>0.86</v>
          </cell>
          <cell r="AG247">
            <v>1.02</v>
          </cell>
          <cell r="AH247">
            <v>-0.06</v>
          </cell>
          <cell r="AI247">
            <v>0.64</v>
          </cell>
          <cell r="AJ247">
            <v>-0.02</v>
          </cell>
          <cell r="AK247">
            <v>0.44</v>
          </cell>
          <cell r="AL247">
            <v>0.76</v>
          </cell>
          <cell r="AM247">
            <v>0.56999999999999995</v>
          </cell>
          <cell r="AN247">
            <v>0.9</v>
          </cell>
          <cell r="AO247">
            <v>2.85</v>
          </cell>
          <cell r="AP247">
            <v>2.65</v>
          </cell>
          <cell r="AQ247">
            <v>1.3</v>
          </cell>
          <cell r="AR247">
            <v>0.26</v>
          </cell>
          <cell r="BI247">
            <v>246</v>
          </cell>
        </row>
        <row r="248">
          <cell r="A248" t="str">
            <v>1201.Alimentação fora do domicílio</v>
          </cell>
          <cell r="B248">
            <v>0</v>
          </cell>
          <cell r="C248">
            <v>0.08</v>
          </cell>
          <cell r="D248">
            <v>-0.02</v>
          </cell>
          <cell r="E248">
            <v>0.27</v>
          </cell>
          <cell r="F248">
            <v>0.91</v>
          </cell>
          <cell r="G248">
            <v>0.46</v>
          </cell>
          <cell r="H248">
            <v>0.66</v>
          </cell>
          <cell r="I248">
            <v>0.16</v>
          </cell>
          <cell r="J248">
            <v>0.28000000000000003</v>
          </cell>
          <cell r="K248">
            <v>0.43</v>
          </cell>
          <cell r="L248">
            <v>0.24</v>
          </cell>
          <cell r="M248">
            <v>-0.26</v>
          </cell>
          <cell r="N248">
            <v>0.28000000000000003</v>
          </cell>
          <cell r="O248">
            <v>0.22</v>
          </cell>
          <cell r="P248">
            <v>0.39</v>
          </cell>
          <cell r="Q248">
            <v>0.27</v>
          </cell>
          <cell r="R248">
            <v>0.42</v>
          </cell>
          <cell r="S248">
            <v>-0.03</v>
          </cell>
          <cell r="T248">
            <v>0.61</v>
          </cell>
          <cell r="U248">
            <v>0.81</v>
          </cell>
          <cell r="V248">
            <v>0.56999999999999995</v>
          </cell>
          <cell r="W248">
            <v>0.83</v>
          </cell>
          <cell r="X248">
            <v>1.04</v>
          </cell>
          <cell r="Y248">
            <v>1.1499999999999999</v>
          </cell>
          <cell r="Z248">
            <v>0.65</v>
          </cell>
          <cell r="AA248">
            <v>1.0900000000000001</v>
          </cell>
          <cell r="AB248">
            <v>0.36</v>
          </cell>
          <cell r="AC248">
            <v>1.29</v>
          </cell>
          <cell r="AD248">
            <v>0.86</v>
          </cell>
          <cell r="AE248">
            <v>0.82</v>
          </cell>
          <cell r="AF248">
            <v>0.86</v>
          </cell>
          <cell r="AG248">
            <v>1.02</v>
          </cell>
          <cell r="AH248">
            <v>-0.06</v>
          </cell>
          <cell r="AI248">
            <v>0.64</v>
          </cell>
          <cell r="AJ248">
            <v>-0.02</v>
          </cell>
          <cell r="AK248">
            <v>0.44</v>
          </cell>
          <cell r="AL248">
            <v>0.76</v>
          </cell>
          <cell r="AM248">
            <v>0.56999999999999995</v>
          </cell>
          <cell r="AN248">
            <v>0.9</v>
          </cell>
          <cell r="AO248">
            <v>2.85</v>
          </cell>
          <cell r="AP248">
            <v>2.65</v>
          </cell>
          <cell r="AQ248">
            <v>1.3</v>
          </cell>
          <cell r="AR248">
            <v>0.26</v>
          </cell>
          <cell r="BI248">
            <v>247</v>
          </cell>
        </row>
        <row r="249">
          <cell r="A249" t="str">
            <v>1201001.Refeição</v>
          </cell>
          <cell r="B249">
            <v>0.34</v>
          </cell>
          <cell r="C249">
            <v>-0.01</v>
          </cell>
          <cell r="D249">
            <v>0.05</v>
          </cell>
          <cell r="E249">
            <v>0.24</v>
          </cell>
          <cell r="F249">
            <v>1.3</v>
          </cell>
          <cell r="G249">
            <v>0.96</v>
          </cell>
          <cell r="H249">
            <v>0.96</v>
          </cell>
          <cell r="I249">
            <v>0.33</v>
          </cell>
          <cell r="J249">
            <v>0.33</v>
          </cell>
          <cell r="K249">
            <v>0.36</v>
          </cell>
          <cell r="L249">
            <v>0.22</v>
          </cell>
          <cell r="M249">
            <v>-1.05</v>
          </cell>
          <cell r="N249">
            <v>0.31</v>
          </cell>
          <cell r="O249">
            <v>0.52</v>
          </cell>
          <cell r="P249">
            <v>0.39</v>
          </cell>
          <cell r="Q249">
            <v>0.62</v>
          </cell>
          <cell r="R249">
            <v>0.39</v>
          </cell>
          <cell r="S249">
            <v>-0.33</v>
          </cell>
          <cell r="T249">
            <v>1.03</v>
          </cell>
          <cell r="U249">
            <v>1.28</v>
          </cell>
          <cell r="V249">
            <v>0.72</v>
          </cell>
          <cell r="W249">
            <v>0.72</v>
          </cell>
          <cell r="X249">
            <v>0.77</v>
          </cell>
          <cell r="Y249">
            <v>1.96</v>
          </cell>
          <cell r="Z249">
            <v>1.1200000000000001</v>
          </cell>
          <cell r="AA249">
            <v>1.03</v>
          </cell>
          <cell r="AB249">
            <v>0.23</v>
          </cell>
          <cell r="AC249">
            <v>1.37</v>
          </cell>
          <cell r="AD249">
            <v>1.44</v>
          </cell>
          <cell r="AE249">
            <v>0.66</v>
          </cell>
          <cell r="AF249">
            <v>1.22</v>
          </cell>
          <cell r="AG249">
            <v>1.1599999999999999</v>
          </cell>
          <cell r="AH249">
            <v>0</v>
          </cell>
          <cell r="AI249">
            <v>0.52</v>
          </cell>
          <cell r="AJ249">
            <v>0.14000000000000001</v>
          </cell>
          <cell r="AK249">
            <v>0.28000000000000003</v>
          </cell>
          <cell r="AL249">
            <v>0.79</v>
          </cell>
          <cell r="AM249">
            <v>0.45</v>
          </cell>
          <cell r="AN249">
            <v>0.82</v>
          </cell>
          <cell r="AO249">
            <v>2.34</v>
          </cell>
          <cell r="AP249">
            <v>2.4900000000000002</v>
          </cell>
          <cell r="AQ249">
            <v>1.07</v>
          </cell>
          <cell r="AR249">
            <v>0.54</v>
          </cell>
          <cell r="BI249">
            <v>248</v>
          </cell>
        </row>
        <row r="250">
          <cell r="A250" t="str">
            <v>1201003.Lanche</v>
          </cell>
          <cell r="B250">
            <v>-0.53</v>
          </cell>
          <cell r="C250">
            <v>0.35</v>
          </cell>
          <cell r="D250">
            <v>-0.25</v>
          </cell>
          <cell r="E250">
            <v>0.32</v>
          </cell>
          <cell r="F250">
            <v>0.76</v>
          </cell>
          <cell r="G250">
            <v>-0.33</v>
          </cell>
          <cell r="H250">
            <v>1.05</v>
          </cell>
          <cell r="I250">
            <v>-0.33</v>
          </cell>
          <cell r="J250">
            <v>0.14000000000000001</v>
          </cell>
          <cell r="K250">
            <v>0.02</v>
          </cell>
          <cell r="L250">
            <v>0.42</v>
          </cell>
          <cell r="M250">
            <v>-0.02</v>
          </cell>
          <cell r="N250">
            <v>0.54</v>
          </cell>
          <cell r="O250">
            <v>-0.28999999999999998</v>
          </cell>
          <cell r="P250">
            <v>0.1</v>
          </cell>
          <cell r="Q250">
            <v>-0.04</v>
          </cell>
          <cell r="R250">
            <v>0.18</v>
          </cell>
          <cell r="S250">
            <v>0.31</v>
          </cell>
          <cell r="T250">
            <v>0.56999999999999995</v>
          </cell>
          <cell r="U250">
            <v>0.6</v>
          </cell>
          <cell r="V250">
            <v>0.46</v>
          </cell>
          <cell r="W250">
            <v>0.52</v>
          </cell>
          <cell r="X250">
            <v>0.16</v>
          </cell>
          <cell r="Y250">
            <v>0.44</v>
          </cell>
          <cell r="Z250">
            <v>0.13</v>
          </cell>
          <cell r="AA250">
            <v>1.18</v>
          </cell>
          <cell r="AB250">
            <v>0.16</v>
          </cell>
          <cell r="AC250">
            <v>0.94</v>
          </cell>
          <cell r="AD250">
            <v>0.19</v>
          </cell>
          <cell r="AE250">
            <v>0.34</v>
          </cell>
          <cell r="AF250">
            <v>0.59</v>
          </cell>
          <cell r="AG250">
            <v>0.66</v>
          </cell>
          <cell r="AH250">
            <v>-0.1</v>
          </cell>
          <cell r="AI250">
            <v>0.84</v>
          </cell>
          <cell r="AJ250">
            <v>-0.2</v>
          </cell>
          <cell r="AK250">
            <v>0.17</v>
          </cell>
          <cell r="AL250">
            <v>1.79</v>
          </cell>
          <cell r="AM250">
            <v>0.86</v>
          </cell>
          <cell r="AN250">
            <v>0.81</v>
          </cell>
          <cell r="AO250">
            <v>2.2799999999999998</v>
          </cell>
          <cell r="AP250">
            <v>2.2400000000000002</v>
          </cell>
          <cell r="AQ250">
            <v>1.61</v>
          </cell>
          <cell r="AR250">
            <v>0.27</v>
          </cell>
          <cell r="BI250">
            <v>249</v>
          </cell>
        </row>
        <row r="251">
          <cell r="A251" t="str">
            <v>1201005.Café da manhã</v>
          </cell>
          <cell r="B251">
            <v>-0.36</v>
          </cell>
          <cell r="C251">
            <v>1.34</v>
          </cell>
          <cell r="D251">
            <v>-0.56000000000000005</v>
          </cell>
          <cell r="E251">
            <v>1.47</v>
          </cell>
          <cell r="F251">
            <v>0.13</v>
          </cell>
          <cell r="G251">
            <v>0.67</v>
          </cell>
          <cell r="H251">
            <v>0.16</v>
          </cell>
          <cell r="I251">
            <v>0.03</v>
          </cell>
          <cell r="J251">
            <v>0.12</v>
          </cell>
          <cell r="K251">
            <v>0.71</v>
          </cell>
          <cell r="L251">
            <v>1.01</v>
          </cell>
          <cell r="M251">
            <v>0.62</v>
          </cell>
          <cell r="N251">
            <v>-0.11</v>
          </cell>
          <cell r="O251">
            <v>0.79</v>
          </cell>
          <cell r="P251">
            <v>0.06</v>
          </cell>
          <cell r="Q251">
            <v>0.51</v>
          </cell>
          <cell r="R251">
            <v>0.85</v>
          </cell>
          <cell r="S251">
            <v>0.5</v>
          </cell>
          <cell r="T251">
            <v>-1</v>
          </cell>
          <cell r="U251">
            <v>0.36</v>
          </cell>
          <cell r="V251">
            <v>-0.63</v>
          </cell>
          <cell r="W251">
            <v>0.62</v>
          </cell>
          <cell r="X251">
            <v>1.07</v>
          </cell>
          <cell r="Y251">
            <v>1</v>
          </cell>
          <cell r="Z251">
            <v>0.51</v>
          </cell>
          <cell r="AA251">
            <v>0.83</v>
          </cell>
          <cell r="AB251">
            <v>0.44</v>
          </cell>
          <cell r="AC251">
            <v>1.1100000000000001</v>
          </cell>
          <cell r="AD251">
            <v>0.45</v>
          </cell>
          <cell r="AE251">
            <v>0.39</v>
          </cell>
          <cell r="AF251">
            <v>7.0000000000000007E-2</v>
          </cell>
          <cell r="AG251">
            <v>0.56999999999999995</v>
          </cell>
          <cell r="AH251">
            <v>0.9</v>
          </cell>
          <cell r="AI251">
            <v>1.39</v>
          </cell>
          <cell r="AJ251">
            <v>-1.05</v>
          </cell>
          <cell r="AK251">
            <v>2.52</v>
          </cell>
          <cell r="AL251">
            <v>1.8</v>
          </cell>
          <cell r="AM251">
            <v>0.98</v>
          </cell>
          <cell r="AN251">
            <v>-1.18</v>
          </cell>
          <cell r="AO251">
            <v>3.03</v>
          </cell>
          <cell r="AP251">
            <v>3.28</v>
          </cell>
          <cell r="AQ251">
            <v>4.05</v>
          </cell>
          <cell r="AR251">
            <v>-0.82</v>
          </cell>
          <cell r="BI251">
            <v>250</v>
          </cell>
        </row>
        <row r="252">
          <cell r="A252" t="str">
            <v>1201007.Refrigerante</v>
          </cell>
          <cell r="B252">
            <v>-0.06</v>
          </cell>
          <cell r="C252">
            <v>-0.01</v>
          </cell>
          <cell r="D252">
            <v>0.14000000000000001</v>
          </cell>
          <cell r="E252">
            <v>0.66</v>
          </cell>
          <cell r="F252">
            <v>0.08</v>
          </cell>
          <cell r="G252">
            <v>0.22</v>
          </cell>
          <cell r="H252">
            <v>0.37</v>
          </cell>
          <cell r="I252">
            <v>-0.51</v>
          </cell>
          <cell r="J252">
            <v>0.55000000000000004</v>
          </cell>
          <cell r="K252">
            <v>-0.24</v>
          </cell>
          <cell r="L252">
            <v>0.81</v>
          </cell>
          <cell r="M252">
            <v>0.72</v>
          </cell>
          <cell r="N252">
            <v>0.91</v>
          </cell>
          <cell r="O252">
            <v>-0.11</v>
          </cell>
          <cell r="P252">
            <v>0.03</v>
          </cell>
          <cell r="Q252">
            <v>0.26</v>
          </cell>
          <cell r="R252">
            <v>0.8</v>
          </cell>
          <cell r="S252">
            <v>0.97</v>
          </cell>
          <cell r="T252">
            <v>-0.37</v>
          </cell>
          <cell r="U252">
            <v>1.64</v>
          </cell>
          <cell r="V252">
            <v>0.92</v>
          </cell>
          <cell r="W252">
            <v>0.36</v>
          </cell>
          <cell r="X252">
            <v>1.19</v>
          </cell>
          <cell r="Y252">
            <v>-0.18</v>
          </cell>
          <cell r="Z252">
            <v>-0.12</v>
          </cell>
          <cell r="AA252">
            <v>1.33</v>
          </cell>
          <cell r="AB252">
            <v>-0.09</v>
          </cell>
          <cell r="AC252">
            <v>1.79</v>
          </cell>
          <cell r="AD252">
            <v>0.15</v>
          </cell>
          <cell r="AE252">
            <v>1.23</v>
          </cell>
          <cell r="AF252">
            <v>0.27</v>
          </cell>
          <cell r="AG252">
            <v>1.59</v>
          </cell>
          <cell r="AH252">
            <v>-0.83</v>
          </cell>
          <cell r="AI252">
            <v>1.97</v>
          </cell>
          <cell r="AJ252">
            <v>-0.55000000000000004</v>
          </cell>
          <cell r="AK252">
            <v>0.39</v>
          </cell>
          <cell r="AL252">
            <v>0.74</v>
          </cell>
          <cell r="AM252">
            <v>1.21</v>
          </cell>
          <cell r="AN252">
            <v>1.71</v>
          </cell>
          <cell r="AO252">
            <v>2.23</v>
          </cell>
          <cell r="AP252">
            <v>2.39</v>
          </cell>
          <cell r="AQ252">
            <v>1.32</v>
          </cell>
          <cell r="AR252">
            <v>0.52</v>
          </cell>
          <cell r="BI252">
            <v>251</v>
          </cell>
        </row>
        <row r="253">
          <cell r="A253" t="str">
            <v>1201009.Cafezinho</v>
          </cell>
          <cell r="B253">
            <v>0.91</v>
          </cell>
          <cell r="C253">
            <v>-0.45</v>
          </cell>
          <cell r="D253">
            <v>0.25</v>
          </cell>
          <cell r="E253">
            <v>1.05</v>
          </cell>
          <cell r="F253">
            <v>0.73</v>
          </cell>
          <cell r="G253">
            <v>1.08</v>
          </cell>
          <cell r="H253">
            <v>-1.03</v>
          </cell>
          <cell r="I253">
            <v>1.19</v>
          </cell>
          <cell r="J253">
            <v>0.8</v>
          </cell>
          <cell r="K253">
            <v>-0.24</v>
          </cell>
          <cell r="L253">
            <v>0.24</v>
          </cell>
          <cell r="M253">
            <v>1.67</v>
          </cell>
          <cell r="N253">
            <v>-0.1</v>
          </cell>
          <cell r="O253">
            <v>0.05</v>
          </cell>
          <cell r="P253">
            <v>0.95</v>
          </cell>
          <cell r="Q253">
            <v>0.34</v>
          </cell>
          <cell r="R253">
            <v>-0.22</v>
          </cell>
          <cell r="S253">
            <v>3.09</v>
          </cell>
          <cell r="T253">
            <v>-1.99</v>
          </cell>
          <cell r="U253">
            <v>0.15</v>
          </cell>
          <cell r="V253">
            <v>0.55000000000000004</v>
          </cell>
          <cell r="W253">
            <v>0.7</v>
          </cell>
          <cell r="X253">
            <v>0.09</v>
          </cell>
          <cell r="Y253">
            <v>1.31</v>
          </cell>
          <cell r="Z253">
            <v>2.3199999999999998</v>
          </cell>
          <cell r="AA253">
            <v>-0.12</v>
          </cell>
          <cell r="AB253">
            <v>0.53</v>
          </cell>
          <cell r="AC253">
            <v>0.85</v>
          </cell>
          <cell r="AD253">
            <v>0.24</v>
          </cell>
          <cell r="AE253">
            <v>-0.8</v>
          </cell>
          <cell r="AF253">
            <v>1.39</v>
          </cell>
          <cell r="AG253">
            <v>0.52</v>
          </cell>
          <cell r="AH253">
            <v>0.82</v>
          </cell>
          <cell r="AI253">
            <v>0.33</v>
          </cell>
          <cell r="AJ253">
            <v>-0.27</v>
          </cell>
          <cell r="AK253">
            <v>0.9</v>
          </cell>
          <cell r="AL253">
            <v>2</v>
          </cell>
          <cell r="AM253">
            <v>-0.54</v>
          </cell>
          <cell r="AN253">
            <v>1.26</v>
          </cell>
          <cell r="AO253">
            <v>2.29</v>
          </cell>
          <cell r="AP253">
            <v>2.4300000000000002</v>
          </cell>
          <cell r="AQ253">
            <v>5.19</v>
          </cell>
          <cell r="AR253">
            <v>0.4</v>
          </cell>
          <cell r="BI253">
            <v>252</v>
          </cell>
        </row>
        <row r="254">
          <cell r="A254" t="str">
            <v>1201032.Caldos</v>
          </cell>
          <cell r="B254">
            <v>0.46</v>
          </cell>
          <cell r="C254">
            <v>0</v>
          </cell>
          <cell r="D254">
            <v>0</v>
          </cell>
          <cell r="E254">
            <v>1.29</v>
          </cell>
          <cell r="F254">
            <v>1.18</v>
          </cell>
          <cell r="G254">
            <v>-2.88</v>
          </cell>
          <cell r="H254">
            <v>0</v>
          </cell>
          <cell r="I254">
            <v>0</v>
          </cell>
          <cell r="J254">
            <v>0</v>
          </cell>
          <cell r="K254">
            <v>0</v>
          </cell>
          <cell r="L254">
            <v>1.98</v>
          </cell>
          <cell r="M254">
            <v>0</v>
          </cell>
          <cell r="N254">
            <v>0.24</v>
          </cell>
          <cell r="O254">
            <v>1.45</v>
          </cell>
          <cell r="P254">
            <v>0</v>
          </cell>
          <cell r="Q254">
            <v>0</v>
          </cell>
          <cell r="R254">
            <v>0</v>
          </cell>
          <cell r="S254">
            <v>0</v>
          </cell>
          <cell r="T254">
            <v>0</v>
          </cell>
          <cell r="U254">
            <v>2.86</v>
          </cell>
          <cell r="V254">
            <v>1.91</v>
          </cell>
          <cell r="W254">
            <v>1.1100000000000001</v>
          </cell>
          <cell r="X254">
            <v>1.81</v>
          </cell>
          <cell r="Y254">
            <v>-0.45</v>
          </cell>
          <cell r="Z254">
            <v>-1.74</v>
          </cell>
          <cell r="AA254">
            <v>-2.44</v>
          </cell>
          <cell r="AB254">
            <v>-0.42</v>
          </cell>
          <cell r="AC254">
            <v>-1.75</v>
          </cell>
          <cell r="AD254">
            <v>1.98</v>
          </cell>
          <cell r="AE254">
            <v>1.46</v>
          </cell>
          <cell r="AF254">
            <v>-3.08</v>
          </cell>
          <cell r="AG254">
            <v>2</v>
          </cell>
          <cell r="AH254">
            <v>0.22</v>
          </cell>
          <cell r="AI254">
            <v>-2.1800000000000002</v>
          </cell>
          <cell r="AJ254">
            <v>1.74</v>
          </cell>
          <cell r="AK254">
            <v>0.91</v>
          </cell>
          <cell r="AL254">
            <v>7.25</v>
          </cell>
          <cell r="AM254">
            <v>-2.04</v>
          </cell>
          <cell r="AN254">
            <v>0.05</v>
          </cell>
          <cell r="AO254">
            <v>-1.83</v>
          </cell>
          <cell r="AP254">
            <v>6.36</v>
          </cell>
          <cell r="AQ254">
            <v>6.35</v>
          </cell>
          <cell r="AR254">
            <v>-0.08</v>
          </cell>
          <cell r="BI254">
            <v>253</v>
          </cell>
        </row>
        <row r="255">
          <cell r="A255" t="str">
            <v>1201048.Cerveja</v>
          </cell>
          <cell r="B255">
            <v>-0.33</v>
          </cell>
          <cell r="C255">
            <v>0.02</v>
          </cell>
          <cell r="D255">
            <v>-0.03</v>
          </cell>
          <cell r="E255">
            <v>-0.16</v>
          </cell>
          <cell r="F255">
            <v>0.36</v>
          </cell>
          <cell r="G255">
            <v>0.24</v>
          </cell>
          <cell r="H255">
            <v>-0.03</v>
          </cell>
          <cell r="I255">
            <v>-0.28000000000000003</v>
          </cell>
          <cell r="J255">
            <v>0.12</v>
          </cell>
          <cell r="K255">
            <v>0.92</v>
          </cell>
          <cell r="L255">
            <v>-0.11</v>
          </cell>
          <cell r="M255">
            <v>0.1</v>
          </cell>
          <cell r="N255">
            <v>-0.19</v>
          </cell>
          <cell r="O255">
            <v>-0.42</v>
          </cell>
          <cell r="P255">
            <v>0.48</v>
          </cell>
          <cell r="Q255">
            <v>0.27</v>
          </cell>
          <cell r="R255">
            <v>0.51</v>
          </cell>
          <cell r="S255">
            <v>0.05</v>
          </cell>
          <cell r="T255">
            <v>0.16</v>
          </cell>
          <cell r="U255">
            <v>0.55000000000000004</v>
          </cell>
          <cell r="V255">
            <v>0.12</v>
          </cell>
          <cell r="W255">
            <v>1.26</v>
          </cell>
          <cell r="X255">
            <v>2.97</v>
          </cell>
          <cell r="Y255">
            <v>0.28000000000000003</v>
          </cell>
          <cell r="Z255">
            <v>-0.18</v>
          </cell>
          <cell r="AA255">
            <v>1.34</v>
          </cell>
          <cell r="AB255">
            <v>2.2000000000000002</v>
          </cell>
          <cell r="AC255">
            <v>1.85</v>
          </cell>
          <cell r="AD255">
            <v>0.81</v>
          </cell>
          <cell r="AE255">
            <v>1.89</v>
          </cell>
          <cell r="AF255">
            <v>0.1</v>
          </cell>
          <cell r="AG255">
            <v>1.19</v>
          </cell>
          <cell r="AH255">
            <v>-0.21</v>
          </cell>
          <cell r="AI255">
            <v>0.08</v>
          </cell>
          <cell r="AJ255">
            <v>0.15</v>
          </cell>
          <cell r="AK255">
            <v>1.0900000000000001</v>
          </cell>
          <cell r="AL255">
            <v>-0.35</v>
          </cell>
          <cell r="AM255">
            <v>0.13</v>
          </cell>
          <cell r="AN255">
            <v>1.02</v>
          </cell>
          <cell r="AO255">
            <v>5.08</v>
          </cell>
          <cell r="AP255">
            <v>3.53</v>
          </cell>
          <cell r="AQ255">
            <v>1.26</v>
          </cell>
          <cell r="AR255">
            <v>-0.92</v>
          </cell>
          <cell r="BI255">
            <v>254</v>
          </cell>
        </row>
        <row r="256">
          <cell r="A256" t="str">
            <v>1201049.Chopp</v>
          </cell>
          <cell r="B256">
            <v>-0.69</v>
          </cell>
          <cell r="C256">
            <v>-0.5</v>
          </cell>
          <cell r="D256">
            <v>1.01</v>
          </cell>
          <cell r="E256">
            <v>0.16</v>
          </cell>
          <cell r="F256">
            <v>2.0699999999999998</v>
          </cell>
          <cell r="G256">
            <v>-0.73</v>
          </cell>
          <cell r="H256">
            <v>0.63</v>
          </cell>
          <cell r="I256">
            <v>0.09</v>
          </cell>
          <cell r="J256">
            <v>-0.09</v>
          </cell>
          <cell r="K256">
            <v>-0.19</v>
          </cell>
          <cell r="L256">
            <v>0</v>
          </cell>
          <cell r="M256">
            <v>0.19</v>
          </cell>
          <cell r="N256">
            <v>0.67</v>
          </cell>
          <cell r="O256">
            <v>0</v>
          </cell>
          <cell r="P256">
            <v>-0.13</v>
          </cell>
          <cell r="Q256">
            <v>0.63</v>
          </cell>
          <cell r="R256">
            <v>1</v>
          </cell>
          <cell r="S256">
            <v>0.24</v>
          </cell>
          <cell r="T256">
            <v>0.5</v>
          </cell>
          <cell r="U256">
            <v>0.01</v>
          </cell>
          <cell r="V256">
            <v>0.48</v>
          </cell>
          <cell r="W256">
            <v>0.53</v>
          </cell>
          <cell r="X256">
            <v>0.15</v>
          </cell>
          <cell r="Y256">
            <v>0.05</v>
          </cell>
          <cell r="Z256">
            <v>1.59</v>
          </cell>
          <cell r="AA256">
            <v>3.68</v>
          </cell>
          <cell r="AB256">
            <v>2.91</v>
          </cell>
          <cell r="AC256">
            <v>2.81</v>
          </cell>
          <cell r="AD256">
            <v>0.4</v>
          </cell>
          <cell r="AE256">
            <v>1.46</v>
          </cell>
          <cell r="AF256">
            <v>-0.59</v>
          </cell>
          <cell r="AG256">
            <v>-0.62</v>
          </cell>
          <cell r="AH256">
            <v>2.09</v>
          </cell>
          <cell r="AI256">
            <v>2.25</v>
          </cell>
          <cell r="AJ256">
            <v>-3.81</v>
          </cell>
          <cell r="AK256">
            <v>1.19</v>
          </cell>
          <cell r="AL256">
            <v>-0.43</v>
          </cell>
          <cell r="AM256">
            <v>1.28</v>
          </cell>
          <cell r="AN256">
            <v>4.12</v>
          </cell>
          <cell r="AO256">
            <v>4.97</v>
          </cell>
          <cell r="AP256">
            <v>3.96</v>
          </cell>
          <cell r="AQ256">
            <v>-0.1</v>
          </cell>
          <cell r="AR256">
            <v>0.9</v>
          </cell>
          <cell r="BI256">
            <v>255</v>
          </cell>
        </row>
        <row r="257">
          <cell r="A257" t="str">
            <v>1201050.Aguardente</v>
          </cell>
          <cell r="B257">
            <v>0.39</v>
          </cell>
          <cell r="C257">
            <v>0.05</v>
          </cell>
          <cell r="D257">
            <v>-0.11</v>
          </cell>
          <cell r="E257">
            <v>0.41</v>
          </cell>
          <cell r="F257">
            <v>1.01</v>
          </cell>
          <cell r="G257">
            <v>0.89</v>
          </cell>
          <cell r="H257">
            <v>-0.84</v>
          </cell>
          <cell r="I257">
            <v>7.03</v>
          </cell>
          <cell r="J257">
            <v>1.46</v>
          </cell>
          <cell r="K257">
            <v>0.95</v>
          </cell>
          <cell r="L257">
            <v>1.1599999999999999</v>
          </cell>
          <cell r="M257">
            <v>4.9800000000000004</v>
          </cell>
          <cell r="N257">
            <v>-3.47</v>
          </cell>
          <cell r="O257">
            <v>2.71</v>
          </cell>
          <cell r="P257">
            <v>2.5299999999999998</v>
          </cell>
          <cell r="Q257">
            <v>-2.5499999999999998</v>
          </cell>
          <cell r="R257">
            <v>-1.33</v>
          </cell>
          <cell r="S257">
            <v>-0.11</v>
          </cell>
          <cell r="T257">
            <v>-5.41</v>
          </cell>
          <cell r="U257">
            <v>-2.88</v>
          </cell>
          <cell r="V257">
            <v>-4.1100000000000003</v>
          </cell>
          <cell r="W257">
            <v>8.8699999999999992</v>
          </cell>
          <cell r="X257">
            <v>-1.54</v>
          </cell>
          <cell r="Y257">
            <v>4.62</v>
          </cell>
          <cell r="Z257">
            <v>2.06</v>
          </cell>
          <cell r="AA257">
            <v>4.37</v>
          </cell>
          <cell r="AB257">
            <v>-0.51</v>
          </cell>
          <cell r="AC257">
            <v>-1.65</v>
          </cell>
          <cell r="AD257">
            <v>-1.0900000000000001</v>
          </cell>
          <cell r="AE257">
            <v>3.48</v>
          </cell>
          <cell r="AF257">
            <v>1.1100000000000001</v>
          </cell>
          <cell r="AG257">
            <v>-0.65</v>
          </cell>
          <cell r="AH257">
            <v>0.83</v>
          </cell>
          <cell r="AI257">
            <v>0.49</v>
          </cell>
          <cell r="AJ257">
            <v>-0.49</v>
          </cell>
          <cell r="AK257">
            <v>1.55</v>
          </cell>
          <cell r="AL257">
            <v>-6.71</v>
          </cell>
          <cell r="AM257">
            <v>1.79</v>
          </cell>
          <cell r="AN257">
            <v>2.96</v>
          </cell>
          <cell r="AO257">
            <v>11.02</v>
          </cell>
          <cell r="AP257">
            <v>3.91</v>
          </cell>
          <cell r="AQ257">
            <v>1.18</v>
          </cell>
          <cell r="AR257">
            <v>0.44</v>
          </cell>
          <cell r="BI257">
            <v>256</v>
          </cell>
        </row>
        <row r="258">
          <cell r="A258" t="str">
            <v>1201051.Outras bebidas alcoólicas</v>
          </cell>
          <cell r="B258">
            <v>-0.12</v>
          </cell>
          <cell r="C258">
            <v>0.13</v>
          </cell>
          <cell r="D258">
            <v>0.4</v>
          </cell>
          <cell r="E258">
            <v>0.28999999999999998</v>
          </cell>
          <cell r="F258">
            <v>1.1499999999999999</v>
          </cell>
          <cell r="G258">
            <v>1.36</v>
          </cell>
          <cell r="H258">
            <v>0.78</v>
          </cell>
          <cell r="I258">
            <v>-0.19</v>
          </cell>
          <cell r="J258">
            <v>0.48</v>
          </cell>
          <cell r="K258">
            <v>0.95</v>
          </cell>
          <cell r="L258">
            <v>-0.54</v>
          </cell>
          <cell r="M258">
            <v>0.5</v>
          </cell>
          <cell r="N258">
            <v>0.46</v>
          </cell>
          <cell r="O258">
            <v>-0.41</v>
          </cell>
          <cell r="P258">
            <v>-0.16</v>
          </cell>
          <cell r="Q258">
            <v>-0.7</v>
          </cell>
          <cell r="R258">
            <v>0.13</v>
          </cell>
          <cell r="S258">
            <v>-0.84</v>
          </cell>
          <cell r="T258">
            <v>1.53</v>
          </cell>
          <cell r="U258">
            <v>0.88</v>
          </cell>
          <cell r="V258">
            <v>0.8</v>
          </cell>
          <cell r="W258">
            <v>0.91</v>
          </cell>
          <cell r="X258">
            <v>2.02</v>
          </cell>
          <cell r="Y258">
            <v>1.66</v>
          </cell>
          <cell r="Z258">
            <v>0.73</v>
          </cell>
          <cell r="AA258">
            <v>1.41</v>
          </cell>
          <cell r="AB258">
            <v>-0.76</v>
          </cell>
          <cell r="AC258">
            <v>1.78</v>
          </cell>
          <cell r="AD258">
            <v>0.38</v>
          </cell>
          <cell r="AE258">
            <v>0.74</v>
          </cell>
          <cell r="AF258">
            <v>1.44</v>
          </cell>
          <cell r="AG258">
            <v>1.96</v>
          </cell>
          <cell r="AH258">
            <v>-0.9</v>
          </cell>
          <cell r="AI258">
            <v>0.88</v>
          </cell>
          <cell r="AJ258">
            <v>-0.72</v>
          </cell>
          <cell r="AK258">
            <v>1.1200000000000001</v>
          </cell>
          <cell r="AL258">
            <v>0.24</v>
          </cell>
          <cell r="AM258">
            <v>1.26</v>
          </cell>
          <cell r="AN258">
            <v>-0.87</v>
          </cell>
          <cell r="AO258">
            <v>2.87</v>
          </cell>
          <cell r="AP258">
            <v>4.0999999999999996</v>
          </cell>
          <cell r="AQ258">
            <v>1.71</v>
          </cell>
          <cell r="AR258">
            <v>1.33</v>
          </cell>
          <cell r="BI258">
            <v>257</v>
          </cell>
        </row>
        <row r="259">
          <cell r="A259" t="str">
            <v>1201061.Doces</v>
          </cell>
          <cell r="B259">
            <v>-0.05</v>
          </cell>
          <cell r="C259">
            <v>0.05</v>
          </cell>
          <cell r="D259">
            <v>-7.0000000000000007E-2</v>
          </cell>
          <cell r="E259">
            <v>0.39</v>
          </cell>
          <cell r="F259">
            <v>0.84</v>
          </cell>
          <cell r="G259">
            <v>-0.36</v>
          </cell>
          <cell r="H259">
            <v>-0.42</v>
          </cell>
          <cell r="I259">
            <v>1.1200000000000001</v>
          </cell>
          <cell r="J259">
            <v>-0.03</v>
          </cell>
          <cell r="K259">
            <v>2.2000000000000002</v>
          </cell>
          <cell r="L259">
            <v>-0.28000000000000003</v>
          </cell>
          <cell r="M259">
            <v>1.41</v>
          </cell>
          <cell r="N259">
            <v>0.17</v>
          </cell>
          <cell r="O259">
            <v>1.1200000000000001</v>
          </cell>
          <cell r="P259">
            <v>1.39</v>
          </cell>
          <cell r="Q259">
            <v>-0.7</v>
          </cell>
          <cell r="R259">
            <v>1.25</v>
          </cell>
          <cell r="S259">
            <v>-0.73</v>
          </cell>
          <cell r="T259">
            <v>1.69</v>
          </cell>
          <cell r="U259">
            <v>-1.87</v>
          </cell>
          <cell r="V259">
            <v>1.4</v>
          </cell>
          <cell r="W259">
            <v>1.1299999999999999</v>
          </cell>
          <cell r="X259">
            <v>2.0699999999999998</v>
          </cell>
          <cell r="Y259">
            <v>0.16</v>
          </cell>
          <cell r="Z259">
            <v>0.76</v>
          </cell>
          <cell r="AA259">
            <v>-0.19</v>
          </cell>
          <cell r="AB259">
            <v>-1.24</v>
          </cell>
          <cell r="AC259">
            <v>0.39</v>
          </cell>
          <cell r="AD259">
            <v>0.14000000000000001</v>
          </cell>
          <cell r="AE259">
            <v>0.56999999999999995</v>
          </cell>
          <cell r="AF259">
            <v>1.41</v>
          </cell>
          <cell r="AG259">
            <v>0.31</v>
          </cell>
          <cell r="AH259">
            <v>0.56000000000000005</v>
          </cell>
          <cell r="AI259">
            <v>0.11</v>
          </cell>
          <cell r="AJ259">
            <v>0.33</v>
          </cell>
          <cell r="AK259">
            <v>0.26</v>
          </cell>
          <cell r="AL259">
            <v>0.96</v>
          </cell>
          <cell r="AM259">
            <v>0.48</v>
          </cell>
          <cell r="AN259">
            <v>0.74</v>
          </cell>
          <cell r="AO259">
            <v>3.17</v>
          </cell>
          <cell r="AP259">
            <v>2.78</v>
          </cell>
          <cell r="AQ259">
            <v>1.06</v>
          </cell>
          <cell r="AR259">
            <v>0.05</v>
          </cell>
          <cell r="BI259">
            <v>258</v>
          </cell>
        </row>
        <row r="260">
          <cell r="A260" t="str">
            <v>2.Habitação</v>
          </cell>
          <cell r="B260">
            <v>0.84</v>
          </cell>
          <cell r="C260">
            <v>0.2</v>
          </cell>
          <cell r="D260">
            <v>0.02</v>
          </cell>
          <cell r="E260">
            <v>0.43</v>
          </cell>
          <cell r="F260">
            <v>0.41</v>
          </cell>
          <cell r="G260">
            <v>0.19</v>
          </cell>
          <cell r="H260">
            <v>0.01</v>
          </cell>
          <cell r="I260">
            <v>0.17</v>
          </cell>
          <cell r="J260">
            <v>0</v>
          </cell>
          <cell r="K260">
            <v>0.45</v>
          </cell>
          <cell r="L260">
            <v>-0.03</v>
          </cell>
          <cell r="M260">
            <v>1.29</v>
          </cell>
          <cell r="N260">
            <v>0.43</v>
          </cell>
          <cell r="O260">
            <v>0.14000000000000001</v>
          </cell>
          <cell r="P260">
            <v>0.04</v>
          </cell>
          <cell r="Q260">
            <v>0.74</v>
          </cell>
          <cell r="R260">
            <v>0.96</v>
          </cell>
          <cell r="S260">
            <v>0.65</v>
          </cell>
          <cell r="T260">
            <v>0.38</v>
          </cell>
          <cell r="U260">
            <v>0.15</v>
          </cell>
          <cell r="V260">
            <v>0.64</v>
          </cell>
          <cell r="W260">
            <v>1.06</v>
          </cell>
          <cell r="X260">
            <v>1.02</v>
          </cell>
          <cell r="Y260">
            <v>1.97</v>
          </cell>
          <cell r="Z260">
            <v>0.78</v>
          </cell>
          <cell r="AA260">
            <v>0.55000000000000004</v>
          </cell>
          <cell r="AB260">
            <v>0.67</v>
          </cell>
          <cell r="AC260">
            <v>0.68</v>
          </cell>
          <cell r="AD260">
            <v>0.48</v>
          </cell>
          <cell r="AE260">
            <v>2.81</v>
          </cell>
          <cell r="AF260">
            <v>0.23</v>
          </cell>
          <cell r="AG260">
            <v>0.93</v>
          </cell>
          <cell r="AH260">
            <v>1.4</v>
          </cell>
          <cell r="AI260">
            <v>0.28000000000000003</v>
          </cell>
          <cell r="AJ260">
            <v>1.0900000000000001</v>
          </cell>
          <cell r="AK260">
            <v>1.8</v>
          </cell>
          <cell r="AL260">
            <v>0.43</v>
          </cell>
          <cell r="AM260">
            <v>-0.39</v>
          </cell>
          <cell r="AN260">
            <v>0.3</v>
          </cell>
          <cell r="AO260">
            <v>2.02</v>
          </cell>
          <cell r="AP260">
            <v>1.42</v>
          </cell>
          <cell r="AQ260">
            <v>1.76</v>
          </cell>
          <cell r="AR260">
            <v>0.18</v>
          </cell>
          <cell r="BE260">
            <v>0.45</v>
          </cell>
          <cell r="BF260">
            <v>0.9</v>
          </cell>
          <cell r="BH260">
            <v>16.545300000000001</v>
          </cell>
          <cell r="BI260">
            <v>259</v>
          </cell>
        </row>
        <row r="261">
          <cell r="A261" t="str">
            <v>21.Encargos e manutenção</v>
          </cell>
          <cell r="B261">
            <v>0.34</v>
          </cell>
          <cell r="C261">
            <v>0.11</v>
          </cell>
          <cell r="D261">
            <v>0.12</v>
          </cell>
          <cell r="E261">
            <v>0.23</v>
          </cell>
          <cell r="F261">
            <v>0.35</v>
          </cell>
          <cell r="G261">
            <v>0.12</v>
          </cell>
          <cell r="H261">
            <v>-0.01</v>
          </cell>
          <cell r="I261">
            <v>0.31</v>
          </cell>
          <cell r="J261">
            <v>-0.02</v>
          </cell>
          <cell r="K261">
            <v>0.03</v>
          </cell>
          <cell r="L261">
            <v>-0.13</v>
          </cell>
          <cell r="M261">
            <v>-0.2</v>
          </cell>
          <cell r="N261">
            <v>-0.05</v>
          </cell>
          <cell r="O261">
            <v>0.03</v>
          </cell>
          <cell r="P261">
            <v>0</v>
          </cell>
          <cell r="Q261">
            <v>7.0000000000000007E-2</v>
          </cell>
          <cell r="R261">
            <v>0.31</v>
          </cell>
          <cell r="S261">
            <v>0.33</v>
          </cell>
          <cell r="T261">
            <v>0.52</v>
          </cell>
          <cell r="U261">
            <v>0.35</v>
          </cell>
          <cell r="V261">
            <v>0.21</v>
          </cell>
          <cell r="W261">
            <v>0.48</v>
          </cell>
          <cell r="X261">
            <v>1.1299999999999999</v>
          </cell>
          <cell r="Y261">
            <v>0.44</v>
          </cell>
          <cell r="Z261">
            <v>0.52</v>
          </cell>
          <cell r="AA261">
            <v>0.63</v>
          </cell>
          <cell r="AB261">
            <v>0.37</v>
          </cell>
          <cell r="AC261">
            <v>0.3</v>
          </cell>
          <cell r="AD261">
            <v>0.5</v>
          </cell>
          <cell r="AE261">
            <v>0.34</v>
          </cell>
          <cell r="AF261">
            <v>0.46</v>
          </cell>
          <cell r="AG261">
            <v>0.62</v>
          </cell>
          <cell r="AH261">
            <v>0.41</v>
          </cell>
          <cell r="AI261">
            <v>0.42</v>
          </cell>
          <cell r="AJ261">
            <v>0.3</v>
          </cell>
          <cell r="AK261">
            <v>0.41</v>
          </cell>
          <cell r="AL261">
            <v>0.74</v>
          </cell>
          <cell r="AM261">
            <v>0.38</v>
          </cell>
          <cell r="AN261">
            <v>0.35</v>
          </cell>
          <cell r="AO261">
            <v>0.6</v>
          </cell>
          <cell r="AP261">
            <v>0.9</v>
          </cell>
          <cell r="AQ261">
            <v>0.87</v>
          </cell>
          <cell r="AR261">
            <v>0.66</v>
          </cell>
          <cell r="BI261">
            <v>260</v>
          </cell>
        </row>
        <row r="262">
          <cell r="A262" t="str">
            <v>2101.Aluguel e taxas</v>
          </cell>
          <cell r="B262">
            <v>0.42</v>
          </cell>
          <cell r="C262">
            <v>0</v>
          </cell>
          <cell r="D262">
            <v>0.03</v>
          </cell>
          <cell r="E262">
            <v>0.15</v>
          </cell>
          <cell r="F262">
            <v>0.35</v>
          </cell>
          <cell r="G262">
            <v>0.06</v>
          </cell>
          <cell r="H262">
            <v>-0.12</v>
          </cell>
          <cell r="I262">
            <v>0.17</v>
          </cell>
          <cell r="J262">
            <v>-0.16</v>
          </cell>
          <cell r="K262">
            <v>-0.04</v>
          </cell>
          <cell r="L262">
            <v>-0.13</v>
          </cell>
          <cell r="M262">
            <v>-0.25</v>
          </cell>
          <cell r="N262">
            <v>-0.02</v>
          </cell>
          <cell r="O262">
            <v>-0.01</v>
          </cell>
          <cell r="P262">
            <v>-0.01</v>
          </cell>
          <cell r="Q262">
            <v>0.06</v>
          </cell>
          <cell r="R262">
            <v>0.34</v>
          </cell>
          <cell r="S262">
            <v>0.3</v>
          </cell>
          <cell r="T262">
            <v>0.5</v>
          </cell>
          <cell r="U262">
            <v>0.41</v>
          </cell>
          <cell r="V262">
            <v>0.2</v>
          </cell>
          <cell r="W262">
            <v>0.45</v>
          </cell>
          <cell r="X262">
            <v>1.18</v>
          </cell>
          <cell r="Y262">
            <v>0.41</v>
          </cell>
          <cell r="Z262">
            <v>0.45</v>
          </cell>
          <cell r="AA262">
            <v>0.54</v>
          </cell>
          <cell r="AB262">
            <v>0.27</v>
          </cell>
          <cell r="AC262">
            <v>0.19</v>
          </cell>
          <cell r="AD262">
            <v>0.36</v>
          </cell>
          <cell r="AE262">
            <v>0.19</v>
          </cell>
          <cell r="AF262">
            <v>0.41</v>
          </cell>
          <cell r="AG262">
            <v>0.59</v>
          </cell>
          <cell r="AH262">
            <v>0.37</v>
          </cell>
          <cell r="AI262">
            <v>0.4</v>
          </cell>
          <cell r="AJ262">
            <v>0.27</v>
          </cell>
          <cell r="AK262">
            <v>0.45</v>
          </cell>
          <cell r="AL262">
            <v>0.69</v>
          </cell>
          <cell r="AM262">
            <v>0.22</v>
          </cell>
          <cell r="AN262">
            <v>0.15</v>
          </cell>
          <cell r="AO262">
            <v>0.39</v>
          </cell>
          <cell r="AP262">
            <v>0.54</v>
          </cell>
          <cell r="AQ262">
            <v>0.56999999999999995</v>
          </cell>
          <cell r="AR262">
            <v>0.43</v>
          </cell>
          <cell r="BI262">
            <v>261</v>
          </cell>
        </row>
        <row r="263">
          <cell r="A263" t="str">
            <v>2101001.Aluguel residencial</v>
          </cell>
          <cell r="B263">
            <v>-0.13</v>
          </cell>
          <cell r="C263">
            <v>-0.48</v>
          </cell>
          <cell r="D263">
            <v>-0.45</v>
          </cell>
          <cell r="E263">
            <v>-0.21</v>
          </cell>
          <cell r="F263">
            <v>-0.11</v>
          </cell>
          <cell r="G263">
            <v>-0.16</v>
          </cell>
          <cell r="H263">
            <v>-0.17</v>
          </cell>
          <cell r="I263">
            <v>-0.36</v>
          </cell>
          <cell r="J263">
            <v>-0.36</v>
          </cell>
          <cell r="K263">
            <v>-0.16</v>
          </cell>
          <cell r="L263">
            <v>-0.39</v>
          </cell>
          <cell r="M263">
            <v>-0.22</v>
          </cell>
          <cell r="N263">
            <v>-0.13</v>
          </cell>
          <cell r="O263">
            <v>-0.14000000000000001</v>
          </cell>
          <cell r="P263">
            <v>-0.1</v>
          </cell>
          <cell r="Q263">
            <v>-0.03</v>
          </cell>
          <cell r="R263">
            <v>-0.12</v>
          </cell>
          <cell r="S263">
            <v>-7.0000000000000007E-2</v>
          </cell>
          <cell r="T263">
            <v>-0.1</v>
          </cell>
          <cell r="U263">
            <v>7.0000000000000007E-2</v>
          </cell>
          <cell r="V263">
            <v>-0.12</v>
          </cell>
          <cell r="W263">
            <v>0.23</v>
          </cell>
          <cell r="X263">
            <v>0.27</v>
          </cell>
          <cell r="Y263">
            <v>0.17</v>
          </cell>
          <cell r="Z263">
            <v>0.14000000000000001</v>
          </cell>
          <cell r="AA263">
            <v>0.12</v>
          </cell>
          <cell r="AB263">
            <v>0.14000000000000001</v>
          </cell>
          <cell r="AC263">
            <v>0.11</v>
          </cell>
          <cell r="AD263">
            <v>0.09</v>
          </cell>
          <cell r="AE263">
            <v>-0.37</v>
          </cell>
          <cell r="AF263">
            <v>-0.09</v>
          </cell>
          <cell r="AG263">
            <v>0.09</v>
          </cell>
          <cell r="AH263">
            <v>7.0000000000000007E-2</v>
          </cell>
          <cell r="AI263">
            <v>-0.02</v>
          </cell>
          <cell r="AJ263">
            <v>-0.01</v>
          </cell>
          <cell r="AK263">
            <v>0.12</v>
          </cell>
          <cell r="AL263">
            <v>0.14000000000000001</v>
          </cell>
          <cell r="AM263">
            <v>-7.0000000000000007E-2</v>
          </cell>
          <cell r="AN263">
            <v>0.03</v>
          </cell>
          <cell r="AO263">
            <v>0.17</v>
          </cell>
          <cell r="AP263">
            <v>0.24</v>
          </cell>
          <cell r="AQ263">
            <v>0.56999999999999995</v>
          </cell>
          <cell r="AR263">
            <v>0.26</v>
          </cell>
          <cell r="BI263">
            <v>262</v>
          </cell>
        </row>
        <row r="264">
          <cell r="A264" t="str">
            <v>2101002.Condomínio</v>
          </cell>
          <cell r="B264">
            <v>0.04</v>
          </cell>
          <cell r="C264">
            <v>0.08</v>
          </cell>
          <cell r="D264">
            <v>0.32</v>
          </cell>
          <cell r="E264">
            <v>0.44</v>
          </cell>
          <cell r="F264">
            <v>0.39</v>
          </cell>
          <cell r="G264">
            <v>0.56000000000000005</v>
          </cell>
          <cell r="H264">
            <v>0.36</v>
          </cell>
          <cell r="I264">
            <v>0.4</v>
          </cell>
          <cell r="J264">
            <v>0.12</v>
          </cell>
          <cell r="K264">
            <v>0.15</v>
          </cell>
          <cell r="L264">
            <v>-0.05</v>
          </cell>
          <cell r="M264">
            <v>-0.74</v>
          </cell>
          <cell r="N264">
            <v>0.13</v>
          </cell>
          <cell r="O264">
            <v>0.14000000000000001</v>
          </cell>
          <cell r="P264">
            <v>0.12</v>
          </cell>
          <cell r="Q264">
            <v>0.34</v>
          </cell>
          <cell r="R264">
            <v>0.42</v>
          </cell>
          <cell r="S264">
            <v>0.61</v>
          </cell>
          <cell r="T264">
            <v>0.56000000000000005</v>
          </cell>
          <cell r="U264">
            <v>0.32</v>
          </cell>
          <cell r="V264">
            <v>0.47</v>
          </cell>
          <cell r="W264">
            <v>1.28</v>
          </cell>
          <cell r="X264">
            <v>1.18</v>
          </cell>
          <cell r="Y264">
            <v>1.02</v>
          </cell>
          <cell r="Z264">
            <v>0.9</v>
          </cell>
          <cell r="AA264">
            <v>0.76</v>
          </cell>
          <cell r="AB264">
            <v>0.56999999999999995</v>
          </cell>
          <cell r="AC264">
            <v>0.32</v>
          </cell>
          <cell r="AD264">
            <v>0.28999999999999998</v>
          </cell>
          <cell r="AE264">
            <v>0.31</v>
          </cell>
          <cell r="AF264">
            <v>0.79</v>
          </cell>
          <cell r="AG264">
            <v>0.64</v>
          </cell>
          <cell r="AH264">
            <v>0.93</v>
          </cell>
          <cell r="AI264">
            <v>0.65</v>
          </cell>
          <cell r="AJ264">
            <v>0.63</v>
          </cell>
          <cell r="AK264">
            <v>1.1299999999999999</v>
          </cell>
          <cell r="AL264">
            <v>0.38</v>
          </cell>
          <cell r="AM264">
            <v>-0.24</v>
          </cell>
          <cell r="AN264">
            <v>-0.16</v>
          </cell>
          <cell r="AO264">
            <v>0.45</v>
          </cell>
          <cell r="AP264">
            <v>0.35</v>
          </cell>
          <cell r="AQ264">
            <v>0.64</v>
          </cell>
          <cell r="AR264">
            <v>0.69</v>
          </cell>
          <cell r="BI264">
            <v>263</v>
          </cell>
        </row>
        <row r="265">
          <cell r="A265" t="str">
            <v>2101003.Imposto predial</v>
          </cell>
          <cell r="B265">
            <v>0.41</v>
          </cell>
          <cell r="C265">
            <v>0.41</v>
          </cell>
          <cell r="D265">
            <v>0.41</v>
          </cell>
          <cell r="E265">
            <v>0.34</v>
          </cell>
          <cell r="F265">
            <v>0.34</v>
          </cell>
          <cell r="G265">
            <v>0</v>
          </cell>
          <cell r="H265">
            <v>0.05</v>
          </cell>
          <cell r="I265">
            <v>0.11</v>
          </cell>
          <cell r="J265">
            <v>0.11</v>
          </cell>
          <cell r="K265">
            <v>0.11</v>
          </cell>
          <cell r="L265">
            <v>0.11</v>
          </cell>
          <cell r="M265">
            <v>0.12</v>
          </cell>
          <cell r="N265">
            <v>0.12</v>
          </cell>
          <cell r="O265">
            <v>0.12</v>
          </cell>
          <cell r="P265">
            <v>0.12</v>
          </cell>
          <cell r="Q265">
            <v>0.12</v>
          </cell>
          <cell r="R265">
            <v>0.13</v>
          </cell>
          <cell r="S265">
            <v>0.41</v>
          </cell>
          <cell r="T265">
            <v>0.54</v>
          </cell>
          <cell r="U265">
            <v>0.55000000000000004</v>
          </cell>
          <cell r="V265">
            <v>0.55000000000000004</v>
          </cell>
          <cell r="W265">
            <v>0.55000000000000004</v>
          </cell>
          <cell r="X265">
            <v>0.54</v>
          </cell>
          <cell r="Y265">
            <v>0.55000000000000004</v>
          </cell>
          <cell r="Z265">
            <v>0.55000000000000004</v>
          </cell>
          <cell r="AA265">
            <v>0.54</v>
          </cell>
          <cell r="AB265">
            <v>0.55000000000000004</v>
          </cell>
          <cell r="AC265">
            <v>0.56999999999999995</v>
          </cell>
          <cell r="AD265">
            <v>0.19</v>
          </cell>
          <cell r="AE265">
            <v>1.18</v>
          </cell>
          <cell r="AF265">
            <v>1.35</v>
          </cell>
          <cell r="AG265">
            <v>1.35</v>
          </cell>
          <cell r="AH265">
            <v>1.35</v>
          </cell>
          <cell r="AI265">
            <v>1.36</v>
          </cell>
          <cell r="AJ265">
            <v>1.38</v>
          </cell>
          <cell r="AK265">
            <v>1.37</v>
          </cell>
          <cell r="AL265">
            <v>1.37</v>
          </cell>
          <cell r="AM265">
            <v>1.38</v>
          </cell>
          <cell r="AN265">
            <v>1.38</v>
          </cell>
          <cell r="AO265">
            <v>1.44</v>
          </cell>
          <cell r="AP265">
            <v>0.2</v>
          </cell>
          <cell r="AQ265">
            <v>0.1</v>
          </cell>
          <cell r="AR265">
            <v>0.86</v>
          </cell>
          <cell r="BI265">
            <v>264</v>
          </cell>
        </row>
        <row r="266">
          <cell r="A266" t="str">
            <v>2101004.Taxa de água e esgoto</v>
          </cell>
          <cell r="B266">
            <v>3.13</v>
          </cell>
          <cell r="C266">
            <v>1.44</v>
          </cell>
          <cell r="D266">
            <v>1.18</v>
          </cell>
          <cell r="E266">
            <v>0.97</v>
          </cell>
          <cell r="F266">
            <v>2.04</v>
          </cell>
          <cell r="G266">
            <v>0.25</v>
          </cell>
          <cell r="H266">
            <v>-0.64</v>
          </cell>
          <cell r="I266">
            <v>1.82</v>
          </cell>
          <cell r="J266">
            <v>0.03</v>
          </cell>
          <cell r="K266">
            <v>0.01</v>
          </cell>
          <cell r="L266">
            <v>0.57999999999999996</v>
          </cell>
          <cell r="M266">
            <v>0</v>
          </cell>
          <cell r="N266">
            <v>7.0000000000000007E-2</v>
          </cell>
          <cell r="O266">
            <v>0.13</v>
          </cell>
          <cell r="P266">
            <v>7.0000000000000007E-2</v>
          </cell>
          <cell r="Q266">
            <v>0.02</v>
          </cell>
          <cell r="R266">
            <v>1.99</v>
          </cell>
          <cell r="S266">
            <v>1.1200000000000001</v>
          </cell>
          <cell r="T266">
            <v>2.39</v>
          </cell>
          <cell r="U266">
            <v>1.6</v>
          </cell>
          <cell r="V266">
            <v>0.71</v>
          </cell>
          <cell r="W266">
            <v>0.08</v>
          </cell>
          <cell r="X266">
            <v>4.4800000000000004</v>
          </cell>
          <cell r="Y266">
            <v>0.32</v>
          </cell>
          <cell r="Z266">
            <v>0.8</v>
          </cell>
          <cell r="AA266">
            <v>1.57</v>
          </cell>
          <cell r="AB266">
            <v>0.14000000000000001</v>
          </cell>
          <cell r="AC266">
            <v>0.05</v>
          </cell>
          <cell r="AD266">
            <v>1.32</v>
          </cell>
          <cell r="AE266">
            <v>1.04</v>
          </cell>
          <cell r="AF266">
            <v>0.89</v>
          </cell>
          <cell r="AG266">
            <v>1.47</v>
          </cell>
          <cell r="AH266">
            <v>0</v>
          </cell>
          <cell r="AI266">
            <v>0.75</v>
          </cell>
          <cell r="AJ266">
            <v>0.02</v>
          </cell>
          <cell r="AK266">
            <v>0</v>
          </cell>
          <cell r="AL266">
            <v>2.1800000000000002</v>
          </cell>
          <cell r="AM266">
            <v>0.78</v>
          </cell>
          <cell r="AN266">
            <v>0</v>
          </cell>
          <cell r="AO266">
            <v>0.25</v>
          </cell>
          <cell r="AP266">
            <v>1.74</v>
          </cell>
          <cell r="AQ266">
            <v>0.79</v>
          </cell>
          <cell r="AR266">
            <v>0.27</v>
          </cell>
          <cell r="BI266">
            <v>265</v>
          </cell>
        </row>
        <row r="267">
          <cell r="A267" t="str">
            <v>2101008.Compra de água</v>
          </cell>
          <cell r="B267">
            <v>0.02</v>
          </cell>
          <cell r="C267">
            <v>-0.12</v>
          </cell>
          <cell r="D267">
            <v>1.99</v>
          </cell>
          <cell r="E267">
            <v>-4.8</v>
          </cell>
          <cell r="F267">
            <v>-3.28</v>
          </cell>
          <cell r="G267">
            <v>-1.32</v>
          </cell>
          <cell r="H267">
            <v>4.8600000000000003</v>
          </cell>
          <cell r="I267">
            <v>-2.77</v>
          </cell>
          <cell r="J267">
            <v>-6.32</v>
          </cell>
          <cell r="K267">
            <v>0.67</v>
          </cell>
          <cell r="L267">
            <v>7.46</v>
          </cell>
          <cell r="M267">
            <v>-3.39</v>
          </cell>
          <cell r="N267">
            <v>0.4</v>
          </cell>
          <cell r="O267">
            <v>1.06</v>
          </cell>
          <cell r="P267">
            <v>-2.19</v>
          </cell>
          <cell r="Q267">
            <v>0.31</v>
          </cell>
          <cell r="R267">
            <v>1.06</v>
          </cell>
          <cell r="S267">
            <v>-1.71</v>
          </cell>
          <cell r="T267">
            <v>0.28000000000000003</v>
          </cell>
          <cell r="U267">
            <v>-0.22</v>
          </cell>
          <cell r="V267">
            <v>-1.21</v>
          </cell>
          <cell r="W267">
            <v>6.66</v>
          </cell>
          <cell r="X267">
            <v>-1</v>
          </cell>
          <cell r="Y267">
            <v>1.84</v>
          </cell>
          <cell r="Z267">
            <v>8.52</v>
          </cell>
          <cell r="AA267">
            <v>4.05</v>
          </cell>
          <cell r="AB267">
            <v>1.31</v>
          </cell>
          <cell r="AC267">
            <v>-0.68</v>
          </cell>
          <cell r="AD267">
            <v>1.1000000000000001</v>
          </cell>
          <cell r="AE267">
            <v>0.17</v>
          </cell>
          <cell r="AF267">
            <v>-3.17</v>
          </cell>
          <cell r="AG267">
            <v>1.73</v>
          </cell>
          <cell r="AH267">
            <v>0.87</v>
          </cell>
          <cell r="AI267">
            <v>1.76</v>
          </cell>
          <cell r="AJ267">
            <v>1.46</v>
          </cell>
          <cell r="AK267">
            <v>2.4300000000000002</v>
          </cell>
          <cell r="AL267">
            <v>3.23</v>
          </cell>
          <cell r="AM267">
            <v>0.83</v>
          </cell>
          <cell r="AN267">
            <v>-0.88</v>
          </cell>
          <cell r="AO267">
            <v>2.0699999999999998</v>
          </cell>
          <cell r="AP267">
            <v>-0.06</v>
          </cell>
          <cell r="AQ267">
            <v>5.95</v>
          </cell>
          <cell r="AR267">
            <v>1.51</v>
          </cell>
          <cell r="BI267">
            <v>266</v>
          </cell>
        </row>
        <row r="268">
          <cell r="A268" t="str">
            <v>2101012.Mudança</v>
          </cell>
          <cell r="B268">
            <v>1.45</v>
          </cell>
          <cell r="C268">
            <v>-0.13</v>
          </cell>
          <cell r="D268">
            <v>-0.21</v>
          </cell>
          <cell r="E268">
            <v>1.33</v>
          </cell>
          <cell r="F268">
            <v>-0.09</v>
          </cell>
          <cell r="G268">
            <v>2.14</v>
          </cell>
          <cell r="H268">
            <v>-0.91</v>
          </cell>
          <cell r="I268">
            <v>0.98</v>
          </cell>
          <cell r="J268">
            <v>1.39</v>
          </cell>
          <cell r="K268">
            <v>0.3</v>
          </cell>
          <cell r="L268">
            <v>-5.78</v>
          </cell>
          <cell r="M268">
            <v>2.02</v>
          </cell>
          <cell r="N268">
            <v>2.23</v>
          </cell>
          <cell r="O268">
            <v>0.56999999999999995</v>
          </cell>
          <cell r="P268">
            <v>-0.14000000000000001</v>
          </cell>
          <cell r="Q268">
            <v>-2.0299999999999998</v>
          </cell>
          <cell r="R268">
            <v>-1.2</v>
          </cell>
          <cell r="S268">
            <v>0.32</v>
          </cell>
          <cell r="T268">
            <v>1.41</v>
          </cell>
          <cell r="U268">
            <v>-2.87</v>
          </cell>
          <cell r="V268">
            <v>-1.35</v>
          </cell>
          <cell r="W268">
            <v>2.2799999999999998</v>
          </cell>
          <cell r="X268">
            <v>1.1499999999999999</v>
          </cell>
          <cell r="Y268">
            <v>1.82</v>
          </cell>
          <cell r="Z268">
            <v>-0.94</v>
          </cell>
          <cell r="AA268">
            <v>-0.49</v>
          </cell>
          <cell r="AB268">
            <v>1.52</v>
          </cell>
          <cell r="AC268">
            <v>-0.78</v>
          </cell>
          <cell r="AD268">
            <v>1.42</v>
          </cell>
          <cell r="AE268">
            <v>2.81</v>
          </cell>
          <cell r="AF268">
            <v>-0.12</v>
          </cell>
          <cell r="AG268">
            <v>3.96</v>
          </cell>
          <cell r="AH268">
            <v>1.17</v>
          </cell>
          <cell r="AI268">
            <v>-2.27</v>
          </cell>
          <cell r="AJ268">
            <v>-2.2799999999999998</v>
          </cell>
          <cell r="AK268">
            <v>1.76</v>
          </cell>
          <cell r="AL268">
            <v>0.66</v>
          </cell>
          <cell r="AM268">
            <v>1.73</v>
          </cell>
          <cell r="AN268">
            <v>2.99</v>
          </cell>
          <cell r="AO268">
            <v>-0.23</v>
          </cell>
          <cell r="AP268">
            <v>5.26</v>
          </cell>
          <cell r="AQ268">
            <v>0.7</v>
          </cell>
          <cell r="AR268">
            <v>3.3</v>
          </cell>
          <cell r="BI268">
            <v>267</v>
          </cell>
        </row>
        <row r="269">
          <cell r="A269" t="str">
            <v>2103.Reparos</v>
          </cell>
          <cell r="B269">
            <v>0.3</v>
          </cell>
          <cell r="C269">
            <v>1.26</v>
          </cell>
          <cell r="D269">
            <v>1.1200000000000001</v>
          </cell>
          <cell r="E269">
            <v>1.33</v>
          </cell>
          <cell r="F269">
            <v>0.88</v>
          </cell>
          <cell r="G269">
            <v>-0.15</v>
          </cell>
          <cell r="H269">
            <v>1.33</v>
          </cell>
          <cell r="I269">
            <v>1.04</v>
          </cell>
          <cell r="J269">
            <v>0.38</v>
          </cell>
          <cell r="K269">
            <v>-0.02</v>
          </cell>
          <cell r="L269">
            <v>-7.0000000000000007E-2</v>
          </cell>
          <cell r="M269">
            <v>0.09</v>
          </cell>
          <cell r="N269">
            <v>-0.08</v>
          </cell>
          <cell r="O269">
            <v>0.22</v>
          </cell>
          <cell r="P269">
            <v>0.3</v>
          </cell>
          <cell r="Q269">
            <v>0.53</v>
          </cell>
          <cell r="R269">
            <v>0.01</v>
          </cell>
          <cell r="S269">
            <v>0.41</v>
          </cell>
          <cell r="T269">
            <v>1.1499999999999999</v>
          </cell>
          <cell r="U269">
            <v>0.12</v>
          </cell>
          <cell r="V269">
            <v>0.49</v>
          </cell>
          <cell r="W269">
            <v>0.39</v>
          </cell>
          <cell r="X269">
            <v>0.38</v>
          </cell>
          <cell r="Y269">
            <v>1.1100000000000001</v>
          </cell>
          <cell r="Z269">
            <v>1.05</v>
          </cell>
          <cell r="AA269">
            <v>1.0900000000000001</v>
          </cell>
          <cell r="AB269">
            <v>1.1200000000000001</v>
          </cell>
          <cell r="AC269">
            <v>0.39</v>
          </cell>
          <cell r="AD269">
            <v>1.46</v>
          </cell>
          <cell r="AE269">
            <v>0.74</v>
          </cell>
          <cell r="AF269">
            <v>0.2</v>
          </cell>
          <cell r="AG269">
            <v>0.35</v>
          </cell>
          <cell r="AH269">
            <v>1.05</v>
          </cell>
          <cell r="AI269">
            <v>0.54</v>
          </cell>
          <cell r="AJ269">
            <v>0.64</v>
          </cell>
          <cell r="AK269">
            <v>0.02</v>
          </cell>
          <cell r="AL269">
            <v>1</v>
          </cell>
          <cell r="AM269">
            <v>1.1100000000000001</v>
          </cell>
          <cell r="AN269">
            <v>1.51</v>
          </cell>
          <cell r="AO269">
            <v>2.35</v>
          </cell>
          <cell r="AP269">
            <v>2.9</v>
          </cell>
          <cell r="AQ269">
            <v>2.89</v>
          </cell>
          <cell r="AR269">
            <v>1.74</v>
          </cell>
          <cell r="BI269">
            <v>268</v>
          </cell>
        </row>
        <row r="270">
          <cell r="A270" t="str">
            <v>2103005.Ferragens</v>
          </cell>
          <cell r="B270">
            <v>0.2</v>
          </cell>
          <cell r="C270">
            <v>0.67</v>
          </cell>
          <cell r="D270">
            <v>0.84</v>
          </cell>
          <cell r="E270">
            <v>1.27</v>
          </cell>
          <cell r="F270">
            <v>0.8</v>
          </cell>
          <cell r="G270">
            <v>-0.24</v>
          </cell>
          <cell r="H270">
            <v>0.73</v>
          </cell>
          <cell r="I270">
            <v>1.81</v>
          </cell>
          <cell r="J270">
            <v>1.1399999999999999</v>
          </cell>
          <cell r="K270">
            <v>-0.25</v>
          </cell>
          <cell r="L270">
            <v>0.12</v>
          </cell>
          <cell r="M270">
            <v>0.24</v>
          </cell>
          <cell r="N270">
            <v>0.11</v>
          </cell>
          <cell r="O270">
            <v>-0.46</v>
          </cell>
          <cell r="P270">
            <v>0.22</v>
          </cell>
          <cell r="Q270">
            <v>0.28999999999999998</v>
          </cell>
          <cell r="R270">
            <v>0.35</v>
          </cell>
          <cell r="S270">
            <v>-0.24</v>
          </cell>
          <cell r="T270">
            <v>0.34</v>
          </cell>
          <cell r="U270">
            <v>-0.18</v>
          </cell>
          <cell r="V270">
            <v>0.5</v>
          </cell>
          <cell r="W270">
            <v>0.08</v>
          </cell>
          <cell r="X270">
            <v>0.51</v>
          </cell>
          <cell r="Y270">
            <v>1.07</v>
          </cell>
          <cell r="Z270">
            <v>1.53</v>
          </cell>
          <cell r="AA270">
            <v>0.26</v>
          </cell>
          <cell r="AB270">
            <v>1.19</v>
          </cell>
          <cell r="AC270">
            <v>0.46</v>
          </cell>
          <cell r="AD270">
            <v>1.76</v>
          </cell>
          <cell r="AE270">
            <v>1.1200000000000001</v>
          </cell>
          <cell r="AF270">
            <v>-0.31</v>
          </cell>
          <cell r="AG270">
            <v>0.08</v>
          </cell>
          <cell r="AH270">
            <v>0.99</v>
          </cell>
          <cell r="AI270">
            <v>0.89</v>
          </cell>
          <cell r="AJ270">
            <v>0.19</v>
          </cell>
          <cell r="AK270">
            <v>0.16</v>
          </cell>
          <cell r="AL270">
            <v>1.22</v>
          </cell>
          <cell r="AM270">
            <v>0.19</v>
          </cell>
          <cell r="AN270">
            <v>2.17</v>
          </cell>
          <cell r="AO270">
            <v>1.27</v>
          </cell>
          <cell r="AP270">
            <v>3</v>
          </cell>
          <cell r="AQ270">
            <v>3.24</v>
          </cell>
          <cell r="AR270">
            <v>2.75</v>
          </cell>
          <cell r="BI270">
            <v>269</v>
          </cell>
        </row>
        <row r="271">
          <cell r="A271" t="str">
            <v>2103008.Material de eletricidade</v>
          </cell>
          <cell r="B271">
            <v>0.09</v>
          </cell>
          <cell r="C271">
            <v>1.3</v>
          </cell>
          <cell r="D271">
            <v>0.73</v>
          </cell>
          <cell r="E271">
            <v>0.47</v>
          </cell>
          <cell r="F271">
            <v>1.7</v>
          </cell>
          <cell r="G271">
            <v>-1.33</v>
          </cell>
          <cell r="H271">
            <v>0.57999999999999996</v>
          </cell>
          <cell r="I271">
            <v>1.01</v>
          </cell>
          <cell r="J271">
            <v>-0.39</v>
          </cell>
          <cell r="K271">
            <v>1.05</v>
          </cell>
          <cell r="L271">
            <v>1.56</v>
          </cell>
          <cell r="M271">
            <v>0.78</v>
          </cell>
          <cell r="N271">
            <v>0.93</v>
          </cell>
          <cell r="O271">
            <v>-0.55000000000000004</v>
          </cell>
          <cell r="P271">
            <v>-0.19</v>
          </cell>
          <cell r="Q271">
            <v>0.67</v>
          </cell>
          <cell r="R271">
            <v>0.65</v>
          </cell>
          <cell r="S271">
            <v>1.1299999999999999</v>
          </cell>
          <cell r="T271">
            <v>0.81</v>
          </cell>
          <cell r="U271">
            <v>0.06</v>
          </cell>
          <cell r="V271">
            <v>-0.76</v>
          </cell>
          <cell r="W271">
            <v>2.17</v>
          </cell>
          <cell r="X271">
            <v>0.18</v>
          </cell>
          <cell r="Y271">
            <v>0.42</v>
          </cell>
          <cell r="Z271">
            <v>1.65</v>
          </cell>
          <cell r="AA271">
            <v>0.17</v>
          </cell>
          <cell r="AB271">
            <v>-0.01</v>
          </cell>
          <cell r="AC271">
            <v>-0.3</v>
          </cell>
          <cell r="AD271">
            <v>1.66</v>
          </cell>
          <cell r="AE271">
            <v>-0.43</v>
          </cell>
          <cell r="AF271">
            <v>1.02</v>
          </cell>
          <cell r="AG271">
            <v>0.14000000000000001</v>
          </cell>
          <cell r="AH271">
            <v>0.74</v>
          </cell>
          <cell r="AI271">
            <v>0.59</v>
          </cell>
          <cell r="AJ271">
            <v>1.61</v>
          </cell>
          <cell r="AK271">
            <v>-0.9</v>
          </cell>
          <cell r="AL271">
            <v>1.36</v>
          </cell>
          <cell r="AM271">
            <v>1.1000000000000001</v>
          </cell>
          <cell r="AN271">
            <v>1.75</v>
          </cell>
          <cell r="AO271">
            <v>2.9</v>
          </cell>
          <cell r="AP271">
            <v>1.97</v>
          </cell>
          <cell r="AQ271">
            <v>3.01</v>
          </cell>
          <cell r="AR271">
            <v>2.5299999999999998</v>
          </cell>
          <cell r="BI271">
            <v>270</v>
          </cell>
        </row>
        <row r="272">
          <cell r="A272" t="str">
            <v>2103009.Material de pintura</v>
          </cell>
          <cell r="B272">
            <v>0.52</v>
          </cell>
          <cell r="C272">
            <v>-0.12</v>
          </cell>
          <cell r="D272">
            <v>0.76</v>
          </cell>
          <cell r="E272">
            <v>0.09</v>
          </cell>
          <cell r="F272">
            <v>1.41</v>
          </cell>
          <cell r="G272">
            <v>0.51</v>
          </cell>
          <cell r="H272">
            <v>1.04</v>
          </cell>
          <cell r="I272">
            <v>0.88</v>
          </cell>
          <cell r="J272">
            <v>0.16</v>
          </cell>
          <cell r="K272">
            <v>0.12</v>
          </cell>
          <cell r="L272">
            <v>0.59</v>
          </cell>
          <cell r="M272">
            <v>-0.25</v>
          </cell>
          <cell r="N272">
            <v>-0.68</v>
          </cell>
          <cell r="O272">
            <v>1.52</v>
          </cell>
          <cell r="P272">
            <v>-0.21</v>
          </cell>
          <cell r="Q272">
            <v>0.42</v>
          </cell>
          <cell r="R272">
            <v>1.02</v>
          </cell>
          <cell r="S272">
            <v>0.96</v>
          </cell>
          <cell r="T272">
            <v>-0.59</v>
          </cell>
          <cell r="U272">
            <v>1</v>
          </cell>
          <cell r="V272">
            <v>0.86</v>
          </cell>
          <cell r="W272">
            <v>-0.43</v>
          </cell>
          <cell r="X272">
            <v>1.02</v>
          </cell>
          <cell r="Y272">
            <v>1.01</v>
          </cell>
          <cell r="Z272">
            <v>0.54</v>
          </cell>
          <cell r="AA272">
            <v>0.84</v>
          </cell>
          <cell r="AB272">
            <v>0.22</v>
          </cell>
          <cell r="AC272">
            <v>1.08</v>
          </cell>
          <cell r="AD272">
            <v>0.37</v>
          </cell>
          <cell r="AE272">
            <v>0.41</v>
          </cell>
          <cell r="AF272">
            <v>1.37</v>
          </cell>
          <cell r="AG272">
            <v>0.25</v>
          </cell>
          <cell r="AH272">
            <v>0.84</v>
          </cell>
          <cell r="AI272">
            <v>0.48</v>
          </cell>
          <cell r="AJ272">
            <v>0.56000000000000005</v>
          </cell>
          <cell r="AK272">
            <v>0.57999999999999996</v>
          </cell>
          <cell r="AL272">
            <v>0.2</v>
          </cell>
          <cell r="AM272">
            <v>1.38</v>
          </cell>
          <cell r="AN272">
            <v>1.1100000000000001</v>
          </cell>
          <cell r="AO272">
            <v>3.25</v>
          </cell>
          <cell r="AP272">
            <v>2.16</v>
          </cell>
          <cell r="AQ272">
            <v>2.83</v>
          </cell>
          <cell r="AR272">
            <v>1.42</v>
          </cell>
          <cell r="BI272">
            <v>271</v>
          </cell>
        </row>
        <row r="273">
          <cell r="A273" t="str">
            <v>2103012.Material de vidro</v>
          </cell>
          <cell r="B273">
            <v>0.62</v>
          </cell>
          <cell r="C273">
            <v>-0.06</v>
          </cell>
          <cell r="D273">
            <v>2.89</v>
          </cell>
          <cell r="E273">
            <v>-1.35</v>
          </cell>
          <cell r="F273">
            <v>-1.74</v>
          </cell>
          <cell r="G273">
            <v>3.42</v>
          </cell>
          <cell r="H273">
            <v>-0.87</v>
          </cell>
          <cell r="I273">
            <v>-0.26</v>
          </cell>
          <cell r="J273">
            <v>-1.06</v>
          </cell>
          <cell r="K273">
            <v>2.89</v>
          </cell>
          <cell r="L273">
            <v>-2.3199999999999998</v>
          </cell>
          <cell r="M273">
            <v>3.17</v>
          </cell>
          <cell r="N273">
            <v>1.55</v>
          </cell>
          <cell r="O273">
            <v>-0.2</v>
          </cell>
          <cell r="P273">
            <v>1.62</v>
          </cell>
          <cell r="Q273">
            <v>-0.97</v>
          </cell>
          <cell r="R273">
            <v>3.02</v>
          </cell>
          <cell r="S273">
            <v>2.62</v>
          </cell>
          <cell r="T273">
            <v>0.73</v>
          </cell>
          <cell r="U273">
            <v>3.4</v>
          </cell>
          <cell r="V273">
            <v>1.65</v>
          </cell>
          <cell r="W273">
            <v>-0.75</v>
          </cell>
          <cell r="X273">
            <v>1.31</v>
          </cell>
          <cell r="Y273">
            <v>0.16</v>
          </cell>
          <cell r="Z273">
            <v>5.46</v>
          </cell>
          <cell r="AA273">
            <v>1.79</v>
          </cell>
          <cell r="AB273">
            <v>1.77</v>
          </cell>
          <cell r="AC273">
            <v>2.62</v>
          </cell>
          <cell r="AD273">
            <v>3.04</v>
          </cell>
          <cell r="AE273">
            <v>2.69</v>
          </cell>
          <cell r="AF273">
            <v>1.34</v>
          </cell>
          <cell r="AG273">
            <v>-1.1499999999999999</v>
          </cell>
          <cell r="AH273">
            <v>1.71</v>
          </cell>
          <cell r="AI273">
            <v>-2.17</v>
          </cell>
          <cell r="AJ273">
            <v>2.78</v>
          </cell>
          <cell r="AK273">
            <v>-3.39</v>
          </cell>
          <cell r="AL273">
            <v>5.64</v>
          </cell>
          <cell r="AM273">
            <v>0.48</v>
          </cell>
          <cell r="AN273">
            <v>2.5499999999999998</v>
          </cell>
          <cell r="AO273">
            <v>6.17</v>
          </cell>
          <cell r="AP273">
            <v>2.2999999999999998</v>
          </cell>
          <cell r="AQ273">
            <v>3.24</v>
          </cell>
          <cell r="AR273">
            <v>2.46</v>
          </cell>
          <cell r="BI273">
            <v>272</v>
          </cell>
        </row>
        <row r="274">
          <cell r="A274" t="str">
            <v>2103014.Tinta</v>
          </cell>
          <cell r="B274">
            <v>0.45</v>
          </cell>
          <cell r="C274">
            <v>1.99</v>
          </cell>
          <cell r="D274">
            <v>1.5</v>
          </cell>
          <cell r="E274">
            <v>1.89</v>
          </cell>
          <cell r="F274">
            <v>0.62</v>
          </cell>
          <cell r="G274">
            <v>0.08</v>
          </cell>
          <cell r="H274">
            <v>2.06</v>
          </cell>
          <cell r="I274">
            <v>0.64</v>
          </cell>
          <cell r="J274">
            <v>7.0000000000000007E-2</v>
          </cell>
          <cell r="K274">
            <v>-0.19</v>
          </cell>
          <cell r="L274">
            <v>-0.73</v>
          </cell>
          <cell r="M274">
            <v>-0.25</v>
          </cell>
          <cell r="N274">
            <v>-0.32</v>
          </cell>
          <cell r="O274">
            <v>0.59</v>
          </cell>
          <cell r="P274">
            <v>0.56000000000000005</v>
          </cell>
          <cell r="Q274">
            <v>0.76</v>
          </cell>
          <cell r="R274">
            <v>-0.66</v>
          </cell>
          <cell r="S274">
            <v>0.45</v>
          </cell>
          <cell r="T274">
            <v>2.2200000000000002</v>
          </cell>
          <cell r="U274">
            <v>0.06</v>
          </cell>
          <cell r="V274">
            <v>0.74</v>
          </cell>
          <cell r="W274">
            <v>0.28999999999999998</v>
          </cell>
          <cell r="X274">
            <v>0.23</v>
          </cell>
          <cell r="Y274">
            <v>1.41</v>
          </cell>
          <cell r="Z274">
            <v>0.66</v>
          </cell>
          <cell r="AA274">
            <v>1.99</v>
          </cell>
          <cell r="AB274">
            <v>1.6</v>
          </cell>
          <cell r="AC274">
            <v>0.32</v>
          </cell>
          <cell r="AD274">
            <v>1.47</v>
          </cell>
          <cell r="AE274">
            <v>0.88</v>
          </cell>
          <cell r="AF274">
            <v>0.03</v>
          </cell>
          <cell r="AG274">
            <v>0.56999999999999995</v>
          </cell>
          <cell r="AH274">
            <v>1.1399999999999999</v>
          </cell>
          <cell r="AI274">
            <v>0.36</v>
          </cell>
          <cell r="AJ274">
            <v>0.73</v>
          </cell>
          <cell r="AK274">
            <v>0.04</v>
          </cell>
          <cell r="AL274">
            <v>0.95</v>
          </cell>
          <cell r="AM274">
            <v>1.69</v>
          </cell>
          <cell r="AN274">
            <v>1.1299999999999999</v>
          </cell>
          <cell r="AO274">
            <v>2.63</v>
          </cell>
          <cell r="AP274">
            <v>3.32</v>
          </cell>
          <cell r="AQ274">
            <v>2.71</v>
          </cell>
          <cell r="AR274">
            <v>0.93</v>
          </cell>
          <cell r="BI274">
            <v>273</v>
          </cell>
        </row>
        <row r="275">
          <cell r="A275" t="str">
            <v>2103032.Ferramentas</v>
          </cell>
          <cell r="B275">
            <v>-1.95</v>
          </cell>
          <cell r="C275">
            <v>0.73</v>
          </cell>
          <cell r="D275">
            <v>0.69</v>
          </cell>
          <cell r="E275">
            <v>1.9</v>
          </cell>
          <cell r="F275">
            <v>0.6</v>
          </cell>
          <cell r="G275">
            <v>-0.81</v>
          </cell>
          <cell r="H275">
            <v>-0.44</v>
          </cell>
          <cell r="I275">
            <v>-0.47</v>
          </cell>
          <cell r="J275">
            <v>2.64</v>
          </cell>
          <cell r="K275">
            <v>-0.37</v>
          </cell>
          <cell r="L275">
            <v>-1.1200000000000001</v>
          </cell>
          <cell r="M275">
            <v>3.27</v>
          </cell>
          <cell r="N275">
            <v>-1.7</v>
          </cell>
          <cell r="O275">
            <v>0.75</v>
          </cell>
          <cell r="P275">
            <v>1.62</v>
          </cell>
          <cell r="Q275">
            <v>-1.96</v>
          </cell>
          <cell r="R275">
            <v>0.22</v>
          </cell>
          <cell r="S275">
            <v>1.81</v>
          </cell>
          <cell r="T275">
            <v>0.31</v>
          </cell>
          <cell r="U275">
            <v>1.76</v>
          </cell>
          <cell r="V275">
            <v>0.28999999999999998</v>
          </cell>
          <cell r="W275">
            <v>0.7</v>
          </cell>
          <cell r="X275">
            <v>-0.89</v>
          </cell>
          <cell r="Y275">
            <v>-0.49</v>
          </cell>
          <cell r="Z275">
            <v>0.98</v>
          </cell>
          <cell r="AA275">
            <v>-0.25</v>
          </cell>
          <cell r="AB275">
            <v>0.06</v>
          </cell>
          <cell r="AC275">
            <v>1.81</v>
          </cell>
          <cell r="AD275">
            <v>0.93</v>
          </cell>
          <cell r="AE275">
            <v>0.4</v>
          </cell>
          <cell r="AF275">
            <v>0.11</v>
          </cell>
          <cell r="AG275">
            <v>2.09</v>
          </cell>
          <cell r="AH275">
            <v>3.42</v>
          </cell>
          <cell r="AI275">
            <v>-0.27</v>
          </cell>
          <cell r="AJ275">
            <v>-1.1499999999999999</v>
          </cell>
          <cell r="AK275">
            <v>0.94</v>
          </cell>
          <cell r="AL275">
            <v>-7.0000000000000007E-2</v>
          </cell>
          <cell r="AM275">
            <v>-0.51</v>
          </cell>
          <cell r="AN275">
            <v>0.71</v>
          </cell>
          <cell r="AO275">
            <v>3.28</v>
          </cell>
          <cell r="AP275">
            <v>0.94</v>
          </cell>
          <cell r="AQ275">
            <v>1.1399999999999999</v>
          </cell>
          <cell r="AR275">
            <v>2.4900000000000002</v>
          </cell>
          <cell r="BI275">
            <v>274</v>
          </cell>
        </row>
        <row r="276">
          <cell r="A276" t="str">
            <v>2104.Artigos de limpeza</v>
          </cell>
          <cell r="B276">
            <v>-0.56999999999999995</v>
          </cell>
          <cell r="C276">
            <v>0.85</v>
          </cell>
          <cell r="D276">
            <v>0.7</v>
          </cell>
          <cell r="E276">
            <v>0.63</v>
          </cell>
          <cell r="F276">
            <v>0.01</v>
          </cell>
          <cell r="G276">
            <v>0.97</v>
          </cell>
          <cell r="H276">
            <v>0.51</v>
          </cell>
          <cell r="I276">
            <v>1.65</v>
          </cell>
          <cell r="J276">
            <v>1.36</v>
          </cell>
          <cell r="K276">
            <v>0.91</v>
          </cell>
          <cell r="L276">
            <v>-0.15</v>
          </cell>
          <cell r="M276">
            <v>0.23</v>
          </cell>
          <cell r="N276">
            <v>-0.41</v>
          </cell>
          <cell r="O276">
            <v>0.36</v>
          </cell>
          <cell r="P276">
            <v>-0.01</v>
          </cell>
          <cell r="Q276">
            <v>-0.12</v>
          </cell>
          <cell r="R276">
            <v>0.1</v>
          </cell>
          <cell r="S276">
            <v>0.56999999999999995</v>
          </cell>
          <cell r="T276">
            <v>0.33</v>
          </cell>
          <cell r="U276">
            <v>-0.24</v>
          </cell>
          <cell r="V276">
            <v>0.2</v>
          </cell>
          <cell r="W276">
            <v>0.84</v>
          </cell>
          <cell r="X276">
            <v>0.93</v>
          </cell>
          <cell r="Y276">
            <v>0.44</v>
          </cell>
          <cell r="Z276">
            <v>1.06</v>
          </cell>
          <cell r="AA276">
            <v>1.37</v>
          </cell>
          <cell r="AB276">
            <v>1.0900000000000001</v>
          </cell>
          <cell r="AC276">
            <v>1.47</v>
          </cell>
          <cell r="AD276">
            <v>1.58</v>
          </cell>
          <cell r="AE276">
            <v>1.85</v>
          </cell>
          <cell r="AF276">
            <v>1.2</v>
          </cell>
          <cell r="AG276">
            <v>0.99</v>
          </cell>
          <cell r="AH276">
            <v>0.5</v>
          </cell>
          <cell r="AI276">
            <v>0.6</v>
          </cell>
          <cell r="AJ276">
            <v>0.47</v>
          </cell>
          <cell r="AK276">
            <v>0.23</v>
          </cell>
          <cell r="AL276">
            <v>1.03</v>
          </cell>
          <cell r="AM276">
            <v>1.73</v>
          </cell>
          <cell r="AN276">
            <v>1.84</v>
          </cell>
          <cell r="AO276">
            <v>1.88</v>
          </cell>
          <cell r="AP276">
            <v>3.52</v>
          </cell>
          <cell r="AQ276">
            <v>2.79</v>
          </cell>
          <cell r="AR276">
            <v>2.38</v>
          </cell>
          <cell r="BI276">
            <v>275</v>
          </cell>
        </row>
        <row r="277">
          <cell r="A277" t="str">
            <v>2104002.Vassoura</v>
          </cell>
          <cell r="B277">
            <v>0</v>
          </cell>
          <cell r="C277">
            <v>0.69</v>
          </cell>
          <cell r="D277">
            <v>0.02</v>
          </cell>
          <cell r="E277">
            <v>1.8</v>
          </cell>
          <cell r="F277">
            <v>-0.05</v>
          </cell>
          <cell r="G277">
            <v>1.26</v>
          </cell>
          <cell r="H277">
            <v>1.66</v>
          </cell>
          <cell r="I277">
            <v>0.43</v>
          </cell>
          <cell r="J277">
            <v>0.97</v>
          </cell>
          <cell r="K277">
            <v>0.67</v>
          </cell>
          <cell r="L277">
            <v>7.0000000000000007E-2</v>
          </cell>
          <cell r="M277">
            <v>7.0000000000000007E-2</v>
          </cell>
          <cell r="N277">
            <v>0.48</v>
          </cell>
          <cell r="O277">
            <v>-0.41</v>
          </cell>
          <cell r="P277">
            <v>1.19</v>
          </cell>
          <cell r="Q277">
            <v>-1.63</v>
          </cell>
          <cell r="R277">
            <v>0.48</v>
          </cell>
          <cell r="S277">
            <v>-0.03</v>
          </cell>
          <cell r="T277">
            <v>0.11</v>
          </cell>
          <cell r="U277">
            <v>0.57999999999999996</v>
          </cell>
          <cell r="V277">
            <v>1.1499999999999999</v>
          </cell>
          <cell r="W277">
            <v>1.78</v>
          </cell>
          <cell r="X277">
            <v>1.57</v>
          </cell>
          <cell r="Y277">
            <v>0.41</v>
          </cell>
          <cell r="Z277">
            <v>1.78</v>
          </cell>
          <cell r="AA277">
            <v>1.1000000000000001</v>
          </cell>
          <cell r="AB277">
            <v>1.33</v>
          </cell>
          <cell r="AC277">
            <v>0.68</v>
          </cell>
          <cell r="AD277">
            <v>0.19</v>
          </cell>
          <cell r="AE277">
            <v>-0.49</v>
          </cell>
          <cell r="AF277">
            <v>-1.32</v>
          </cell>
          <cell r="AG277">
            <v>0.77</v>
          </cell>
          <cell r="AH277">
            <v>0.39</v>
          </cell>
          <cell r="AI277">
            <v>0.68</v>
          </cell>
          <cell r="AJ277">
            <v>1.1299999999999999</v>
          </cell>
          <cell r="AK277">
            <v>0.22</v>
          </cell>
          <cell r="AL277">
            <v>0.28999999999999998</v>
          </cell>
          <cell r="AM277">
            <v>1.39</v>
          </cell>
          <cell r="AN277">
            <v>0.86</v>
          </cell>
          <cell r="AO277">
            <v>0.91</v>
          </cell>
          <cell r="AP277">
            <v>1.87</v>
          </cell>
          <cell r="AQ277">
            <v>1.78</v>
          </cell>
          <cell r="AR277">
            <v>-0.71</v>
          </cell>
          <cell r="BI277">
            <v>276</v>
          </cell>
        </row>
        <row r="278">
          <cell r="A278" t="str">
            <v>2104003.Saco para lixo</v>
          </cell>
          <cell r="B278">
            <v>-1.44</v>
          </cell>
          <cell r="C278">
            <v>0.21</v>
          </cell>
          <cell r="D278">
            <v>1.47</v>
          </cell>
          <cell r="E278">
            <v>2.0299999999999998</v>
          </cell>
          <cell r="F278">
            <v>1.33</v>
          </cell>
          <cell r="G278">
            <v>0.04</v>
          </cell>
          <cell r="H278">
            <v>1.03</v>
          </cell>
          <cell r="I278">
            <v>1.89</v>
          </cell>
          <cell r="J278">
            <v>-0.76</v>
          </cell>
          <cell r="K278">
            <v>-2.4900000000000002</v>
          </cell>
          <cell r="L278">
            <v>-2.72</v>
          </cell>
          <cell r="M278">
            <v>0.27</v>
          </cell>
          <cell r="N278">
            <v>0.16</v>
          </cell>
          <cell r="O278">
            <v>-3.76</v>
          </cell>
          <cell r="P278">
            <v>0.97</v>
          </cell>
          <cell r="Q278">
            <v>-2.2599999999999998</v>
          </cell>
          <cell r="R278">
            <v>-1.63</v>
          </cell>
          <cell r="S278">
            <v>2.46</v>
          </cell>
          <cell r="T278">
            <v>1.24</v>
          </cell>
          <cell r="U278">
            <v>2.36</v>
          </cell>
          <cell r="V278">
            <v>1.62</v>
          </cell>
          <cell r="W278">
            <v>0.7</v>
          </cell>
          <cell r="X278">
            <v>1.65</v>
          </cell>
          <cell r="Y278">
            <v>6.64</v>
          </cell>
          <cell r="Z278">
            <v>-2.5</v>
          </cell>
          <cell r="AA278">
            <v>-0.94</v>
          </cell>
          <cell r="AB278">
            <v>5.36</v>
          </cell>
          <cell r="AC278">
            <v>0.79</v>
          </cell>
          <cell r="AD278">
            <v>2.25</v>
          </cell>
          <cell r="AE278">
            <v>-0.34</v>
          </cell>
          <cell r="AF278">
            <v>0.84</v>
          </cell>
          <cell r="AG278">
            <v>2.52</v>
          </cell>
          <cell r="AH278">
            <v>-3.26</v>
          </cell>
          <cell r="AI278">
            <v>-0.6</v>
          </cell>
          <cell r="AJ278">
            <v>-1.84</v>
          </cell>
          <cell r="AK278">
            <v>0.44</v>
          </cell>
          <cell r="AL278">
            <v>3.38</v>
          </cell>
          <cell r="AM278">
            <v>2.29</v>
          </cell>
          <cell r="AN278">
            <v>0.13</v>
          </cell>
          <cell r="AO278">
            <v>-1.17</v>
          </cell>
          <cell r="AP278">
            <v>0.22</v>
          </cell>
          <cell r="AQ278">
            <v>1.02</v>
          </cell>
          <cell r="AR278">
            <v>-0.28999999999999998</v>
          </cell>
          <cell r="BI278">
            <v>277</v>
          </cell>
        </row>
        <row r="279">
          <cell r="A279" t="str">
            <v>2104005.Água sanitária</v>
          </cell>
          <cell r="B279">
            <v>-0.59</v>
          </cell>
          <cell r="C279">
            <v>0.19</v>
          </cell>
          <cell r="D279">
            <v>0.79</v>
          </cell>
          <cell r="E279">
            <v>-0.06</v>
          </cell>
          <cell r="F279">
            <v>0.39</v>
          </cell>
          <cell r="G279">
            <v>2.0299999999999998</v>
          </cell>
          <cell r="H279">
            <v>1.64</v>
          </cell>
          <cell r="I279">
            <v>1.6</v>
          </cell>
          <cell r="J279">
            <v>0.78</v>
          </cell>
          <cell r="K279">
            <v>-0.12</v>
          </cell>
          <cell r="L279">
            <v>-0.24</v>
          </cell>
          <cell r="M279">
            <v>1.72</v>
          </cell>
          <cell r="N279">
            <v>-0.36</v>
          </cell>
          <cell r="O279">
            <v>1.53</v>
          </cell>
          <cell r="P279">
            <v>0.28999999999999998</v>
          </cell>
          <cell r="Q279">
            <v>1.56</v>
          </cell>
          <cell r="R279">
            <v>0.56000000000000005</v>
          </cell>
          <cell r="S279">
            <v>0.27</v>
          </cell>
          <cell r="T279">
            <v>1.49</v>
          </cell>
          <cell r="U279">
            <v>0.38</v>
          </cell>
          <cell r="V279">
            <v>1.36</v>
          </cell>
          <cell r="W279">
            <v>1.57</v>
          </cell>
          <cell r="X279">
            <v>1.8</v>
          </cell>
          <cell r="Y279">
            <v>1.08</v>
          </cell>
          <cell r="Z279">
            <v>2.4</v>
          </cell>
          <cell r="AA279">
            <v>0.91</v>
          </cell>
          <cell r="AB279">
            <v>2.34</v>
          </cell>
          <cell r="AC279">
            <v>1.48</v>
          </cell>
          <cell r="AD279">
            <v>0.63</v>
          </cell>
          <cell r="AE279">
            <v>2.04</v>
          </cell>
          <cell r="AF279">
            <v>0.51</v>
          </cell>
          <cell r="AG279">
            <v>0.68</v>
          </cell>
          <cell r="AH279">
            <v>0.11</v>
          </cell>
          <cell r="AI279">
            <v>1.61</v>
          </cell>
          <cell r="AJ279">
            <v>1.04</v>
          </cell>
          <cell r="AK279">
            <v>-0.7</v>
          </cell>
          <cell r="AL279">
            <v>-7.0000000000000007E-2</v>
          </cell>
          <cell r="AM279">
            <v>1.25</v>
          </cell>
          <cell r="AN279">
            <v>1.48</v>
          </cell>
          <cell r="AO279">
            <v>0.56000000000000005</v>
          </cell>
          <cell r="AP279">
            <v>1.39</v>
          </cell>
          <cell r="AQ279">
            <v>0.45</v>
          </cell>
          <cell r="AR279">
            <v>2.94</v>
          </cell>
          <cell r="BI279">
            <v>278</v>
          </cell>
        </row>
        <row r="280">
          <cell r="A280" t="str">
            <v>2104008.Detergente</v>
          </cell>
          <cell r="B280">
            <v>-0.72</v>
          </cell>
          <cell r="C280">
            <v>0.85</v>
          </cell>
          <cell r="D280">
            <v>1.17</v>
          </cell>
          <cell r="E280">
            <v>1.22</v>
          </cell>
          <cell r="F280">
            <v>0.96</v>
          </cell>
          <cell r="G280">
            <v>-0.04</v>
          </cell>
          <cell r="H280">
            <v>0.51</v>
          </cell>
          <cell r="I280">
            <v>2.81</v>
          </cell>
          <cell r="J280">
            <v>1.07</v>
          </cell>
          <cell r="K280">
            <v>-1.1599999999999999</v>
          </cell>
          <cell r="L280">
            <v>-1.79</v>
          </cell>
          <cell r="M280">
            <v>-0.44</v>
          </cell>
          <cell r="N280">
            <v>-0.3</v>
          </cell>
          <cell r="O280">
            <v>0.12</v>
          </cell>
          <cell r="P280">
            <v>2.16</v>
          </cell>
          <cell r="Q280">
            <v>-0.23</v>
          </cell>
          <cell r="R280">
            <v>-0.31</v>
          </cell>
          <cell r="S280">
            <v>1.47</v>
          </cell>
          <cell r="T280">
            <v>0.78</v>
          </cell>
          <cell r="U280">
            <v>-0.15</v>
          </cell>
          <cell r="V280">
            <v>-0.56000000000000005</v>
          </cell>
          <cell r="W280">
            <v>1.54</v>
          </cell>
          <cell r="X280">
            <v>2.8</v>
          </cell>
          <cell r="Y280">
            <v>0.64</v>
          </cell>
          <cell r="Z280">
            <v>-0.41</v>
          </cell>
          <cell r="AA280">
            <v>1.03</v>
          </cell>
          <cell r="AB280">
            <v>0.8</v>
          </cell>
          <cell r="AC280">
            <v>0.56000000000000005</v>
          </cell>
          <cell r="AD280">
            <v>0.91</v>
          </cell>
          <cell r="AE280">
            <v>3.35</v>
          </cell>
          <cell r="AF280">
            <v>0.45</v>
          </cell>
          <cell r="AG280">
            <v>1.1499999999999999</v>
          </cell>
          <cell r="AH280">
            <v>0.83</v>
          </cell>
          <cell r="AI280">
            <v>0.68</v>
          </cell>
          <cell r="AJ280">
            <v>0.32</v>
          </cell>
          <cell r="AK280">
            <v>-0.11</v>
          </cell>
          <cell r="AL280">
            <v>1.29</v>
          </cell>
          <cell r="AM280">
            <v>-0.02</v>
          </cell>
          <cell r="AN280">
            <v>3.65</v>
          </cell>
          <cell r="AO280">
            <v>1.02</v>
          </cell>
          <cell r="AP280">
            <v>4.9000000000000004</v>
          </cell>
          <cell r="AQ280">
            <v>2.1</v>
          </cell>
          <cell r="AR280">
            <v>-0.91</v>
          </cell>
          <cell r="BI280">
            <v>279</v>
          </cell>
        </row>
        <row r="281">
          <cell r="A281" t="str">
            <v>2104009.Sabão em pó</v>
          </cell>
          <cell r="B281">
            <v>-1.69</v>
          </cell>
          <cell r="C281">
            <v>0.93</v>
          </cell>
          <cell r="D281">
            <v>1.17</v>
          </cell>
          <cell r="E281">
            <v>0.57999999999999996</v>
          </cell>
          <cell r="F281">
            <v>-0.44</v>
          </cell>
          <cell r="G281">
            <v>0.77</v>
          </cell>
          <cell r="H281">
            <v>-0.14000000000000001</v>
          </cell>
          <cell r="I281">
            <v>1.71</v>
          </cell>
          <cell r="J281">
            <v>2.0099999999999998</v>
          </cell>
          <cell r="K281">
            <v>2.0099999999999998</v>
          </cell>
          <cell r="L281">
            <v>0.14000000000000001</v>
          </cell>
          <cell r="M281">
            <v>0.16</v>
          </cell>
          <cell r="N281">
            <v>-0.75</v>
          </cell>
          <cell r="O281">
            <v>-0.56999999999999995</v>
          </cell>
          <cell r="P281">
            <v>-0.71</v>
          </cell>
          <cell r="Q281">
            <v>-0.1</v>
          </cell>
          <cell r="R281">
            <v>0.44</v>
          </cell>
          <cell r="S281">
            <v>0.61</v>
          </cell>
          <cell r="T281">
            <v>0.31</v>
          </cell>
          <cell r="U281">
            <v>-1.54</v>
          </cell>
          <cell r="V281">
            <v>-0.12</v>
          </cell>
          <cell r="W281">
            <v>0.96</v>
          </cell>
          <cell r="X281">
            <v>0.84</v>
          </cell>
          <cell r="Y281">
            <v>0.46</v>
          </cell>
          <cell r="Z281">
            <v>1.58</v>
          </cell>
          <cell r="AA281">
            <v>2.09</v>
          </cell>
          <cell r="AB281">
            <v>2.15</v>
          </cell>
          <cell r="AC281">
            <v>2.4900000000000002</v>
          </cell>
          <cell r="AD281">
            <v>3.54</v>
          </cell>
          <cell r="AE281">
            <v>3.16</v>
          </cell>
          <cell r="AF281">
            <v>1.89</v>
          </cell>
          <cell r="AG281">
            <v>1.63</v>
          </cell>
          <cell r="AH281">
            <v>0.33</v>
          </cell>
          <cell r="AI281">
            <v>0.57999999999999996</v>
          </cell>
          <cell r="AJ281">
            <v>0.09</v>
          </cell>
          <cell r="AK281">
            <v>0.62</v>
          </cell>
          <cell r="AL281">
            <v>1.47</v>
          </cell>
          <cell r="AM281">
            <v>2.44</v>
          </cell>
          <cell r="AN281">
            <v>1.82</v>
          </cell>
          <cell r="AO281">
            <v>2.1800000000000002</v>
          </cell>
          <cell r="AP281">
            <v>3.19</v>
          </cell>
          <cell r="AQ281">
            <v>3.59</v>
          </cell>
          <cell r="AR281">
            <v>2.8</v>
          </cell>
          <cell r="BI281">
            <v>280</v>
          </cell>
        </row>
        <row r="282">
          <cell r="A282" t="str">
            <v>2104012.Desinfetante</v>
          </cell>
          <cell r="B282">
            <v>-0.3</v>
          </cell>
          <cell r="C282">
            <v>-0.51</v>
          </cell>
          <cell r="D282">
            <v>0.55000000000000004</v>
          </cell>
          <cell r="E282">
            <v>0.43</v>
          </cell>
          <cell r="F282">
            <v>0.37</v>
          </cell>
          <cell r="G282">
            <v>0.13</v>
          </cell>
          <cell r="H282">
            <v>0.52</v>
          </cell>
          <cell r="I282">
            <v>1.7</v>
          </cell>
          <cell r="J282">
            <v>1.67</v>
          </cell>
          <cell r="K282">
            <v>-0.78</v>
          </cell>
          <cell r="L282">
            <v>-0.93</v>
          </cell>
          <cell r="M282">
            <v>-0.28000000000000003</v>
          </cell>
          <cell r="N282">
            <v>0.25</v>
          </cell>
          <cell r="O282">
            <v>0.26</v>
          </cell>
          <cell r="P282">
            <v>-0.52</v>
          </cell>
          <cell r="Q282">
            <v>-0.08</v>
          </cell>
          <cell r="R282">
            <v>-0.14000000000000001</v>
          </cell>
          <cell r="S282">
            <v>-0.51</v>
          </cell>
          <cell r="T282">
            <v>1.08</v>
          </cell>
          <cell r="U282">
            <v>1.01</v>
          </cell>
          <cell r="V282">
            <v>1.27</v>
          </cell>
          <cell r="W282">
            <v>0.82</v>
          </cell>
          <cell r="X282">
            <v>0.48</v>
          </cell>
          <cell r="Y282">
            <v>0.69</v>
          </cell>
          <cell r="Z282">
            <v>0.28999999999999998</v>
          </cell>
          <cell r="AA282">
            <v>2.2000000000000002</v>
          </cell>
          <cell r="AB282">
            <v>-0.13</v>
          </cell>
          <cell r="AC282">
            <v>2.02</v>
          </cell>
          <cell r="AD282">
            <v>0.09</v>
          </cell>
          <cell r="AE282">
            <v>1.52</v>
          </cell>
          <cell r="AF282">
            <v>7.0000000000000007E-2</v>
          </cell>
          <cell r="AG282">
            <v>-0.63</v>
          </cell>
          <cell r="AH282">
            <v>1.36</v>
          </cell>
          <cell r="AI282">
            <v>0.54</v>
          </cell>
          <cell r="AJ282">
            <v>0.7</v>
          </cell>
          <cell r="AK282">
            <v>-0.99</v>
          </cell>
          <cell r="AL282">
            <v>0.6</v>
          </cell>
          <cell r="AM282">
            <v>0.39</v>
          </cell>
          <cell r="AN282">
            <v>0.01</v>
          </cell>
          <cell r="AO282">
            <v>0.79</v>
          </cell>
          <cell r="AP282">
            <v>2.63</v>
          </cell>
          <cell r="AQ282">
            <v>1.65</v>
          </cell>
          <cell r="AR282">
            <v>1.68</v>
          </cell>
          <cell r="BI282">
            <v>281</v>
          </cell>
        </row>
        <row r="283">
          <cell r="A283" t="str">
            <v>2104013.Inseticida</v>
          </cell>
          <cell r="B283">
            <v>1.26</v>
          </cell>
          <cell r="C283">
            <v>4.55</v>
          </cell>
          <cell r="D283">
            <v>-3.28</v>
          </cell>
          <cell r="E283">
            <v>-1.02</v>
          </cell>
          <cell r="F283">
            <v>-2.97</v>
          </cell>
          <cell r="G283">
            <v>3.45</v>
          </cell>
          <cell r="H283">
            <v>2.46</v>
          </cell>
          <cell r="I283">
            <v>-5.91</v>
          </cell>
          <cell r="J283">
            <v>2.87</v>
          </cell>
          <cell r="K283">
            <v>1.03</v>
          </cell>
          <cell r="L283">
            <v>0.03</v>
          </cell>
          <cell r="M283">
            <v>0.98</v>
          </cell>
          <cell r="N283">
            <v>-0.62</v>
          </cell>
          <cell r="O283">
            <v>1.75</v>
          </cell>
          <cell r="P283">
            <v>0.41</v>
          </cell>
          <cell r="Q283">
            <v>-3.63</v>
          </cell>
          <cell r="R283">
            <v>1.46</v>
          </cell>
          <cell r="S283">
            <v>2.1</v>
          </cell>
          <cell r="T283">
            <v>-2.25</v>
          </cell>
          <cell r="U283">
            <v>2.31</v>
          </cell>
          <cell r="V283">
            <v>-0.79</v>
          </cell>
          <cell r="W283">
            <v>-0.94</v>
          </cell>
          <cell r="X283">
            <v>0.7</v>
          </cell>
          <cell r="Y283">
            <v>2.19</v>
          </cell>
          <cell r="Z283">
            <v>0.53</v>
          </cell>
          <cell r="AA283">
            <v>0.05</v>
          </cell>
          <cell r="AB283">
            <v>-0.6</v>
          </cell>
          <cell r="AC283">
            <v>-1.58</v>
          </cell>
          <cell r="AD283">
            <v>-0.41</v>
          </cell>
          <cell r="AE283">
            <v>-0.32</v>
          </cell>
          <cell r="AF283">
            <v>-0.59</v>
          </cell>
          <cell r="AG283">
            <v>0.19</v>
          </cell>
          <cell r="AH283">
            <v>0.31</v>
          </cell>
          <cell r="AI283">
            <v>-0.87</v>
          </cell>
          <cell r="AJ283">
            <v>0.43</v>
          </cell>
          <cell r="AK283">
            <v>0.23</v>
          </cell>
          <cell r="AL283">
            <v>0.37</v>
          </cell>
          <cell r="AM283">
            <v>2.27</v>
          </cell>
          <cell r="AN283">
            <v>3.14</v>
          </cell>
          <cell r="AO283">
            <v>1.27</v>
          </cell>
          <cell r="AP283">
            <v>1.75</v>
          </cell>
          <cell r="AQ283">
            <v>2.7</v>
          </cell>
          <cell r="AR283">
            <v>0.96</v>
          </cell>
          <cell r="BI283">
            <v>282</v>
          </cell>
        </row>
        <row r="284">
          <cell r="A284" t="str">
            <v>2104014.Cera para assoalho</v>
          </cell>
          <cell r="B284">
            <v>0.95</v>
          </cell>
          <cell r="C284">
            <v>1.62</v>
          </cell>
          <cell r="D284">
            <v>2</v>
          </cell>
          <cell r="E284">
            <v>0.61</v>
          </cell>
          <cell r="F284">
            <v>0.86</v>
          </cell>
          <cell r="G284">
            <v>0.17</v>
          </cell>
          <cell r="H284">
            <v>1.35</v>
          </cell>
          <cell r="I284">
            <v>1.77</v>
          </cell>
          <cell r="J284">
            <v>1.31</v>
          </cell>
          <cell r="K284">
            <v>0.46</v>
          </cell>
          <cell r="L284">
            <v>-1.49</v>
          </cell>
          <cell r="M284">
            <v>2.12</v>
          </cell>
          <cell r="N284">
            <v>-1.1599999999999999</v>
          </cell>
          <cell r="O284">
            <v>2.37</v>
          </cell>
          <cell r="P284">
            <v>0.93</v>
          </cell>
          <cell r="Q284">
            <v>-1.06</v>
          </cell>
          <cell r="R284">
            <v>1.26</v>
          </cell>
          <cell r="S284">
            <v>-0.67</v>
          </cell>
          <cell r="T284">
            <v>1.65</v>
          </cell>
          <cell r="U284">
            <v>3.57</v>
          </cell>
          <cell r="V284">
            <v>1.73</v>
          </cell>
          <cell r="W284">
            <v>1.86</v>
          </cell>
          <cell r="X284">
            <v>0.95</v>
          </cell>
          <cell r="Y284">
            <v>0.06</v>
          </cell>
          <cell r="Z284">
            <v>0.53</v>
          </cell>
          <cell r="AA284">
            <v>4.51</v>
          </cell>
          <cell r="AB284">
            <v>-0.48</v>
          </cell>
          <cell r="AC284">
            <v>0.86</v>
          </cell>
          <cell r="AD284">
            <v>1.44</v>
          </cell>
          <cell r="AE284">
            <v>1.02</v>
          </cell>
          <cell r="AF284">
            <v>3.47</v>
          </cell>
          <cell r="AG284">
            <v>2.12</v>
          </cell>
          <cell r="AH284">
            <v>0.42</v>
          </cell>
          <cell r="AI284">
            <v>1.25</v>
          </cell>
          <cell r="AJ284">
            <v>0.47</v>
          </cell>
          <cell r="AK284">
            <v>0.45</v>
          </cell>
          <cell r="AL284">
            <v>-1.75</v>
          </cell>
          <cell r="AM284">
            <v>0.87</v>
          </cell>
          <cell r="AN284">
            <v>0.37</v>
          </cell>
          <cell r="AO284">
            <v>1.28</v>
          </cell>
          <cell r="AP284">
            <v>1.06</v>
          </cell>
          <cell r="AQ284">
            <v>2.12</v>
          </cell>
          <cell r="AR284">
            <v>1.66</v>
          </cell>
          <cell r="BI284">
            <v>283</v>
          </cell>
        </row>
        <row r="285">
          <cell r="A285" t="str">
            <v>2104015.Sabão em barra</v>
          </cell>
          <cell r="B285">
            <v>0.78</v>
          </cell>
          <cell r="C285">
            <v>0.94</v>
          </cell>
          <cell r="D285">
            <v>-0.14000000000000001</v>
          </cell>
          <cell r="E285">
            <v>1</v>
          </cell>
          <cell r="F285">
            <v>0.43</v>
          </cell>
          <cell r="G285">
            <v>1.1299999999999999</v>
          </cell>
          <cell r="H285">
            <v>0.95</v>
          </cell>
          <cell r="I285">
            <v>1.91</v>
          </cell>
          <cell r="J285">
            <v>0.62</v>
          </cell>
          <cell r="K285">
            <v>0.46</v>
          </cell>
          <cell r="L285">
            <v>0.28999999999999998</v>
          </cell>
          <cell r="M285">
            <v>0.06</v>
          </cell>
          <cell r="N285">
            <v>-0.93</v>
          </cell>
          <cell r="O285">
            <v>1.08</v>
          </cell>
          <cell r="P285">
            <v>-1.1000000000000001</v>
          </cell>
          <cell r="Q285">
            <v>-0.16</v>
          </cell>
          <cell r="R285">
            <v>-0.05</v>
          </cell>
          <cell r="S285">
            <v>0.22</v>
          </cell>
          <cell r="T285">
            <v>-0.76</v>
          </cell>
          <cell r="U285">
            <v>0.17</v>
          </cell>
          <cell r="V285">
            <v>0</v>
          </cell>
          <cell r="W285">
            <v>0.25</v>
          </cell>
          <cell r="X285">
            <v>0.04</v>
          </cell>
          <cell r="Y285">
            <v>-0.53</v>
          </cell>
          <cell r="Z285">
            <v>0.31</v>
          </cell>
          <cell r="AA285">
            <v>-0.06</v>
          </cell>
          <cell r="AB285">
            <v>-0.2</v>
          </cell>
          <cell r="AC285">
            <v>0.84</v>
          </cell>
          <cell r="AD285">
            <v>0.01</v>
          </cell>
          <cell r="AE285">
            <v>-0.61</v>
          </cell>
          <cell r="AF285">
            <v>1.45</v>
          </cell>
          <cell r="AG285">
            <v>0.55000000000000004</v>
          </cell>
          <cell r="AH285">
            <v>0.32</v>
          </cell>
          <cell r="AI285">
            <v>0.09</v>
          </cell>
          <cell r="AJ285">
            <v>0.72</v>
          </cell>
          <cell r="AK285">
            <v>1.55</v>
          </cell>
          <cell r="AL285">
            <v>1.87</v>
          </cell>
          <cell r="AM285">
            <v>2.58</v>
          </cell>
          <cell r="AN285">
            <v>4.07</v>
          </cell>
          <cell r="AO285">
            <v>3.61</v>
          </cell>
          <cell r="AP285">
            <v>8</v>
          </cell>
          <cell r="AQ285">
            <v>3.74</v>
          </cell>
          <cell r="AR285">
            <v>5.8</v>
          </cell>
          <cell r="BI285">
            <v>284</v>
          </cell>
        </row>
        <row r="286">
          <cell r="A286" t="str">
            <v>2104016.Esponja de limpeza</v>
          </cell>
          <cell r="B286">
            <v>-0.55000000000000004</v>
          </cell>
          <cell r="C286">
            <v>1.83</v>
          </cell>
          <cell r="D286">
            <v>1.66</v>
          </cell>
          <cell r="E286">
            <v>-0.48</v>
          </cell>
          <cell r="F286">
            <v>-0.32</v>
          </cell>
          <cell r="G286">
            <v>2.87</v>
          </cell>
          <cell r="H286">
            <v>-0.75</v>
          </cell>
          <cell r="I286">
            <v>3.02</v>
          </cell>
          <cell r="J286">
            <v>0.89</v>
          </cell>
          <cell r="K286">
            <v>0.41</v>
          </cell>
          <cell r="L286">
            <v>0.71</v>
          </cell>
          <cell r="M286">
            <v>-0.08</v>
          </cell>
          <cell r="N286">
            <v>-0.49</v>
          </cell>
          <cell r="O286">
            <v>0.1</v>
          </cell>
          <cell r="P286">
            <v>1.83</v>
          </cell>
          <cell r="Q286">
            <v>-0.83</v>
          </cell>
          <cell r="R286">
            <v>0.67</v>
          </cell>
          <cell r="S286">
            <v>0.88</v>
          </cell>
          <cell r="T286">
            <v>0.64</v>
          </cell>
          <cell r="U286">
            <v>-0.14000000000000001</v>
          </cell>
          <cell r="V286">
            <v>-0.43</v>
          </cell>
          <cell r="W286">
            <v>0.69</v>
          </cell>
          <cell r="X286">
            <v>1.62</v>
          </cell>
          <cell r="Y286">
            <v>0.92</v>
          </cell>
          <cell r="Z286">
            <v>1.1000000000000001</v>
          </cell>
          <cell r="AA286">
            <v>0.88</v>
          </cell>
          <cell r="AB286">
            <v>0.64</v>
          </cell>
          <cell r="AC286">
            <v>1.37</v>
          </cell>
          <cell r="AD286">
            <v>1.81</v>
          </cell>
          <cell r="AE286">
            <v>0.34</v>
          </cell>
          <cell r="AF286">
            <v>1.2</v>
          </cell>
          <cell r="AG286">
            <v>-0.32</v>
          </cell>
          <cell r="AH286">
            <v>1.78</v>
          </cell>
          <cell r="AI286">
            <v>0.89</v>
          </cell>
          <cell r="AJ286">
            <v>1.39</v>
          </cell>
          <cell r="AK286">
            <v>-0.82</v>
          </cell>
          <cell r="AL286">
            <v>-0.42</v>
          </cell>
          <cell r="AM286">
            <v>1.67</v>
          </cell>
          <cell r="AN286">
            <v>-0.25</v>
          </cell>
          <cell r="AO286">
            <v>1.91</v>
          </cell>
          <cell r="AP286">
            <v>2.78</v>
          </cell>
          <cell r="AQ286">
            <v>2.6</v>
          </cell>
          <cell r="AR286">
            <v>0.15</v>
          </cell>
          <cell r="BI286">
            <v>285</v>
          </cell>
        </row>
        <row r="287">
          <cell r="A287" t="str">
            <v>2104018.Desodarante ambiental</v>
          </cell>
          <cell r="B287">
            <v>-0.54</v>
          </cell>
          <cell r="C287">
            <v>0.41</v>
          </cell>
          <cell r="D287">
            <v>0.11</v>
          </cell>
          <cell r="E287">
            <v>0.87</v>
          </cell>
          <cell r="F287">
            <v>0.88</v>
          </cell>
          <cell r="G287">
            <v>0.66</v>
          </cell>
          <cell r="H287">
            <v>0.7</v>
          </cell>
          <cell r="I287">
            <v>-0.38</v>
          </cell>
          <cell r="J287">
            <v>0.65</v>
          </cell>
          <cell r="K287">
            <v>0.61</v>
          </cell>
          <cell r="L287">
            <v>0.71</v>
          </cell>
          <cell r="M287">
            <v>-0.59</v>
          </cell>
          <cell r="N287">
            <v>2.4</v>
          </cell>
          <cell r="O287">
            <v>1.65</v>
          </cell>
          <cell r="P287">
            <v>-1.06</v>
          </cell>
          <cell r="Q287">
            <v>-0.61</v>
          </cell>
          <cell r="R287">
            <v>-2.44</v>
          </cell>
          <cell r="S287">
            <v>0.88</v>
          </cell>
          <cell r="T287">
            <v>4.3</v>
          </cell>
          <cell r="U287">
            <v>-3.34</v>
          </cell>
          <cell r="V287">
            <v>0.33</v>
          </cell>
          <cell r="W287">
            <v>-0.82</v>
          </cell>
          <cell r="X287">
            <v>3.41</v>
          </cell>
          <cell r="Y287">
            <v>1.34</v>
          </cell>
          <cell r="Z287">
            <v>4.63</v>
          </cell>
          <cell r="AA287">
            <v>1.3</v>
          </cell>
          <cell r="AB287">
            <v>0.9</v>
          </cell>
          <cell r="AC287">
            <v>0.32</v>
          </cell>
          <cell r="AD287">
            <v>-2.11</v>
          </cell>
          <cell r="AE287">
            <v>1.36</v>
          </cell>
          <cell r="AF287">
            <v>0.81</v>
          </cell>
          <cell r="AG287">
            <v>1.02</v>
          </cell>
          <cell r="AH287">
            <v>1.66</v>
          </cell>
          <cell r="AI287">
            <v>-1.91</v>
          </cell>
          <cell r="AJ287">
            <v>4.1100000000000003</v>
          </cell>
          <cell r="AK287">
            <v>-1</v>
          </cell>
          <cell r="AL287">
            <v>-0.43</v>
          </cell>
          <cell r="AM287">
            <v>1.33</v>
          </cell>
          <cell r="AN287">
            <v>0.63</v>
          </cell>
          <cell r="AO287">
            <v>-0.39</v>
          </cell>
          <cell r="AP287">
            <v>0.14000000000000001</v>
          </cell>
          <cell r="AQ287">
            <v>-1.27</v>
          </cell>
          <cell r="AR287">
            <v>4.26</v>
          </cell>
          <cell r="BI287">
            <v>286</v>
          </cell>
        </row>
        <row r="288">
          <cell r="A288" t="str">
            <v>2104020.Limpador com amoníaco</v>
          </cell>
          <cell r="B288">
            <v>-1.44</v>
          </cell>
          <cell r="C288">
            <v>0.21</v>
          </cell>
          <cell r="D288">
            <v>1.47</v>
          </cell>
          <cell r="E288">
            <v>2.0299999999999998</v>
          </cell>
          <cell r="F288">
            <v>1.33</v>
          </cell>
          <cell r="G288">
            <v>0.04</v>
          </cell>
          <cell r="H288">
            <v>1.03</v>
          </cell>
          <cell r="I288">
            <v>1.89</v>
          </cell>
          <cell r="J288">
            <v>-3.47</v>
          </cell>
          <cell r="K288">
            <v>0.22</v>
          </cell>
          <cell r="L288">
            <v>3.75</v>
          </cell>
          <cell r="M288">
            <v>3.17</v>
          </cell>
          <cell r="N288">
            <v>-4.47</v>
          </cell>
          <cell r="O288">
            <v>-1.0900000000000001</v>
          </cell>
          <cell r="P288">
            <v>-2.2999999999999998</v>
          </cell>
          <cell r="Q288">
            <v>1.8</v>
          </cell>
          <cell r="R288">
            <v>-6.67</v>
          </cell>
          <cell r="S288">
            <v>-0.2</v>
          </cell>
          <cell r="T288">
            <v>0.09</v>
          </cell>
          <cell r="U288">
            <v>0.04</v>
          </cell>
          <cell r="V288">
            <v>2.5</v>
          </cell>
          <cell r="W288">
            <v>1.07</v>
          </cell>
          <cell r="X288">
            <v>1.1000000000000001</v>
          </cell>
          <cell r="Y288">
            <v>3.88</v>
          </cell>
          <cell r="Z288">
            <v>1.98</v>
          </cell>
          <cell r="AA288">
            <v>3.02</v>
          </cell>
          <cell r="AB288">
            <v>-0.15</v>
          </cell>
          <cell r="AC288">
            <v>-0.1</v>
          </cell>
          <cell r="AD288">
            <v>1.62</v>
          </cell>
          <cell r="AE288">
            <v>5.49</v>
          </cell>
          <cell r="AF288">
            <v>1.5</v>
          </cell>
          <cell r="AG288">
            <v>-0.37</v>
          </cell>
          <cell r="AH288">
            <v>0.87</v>
          </cell>
          <cell r="AI288">
            <v>0.69</v>
          </cell>
          <cell r="AJ288">
            <v>0.57999999999999996</v>
          </cell>
          <cell r="AK288">
            <v>-1.79</v>
          </cell>
          <cell r="AL288">
            <v>-0.49</v>
          </cell>
          <cell r="AM288">
            <v>1.84</v>
          </cell>
          <cell r="AN288">
            <v>2.2000000000000002</v>
          </cell>
          <cell r="AO288">
            <v>2.21</v>
          </cell>
          <cell r="AP288">
            <v>3.16</v>
          </cell>
          <cell r="AQ288">
            <v>-2.04</v>
          </cell>
          <cell r="AR288">
            <v>1.23</v>
          </cell>
          <cell r="BI288">
            <v>287</v>
          </cell>
        </row>
        <row r="289">
          <cell r="A289" t="str">
            <v>2104032.Amaciante, alvejante</v>
          </cell>
          <cell r="B289">
            <v>1</v>
          </cell>
          <cell r="C289">
            <v>-0.19</v>
          </cell>
          <cell r="D289">
            <v>-0.36</v>
          </cell>
          <cell r="E289">
            <v>-0.32</v>
          </cell>
          <cell r="F289">
            <v>-1.18</v>
          </cell>
          <cell r="G289">
            <v>0.64</v>
          </cell>
          <cell r="H289">
            <v>0.94</v>
          </cell>
          <cell r="I289">
            <v>0.39</v>
          </cell>
          <cell r="J289">
            <v>0.81</v>
          </cell>
          <cell r="K289">
            <v>2.11</v>
          </cell>
          <cell r="L289">
            <v>-0.27</v>
          </cell>
          <cell r="M289">
            <v>0.25</v>
          </cell>
          <cell r="N289">
            <v>0.6</v>
          </cell>
          <cell r="O289">
            <v>1.68</v>
          </cell>
          <cell r="P289">
            <v>1.1000000000000001</v>
          </cell>
          <cell r="Q289">
            <v>1.72</v>
          </cell>
          <cell r="R289">
            <v>-1.1499999999999999</v>
          </cell>
          <cell r="S289">
            <v>1.03</v>
          </cell>
          <cell r="T289">
            <v>-0.5</v>
          </cell>
          <cell r="U289">
            <v>0.55000000000000004</v>
          </cell>
          <cell r="V289">
            <v>0.8</v>
          </cell>
          <cell r="W289">
            <v>0.89</v>
          </cell>
          <cell r="X289">
            <v>-1.03</v>
          </cell>
          <cell r="Y289">
            <v>-0.06</v>
          </cell>
          <cell r="Z289">
            <v>0.68</v>
          </cell>
          <cell r="AA289">
            <v>0.31</v>
          </cell>
          <cell r="AB289">
            <v>1.39</v>
          </cell>
          <cell r="AC289">
            <v>0.08</v>
          </cell>
          <cell r="AD289">
            <v>-0.22</v>
          </cell>
          <cell r="AE289">
            <v>0.84</v>
          </cell>
          <cell r="AF289">
            <v>0.23</v>
          </cell>
          <cell r="AG289">
            <v>0.72</v>
          </cell>
          <cell r="AH289">
            <v>0.15</v>
          </cell>
          <cell r="AI289">
            <v>1.27</v>
          </cell>
          <cell r="AJ289">
            <v>-0.2</v>
          </cell>
          <cell r="AK289">
            <v>-0.99</v>
          </cell>
          <cell r="AL289">
            <v>1.79</v>
          </cell>
          <cell r="AM289">
            <v>1.75</v>
          </cell>
          <cell r="AN289">
            <v>0.61</v>
          </cell>
          <cell r="AO289">
            <v>1.43</v>
          </cell>
          <cell r="AP289">
            <v>1.01</v>
          </cell>
          <cell r="AQ289">
            <v>1.59</v>
          </cell>
          <cell r="AR289">
            <v>1.8</v>
          </cell>
          <cell r="BI289">
            <v>288</v>
          </cell>
        </row>
        <row r="290">
          <cell r="A290" t="str">
            <v>2104035.Polidor de metais</v>
          </cell>
          <cell r="B290">
            <v>-0.95</v>
          </cell>
          <cell r="C290">
            <v>1.29</v>
          </cell>
          <cell r="D290">
            <v>0.15</v>
          </cell>
          <cell r="E290">
            <v>3.43</v>
          </cell>
          <cell r="F290">
            <v>-0.19</v>
          </cell>
          <cell r="G290">
            <v>1.55</v>
          </cell>
          <cell r="H290">
            <v>1.73</v>
          </cell>
          <cell r="I290">
            <v>1.97</v>
          </cell>
          <cell r="J290">
            <v>2.82</v>
          </cell>
          <cell r="K290">
            <v>3.85</v>
          </cell>
          <cell r="L290">
            <v>2.2000000000000002</v>
          </cell>
          <cell r="M290">
            <v>-0.96</v>
          </cell>
          <cell r="N290">
            <v>2.37</v>
          </cell>
          <cell r="O290">
            <v>-2.4500000000000002</v>
          </cell>
          <cell r="P290">
            <v>-0.93</v>
          </cell>
          <cell r="Q290">
            <v>1.32</v>
          </cell>
          <cell r="R290">
            <v>1.7</v>
          </cell>
          <cell r="S290">
            <v>0.02</v>
          </cell>
          <cell r="T290">
            <v>-0.05</v>
          </cell>
          <cell r="U290">
            <v>4.1900000000000004</v>
          </cell>
          <cell r="V290">
            <v>1.73</v>
          </cell>
          <cell r="W290">
            <v>-1.53</v>
          </cell>
          <cell r="X290">
            <v>-1.42</v>
          </cell>
          <cell r="Y290">
            <v>0.92</v>
          </cell>
          <cell r="Z290">
            <v>2.89</v>
          </cell>
          <cell r="AA290">
            <v>1.35</v>
          </cell>
          <cell r="AB290">
            <v>0.72</v>
          </cell>
          <cell r="AC290">
            <v>-0.89</v>
          </cell>
          <cell r="AD290">
            <v>1.1100000000000001</v>
          </cell>
          <cell r="AE290">
            <v>2.46</v>
          </cell>
          <cell r="AF290">
            <v>-0.3</v>
          </cell>
          <cell r="AG290">
            <v>-0.22</v>
          </cell>
          <cell r="AH290">
            <v>-0.45</v>
          </cell>
          <cell r="AI290">
            <v>-1.67</v>
          </cell>
          <cell r="AJ290">
            <v>1.66</v>
          </cell>
          <cell r="AK290">
            <v>0.74</v>
          </cell>
          <cell r="AL290">
            <v>-0.17</v>
          </cell>
          <cell r="AM290">
            <v>-0.12</v>
          </cell>
          <cell r="AN290">
            <v>-1.89</v>
          </cell>
          <cell r="AO290">
            <v>2.33</v>
          </cell>
          <cell r="AP290">
            <v>1.9</v>
          </cell>
          <cell r="AQ290">
            <v>0.05</v>
          </cell>
          <cell r="AR290">
            <v>0.76</v>
          </cell>
          <cell r="BI290">
            <v>289</v>
          </cell>
        </row>
        <row r="291">
          <cell r="A291" t="str">
            <v>2104041.Papel toalha</v>
          </cell>
          <cell r="B291">
            <v>-0.95</v>
          </cell>
          <cell r="C291">
            <v>1.29</v>
          </cell>
          <cell r="D291">
            <v>0.15</v>
          </cell>
          <cell r="E291">
            <v>3.86</v>
          </cell>
          <cell r="F291">
            <v>7.57</v>
          </cell>
          <cell r="G291">
            <v>3.83</v>
          </cell>
          <cell r="H291">
            <v>2.5</v>
          </cell>
          <cell r="I291">
            <v>3.37</v>
          </cell>
          <cell r="J291">
            <v>-2.59</v>
          </cell>
          <cell r="K291">
            <v>-1.27</v>
          </cell>
          <cell r="L291">
            <v>0.02</v>
          </cell>
          <cell r="M291">
            <v>2.57</v>
          </cell>
          <cell r="N291">
            <v>2.97</v>
          </cell>
          <cell r="O291">
            <v>4.2699999999999996</v>
          </cell>
          <cell r="P291">
            <v>-2.76</v>
          </cell>
          <cell r="Q291">
            <v>-1.23</v>
          </cell>
          <cell r="R291">
            <v>-6.82</v>
          </cell>
          <cell r="S291">
            <v>4.5999999999999996</v>
          </cell>
          <cell r="T291">
            <v>-1.84</v>
          </cell>
          <cell r="U291">
            <v>-2.73</v>
          </cell>
          <cell r="V291">
            <v>-0.26</v>
          </cell>
          <cell r="W291">
            <v>-3.96</v>
          </cell>
          <cell r="X291">
            <v>2.4300000000000002</v>
          </cell>
          <cell r="Y291">
            <v>1.51</v>
          </cell>
          <cell r="Z291">
            <v>2.15</v>
          </cell>
          <cell r="AA291">
            <v>-1.35</v>
          </cell>
          <cell r="AB291">
            <v>-4.07</v>
          </cell>
          <cell r="AC291">
            <v>1.48</v>
          </cell>
          <cell r="AD291">
            <v>-0.3</v>
          </cell>
          <cell r="AE291">
            <v>3.76</v>
          </cell>
          <cell r="AF291">
            <v>-0.76</v>
          </cell>
          <cell r="AG291">
            <v>0.88</v>
          </cell>
          <cell r="AH291">
            <v>-2.8</v>
          </cell>
          <cell r="AI291">
            <v>0.42</v>
          </cell>
          <cell r="AJ291">
            <v>-0.61</v>
          </cell>
          <cell r="AK291">
            <v>-1.56</v>
          </cell>
          <cell r="AL291">
            <v>3.6</v>
          </cell>
          <cell r="AM291">
            <v>0.95</v>
          </cell>
          <cell r="AN291">
            <v>3.25</v>
          </cell>
          <cell r="AO291">
            <v>2.85</v>
          </cell>
          <cell r="AP291">
            <v>7.94</v>
          </cell>
          <cell r="AQ291">
            <v>8.52</v>
          </cell>
          <cell r="AR291">
            <v>0.66</v>
          </cell>
          <cell r="BI291">
            <v>290</v>
          </cell>
        </row>
        <row r="292">
          <cell r="A292" t="str">
            <v>2104056.Lustra móveis</v>
          </cell>
          <cell r="B292">
            <v>1.35</v>
          </cell>
          <cell r="C292">
            <v>1.29</v>
          </cell>
          <cell r="D292">
            <v>0.15</v>
          </cell>
          <cell r="E292">
            <v>3.36</v>
          </cell>
          <cell r="F292">
            <v>-0.45</v>
          </cell>
          <cell r="G292">
            <v>1.36</v>
          </cell>
          <cell r="H292">
            <v>3.25</v>
          </cell>
          <cell r="I292">
            <v>2.4</v>
          </cell>
          <cell r="J292">
            <v>3.67</v>
          </cell>
          <cell r="K292">
            <v>2.9</v>
          </cell>
          <cell r="L292">
            <v>-0.26</v>
          </cell>
          <cell r="M292">
            <v>0.69</v>
          </cell>
          <cell r="N292">
            <v>-2.36</v>
          </cell>
          <cell r="O292">
            <v>3.57</v>
          </cell>
          <cell r="P292">
            <v>0.88</v>
          </cell>
          <cell r="Q292">
            <v>-2.58</v>
          </cell>
          <cell r="R292">
            <v>0.61</v>
          </cell>
          <cell r="S292">
            <v>-1.24</v>
          </cell>
          <cell r="T292">
            <v>2.88</v>
          </cell>
          <cell r="U292">
            <v>3.75</v>
          </cell>
          <cell r="V292">
            <v>-0.53</v>
          </cell>
          <cell r="W292">
            <v>0.66</v>
          </cell>
          <cell r="X292">
            <v>1.02</v>
          </cell>
          <cell r="Y292">
            <v>0.67</v>
          </cell>
          <cell r="Z292">
            <v>0.31</v>
          </cell>
          <cell r="AA292">
            <v>0.64</v>
          </cell>
          <cell r="AB292">
            <v>-1.45</v>
          </cell>
          <cell r="AC292">
            <v>2.71</v>
          </cell>
          <cell r="AD292">
            <v>-1.34</v>
          </cell>
          <cell r="AE292">
            <v>-1.1399999999999999</v>
          </cell>
          <cell r="AF292">
            <v>2.6</v>
          </cell>
          <cell r="AG292">
            <v>1.81</v>
          </cell>
          <cell r="AH292">
            <v>1.26</v>
          </cell>
          <cell r="AI292">
            <v>0.72</v>
          </cell>
          <cell r="AJ292">
            <v>0.57999999999999996</v>
          </cell>
          <cell r="AK292">
            <v>2.16</v>
          </cell>
          <cell r="AL292">
            <v>-0.19</v>
          </cell>
          <cell r="AM292">
            <v>-2.02</v>
          </cell>
          <cell r="AN292">
            <v>-0.06</v>
          </cell>
          <cell r="AO292">
            <v>0.47</v>
          </cell>
          <cell r="AP292">
            <v>-1.9</v>
          </cell>
          <cell r="AQ292">
            <v>2.61</v>
          </cell>
          <cell r="AR292">
            <v>1.66</v>
          </cell>
          <cell r="BI292">
            <v>291</v>
          </cell>
        </row>
        <row r="293">
          <cell r="A293" t="str">
            <v>22.Combustíveis e energia</v>
          </cell>
          <cell r="B293">
            <v>2.14</v>
          </cell>
          <cell r="C293">
            <v>0.45</v>
          </cell>
          <cell r="D293">
            <v>-0.23</v>
          </cell>
          <cell r="E293">
            <v>0.96</v>
          </cell>
          <cell r="F293">
            <v>0.56000000000000005</v>
          </cell>
          <cell r="G293">
            <v>0.38</v>
          </cell>
          <cell r="H293">
            <v>0.08</v>
          </cell>
          <cell r="I293">
            <v>-0.2</v>
          </cell>
          <cell r="J293">
            <v>7.0000000000000007E-2</v>
          </cell>
          <cell r="K293">
            <v>1.53</v>
          </cell>
          <cell r="L293">
            <v>0.22</v>
          </cell>
          <cell r="M293">
            <v>5.05</v>
          </cell>
          <cell r="N293">
            <v>1.56</v>
          </cell>
          <cell r="O293">
            <v>0.41</v>
          </cell>
          <cell r="P293">
            <v>0.13</v>
          </cell>
          <cell r="Q293">
            <v>2.3199999999999998</v>
          </cell>
          <cell r="R293">
            <v>2.46</v>
          </cell>
          <cell r="S293">
            <v>1.38</v>
          </cell>
          <cell r="T293">
            <v>7.0000000000000007E-2</v>
          </cell>
          <cell r="U293">
            <v>-0.28000000000000003</v>
          </cell>
          <cell r="V293">
            <v>1.61</v>
          </cell>
          <cell r="W293">
            <v>2.37</v>
          </cell>
          <cell r="X293">
            <v>0.8</v>
          </cell>
          <cell r="Y293">
            <v>5.32</v>
          </cell>
          <cell r="Z293">
            <v>1.33</v>
          </cell>
          <cell r="AA293">
            <v>0.4</v>
          </cell>
          <cell r="AB293">
            <v>1.28</v>
          </cell>
          <cell r="AC293">
            <v>1.46</v>
          </cell>
          <cell r="AD293">
            <v>0.44</v>
          </cell>
          <cell r="AE293">
            <v>7.81</v>
          </cell>
          <cell r="AF293">
            <v>-0.21</v>
          </cell>
          <cell r="AG293">
            <v>1.52</v>
          </cell>
          <cell r="AH293">
            <v>3.27</v>
          </cell>
          <cell r="AI293">
            <v>0.02</v>
          </cell>
          <cell r="AJ293">
            <v>2.54</v>
          </cell>
          <cell r="AK293">
            <v>4.29</v>
          </cell>
          <cell r="AL293">
            <v>-0.11</v>
          </cell>
          <cell r="AM293">
            <v>-1.74</v>
          </cell>
          <cell r="AN293">
            <v>0.21</v>
          </cell>
          <cell r="AO293">
            <v>4.55</v>
          </cell>
          <cell r="AP293">
            <v>2.31</v>
          </cell>
          <cell r="AQ293">
            <v>3.26</v>
          </cell>
          <cell r="AR293">
            <v>-0.62</v>
          </cell>
          <cell r="BI293">
            <v>292</v>
          </cell>
        </row>
        <row r="294">
          <cell r="A294" t="str">
            <v>2201.Combustíveis (domésticos)</v>
          </cell>
          <cell r="B294">
            <v>4.1100000000000003</v>
          </cell>
          <cell r="C294">
            <v>0.55000000000000004</v>
          </cell>
          <cell r="D294">
            <v>-0.96</v>
          </cell>
          <cell r="E294">
            <v>-0.92</v>
          </cell>
          <cell r="F294">
            <v>0.51</v>
          </cell>
          <cell r="G294">
            <v>1.46</v>
          </cell>
          <cell r="H294">
            <v>0.3</v>
          </cell>
          <cell r="I294">
            <v>-0.75</v>
          </cell>
          <cell r="J294">
            <v>-0.26</v>
          </cell>
          <cell r="K294">
            <v>0.81</v>
          </cell>
          <cell r="L294">
            <v>1.26</v>
          </cell>
          <cell r="M294">
            <v>5.61</v>
          </cell>
          <cell r="N294">
            <v>5.68</v>
          </cell>
          <cell r="O294">
            <v>-0.48</v>
          </cell>
          <cell r="P294">
            <v>-1.1000000000000001</v>
          </cell>
          <cell r="Q294">
            <v>0.69</v>
          </cell>
          <cell r="R294">
            <v>6.26</v>
          </cell>
          <cell r="S294">
            <v>-0.21</v>
          </cell>
          <cell r="T294">
            <v>-1.27</v>
          </cell>
          <cell r="U294">
            <v>-1.42</v>
          </cell>
          <cell r="V294">
            <v>0.88</v>
          </cell>
          <cell r="W294">
            <v>3.43</v>
          </cell>
          <cell r="X294">
            <v>2.5299999999999998</v>
          </cell>
          <cell r="Y294">
            <v>5.49</v>
          </cell>
          <cell r="Z294">
            <v>1.63</v>
          </cell>
          <cell r="AA294">
            <v>-0.41</v>
          </cell>
          <cell r="AB294">
            <v>4.0599999999999996</v>
          </cell>
          <cell r="AC294">
            <v>0.54</v>
          </cell>
          <cell r="AD294">
            <v>-0.46</v>
          </cell>
          <cell r="AE294">
            <v>16.760000000000002</v>
          </cell>
          <cell r="AF294">
            <v>-1.23</v>
          </cell>
          <cell r="AG294">
            <v>-0.27</v>
          </cell>
          <cell r="AH294">
            <v>8.23</v>
          </cell>
          <cell r="AI294">
            <v>-3.49</v>
          </cell>
          <cell r="AJ294">
            <v>8.6300000000000008</v>
          </cell>
          <cell r="AK294">
            <v>4.3600000000000003</v>
          </cell>
          <cell r="AL294">
            <v>-2.91</v>
          </cell>
          <cell r="AM294">
            <v>-7.26</v>
          </cell>
          <cell r="AN294">
            <v>-0.12</v>
          </cell>
          <cell r="AO294">
            <v>11.91</v>
          </cell>
          <cell r="AP294">
            <v>6.53</v>
          </cell>
          <cell r="AQ294">
            <v>4.4400000000000004</v>
          </cell>
          <cell r="AR294">
            <v>-3.44</v>
          </cell>
          <cell r="BI294">
            <v>293</v>
          </cell>
        </row>
        <row r="295">
          <cell r="A295" t="str">
            <v>2201003.Carvão vegetal</v>
          </cell>
          <cell r="B295">
            <v>4.71</v>
          </cell>
          <cell r="C295">
            <v>0.95</v>
          </cell>
          <cell r="D295">
            <v>3.13</v>
          </cell>
          <cell r="E295">
            <v>-2.33</v>
          </cell>
          <cell r="F295">
            <v>-2.0099999999999998</v>
          </cell>
          <cell r="G295">
            <v>11.16</v>
          </cell>
          <cell r="H295">
            <v>1.65</v>
          </cell>
          <cell r="I295">
            <v>-0.05</v>
          </cell>
          <cell r="J295">
            <v>0.76</v>
          </cell>
          <cell r="K295">
            <v>4.72</v>
          </cell>
          <cell r="L295">
            <v>14.3</v>
          </cell>
          <cell r="M295">
            <v>3.2</v>
          </cell>
          <cell r="N295">
            <v>-0.62</v>
          </cell>
          <cell r="O295">
            <v>1.97</v>
          </cell>
          <cell r="P295">
            <v>-0.1</v>
          </cell>
          <cell r="Q295">
            <v>1.35</v>
          </cell>
          <cell r="R295">
            <v>1.76</v>
          </cell>
          <cell r="S295">
            <v>1.3</v>
          </cell>
          <cell r="T295">
            <v>2.0699999999999998</v>
          </cell>
          <cell r="U295">
            <v>0.22</v>
          </cell>
          <cell r="V295">
            <v>1.0900000000000001</v>
          </cell>
          <cell r="W295">
            <v>-1.19</v>
          </cell>
          <cell r="X295">
            <v>0.67</v>
          </cell>
          <cell r="Y295">
            <v>-4.62</v>
          </cell>
          <cell r="Z295">
            <v>3.65</v>
          </cell>
          <cell r="AA295">
            <v>1.2</v>
          </cell>
          <cell r="AB295">
            <v>5.09</v>
          </cell>
          <cell r="AC295">
            <v>3.43</v>
          </cell>
          <cell r="AD295">
            <v>-0.1</v>
          </cell>
          <cell r="AE295">
            <v>7.0000000000000007E-2</v>
          </cell>
          <cell r="AF295">
            <v>6.08</v>
          </cell>
          <cell r="AG295">
            <v>0.52</v>
          </cell>
          <cell r="AH295">
            <v>2.31</v>
          </cell>
          <cell r="AI295">
            <v>0.82</v>
          </cell>
          <cell r="AJ295">
            <v>-4.84</v>
          </cell>
          <cell r="AK295">
            <v>1.26</v>
          </cell>
          <cell r="AL295">
            <v>-0.02</v>
          </cell>
          <cell r="AM295">
            <v>-6.48</v>
          </cell>
          <cell r="AN295">
            <v>6.63</v>
          </cell>
          <cell r="AO295">
            <v>-0.38</v>
          </cell>
          <cell r="AP295">
            <v>6.45</v>
          </cell>
          <cell r="AQ295">
            <v>-2.0699999999999998</v>
          </cell>
          <cell r="AR295">
            <v>5.66</v>
          </cell>
          <cell r="BI295">
            <v>294</v>
          </cell>
        </row>
        <row r="296">
          <cell r="A296" t="str">
            <v>2201004.Gás de bujão</v>
          </cell>
          <cell r="B296">
            <v>4.1100000000000003</v>
          </cell>
          <cell r="C296">
            <v>0.57999999999999996</v>
          </cell>
          <cell r="D296">
            <v>-1.07</v>
          </cell>
          <cell r="E296">
            <v>-0.96</v>
          </cell>
          <cell r="F296">
            <v>0.56000000000000005</v>
          </cell>
          <cell r="G296">
            <v>1.48</v>
          </cell>
          <cell r="H296">
            <v>0.24</v>
          </cell>
          <cell r="I296">
            <v>-0.85</v>
          </cell>
          <cell r="J296">
            <v>-0.28000000000000003</v>
          </cell>
          <cell r="K296">
            <v>0.83</v>
          </cell>
          <cell r="L296">
            <v>1.23</v>
          </cell>
          <cell r="M296">
            <v>5.53</v>
          </cell>
          <cell r="N296">
            <v>5.78</v>
          </cell>
          <cell r="O296">
            <v>-0.54</v>
          </cell>
          <cell r="P296">
            <v>-1.22</v>
          </cell>
          <cell r="Q296">
            <v>0.72</v>
          </cell>
          <cell r="R296">
            <v>6.69</v>
          </cell>
          <cell r="S296">
            <v>-0.23</v>
          </cell>
          <cell r="T296">
            <v>-1.39</v>
          </cell>
          <cell r="U296">
            <v>-1.52</v>
          </cell>
          <cell r="V296">
            <v>0.93</v>
          </cell>
          <cell r="W296">
            <v>3.68</v>
          </cell>
          <cell r="X296">
            <v>2.2999999999999998</v>
          </cell>
          <cell r="Y296">
            <v>5.9</v>
          </cell>
          <cell r="Z296">
            <v>1.71</v>
          </cell>
          <cell r="AA296">
            <v>-0.71</v>
          </cell>
          <cell r="AB296">
            <v>4.29</v>
          </cell>
          <cell r="AC296">
            <v>0.47</v>
          </cell>
          <cell r="AD296">
            <v>-0.54</v>
          </cell>
          <cell r="AE296">
            <v>17.87</v>
          </cell>
          <cell r="AF296">
            <v>-1.34</v>
          </cell>
          <cell r="AG296">
            <v>-0.28999999999999998</v>
          </cell>
          <cell r="AH296">
            <v>8.74</v>
          </cell>
          <cell r="AI296">
            <v>-3.67</v>
          </cell>
          <cell r="AJ296">
            <v>9.02</v>
          </cell>
          <cell r="AK296">
            <v>4.42</v>
          </cell>
          <cell r="AL296">
            <v>-3.11</v>
          </cell>
          <cell r="AM296">
            <v>-7.61</v>
          </cell>
          <cell r="AN296">
            <v>-0.17</v>
          </cell>
          <cell r="AO296">
            <v>12.43</v>
          </cell>
          <cell r="AP296">
            <v>6.77</v>
          </cell>
          <cell r="AQ296">
            <v>4.55</v>
          </cell>
          <cell r="AR296">
            <v>-3.73</v>
          </cell>
          <cell r="BI296">
            <v>295</v>
          </cell>
        </row>
        <row r="297">
          <cell r="A297" t="str">
            <v>2201005.Gás encanado</v>
          </cell>
          <cell r="B297">
            <v>4.08</v>
          </cell>
          <cell r="C297">
            <v>0.12</v>
          </cell>
          <cell r="D297">
            <v>0.37</v>
          </cell>
          <cell r="E297">
            <v>0</v>
          </cell>
          <cell r="F297">
            <v>0</v>
          </cell>
          <cell r="G297">
            <v>0</v>
          </cell>
          <cell r="H297">
            <v>1.2</v>
          </cell>
          <cell r="I297">
            <v>0.72</v>
          </cell>
          <cell r="J297">
            <v>0</v>
          </cell>
          <cell r="K297">
            <v>0</v>
          </cell>
          <cell r="L297">
            <v>0</v>
          </cell>
          <cell r="M297">
            <v>7.29</v>
          </cell>
          <cell r="N297">
            <v>5.0199999999999996</v>
          </cell>
          <cell r="O297">
            <v>0</v>
          </cell>
          <cell r="P297">
            <v>0.55000000000000004</v>
          </cell>
          <cell r="Q297">
            <v>0.04</v>
          </cell>
          <cell r="R297">
            <v>0</v>
          </cell>
          <cell r="S297">
            <v>0</v>
          </cell>
          <cell r="T297">
            <v>0.3</v>
          </cell>
          <cell r="U297">
            <v>0.02</v>
          </cell>
          <cell r="V297">
            <v>0</v>
          </cell>
          <cell r="W297">
            <v>0</v>
          </cell>
          <cell r="X297">
            <v>6.69</v>
          </cell>
          <cell r="Y297">
            <v>0.21</v>
          </cell>
          <cell r="Z297">
            <v>-0.03</v>
          </cell>
          <cell r="AA297">
            <v>4.7</v>
          </cell>
          <cell r="AB297">
            <v>0</v>
          </cell>
          <cell r="AC297">
            <v>1.34</v>
          </cell>
          <cell r="AD297">
            <v>0.95</v>
          </cell>
          <cell r="AE297">
            <v>0</v>
          </cell>
          <cell r="AF297">
            <v>0</v>
          </cell>
          <cell r="AG297">
            <v>0</v>
          </cell>
          <cell r="AH297">
            <v>-1.1299999999999999</v>
          </cell>
          <cell r="AI297">
            <v>-0.06</v>
          </cell>
          <cell r="AJ297">
            <v>2.66</v>
          </cell>
          <cell r="AK297">
            <v>3.31</v>
          </cell>
          <cell r="AL297">
            <v>1.27</v>
          </cell>
          <cell r="AM297">
            <v>0</v>
          </cell>
          <cell r="AN297">
            <v>0</v>
          </cell>
          <cell r="AO297">
            <v>3.3</v>
          </cell>
          <cell r="AP297">
            <v>1.37</v>
          </cell>
          <cell r="AQ297">
            <v>2.98</v>
          </cell>
          <cell r="AR297">
            <v>2.0299999999999998</v>
          </cell>
          <cell r="BI297">
            <v>296</v>
          </cell>
        </row>
        <row r="298">
          <cell r="A298" t="str">
            <v>2202.Energia elétrica residencial</v>
          </cell>
          <cell r="B298">
            <v>1.45</v>
          </cell>
          <cell r="C298">
            <v>0.41</v>
          </cell>
          <cell r="D298">
            <v>0.03</v>
          </cell>
          <cell r="E298">
            <v>1.64</v>
          </cell>
          <cell r="F298">
            <v>0.57999999999999996</v>
          </cell>
          <cell r="G298">
            <v>0</v>
          </cell>
          <cell r="H298">
            <v>0</v>
          </cell>
          <cell r="I298">
            <v>0</v>
          </cell>
          <cell r="J298">
            <v>0.19</v>
          </cell>
          <cell r="K298">
            <v>1.78</v>
          </cell>
          <cell r="L298">
            <v>-0.14000000000000001</v>
          </cell>
          <cell r="M298">
            <v>4.8499999999999996</v>
          </cell>
          <cell r="N298">
            <v>0.1</v>
          </cell>
          <cell r="O298">
            <v>0.75</v>
          </cell>
          <cell r="P298">
            <v>0.57999999999999996</v>
          </cell>
          <cell r="Q298">
            <v>2.92</v>
          </cell>
          <cell r="R298">
            <v>1.1000000000000001</v>
          </cell>
          <cell r="S298">
            <v>1.97</v>
          </cell>
          <cell r="T298">
            <v>0.56000000000000005</v>
          </cell>
          <cell r="U298">
            <v>0.13</v>
          </cell>
          <cell r="V298">
            <v>1.87</v>
          </cell>
          <cell r="W298">
            <v>1.99</v>
          </cell>
          <cell r="X298">
            <v>0.18</v>
          </cell>
          <cell r="Y298">
            <v>5.25</v>
          </cell>
          <cell r="Z298">
            <v>1.21</v>
          </cell>
          <cell r="AA298">
            <v>0.69</v>
          </cell>
          <cell r="AB298">
            <v>0.27</v>
          </cell>
          <cell r="AC298">
            <v>1.81</v>
          </cell>
          <cell r="AD298">
            <v>0.78</v>
          </cell>
          <cell r="AE298">
            <v>4.51</v>
          </cell>
          <cell r="AF298">
            <v>0.21</v>
          </cell>
          <cell r="AG298">
            <v>2.2400000000000002</v>
          </cell>
          <cell r="AH298">
            <v>1.31</v>
          </cell>
          <cell r="AI298">
            <v>1.5</v>
          </cell>
          <cell r="AJ298">
            <v>0.09</v>
          </cell>
          <cell r="AK298">
            <v>4.26</v>
          </cell>
          <cell r="AL298">
            <v>1.1100000000000001</v>
          </cell>
          <cell r="AM298">
            <v>0.56999999999999995</v>
          </cell>
          <cell r="AN298">
            <v>0.34</v>
          </cell>
          <cell r="AO298">
            <v>1.72</v>
          </cell>
          <cell r="AP298">
            <v>0.53</v>
          </cell>
          <cell r="AQ298">
            <v>2.73</v>
          </cell>
          <cell r="AR298">
            <v>0.67</v>
          </cell>
          <cell r="BI298">
            <v>297</v>
          </cell>
        </row>
        <row r="299">
          <cell r="A299" t="str">
            <v>2202003.Energia elétrica residencial</v>
          </cell>
          <cell r="B299">
            <v>1.45</v>
          </cell>
          <cell r="C299">
            <v>0.41</v>
          </cell>
          <cell r="D299">
            <v>0.03</v>
          </cell>
          <cell r="E299">
            <v>1.64</v>
          </cell>
          <cell r="F299">
            <v>0.57999999999999996</v>
          </cell>
          <cell r="G299">
            <v>0</v>
          </cell>
          <cell r="H299">
            <v>0</v>
          </cell>
          <cell r="I299">
            <v>0</v>
          </cell>
          <cell r="J299">
            <v>0.19</v>
          </cell>
          <cell r="K299">
            <v>1.78</v>
          </cell>
          <cell r="L299">
            <v>-0.14000000000000001</v>
          </cell>
          <cell r="M299">
            <v>4.8499999999999996</v>
          </cell>
          <cell r="N299">
            <v>0.1</v>
          </cell>
          <cell r="O299">
            <v>0.75</v>
          </cell>
          <cell r="P299">
            <v>0.57999999999999996</v>
          </cell>
          <cell r="Q299">
            <v>2.92</v>
          </cell>
          <cell r="R299">
            <v>1.1000000000000001</v>
          </cell>
          <cell r="S299">
            <v>1.97</v>
          </cell>
          <cell r="T299">
            <v>0.56000000000000005</v>
          </cell>
          <cell r="U299">
            <v>0.13</v>
          </cell>
          <cell r="V299">
            <v>1.87</v>
          </cell>
          <cell r="W299">
            <v>1.99</v>
          </cell>
          <cell r="X299">
            <v>0.18</v>
          </cell>
          <cell r="Y299">
            <v>5.25</v>
          </cell>
          <cell r="Z299">
            <v>1.21</v>
          </cell>
          <cell r="AA299">
            <v>0.69</v>
          </cell>
          <cell r="AB299">
            <v>0.27</v>
          </cell>
          <cell r="AC299">
            <v>1.81</v>
          </cell>
          <cell r="AD299">
            <v>0.78</v>
          </cell>
          <cell r="AE299">
            <v>4.51</v>
          </cell>
          <cell r="AF299">
            <v>0.21</v>
          </cell>
          <cell r="AG299">
            <v>2.2400000000000002</v>
          </cell>
          <cell r="AH299">
            <v>1.31</v>
          </cell>
          <cell r="AI299">
            <v>1.5</v>
          </cell>
          <cell r="AJ299">
            <v>0.09</v>
          </cell>
          <cell r="AK299">
            <v>4.26</v>
          </cell>
          <cell r="AL299">
            <v>1.1100000000000001</v>
          </cell>
          <cell r="AM299">
            <v>0.56999999999999995</v>
          </cell>
          <cell r="AN299">
            <v>0.34</v>
          </cell>
          <cell r="AO299">
            <v>1.72</v>
          </cell>
          <cell r="AP299">
            <v>0.53</v>
          </cell>
          <cell r="AQ299">
            <v>2.73</v>
          </cell>
          <cell r="AR299">
            <v>0.67</v>
          </cell>
          <cell r="BI299">
            <v>298</v>
          </cell>
        </row>
        <row r="300">
          <cell r="A300" t="str">
            <v>3.Artigos de residência</v>
          </cell>
          <cell r="B300">
            <v>0.08</v>
          </cell>
          <cell r="C300">
            <v>0.13</v>
          </cell>
          <cell r="D300">
            <v>0.34</v>
          </cell>
          <cell r="E300">
            <v>0.91</v>
          </cell>
          <cell r="F300">
            <v>0.62</v>
          </cell>
          <cell r="G300">
            <v>0.43</v>
          </cell>
          <cell r="H300">
            <v>0.28999999999999998</v>
          </cell>
          <cell r="I300">
            <v>0.28000000000000003</v>
          </cell>
          <cell r="J300">
            <v>0.19</v>
          </cell>
          <cell r="K300">
            <v>0.25</v>
          </cell>
          <cell r="L300">
            <v>0.42</v>
          </cell>
          <cell r="M300">
            <v>0.33</v>
          </cell>
          <cell r="N300">
            <v>0.82</v>
          </cell>
          <cell r="O300">
            <v>0.61</v>
          </cell>
          <cell r="P300">
            <v>0.39</v>
          </cell>
          <cell r="Q300">
            <v>0.53</v>
          </cell>
          <cell r="R300">
            <v>0.55000000000000004</v>
          </cell>
          <cell r="S300">
            <v>0.6</v>
          </cell>
          <cell r="T300">
            <v>0.13</v>
          </cell>
          <cell r="U300">
            <v>-0.06</v>
          </cell>
          <cell r="V300">
            <v>0.11</v>
          </cell>
          <cell r="W300">
            <v>-7.0000000000000007E-2</v>
          </cell>
          <cell r="X300">
            <v>0.04</v>
          </cell>
          <cell r="Y300">
            <v>0.36</v>
          </cell>
          <cell r="Z300">
            <v>0.25</v>
          </cell>
          <cell r="AA300">
            <v>0.17</v>
          </cell>
          <cell r="AB300">
            <v>1.0900000000000001</v>
          </cell>
          <cell r="AC300">
            <v>1.1399999999999999</v>
          </cell>
          <cell r="AD300">
            <v>1.25</v>
          </cell>
          <cell r="AE300">
            <v>1.05</v>
          </cell>
          <cell r="AF300">
            <v>0.66</v>
          </cell>
          <cell r="AG300">
            <v>-0.13</v>
          </cell>
          <cell r="AH300">
            <v>-0.02</v>
          </cell>
          <cell r="AI300">
            <v>0.83</v>
          </cell>
          <cell r="AJ300">
            <v>0.06</v>
          </cell>
          <cell r="AK300">
            <v>0.21</v>
          </cell>
          <cell r="AL300">
            <v>0.66</v>
          </cell>
          <cell r="AM300">
            <v>1.73</v>
          </cell>
          <cell r="AN300">
            <v>2.27</v>
          </cell>
          <cell r="AO300">
            <v>2.88</v>
          </cell>
          <cell r="AP300">
            <v>2.12</v>
          </cell>
          <cell r="AQ300">
            <v>1.9</v>
          </cell>
          <cell r="AR300">
            <v>1.57</v>
          </cell>
          <cell r="BE300">
            <v>0.8</v>
          </cell>
          <cell r="BF300">
            <v>1.6</v>
          </cell>
          <cell r="BH300">
            <v>5.6820000000000004</v>
          </cell>
          <cell r="BI300">
            <v>299</v>
          </cell>
        </row>
        <row r="301">
          <cell r="A301" t="str">
            <v>31.Móveis e utensílios</v>
          </cell>
          <cell r="B301">
            <v>-0.15</v>
          </cell>
          <cell r="C301">
            <v>0.81</v>
          </cell>
          <cell r="D301">
            <v>0.23</v>
          </cell>
          <cell r="E301">
            <v>0.22</v>
          </cell>
          <cell r="F301">
            <v>0.84</v>
          </cell>
          <cell r="G301">
            <v>0.5</v>
          </cell>
          <cell r="H301">
            <v>0.81</v>
          </cell>
          <cell r="I301">
            <v>0.73</v>
          </cell>
          <cell r="J301">
            <v>0.52</v>
          </cell>
          <cell r="K301">
            <v>0.75</v>
          </cell>
          <cell r="L301">
            <v>0.33</v>
          </cell>
          <cell r="M301">
            <v>0.22</v>
          </cell>
          <cell r="N301">
            <v>1.24</v>
          </cell>
          <cell r="O301">
            <v>0.83</v>
          </cell>
          <cell r="P301">
            <v>0.74</v>
          </cell>
          <cell r="Q301">
            <v>0.79</v>
          </cell>
          <cell r="R301">
            <v>0.5</v>
          </cell>
          <cell r="S301">
            <v>1.47</v>
          </cell>
          <cell r="T301">
            <v>0.61</v>
          </cell>
          <cell r="U301">
            <v>0.67</v>
          </cell>
          <cell r="V301">
            <v>0.63</v>
          </cell>
          <cell r="W301">
            <v>0.82</v>
          </cell>
          <cell r="X301">
            <v>0.67</v>
          </cell>
          <cell r="Y301">
            <v>0.75</v>
          </cell>
          <cell r="Z301">
            <v>1.1599999999999999</v>
          </cell>
          <cell r="AA301">
            <v>0.18</v>
          </cell>
          <cell r="AB301">
            <v>0.84</v>
          </cell>
          <cell r="AC301">
            <v>0.99</v>
          </cell>
          <cell r="AD301">
            <v>1.39</v>
          </cell>
          <cell r="AE301">
            <v>1.1299999999999999</v>
          </cell>
          <cell r="AF301">
            <v>0.73</v>
          </cell>
          <cell r="AG301">
            <v>-0.92</v>
          </cell>
          <cell r="AH301">
            <v>0.75</v>
          </cell>
          <cell r="AI301">
            <v>0.81</v>
          </cell>
          <cell r="AJ301">
            <v>0.62</v>
          </cell>
          <cell r="AK301">
            <v>0.72</v>
          </cell>
          <cell r="AL301">
            <v>0.5</v>
          </cell>
          <cell r="AM301">
            <v>1.62</v>
          </cell>
          <cell r="AN301">
            <v>2.25</v>
          </cell>
          <cell r="AO301">
            <v>2.83</v>
          </cell>
          <cell r="AP301">
            <v>1.23</v>
          </cell>
          <cell r="AQ301">
            <v>2.48</v>
          </cell>
          <cell r="AR301">
            <v>1.89</v>
          </cell>
          <cell r="BI301">
            <v>300</v>
          </cell>
        </row>
        <row r="302">
          <cell r="A302" t="str">
            <v>3101.Mobiliário</v>
          </cell>
          <cell r="B302">
            <v>0.17</v>
          </cell>
          <cell r="C302">
            <v>0.81</v>
          </cell>
          <cell r="D302">
            <v>0.22</v>
          </cell>
          <cell r="E302">
            <v>0.27</v>
          </cell>
          <cell r="F302">
            <v>0.69</v>
          </cell>
          <cell r="G302">
            <v>0.49</v>
          </cell>
          <cell r="H302">
            <v>0.8</v>
          </cell>
          <cell r="I302">
            <v>0.86</v>
          </cell>
          <cell r="J302">
            <v>0.33</v>
          </cell>
          <cell r="K302">
            <v>0.98</v>
          </cell>
          <cell r="L302">
            <v>0.28000000000000003</v>
          </cell>
          <cell r="M302">
            <v>0.12</v>
          </cell>
          <cell r="N302">
            <v>1.63</v>
          </cell>
          <cell r="O302">
            <v>0.91</v>
          </cell>
          <cell r="P302">
            <v>0.7</v>
          </cell>
          <cell r="Q302">
            <v>0.98</v>
          </cell>
          <cell r="R302">
            <v>0.64</v>
          </cell>
          <cell r="S302">
            <v>1.69</v>
          </cell>
          <cell r="T302">
            <v>0.62</v>
          </cell>
          <cell r="U302">
            <v>0.99</v>
          </cell>
          <cell r="V302">
            <v>0.71</v>
          </cell>
          <cell r="W302">
            <v>1.06</v>
          </cell>
          <cell r="X302">
            <v>0.76</v>
          </cell>
          <cell r="Y302">
            <v>0.56000000000000005</v>
          </cell>
          <cell r="Z302">
            <v>1.52</v>
          </cell>
          <cell r="AA302">
            <v>-0.16</v>
          </cell>
          <cell r="AB302">
            <v>0.89</v>
          </cell>
          <cell r="AC302">
            <v>0.93</v>
          </cell>
          <cell r="AD302">
            <v>1.72</v>
          </cell>
          <cell r="AE302">
            <v>1.2</v>
          </cell>
          <cell r="AF302">
            <v>0.7</v>
          </cell>
          <cell r="AG302">
            <v>-0.96</v>
          </cell>
          <cell r="AH302">
            <v>0.85</v>
          </cell>
          <cell r="AI302">
            <v>1</v>
          </cell>
          <cell r="AJ302">
            <v>0.37</v>
          </cell>
          <cell r="AK302">
            <v>1.01</v>
          </cell>
          <cell r="AL302">
            <v>0.43</v>
          </cell>
          <cell r="AM302">
            <v>1.91</v>
          </cell>
          <cell r="AN302">
            <v>2.82</v>
          </cell>
          <cell r="AO302">
            <v>3.4</v>
          </cell>
          <cell r="AP302">
            <v>1.32</v>
          </cell>
          <cell r="AQ302">
            <v>3.01</v>
          </cell>
          <cell r="AR302">
            <v>1.91</v>
          </cell>
          <cell r="BI302">
            <v>301</v>
          </cell>
        </row>
        <row r="303">
          <cell r="A303" t="str">
            <v>3101002.Móvel para sala</v>
          </cell>
          <cell r="B303">
            <v>0.17</v>
          </cell>
          <cell r="C303">
            <v>1.92</v>
          </cell>
          <cell r="D303">
            <v>-1.35</v>
          </cell>
          <cell r="E303">
            <v>0.85</v>
          </cell>
          <cell r="F303">
            <v>1.25</v>
          </cell>
          <cell r="G303">
            <v>0.32</v>
          </cell>
          <cell r="H303">
            <v>0.28999999999999998</v>
          </cell>
          <cell r="I303">
            <v>0.84</v>
          </cell>
          <cell r="J303">
            <v>0.15</v>
          </cell>
          <cell r="K303">
            <v>1.56</v>
          </cell>
          <cell r="L303">
            <v>0.61</v>
          </cell>
          <cell r="M303">
            <v>0.28000000000000003</v>
          </cell>
          <cell r="N303">
            <v>0.15</v>
          </cell>
          <cell r="O303">
            <v>0.13</v>
          </cell>
          <cell r="P303">
            <v>1.05</v>
          </cell>
          <cell r="Q303">
            <v>2.48</v>
          </cell>
          <cell r="R303">
            <v>0.04</v>
          </cell>
          <cell r="S303">
            <v>3.79</v>
          </cell>
          <cell r="T303">
            <v>0.3</v>
          </cell>
          <cell r="U303">
            <v>1.32</v>
          </cell>
          <cell r="V303">
            <v>1.19</v>
          </cell>
          <cell r="W303">
            <v>1.37</v>
          </cell>
          <cell r="X303">
            <v>0.86</v>
          </cell>
          <cell r="Y303">
            <v>0.04</v>
          </cell>
          <cell r="Z303">
            <v>2.58</v>
          </cell>
          <cell r="AA303">
            <v>0</v>
          </cell>
          <cell r="AB303">
            <v>2.1</v>
          </cell>
          <cell r="AC303">
            <v>1.37</v>
          </cell>
          <cell r="AD303">
            <v>1.71</v>
          </cell>
          <cell r="AE303">
            <v>1.35</v>
          </cell>
          <cell r="AF303">
            <v>0.68</v>
          </cell>
          <cell r="AG303">
            <v>-1.77</v>
          </cell>
          <cell r="AH303">
            <v>1.22</v>
          </cell>
          <cell r="AI303">
            <v>0.27</v>
          </cell>
          <cell r="AJ303">
            <v>0.86</v>
          </cell>
          <cell r="AK303">
            <v>0.74</v>
          </cell>
          <cell r="AL303">
            <v>0.47</v>
          </cell>
          <cell r="AM303">
            <v>2.58</v>
          </cell>
          <cell r="AN303">
            <v>2.63</v>
          </cell>
          <cell r="AO303">
            <v>4.13</v>
          </cell>
          <cell r="AP303">
            <v>0.93</v>
          </cell>
          <cell r="AQ303">
            <v>2.0499999999999998</v>
          </cell>
          <cell r="AR303">
            <v>0.71</v>
          </cell>
          <cell r="BI303">
            <v>302</v>
          </cell>
        </row>
        <row r="304">
          <cell r="A304" t="str">
            <v>3101003.Móvel para quarto</v>
          </cell>
          <cell r="B304">
            <v>-0.16</v>
          </cell>
          <cell r="C304">
            <v>-0.18</v>
          </cell>
          <cell r="D304">
            <v>1.24</v>
          </cell>
          <cell r="E304">
            <v>-0.47</v>
          </cell>
          <cell r="F304">
            <v>0.53</v>
          </cell>
          <cell r="G304">
            <v>1.03</v>
          </cell>
          <cell r="H304">
            <v>1.46</v>
          </cell>
          <cell r="I304">
            <v>0.66</v>
          </cell>
          <cell r="J304">
            <v>-0.08</v>
          </cell>
          <cell r="K304">
            <v>0.74</v>
          </cell>
          <cell r="L304">
            <v>-0.05</v>
          </cell>
          <cell r="M304">
            <v>-0.06</v>
          </cell>
          <cell r="N304">
            <v>2.58</v>
          </cell>
          <cell r="O304">
            <v>1.27</v>
          </cell>
          <cell r="P304">
            <v>0.94</v>
          </cell>
          <cell r="Q304">
            <v>-0.44</v>
          </cell>
          <cell r="R304">
            <v>0.88</v>
          </cell>
          <cell r="S304">
            <v>0.56000000000000005</v>
          </cell>
          <cell r="T304">
            <v>0.81</v>
          </cell>
          <cell r="U304">
            <v>0.65</v>
          </cell>
          <cell r="V304">
            <v>0.2</v>
          </cell>
          <cell r="W304">
            <v>0.9</v>
          </cell>
          <cell r="X304">
            <v>0.82</v>
          </cell>
          <cell r="Y304">
            <v>0.89</v>
          </cell>
          <cell r="Z304">
            <v>1.31</v>
          </cell>
          <cell r="AA304">
            <v>-0.85</v>
          </cell>
          <cell r="AB304">
            <v>-0.65</v>
          </cell>
          <cell r="AC304">
            <v>0.65</v>
          </cell>
          <cell r="AD304">
            <v>2.37</v>
          </cell>
          <cell r="AE304">
            <v>0.81</v>
          </cell>
          <cell r="AF304">
            <v>0.95</v>
          </cell>
          <cell r="AG304">
            <v>-0.95</v>
          </cell>
          <cell r="AH304">
            <v>0.57999999999999996</v>
          </cell>
          <cell r="AI304">
            <v>1.44</v>
          </cell>
          <cell r="AJ304">
            <v>0.16</v>
          </cell>
          <cell r="AK304">
            <v>0.56000000000000005</v>
          </cell>
          <cell r="AL304">
            <v>0.04</v>
          </cell>
          <cell r="AM304">
            <v>1.4</v>
          </cell>
          <cell r="AN304">
            <v>2.59</v>
          </cell>
          <cell r="AO304">
            <v>2.68</v>
          </cell>
          <cell r="AP304">
            <v>1.77</v>
          </cell>
          <cell r="AQ304">
            <v>3.6</v>
          </cell>
          <cell r="AR304">
            <v>3.24</v>
          </cell>
          <cell r="BI304">
            <v>303</v>
          </cell>
        </row>
        <row r="305">
          <cell r="A305" t="str">
            <v>3101015.Móvel para copa e cozinha</v>
          </cell>
          <cell r="B305">
            <v>0.72</v>
          </cell>
          <cell r="C305">
            <v>0.71</v>
          </cell>
          <cell r="D305">
            <v>0.57999999999999996</v>
          </cell>
          <cell r="E305">
            <v>0.57999999999999996</v>
          </cell>
          <cell r="F305">
            <v>-0.6</v>
          </cell>
          <cell r="G305">
            <v>-0.06</v>
          </cell>
          <cell r="H305">
            <v>0.35</v>
          </cell>
          <cell r="I305">
            <v>1.67</v>
          </cell>
          <cell r="J305">
            <v>1.21</v>
          </cell>
          <cell r="K305">
            <v>0.66</v>
          </cell>
          <cell r="L305">
            <v>0.45</v>
          </cell>
          <cell r="M305">
            <v>0.48</v>
          </cell>
          <cell r="N305">
            <v>1.44</v>
          </cell>
          <cell r="O305">
            <v>2.61</v>
          </cell>
          <cell r="P305">
            <v>-0.99</v>
          </cell>
          <cell r="Q305">
            <v>0.8</v>
          </cell>
          <cell r="R305">
            <v>1.62</v>
          </cell>
          <cell r="S305">
            <v>-0.39</v>
          </cell>
          <cell r="T305">
            <v>0.86</v>
          </cell>
          <cell r="U305">
            <v>0.97</v>
          </cell>
          <cell r="V305">
            <v>0.98</v>
          </cell>
          <cell r="W305">
            <v>1.25</v>
          </cell>
          <cell r="X305">
            <v>0.32</v>
          </cell>
          <cell r="Y305">
            <v>0.59</v>
          </cell>
          <cell r="Z305">
            <v>0.32</v>
          </cell>
          <cell r="AA305">
            <v>0.78</v>
          </cell>
          <cell r="AB305">
            <v>1.68</v>
          </cell>
          <cell r="AC305">
            <v>0.76</v>
          </cell>
          <cell r="AD305">
            <v>0.26</v>
          </cell>
          <cell r="AE305">
            <v>1.86</v>
          </cell>
          <cell r="AF305">
            <v>0.86</v>
          </cell>
          <cell r="AG305">
            <v>0.45</v>
          </cell>
          <cell r="AH305">
            <v>0.43</v>
          </cell>
          <cell r="AI305">
            <v>1.1399999999999999</v>
          </cell>
          <cell r="AJ305">
            <v>-0.52</v>
          </cell>
          <cell r="AK305">
            <v>1.54</v>
          </cell>
          <cell r="AL305">
            <v>1.05</v>
          </cell>
          <cell r="AM305">
            <v>0.68</v>
          </cell>
          <cell r="AN305">
            <v>2.54</v>
          </cell>
          <cell r="AO305">
            <v>2.58</v>
          </cell>
          <cell r="AP305">
            <v>1.35</v>
          </cell>
          <cell r="AQ305">
            <v>3.57</v>
          </cell>
          <cell r="AR305">
            <v>1.7</v>
          </cell>
          <cell r="BI305">
            <v>304</v>
          </cell>
        </row>
        <row r="306">
          <cell r="A306" t="str">
            <v>3101017.Colchão</v>
          </cell>
          <cell r="B306">
            <v>0.64</v>
          </cell>
          <cell r="C306">
            <v>1</v>
          </cell>
          <cell r="D306">
            <v>2.06</v>
          </cell>
          <cell r="E306">
            <v>0.6</v>
          </cell>
          <cell r="F306">
            <v>1.52</v>
          </cell>
          <cell r="G306">
            <v>-0.06</v>
          </cell>
          <cell r="H306">
            <v>0.68</v>
          </cell>
          <cell r="I306">
            <v>0.24</v>
          </cell>
          <cell r="J306">
            <v>1.58</v>
          </cell>
          <cell r="K306">
            <v>0.18</v>
          </cell>
          <cell r="L306">
            <v>-0.03</v>
          </cell>
          <cell r="M306">
            <v>-0.5</v>
          </cell>
          <cell r="N306">
            <v>4.68</v>
          </cell>
          <cell r="O306">
            <v>-1.04</v>
          </cell>
          <cell r="P306">
            <v>1.6</v>
          </cell>
          <cell r="Q306">
            <v>1.7</v>
          </cell>
          <cell r="R306">
            <v>-0.03</v>
          </cell>
          <cell r="S306">
            <v>2.16</v>
          </cell>
          <cell r="T306">
            <v>0.84</v>
          </cell>
          <cell r="U306">
            <v>1.27</v>
          </cell>
          <cell r="V306">
            <v>0.22</v>
          </cell>
          <cell r="W306">
            <v>-0.28000000000000003</v>
          </cell>
          <cell r="X306">
            <v>1.02</v>
          </cell>
          <cell r="Y306">
            <v>1.43</v>
          </cell>
          <cell r="Z306">
            <v>0.11</v>
          </cell>
          <cell r="AA306">
            <v>0.39</v>
          </cell>
          <cell r="AB306">
            <v>0.83</v>
          </cell>
          <cell r="AC306">
            <v>0.44</v>
          </cell>
          <cell r="AD306">
            <v>1.79</v>
          </cell>
          <cell r="AE306">
            <v>0.69</v>
          </cell>
          <cell r="AF306">
            <v>-0.7</v>
          </cell>
          <cell r="AG306">
            <v>0.03</v>
          </cell>
          <cell r="AH306">
            <v>1.4</v>
          </cell>
          <cell r="AI306">
            <v>2.38</v>
          </cell>
          <cell r="AJ306">
            <v>1.0900000000000001</v>
          </cell>
          <cell r="AK306">
            <v>3.62</v>
          </cell>
          <cell r="AL306">
            <v>0.88</v>
          </cell>
          <cell r="AM306">
            <v>3.81</v>
          </cell>
          <cell r="AN306">
            <v>5.53</v>
          </cell>
          <cell r="AO306">
            <v>5.16</v>
          </cell>
          <cell r="AP306">
            <v>1.25</v>
          </cell>
          <cell r="AQ306">
            <v>3.71</v>
          </cell>
          <cell r="AR306">
            <v>2.0299999999999998</v>
          </cell>
          <cell r="BI306">
            <v>305</v>
          </cell>
        </row>
        <row r="307">
          <cell r="A307" t="str">
            <v>3101060.Rede</v>
          </cell>
          <cell r="B307">
            <v>1.31</v>
          </cell>
          <cell r="C307">
            <v>-2.33</v>
          </cell>
          <cell r="D307">
            <v>-1.4</v>
          </cell>
          <cell r="E307">
            <v>1.55</v>
          </cell>
          <cell r="F307">
            <v>6.1</v>
          </cell>
          <cell r="G307">
            <v>-2.13</v>
          </cell>
          <cell r="H307">
            <v>5.49</v>
          </cell>
          <cell r="I307">
            <v>-1.67</v>
          </cell>
          <cell r="J307">
            <v>-3.79</v>
          </cell>
          <cell r="K307">
            <v>-0.64</v>
          </cell>
          <cell r="L307">
            <v>0.64</v>
          </cell>
          <cell r="M307">
            <v>-0.15</v>
          </cell>
          <cell r="N307">
            <v>0.36</v>
          </cell>
          <cell r="O307">
            <v>-0.5</v>
          </cell>
          <cell r="P307">
            <v>2.23</v>
          </cell>
          <cell r="Q307">
            <v>0.15</v>
          </cell>
          <cell r="R307">
            <v>1.86</v>
          </cell>
          <cell r="S307">
            <v>0.75</v>
          </cell>
          <cell r="T307">
            <v>-0.56000000000000005</v>
          </cell>
          <cell r="U307">
            <v>-1.1000000000000001</v>
          </cell>
          <cell r="V307">
            <v>0.79</v>
          </cell>
          <cell r="W307">
            <v>2.2400000000000002</v>
          </cell>
          <cell r="X307">
            <v>-0.53</v>
          </cell>
          <cell r="Y307">
            <v>1.7</v>
          </cell>
          <cell r="Z307">
            <v>-1.18</v>
          </cell>
          <cell r="AA307">
            <v>1.18</v>
          </cell>
          <cell r="AB307">
            <v>0.86</v>
          </cell>
          <cell r="AC307">
            <v>0.28000000000000003</v>
          </cell>
          <cell r="AD307">
            <v>3.15</v>
          </cell>
          <cell r="AE307">
            <v>3.15</v>
          </cell>
          <cell r="AF307">
            <v>-2.5</v>
          </cell>
          <cell r="AG307">
            <v>-0.64</v>
          </cell>
          <cell r="AH307">
            <v>-1.07</v>
          </cell>
          <cell r="AI307">
            <v>0.89</v>
          </cell>
          <cell r="AJ307">
            <v>-1.76</v>
          </cell>
          <cell r="AK307">
            <v>-0.81</v>
          </cell>
          <cell r="AL307">
            <v>-1.17</v>
          </cell>
          <cell r="AM307">
            <v>1.22</v>
          </cell>
          <cell r="AN307">
            <v>2.94</v>
          </cell>
          <cell r="AO307">
            <v>0.68</v>
          </cell>
          <cell r="AP307">
            <v>-0.99</v>
          </cell>
          <cell r="AQ307">
            <v>2.82</v>
          </cell>
          <cell r="AR307">
            <v>-1.77</v>
          </cell>
          <cell r="BI307">
            <v>306</v>
          </cell>
        </row>
        <row r="308">
          <cell r="A308" t="str">
            <v>3102.Utensílios e enfeites</v>
          </cell>
          <cell r="B308">
            <v>-0.72</v>
          </cell>
          <cell r="C308">
            <v>1.0900000000000001</v>
          </cell>
          <cell r="D308">
            <v>0.6</v>
          </cell>
          <cell r="E308">
            <v>0.01</v>
          </cell>
          <cell r="F308">
            <v>0.72</v>
          </cell>
          <cell r="G308">
            <v>1.57</v>
          </cell>
          <cell r="H308">
            <v>0.22</v>
          </cell>
          <cell r="I308">
            <v>-0.08</v>
          </cell>
          <cell r="J308">
            <v>1.22</v>
          </cell>
          <cell r="K308">
            <v>0.36</v>
          </cell>
          <cell r="L308">
            <v>0.62</v>
          </cell>
          <cell r="M308">
            <v>0.98</v>
          </cell>
          <cell r="N308">
            <v>0.7</v>
          </cell>
          <cell r="O308">
            <v>0.79</v>
          </cell>
          <cell r="P308">
            <v>0.15</v>
          </cell>
          <cell r="Q308">
            <v>0.28000000000000003</v>
          </cell>
          <cell r="R308">
            <v>0.63</v>
          </cell>
          <cell r="S308">
            <v>0.75</v>
          </cell>
          <cell r="T308">
            <v>0.82</v>
          </cell>
          <cell r="U308">
            <v>0.9</v>
          </cell>
          <cell r="V308">
            <v>0.09</v>
          </cell>
          <cell r="W308">
            <v>0.53</v>
          </cell>
          <cell r="X308">
            <v>0.98</v>
          </cell>
          <cell r="Y308">
            <v>1.2</v>
          </cell>
          <cell r="Z308">
            <v>1.1100000000000001</v>
          </cell>
          <cell r="AA308">
            <v>0.67</v>
          </cell>
          <cell r="AB308">
            <v>0.64</v>
          </cell>
          <cell r="AC308">
            <v>1.23</v>
          </cell>
          <cell r="AD308">
            <v>0.84</v>
          </cell>
          <cell r="AE308">
            <v>0.62</v>
          </cell>
          <cell r="AF308">
            <v>0.84</v>
          </cell>
          <cell r="AG308">
            <v>-1.04</v>
          </cell>
          <cell r="AH308">
            <v>0.92</v>
          </cell>
          <cell r="AI308">
            <v>0.64</v>
          </cell>
          <cell r="AJ308">
            <v>1.2</v>
          </cell>
          <cell r="AK308">
            <v>-0.03</v>
          </cell>
          <cell r="AL308">
            <v>0.56999999999999995</v>
          </cell>
          <cell r="AM308">
            <v>1.02</v>
          </cell>
          <cell r="AN308">
            <v>0.71</v>
          </cell>
          <cell r="AO308">
            <v>1.34</v>
          </cell>
          <cell r="AP308">
            <v>1.27</v>
          </cell>
          <cell r="AQ308">
            <v>1.1299999999999999</v>
          </cell>
          <cell r="AR308">
            <v>2.04</v>
          </cell>
          <cell r="BI308">
            <v>307</v>
          </cell>
        </row>
        <row r="309">
          <cell r="A309" t="str">
            <v>3102004.Relógio despertador</v>
          </cell>
          <cell r="B309">
            <v>-0.39</v>
          </cell>
          <cell r="C309">
            <v>0.51</v>
          </cell>
          <cell r="D309">
            <v>1.85</v>
          </cell>
          <cell r="E309">
            <v>1.39</v>
          </cell>
          <cell r="F309">
            <v>-1.97</v>
          </cell>
          <cell r="G309">
            <v>1.39</v>
          </cell>
          <cell r="H309">
            <v>-1.73</v>
          </cell>
          <cell r="I309">
            <v>0.74</v>
          </cell>
          <cell r="J309">
            <v>1.43</v>
          </cell>
          <cell r="K309">
            <v>-0.94</v>
          </cell>
          <cell r="L309">
            <v>-0.09</v>
          </cell>
          <cell r="M309">
            <v>4</v>
          </cell>
          <cell r="N309">
            <v>-0.36</v>
          </cell>
          <cell r="O309">
            <v>-0.69</v>
          </cell>
          <cell r="P309">
            <v>0.14000000000000001</v>
          </cell>
          <cell r="Q309">
            <v>-0.89</v>
          </cell>
          <cell r="R309">
            <v>-0.31</v>
          </cell>
          <cell r="S309">
            <v>-1.0900000000000001</v>
          </cell>
          <cell r="T309">
            <v>1.1299999999999999</v>
          </cell>
          <cell r="U309">
            <v>-0.38</v>
          </cell>
          <cell r="V309">
            <v>2.04</v>
          </cell>
          <cell r="W309">
            <v>0.01</v>
          </cell>
          <cell r="X309">
            <v>1.03</v>
          </cell>
          <cell r="Y309">
            <v>-0.56000000000000005</v>
          </cell>
          <cell r="Z309">
            <v>1.1299999999999999</v>
          </cell>
          <cell r="AA309">
            <v>2.94</v>
          </cell>
          <cell r="AB309">
            <v>1.19</v>
          </cell>
          <cell r="AC309">
            <v>0.87</v>
          </cell>
          <cell r="AD309">
            <v>1.22</v>
          </cell>
          <cell r="AE309">
            <v>0.69</v>
          </cell>
          <cell r="AF309">
            <v>1.18</v>
          </cell>
          <cell r="AG309">
            <v>-0.16</v>
          </cell>
          <cell r="AH309">
            <v>-0.55000000000000004</v>
          </cell>
          <cell r="AI309">
            <v>0.48</v>
          </cell>
          <cell r="AJ309">
            <v>-0.48</v>
          </cell>
          <cell r="AK309">
            <v>1.02</v>
          </cell>
          <cell r="AL309">
            <v>0.21</v>
          </cell>
          <cell r="AM309">
            <v>1.66</v>
          </cell>
          <cell r="AN309">
            <v>0.46</v>
          </cell>
          <cell r="AO309">
            <v>-0.45</v>
          </cell>
          <cell r="AP309">
            <v>1.37</v>
          </cell>
          <cell r="AQ309">
            <v>-0.27</v>
          </cell>
          <cell r="AR309">
            <v>1.7</v>
          </cell>
          <cell r="BI309">
            <v>308</v>
          </cell>
        </row>
        <row r="310">
          <cell r="A310" t="str">
            <v>3102005.Tapete</v>
          </cell>
          <cell r="B310">
            <v>-0.23</v>
          </cell>
          <cell r="C310">
            <v>-0.46</v>
          </cell>
          <cell r="D310">
            <v>2</v>
          </cell>
          <cell r="E310">
            <v>0.85</v>
          </cell>
          <cell r="F310">
            <v>-0.39</v>
          </cell>
          <cell r="G310">
            <v>3.98</v>
          </cell>
          <cell r="H310">
            <v>0.19</v>
          </cell>
          <cell r="I310">
            <v>-0.81</v>
          </cell>
          <cell r="J310">
            <v>1.52</v>
          </cell>
          <cell r="K310">
            <v>-3.05</v>
          </cell>
          <cell r="L310">
            <v>2.38</v>
          </cell>
          <cell r="M310">
            <v>2.33</v>
          </cell>
          <cell r="N310">
            <v>0.85</v>
          </cell>
          <cell r="O310">
            <v>2.68</v>
          </cell>
          <cell r="P310">
            <v>-0.52</v>
          </cell>
          <cell r="Q310">
            <v>0.68</v>
          </cell>
          <cell r="R310">
            <v>3.74</v>
          </cell>
          <cell r="S310">
            <v>0.48</v>
          </cell>
          <cell r="T310">
            <v>-0.96</v>
          </cell>
          <cell r="U310">
            <v>1.27</v>
          </cell>
          <cell r="V310">
            <v>-0.95</v>
          </cell>
          <cell r="W310">
            <v>-0.06</v>
          </cell>
          <cell r="X310">
            <v>0.81</v>
          </cell>
          <cell r="Y310">
            <v>2.06</v>
          </cell>
          <cell r="Z310">
            <v>1.79</v>
          </cell>
          <cell r="AA310">
            <v>-1.23</v>
          </cell>
          <cell r="AB310">
            <v>0.49</v>
          </cell>
          <cell r="AC310">
            <v>3.31</v>
          </cell>
          <cell r="AD310">
            <v>1.33</v>
          </cell>
          <cell r="AE310">
            <v>0.16</v>
          </cell>
          <cell r="AF310">
            <v>0.72</v>
          </cell>
          <cell r="AG310">
            <v>-2.6</v>
          </cell>
          <cell r="AH310">
            <v>2.0099999999999998</v>
          </cell>
          <cell r="AI310">
            <v>0.9</v>
          </cell>
          <cell r="AJ310">
            <v>0.84</v>
          </cell>
          <cell r="AK310">
            <v>0.96</v>
          </cell>
          <cell r="AL310">
            <v>1.88</v>
          </cell>
          <cell r="AM310">
            <v>0.87</v>
          </cell>
          <cell r="AN310">
            <v>1.56</v>
          </cell>
          <cell r="AO310">
            <v>1.46</v>
          </cell>
          <cell r="AP310">
            <v>0.28000000000000003</v>
          </cell>
          <cell r="AQ310">
            <v>0.32</v>
          </cell>
          <cell r="AR310">
            <v>0.8</v>
          </cell>
          <cell r="BI310">
            <v>309</v>
          </cell>
        </row>
        <row r="311">
          <cell r="A311" t="str">
            <v>3102006.Cortina</v>
          </cell>
          <cell r="B311">
            <v>-1.9</v>
          </cell>
          <cell r="C311">
            <v>1.44</v>
          </cell>
          <cell r="D311">
            <v>-0.14000000000000001</v>
          </cell>
          <cell r="E311">
            <v>-0.71</v>
          </cell>
          <cell r="F311">
            <v>1.69</v>
          </cell>
          <cell r="G311">
            <v>2.85</v>
          </cell>
          <cell r="H311">
            <v>-1.73</v>
          </cell>
          <cell r="I311">
            <v>-1.04</v>
          </cell>
          <cell r="J311">
            <v>1.38</v>
          </cell>
          <cell r="K311">
            <v>0.75</v>
          </cell>
          <cell r="L311">
            <v>-2.4900000000000002</v>
          </cell>
          <cell r="M311">
            <v>-0.94</v>
          </cell>
          <cell r="N311">
            <v>2.1800000000000002</v>
          </cell>
          <cell r="O311">
            <v>-1.42</v>
          </cell>
          <cell r="P311">
            <v>-0.46</v>
          </cell>
          <cell r="Q311">
            <v>0.81</v>
          </cell>
          <cell r="R311">
            <v>-0.71</v>
          </cell>
          <cell r="S311">
            <v>1.92</v>
          </cell>
          <cell r="T311">
            <v>1.72</v>
          </cell>
          <cell r="U311">
            <v>0.22</v>
          </cell>
          <cell r="V311">
            <v>-0.18</v>
          </cell>
          <cell r="W311">
            <v>-0.12</v>
          </cell>
          <cell r="X311">
            <v>1.73</v>
          </cell>
          <cell r="Y311">
            <v>1.97</v>
          </cell>
          <cell r="Z311">
            <v>0.87</v>
          </cell>
          <cell r="AA311">
            <v>1.18</v>
          </cell>
          <cell r="AB311">
            <v>-0.04</v>
          </cell>
          <cell r="AC311">
            <v>1.88</v>
          </cell>
          <cell r="AD311">
            <v>1.75</v>
          </cell>
          <cell r="AE311">
            <v>0.51</v>
          </cell>
          <cell r="AF311">
            <v>1.1100000000000001</v>
          </cell>
          <cell r="AG311">
            <v>-1.04</v>
          </cell>
          <cell r="AH311">
            <v>0.17</v>
          </cell>
          <cell r="AI311">
            <v>-1.95</v>
          </cell>
          <cell r="AJ311">
            <v>2.12</v>
          </cell>
          <cell r="AK311">
            <v>-2.93</v>
          </cell>
          <cell r="AL311">
            <v>-1.33</v>
          </cell>
          <cell r="AM311">
            <v>0.27</v>
          </cell>
          <cell r="AN311">
            <v>0.81</v>
          </cell>
          <cell r="AO311">
            <v>2.02</v>
          </cell>
          <cell r="AP311">
            <v>1.42</v>
          </cell>
          <cell r="AQ311">
            <v>1.42</v>
          </cell>
          <cell r="AR311">
            <v>2.77</v>
          </cell>
          <cell r="BI311">
            <v>310</v>
          </cell>
        </row>
        <row r="312">
          <cell r="A312" t="str">
            <v>3102007.Utensílios para copa e cozinha de metal</v>
          </cell>
          <cell r="B312">
            <v>-0.17</v>
          </cell>
          <cell r="C312">
            <v>2.2799999999999998</v>
          </cell>
          <cell r="D312">
            <v>0.53</v>
          </cell>
          <cell r="E312">
            <v>0.04</v>
          </cell>
          <cell r="F312">
            <v>1.68</v>
          </cell>
          <cell r="G312">
            <v>0.86</v>
          </cell>
          <cell r="H312">
            <v>2.78</v>
          </cell>
          <cell r="I312">
            <v>0.57999999999999996</v>
          </cell>
          <cell r="J312">
            <v>0.53</v>
          </cell>
          <cell r="K312">
            <v>1.1399999999999999</v>
          </cell>
          <cell r="L312">
            <v>1.1299999999999999</v>
          </cell>
          <cell r="M312">
            <v>-0.1</v>
          </cell>
          <cell r="N312">
            <v>0.24</v>
          </cell>
          <cell r="O312">
            <v>-0.73</v>
          </cell>
          <cell r="P312">
            <v>1.69</v>
          </cell>
          <cell r="Q312">
            <v>0.19</v>
          </cell>
          <cell r="R312">
            <v>-0.22</v>
          </cell>
          <cell r="S312">
            <v>0.43</v>
          </cell>
          <cell r="T312">
            <v>1.97</v>
          </cell>
          <cell r="U312">
            <v>0.77</v>
          </cell>
          <cell r="V312">
            <v>0.89</v>
          </cell>
          <cell r="W312">
            <v>0.51</v>
          </cell>
          <cell r="X312">
            <v>0.13</v>
          </cell>
          <cell r="Y312">
            <v>1.1100000000000001</v>
          </cell>
          <cell r="Z312">
            <v>1.25</v>
          </cell>
          <cell r="AA312">
            <v>0.68</v>
          </cell>
          <cell r="AB312">
            <v>0.25</v>
          </cell>
          <cell r="AC312">
            <v>0.31</v>
          </cell>
          <cell r="AD312">
            <v>0.67</v>
          </cell>
          <cell r="AE312">
            <v>0.71</v>
          </cell>
          <cell r="AF312">
            <v>0.5</v>
          </cell>
          <cell r="AG312">
            <v>-0.71</v>
          </cell>
          <cell r="AH312">
            <v>1.0900000000000001</v>
          </cell>
          <cell r="AI312">
            <v>1.1100000000000001</v>
          </cell>
          <cell r="AJ312">
            <v>0.95</v>
          </cell>
          <cell r="AK312">
            <v>-0.1</v>
          </cell>
          <cell r="AL312">
            <v>0.91</v>
          </cell>
          <cell r="AM312">
            <v>1.82</v>
          </cell>
          <cell r="AN312">
            <v>-0.01</v>
          </cell>
          <cell r="AO312">
            <v>2.35</v>
          </cell>
          <cell r="AP312">
            <v>1.26</v>
          </cell>
          <cell r="AQ312">
            <v>0.99</v>
          </cell>
          <cell r="AR312">
            <v>2.2000000000000002</v>
          </cell>
          <cell r="BI312">
            <v>311</v>
          </cell>
        </row>
        <row r="313">
          <cell r="A313" t="str">
            <v>3102009.Utensílios para copa e cozinha de louça</v>
          </cell>
          <cell r="B313">
            <v>-0.09</v>
          </cell>
          <cell r="C313">
            <v>-1.1399999999999999</v>
          </cell>
          <cell r="D313">
            <v>0.3</v>
          </cell>
          <cell r="E313">
            <v>-0.15</v>
          </cell>
          <cell r="F313">
            <v>0.27</v>
          </cell>
          <cell r="G313">
            <v>0.6</v>
          </cell>
          <cell r="H313">
            <v>0.87</v>
          </cell>
          <cell r="I313">
            <v>-1.22</v>
          </cell>
          <cell r="J313">
            <v>1.1200000000000001</v>
          </cell>
          <cell r="K313">
            <v>-1.86</v>
          </cell>
          <cell r="L313">
            <v>-0.44</v>
          </cell>
          <cell r="M313">
            <v>1.53</v>
          </cell>
          <cell r="N313">
            <v>-0.87</v>
          </cell>
          <cell r="O313">
            <v>0.82</v>
          </cell>
          <cell r="P313">
            <v>1.1100000000000001</v>
          </cell>
          <cell r="Q313">
            <v>0.71</v>
          </cell>
          <cell r="R313">
            <v>-0.47</v>
          </cell>
          <cell r="S313">
            <v>-0.09</v>
          </cell>
          <cell r="T313">
            <v>0.08</v>
          </cell>
          <cell r="U313">
            <v>-0.21</v>
          </cell>
          <cell r="V313">
            <v>1.02</v>
          </cell>
          <cell r="W313">
            <v>0.5</v>
          </cell>
          <cell r="X313">
            <v>1.01</v>
          </cell>
          <cell r="Y313">
            <v>1.97</v>
          </cell>
          <cell r="Z313">
            <v>-0.28999999999999998</v>
          </cell>
          <cell r="AA313">
            <v>1.19</v>
          </cell>
          <cell r="AB313">
            <v>0.99</v>
          </cell>
          <cell r="AC313">
            <v>-0.25</v>
          </cell>
          <cell r="AD313">
            <v>0.39</v>
          </cell>
          <cell r="AE313">
            <v>0.45</v>
          </cell>
          <cell r="AF313">
            <v>1.53</v>
          </cell>
          <cell r="AG313">
            <v>-1.61</v>
          </cell>
          <cell r="AH313">
            <v>-0.64</v>
          </cell>
          <cell r="AI313">
            <v>-0.21</v>
          </cell>
          <cell r="AJ313">
            <v>1.35</v>
          </cell>
          <cell r="AK313">
            <v>-0.8</v>
          </cell>
          <cell r="AL313">
            <v>0.32</v>
          </cell>
          <cell r="AM313">
            <v>1.99</v>
          </cell>
          <cell r="AN313">
            <v>-0.01</v>
          </cell>
          <cell r="AO313">
            <v>1.06</v>
          </cell>
          <cell r="AP313">
            <v>1.21</v>
          </cell>
          <cell r="AQ313">
            <v>1.52</v>
          </cell>
          <cell r="AR313">
            <v>2.46</v>
          </cell>
          <cell r="BI313">
            <v>312</v>
          </cell>
        </row>
        <row r="314">
          <cell r="A314" t="str">
            <v>3102010.Artigos de plástico</v>
          </cell>
          <cell r="B314">
            <v>-1.27</v>
          </cell>
          <cell r="C314">
            <v>1.04</v>
          </cell>
          <cell r="D314">
            <v>0.42</v>
          </cell>
          <cell r="E314">
            <v>-0.62</v>
          </cell>
          <cell r="F314">
            <v>0.77</v>
          </cell>
          <cell r="G314">
            <v>1.82</v>
          </cell>
          <cell r="H314">
            <v>-0.94</v>
          </cell>
          <cell r="I314">
            <v>-0.31</v>
          </cell>
          <cell r="J314">
            <v>0.82</v>
          </cell>
          <cell r="K314">
            <v>0.71</v>
          </cell>
          <cell r="L314">
            <v>1.94</v>
          </cell>
          <cell r="M314">
            <v>1.2</v>
          </cell>
          <cell r="N314">
            <v>0.35</v>
          </cell>
          <cell r="O314">
            <v>0.42</v>
          </cell>
          <cell r="P314">
            <v>-0.14000000000000001</v>
          </cell>
          <cell r="Q314">
            <v>0.18</v>
          </cell>
          <cell r="R314">
            <v>1.73</v>
          </cell>
          <cell r="S314">
            <v>1.06</v>
          </cell>
          <cell r="T314">
            <v>0.35</v>
          </cell>
          <cell r="U314">
            <v>2.0299999999999998</v>
          </cell>
          <cell r="V314">
            <v>-1.75</v>
          </cell>
          <cell r="W314">
            <v>1</v>
          </cell>
          <cell r="X314">
            <v>1.21</v>
          </cell>
          <cell r="Y314">
            <v>-0.06</v>
          </cell>
          <cell r="Z314">
            <v>0.12</v>
          </cell>
          <cell r="AA314">
            <v>1.85</v>
          </cell>
          <cell r="AB314">
            <v>0.83</v>
          </cell>
          <cell r="AC314">
            <v>2.12</v>
          </cell>
          <cell r="AD314">
            <v>0.82</v>
          </cell>
          <cell r="AE314">
            <v>0.73</v>
          </cell>
          <cell r="AF314">
            <v>1.28</v>
          </cell>
          <cell r="AG314">
            <v>-1.24</v>
          </cell>
          <cell r="AH314">
            <v>2.25</v>
          </cell>
          <cell r="AI314">
            <v>0.89</v>
          </cell>
          <cell r="AJ314">
            <v>1.17</v>
          </cell>
          <cell r="AK314">
            <v>0.74</v>
          </cell>
          <cell r="AL314">
            <v>0.8</v>
          </cell>
          <cell r="AM314">
            <v>0.47</v>
          </cell>
          <cell r="AN314">
            <v>1.53</v>
          </cell>
          <cell r="AO314">
            <v>0.37</v>
          </cell>
          <cell r="AP314">
            <v>1.29</v>
          </cell>
          <cell r="AQ314">
            <v>1</v>
          </cell>
          <cell r="AR314">
            <v>2.68</v>
          </cell>
          <cell r="BI314">
            <v>313</v>
          </cell>
        </row>
        <row r="315">
          <cell r="A315" t="str">
            <v>3102012.Garrafa térmica</v>
          </cell>
          <cell r="B315">
            <v>0.16</v>
          </cell>
          <cell r="C315">
            <v>4.46</v>
          </cell>
          <cell r="D315">
            <v>1.1200000000000001</v>
          </cell>
          <cell r="E315">
            <v>0.61</v>
          </cell>
          <cell r="F315">
            <v>-1.77</v>
          </cell>
          <cell r="G315">
            <v>1.25</v>
          </cell>
          <cell r="H315">
            <v>0.23</v>
          </cell>
          <cell r="I315">
            <v>0.79</v>
          </cell>
          <cell r="J315">
            <v>1.5</v>
          </cell>
          <cell r="K315">
            <v>0.73</v>
          </cell>
          <cell r="L315">
            <v>1.23</v>
          </cell>
          <cell r="M315">
            <v>1.88</v>
          </cell>
          <cell r="N315">
            <v>-0.48</v>
          </cell>
          <cell r="O315">
            <v>1.79</v>
          </cell>
          <cell r="P315">
            <v>0.23</v>
          </cell>
          <cell r="Q315">
            <v>-0.23</v>
          </cell>
          <cell r="R315">
            <v>0.89</v>
          </cell>
          <cell r="S315">
            <v>-0.19</v>
          </cell>
          <cell r="T315">
            <v>0.54</v>
          </cell>
          <cell r="U315">
            <v>-0.34</v>
          </cell>
          <cell r="V315">
            <v>0.93</v>
          </cell>
          <cell r="W315">
            <v>0.99</v>
          </cell>
          <cell r="X315">
            <v>-0.5</v>
          </cell>
          <cell r="Y315">
            <v>2.4500000000000002</v>
          </cell>
          <cell r="Z315">
            <v>1.83</v>
          </cell>
          <cell r="AA315">
            <v>0.81</v>
          </cell>
          <cell r="AB315">
            <v>-0.35</v>
          </cell>
          <cell r="AC315">
            <v>2.14</v>
          </cell>
          <cell r="AD315">
            <v>0.12</v>
          </cell>
          <cell r="AE315">
            <v>1.61</v>
          </cell>
          <cell r="AF315">
            <v>0.36</v>
          </cell>
          <cell r="AG315">
            <v>-0.57999999999999996</v>
          </cell>
          <cell r="AH315">
            <v>0.94</v>
          </cell>
          <cell r="AI315">
            <v>0.97</v>
          </cell>
          <cell r="AJ315">
            <v>1.41</v>
          </cell>
          <cell r="AK315">
            <v>2.63</v>
          </cell>
          <cell r="AL315">
            <v>0.37</v>
          </cell>
          <cell r="AM315">
            <v>-0.77</v>
          </cell>
          <cell r="AN315">
            <v>1.6</v>
          </cell>
          <cell r="AO315">
            <v>1.32</v>
          </cell>
          <cell r="AP315">
            <v>-0.83</v>
          </cell>
          <cell r="AQ315">
            <v>1.22</v>
          </cell>
          <cell r="AR315">
            <v>2.36</v>
          </cell>
          <cell r="BI315">
            <v>314</v>
          </cell>
        </row>
        <row r="316">
          <cell r="A316" t="str">
            <v>3102014.Copo de vidro</v>
          </cell>
          <cell r="B316">
            <v>-1.21</v>
          </cell>
          <cell r="C316">
            <v>2.0699999999999998</v>
          </cell>
          <cell r="D316">
            <v>0.52</v>
          </cell>
          <cell r="E316">
            <v>0.09</v>
          </cell>
          <cell r="F316">
            <v>0.46</v>
          </cell>
          <cell r="G316">
            <v>-1.1599999999999999</v>
          </cell>
          <cell r="H316">
            <v>-4.5599999999999996</v>
          </cell>
          <cell r="I316">
            <v>-1.01</v>
          </cell>
          <cell r="J316">
            <v>1.31</v>
          </cell>
          <cell r="K316">
            <v>0.23</v>
          </cell>
          <cell r="L316">
            <v>0.98</v>
          </cell>
          <cell r="M316">
            <v>0.56000000000000005</v>
          </cell>
          <cell r="N316">
            <v>-1.25</v>
          </cell>
          <cell r="O316">
            <v>2.2799999999999998</v>
          </cell>
          <cell r="P316">
            <v>-2.99</v>
          </cell>
          <cell r="Q316">
            <v>-1.58</v>
          </cell>
          <cell r="R316">
            <v>-1.88</v>
          </cell>
          <cell r="S316">
            <v>0.65</v>
          </cell>
          <cell r="T316">
            <v>1.55</v>
          </cell>
          <cell r="U316">
            <v>1.27</v>
          </cell>
          <cell r="V316">
            <v>0.5</v>
          </cell>
          <cell r="W316">
            <v>0.89</v>
          </cell>
          <cell r="X316">
            <v>2.68</v>
          </cell>
          <cell r="Y316">
            <v>-0.8</v>
          </cell>
          <cell r="Z316">
            <v>2.94</v>
          </cell>
          <cell r="AA316">
            <v>1.44</v>
          </cell>
          <cell r="AB316">
            <v>2.5099999999999998</v>
          </cell>
          <cell r="AC316">
            <v>0.94</v>
          </cell>
          <cell r="AD316">
            <v>-0.45</v>
          </cell>
          <cell r="AE316">
            <v>0.1</v>
          </cell>
          <cell r="AF316">
            <v>0.83</v>
          </cell>
          <cell r="AG316">
            <v>-1.58</v>
          </cell>
          <cell r="AH316">
            <v>-1.69</v>
          </cell>
          <cell r="AI316">
            <v>-0.66</v>
          </cell>
          <cell r="AJ316">
            <v>-0.17</v>
          </cell>
          <cell r="AK316">
            <v>2.39</v>
          </cell>
          <cell r="AL316">
            <v>-1.41</v>
          </cell>
          <cell r="AM316">
            <v>-1.43</v>
          </cell>
          <cell r="AN316">
            <v>-2.19</v>
          </cell>
          <cell r="AO316">
            <v>0.65</v>
          </cell>
          <cell r="AP316">
            <v>2.65</v>
          </cell>
          <cell r="AQ316">
            <v>0.03</v>
          </cell>
          <cell r="AR316">
            <v>3.13</v>
          </cell>
          <cell r="BI316">
            <v>315</v>
          </cell>
        </row>
        <row r="317">
          <cell r="A317" t="str">
            <v>3102015.Mamadeira</v>
          </cell>
          <cell r="B317">
            <v>-1.69</v>
          </cell>
          <cell r="C317">
            <v>1.19</v>
          </cell>
          <cell r="D317">
            <v>-1.62</v>
          </cell>
          <cell r="E317">
            <v>-0.18</v>
          </cell>
          <cell r="F317">
            <v>0.52</v>
          </cell>
          <cell r="G317">
            <v>2.11</v>
          </cell>
          <cell r="H317">
            <v>3.1</v>
          </cell>
          <cell r="I317">
            <v>1.06</v>
          </cell>
          <cell r="J317">
            <v>3.42</v>
          </cell>
          <cell r="K317">
            <v>-0.82</v>
          </cell>
          <cell r="L317">
            <v>2.4700000000000002</v>
          </cell>
          <cell r="M317">
            <v>0.39</v>
          </cell>
          <cell r="N317">
            <v>-1.1299999999999999</v>
          </cell>
          <cell r="O317">
            <v>2.2799999999999998</v>
          </cell>
          <cell r="P317">
            <v>0.01</v>
          </cell>
          <cell r="Q317">
            <v>1.34</v>
          </cell>
          <cell r="R317">
            <v>0.15</v>
          </cell>
          <cell r="S317">
            <v>0.27</v>
          </cell>
          <cell r="T317">
            <v>0.82</v>
          </cell>
          <cell r="U317">
            <v>0.88</v>
          </cell>
          <cell r="V317">
            <v>-0.79</v>
          </cell>
          <cell r="W317">
            <v>1.53</v>
          </cell>
          <cell r="X317">
            <v>-0.06</v>
          </cell>
          <cell r="Y317">
            <v>2.1</v>
          </cell>
          <cell r="Z317">
            <v>0.73</v>
          </cell>
          <cell r="AA317">
            <v>0.64</v>
          </cell>
          <cell r="AB317">
            <v>-0.91</v>
          </cell>
          <cell r="AC317">
            <v>0.83</v>
          </cell>
          <cell r="AD317">
            <v>-0.66</v>
          </cell>
          <cell r="AE317">
            <v>0.88</v>
          </cell>
          <cell r="AF317">
            <v>0.3</v>
          </cell>
          <cell r="AG317">
            <v>0.56999999999999995</v>
          </cell>
          <cell r="AH317">
            <v>2.37</v>
          </cell>
          <cell r="AI317">
            <v>1.1200000000000001</v>
          </cell>
          <cell r="AJ317">
            <v>0.44</v>
          </cell>
          <cell r="AK317">
            <v>0.72</v>
          </cell>
          <cell r="AL317">
            <v>2.23</v>
          </cell>
          <cell r="AM317">
            <v>0.33</v>
          </cell>
          <cell r="AN317">
            <v>-0.14000000000000001</v>
          </cell>
          <cell r="AO317">
            <v>0.2</v>
          </cell>
          <cell r="AP317">
            <v>1.05</v>
          </cell>
          <cell r="AQ317">
            <v>1.2</v>
          </cell>
          <cell r="AR317">
            <v>1.81</v>
          </cell>
          <cell r="BI317">
            <v>316</v>
          </cell>
        </row>
        <row r="318">
          <cell r="A318" t="str">
            <v>3102016.Bujão de gás vazio</v>
          </cell>
          <cell r="B318">
            <v>-2.0099999999999998</v>
          </cell>
          <cell r="C318">
            <v>0.86</v>
          </cell>
          <cell r="D318">
            <v>0.9</v>
          </cell>
          <cell r="E318">
            <v>-0.36</v>
          </cell>
          <cell r="F318">
            <v>-2.73</v>
          </cell>
          <cell r="G318">
            <v>-6.02</v>
          </cell>
          <cell r="H318">
            <v>6.31</v>
          </cell>
          <cell r="I318">
            <v>0.02</v>
          </cell>
          <cell r="J318">
            <v>-0.76</v>
          </cell>
          <cell r="K318">
            <v>2.29</v>
          </cell>
          <cell r="L318">
            <v>-1.75</v>
          </cell>
          <cell r="M318">
            <v>-0.87</v>
          </cell>
          <cell r="N318">
            <v>2.2999999999999998</v>
          </cell>
          <cell r="O318">
            <v>0.55000000000000004</v>
          </cell>
          <cell r="P318">
            <v>-1.1000000000000001</v>
          </cell>
          <cell r="Q318">
            <v>1.04</v>
          </cell>
          <cell r="R318">
            <v>-1.82</v>
          </cell>
          <cell r="S318">
            <v>-0.28000000000000003</v>
          </cell>
          <cell r="T318">
            <v>1.94</v>
          </cell>
          <cell r="U318">
            <v>0.12</v>
          </cell>
          <cell r="V318">
            <v>0.47</v>
          </cell>
          <cell r="W318">
            <v>1.53</v>
          </cell>
          <cell r="X318">
            <v>1.1100000000000001</v>
          </cell>
          <cell r="Y318">
            <v>-0.69</v>
          </cell>
          <cell r="Z318">
            <v>-0.23</v>
          </cell>
          <cell r="AA318">
            <v>0.97</v>
          </cell>
          <cell r="AB318">
            <v>0.98</v>
          </cell>
          <cell r="AC318">
            <v>-1.62</v>
          </cell>
          <cell r="AD318">
            <v>3.56</v>
          </cell>
          <cell r="AE318">
            <v>1.02</v>
          </cell>
          <cell r="AF318">
            <v>0.03</v>
          </cell>
          <cell r="AG318">
            <v>-2.4300000000000002</v>
          </cell>
          <cell r="AH318">
            <v>0.37</v>
          </cell>
          <cell r="AI318">
            <v>-0.28000000000000003</v>
          </cell>
          <cell r="AJ318">
            <v>-1.65</v>
          </cell>
          <cell r="AK318">
            <v>1.68</v>
          </cell>
          <cell r="AL318">
            <v>0.78</v>
          </cell>
          <cell r="AM318">
            <v>1.37</v>
          </cell>
          <cell r="AN318">
            <v>1.18</v>
          </cell>
          <cell r="AO318">
            <v>1.17</v>
          </cell>
          <cell r="AP318">
            <v>3.17</v>
          </cell>
          <cell r="AQ318">
            <v>-0.81</v>
          </cell>
          <cell r="AR318">
            <v>0.82</v>
          </cell>
          <cell r="BI318">
            <v>317</v>
          </cell>
        </row>
        <row r="319">
          <cell r="A319" t="str">
            <v>3102032.Chupeta e bico</v>
          </cell>
          <cell r="B319">
            <v>-0.49</v>
          </cell>
          <cell r="C319">
            <v>0.79</v>
          </cell>
          <cell r="D319">
            <v>0.17</v>
          </cell>
          <cell r="E319">
            <v>0.16</v>
          </cell>
          <cell r="F319">
            <v>0.46</v>
          </cell>
          <cell r="G319">
            <v>0.35</v>
          </cell>
          <cell r="H319">
            <v>0.39</v>
          </cell>
          <cell r="I319">
            <v>1.1299999999999999</v>
          </cell>
          <cell r="J319">
            <v>1.88</v>
          </cell>
          <cell r="K319">
            <v>2.76</v>
          </cell>
          <cell r="L319">
            <v>0.98</v>
          </cell>
          <cell r="M319">
            <v>-1.1000000000000001</v>
          </cell>
          <cell r="N319">
            <v>2.4900000000000002</v>
          </cell>
          <cell r="O319">
            <v>1.45</v>
          </cell>
          <cell r="P319">
            <v>-0.26</v>
          </cell>
          <cell r="Q319">
            <v>-0.79</v>
          </cell>
          <cell r="R319">
            <v>-0.15</v>
          </cell>
          <cell r="S319">
            <v>1.52</v>
          </cell>
          <cell r="T319">
            <v>0.3</v>
          </cell>
          <cell r="U319">
            <v>1.43</v>
          </cell>
          <cell r="V319">
            <v>1.49</v>
          </cell>
          <cell r="W319">
            <v>0.14000000000000001</v>
          </cell>
          <cell r="X319">
            <v>0.84</v>
          </cell>
          <cell r="Y319">
            <v>1.72</v>
          </cell>
          <cell r="Z319">
            <v>1.95</v>
          </cell>
          <cell r="AA319">
            <v>0.72</v>
          </cell>
          <cell r="AB319">
            <v>0.28000000000000003</v>
          </cell>
          <cell r="AC319">
            <v>-0.13</v>
          </cell>
          <cell r="AD319">
            <v>0.5</v>
          </cell>
          <cell r="AE319">
            <v>0.91</v>
          </cell>
          <cell r="AF319">
            <v>-0.97</v>
          </cell>
          <cell r="AG319">
            <v>-0.56000000000000005</v>
          </cell>
          <cell r="AH319">
            <v>2.7</v>
          </cell>
          <cell r="AI319">
            <v>2.5099999999999998</v>
          </cell>
          <cell r="AJ319">
            <v>-0.23</v>
          </cell>
          <cell r="AK319">
            <v>1.9</v>
          </cell>
          <cell r="AL319">
            <v>1.33</v>
          </cell>
          <cell r="AM319">
            <v>1.03</v>
          </cell>
          <cell r="AN319">
            <v>-3.16</v>
          </cell>
          <cell r="AO319">
            <v>1.08</v>
          </cell>
          <cell r="AP319">
            <v>1.76</v>
          </cell>
          <cell r="AQ319">
            <v>0.91</v>
          </cell>
          <cell r="AR319">
            <v>2.68</v>
          </cell>
          <cell r="BI319">
            <v>318</v>
          </cell>
        </row>
        <row r="320">
          <cell r="A320" t="str">
            <v>3102034.Filtro de água</v>
          </cell>
          <cell r="B320">
            <v>0.76</v>
          </cell>
          <cell r="C320">
            <v>1.5</v>
          </cell>
          <cell r="D320">
            <v>0.12</v>
          </cell>
          <cell r="E320">
            <v>0.28000000000000003</v>
          </cell>
          <cell r="F320">
            <v>6.7</v>
          </cell>
          <cell r="G320">
            <v>2.21</v>
          </cell>
          <cell r="H320">
            <v>1.1100000000000001</v>
          </cell>
          <cell r="I320">
            <v>7.22</v>
          </cell>
          <cell r="J320">
            <v>1.52</v>
          </cell>
          <cell r="K320">
            <v>-1.72</v>
          </cell>
          <cell r="L320">
            <v>0.56999999999999995</v>
          </cell>
          <cell r="M320">
            <v>-0.18</v>
          </cell>
          <cell r="N320">
            <v>0.03</v>
          </cell>
          <cell r="O320">
            <v>0.11</v>
          </cell>
          <cell r="P320">
            <v>0.86</v>
          </cell>
          <cell r="Q320">
            <v>0.32</v>
          </cell>
          <cell r="R320">
            <v>1.35</v>
          </cell>
          <cell r="S320">
            <v>-0.08</v>
          </cell>
          <cell r="T320">
            <v>0.6</v>
          </cell>
          <cell r="U320">
            <v>1.1399999999999999</v>
          </cell>
          <cell r="V320">
            <v>-2.6</v>
          </cell>
          <cell r="W320">
            <v>0.16</v>
          </cell>
          <cell r="X320">
            <v>1.72</v>
          </cell>
          <cell r="Y320">
            <v>-0.41</v>
          </cell>
          <cell r="Z320">
            <v>0.54</v>
          </cell>
          <cell r="AA320">
            <v>1.5</v>
          </cell>
          <cell r="AB320">
            <v>0.24</v>
          </cell>
          <cell r="AC320">
            <v>-1.72</v>
          </cell>
          <cell r="AD320">
            <v>2.1</v>
          </cell>
          <cell r="AE320">
            <v>-0.85</v>
          </cell>
          <cell r="AF320">
            <v>3.83</v>
          </cell>
          <cell r="AG320">
            <v>1.19</v>
          </cell>
          <cell r="AH320">
            <v>3.68</v>
          </cell>
          <cell r="AI320">
            <v>4.08</v>
          </cell>
          <cell r="AJ320">
            <v>2.5</v>
          </cell>
          <cell r="AK320">
            <v>0.64</v>
          </cell>
          <cell r="AL320">
            <v>2.44</v>
          </cell>
          <cell r="AM320">
            <v>-0.78</v>
          </cell>
          <cell r="AN320">
            <v>2.4300000000000002</v>
          </cell>
          <cell r="AO320">
            <v>-1.06</v>
          </cell>
          <cell r="AP320">
            <v>1.5</v>
          </cell>
          <cell r="AQ320">
            <v>0.55000000000000004</v>
          </cell>
          <cell r="AR320">
            <v>1.8</v>
          </cell>
          <cell r="BI320">
            <v>319</v>
          </cell>
        </row>
        <row r="321">
          <cell r="A321" t="str">
            <v>3102035.Flores naturais</v>
          </cell>
          <cell r="B321">
            <v>-0.15</v>
          </cell>
          <cell r="C321">
            <v>1.02</v>
          </cell>
          <cell r="D321">
            <v>-1.59</v>
          </cell>
          <cell r="E321">
            <v>-0.16</v>
          </cell>
          <cell r="F321">
            <v>0.55000000000000004</v>
          </cell>
          <cell r="G321">
            <v>0.89</v>
          </cell>
          <cell r="H321">
            <v>-3.85</v>
          </cell>
          <cell r="I321">
            <v>-0.45</v>
          </cell>
          <cell r="J321">
            <v>1.5</v>
          </cell>
          <cell r="K321">
            <v>2.4</v>
          </cell>
          <cell r="L321">
            <v>-0.56999999999999995</v>
          </cell>
          <cell r="M321">
            <v>1.1100000000000001</v>
          </cell>
          <cell r="N321">
            <v>1.8</v>
          </cell>
          <cell r="O321">
            <v>1.82</v>
          </cell>
          <cell r="P321">
            <v>-2.95</v>
          </cell>
          <cell r="Q321">
            <v>1.03</v>
          </cell>
          <cell r="R321">
            <v>-1.07</v>
          </cell>
          <cell r="S321">
            <v>1.58</v>
          </cell>
          <cell r="T321">
            <v>-2.06</v>
          </cell>
          <cell r="U321">
            <v>0.63</v>
          </cell>
          <cell r="V321">
            <v>-0.4</v>
          </cell>
          <cell r="W321">
            <v>2.42</v>
          </cell>
          <cell r="X321">
            <v>0.49</v>
          </cell>
          <cell r="Y321">
            <v>0.22</v>
          </cell>
          <cell r="Z321">
            <v>0.36</v>
          </cell>
          <cell r="AA321">
            <v>-1.24</v>
          </cell>
          <cell r="AB321">
            <v>0.72</v>
          </cell>
          <cell r="AC321">
            <v>-2.06</v>
          </cell>
          <cell r="AD321">
            <v>-0.62</v>
          </cell>
          <cell r="AE321">
            <v>0.41</v>
          </cell>
          <cell r="AF321">
            <v>0.86</v>
          </cell>
          <cell r="AG321">
            <v>-1.99</v>
          </cell>
          <cell r="AH321">
            <v>1.86</v>
          </cell>
          <cell r="AI321">
            <v>2.79</v>
          </cell>
          <cell r="AJ321">
            <v>1.93</v>
          </cell>
          <cell r="AK321">
            <v>-1.94</v>
          </cell>
          <cell r="AL321">
            <v>-0.24</v>
          </cell>
          <cell r="AM321">
            <v>0.35</v>
          </cell>
          <cell r="AN321">
            <v>0.56999999999999995</v>
          </cell>
          <cell r="AO321">
            <v>-0.24</v>
          </cell>
          <cell r="AP321">
            <v>0.15</v>
          </cell>
          <cell r="AQ321">
            <v>0.16</v>
          </cell>
          <cell r="AR321">
            <v>-0.77</v>
          </cell>
          <cell r="BI321">
            <v>320</v>
          </cell>
        </row>
        <row r="322">
          <cell r="A322" t="str">
            <v>3102036.Artigos de jardinagem</v>
          </cell>
          <cell r="B322">
            <v>-1.06</v>
          </cell>
          <cell r="C322">
            <v>0.25</v>
          </cell>
          <cell r="D322">
            <v>0.48</v>
          </cell>
          <cell r="E322">
            <v>-0.27</v>
          </cell>
          <cell r="F322">
            <v>-0.83</v>
          </cell>
          <cell r="G322">
            <v>0.23</v>
          </cell>
          <cell r="H322">
            <v>-1.54</v>
          </cell>
          <cell r="I322">
            <v>-1.27</v>
          </cell>
          <cell r="J322">
            <v>0.75</v>
          </cell>
          <cell r="K322">
            <v>6.02</v>
          </cell>
          <cell r="L322">
            <v>-1.65</v>
          </cell>
          <cell r="M322">
            <v>1.18</v>
          </cell>
          <cell r="N322">
            <v>0.12</v>
          </cell>
          <cell r="O322">
            <v>3.74</v>
          </cell>
          <cell r="P322">
            <v>-3.81</v>
          </cell>
          <cell r="Q322">
            <v>1.91</v>
          </cell>
          <cell r="R322">
            <v>1.51</v>
          </cell>
          <cell r="S322">
            <v>0.17</v>
          </cell>
          <cell r="T322">
            <v>2.81</v>
          </cell>
          <cell r="U322">
            <v>-1.36</v>
          </cell>
          <cell r="V322">
            <v>1.1399999999999999</v>
          </cell>
          <cell r="W322">
            <v>0.42</v>
          </cell>
          <cell r="X322">
            <v>-0.03</v>
          </cell>
          <cell r="Y322">
            <v>1.24</v>
          </cell>
          <cell r="Z322">
            <v>0.49</v>
          </cell>
          <cell r="AA322">
            <v>0.78</v>
          </cell>
          <cell r="AB322">
            <v>0.63</v>
          </cell>
          <cell r="AC322">
            <v>-0.14000000000000001</v>
          </cell>
          <cell r="AD322">
            <v>0.18</v>
          </cell>
          <cell r="AE322">
            <v>0.08</v>
          </cell>
          <cell r="AF322">
            <v>-1.43</v>
          </cell>
          <cell r="AG322">
            <v>1.06</v>
          </cell>
          <cell r="AH322">
            <v>-0.41</v>
          </cell>
          <cell r="AI322">
            <v>0.75</v>
          </cell>
          <cell r="AJ322">
            <v>-0.46</v>
          </cell>
          <cell r="AK322">
            <v>1.01</v>
          </cell>
          <cell r="AL322">
            <v>-0.83</v>
          </cell>
          <cell r="AM322">
            <v>1.7</v>
          </cell>
          <cell r="AN322">
            <v>-0.6</v>
          </cell>
          <cell r="AO322">
            <v>-1.27</v>
          </cell>
          <cell r="AP322">
            <v>2.73</v>
          </cell>
          <cell r="AQ322">
            <v>2.21</v>
          </cell>
          <cell r="AR322">
            <v>0.09</v>
          </cell>
          <cell r="BI322">
            <v>321</v>
          </cell>
        </row>
        <row r="323">
          <cell r="A323" t="str">
            <v>3102037.Fósforos</v>
          </cell>
          <cell r="B323">
            <v>-1.01</v>
          </cell>
          <cell r="C323">
            <v>0.96</v>
          </cell>
          <cell r="D323">
            <v>0.73</v>
          </cell>
          <cell r="E323">
            <v>-0.06</v>
          </cell>
          <cell r="F323">
            <v>-0.16</v>
          </cell>
          <cell r="G323">
            <v>2.13</v>
          </cell>
          <cell r="H323">
            <v>4.54</v>
          </cell>
          <cell r="I323">
            <v>3.31</v>
          </cell>
          <cell r="J323">
            <v>3.34</v>
          </cell>
          <cell r="K323">
            <v>3</v>
          </cell>
          <cell r="L323">
            <v>1.1200000000000001</v>
          </cell>
          <cell r="M323">
            <v>4.68</v>
          </cell>
          <cell r="N323">
            <v>3.38</v>
          </cell>
          <cell r="O323">
            <v>2.2400000000000002</v>
          </cell>
          <cell r="P323">
            <v>2.3199999999999998</v>
          </cell>
          <cell r="Q323">
            <v>1.78</v>
          </cell>
          <cell r="R323">
            <v>1.23</v>
          </cell>
          <cell r="S323">
            <v>2.31</v>
          </cell>
          <cell r="T323">
            <v>1</v>
          </cell>
          <cell r="U323">
            <v>0.8</v>
          </cell>
          <cell r="V323">
            <v>-0.23</v>
          </cell>
          <cell r="W323">
            <v>1.36</v>
          </cell>
          <cell r="X323">
            <v>1.86</v>
          </cell>
          <cell r="Y323">
            <v>1.1299999999999999</v>
          </cell>
          <cell r="Z323">
            <v>1.38</v>
          </cell>
          <cell r="AA323">
            <v>1.39</v>
          </cell>
          <cell r="AB323">
            <v>1.66</v>
          </cell>
          <cell r="AC323">
            <v>1.83</v>
          </cell>
          <cell r="AD323">
            <v>2.42</v>
          </cell>
          <cell r="AE323">
            <v>1.6</v>
          </cell>
          <cell r="AF323">
            <v>1.57</v>
          </cell>
          <cell r="AG323">
            <v>1.04</v>
          </cell>
          <cell r="AH323">
            <v>0.76</v>
          </cell>
          <cell r="AI323">
            <v>2.83</v>
          </cell>
          <cell r="AJ323">
            <v>2.71</v>
          </cell>
          <cell r="AK323">
            <v>0.73</v>
          </cell>
          <cell r="AL323">
            <v>1.32</v>
          </cell>
          <cell r="AM323">
            <v>1.92</v>
          </cell>
          <cell r="AN323">
            <v>1.54</v>
          </cell>
          <cell r="AO323">
            <v>0.49</v>
          </cell>
          <cell r="AP323">
            <v>2.5099999999999998</v>
          </cell>
          <cell r="AQ323">
            <v>2.65</v>
          </cell>
          <cell r="AR323">
            <v>1.89</v>
          </cell>
          <cell r="BI323">
            <v>322</v>
          </cell>
        </row>
        <row r="324">
          <cell r="A324" t="str">
            <v>3102039.Vela para iluminação</v>
          </cell>
          <cell r="B324">
            <v>-0.48</v>
          </cell>
          <cell r="C324">
            <v>-0.14000000000000001</v>
          </cell>
          <cell r="D324">
            <v>0.72</v>
          </cell>
          <cell r="E324">
            <v>-0.51</v>
          </cell>
          <cell r="F324">
            <v>-0.13</v>
          </cell>
          <cell r="G324">
            <v>0.93</v>
          </cell>
          <cell r="H324">
            <v>-0.63</v>
          </cell>
          <cell r="I324">
            <v>-0.05</v>
          </cell>
          <cell r="J324">
            <v>2.13</v>
          </cell>
          <cell r="K324">
            <v>1.18</v>
          </cell>
          <cell r="L324">
            <v>0.02</v>
          </cell>
          <cell r="M324">
            <v>1.69</v>
          </cell>
          <cell r="N324">
            <v>1.1299999999999999</v>
          </cell>
          <cell r="O324">
            <v>0.64</v>
          </cell>
          <cell r="P324">
            <v>-1.53</v>
          </cell>
          <cell r="Q324">
            <v>-1.2</v>
          </cell>
          <cell r="R324">
            <v>0.51</v>
          </cell>
          <cell r="S324">
            <v>1.03</v>
          </cell>
          <cell r="T324">
            <v>1.1399999999999999</v>
          </cell>
          <cell r="U324">
            <v>1.45</v>
          </cell>
          <cell r="V324">
            <v>0.43</v>
          </cell>
          <cell r="W324">
            <v>-0.2</v>
          </cell>
          <cell r="X324">
            <v>1.1299999999999999</v>
          </cell>
          <cell r="Y324">
            <v>2.2000000000000002</v>
          </cell>
          <cell r="Z324">
            <v>1.47</v>
          </cell>
          <cell r="AA324">
            <v>0.56000000000000005</v>
          </cell>
          <cell r="AB324">
            <v>1.83</v>
          </cell>
          <cell r="AC324">
            <v>0.94</v>
          </cell>
          <cell r="AD324">
            <v>-0.16</v>
          </cell>
          <cell r="AE324">
            <v>1.66</v>
          </cell>
          <cell r="AF324">
            <v>0.79</v>
          </cell>
          <cell r="AG324">
            <v>0.55000000000000004</v>
          </cell>
          <cell r="AH324">
            <v>0.28000000000000003</v>
          </cell>
          <cell r="AI324">
            <v>0.4</v>
          </cell>
          <cell r="AJ324">
            <v>0.18</v>
          </cell>
          <cell r="AK324">
            <v>-0.81</v>
          </cell>
          <cell r="AL324">
            <v>-0.34</v>
          </cell>
          <cell r="AM324">
            <v>0.82</v>
          </cell>
          <cell r="AN324">
            <v>3.33</v>
          </cell>
          <cell r="AO324">
            <v>2.61</v>
          </cell>
          <cell r="AP324">
            <v>2.29</v>
          </cell>
          <cell r="AQ324">
            <v>4.41</v>
          </cell>
          <cell r="AR324">
            <v>3.69</v>
          </cell>
          <cell r="BI324">
            <v>323</v>
          </cell>
        </row>
        <row r="325">
          <cell r="A325" t="str">
            <v>3102070.Espelho</v>
          </cell>
          <cell r="B325">
            <v>-0.54</v>
          </cell>
          <cell r="C325">
            <v>0.22</v>
          </cell>
          <cell r="D325">
            <v>1.63</v>
          </cell>
          <cell r="E325">
            <v>-0.27</v>
          </cell>
          <cell r="F325">
            <v>2.09</v>
          </cell>
          <cell r="G325">
            <v>-1.23</v>
          </cell>
          <cell r="H325">
            <v>-0.97</v>
          </cell>
          <cell r="I325">
            <v>-0.39</v>
          </cell>
          <cell r="J325">
            <v>0.49</v>
          </cell>
          <cell r="K325">
            <v>4.25</v>
          </cell>
          <cell r="L325">
            <v>1.02</v>
          </cell>
          <cell r="M325">
            <v>2.6</v>
          </cell>
          <cell r="N325">
            <v>1.86</v>
          </cell>
          <cell r="O325">
            <v>1.66</v>
          </cell>
          <cell r="P325">
            <v>1.1299999999999999</v>
          </cell>
          <cell r="Q325">
            <v>-0.74</v>
          </cell>
          <cell r="R325">
            <v>0.36</v>
          </cell>
          <cell r="S325">
            <v>1.1100000000000001</v>
          </cell>
          <cell r="T325">
            <v>1.57</v>
          </cell>
          <cell r="U325">
            <v>1.45</v>
          </cell>
          <cell r="V325">
            <v>2.78</v>
          </cell>
          <cell r="W325">
            <v>-0.15</v>
          </cell>
          <cell r="X325">
            <v>0.85</v>
          </cell>
          <cell r="Y325">
            <v>0.2</v>
          </cell>
          <cell r="Z325">
            <v>2.97</v>
          </cell>
          <cell r="AA325">
            <v>2.62</v>
          </cell>
          <cell r="AB325">
            <v>0.06</v>
          </cell>
          <cell r="AC325">
            <v>1.48</v>
          </cell>
          <cell r="AD325">
            <v>-1.72</v>
          </cell>
          <cell r="AE325">
            <v>0.89</v>
          </cell>
          <cell r="AF325">
            <v>-0.36</v>
          </cell>
          <cell r="AG325">
            <v>1.23</v>
          </cell>
          <cell r="AH325">
            <v>0.12</v>
          </cell>
          <cell r="AI325">
            <v>1.08</v>
          </cell>
          <cell r="AJ325">
            <v>0.95</v>
          </cell>
          <cell r="AK325">
            <v>-1.33</v>
          </cell>
          <cell r="AL325">
            <v>3.73</v>
          </cell>
          <cell r="AM325">
            <v>2.2799999999999998</v>
          </cell>
          <cell r="AN325">
            <v>5.22</v>
          </cell>
          <cell r="AO325">
            <v>2.33</v>
          </cell>
          <cell r="AP325">
            <v>-0.08</v>
          </cell>
          <cell r="AQ325">
            <v>2.87</v>
          </cell>
          <cell r="AR325">
            <v>1.94</v>
          </cell>
          <cell r="BI325">
            <v>324</v>
          </cell>
        </row>
        <row r="326">
          <cell r="A326" t="str">
            <v>3102072.Persiana</v>
          </cell>
          <cell r="B326">
            <v>-1.58</v>
          </cell>
          <cell r="C326">
            <v>3.16</v>
          </cell>
          <cell r="D326">
            <v>0.18</v>
          </cell>
          <cell r="E326">
            <v>7.0000000000000007E-2</v>
          </cell>
          <cell r="F326">
            <v>1.42</v>
          </cell>
          <cell r="G326">
            <v>0.9</v>
          </cell>
          <cell r="H326">
            <v>-1.18</v>
          </cell>
          <cell r="I326">
            <v>-3.85</v>
          </cell>
          <cell r="J326">
            <v>0.24</v>
          </cell>
          <cell r="K326">
            <v>1.34</v>
          </cell>
          <cell r="L326">
            <v>-1.89</v>
          </cell>
          <cell r="M326">
            <v>-2.92</v>
          </cell>
          <cell r="N326">
            <v>-0.81</v>
          </cell>
          <cell r="O326">
            <v>0.33</v>
          </cell>
          <cell r="P326">
            <v>-1.59</v>
          </cell>
          <cell r="Q326">
            <v>-1.9</v>
          </cell>
          <cell r="R326">
            <v>3.47</v>
          </cell>
          <cell r="S326">
            <v>-2.4</v>
          </cell>
          <cell r="T326">
            <v>1.5</v>
          </cell>
          <cell r="U326">
            <v>0.5</v>
          </cell>
          <cell r="V326">
            <v>-2.81</v>
          </cell>
          <cell r="W326">
            <v>3.05</v>
          </cell>
          <cell r="X326">
            <v>2.91</v>
          </cell>
          <cell r="Y326">
            <v>0.75</v>
          </cell>
          <cell r="Z326">
            <v>-0.88</v>
          </cell>
          <cell r="AA326">
            <v>1.55</v>
          </cell>
          <cell r="AB326">
            <v>0.84</v>
          </cell>
          <cell r="AC326">
            <v>4.28</v>
          </cell>
          <cell r="AD326">
            <v>1.05</v>
          </cell>
          <cell r="AE326">
            <v>-0.79</v>
          </cell>
          <cell r="AF326">
            <v>0.98</v>
          </cell>
          <cell r="AG326">
            <v>-3.31</v>
          </cell>
          <cell r="AH326">
            <v>3.4</v>
          </cell>
          <cell r="AI326">
            <v>0.16</v>
          </cell>
          <cell r="AJ326">
            <v>1.74</v>
          </cell>
          <cell r="AK326">
            <v>-1.76</v>
          </cell>
          <cell r="AL326">
            <v>4.03</v>
          </cell>
          <cell r="AM326">
            <v>1.51</v>
          </cell>
          <cell r="AN326">
            <v>3.93</v>
          </cell>
          <cell r="AO326">
            <v>2.17</v>
          </cell>
          <cell r="AP326">
            <v>0.57999999999999996</v>
          </cell>
          <cell r="AQ326">
            <v>-1.33</v>
          </cell>
          <cell r="AR326">
            <v>4.87</v>
          </cell>
          <cell r="BI326">
            <v>325</v>
          </cell>
        </row>
        <row r="327">
          <cell r="A327" t="str">
            <v>3102088.Filtro de papel</v>
          </cell>
          <cell r="B327">
            <v>-1.1200000000000001</v>
          </cell>
          <cell r="C327">
            <v>1.88</v>
          </cell>
          <cell r="D327">
            <v>0.01</v>
          </cell>
          <cell r="E327">
            <v>0.13</v>
          </cell>
          <cell r="F327">
            <v>1.77</v>
          </cell>
          <cell r="G327">
            <v>0.26</v>
          </cell>
          <cell r="H327">
            <v>-0.64</v>
          </cell>
          <cell r="I327">
            <v>0.31</v>
          </cell>
          <cell r="J327">
            <v>0.83</v>
          </cell>
          <cell r="K327">
            <v>2.52</v>
          </cell>
          <cell r="L327">
            <v>0.28000000000000003</v>
          </cell>
          <cell r="M327">
            <v>1.1299999999999999</v>
          </cell>
          <cell r="N327">
            <v>-0.8</v>
          </cell>
          <cell r="O327">
            <v>0.74</v>
          </cell>
          <cell r="P327">
            <v>2.36</v>
          </cell>
          <cell r="Q327">
            <v>-2</v>
          </cell>
          <cell r="R327">
            <v>-0.11</v>
          </cell>
          <cell r="S327">
            <v>1.46</v>
          </cell>
          <cell r="T327">
            <v>0.05</v>
          </cell>
          <cell r="U327">
            <v>1.69</v>
          </cell>
          <cell r="V327">
            <v>0.39</v>
          </cell>
          <cell r="W327">
            <v>-0.03</v>
          </cell>
          <cell r="X327">
            <v>1.1100000000000001</v>
          </cell>
          <cell r="Y327">
            <v>0.52</v>
          </cell>
          <cell r="Z327">
            <v>0.24</v>
          </cell>
          <cell r="AA327">
            <v>1.27</v>
          </cell>
          <cell r="AB327">
            <v>-0.05</v>
          </cell>
          <cell r="AC327">
            <v>0.11</v>
          </cell>
          <cell r="AD327">
            <v>0.25</v>
          </cell>
          <cell r="AE327">
            <v>1.94</v>
          </cell>
          <cell r="AF327">
            <v>1.03</v>
          </cell>
          <cell r="AG327">
            <v>-0.2</v>
          </cell>
          <cell r="AH327">
            <v>0.48</v>
          </cell>
          <cell r="AI327">
            <v>0.15</v>
          </cell>
          <cell r="AJ327">
            <v>0.56000000000000005</v>
          </cell>
          <cell r="AK327">
            <v>0.77</v>
          </cell>
          <cell r="AL327">
            <v>-0.49</v>
          </cell>
          <cell r="AM327">
            <v>1.07</v>
          </cell>
          <cell r="AN327">
            <v>-2.2799999999999998</v>
          </cell>
          <cell r="AO327">
            <v>-0.26</v>
          </cell>
          <cell r="AP327">
            <v>2.66</v>
          </cell>
          <cell r="AQ327">
            <v>2.79</v>
          </cell>
          <cell r="AR327">
            <v>2.0699999999999998</v>
          </cell>
          <cell r="BI327">
            <v>326</v>
          </cell>
        </row>
        <row r="328">
          <cell r="A328" t="str">
            <v>3102089.Guardanapo de papel</v>
          </cell>
          <cell r="B328">
            <v>-1.49</v>
          </cell>
          <cell r="C328">
            <v>2.11</v>
          </cell>
          <cell r="D328">
            <v>0.6</v>
          </cell>
          <cell r="E328">
            <v>0.69</v>
          </cell>
          <cell r="F328">
            <v>1.51</v>
          </cell>
          <cell r="G328">
            <v>1.19</v>
          </cell>
          <cell r="H328">
            <v>5.44</v>
          </cell>
          <cell r="I328">
            <v>2.68</v>
          </cell>
          <cell r="J328">
            <v>1.29</v>
          </cell>
          <cell r="K328">
            <v>3.29</v>
          </cell>
          <cell r="L328">
            <v>-1.1299999999999999</v>
          </cell>
          <cell r="M328">
            <v>0.15</v>
          </cell>
          <cell r="N328">
            <v>1.81</v>
          </cell>
          <cell r="O328">
            <v>3.64</v>
          </cell>
          <cell r="P328">
            <v>1.1399999999999999</v>
          </cell>
          <cell r="Q328">
            <v>-0.44</v>
          </cell>
          <cell r="R328">
            <v>-0.19</v>
          </cell>
          <cell r="S328">
            <v>-2.23</v>
          </cell>
          <cell r="T328">
            <v>4.21</v>
          </cell>
          <cell r="U328">
            <v>2.0099999999999998</v>
          </cell>
          <cell r="V328">
            <v>4.6100000000000003</v>
          </cell>
          <cell r="W328">
            <v>0.66</v>
          </cell>
          <cell r="X328">
            <v>0.55000000000000004</v>
          </cell>
          <cell r="Y328">
            <v>3.27</v>
          </cell>
          <cell r="Z328">
            <v>-0.03</v>
          </cell>
          <cell r="AA328">
            <v>0.43</v>
          </cell>
          <cell r="AB328">
            <v>0.43</v>
          </cell>
          <cell r="AC328">
            <v>-1.69</v>
          </cell>
          <cell r="AD328">
            <v>0.5</v>
          </cell>
          <cell r="AE328">
            <v>-0.2</v>
          </cell>
          <cell r="AF328">
            <v>-0.16</v>
          </cell>
          <cell r="AG328">
            <v>1</v>
          </cell>
          <cell r="AH328">
            <v>0.19</v>
          </cell>
          <cell r="AI328">
            <v>1.24</v>
          </cell>
          <cell r="AJ328">
            <v>2.94</v>
          </cell>
          <cell r="AK328">
            <v>-2.04</v>
          </cell>
          <cell r="AL328">
            <v>-1.45</v>
          </cell>
          <cell r="AM328">
            <v>2.65</v>
          </cell>
          <cell r="AN328">
            <v>0.94</v>
          </cell>
          <cell r="AO328">
            <v>1.54</v>
          </cell>
          <cell r="AP328">
            <v>2.15</v>
          </cell>
          <cell r="AQ328">
            <v>1.58</v>
          </cell>
          <cell r="AR328">
            <v>2.2799999999999998</v>
          </cell>
          <cell r="BI328">
            <v>327</v>
          </cell>
        </row>
        <row r="329">
          <cell r="A329" t="str">
            <v>3102090.Papel alumínio</v>
          </cell>
          <cell r="B329">
            <v>-0.22</v>
          </cell>
          <cell r="C329">
            <v>0.35</v>
          </cell>
          <cell r="D329">
            <v>1.28</v>
          </cell>
          <cell r="E329">
            <v>-0.87</v>
          </cell>
          <cell r="F329">
            <v>-1.21</v>
          </cell>
          <cell r="G329">
            <v>2.5499999999999998</v>
          </cell>
          <cell r="H329">
            <v>-3.24</v>
          </cell>
          <cell r="I329">
            <v>2.1800000000000002</v>
          </cell>
          <cell r="J329">
            <v>0.59</v>
          </cell>
          <cell r="K329">
            <v>1.4</v>
          </cell>
          <cell r="L329">
            <v>1.35</v>
          </cell>
          <cell r="M329">
            <v>-0.95</v>
          </cell>
          <cell r="N329">
            <v>0.17</v>
          </cell>
          <cell r="O329">
            <v>0.6</v>
          </cell>
          <cell r="P329">
            <v>2.0099999999999998</v>
          </cell>
          <cell r="Q329">
            <v>1.86</v>
          </cell>
          <cell r="R329">
            <v>0.62</v>
          </cell>
          <cell r="S329">
            <v>-0.09</v>
          </cell>
          <cell r="T329">
            <v>-0.24</v>
          </cell>
          <cell r="U329">
            <v>-0.1</v>
          </cell>
          <cell r="V329">
            <v>-0.05</v>
          </cell>
          <cell r="W329">
            <v>0.45</v>
          </cell>
          <cell r="X329">
            <v>1.0900000000000001</v>
          </cell>
          <cell r="Y329">
            <v>1.1200000000000001</v>
          </cell>
          <cell r="Z329">
            <v>0.4</v>
          </cell>
          <cell r="AA329">
            <v>-0.9</v>
          </cell>
          <cell r="AB329">
            <v>1.36</v>
          </cell>
          <cell r="AC329">
            <v>0.02</v>
          </cell>
          <cell r="AD329">
            <v>2.81</v>
          </cell>
          <cell r="AE329">
            <v>0.25</v>
          </cell>
          <cell r="AF329">
            <v>2.54</v>
          </cell>
          <cell r="AG329">
            <v>3.58</v>
          </cell>
          <cell r="AH329">
            <v>2.5</v>
          </cell>
          <cell r="AI329">
            <v>0.88</v>
          </cell>
          <cell r="AJ329">
            <v>1.43</v>
          </cell>
          <cell r="AK329">
            <v>-0.52</v>
          </cell>
          <cell r="AL329">
            <v>-1.48</v>
          </cell>
          <cell r="AM329">
            <v>-1.38</v>
          </cell>
          <cell r="AN329">
            <v>3.27</v>
          </cell>
          <cell r="AO329">
            <v>1.63</v>
          </cell>
          <cell r="AP329">
            <v>5.81</v>
          </cell>
          <cell r="AQ329">
            <v>-0.79</v>
          </cell>
          <cell r="AR329">
            <v>5.14</v>
          </cell>
          <cell r="BI329">
            <v>328</v>
          </cell>
        </row>
        <row r="330">
          <cell r="A330" t="str">
            <v>3103.Cama, mesa e banho</v>
          </cell>
          <cell r="B330">
            <v>-0.68</v>
          </cell>
          <cell r="C330">
            <v>0.28000000000000003</v>
          </cell>
          <cell r="D330">
            <v>-0.47</v>
          </cell>
          <cell r="E330">
            <v>0.39</v>
          </cell>
          <cell r="F330">
            <v>1.83</v>
          </cell>
          <cell r="G330">
            <v>-1.63</v>
          </cell>
          <cell r="H330">
            <v>2.0499999999999998</v>
          </cell>
          <cell r="I330">
            <v>1.72</v>
          </cell>
          <cell r="J330">
            <v>0.14000000000000001</v>
          </cell>
          <cell r="K330">
            <v>0.3</v>
          </cell>
          <cell r="L330">
            <v>0.02</v>
          </cell>
          <cell r="M330">
            <v>-0.81</v>
          </cell>
          <cell r="N330">
            <v>0.28000000000000003</v>
          </cell>
          <cell r="O330">
            <v>0.47</v>
          </cell>
          <cell r="P330">
            <v>2.17</v>
          </cell>
          <cell r="Q330">
            <v>0.77</v>
          </cell>
          <cell r="R330">
            <v>-0.46</v>
          </cell>
          <cell r="S330">
            <v>1.73</v>
          </cell>
          <cell r="T330">
            <v>0.13</v>
          </cell>
          <cell r="U330">
            <v>-1.58</v>
          </cell>
          <cell r="V330">
            <v>1.3</v>
          </cell>
          <cell r="W330">
            <v>0.08</v>
          </cell>
          <cell r="X330">
            <v>-0.47</v>
          </cell>
          <cell r="Y330">
            <v>0.84</v>
          </cell>
          <cell r="Z330">
            <v>-0.8</v>
          </cell>
          <cell r="AA330">
            <v>1.1299999999999999</v>
          </cell>
          <cell r="AB330">
            <v>0.93</v>
          </cell>
          <cell r="AC330">
            <v>0.83</v>
          </cell>
          <cell r="AD330">
            <v>0.71</v>
          </cell>
          <cell r="AE330">
            <v>1.83</v>
          </cell>
          <cell r="AF330">
            <v>0.67</v>
          </cell>
          <cell r="AG330">
            <v>-0.47</v>
          </cell>
          <cell r="AH330">
            <v>-0.11</v>
          </cell>
          <cell r="AI330">
            <v>0.01</v>
          </cell>
          <cell r="AJ330">
            <v>0.84</v>
          </cell>
          <cell r="AK330">
            <v>0.63</v>
          </cell>
          <cell r="AL330">
            <v>0.72</v>
          </cell>
          <cell r="AM330">
            <v>1.27</v>
          </cell>
          <cell r="AN330">
            <v>2.16</v>
          </cell>
          <cell r="AO330">
            <v>2.59</v>
          </cell>
          <cell r="AP330">
            <v>0.57999999999999996</v>
          </cell>
          <cell r="AQ330">
            <v>2.14</v>
          </cell>
          <cell r="AR330">
            <v>1.51</v>
          </cell>
          <cell r="BI330">
            <v>329</v>
          </cell>
        </row>
        <row r="331">
          <cell r="A331" t="str">
            <v>3103001.Roupa de cama</v>
          </cell>
          <cell r="B331">
            <v>-0.84</v>
          </cell>
          <cell r="C331">
            <v>0.19</v>
          </cell>
          <cell r="D331">
            <v>-0.71</v>
          </cell>
          <cell r="E331">
            <v>0.02</v>
          </cell>
          <cell r="F331">
            <v>2.4</v>
          </cell>
          <cell r="G331">
            <v>-1.58</v>
          </cell>
          <cell r="H331">
            <v>1.93</v>
          </cell>
          <cell r="I331">
            <v>2.04</v>
          </cell>
          <cell r="J331">
            <v>-0.11</v>
          </cell>
          <cell r="K331">
            <v>0.35</v>
          </cell>
          <cell r="L331">
            <v>0.04</v>
          </cell>
          <cell r="M331">
            <v>-0.84</v>
          </cell>
          <cell r="N331">
            <v>-0.04</v>
          </cell>
          <cell r="O331">
            <v>0.71</v>
          </cell>
          <cell r="P331">
            <v>2.54</v>
          </cell>
          <cell r="Q331">
            <v>1.26</v>
          </cell>
          <cell r="R331">
            <v>-0.6</v>
          </cell>
          <cell r="S331">
            <v>2.17</v>
          </cell>
          <cell r="T331">
            <v>0.13</v>
          </cell>
          <cell r="U331">
            <v>-1.67</v>
          </cell>
          <cell r="V331">
            <v>1.23</v>
          </cell>
          <cell r="W331">
            <v>0.3</v>
          </cell>
          <cell r="X331">
            <v>-0.57999999999999996</v>
          </cell>
          <cell r="Y331">
            <v>0.73</v>
          </cell>
          <cell r="Z331">
            <v>-0.9</v>
          </cell>
          <cell r="AA331">
            <v>1.43</v>
          </cell>
          <cell r="AB331">
            <v>1.01</v>
          </cell>
          <cell r="AC331">
            <v>1.3</v>
          </cell>
          <cell r="AD331">
            <v>0.69</v>
          </cell>
          <cell r="AE331">
            <v>1.93</v>
          </cell>
          <cell r="AF331">
            <v>1.0900000000000001</v>
          </cell>
          <cell r="AG331">
            <v>-0.16</v>
          </cell>
          <cell r="AH331">
            <v>-0.48</v>
          </cell>
          <cell r="AI331">
            <v>-0.94</v>
          </cell>
          <cell r="AJ331">
            <v>1.23</v>
          </cell>
          <cell r="AK331">
            <v>0.49</v>
          </cell>
          <cell r="AL331">
            <v>0.42</v>
          </cell>
          <cell r="AM331">
            <v>1.22</v>
          </cell>
          <cell r="AN331">
            <v>2.25</v>
          </cell>
          <cell r="AO331">
            <v>2.72</v>
          </cell>
          <cell r="AP331">
            <v>0.91</v>
          </cell>
          <cell r="AQ331">
            <v>1.54</v>
          </cell>
          <cell r="AR331">
            <v>1.51</v>
          </cell>
          <cell r="BI331">
            <v>330</v>
          </cell>
        </row>
        <row r="332">
          <cell r="A332" t="str">
            <v>3103002.Roupa de mesa</v>
          </cell>
          <cell r="B332">
            <v>-0.76</v>
          </cell>
          <cell r="C332">
            <v>-0.4</v>
          </cell>
          <cell r="D332">
            <v>0.19</v>
          </cell>
          <cell r="E332">
            <v>2.59</v>
          </cell>
          <cell r="F332">
            <v>1.19</v>
          </cell>
          <cell r="G332">
            <v>-3.39</v>
          </cell>
          <cell r="H332">
            <v>6.12</v>
          </cell>
          <cell r="I332">
            <v>2.56</v>
          </cell>
          <cell r="J332">
            <v>-0.9</v>
          </cell>
          <cell r="K332">
            <v>-1.58</v>
          </cell>
          <cell r="L332">
            <v>-0.96</v>
          </cell>
          <cell r="M332">
            <v>-0.91</v>
          </cell>
          <cell r="N332">
            <v>2.44</v>
          </cell>
          <cell r="O332">
            <v>1.48</v>
          </cell>
          <cell r="P332">
            <v>-3.05</v>
          </cell>
          <cell r="Q332">
            <v>-2.09</v>
          </cell>
          <cell r="R332">
            <v>2.85</v>
          </cell>
          <cell r="S332">
            <v>0.33</v>
          </cell>
          <cell r="T332">
            <v>-4.68</v>
          </cell>
          <cell r="U332">
            <v>-1.37</v>
          </cell>
          <cell r="V332">
            <v>5.5</v>
          </cell>
          <cell r="W332">
            <v>-2.04</v>
          </cell>
          <cell r="X332">
            <v>0.84</v>
          </cell>
          <cell r="Y332">
            <v>-0.47</v>
          </cell>
          <cell r="Z332">
            <v>-0.26</v>
          </cell>
          <cell r="AA332">
            <v>7.86</v>
          </cell>
          <cell r="AB332">
            <v>-1.1399999999999999</v>
          </cell>
          <cell r="AC332">
            <v>4.0199999999999996</v>
          </cell>
          <cell r="AD332">
            <v>-1.78</v>
          </cell>
          <cell r="AE332">
            <v>1.72</v>
          </cell>
          <cell r="AF332">
            <v>1.59</v>
          </cell>
          <cell r="AG332">
            <v>-1.46</v>
          </cell>
          <cell r="AH332">
            <v>1.52</v>
          </cell>
          <cell r="AI332">
            <v>3.7</v>
          </cell>
          <cell r="AJ332">
            <v>0.74</v>
          </cell>
          <cell r="AK332">
            <v>1.82</v>
          </cell>
          <cell r="AL332">
            <v>-3.14</v>
          </cell>
          <cell r="AM332">
            <v>-0.15</v>
          </cell>
          <cell r="AN332">
            <v>3.3</v>
          </cell>
          <cell r="AO332">
            <v>2.16</v>
          </cell>
          <cell r="AP332">
            <v>0.16</v>
          </cell>
          <cell r="AQ332">
            <v>1.48</v>
          </cell>
          <cell r="AR332">
            <v>0.91</v>
          </cell>
          <cell r="BI332">
            <v>331</v>
          </cell>
        </row>
        <row r="333">
          <cell r="A333" t="str">
            <v>3103003.Roupa de banho</v>
          </cell>
          <cell r="B333">
            <v>-0.18</v>
          </cell>
          <cell r="C333">
            <v>0.67</v>
          </cell>
          <cell r="D333">
            <v>0.13</v>
          </cell>
          <cell r="E333">
            <v>1.17</v>
          </cell>
          <cell r="F333">
            <v>0.2</v>
          </cell>
          <cell r="G333">
            <v>-1.51</v>
          </cell>
          <cell r="H333">
            <v>1.77</v>
          </cell>
          <cell r="I333">
            <v>0.61</v>
          </cell>
          <cell r="J333">
            <v>1.0900000000000001</v>
          </cell>
          <cell r="K333">
            <v>0.45</v>
          </cell>
          <cell r="L333">
            <v>0.1</v>
          </cell>
          <cell r="M333">
            <v>-0.68</v>
          </cell>
          <cell r="N333">
            <v>0.91</v>
          </cell>
          <cell r="O333">
            <v>-0.45</v>
          </cell>
          <cell r="P333">
            <v>1.9</v>
          </cell>
          <cell r="Q333">
            <v>-0.28999999999999998</v>
          </cell>
          <cell r="R333">
            <v>-0.55000000000000004</v>
          </cell>
          <cell r="S333">
            <v>0.57999999999999996</v>
          </cell>
          <cell r="T333">
            <v>0.9</v>
          </cell>
          <cell r="U333">
            <v>-1.34</v>
          </cell>
          <cell r="V333">
            <v>0.88</v>
          </cell>
          <cell r="W333">
            <v>-0.25</v>
          </cell>
          <cell r="X333">
            <v>-0.33</v>
          </cell>
          <cell r="Y333">
            <v>1.39</v>
          </cell>
          <cell r="Z333">
            <v>-0.57999999999999996</v>
          </cell>
          <cell r="AA333">
            <v>-0.9</v>
          </cell>
          <cell r="AB333">
            <v>1.02</v>
          </cell>
          <cell r="AC333">
            <v>-1.22</v>
          </cell>
          <cell r="AD333">
            <v>1.24</v>
          </cell>
          <cell r="AE333">
            <v>1.53</v>
          </cell>
          <cell r="AF333">
            <v>-0.88</v>
          </cell>
          <cell r="AG333">
            <v>-1.34</v>
          </cell>
          <cell r="AH333">
            <v>0.86</v>
          </cell>
          <cell r="AI333">
            <v>2.57</v>
          </cell>
          <cell r="AJ333">
            <v>-0.44</v>
          </cell>
          <cell r="AK333">
            <v>0.9</v>
          </cell>
          <cell r="AL333">
            <v>2.42</v>
          </cell>
          <cell r="AM333">
            <v>1.66</v>
          </cell>
          <cell r="AN333">
            <v>1.64</v>
          </cell>
          <cell r="AO333">
            <v>2.2200000000000002</v>
          </cell>
          <cell r="AP333">
            <v>-0.42</v>
          </cell>
          <cell r="AQ333">
            <v>4.24</v>
          </cell>
          <cell r="AR333">
            <v>1.62</v>
          </cell>
          <cell r="BI333">
            <v>332</v>
          </cell>
        </row>
        <row r="334">
          <cell r="A334" t="str">
            <v>32.Aparelhos eletroeletrônicos</v>
          </cell>
          <cell r="B334">
            <v>0.2</v>
          </cell>
          <cell r="C334">
            <v>-0.28999999999999998</v>
          </cell>
          <cell r="D334">
            <v>0.72</v>
          </cell>
          <cell r="E334">
            <v>1.23</v>
          </cell>
          <cell r="F334">
            <v>0.53</v>
          </cell>
          <cell r="G334">
            <v>0.2</v>
          </cell>
          <cell r="H334">
            <v>0.54</v>
          </cell>
          <cell r="I334">
            <v>0.13</v>
          </cell>
          <cell r="J334">
            <v>-0.02</v>
          </cell>
          <cell r="K334">
            <v>-0.13</v>
          </cell>
          <cell r="L334">
            <v>0.34</v>
          </cell>
          <cell r="M334">
            <v>0.46</v>
          </cell>
          <cell r="N334">
            <v>0.6</v>
          </cell>
          <cell r="O334">
            <v>0.48</v>
          </cell>
          <cell r="P334">
            <v>0.14000000000000001</v>
          </cell>
          <cell r="Q334">
            <v>0.24</v>
          </cell>
          <cell r="R334">
            <v>0.66</v>
          </cell>
          <cell r="S334">
            <v>-0.01</v>
          </cell>
          <cell r="T334">
            <v>-0.16</v>
          </cell>
          <cell r="U334">
            <v>-0.68</v>
          </cell>
          <cell r="V334">
            <v>-0.27</v>
          </cell>
          <cell r="W334">
            <v>-0.84</v>
          </cell>
          <cell r="X334">
            <v>-0.5</v>
          </cell>
          <cell r="Y334">
            <v>0.03</v>
          </cell>
          <cell r="Z334">
            <v>-0.62</v>
          </cell>
          <cell r="AA334">
            <v>0.2</v>
          </cell>
          <cell r="AB334">
            <v>1.45</v>
          </cell>
          <cell r="AC334">
            <v>1.36</v>
          </cell>
          <cell r="AD334">
            <v>1.28</v>
          </cell>
          <cell r="AE334">
            <v>0.97</v>
          </cell>
          <cell r="AF334">
            <v>0.65</v>
          </cell>
          <cell r="AG334">
            <v>0.34</v>
          </cell>
          <cell r="AH334">
            <v>-0.63</v>
          </cell>
          <cell r="AI334">
            <v>0.82</v>
          </cell>
          <cell r="AJ334">
            <v>-0.32</v>
          </cell>
          <cell r="AK334">
            <v>-0.2</v>
          </cell>
          <cell r="AL334">
            <v>0.8</v>
          </cell>
          <cell r="AM334">
            <v>1.94</v>
          </cell>
          <cell r="AN334">
            <v>2.74</v>
          </cell>
          <cell r="AO334">
            <v>3.04</v>
          </cell>
          <cell r="AP334">
            <v>2.79</v>
          </cell>
          <cell r="AQ334">
            <v>1.58</v>
          </cell>
          <cell r="AR334">
            <v>1.47</v>
          </cell>
          <cell r="BI334">
            <v>333</v>
          </cell>
        </row>
        <row r="335">
          <cell r="A335" t="str">
            <v>3201.Eletrodomésticos e equipamentos</v>
          </cell>
          <cell r="B335">
            <v>0.26</v>
          </cell>
          <cell r="C335">
            <v>-0.56000000000000005</v>
          </cell>
          <cell r="D335">
            <v>7.0000000000000007E-2</v>
          </cell>
          <cell r="E335">
            <v>1.01</v>
          </cell>
          <cell r="F335">
            <v>0.27</v>
          </cell>
          <cell r="G335">
            <v>0.73</v>
          </cell>
          <cell r="H335">
            <v>0.3</v>
          </cell>
          <cell r="I335">
            <v>-0.11</v>
          </cell>
          <cell r="J335">
            <v>0.45</v>
          </cell>
          <cell r="K335">
            <v>0.41</v>
          </cell>
          <cell r="L335">
            <v>0.98</v>
          </cell>
          <cell r="M335">
            <v>0.85</v>
          </cell>
          <cell r="N335">
            <v>1.24</v>
          </cell>
          <cell r="O335">
            <v>1.1200000000000001</v>
          </cell>
          <cell r="P335">
            <v>0.45</v>
          </cell>
          <cell r="Q335">
            <v>0.09</v>
          </cell>
          <cell r="R335">
            <v>0.64</v>
          </cell>
          <cell r="S335">
            <v>0.13</v>
          </cell>
          <cell r="T335">
            <v>0.03</v>
          </cell>
          <cell r="U335">
            <v>-0.63</v>
          </cell>
          <cell r="V335">
            <v>-0.13</v>
          </cell>
          <cell r="W335">
            <v>-0.33</v>
          </cell>
          <cell r="X335">
            <v>-0.34</v>
          </cell>
          <cell r="Y335">
            <v>0.04</v>
          </cell>
          <cell r="Z335">
            <v>-0.39</v>
          </cell>
          <cell r="AA335">
            <v>-0.55000000000000004</v>
          </cell>
          <cell r="AB335">
            <v>1.08</v>
          </cell>
          <cell r="AC335">
            <v>1.19</v>
          </cell>
          <cell r="AD335">
            <v>0.43</v>
          </cell>
          <cell r="AE335">
            <v>0.75</v>
          </cell>
          <cell r="AF335">
            <v>0.44</v>
          </cell>
          <cell r="AG335">
            <v>0.78</v>
          </cell>
          <cell r="AH335">
            <v>-0.95</v>
          </cell>
          <cell r="AI335">
            <v>0.63</v>
          </cell>
          <cell r="AJ335">
            <v>-0.01</v>
          </cell>
          <cell r="AK335">
            <v>0.15</v>
          </cell>
          <cell r="AL335">
            <v>0.92</v>
          </cell>
          <cell r="AM335">
            <v>1.9</v>
          </cell>
          <cell r="AN335">
            <v>2.98</v>
          </cell>
          <cell r="AO335">
            <v>3.07</v>
          </cell>
          <cell r="AP335">
            <v>2.91</v>
          </cell>
          <cell r="AQ335">
            <v>1.91</v>
          </cell>
          <cell r="AR335">
            <v>1.87</v>
          </cell>
          <cell r="BI335">
            <v>334</v>
          </cell>
        </row>
        <row r="336">
          <cell r="A336" t="str">
            <v>3201001.Refrigerador</v>
          </cell>
          <cell r="B336">
            <v>-0.05</v>
          </cell>
          <cell r="C336">
            <v>-0.32</v>
          </cell>
          <cell r="D336">
            <v>0.25</v>
          </cell>
          <cell r="E336">
            <v>0.66</v>
          </cell>
          <cell r="F336">
            <v>0.12</v>
          </cell>
          <cell r="G336">
            <v>1.03</v>
          </cell>
          <cell r="H336">
            <v>0.28999999999999998</v>
          </cell>
          <cell r="I336">
            <v>-0.34</v>
          </cell>
          <cell r="J336">
            <v>0.78</v>
          </cell>
          <cell r="K336">
            <v>1.06</v>
          </cell>
          <cell r="L336">
            <v>0.68</v>
          </cell>
          <cell r="M336">
            <v>0.93</v>
          </cell>
          <cell r="N336">
            <v>1.49</v>
          </cell>
          <cell r="O336">
            <v>1.24</v>
          </cell>
          <cell r="P336">
            <v>-0.19</v>
          </cell>
          <cell r="Q336">
            <v>-0.15</v>
          </cell>
          <cell r="R336">
            <v>0.38</v>
          </cell>
          <cell r="S336">
            <v>0.98</v>
          </cell>
          <cell r="T336">
            <v>-0.73</v>
          </cell>
          <cell r="U336">
            <v>-1.8</v>
          </cell>
          <cell r="V336">
            <v>0.73</v>
          </cell>
          <cell r="W336">
            <v>-0.15</v>
          </cell>
          <cell r="X336">
            <v>-0.6</v>
          </cell>
          <cell r="Y336">
            <v>-0.48</v>
          </cell>
          <cell r="Z336">
            <v>-0.45</v>
          </cell>
          <cell r="AA336">
            <v>-0.87</v>
          </cell>
          <cell r="AB336">
            <v>1.1599999999999999</v>
          </cell>
          <cell r="AC336">
            <v>1.62</v>
          </cell>
          <cell r="AD336">
            <v>0.53</v>
          </cell>
          <cell r="AE336">
            <v>0.6</v>
          </cell>
          <cell r="AF336">
            <v>0.5</v>
          </cell>
          <cell r="AG336">
            <v>1.08</v>
          </cell>
          <cell r="AH336">
            <v>-0.14000000000000001</v>
          </cell>
          <cell r="AI336">
            <v>1.96</v>
          </cell>
          <cell r="AJ336">
            <v>-0.17</v>
          </cell>
          <cell r="AK336">
            <v>-0.15</v>
          </cell>
          <cell r="AL336">
            <v>1.03</v>
          </cell>
          <cell r="AM336">
            <v>2.64</v>
          </cell>
          <cell r="AN336">
            <v>3.05</v>
          </cell>
          <cell r="AO336">
            <v>3.02</v>
          </cell>
          <cell r="AP336">
            <v>2.8</v>
          </cell>
          <cell r="AQ336">
            <v>1.88</v>
          </cell>
          <cell r="AR336">
            <v>1.96</v>
          </cell>
          <cell r="BI336">
            <v>335</v>
          </cell>
        </row>
        <row r="337">
          <cell r="A337" t="str">
            <v>3201002.Condicionador de ar</v>
          </cell>
          <cell r="B337">
            <v>0.44</v>
          </cell>
          <cell r="C337">
            <v>-0.63</v>
          </cell>
          <cell r="D337">
            <v>-0.78</v>
          </cell>
          <cell r="E337">
            <v>-0.43</v>
          </cell>
          <cell r="F337">
            <v>1.37</v>
          </cell>
          <cell r="G337">
            <v>-0.27</v>
          </cell>
          <cell r="H337">
            <v>-0.91</v>
          </cell>
          <cell r="I337">
            <v>-0.1</v>
          </cell>
          <cell r="J337">
            <v>-0.49</v>
          </cell>
          <cell r="K337">
            <v>-0.24</v>
          </cell>
          <cell r="L337">
            <v>0.61</v>
          </cell>
          <cell r="M337">
            <v>0.89</v>
          </cell>
          <cell r="N337">
            <v>-0.17</v>
          </cell>
          <cell r="O337">
            <v>0.11</v>
          </cell>
          <cell r="P337">
            <v>1.81</v>
          </cell>
          <cell r="Q337">
            <v>0.24</v>
          </cell>
          <cell r="R337">
            <v>0.6</v>
          </cell>
          <cell r="S337">
            <v>2.04</v>
          </cell>
          <cell r="T337">
            <v>-1.07</v>
          </cell>
          <cell r="U337">
            <v>1.99</v>
          </cell>
          <cell r="V337">
            <v>-0.55000000000000004</v>
          </cell>
          <cell r="W337">
            <v>0.04</v>
          </cell>
          <cell r="X337">
            <v>-1.1499999999999999</v>
          </cell>
          <cell r="Y337">
            <v>0.16</v>
          </cell>
          <cell r="Z337">
            <v>0.08</v>
          </cell>
          <cell r="AA337">
            <v>-0.18</v>
          </cell>
          <cell r="AB337">
            <v>-0.99</v>
          </cell>
          <cell r="AC337">
            <v>0.87</v>
          </cell>
          <cell r="AD337">
            <v>0.75</v>
          </cell>
          <cell r="AE337">
            <v>2.71</v>
          </cell>
          <cell r="AF337">
            <v>-0.7</v>
          </cell>
          <cell r="AG337">
            <v>0.82</v>
          </cell>
          <cell r="AH337">
            <v>-0.71</v>
          </cell>
          <cell r="AI337">
            <v>1.38</v>
          </cell>
          <cell r="AJ337">
            <v>-1.39</v>
          </cell>
          <cell r="AK337">
            <v>1.35</v>
          </cell>
          <cell r="AL337">
            <v>-0.4</v>
          </cell>
          <cell r="AM337">
            <v>2.17</v>
          </cell>
          <cell r="AN337">
            <v>1.84</v>
          </cell>
          <cell r="AO337">
            <v>3.32</v>
          </cell>
          <cell r="AP337">
            <v>3.28</v>
          </cell>
          <cell r="AQ337">
            <v>3.06</v>
          </cell>
          <cell r="AR337">
            <v>1.46</v>
          </cell>
          <cell r="BI337">
            <v>336</v>
          </cell>
        </row>
        <row r="338">
          <cell r="A338" t="str">
            <v>3201003.Máquina de costura</v>
          </cell>
          <cell r="B338">
            <v>1.53</v>
          </cell>
          <cell r="C338">
            <v>-0.92</v>
          </cell>
          <cell r="D338">
            <v>0.96</v>
          </cell>
          <cell r="E338">
            <v>1.48</v>
          </cell>
          <cell r="F338">
            <v>-0.48</v>
          </cell>
          <cell r="G338">
            <v>0.42</v>
          </cell>
          <cell r="H338">
            <v>-0.96</v>
          </cell>
          <cell r="I338">
            <v>1.2</v>
          </cell>
          <cell r="J338">
            <v>1.21</v>
          </cell>
          <cell r="K338">
            <v>-0.16</v>
          </cell>
          <cell r="L338">
            <v>0.63</v>
          </cell>
          <cell r="M338">
            <v>0.62</v>
          </cell>
          <cell r="N338">
            <v>0.81</v>
          </cell>
          <cell r="O338">
            <v>0.26</v>
          </cell>
          <cell r="P338">
            <v>0.7</v>
          </cell>
          <cell r="Q338">
            <v>0.1</v>
          </cell>
          <cell r="R338">
            <v>0.85</v>
          </cell>
          <cell r="S338">
            <v>-0.26</v>
          </cell>
          <cell r="T338">
            <v>-0.05</v>
          </cell>
          <cell r="U338">
            <v>0.1</v>
          </cell>
          <cell r="V338">
            <v>1.31</v>
          </cell>
          <cell r="W338">
            <v>0.63</v>
          </cell>
          <cell r="X338">
            <v>0.91</v>
          </cell>
          <cell r="Y338">
            <v>-0.27</v>
          </cell>
          <cell r="Z338">
            <v>2.34</v>
          </cell>
          <cell r="AA338">
            <v>-0.23</v>
          </cell>
          <cell r="AB338">
            <v>1.22</v>
          </cell>
          <cell r="AC338">
            <v>0.13</v>
          </cell>
          <cell r="AD338">
            <v>0.36</v>
          </cell>
          <cell r="AE338">
            <v>-0.61</v>
          </cell>
          <cell r="AF338">
            <v>1.1299999999999999</v>
          </cell>
          <cell r="AG338">
            <v>1.62</v>
          </cell>
          <cell r="AH338">
            <v>-2.31</v>
          </cell>
          <cell r="AI338">
            <v>3.49</v>
          </cell>
          <cell r="AJ338">
            <v>-2.04</v>
          </cell>
          <cell r="AK338">
            <v>-1.37</v>
          </cell>
          <cell r="AL338">
            <v>-0.41</v>
          </cell>
          <cell r="AM338">
            <v>0.1</v>
          </cell>
          <cell r="AN338">
            <v>1.81</v>
          </cell>
          <cell r="AO338">
            <v>1.66</v>
          </cell>
          <cell r="AP338">
            <v>1.55</v>
          </cell>
          <cell r="AQ338">
            <v>0.51</v>
          </cell>
          <cell r="AR338">
            <v>0.59</v>
          </cell>
          <cell r="BI338">
            <v>337</v>
          </cell>
        </row>
        <row r="339">
          <cell r="A339" t="str">
            <v>3201006.Máquina de lavar roupa</v>
          </cell>
          <cell r="B339">
            <v>0.6</v>
          </cell>
          <cell r="C339">
            <v>-0.6</v>
          </cell>
          <cell r="D339">
            <v>-0.26</v>
          </cell>
          <cell r="E339">
            <v>-0.57999999999999996</v>
          </cell>
          <cell r="F339">
            <v>0.28999999999999998</v>
          </cell>
          <cell r="G339">
            <v>0.55000000000000004</v>
          </cell>
          <cell r="H339">
            <v>0.38</v>
          </cell>
          <cell r="I339">
            <v>-0.45</v>
          </cell>
          <cell r="J339">
            <v>0.48</v>
          </cell>
          <cell r="K339">
            <v>0.2</v>
          </cell>
          <cell r="L339">
            <v>2.16</v>
          </cell>
          <cell r="M339">
            <v>0.59</v>
          </cell>
          <cell r="N339">
            <v>1.66</v>
          </cell>
          <cell r="O339">
            <v>1.1200000000000001</v>
          </cell>
          <cell r="P339">
            <v>0.27</v>
          </cell>
          <cell r="Q339">
            <v>0.82</v>
          </cell>
          <cell r="R339">
            <v>-0.03</v>
          </cell>
          <cell r="S339">
            <v>-0.02</v>
          </cell>
          <cell r="T339">
            <v>-0.12</v>
          </cell>
          <cell r="U339">
            <v>-0.27</v>
          </cell>
          <cell r="V339">
            <v>-1.43</v>
          </cell>
          <cell r="W339">
            <v>-0.23</v>
          </cell>
          <cell r="X339">
            <v>0.21</v>
          </cell>
          <cell r="Y339">
            <v>0.44</v>
          </cell>
          <cell r="Z339">
            <v>0.03</v>
          </cell>
          <cell r="AA339">
            <v>0.03</v>
          </cell>
          <cell r="AB339">
            <v>0.51</v>
          </cell>
          <cell r="AC339">
            <v>0.34</v>
          </cell>
          <cell r="AD339">
            <v>0.08</v>
          </cell>
          <cell r="AE339">
            <v>2.08</v>
          </cell>
          <cell r="AF339">
            <v>0.49</v>
          </cell>
          <cell r="AG339">
            <v>0.62</v>
          </cell>
          <cell r="AH339">
            <v>-0.99</v>
          </cell>
          <cell r="AI339">
            <v>-0.26</v>
          </cell>
          <cell r="AJ339">
            <v>1.48</v>
          </cell>
          <cell r="AK339">
            <v>2.15</v>
          </cell>
          <cell r="AL339">
            <v>1.89</v>
          </cell>
          <cell r="AM339">
            <v>2.09</v>
          </cell>
          <cell r="AN339">
            <v>3.16</v>
          </cell>
          <cell r="AO339">
            <v>2.41</v>
          </cell>
          <cell r="AP339">
            <v>1.77</v>
          </cell>
          <cell r="AQ339">
            <v>1.43</v>
          </cell>
          <cell r="AR339">
            <v>2.2000000000000002</v>
          </cell>
          <cell r="BI339">
            <v>338</v>
          </cell>
        </row>
        <row r="340">
          <cell r="A340" t="str">
            <v>3201007.Ferro elétrico</v>
          </cell>
          <cell r="B340">
            <v>-0.55000000000000004</v>
          </cell>
          <cell r="C340">
            <v>0.7</v>
          </cell>
          <cell r="D340">
            <v>0.96</v>
          </cell>
          <cell r="E340">
            <v>-0.41</v>
          </cell>
          <cell r="F340">
            <v>-0.23</v>
          </cell>
          <cell r="G340">
            <v>1.87</v>
          </cell>
          <cell r="H340">
            <v>0.13</v>
          </cell>
          <cell r="I340">
            <v>-1.2</v>
          </cell>
          <cell r="J340">
            <v>0.82</v>
          </cell>
          <cell r="K340">
            <v>-0.71</v>
          </cell>
          <cell r="L340">
            <v>2.0699999999999998</v>
          </cell>
          <cell r="M340">
            <v>-0.15</v>
          </cell>
          <cell r="N340">
            <v>0.83</v>
          </cell>
          <cell r="O340">
            <v>-0.09</v>
          </cell>
          <cell r="P340">
            <v>-0.23</v>
          </cell>
          <cell r="Q340">
            <v>0.95</v>
          </cell>
          <cell r="R340">
            <v>0.09</v>
          </cell>
          <cell r="S340">
            <v>1.74</v>
          </cell>
          <cell r="T340">
            <v>-1.22</v>
          </cell>
          <cell r="U340">
            <v>1.42</v>
          </cell>
          <cell r="V340">
            <v>-1.1200000000000001</v>
          </cell>
          <cell r="W340">
            <v>-1.92</v>
          </cell>
          <cell r="X340">
            <v>-2.7</v>
          </cell>
          <cell r="Y340">
            <v>0.56000000000000005</v>
          </cell>
          <cell r="Z340">
            <v>0.88</v>
          </cell>
          <cell r="AA340">
            <v>0.23</v>
          </cell>
          <cell r="AB340">
            <v>1.05</v>
          </cell>
          <cell r="AC340">
            <v>1.62</v>
          </cell>
          <cell r="AD340">
            <v>1.64</v>
          </cell>
          <cell r="AE340">
            <v>-0.74</v>
          </cell>
          <cell r="AF340">
            <v>0.18</v>
          </cell>
          <cell r="AG340">
            <v>0.08</v>
          </cell>
          <cell r="AH340">
            <v>-0.23</v>
          </cell>
          <cell r="AI340">
            <v>1.2</v>
          </cell>
          <cell r="AJ340">
            <v>-0.85</v>
          </cell>
          <cell r="AK340">
            <v>-0.69</v>
          </cell>
          <cell r="AL340">
            <v>-1.1000000000000001</v>
          </cell>
          <cell r="AM340">
            <v>3.31</v>
          </cell>
          <cell r="AN340">
            <v>2.48</v>
          </cell>
          <cell r="AO340">
            <v>1.81</v>
          </cell>
          <cell r="AP340">
            <v>1.94</v>
          </cell>
          <cell r="AQ340">
            <v>1.66</v>
          </cell>
          <cell r="AR340">
            <v>1.54</v>
          </cell>
          <cell r="BI340">
            <v>339</v>
          </cell>
        </row>
        <row r="341">
          <cell r="A341" t="str">
            <v>3201008.Máquina de secar roupa</v>
          </cell>
          <cell r="B341">
            <v>0.32</v>
          </cell>
          <cell r="C341">
            <v>-0.3</v>
          </cell>
          <cell r="D341">
            <v>0.02</v>
          </cell>
          <cell r="E341">
            <v>1.58</v>
          </cell>
          <cell r="F341">
            <v>-0.01</v>
          </cell>
          <cell r="G341">
            <v>2.25</v>
          </cell>
          <cell r="H341">
            <v>-0.28999999999999998</v>
          </cell>
          <cell r="I341">
            <v>0.87</v>
          </cell>
          <cell r="J341">
            <v>0.82</v>
          </cell>
          <cell r="K341">
            <v>0.59</v>
          </cell>
          <cell r="L341">
            <v>0.27</v>
          </cell>
          <cell r="M341">
            <v>0.52</v>
          </cell>
          <cell r="N341">
            <v>2.0299999999999998</v>
          </cell>
          <cell r="O341">
            <v>-0.21</v>
          </cell>
          <cell r="P341">
            <v>1.1399999999999999</v>
          </cell>
          <cell r="Q341">
            <v>-2.0099999999999998</v>
          </cell>
          <cell r="R341">
            <v>1.28</v>
          </cell>
          <cell r="S341">
            <v>-4.2699999999999996</v>
          </cell>
          <cell r="T341">
            <v>-0.39</v>
          </cell>
          <cell r="U341">
            <v>-2.41</v>
          </cell>
          <cell r="V341">
            <v>-2.17</v>
          </cell>
          <cell r="W341">
            <v>-1.1399999999999999</v>
          </cell>
          <cell r="X341">
            <v>-2.4500000000000002</v>
          </cell>
          <cell r="Y341">
            <v>1.08</v>
          </cell>
          <cell r="Z341">
            <v>-0.75</v>
          </cell>
          <cell r="AA341">
            <v>-0.53</v>
          </cell>
          <cell r="AB341">
            <v>0.62</v>
          </cell>
          <cell r="AC341">
            <v>-0.04</v>
          </cell>
          <cell r="AD341">
            <v>0.81</v>
          </cell>
          <cell r="AE341">
            <v>1.06</v>
          </cell>
          <cell r="AF341">
            <v>1.45</v>
          </cell>
          <cell r="AG341">
            <v>1.71</v>
          </cell>
          <cell r="AH341">
            <v>-2.62</v>
          </cell>
          <cell r="AI341">
            <v>0.59</v>
          </cell>
          <cell r="AJ341">
            <v>1.1599999999999999</v>
          </cell>
          <cell r="AK341">
            <v>0.8</v>
          </cell>
          <cell r="AL341">
            <v>1.97</v>
          </cell>
          <cell r="AM341">
            <v>2.0299999999999998</v>
          </cell>
          <cell r="AN341">
            <v>0.39</v>
          </cell>
          <cell r="AO341">
            <v>1.45</v>
          </cell>
          <cell r="AP341">
            <v>1.4</v>
          </cell>
          <cell r="AQ341">
            <v>2.2000000000000002</v>
          </cell>
          <cell r="AR341">
            <v>0.32</v>
          </cell>
          <cell r="BI341">
            <v>340</v>
          </cell>
        </row>
        <row r="342">
          <cell r="A342" t="str">
            <v>3201012.Liquidificador</v>
          </cell>
          <cell r="B342">
            <v>0.1</v>
          </cell>
          <cell r="C342">
            <v>-0.74</v>
          </cell>
          <cell r="D342">
            <v>0.26</v>
          </cell>
          <cell r="E342">
            <v>2.2799999999999998</v>
          </cell>
          <cell r="F342">
            <v>-0.5</v>
          </cell>
          <cell r="G342">
            <v>0.47</v>
          </cell>
          <cell r="H342">
            <v>0.37</v>
          </cell>
          <cell r="I342">
            <v>-0.83</v>
          </cell>
          <cell r="J342">
            <v>-0.05</v>
          </cell>
          <cell r="K342">
            <v>0.46</v>
          </cell>
          <cell r="L342">
            <v>0.36</v>
          </cell>
          <cell r="M342">
            <v>-0.27</v>
          </cell>
          <cell r="N342">
            <v>-0.34</v>
          </cell>
          <cell r="O342">
            <v>0.51</v>
          </cell>
          <cell r="P342">
            <v>-0.39</v>
          </cell>
          <cell r="Q342">
            <v>-1.03</v>
          </cell>
          <cell r="R342">
            <v>-0.73</v>
          </cell>
          <cell r="S342">
            <v>-0.64</v>
          </cell>
          <cell r="T342">
            <v>-0.38</v>
          </cell>
          <cell r="U342">
            <v>0.3</v>
          </cell>
          <cell r="V342">
            <v>0.8</v>
          </cell>
          <cell r="W342">
            <v>0.11</v>
          </cell>
          <cell r="X342">
            <v>-0.7</v>
          </cell>
          <cell r="Y342">
            <v>0.6</v>
          </cell>
          <cell r="Z342">
            <v>1.23</v>
          </cell>
          <cell r="AA342">
            <v>0.51</v>
          </cell>
          <cell r="AB342">
            <v>0.15</v>
          </cell>
          <cell r="AC342">
            <v>-0.08</v>
          </cell>
          <cell r="AD342">
            <v>0.74</v>
          </cell>
          <cell r="AE342">
            <v>1.84</v>
          </cell>
          <cell r="AF342">
            <v>-0.62</v>
          </cell>
          <cell r="AG342">
            <v>1.1200000000000001</v>
          </cell>
          <cell r="AH342">
            <v>-0.25</v>
          </cell>
          <cell r="AI342">
            <v>1.24</v>
          </cell>
          <cell r="AJ342">
            <v>0.16</v>
          </cell>
          <cell r="AK342">
            <v>-0.77</v>
          </cell>
          <cell r="AL342">
            <v>1.1299999999999999</v>
          </cell>
          <cell r="AM342">
            <v>0.35</v>
          </cell>
          <cell r="AN342">
            <v>2.11</v>
          </cell>
          <cell r="AO342">
            <v>2.77</v>
          </cell>
          <cell r="AP342">
            <v>1.76</v>
          </cell>
          <cell r="AQ342">
            <v>1.22</v>
          </cell>
          <cell r="AR342">
            <v>1.04</v>
          </cell>
          <cell r="BI342">
            <v>341</v>
          </cell>
        </row>
        <row r="343">
          <cell r="A343" t="str">
            <v>3201013.Ventilador</v>
          </cell>
          <cell r="B343">
            <v>1.1100000000000001</v>
          </cell>
          <cell r="C343">
            <v>1.88</v>
          </cell>
          <cell r="D343">
            <v>2.34</v>
          </cell>
          <cell r="E343">
            <v>2.16</v>
          </cell>
          <cell r="F343">
            <v>-0.16</v>
          </cell>
          <cell r="G343">
            <v>0.97</v>
          </cell>
          <cell r="H343">
            <v>-0.72</v>
          </cell>
          <cell r="I343">
            <v>7.0000000000000007E-2</v>
          </cell>
          <cell r="J343">
            <v>-0.74</v>
          </cell>
          <cell r="K343">
            <v>1.74</v>
          </cell>
          <cell r="L343">
            <v>-0.13</v>
          </cell>
          <cell r="M343">
            <v>0.48</v>
          </cell>
          <cell r="N343">
            <v>0.57999999999999996</v>
          </cell>
          <cell r="O343">
            <v>0.34</v>
          </cell>
          <cell r="P343">
            <v>1.31</v>
          </cell>
          <cell r="Q343">
            <v>0.56999999999999995</v>
          </cell>
          <cell r="R343">
            <v>0.89</v>
          </cell>
          <cell r="S343">
            <v>0.86</v>
          </cell>
          <cell r="T343">
            <v>0.43</v>
          </cell>
          <cell r="U343">
            <v>-0.77</v>
          </cell>
          <cell r="V343">
            <v>-0.39</v>
          </cell>
          <cell r="W343">
            <v>0.47</v>
          </cell>
          <cell r="X343">
            <v>-0.02</v>
          </cell>
          <cell r="Y343">
            <v>0.05</v>
          </cell>
          <cell r="Z343">
            <v>-0.08</v>
          </cell>
          <cell r="AA343">
            <v>0.5</v>
          </cell>
          <cell r="AB343">
            <v>2.4300000000000002</v>
          </cell>
          <cell r="AC343">
            <v>0.71</v>
          </cell>
          <cell r="AD343">
            <v>0.49</v>
          </cell>
          <cell r="AE343">
            <v>0.25</v>
          </cell>
          <cell r="AF343">
            <v>0.63</v>
          </cell>
          <cell r="AG343">
            <v>1.08</v>
          </cell>
          <cell r="AH343">
            <v>-1.54</v>
          </cell>
          <cell r="AI343">
            <v>-0.02</v>
          </cell>
          <cell r="AJ343">
            <v>-0.12</v>
          </cell>
          <cell r="AK343">
            <v>-0.1</v>
          </cell>
          <cell r="AL343">
            <v>-0.18</v>
          </cell>
          <cell r="AM343">
            <v>1.65</v>
          </cell>
          <cell r="AN343">
            <v>3.08</v>
          </cell>
          <cell r="AO343">
            <v>4.87</v>
          </cell>
          <cell r="AP343">
            <v>1.18</v>
          </cell>
          <cell r="AQ343">
            <v>1.93</v>
          </cell>
          <cell r="AR343">
            <v>0.6</v>
          </cell>
          <cell r="BI343">
            <v>342</v>
          </cell>
        </row>
        <row r="344">
          <cell r="A344" t="str">
            <v>3201021.Fogão</v>
          </cell>
          <cell r="B344">
            <v>0.21</v>
          </cell>
          <cell r="C344">
            <v>-0.96</v>
          </cell>
          <cell r="D344">
            <v>-0.08</v>
          </cell>
          <cell r="E344">
            <v>1.35</v>
          </cell>
          <cell r="F344">
            <v>0.46</v>
          </cell>
          <cell r="G344">
            <v>0.78</v>
          </cell>
          <cell r="H344">
            <v>1.25</v>
          </cell>
          <cell r="I344">
            <v>-0.34</v>
          </cell>
          <cell r="J344">
            <v>0.17</v>
          </cell>
          <cell r="K344">
            <v>-0.5</v>
          </cell>
          <cell r="L344">
            <v>1.79</v>
          </cell>
          <cell r="M344">
            <v>1.02</v>
          </cell>
          <cell r="N344">
            <v>0.66</v>
          </cell>
          <cell r="O344">
            <v>1.7</v>
          </cell>
          <cell r="P344">
            <v>0.98</v>
          </cell>
          <cell r="Q344">
            <v>0.55000000000000004</v>
          </cell>
          <cell r="R344">
            <v>2.21</v>
          </cell>
          <cell r="S344">
            <v>0</v>
          </cell>
          <cell r="T344">
            <v>0.99</v>
          </cell>
          <cell r="U344">
            <v>0.31</v>
          </cell>
          <cell r="V344">
            <v>0.11</v>
          </cell>
          <cell r="W344">
            <v>-0.72</v>
          </cell>
          <cell r="X344">
            <v>-1.07</v>
          </cell>
          <cell r="Y344">
            <v>0.28000000000000003</v>
          </cell>
          <cell r="Z344">
            <v>-1.9</v>
          </cell>
          <cell r="AA344">
            <v>-1.24</v>
          </cell>
          <cell r="AB344">
            <v>1.3</v>
          </cell>
          <cell r="AC344">
            <v>1.88</v>
          </cell>
          <cell r="AD344">
            <v>0.11</v>
          </cell>
          <cell r="AE344">
            <v>0.57999999999999996</v>
          </cell>
          <cell r="AF344">
            <v>-0.11</v>
          </cell>
          <cell r="AG344">
            <v>0.55000000000000004</v>
          </cell>
          <cell r="AH344">
            <v>-1.1599999999999999</v>
          </cell>
          <cell r="AI344">
            <v>0.38</v>
          </cell>
          <cell r="AJ344">
            <v>-0.35</v>
          </cell>
          <cell r="AK344">
            <v>0.65</v>
          </cell>
          <cell r="AL344">
            <v>0.54</v>
          </cell>
          <cell r="AM344">
            <v>1.33</v>
          </cell>
          <cell r="AN344">
            <v>2.5299999999999998</v>
          </cell>
          <cell r="AO344">
            <v>2.93</v>
          </cell>
          <cell r="AP344">
            <v>3.26</v>
          </cell>
          <cell r="AQ344">
            <v>2.19</v>
          </cell>
          <cell r="AR344">
            <v>2.42</v>
          </cell>
          <cell r="BI344">
            <v>343</v>
          </cell>
        </row>
        <row r="345">
          <cell r="A345" t="str">
            <v>3201027.Lâmpada</v>
          </cell>
          <cell r="B345">
            <v>0.61</v>
          </cell>
          <cell r="C345">
            <v>-0.27</v>
          </cell>
          <cell r="D345">
            <v>-0.01</v>
          </cell>
          <cell r="E345">
            <v>0.77</v>
          </cell>
          <cell r="F345">
            <v>-0.04</v>
          </cell>
          <cell r="G345">
            <v>0.39</v>
          </cell>
          <cell r="H345">
            <v>0.17</v>
          </cell>
          <cell r="I345">
            <v>-0.36</v>
          </cell>
          <cell r="J345">
            <v>1.1499999999999999</v>
          </cell>
          <cell r="K345">
            <v>0.43</v>
          </cell>
          <cell r="L345">
            <v>-0.11</v>
          </cell>
          <cell r="M345">
            <v>0.67</v>
          </cell>
          <cell r="N345">
            <v>1.32</v>
          </cell>
          <cell r="O345">
            <v>-0.65</v>
          </cell>
          <cell r="P345">
            <v>-0.68</v>
          </cell>
          <cell r="Q345">
            <v>-0.8</v>
          </cell>
          <cell r="R345">
            <v>-0.16</v>
          </cell>
          <cell r="S345">
            <v>0.12</v>
          </cell>
          <cell r="T345">
            <v>0.08</v>
          </cell>
          <cell r="U345">
            <v>0.69</v>
          </cell>
          <cell r="V345">
            <v>0.61</v>
          </cell>
          <cell r="W345">
            <v>-1.4</v>
          </cell>
          <cell r="X345">
            <v>-0.15</v>
          </cell>
          <cell r="Y345">
            <v>2.94</v>
          </cell>
          <cell r="Z345">
            <v>-0.95</v>
          </cell>
          <cell r="AA345">
            <v>1.02</v>
          </cell>
          <cell r="AB345">
            <v>0.22</v>
          </cell>
          <cell r="AC345">
            <v>0.52</v>
          </cell>
          <cell r="AD345">
            <v>-0.14000000000000001</v>
          </cell>
          <cell r="AE345">
            <v>1</v>
          </cell>
          <cell r="AF345">
            <v>3.04</v>
          </cell>
          <cell r="AG345">
            <v>3.31</v>
          </cell>
          <cell r="AH345">
            <v>4.7</v>
          </cell>
          <cell r="AI345">
            <v>1.87</v>
          </cell>
          <cell r="AJ345">
            <v>1.52</v>
          </cell>
          <cell r="AK345">
            <v>0.32</v>
          </cell>
          <cell r="AL345">
            <v>1.3</v>
          </cell>
          <cell r="AM345">
            <v>-0.6</v>
          </cell>
          <cell r="AN345">
            <v>0.68</v>
          </cell>
          <cell r="AO345">
            <v>0.02</v>
          </cell>
          <cell r="AP345">
            <v>-1.93</v>
          </cell>
          <cell r="AQ345">
            <v>0.15</v>
          </cell>
          <cell r="AR345">
            <v>2.4500000000000002</v>
          </cell>
          <cell r="BI345">
            <v>344</v>
          </cell>
        </row>
        <row r="346">
          <cell r="A346" t="str">
            <v>3201029.Pilha</v>
          </cell>
          <cell r="B346">
            <v>0.14000000000000001</v>
          </cell>
          <cell r="C346">
            <v>-0.62</v>
          </cell>
          <cell r="D346">
            <v>1.3</v>
          </cell>
          <cell r="E346">
            <v>-1.26</v>
          </cell>
          <cell r="F346">
            <v>1.0900000000000001</v>
          </cell>
          <cell r="G346">
            <v>0.13</v>
          </cell>
          <cell r="H346">
            <v>-0.26</v>
          </cell>
          <cell r="I346">
            <v>0.67</v>
          </cell>
          <cell r="J346">
            <v>-0.28000000000000003</v>
          </cell>
          <cell r="K346">
            <v>1.72</v>
          </cell>
          <cell r="L346">
            <v>2.75</v>
          </cell>
          <cell r="M346">
            <v>-0.4</v>
          </cell>
          <cell r="N346">
            <v>-0.15</v>
          </cell>
          <cell r="O346">
            <v>-2.14</v>
          </cell>
          <cell r="P346">
            <v>0.14000000000000001</v>
          </cell>
          <cell r="Q346">
            <v>-2.8</v>
          </cell>
          <cell r="R346">
            <v>2.5</v>
          </cell>
          <cell r="S346">
            <v>1.34</v>
          </cell>
          <cell r="T346">
            <v>-1.6</v>
          </cell>
          <cell r="U346">
            <v>1.26</v>
          </cell>
          <cell r="V346">
            <v>2</v>
          </cell>
          <cell r="W346">
            <v>1.39</v>
          </cell>
          <cell r="X346">
            <v>2.5</v>
          </cell>
          <cell r="Y346">
            <v>0.64</v>
          </cell>
          <cell r="Z346">
            <v>-1.31</v>
          </cell>
          <cell r="AA346">
            <v>-0.62</v>
          </cell>
          <cell r="AB346">
            <v>1.35</v>
          </cell>
          <cell r="AC346">
            <v>-0.74</v>
          </cell>
          <cell r="AD346">
            <v>-0.1</v>
          </cell>
          <cell r="AE346">
            <v>1.59</v>
          </cell>
          <cell r="AF346">
            <v>0.51</v>
          </cell>
          <cell r="AG346">
            <v>3.91</v>
          </cell>
          <cell r="AH346">
            <v>3.13</v>
          </cell>
          <cell r="AI346">
            <v>0.72</v>
          </cell>
          <cell r="AJ346">
            <v>0.9</v>
          </cell>
          <cell r="AK346">
            <v>-1.25</v>
          </cell>
          <cell r="AL346">
            <v>-0.75</v>
          </cell>
          <cell r="AM346">
            <v>0.23</v>
          </cell>
          <cell r="AN346">
            <v>0.75</v>
          </cell>
          <cell r="AO346">
            <v>2.4700000000000002</v>
          </cell>
          <cell r="AP346">
            <v>-0.69</v>
          </cell>
          <cell r="AQ346">
            <v>2.36</v>
          </cell>
          <cell r="AR346">
            <v>2.4700000000000002</v>
          </cell>
          <cell r="BI346">
            <v>345</v>
          </cell>
        </row>
        <row r="347">
          <cell r="A347" t="str">
            <v>3201033.Freezer</v>
          </cell>
          <cell r="B347">
            <v>0.21</v>
          </cell>
          <cell r="C347">
            <v>-1.48</v>
          </cell>
          <cell r="D347">
            <v>-0.52</v>
          </cell>
          <cell r="E347">
            <v>2.31</v>
          </cell>
          <cell r="F347">
            <v>0.62</v>
          </cell>
          <cell r="G347">
            <v>0.77</v>
          </cell>
          <cell r="H347">
            <v>0.52</v>
          </cell>
          <cell r="I347">
            <v>-0.17</v>
          </cell>
          <cell r="J347">
            <v>-0.03</v>
          </cell>
          <cell r="K347">
            <v>0.11</v>
          </cell>
          <cell r="L347">
            <v>-0.44</v>
          </cell>
          <cell r="M347">
            <v>0.61</v>
          </cell>
          <cell r="N347">
            <v>1.29</v>
          </cell>
          <cell r="O347">
            <v>0.76</v>
          </cell>
          <cell r="P347">
            <v>0.21</v>
          </cell>
          <cell r="Q347">
            <v>0.24</v>
          </cell>
          <cell r="R347">
            <v>1.06</v>
          </cell>
          <cell r="S347">
            <v>-1.1499999999999999</v>
          </cell>
          <cell r="T347">
            <v>0.53</v>
          </cell>
          <cell r="U347">
            <v>1.0900000000000001</v>
          </cell>
          <cell r="V347">
            <v>0.24</v>
          </cell>
          <cell r="W347">
            <v>-0.12</v>
          </cell>
          <cell r="X347">
            <v>-0.64</v>
          </cell>
          <cell r="Y347">
            <v>7.0000000000000007E-2</v>
          </cell>
          <cell r="Z347">
            <v>0.43</v>
          </cell>
          <cell r="AA347">
            <v>-0.17</v>
          </cell>
          <cell r="AB347">
            <v>1.24</v>
          </cell>
          <cell r="AC347">
            <v>0.66</v>
          </cell>
          <cell r="AD347">
            <v>0.77</v>
          </cell>
          <cell r="AE347">
            <v>-1.1599999999999999</v>
          </cell>
          <cell r="AF347">
            <v>0.95</v>
          </cell>
          <cell r="AG347">
            <v>-0.36</v>
          </cell>
          <cell r="AH347">
            <v>-0.94</v>
          </cell>
          <cell r="AI347">
            <v>-1.1599999999999999</v>
          </cell>
          <cell r="AJ347">
            <v>0.26</v>
          </cell>
          <cell r="AK347">
            <v>-1.3</v>
          </cell>
          <cell r="AL347">
            <v>0.23</v>
          </cell>
          <cell r="AM347">
            <v>0.69</v>
          </cell>
          <cell r="AN347">
            <v>3.17</v>
          </cell>
          <cell r="AO347">
            <v>2.2999999999999998</v>
          </cell>
          <cell r="AP347">
            <v>2.4</v>
          </cell>
          <cell r="AQ347">
            <v>1.77</v>
          </cell>
          <cell r="AR347">
            <v>1.8</v>
          </cell>
          <cell r="BI347">
            <v>346</v>
          </cell>
        </row>
        <row r="348">
          <cell r="A348" t="str">
            <v>3201034.Máquina de lavar louça</v>
          </cell>
          <cell r="B348">
            <v>0.35</v>
          </cell>
          <cell r="C348">
            <v>0.96</v>
          </cell>
          <cell r="D348">
            <v>-0.66</v>
          </cell>
          <cell r="E348">
            <v>1.1000000000000001</v>
          </cell>
          <cell r="F348">
            <v>0.67</v>
          </cell>
          <cell r="G348">
            <v>-3.28</v>
          </cell>
          <cell r="H348">
            <v>-3.01</v>
          </cell>
          <cell r="I348">
            <v>1.24</v>
          </cell>
          <cell r="J348">
            <v>3.72</v>
          </cell>
          <cell r="K348">
            <v>1.03</v>
          </cell>
          <cell r="L348">
            <v>-1.04</v>
          </cell>
          <cell r="M348">
            <v>0.21</v>
          </cell>
          <cell r="N348">
            <v>0.57999999999999996</v>
          </cell>
          <cell r="O348">
            <v>-0.65</v>
          </cell>
          <cell r="P348">
            <v>0.26</v>
          </cell>
          <cell r="Q348">
            <v>2.94</v>
          </cell>
          <cell r="R348">
            <v>-1.91</v>
          </cell>
          <cell r="S348">
            <v>1.98</v>
          </cell>
          <cell r="T348">
            <v>0.18</v>
          </cell>
          <cell r="U348">
            <v>-7.0000000000000007E-2</v>
          </cell>
          <cell r="V348">
            <v>0.3</v>
          </cell>
          <cell r="W348">
            <v>0.56000000000000005</v>
          </cell>
          <cell r="X348">
            <v>-0.26</v>
          </cell>
          <cell r="Y348">
            <v>-0.06</v>
          </cell>
          <cell r="Z348">
            <v>-1.75</v>
          </cell>
          <cell r="AA348">
            <v>-2.23</v>
          </cell>
          <cell r="AB348">
            <v>1.18</v>
          </cell>
          <cell r="AC348">
            <v>-1.74</v>
          </cell>
          <cell r="AD348">
            <v>-2.4700000000000002</v>
          </cell>
          <cell r="AE348">
            <v>0.23</v>
          </cell>
          <cell r="AF348">
            <v>-7.0000000000000007E-2</v>
          </cell>
          <cell r="AG348">
            <v>0</v>
          </cell>
          <cell r="AH348">
            <v>-2.9</v>
          </cell>
          <cell r="AI348">
            <v>0.21</v>
          </cell>
          <cell r="AJ348">
            <v>1.44</v>
          </cell>
          <cell r="AK348">
            <v>2.2000000000000002</v>
          </cell>
          <cell r="AL348">
            <v>0.05</v>
          </cell>
          <cell r="AM348">
            <v>1.45</v>
          </cell>
          <cell r="AN348">
            <v>0.64</v>
          </cell>
          <cell r="AO348">
            <v>0.14000000000000001</v>
          </cell>
          <cell r="AP348">
            <v>-0.35</v>
          </cell>
          <cell r="AQ348">
            <v>-1.9</v>
          </cell>
          <cell r="AR348">
            <v>1.29</v>
          </cell>
          <cell r="BI348">
            <v>347</v>
          </cell>
        </row>
        <row r="349">
          <cell r="A349" t="str">
            <v>3201036.Batedeira</v>
          </cell>
          <cell r="B349">
            <v>0.04</v>
          </cell>
          <cell r="C349">
            <v>-0.51</v>
          </cell>
          <cell r="D349">
            <v>7.0000000000000007E-2</v>
          </cell>
          <cell r="E349">
            <v>-1.99</v>
          </cell>
          <cell r="F349">
            <v>3.85</v>
          </cell>
          <cell r="G349">
            <v>-3.86</v>
          </cell>
          <cell r="H349">
            <v>-1.7</v>
          </cell>
          <cell r="I349">
            <v>0.88</v>
          </cell>
          <cell r="J349">
            <v>0.96</v>
          </cell>
          <cell r="K349">
            <v>0.16</v>
          </cell>
          <cell r="L349">
            <v>-1.9</v>
          </cell>
          <cell r="M349">
            <v>-0.66</v>
          </cell>
          <cell r="N349">
            <v>0.59</v>
          </cell>
          <cell r="O349">
            <v>2.31</v>
          </cell>
          <cell r="P349">
            <v>0.52</v>
          </cell>
          <cell r="Q349">
            <v>-1.56</v>
          </cell>
          <cell r="R349">
            <v>0.27</v>
          </cell>
          <cell r="S349">
            <v>0.55000000000000004</v>
          </cell>
          <cell r="T349">
            <v>0.3</v>
          </cell>
          <cell r="U349">
            <v>-2.81</v>
          </cell>
          <cell r="V349">
            <v>2.67</v>
          </cell>
          <cell r="W349">
            <v>-2.1800000000000002</v>
          </cell>
          <cell r="X349">
            <v>0.57999999999999996</v>
          </cell>
          <cell r="Y349">
            <v>0.09</v>
          </cell>
          <cell r="Z349">
            <v>1.59</v>
          </cell>
          <cell r="AA349">
            <v>-2.11</v>
          </cell>
          <cell r="AB349">
            <v>1.07</v>
          </cell>
          <cell r="AC349">
            <v>-1.4</v>
          </cell>
          <cell r="AD349">
            <v>0.84</v>
          </cell>
          <cell r="AE349">
            <v>2.92</v>
          </cell>
          <cell r="AF349">
            <v>-1.19</v>
          </cell>
          <cell r="AG349">
            <v>1.77</v>
          </cell>
          <cell r="AH349">
            <v>-3.05</v>
          </cell>
          <cell r="AI349">
            <v>2.04</v>
          </cell>
          <cell r="AJ349">
            <v>-1.81</v>
          </cell>
          <cell r="AK349">
            <v>-0.27</v>
          </cell>
          <cell r="AL349">
            <v>0.4</v>
          </cell>
          <cell r="AM349">
            <v>0.96</v>
          </cell>
          <cell r="AN349">
            <v>2.74</v>
          </cell>
          <cell r="AO349">
            <v>1.6</v>
          </cell>
          <cell r="AP349">
            <v>-1.66</v>
          </cell>
          <cell r="AQ349">
            <v>1.41</v>
          </cell>
          <cell r="AR349">
            <v>1.0900000000000001</v>
          </cell>
          <cell r="BI349">
            <v>348</v>
          </cell>
        </row>
        <row r="350">
          <cell r="A350" t="str">
            <v>3201042.Ozonizador</v>
          </cell>
          <cell r="B350">
            <v>-0.06</v>
          </cell>
          <cell r="C350">
            <v>-1.24</v>
          </cell>
          <cell r="D350">
            <v>0</v>
          </cell>
          <cell r="E350">
            <v>1.19</v>
          </cell>
          <cell r="F350">
            <v>-1.23</v>
          </cell>
          <cell r="G350">
            <v>1.44</v>
          </cell>
          <cell r="H350">
            <v>0.54</v>
          </cell>
          <cell r="I350">
            <v>0.2</v>
          </cell>
          <cell r="J350">
            <v>6.56</v>
          </cell>
          <cell r="K350">
            <v>-1.0900000000000001</v>
          </cell>
          <cell r="L350">
            <v>0.55000000000000004</v>
          </cell>
          <cell r="M350">
            <v>0</v>
          </cell>
          <cell r="N350">
            <v>0</v>
          </cell>
          <cell r="O350">
            <v>1.4</v>
          </cell>
          <cell r="P350">
            <v>1.46</v>
          </cell>
          <cell r="Q350">
            <v>1.87</v>
          </cell>
          <cell r="R350">
            <v>1.9</v>
          </cell>
          <cell r="S350">
            <v>-3.57</v>
          </cell>
          <cell r="T350">
            <v>-3</v>
          </cell>
          <cell r="U350">
            <v>0.52</v>
          </cell>
          <cell r="V350">
            <v>-2.91</v>
          </cell>
          <cell r="W350">
            <v>-1.87</v>
          </cell>
          <cell r="X350">
            <v>-1.59</v>
          </cell>
          <cell r="Y350">
            <v>-3.34</v>
          </cell>
          <cell r="Z350">
            <v>12.72</v>
          </cell>
          <cell r="AA350">
            <v>3.02</v>
          </cell>
          <cell r="AB350">
            <v>5.85</v>
          </cell>
          <cell r="AC350">
            <v>0.75</v>
          </cell>
          <cell r="AD350">
            <v>1.99</v>
          </cell>
          <cell r="AE350">
            <v>2.0699999999999998</v>
          </cell>
          <cell r="AF350">
            <v>2.2400000000000002</v>
          </cell>
          <cell r="AG350">
            <v>0.08</v>
          </cell>
          <cell r="AH350">
            <v>7.25</v>
          </cell>
          <cell r="AI350">
            <v>-19.87</v>
          </cell>
          <cell r="AJ350">
            <v>-0.79</v>
          </cell>
          <cell r="AK350">
            <v>7.67</v>
          </cell>
          <cell r="AL350">
            <v>4.24</v>
          </cell>
          <cell r="AM350">
            <v>-12.5</v>
          </cell>
          <cell r="AN350">
            <v>-1.42</v>
          </cell>
          <cell r="AO350">
            <v>1.55</v>
          </cell>
          <cell r="AP350">
            <v>10.39</v>
          </cell>
          <cell r="AQ350">
            <v>-3.67</v>
          </cell>
          <cell r="AR350">
            <v>1.1599999999999999</v>
          </cell>
          <cell r="BI350">
            <v>349</v>
          </cell>
        </row>
        <row r="351">
          <cell r="A351" t="str">
            <v>3201044.Aspirador de pó</v>
          </cell>
          <cell r="B351">
            <v>-0.82</v>
          </cell>
          <cell r="C351">
            <v>-0.54</v>
          </cell>
          <cell r="D351">
            <v>-0.45</v>
          </cell>
          <cell r="E351">
            <v>0.1</v>
          </cell>
          <cell r="F351">
            <v>0.86</v>
          </cell>
          <cell r="G351">
            <v>0.93</v>
          </cell>
          <cell r="H351">
            <v>-1.66</v>
          </cell>
          <cell r="I351">
            <v>1.76</v>
          </cell>
          <cell r="J351">
            <v>-2.0699999999999998</v>
          </cell>
          <cell r="K351">
            <v>1.24</v>
          </cell>
          <cell r="L351">
            <v>-1.37</v>
          </cell>
          <cell r="M351">
            <v>-0.17</v>
          </cell>
          <cell r="N351">
            <v>2.5499999999999998</v>
          </cell>
          <cell r="O351">
            <v>4.1900000000000004</v>
          </cell>
          <cell r="P351">
            <v>-0.84</v>
          </cell>
          <cell r="Q351">
            <v>-0.03</v>
          </cell>
          <cell r="R351">
            <v>-0.49</v>
          </cell>
          <cell r="S351">
            <v>-1.57</v>
          </cell>
          <cell r="T351">
            <v>2.68</v>
          </cell>
          <cell r="U351">
            <v>-1.1599999999999999</v>
          </cell>
          <cell r="V351">
            <v>-1.48</v>
          </cell>
          <cell r="W351">
            <v>-0.6</v>
          </cell>
          <cell r="X351">
            <v>0.94</v>
          </cell>
          <cell r="Y351">
            <v>1.86</v>
          </cell>
          <cell r="Z351">
            <v>0.27</v>
          </cell>
          <cell r="AA351">
            <v>-4.32</v>
          </cell>
          <cell r="AB351">
            <v>-0.98</v>
          </cell>
          <cell r="AC351">
            <v>0.21</v>
          </cell>
          <cell r="AD351">
            <v>-0.51</v>
          </cell>
          <cell r="AE351">
            <v>1.67</v>
          </cell>
          <cell r="AF351">
            <v>0.36</v>
          </cell>
          <cell r="AG351">
            <v>-0.56999999999999995</v>
          </cell>
          <cell r="AH351">
            <v>0.18</v>
          </cell>
          <cell r="AI351">
            <v>-0.86</v>
          </cell>
          <cell r="AJ351">
            <v>-2.2599999999999998</v>
          </cell>
          <cell r="AK351">
            <v>-0.65</v>
          </cell>
          <cell r="AL351">
            <v>-1.83</v>
          </cell>
          <cell r="AM351">
            <v>0.49</v>
          </cell>
          <cell r="AN351">
            <v>1.82</v>
          </cell>
          <cell r="AO351">
            <v>2.1</v>
          </cell>
          <cell r="AP351">
            <v>0.21</v>
          </cell>
          <cell r="AQ351">
            <v>2.04</v>
          </cell>
          <cell r="AR351">
            <v>-0.02</v>
          </cell>
          <cell r="BI351">
            <v>350</v>
          </cell>
        </row>
        <row r="352">
          <cell r="A352" t="str">
            <v>3201050.Chuveiro elétrico</v>
          </cell>
          <cell r="B352">
            <v>0.46</v>
          </cell>
          <cell r="C352">
            <v>-0.59</v>
          </cell>
          <cell r="D352">
            <v>0.03</v>
          </cell>
          <cell r="E352">
            <v>0.06</v>
          </cell>
          <cell r="F352">
            <v>0.99</v>
          </cell>
          <cell r="G352">
            <v>-7.0000000000000007E-2</v>
          </cell>
          <cell r="H352">
            <v>0.98</v>
          </cell>
          <cell r="I352">
            <v>-0.43</v>
          </cell>
          <cell r="J352">
            <v>0.57999999999999996</v>
          </cell>
          <cell r="K352">
            <v>-0.43</v>
          </cell>
          <cell r="L352">
            <v>-0.16</v>
          </cell>
          <cell r="M352">
            <v>0.42</v>
          </cell>
          <cell r="N352">
            <v>1.25</v>
          </cell>
          <cell r="O352">
            <v>0.02</v>
          </cell>
          <cell r="P352">
            <v>-0.41</v>
          </cell>
          <cell r="Q352">
            <v>-0.83</v>
          </cell>
          <cell r="R352">
            <v>0.09</v>
          </cell>
          <cell r="S352">
            <v>0.28000000000000003</v>
          </cell>
          <cell r="T352">
            <v>0.18</v>
          </cell>
          <cell r="U352">
            <v>-0.59</v>
          </cell>
          <cell r="V352">
            <v>1.54</v>
          </cell>
          <cell r="W352">
            <v>0.18</v>
          </cell>
          <cell r="X352">
            <v>0.8</v>
          </cell>
          <cell r="Y352">
            <v>2.19</v>
          </cell>
          <cell r="Z352">
            <v>0.7</v>
          </cell>
          <cell r="AA352">
            <v>1.99</v>
          </cell>
          <cell r="AB352">
            <v>-0.62</v>
          </cell>
          <cell r="AC352">
            <v>2.19</v>
          </cell>
          <cell r="AD352">
            <v>0.56000000000000005</v>
          </cell>
          <cell r="AE352">
            <v>-0.1</v>
          </cell>
          <cell r="AF352">
            <v>-0.77</v>
          </cell>
          <cell r="AG352">
            <v>0.35</v>
          </cell>
          <cell r="AH352">
            <v>1.3</v>
          </cell>
          <cell r="AI352">
            <v>0.13</v>
          </cell>
          <cell r="AJ352">
            <v>0.2</v>
          </cell>
          <cell r="AK352">
            <v>2.02</v>
          </cell>
          <cell r="AL352">
            <v>-0.34</v>
          </cell>
          <cell r="AM352">
            <v>3.58</v>
          </cell>
          <cell r="AN352">
            <v>2.2999999999999998</v>
          </cell>
          <cell r="AO352">
            <v>-1.27</v>
          </cell>
          <cell r="AP352">
            <v>3.32</v>
          </cell>
          <cell r="AQ352">
            <v>3.24</v>
          </cell>
          <cell r="AR352">
            <v>1.43</v>
          </cell>
          <cell r="BI352">
            <v>351</v>
          </cell>
        </row>
        <row r="353">
          <cell r="A353" t="str">
            <v>3201065.Forno de microondas</v>
          </cell>
          <cell r="B353">
            <v>0.25</v>
          </cell>
          <cell r="C353">
            <v>-0.42</v>
          </cell>
          <cell r="D353">
            <v>-0.01</v>
          </cell>
          <cell r="E353">
            <v>4.4800000000000004</v>
          </cell>
          <cell r="F353">
            <v>0.14000000000000001</v>
          </cell>
          <cell r="G353">
            <v>0.35</v>
          </cell>
          <cell r="H353">
            <v>0.06</v>
          </cell>
          <cell r="I353">
            <v>1.28</v>
          </cell>
          <cell r="J353">
            <v>1.0900000000000001</v>
          </cell>
          <cell r="K353">
            <v>0.86</v>
          </cell>
          <cell r="L353">
            <v>1.08</v>
          </cell>
          <cell r="M353">
            <v>2.5099999999999998</v>
          </cell>
          <cell r="N353">
            <v>1.79</v>
          </cell>
          <cell r="O353">
            <v>1.04</v>
          </cell>
          <cell r="P353">
            <v>2.35</v>
          </cell>
          <cell r="Q353">
            <v>-1.33</v>
          </cell>
          <cell r="R353">
            <v>0.03</v>
          </cell>
          <cell r="S353">
            <v>-0.49</v>
          </cell>
          <cell r="T353">
            <v>0.71</v>
          </cell>
          <cell r="U353">
            <v>-2.7</v>
          </cell>
          <cell r="V353">
            <v>-1.43</v>
          </cell>
          <cell r="W353">
            <v>-0.89</v>
          </cell>
          <cell r="X353">
            <v>1.26</v>
          </cell>
          <cell r="Y353">
            <v>-0.77</v>
          </cell>
          <cell r="Z353">
            <v>-1.8</v>
          </cell>
          <cell r="AA353">
            <v>-0.17</v>
          </cell>
          <cell r="AB353">
            <v>2.62</v>
          </cell>
          <cell r="AC353">
            <v>2.78</v>
          </cell>
          <cell r="AD353">
            <v>1.03</v>
          </cell>
          <cell r="AE353">
            <v>0.4</v>
          </cell>
          <cell r="AF353">
            <v>0.84</v>
          </cell>
          <cell r="AG353">
            <v>1.0900000000000001</v>
          </cell>
          <cell r="AH353">
            <v>-4.08</v>
          </cell>
          <cell r="AI353">
            <v>-0.33</v>
          </cell>
          <cell r="AJ353">
            <v>-0.56999999999999995</v>
          </cell>
          <cell r="AK353">
            <v>-2.52</v>
          </cell>
          <cell r="AL353">
            <v>2.2599999999999998</v>
          </cell>
          <cell r="AM353">
            <v>3.65</v>
          </cell>
          <cell r="AN353">
            <v>5.81</v>
          </cell>
          <cell r="AO353">
            <v>7.87</v>
          </cell>
          <cell r="AP353">
            <v>9.2899999999999991</v>
          </cell>
          <cell r="AQ353">
            <v>3.45</v>
          </cell>
          <cell r="AR353">
            <v>1.86</v>
          </cell>
          <cell r="BI353">
            <v>352</v>
          </cell>
        </row>
        <row r="354">
          <cell r="A354" t="str">
            <v>3202.TV, som e informática</v>
          </cell>
          <cell r="B354">
            <v>0.14000000000000001</v>
          </cell>
          <cell r="C354">
            <v>-0.04</v>
          </cell>
          <cell r="D354">
            <v>1.3</v>
          </cell>
          <cell r="E354">
            <v>1.43</v>
          </cell>
          <cell r="F354">
            <v>0.75</v>
          </cell>
          <cell r="G354">
            <v>-0.26</v>
          </cell>
          <cell r="H354">
            <v>0.75</v>
          </cell>
          <cell r="I354">
            <v>0.34</v>
          </cell>
          <cell r="J354">
            <v>-0.42</v>
          </cell>
          <cell r="K354">
            <v>-0.6</v>
          </cell>
          <cell r="L354">
            <v>-0.22</v>
          </cell>
          <cell r="M354">
            <v>0.11</v>
          </cell>
          <cell r="N354">
            <v>0.02</v>
          </cell>
          <cell r="O354">
            <v>-0.11</v>
          </cell>
          <cell r="P354">
            <v>-0.15</v>
          </cell>
          <cell r="Q354">
            <v>0.38</v>
          </cell>
          <cell r="R354">
            <v>0.67</v>
          </cell>
          <cell r="S354">
            <v>-0.15</v>
          </cell>
          <cell r="T354">
            <v>-0.33</v>
          </cell>
          <cell r="U354">
            <v>-0.71</v>
          </cell>
          <cell r="V354">
            <v>-0.41</v>
          </cell>
          <cell r="W354">
            <v>-1.32</v>
          </cell>
          <cell r="X354">
            <v>-0.66</v>
          </cell>
          <cell r="Y354">
            <v>0.02</v>
          </cell>
          <cell r="Z354">
            <v>-0.84</v>
          </cell>
          <cell r="AA354">
            <v>0.92</v>
          </cell>
          <cell r="AB354">
            <v>1.81</v>
          </cell>
          <cell r="AC354">
            <v>1.52</v>
          </cell>
          <cell r="AD354">
            <v>2.0699999999999998</v>
          </cell>
          <cell r="AE354">
            <v>1.18</v>
          </cell>
          <cell r="AF354">
            <v>0.85</v>
          </cell>
          <cell r="AG354">
            <v>-0.05</v>
          </cell>
          <cell r="AH354">
            <v>-0.33</v>
          </cell>
          <cell r="AI354">
            <v>1</v>
          </cell>
          <cell r="AJ354">
            <v>-0.61</v>
          </cell>
          <cell r="AK354">
            <v>-0.52</v>
          </cell>
          <cell r="AL354">
            <v>0.69</v>
          </cell>
          <cell r="AM354">
            <v>1.97</v>
          </cell>
          <cell r="AN354">
            <v>2.5099999999999998</v>
          </cell>
          <cell r="AO354">
            <v>3.02</v>
          </cell>
          <cell r="AP354">
            <v>2.69</v>
          </cell>
          <cell r="AQ354">
            <v>1.27</v>
          </cell>
          <cell r="AR354">
            <v>1.1000000000000001</v>
          </cell>
          <cell r="BI354">
            <v>353</v>
          </cell>
        </row>
        <row r="355">
          <cell r="A355" t="str">
            <v>3202001.Televisor</v>
          </cell>
          <cell r="B355">
            <v>0.59</v>
          </cell>
          <cell r="C355">
            <v>0.48</v>
          </cell>
          <cell r="D355">
            <v>1.62</v>
          </cell>
          <cell r="E355">
            <v>2.57</v>
          </cell>
          <cell r="F355">
            <v>1.3</v>
          </cell>
          <cell r="G355">
            <v>0.21</v>
          </cell>
          <cell r="H355">
            <v>0.6</v>
          </cell>
          <cell r="I355">
            <v>0.76</v>
          </cell>
          <cell r="J355">
            <v>0.14000000000000001</v>
          </cell>
          <cell r="K355">
            <v>-0.37</v>
          </cell>
          <cell r="L355">
            <v>-0.06</v>
          </cell>
          <cell r="M355">
            <v>0.39</v>
          </cell>
          <cell r="N355">
            <v>0.13</v>
          </cell>
          <cell r="O355">
            <v>0.95</v>
          </cell>
          <cell r="P355">
            <v>1.01</v>
          </cell>
          <cell r="Q355">
            <v>1.1200000000000001</v>
          </cell>
          <cell r="R355">
            <v>0.51</v>
          </cell>
          <cell r="S355">
            <v>0.36</v>
          </cell>
          <cell r="T355">
            <v>-0.17</v>
          </cell>
          <cell r="U355">
            <v>-0.63</v>
          </cell>
          <cell r="V355">
            <v>0.03</v>
          </cell>
          <cell r="W355">
            <v>-1.36</v>
          </cell>
          <cell r="X355">
            <v>-0.92</v>
          </cell>
          <cell r="Y355">
            <v>0.28999999999999998</v>
          </cell>
          <cell r="Z355">
            <v>-1.1499999999999999</v>
          </cell>
          <cell r="AA355">
            <v>1.78</v>
          </cell>
          <cell r="AB355">
            <v>2.3199999999999998</v>
          </cell>
          <cell r="AC355">
            <v>3.01</v>
          </cell>
          <cell r="AD355">
            <v>2.72</v>
          </cell>
          <cell r="AE355">
            <v>1.77</v>
          </cell>
          <cell r="AF355">
            <v>1.1299999999999999</v>
          </cell>
          <cell r="AG355">
            <v>-0.36</v>
          </cell>
          <cell r="AH355">
            <v>0.62</v>
          </cell>
          <cell r="AI355">
            <v>1.93</v>
          </cell>
          <cell r="AJ355">
            <v>0.28999999999999998</v>
          </cell>
          <cell r="AK355">
            <v>-1.38</v>
          </cell>
          <cell r="AL355">
            <v>1.02</v>
          </cell>
          <cell r="AM355">
            <v>3.24</v>
          </cell>
          <cell r="AN355">
            <v>3.01</v>
          </cell>
          <cell r="AO355">
            <v>4.55</v>
          </cell>
          <cell r="AP355">
            <v>3.81</v>
          </cell>
          <cell r="AQ355">
            <v>2.19</v>
          </cell>
          <cell r="AR355">
            <v>0.96</v>
          </cell>
          <cell r="BI355">
            <v>354</v>
          </cell>
        </row>
        <row r="356">
          <cell r="A356" t="str">
            <v>3202003.Aparelho de som</v>
          </cell>
          <cell r="B356">
            <v>-0.03</v>
          </cell>
          <cell r="C356">
            <v>-0.62</v>
          </cell>
          <cell r="D356">
            <v>1.17</v>
          </cell>
          <cell r="E356">
            <v>0.15</v>
          </cell>
          <cell r="F356">
            <v>0.85</v>
          </cell>
          <cell r="G356">
            <v>-0.64</v>
          </cell>
          <cell r="H356">
            <v>1.48</v>
          </cell>
          <cell r="I356">
            <v>0.21</v>
          </cell>
          <cell r="J356">
            <v>-1.35</v>
          </cell>
          <cell r="K356">
            <v>-1.2</v>
          </cell>
          <cell r="L356">
            <v>0.05</v>
          </cell>
          <cell r="M356">
            <v>0.55000000000000004</v>
          </cell>
          <cell r="N356">
            <v>0.56999999999999995</v>
          </cell>
          <cell r="O356">
            <v>-0.59</v>
          </cell>
          <cell r="P356">
            <v>-0.95</v>
          </cell>
          <cell r="Q356">
            <v>0.26</v>
          </cell>
          <cell r="R356">
            <v>1.55</v>
          </cell>
          <cell r="S356">
            <v>0.91</v>
          </cell>
          <cell r="T356">
            <v>0.44</v>
          </cell>
          <cell r="U356">
            <v>-0.72</v>
          </cell>
          <cell r="V356">
            <v>-0.78</v>
          </cell>
          <cell r="W356">
            <v>-1.06</v>
          </cell>
          <cell r="X356">
            <v>-0.97</v>
          </cell>
          <cell r="Y356">
            <v>0.87</v>
          </cell>
          <cell r="Z356">
            <v>0.2</v>
          </cell>
          <cell r="AA356">
            <v>-0.01</v>
          </cell>
          <cell r="AB356">
            <v>1.17</v>
          </cell>
          <cell r="AC356">
            <v>1.38</v>
          </cell>
          <cell r="AD356">
            <v>1.35</v>
          </cell>
          <cell r="AE356">
            <v>1.91</v>
          </cell>
          <cell r="AF356">
            <v>1.31</v>
          </cell>
          <cell r="AG356">
            <v>-7.0000000000000007E-2</v>
          </cell>
          <cell r="AH356">
            <v>-0.59</v>
          </cell>
          <cell r="AI356">
            <v>-0.12</v>
          </cell>
          <cell r="AJ356">
            <v>-2.83</v>
          </cell>
          <cell r="AK356">
            <v>0.24</v>
          </cell>
          <cell r="AL356">
            <v>-0.53</v>
          </cell>
          <cell r="AM356">
            <v>1.94</v>
          </cell>
          <cell r="AN356">
            <v>1.8</v>
          </cell>
          <cell r="AO356">
            <v>1.07</v>
          </cell>
          <cell r="AP356">
            <v>2.3199999999999998</v>
          </cell>
          <cell r="AQ356">
            <v>1.44</v>
          </cell>
          <cell r="AR356">
            <v>1.1299999999999999</v>
          </cell>
          <cell r="BI356">
            <v>355</v>
          </cell>
        </row>
        <row r="357">
          <cell r="A357" t="str">
            <v>3202005.Vídeo-cassete</v>
          </cell>
          <cell r="B357">
            <v>-0.71</v>
          </cell>
          <cell r="C357">
            <v>-0.09</v>
          </cell>
          <cell r="D357">
            <v>0.83</v>
          </cell>
          <cell r="E357">
            <v>1.33</v>
          </cell>
          <cell r="F357">
            <v>-0.24</v>
          </cell>
          <cell r="G357">
            <v>-0.13</v>
          </cell>
          <cell r="H357">
            <v>-0.13</v>
          </cell>
          <cell r="I357">
            <v>-0.61</v>
          </cell>
          <cell r="J357">
            <v>-0.51</v>
          </cell>
          <cell r="K357">
            <v>-0.19</v>
          </cell>
          <cell r="L357">
            <v>-0.78</v>
          </cell>
          <cell r="M357">
            <v>-0.15</v>
          </cell>
          <cell r="N357">
            <v>1.03</v>
          </cell>
          <cell r="O357">
            <v>-2.04</v>
          </cell>
          <cell r="P357">
            <v>-0.06</v>
          </cell>
          <cell r="Q357">
            <v>0.65</v>
          </cell>
          <cell r="R357">
            <v>0.69</v>
          </cell>
          <cell r="S357">
            <v>-0.28999999999999998</v>
          </cell>
          <cell r="T357">
            <v>-1.06</v>
          </cell>
          <cell r="U357">
            <v>1.01</v>
          </cell>
          <cell r="V357">
            <v>-0.75</v>
          </cell>
          <cell r="W357">
            <v>-0.93</v>
          </cell>
          <cell r="X357">
            <v>-0.46</v>
          </cell>
          <cell r="Y357">
            <v>-0.16</v>
          </cell>
          <cell r="Z357">
            <v>-1.34</v>
          </cell>
          <cell r="AA357">
            <v>0.63</v>
          </cell>
          <cell r="AB357">
            <v>1.27</v>
          </cell>
          <cell r="AC357">
            <v>0.31</v>
          </cell>
          <cell r="AD357">
            <v>0.56000000000000005</v>
          </cell>
          <cell r="AE357">
            <v>0.13</v>
          </cell>
          <cell r="AF357">
            <v>-0.13</v>
          </cell>
          <cell r="AG357">
            <v>0.41</v>
          </cell>
          <cell r="AH357">
            <v>-0.18</v>
          </cell>
          <cell r="AI357">
            <v>0.6</v>
          </cell>
          <cell r="AJ357">
            <v>1.06</v>
          </cell>
          <cell r="AK357">
            <v>-0.37</v>
          </cell>
          <cell r="AL357">
            <v>-0.24</v>
          </cell>
          <cell r="AM357">
            <v>0.56999999999999995</v>
          </cell>
          <cell r="AN357">
            <v>2.36</v>
          </cell>
          <cell r="AO357">
            <v>2.12</v>
          </cell>
          <cell r="AP357">
            <v>1.6</v>
          </cell>
          <cell r="AQ357">
            <v>1.72</v>
          </cell>
          <cell r="AR357">
            <v>1.41</v>
          </cell>
          <cell r="BI357">
            <v>356</v>
          </cell>
        </row>
        <row r="358">
          <cell r="A358" t="str">
            <v>3202008.Vídeo-game</v>
          </cell>
          <cell r="B358">
            <v>0.06</v>
          </cell>
          <cell r="C358">
            <v>0.11</v>
          </cell>
          <cell r="D358">
            <v>1.43</v>
          </cell>
          <cell r="E358">
            <v>1.54</v>
          </cell>
          <cell r="F358">
            <v>0.22</v>
          </cell>
          <cell r="G358">
            <v>-0.91</v>
          </cell>
          <cell r="H358">
            <v>0.41</v>
          </cell>
          <cell r="I358">
            <v>0.64</v>
          </cell>
          <cell r="J358">
            <v>1.1000000000000001</v>
          </cell>
          <cell r="K358">
            <v>2.94</v>
          </cell>
          <cell r="L358">
            <v>0.3</v>
          </cell>
          <cell r="M358">
            <v>-0.9</v>
          </cell>
          <cell r="N358">
            <v>1.17</v>
          </cell>
          <cell r="O358">
            <v>-0.42</v>
          </cell>
          <cell r="P358">
            <v>-0.63</v>
          </cell>
          <cell r="Q358">
            <v>0.25</v>
          </cell>
          <cell r="R358">
            <v>-0.27</v>
          </cell>
          <cell r="S358">
            <v>-1.21</v>
          </cell>
          <cell r="T358">
            <v>2.33</v>
          </cell>
          <cell r="U358">
            <v>-1.56</v>
          </cell>
          <cell r="V358">
            <v>-0.8</v>
          </cell>
          <cell r="W358">
            <v>-0.02</v>
          </cell>
          <cell r="X358">
            <v>-1.42</v>
          </cell>
          <cell r="Y358">
            <v>-0.69</v>
          </cell>
          <cell r="Z358">
            <v>0.94</v>
          </cell>
          <cell r="AA358">
            <v>-2.48</v>
          </cell>
          <cell r="AB358">
            <v>-4.92</v>
          </cell>
          <cell r="AC358">
            <v>-0.11</v>
          </cell>
          <cell r="AD358">
            <v>3.73</v>
          </cell>
          <cell r="AE358">
            <v>2.5</v>
          </cell>
          <cell r="AF358">
            <v>2.37</v>
          </cell>
          <cell r="AG358">
            <v>-0.17</v>
          </cell>
          <cell r="AH358">
            <v>2.2799999999999998</v>
          </cell>
          <cell r="AI358">
            <v>2.6</v>
          </cell>
          <cell r="AJ358">
            <v>-1.39</v>
          </cell>
          <cell r="AK358">
            <v>0.09</v>
          </cell>
          <cell r="AL358">
            <v>5.9</v>
          </cell>
          <cell r="AM358">
            <v>4.83</v>
          </cell>
          <cell r="AN358">
            <v>-0.15</v>
          </cell>
          <cell r="AO358">
            <v>4.16</v>
          </cell>
          <cell r="AP358">
            <v>2.69</v>
          </cell>
          <cell r="AQ358">
            <v>1.65</v>
          </cell>
          <cell r="AR358">
            <v>1.39</v>
          </cell>
          <cell r="BI358">
            <v>357</v>
          </cell>
        </row>
        <row r="359">
          <cell r="A359" t="str">
            <v>3202028.Microcomputador</v>
          </cell>
          <cell r="B359">
            <v>0.08</v>
          </cell>
          <cell r="C359">
            <v>-7.0000000000000007E-2</v>
          </cell>
          <cell r="D359">
            <v>1.19</v>
          </cell>
          <cell r="E359">
            <v>1.37</v>
          </cell>
          <cell r="F359">
            <v>0.21</v>
          </cell>
          <cell r="G359">
            <v>-0.54</v>
          </cell>
          <cell r="H359">
            <v>0.44</v>
          </cell>
          <cell r="I359">
            <v>0.22</v>
          </cell>
          <cell r="J359">
            <v>-0.16</v>
          </cell>
          <cell r="K359">
            <v>-0.57999999999999996</v>
          </cell>
          <cell r="L359">
            <v>-0.65</v>
          </cell>
          <cell r="M359">
            <v>-0.78</v>
          </cell>
          <cell r="N359">
            <v>-1.53</v>
          </cell>
          <cell r="O359">
            <v>-0.37</v>
          </cell>
          <cell r="P359">
            <v>-1.1200000000000001</v>
          </cell>
          <cell r="Q359">
            <v>-0.93</v>
          </cell>
          <cell r="R359">
            <v>-0.25</v>
          </cell>
          <cell r="S359">
            <v>-2.5299999999999998</v>
          </cell>
          <cell r="T359">
            <v>-1.65</v>
          </cell>
          <cell r="U359">
            <v>-1.68</v>
          </cell>
          <cell r="V359">
            <v>-0.52</v>
          </cell>
          <cell r="W359">
            <v>-1.97</v>
          </cell>
          <cell r="X359">
            <v>0.31</v>
          </cell>
          <cell r="Y359">
            <v>-1.67</v>
          </cell>
          <cell r="Z359">
            <v>-1.72</v>
          </cell>
          <cell r="AA359">
            <v>1.0900000000000001</v>
          </cell>
          <cell r="AB359">
            <v>2.58</v>
          </cell>
          <cell r="AC359">
            <v>-0.56999999999999995</v>
          </cell>
          <cell r="AD359">
            <v>2.52</v>
          </cell>
          <cell r="AE359">
            <v>-0.8</v>
          </cell>
          <cell r="AF359">
            <v>-0.14000000000000001</v>
          </cell>
          <cell r="AG359">
            <v>0.44</v>
          </cell>
          <cell r="AH359">
            <v>-2.25</v>
          </cell>
          <cell r="AI359">
            <v>0.87</v>
          </cell>
          <cell r="AJ359">
            <v>0.22</v>
          </cell>
          <cell r="AK359">
            <v>0.1</v>
          </cell>
          <cell r="AL359">
            <v>2.0099999999999998</v>
          </cell>
          <cell r="AM359">
            <v>-0.32</v>
          </cell>
          <cell r="AN359">
            <v>2.82</v>
          </cell>
          <cell r="AO359">
            <v>2.97</v>
          </cell>
          <cell r="AP359">
            <v>1.2</v>
          </cell>
          <cell r="AQ359">
            <v>-1.47</v>
          </cell>
          <cell r="AR359">
            <v>1.22</v>
          </cell>
          <cell r="BI359">
            <v>358</v>
          </cell>
        </row>
        <row r="360">
          <cell r="A360" t="str">
            <v>33.Consertos e manutenção</v>
          </cell>
          <cell r="B360">
            <v>0.27</v>
          </cell>
          <cell r="C360">
            <v>-0.08</v>
          </cell>
          <cell r="D360">
            <v>-1.74</v>
          </cell>
          <cell r="E360">
            <v>1.87</v>
          </cell>
          <cell r="F360">
            <v>0.27</v>
          </cell>
          <cell r="G360">
            <v>1.75</v>
          </cell>
          <cell r="H360">
            <v>-3.84</v>
          </cell>
          <cell r="I360">
            <v>-0.76</v>
          </cell>
          <cell r="J360">
            <v>0.1</v>
          </cell>
          <cell r="K360">
            <v>0.67</v>
          </cell>
          <cell r="L360">
            <v>1.39</v>
          </cell>
          <cell r="M360">
            <v>-0.13</v>
          </cell>
          <cell r="N360">
            <v>0.33</v>
          </cell>
          <cell r="O360">
            <v>0.55000000000000004</v>
          </cell>
          <cell r="P360">
            <v>0.5</v>
          </cell>
          <cell r="Q360">
            <v>1.36</v>
          </cell>
          <cell r="R360">
            <v>7.0000000000000007E-2</v>
          </cell>
          <cell r="S360">
            <v>0.73</v>
          </cell>
          <cell r="T360">
            <v>-0.24</v>
          </cell>
          <cell r="U360">
            <v>0.74</v>
          </cell>
          <cell r="V360">
            <v>0.31</v>
          </cell>
          <cell r="W360">
            <v>0.96</v>
          </cell>
          <cell r="X360">
            <v>0.7</v>
          </cell>
          <cell r="Y360">
            <v>0.67</v>
          </cell>
          <cell r="Z360">
            <v>1.66</v>
          </cell>
          <cell r="AA360">
            <v>-0.06</v>
          </cell>
          <cell r="AB360">
            <v>-0.13</v>
          </cell>
          <cell r="AC360">
            <v>0.37</v>
          </cell>
          <cell r="AD360">
            <v>0.34</v>
          </cell>
          <cell r="AE360">
            <v>1.21</v>
          </cell>
          <cell r="AF360">
            <v>0.34</v>
          </cell>
          <cell r="AG360">
            <v>0.66</v>
          </cell>
          <cell r="AH360">
            <v>0.31</v>
          </cell>
          <cell r="AI360">
            <v>0.94</v>
          </cell>
          <cell r="AJ360">
            <v>-0.16</v>
          </cell>
          <cell r="AK360">
            <v>0.43</v>
          </cell>
          <cell r="AL360">
            <v>0.5</v>
          </cell>
          <cell r="AM360">
            <v>0.82</v>
          </cell>
          <cell r="AN360">
            <v>-0.81</v>
          </cell>
          <cell r="AO360">
            <v>2.0099999999999998</v>
          </cell>
          <cell r="AP360">
            <v>2.0099999999999998</v>
          </cell>
          <cell r="AQ360">
            <v>1.22</v>
          </cell>
          <cell r="AR360">
            <v>0.52</v>
          </cell>
          <cell r="BI360">
            <v>359</v>
          </cell>
        </row>
        <row r="361">
          <cell r="A361" t="str">
            <v>3301.Consertos e manutenção</v>
          </cell>
          <cell r="B361">
            <v>0.27</v>
          </cell>
          <cell r="C361">
            <v>-0.08</v>
          </cell>
          <cell r="D361">
            <v>-1.74</v>
          </cell>
          <cell r="E361">
            <v>1.87</v>
          </cell>
          <cell r="F361">
            <v>0.27</v>
          </cell>
          <cell r="G361">
            <v>1.75</v>
          </cell>
          <cell r="H361">
            <v>-3.84</v>
          </cell>
          <cell r="I361">
            <v>-0.76</v>
          </cell>
          <cell r="J361">
            <v>0.1</v>
          </cell>
          <cell r="K361">
            <v>0.67</v>
          </cell>
          <cell r="L361">
            <v>1.39</v>
          </cell>
          <cell r="M361">
            <v>-0.13</v>
          </cell>
          <cell r="N361">
            <v>0.33</v>
          </cell>
          <cell r="O361">
            <v>0.55000000000000004</v>
          </cell>
          <cell r="P361">
            <v>0.5</v>
          </cell>
          <cell r="Q361">
            <v>1.36</v>
          </cell>
          <cell r="R361">
            <v>7.0000000000000007E-2</v>
          </cell>
          <cell r="S361">
            <v>0.73</v>
          </cell>
          <cell r="T361">
            <v>-0.24</v>
          </cell>
          <cell r="U361">
            <v>0.74</v>
          </cell>
          <cell r="V361">
            <v>0.31</v>
          </cell>
          <cell r="W361">
            <v>0.96</v>
          </cell>
          <cell r="X361">
            <v>0.7</v>
          </cell>
          <cell r="Y361">
            <v>0.67</v>
          </cell>
          <cell r="Z361">
            <v>1.66</v>
          </cell>
          <cell r="AA361">
            <v>-0.06</v>
          </cell>
          <cell r="AB361">
            <v>-0.13</v>
          </cell>
          <cell r="AC361">
            <v>0.37</v>
          </cell>
          <cell r="AD361">
            <v>0.34</v>
          </cell>
          <cell r="AE361">
            <v>1.21</v>
          </cell>
          <cell r="AF361">
            <v>0.34</v>
          </cell>
          <cell r="AG361">
            <v>0.66</v>
          </cell>
          <cell r="AH361">
            <v>0.31</v>
          </cell>
          <cell r="AI361">
            <v>0.94</v>
          </cell>
          <cell r="AJ361">
            <v>-0.16</v>
          </cell>
          <cell r="AK361">
            <v>0.43</v>
          </cell>
          <cell r="AL361">
            <v>0.5</v>
          </cell>
          <cell r="AM361">
            <v>0.82</v>
          </cell>
          <cell r="AN361">
            <v>-0.81</v>
          </cell>
          <cell r="AO361">
            <v>2.0099999999999998</v>
          </cell>
          <cell r="AP361">
            <v>2.0099999999999998</v>
          </cell>
          <cell r="AQ361">
            <v>1.22</v>
          </cell>
          <cell r="AR361">
            <v>0.52</v>
          </cell>
          <cell r="BI361">
            <v>360</v>
          </cell>
        </row>
        <row r="362">
          <cell r="A362" t="str">
            <v>3301002.Conserto de geladeira e freezer</v>
          </cell>
          <cell r="B362">
            <v>0.81</v>
          </cell>
          <cell r="C362">
            <v>-0.21</v>
          </cell>
          <cell r="D362">
            <v>-1.67</v>
          </cell>
          <cell r="E362">
            <v>2.86</v>
          </cell>
          <cell r="F362">
            <v>-0.71</v>
          </cell>
          <cell r="G362">
            <v>1.03</v>
          </cell>
          <cell r="H362">
            <v>0.61</v>
          </cell>
          <cell r="I362">
            <v>0.87</v>
          </cell>
          <cell r="J362">
            <v>3.09</v>
          </cell>
          <cell r="K362">
            <v>0.37</v>
          </cell>
          <cell r="L362">
            <v>0.14000000000000001</v>
          </cell>
          <cell r="M362">
            <v>0.03</v>
          </cell>
          <cell r="N362">
            <v>0.59</v>
          </cell>
          <cell r="O362">
            <v>1.03</v>
          </cell>
          <cell r="P362">
            <v>0.54</v>
          </cell>
          <cell r="Q362">
            <v>0.14000000000000001</v>
          </cell>
          <cell r="R362">
            <v>0.12</v>
          </cell>
          <cell r="S362">
            <v>0.95</v>
          </cell>
          <cell r="T362">
            <v>1.05</v>
          </cell>
          <cell r="U362">
            <v>-1</v>
          </cell>
          <cell r="V362">
            <v>0.69</v>
          </cell>
          <cell r="W362">
            <v>0.33</v>
          </cell>
          <cell r="X362">
            <v>0.76</v>
          </cell>
          <cell r="Y362">
            <v>-0.54</v>
          </cell>
          <cell r="Z362">
            <v>1.46</v>
          </cell>
          <cell r="AA362">
            <v>0.08</v>
          </cell>
          <cell r="AB362">
            <v>-0.9</v>
          </cell>
          <cell r="AC362">
            <v>-0.49</v>
          </cell>
          <cell r="AD362">
            <v>1.21</v>
          </cell>
          <cell r="AE362">
            <v>0.79</v>
          </cell>
          <cell r="AF362">
            <v>0.25</v>
          </cell>
          <cell r="AG362">
            <v>0.88</v>
          </cell>
          <cell r="AH362">
            <v>0.61</v>
          </cell>
          <cell r="AI362">
            <v>0.42</v>
          </cell>
          <cell r="AJ362">
            <v>-0.03</v>
          </cell>
          <cell r="AK362">
            <v>0.52</v>
          </cell>
          <cell r="AL362">
            <v>-1.56</v>
          </cell>
          <cell r="AM362">
            <v>0.4</v>
          </cell>
          <cell r="AN362">
            <v>-0.67</v>
          </cell>
          <cell r="AO362">
            <v>3.34</v>
          </cell>
          <cell r="AP362">
            <v>0.95</v>
          </cell>
          <cell r="AQ362">
            <v>0.88</v>
          </cell>
          <cell r="AR362">
            <v>0.87</v>
          </cell>
          <cell r="BI362">
            <v>361</v>
          </cell>
        </row>
        <row r="363">
          <cell r="A363" t="str">
            <v>3301009.Conserto de aparelho de som</v>
          </cell>
          <cell r="B363">
            <v>0.83</v>
          </cell>
          <cell r="C363">
            <v>0.33</v>
          </cell>
          <cell r="D363">
            <v>-0.69</v>
          </cell>
          <cell r="E363">
            <v>2.99</v>
          </cell>
          <cell r="F363">
            <v>2.4900000000000002</v>
          </cell>
          <cell r="G363">
            <v>10.54</v>
          </cell>
          <cell r="H363">
            <v>-6.67</v>
          </cell>
          <cell r="I363">
            <v>1.23</v>
          </cell>
          <cell r="J363">
            <v>-2.64</v>
          </cell>
          <cell r="K363">
            <v>0.64</v>
          </cell>
          <cell r="L363">
            <v>2.92</v>
          </cell>
          <cell r="M363">
            <v>0.92</v>
          </cell>
          <cell r="N363">
            <v>-1.8</v>
          </cell>
          <cell r="O363">
            <v>1.66</v>
          </cell>
          <cell r="P363">
            <v>2.4900000000000002</v>
          </cell>
          <cell r="Q363">
            <v>1.44</v>
          </cell>
          <cell r="R363">
            <v>2.1</v>
          </cell>
          <cell r="S363">
            <v>-1.34</v>
          </cell>
          <cell r="T363">
            <v>4.6100000000000003</v>
          </cell>
          <cell r="U363">
            <v>0.34</v>
          </cell>
          <cell r="V363">
            <v>-0.13</v>
          </cell>
          <cell r="W363">
            <v>1.5</v>
          </cell>
          <cell r="X363">
            <v>-0.11</v>
          </cell>
          <cell r="Y363">
            <v>1.81</v>
          </cell>
          <cell r="Z363">
            <v>0.35</v>
          </cell>
          <cell r="AA363">
            <v>1.83</v>
          </cell>
          <cell r="AB363">
            <v>-1.72</v>
          </cell>
          <cell r="AC363">
            <v>3.32</v>
          </cell>
          <cell r="AD363">
            <v>-0.17</v>
          </cell>
          <cell r="AE363">
            <v>2.17</v>
          </cell>
          <cell r="AF363">
            <v>0.99</v>
          </cell>
          <cell r="AG363">
            <v>-0.99</v>
          </cell>
          <cell r="AH363">
            <v>-0.84</v>
          </cell>
          <cell r="AI363">
            <v>2.04</v>
          </cell>
          <cell r="AJ363">
            <v>-0.33</v>
          </cell>
          <cell r="AK363">
            <v>1.05</v>
          </cell>
          <cell r="AL363">
            <v>-1.1299999999999999</v>
          </cell>
          <cell r="AM363">
            <v>1.72</v>
          </cell>
          <cell r="AN363">
            <v>0.85</v>
          </cell>
          <cell r="AO363">
            <v>3.03</v>
          </cell>
          <cell r="AP363">
            <v>2.92</v>
          </cell>
          <cell r="AQ363">
            <v>0.97</v>
          </cell>
          <cell r="AR363">
            <v>-1.57</v>
          </cell>
          <cell r="BI363">
            <v>362</v>
          </cell>
        </row>
        <row r="364">
          <cell r="A364" t="str">
            <v>3301012.Conserto de vídeo-cassete</v>
          </cell>
          <cell r="B364">
            <v>-2.0699999999999998</v>
          </cell>
          <cell r="C364">
            <v>1.25</v>
          </cell>
          <cell r="D364">
            <v>1.76</v>
          </cell>
          <cell r="E364">
            <v>0.52</v>
          </cell>
          <cell r="F364">
            <v>0.76</v>
          </cell>
          <cell r="G364">
            <v>1.52</v>
          </cell>
          <cell r="H364">
            <v>1.93</v>
          </cell>
          <cell r="I364">
            <v>2.59</v>
          </cell>
          <cell r="J364">
            <v>1.99</v>
          </cell>
          <cell r="K364">
            <v>-1.33</v>
          </cell>
          <cell r="L364">
            <v>3.07</v>
          </cell>
          <cell r="M364">
            <v>-0.89</v>
          </cell>
          <cell r="N364">
            <v>-0.26</v>
          </cell>
          <cell r="O364">
            <v>0.79</v>
          </cell>
          <cell r="P364">
            <v>4</v>
          </cell>
          <cell r="Q364">
            <v>-0.75</v>
          </cell>
          <cell r="R364">
            <v>0.55000000000000004</v>
          </cell>
          <cell r="S364">
            <v>-0.05</v>
          </cell>
          <cell r="T364">
            <v>-0.31</v>
          </cell>
          <cell r="U364">
            <v>-0.47</v>
          </cell>
          <cell r="V364">
            <v>-1.5</v>
          </cell>
          <cell r="W364">
            <v>1.08</v>
          </cell>
          <cell r="X364">
            <v>3.53</v>
          </cell>
          <cell r="Y364">
            <v>-0.45</v>
          </cell>
          <cell r="Z364">
            <v>2.31</v>
          </cell>
          <cell r="AA364">
            <v>-2.02</v>
          </cell>
          <cell r="AB364">
            <v>-0.61</v>
          </cell>
          <cell r="AC364">
            <v>0.52</v>
          </cell>
          <cell r="AD364">
            <v>0.5</v>
          </cell>
          <cell r="AE364">
            <v>0.01</v>
          </cell>
          <cell r="AF364">
            <v>2.4700000000000002</v>
          </cell>
          <cell r="AG364">
            <v>1.82</v>
          </cell>
          <cell r="AH364">
            <v>0.05</v>
          </cell>
          <cell r="AI364">
            <v>0.49</v>
          </cell>
          <cell r="AJ364">
            <v>2.37</v>
          </cell>
          <cell r="AK364">
            <v>1.41</v>
          </cell>
          <cell r="AL364">
            <v>1.05</v>
          </cell>
          <cell r="AM364">
            <v>1.27</v>
          </cell>
          <cell r="AN364">
            <v>0.75</v>
          </cell>
          <cell r="AO364">
            <v>3.32</v>
          </cell>
          <cell r="AP364">
            <v>1.69</v>
          </cell>
          <cell r="AQ364">
            <v>-1.38</v>
          </cell>
          <cell r="AR364">
            <v>3.24</v>
          </cell>
          <cell r="BI364">
            <v>363</v>
          </cell>
        </row>
        <row r="365">
          <cell r="A365" t="str">
            <v>3301015.Conserto de máquina de lavar/secar roupa</v>
          </cell>
          <cell r="B365">
            <v>0.2</v>
          </cell>
          <cell r="C365">
            <v>0.09</v>
          </cell>
          <cell r="D365">
            <v>-4.2</v>
          </cell>
          <cell r="E365">
            <v>-1.23</v>
          </cell>
          <cell r="F365">
            <v>3.3</v>
          </cell>
          <cell r="G365">
            <v>1.26</v>
          </cell>
          <cell r="H365">
            <v>1.46</v>
          </cell>
          <cell r="I365">
            <v>0.6</v>
          </cell>
          <cell r="J365">
            <v>0.82</v>
          </cell>
          <cell r="K365">
            <v>0.56000000000000005</v>
          </cell>
          <cell r="L365">
            <v>0.37</v>
          </cell>
          <cell r="M365">
            <v>0.76</v>
          </cell>
          <cell r="N365">
            <v>0.76</v>
          </cell>
          <cell r="O365">
            <v>3.5</v>
          </cell>
          <cell r="P365">
            <v>1.32</v>
          </cell>
          <cell r="Q365">
            <v>0.86</v>
          </cell>
          <cell r="R365">
            <v>1.06</v>
          </cell>
          <cell r="S365">
            <v>0.03</v>
          </cell>
          <cell r="T365">
            <v>-1.4</v>
          </cell>
          <cell r="U365">
            <v>0.88</v>
          </cell>
          <cell r="V365">
            <v>0.08</v>
          </cell>
          <cell r="W365">
            <v>-0.42</v>
          </cell>
          <cell r="X365">
            <v>1.22</v>
          </cell>
          <cell r="Y365">
            <v>-1.04</v>
          </cell>
          <cell r="Z365">
            <v>0.26</v>
          </cell>
          <cell r="AA365">
            <v>0.8</v>
          </cell>
          <cell r="AB365">
            <v>-0.7</v>
          </cell>
          <cell r="AC365">
            <v>0.12</v>
          </cell>
          <cell r="AD365">
            <v>0.18</v>
          </cell>
          <cell r="AE365">
            <v>1.67</v>
          </cell>
          <cell r="AF365">
            <v>-1.72</v>
          </cell>
          <cell r="AG365">
            <v>0.18</v>
          </cell>
          <cell r="AH365">
            <v>0.62</v>
          </cell>
          <cell r="AI365">
            <v>0.5</v>
          </cell>
          <cell r="AJ365">
            <v>0.65</v>
          </cell>
          <cell r="AK365">
            <v>0.7</v>
          </cell>
          <cell r="AL365">
            <v>0.55000000000000004</v>
          </cell>
          <cell r="AM365">
            <v>1.43</v>
          </cell>
          <cell r="AN365">
            <v>0.37</v>
          </cell>
          <cell r="AO365">
            <v>-0.55000000000000004</v>
          </cell>
          <cell r="AP365">
            <v>2.12</v>
          </cell>
          <cell r="AQ365">
            <v>1.49</v>
          </cell>
          <cell r="AR365">
            <v>2.4900000000000002</v>
          </cell>
          <cell r="BI365">
            <v>364</v>
          </cell>
        </row>
        <row r="366">
          <cell r="A366" t="str">
            <v>3301021.Conserto de condicionador de ar</v>
          </cell>
          <cell r="B366">
            <v>-0.45</v>
          </cell>
          <cell r="C366">
            <v>1.41</v>
          </cell>
          <cell r="D366">
            <v>1.29</v>
          </cell>
          <cell r="E366">
            <v>6.38</v>
          </cell>
          <cell r="F366">
            <v>5.29</v>
          </cell>
          <cell r="G366">
            <v>0.81</v>
          </cell>
          <cell r="H366">
            <v>-0.46</v>
          </cell>
          <cell r="I366">
            <v>3.6</v>
          </cell>
          <cell r="J366">
            <v>2.62</v>
          </cell>
          <cell r="K366">
            <v>3.32</v>
          </cell>
          <cell r="L366">
            <v>-1.61</v>
          </cell>
          <cell r="M366">
            <v>-0.24</v>
          </cell>
          <cell r="N366">
            <v>-1.55</v>
          </cell>
          <cell r="O366">
            <v>0.39</v>
          </cell>
          <cell r="P366">
            <v>-1.82</v>
          </cell>
          <cell r="Q366">
            <v>3.84</v>
          </cell>
          <cell r="R366">
            <v>-7.0000000000000007E-2</v>
          </cell>
          <cell r="S366">
            <v>-0.44</v>
          </cell>
          <cell r="T366">
            <v>-4.5</v>
          </cell>
          <cell r="U366">
            <v>1.1599999999999999</v>
          </cell>
          <cell r="V366">
            <v>1.42</v>
          </cell>
          <cell r="W366">
            <v>-2.2000000000000002</v>
          </cell>
          <cell r="X366">
            <v>0.1</v>
          </cell>
          <cell r="Y366">
            <v>3.34</v>
          </cell>
          <cell r="Z366">
            <v>-1.57</v>
          </cell>
          <cell r="AA366">
            <v>-0.84</v>
          </cell>
          <cell r="AB366">
            <v>-0.4</v>
          </cell>
          <cell r="AC366">
            <v>-0.14000000000000001</v>
          </cell>
          <cell r="AD366">
            <v>-1.32</v>
          </cell>
          <cell r="AE366">
            <v>3.63</v>
          </cell>
          <cell r="AF366">
            <v>-3.82</v>
          </cell>
          <cell r="AG366">
            <v>0.2</v>
          </cell>
          <cell r="AH366">
            <v>4.24</v>
          </cell>
          <cell r="AI366">
            <v>-1.83</v>
          </cell>
          <cell r="AJ366">
            <v>-2.84</v>
          </cell>
          <cell r="AK366">
            <v>3.08</v>
          </cell>
          <cell r="AL366">
            <v>-0.68</v>
          </cell>
          <cell r="AM366">
            <v>5.32</v>
          </cell>
          <cell r="AN366">
            <v>-1.46</v>
          </cell>
          <cell r="AO366">
            <v>-3.01</v>
          </cell>
          <cell r="AP366">
            <v>5.7</v>
          </cell>
          <cell r="AQ366">
            <v>1.8</v>
          </cell>
          <cell r="AR366">
            <v>-2.82</v>
          </cell>
          <cell r="BI366">
            <v>365</v>
          </cell>
        </row>
        <row r="367">
          <cell r="A367" t="str">
            <v>3301022.Reforma de estofado</v>
          </cell>
          <cell r="B367">
            <v>0</v>
          </cell>
          <cell r="C367">
            <v>0.13</v>
          </cell>
          <cell r="D367">
            <v>-1.98</v>
          </cell>
          <cell r="E367">
            <v>1.26</v>
          </cell>
          <cell r="F367">
            <v>-0.92</v>
          </cell>
          <cell r="G367">
            <v>-0.35</v>
          </cell>
          <cell r="H367">
            <v>-9.07</v>
          </cell>
          <cell r="I367">
            <v>-1.04</v>
          </cell>
          <cell r="J367">
            <v>-2.57</v>
          </cell>
          <cell r="K367">
            <v>4</v>
          </cell>
          <cell r="L367">
            <v>0.81</v>
          </cell>
          <cell r="M367">
            <v>-0.16</v>
          </cell>
          <cell r="N367">
            <v>0.1</v>
          </cell>
          <cell r="O367">
            <v>0.21</v>
          </cell>
          <cell r="P367">
            <v>-0.6</v>
          </cell>
          <cell r="Q367">
            <v>2.25</v>
          </cell>
          <cell r="R367">
            <v>0.28999999999999998</v>
          </cell>
          <cell r="S367">
            <v>0.97</v>
          </cell>
          <cell r="T367">
            <v>-1.83</v>
          </cell>
          <cell r="U367">
            <v>2.57</v>
          </cell>
          <cell r="V367">
            <v>-1.34</v>
          </cell>
          <cell r="W367">
            <v>2.0699999999999998</v>
          </cell>
          <cell r="X367">
            <v>1.35</v>
          </cell>
          <cell r="Y367">
            <v>-0.15</v>
          </cell>
          <cell r="Z367">
            <v>2.0099999999999998</v>
          </cell>
          <cell r="AA367">
            <v>0.08</v>
          </cell>
          <cell r="AB367">
            <v>1.18</v>
          </cell>
          <cell r="AC367">
            <v>-0.28000000000000003</v>
          </cell>
          <cell r="AD367">
            <v>-0.97</v>
          </cell>
          <cell r="AE367">
            <v>0.85</v>
          </cell>
          <cell r="AF367">
            <v>0.59</v>
          </cell>
          <cell r="AG367">
            <v>-0.61</v>
          </cell>
          <cell r="AH367">
            <v>1.17</v>
          </cell>
          <cell r="AI367">
            <v>1.47</v>
          </cell>
          <cell r="AJ367">
            <v>-1.03</v>
          </cell>
          <cell r="AK367">
            <v>-0.25</v>
          </cell>
          <cell r="AL367">
            <v>1.27</v>
          </cell>
          <cell r="AM367">
            <v>0.49</v>
          </cell>
          <cell r="AN367">
            <v>-1.41</v>
          </cell>
          <cell r="AO367">
            <v>2.21</v>
          </cell>
          <cell r="AP367">
            <v>1.48</v>
          </cell>
          <cell r="AQ367">
            <v>3.08</v>
          </cell>
          <cell r="AR367">
            <v>1.43</v>
          </cell>
          <cell r="BI367">
            <v>366</v>
          </cell>
        </row>
        <row r="368">
          <cell r="A368" t="str">
            <v>3301023.Conserto de bomba d'água</v>
          </cell>
          <cell r="B368">
            <v>0</v>
          </cell>
          <cell r="C368">
            <v>-0.39</v>
          </cell>
          <cell r="D368">
            <v>-1.1000000000000001</v>
          </cell>
          <cell r="E368">
            <v>2.7</v>
          </cell>
          <cell r="F368">
            <v>1.39</v>
          </cell>
          <cell r="G368">
            <v>2.39</v>
          </cell>
          <cell r="H368">
            <v>-2.08</v>
          </cell>
          <cell r="I368">
            <v>-2.94</v>
          </cell>
          <cell r="J368">
            <v>-0.2</v>
          </cell>
          <cell r="K368">
            <v>-4.08</v>
          </cell>
          <cell r="L368">
            <v>3.8</v>
          </cell>
          <cell r="M368">
            <v>-1.31</v>
          </cell>
          <cell r="N368">
            <v>1.1499999999999999</v>
          </cell>
          <cell r="O368">
            <v>-1.63</v>
          </cell>
          <cell r="P368">
            <v>1.43</v>
          </cell>
          <cell r="Q368">
            <v>2.62</v>
          </cell>
          <cell r="R368">
            <v>-1.32</v>
          </cell>
          <cell r="S368">
            <v>1.24</v>
          </cell>
          <cell r="T368">
            <v>-0.51</v>
          </cell>
          <cell r="U368">
            <v>0.59</v>
          </cell>
          <cell r="V368">
            <v>2.3199999999999998</v>
          </cell>
          <cell r="W368">
            <v>0.59</v>
          </cell>
          <cell r="X368">
            <v>-0.36</v>
          </cell>
          <cell r="Y368">
            <v>3.45</v>
          </cell>
          <cell r="Z368">
            <v>2.77</v>
          </cell>
          <cell r="AA368">
            <v>-1.27</v>
          </cell>
          <cell r="AB368">
            <v>-0.14000000000000001</v>
          </cell>
          <cell r="AC368">
            <v>1.42</v>
          </cell>
          <cell r="AD368">
            <v>1.2</v>
          </cell>
          <cell r="AE368">
            <v>2.12</v>
          </cell>
          <cell r="AF368">
            <v>1.07</v>
          </cell>
          <cell r="AG368">
            <v>2.96</v>
          </cell>
          <cell r="AH368">
            <v>-0.76</v>
          </cell>
          <cell r="AI368">
            <v>0.94</v>
          </cell>
          <cell r="AJ368">
            <v>0.46</v>
          </cell>
          <cell r="AK368">
            <v>0.85</v>
          </cell>
          <cell r="AL368">
            <v>2.48</v>
          </cell>
          <cell r="AM368">
            <v>1.45</v>
          </cell>
          <cell r="AN368">
            <v>-1.42</v>
          </cell>
          <cell r="AO368">
            <v>1.1100000000000001</v>
          </cell>
          <cell r="AP368">
            <v>3.68</v>
          </cell>
          <cell r="AQ368">
            <v>-0.68</v>
          </cell>
          <cell r="AR368">
            <v>-1.3</v>
          </cell>
          <cell r="BI368">
            <v>367</v>
          </cell>
        </row>
        <row r="369">
          <cell r="A369" t="str">
            <v>3301024.Manutenção de caixa d'água, fossa, etc.</v>
          </cell>
          <cell r="B369">
            <v>0</v>
          </cell>
          <cell r="C369">
            <v>-1.03</v>
          </cell>
          <cell r="D369">
            <v>0.01</v>
          </cell>
          <cell r="E369">
            <v>1.22</v>
          </cell>
          <cell r="F369">
            <v>1.37</v>
          </cell>
          <cell r="G369">
            <v>10.43</v>
          </cell>
          <cell r="H369">
            <v>-8.27</v>
          </cell>
          <cell r="I369">
            <v>-6.73</v>
          </cell>
          <cell r="J369">
            <v>4.55</v>
          </cell>
          <cell r="K369">
            <v>3.2</v>
          </cell>
          <cell r="L369">
            <v>3.42</v>
          </cell>
          <cell r="M369">
            <v>1.47</v>
          </cell>
          <cell r="N369">
            <v>-1.22</v>
          </cell>
          <cell r="O369">
            <v>2.3199999999999998</v>
          </cell>
          <cell r="P369">
            <v>-2.0299999999999998</v>
          </cell>
          <cell r="Q369">
            <v>-2.2000000000000002</v>
          </cell>
          <cell r="R369">
            <v>-1.19</v>
          </cell>
          <cell r="S369">
            <v>0.16</v>
          </cell>
          <cell r="T369">
            <v>-0.91</v>
          </cell>
          <cell r="U369">
            <v>0.77</v>
          </cell>
          <cell r="V369">
            <v>2.46</v>
          </cell>
          <cell r="W369">
            <v>1.55</v>
          </cell>
          <cell r="X369">
            <v>0.18</v>
          </cell>
          <cell r="Y369">
            <v>4.5999999999999996</v>
          </cell>
          <cell r="Z369">
            <v>0.24</v>
          </cell>
          <cell r="AA369">
            <v>-0.8</v>
          </cell>
          <cell r="AB369">
            <v>-0.77</v>
          </cell>
          <cell r="AC369">
            <v>1.85</v>
          </cell>
          <cell r="AD369">
            <v>1.82</v>
          </cell>
          <cell r="AE369">
            <v>-0.73</v>
          </cell>
          <cell r="AF369">
            <v>-1.65</v>
          </cell>
          <cell r="AG369">
            <v>0.6</v>
          </cell>
          <cell r="AH369">
            <v>-1.73</v>
          </cell>
          <cell r="AI369">
            <v>-0.46</v>
          </cell>
          <cell r="AJ369">
            <v>0.68</v>
          </cell>
          <cell r="AK369">
            <v>0.71</v>
          </cell>
          <cell r="AL369">
            <v>1.08</v>
          </cell>
          <cell r="AM369">
            <v>-0.98</v>
          </cell>
          <cell r="AN369">
            <v>0.43</v>
          </cell>
          <cell r="AO369">
            <v>0.16</v>
          </cell>
          <cell r="AP369">
            <v>2.06</v>
          </cell>
          <cell r="AQ369">
            <v>0.25</v>
          </cell>
          <cell r="AR369">
            <v>0.3</v>
          </cell>
          <cell r="BI369">
            <v>368</v>
          </cell>
        </row>
        <row r="370">
          <cell r="A370" t="str">
            <v>4.Vestuário</v>
          </cell>
          <cell r="B370">
            <v>-0.12</v>
          </cell>
          <cell r="C370">
            <v>0.35</v>
          </cell>
          <cell r="D370">
            <v>1.04</v>
          </cell>
          <cell r="E370">
            <v>0.61</v>
          </cell>
          <cell r="F370">
            <v>0.69</v>
          </cell>
          <cell r="G370">
            <v>0.21</v>
          </cell>
          <cell r="H370">
            <v>-0.67</v>
          </cell>
          <cell r="I370">
            <v>-1.44</v>
          </cell>
          <cell r="J370">
            <v>0.72</v>
          </cell>
          <cell r="K370">
            <v>0.35</v>
          </cell>
          <cell r="L370">
            <v>0.92</v>
          </cell>
          <cell r="M370">
            <v>0.79</v>
          </cell>
          <cell r="N370">
            <v>0.42</v>
          </cell>
          <cell r="O370">
            <v>0.56999999999999995</v>
          </cell>
          <cell r="P370">
            <v>0.63</v>
          </cell>
          <cell r="Q370">
            <v>0.51</v>
          </cell>
          <cell r="R370">
            <v>1.07</v>
          </cell>
          <cell r="S370">
            <v>-0.05</v>
          </cell>
          <cell r="T370">
            <v>-0.56000000000000005</v>
          </cell>
          <cell r="U370">
            <v>-0.42</v>
          </cell>
          <cell r="V370">
            <v>-0.11</v>
          </cell>
          <cell r="W370">
            <v>0.14000000000000001</v>
          </cell>
          <cell r="X370">
            <v>1.04</v>
          </cell>
          <cell r="Y370">
            <v>0.69</v>
          </cell>
          <cell r="Z370">
            <v>0.43</v>
          </cell>
          <cell r="AA370">
            <v>0.24</v>
          </cell>
          <cell r="AB370">
            <v>0.61</v>
          </cell>
          <cell r="AC370">
            <v>0.89</v>
          </cell>
          <cell r="AD370">
            <v>1.91</v>
          </cell>
          <cell r="AE370">
            <v>0.55000000000000004</v>
          </cell>
          <cell r="AF370">
            <v>-0.67</v>
          </cell>
          <cell r="AG370">
            <v>0</v>
          </cell>
          <cell r="AH370">
            <v>1.05</v>
          </cell>
          <cell r="AI370">
            <v>1.39</v>
          </cell>
          <cell r="AJ370">
            <v>1.39</v>
          </cell>
          <cell r="AK370">
            <v>0.91</v>
          </cell>
          <cell r="AL370">
            <v>0.21</v>
          </cell>
          <cell r="AM370">
            <v>0.55000000000000004</v>
          </cell>
          <cell r="AN370">
            <v>1.22</v>
          </cell>
          <cell r="AO370">
            <v>0.97</v>
          </cell>
          <cell r="AP370">
            <v>0.93</v>
          </cell>
          <cell r="AQ370">
            <v>0.94</v>
          </cell>
          <cell r="AR370">
            <v>0.11</v>
          </cell>
          <cell r="BE370">
            <v>-0.1</v>
          </cell>
          <cell r="BF370">
            <v>-0.2</v>
          </cell>
          <cell r="BH370">
            <v>5.3704999999999998</v>
          </cell>
          <cell r="BI370">
            <v>369</v>
          </cell>
        </row>
        <row r="371">
          <cell r="A371" t="str">
            <v>41.Roupas</v>
          </cell>
          <cell r="B371">
            <v>-0.17</v>
          </cell>
          <cell r="C371">
            <v>0.42</v>
          </cell>
          <cell r="D371">
            <v>1.1399999999999999</v>
          </cell>
          <cell r="E371">
            <v>0.72</v>
          </cell>
          <cell r="F371">
            <v>0.81</v>
          </cell>
          <cell r="G371">
            <v>0.25</v>
          </cell>
          <cell r="H371">
            <v>-0.84</v>
          </cell>
          <cell r="I371">
            <v>-1.93</v>
          </cell>
          <cell r="J371">
            <v>0.44</v>
          </cell>
          <cell r="K371">
            <v>0.37</v>
          </cell>
          <cell r="L371">
            <v>0.77</v>
          </cell>
          <cell r="M371">
            <v>0.69</v>
          </cell>
          <cell r="N371">
            <v>-0.02</v>
          </cell>
          <cell r="O371">
            <v>0.63</v>
          </cell>
          <cell r="P371">
            <v>0.62</v>
          </cell>
          <cell r="Q371">
            <v>0.48</v>
          </cell>
          <cell r="R371">
            <v>1.03</v>
          </cell>
          <cell r="S371">
            <v>-7.0000000000000007E-2</v>
          </cell>
          <cell r="T371">
            <v>-0.82</v>
          </cell>
          <cell r="U371">
            <v>-0.84</v>
          </cell>
          <cell r="V371">
            <v>-0.16</v>
          </cell>
          <cell r="W371">
            <v>0.08</v>
          </cell>
          <cell r="X371">
            <v>1.1599999999999999</v>
          </cell>
          <cell r="Y371">
            <v>0.63</v>
          </cell>
          <cell r="Z371">
            <v>0.34</v>
          </cell>
          <cell r="AA371">
            <v>-0.06</v>
          </cell>
          <cell r="AB371">
            <v>0.53</v>
          </cell>
          <cell r="AC371">
            <v>0.79</v>
          </cell>
          <cell r="AD371">
            <v>2.0099999999999998</v>
          </cell>
          <cell r="AE371">
            <v>0.48</v>
          </cell>
          <cell r="AF371">
            <v>-0.81</v>
          </cell>
          <cell r="AG371">
            <v>0.01</v>
          </cell>
          <cell r="AH371">
            <v>1.2</v>
          </cell>
          <cell r="AI371">
            <v>1.49</v>
          </cell>
          <cell r="AJ371">
            <v>1.53</v>
          </cell>
          <cell r="AK371">
            <v>1.06</v>
          </cell>
          <cell r="AL371">
            <v>-0.04</v>
          </cell>
          <cell r="AM371">
            <v>0.34</v>
          </cell>
          <cell r="AN371">
            <v>0.97</v>
          </cell>
          <cell r="AO371">
            <v>0.66</v>
          </cell>
          <cell r="AP371">
            <v>0.76</v>
          </cell>
          <cell r="AQ371">
            <v>0.48</v>
          </cell>
          <cell r="AR371">
            <v>-0.35</v>
          </cell>
          <cell r="BI371">
            <v>370</v>
          </cell>
        </row>
        <row r="372">
          <cell r="A372" t="str">
            <v>4101.Roupa masculina</v>
          </cell>
          <cell r="B372">
            <v>0.15</v>
          </cell>
          <cell r="C372">
            <v>-0.03</v>
          </cell>
          <cell r="D372">
            <v>1.4</v>
          </cell>
          <cell r="E372">
            <v>1.25</v>
          </cell>
          <cell r="F372">
            <v>1.07</v>
          </cell>
          <cell r="G372">
            <v>0.45</v>
          </cell>
          <cell r="H372">
            <v>-1.18</v>
          </cell>
          <cell r="I372">
            <v>-1.54</v>
          </cell>
          <cell r="J372">
            <v>0.4</v>
          </cell>
          <cell r="K372">
            <v>0.5</v>
          </cell>
          <cell r="L372">
            <v>0.6</v>
          </cell>
          <cell r="M372">
            <v>0.66</v>
          </cell>
          <cell r="N372">
            <v>-0.32</v>
          </cell>
          <cell r="O372">
            <v>0.56999999999999995</v>
          </cell>
          <cell r="P372">
            <v>0.87</v>
          </cell>
          <cell r="Q372">
            <v>0.91</v>
          </cell>
          <cell r="R372">
            <v>1.57</v>
          </cell>
          <cell r="S372">
            <v>0.04</v>
          </cell>
          <cell r="T372">
            <v>-0.54</v>
          </cell>
          <cell r="U372">
            <v>-1.26</v>
          </cell>
          <cell r="V372">
            <v>-0.03</v>
          </cell>
          <cell r="W372">
            <v>0.22</v>
          </cell>
          <cell r="X372">
            <v>1.45</v>
          </cell>
          <cell r="Y372">
            <v>0.52</v>
          </cell>
          <cell r="Z372">
            <v>0.28999999999999998</v>
          </cell>
          <cell r="AA372">
            <v>-0.17</v>
          </cell>
          <cell r="AB372">
            <v>0.88</v>
          </cell>
          <cell r="AC372">
            <v>0.87</v>
          </cell>
          <cell r="AD372">
            <v>2.0699999999999998</v>
          </cell>
          <cell r="AE372">
            <v>0.72</v>
          </cell>
          <cell r="AF372">
            <v>-1</v>
          </cell>
          <cell r="AG372">
            <v>0.31</v>
          </cell>
          <cell r="AH372">
            <v>0.61</v>
          </cell>
          <cell r="AI372">
            <v>1.4</v>
          </cell>
          <cell r="AJ372">
            <v>1.3</v>
          </cell>
          <cell r="AK372">
            <v>1.4</v>
          </cell>
          <cell r="AL372">
            <v>0.44</v>
          </cell>
          <cell r="AM372">
            <v>0.09</v>
          </cell>
          <cell r="AN372">
            <v>0.83</v>
          </cell>
          <cell r="AO372">
            <v>1.04</v>
          </cell>
          <cell r="AP372">
            <v>1.07</v>
          </cell>
          <cell r="AQ372">
            <v>0.28999999999999998</v>
          </cell>
          <cell r="AR372">
            <v>-0.38</v>
          </cell>
          <cell r="BI372">
            <v>371</v>
          </cell>
        </row>
        <row r="373">
          <cell r="A373" t="str">
            <v>4101002.Calça comprida masculina</v>
          </cell>
          <cell r="B373">
            <v>7.0000000000000007E-2</v>
          </cell>
          <cell r="C373">
            <v>-0.25</v>
          </cell>
          <cell r="D373">
            <v>1.39</v>
          </cell>
          <cell r="E373">
            <v>0.91</v>
          </cell>
          <cell r="F373">
            <v>0.6</v>
          </cell>
          <cell r="G373">
            <v>0.43</v>
          </cell>
          <cell r="H373">
            <v>-1.56</v>
          </cell>
          <cell r="I373">
            <v>-0.67</v>
          </cell>
          <cell r="J373">
            <v>0.72</v>
          </cell>
          <cell r="K373">
            <v>0.39</v>
          </cell>
          <cell r="L373">
            <v>0.83</v>
          </cell>
          <cell r="M373">
            <v>0.15</v>
          </cell>
          <cell r="N373">
            <v>-1.43</v>
          </cell>
          <cell r="O373">
            <v>0.2</v>
          </cell>
          <cell r="P373">
            <v>1.1200000000000001</v>
          </cell>
          <cell r="Q373">
            <v>0.89</v>
          </cell>
          <cell r="R373">
            <v>1.21</v>
          </cell>
          <cell r="S373">
            <v>-0.52</v>
          </cell>
          <cell r="T373">
            <v>-0.69</v>
          </cell>
          <cell r="U373">
            <v>-1.18</v>
          </cell>
          <cell r="V373">
            <v>0.73</v>
          </cell>
          <cell r="W373">
            <v>1.03</v>
          </cell>
          <cell r="X373">
            <v>0.89</v>
          </cell>
          <cell r="Y373">
            <v>-0.61</v>
          </cell>
          <cell r="Z373">
            <v>0.28999999999999998</v>
          </cell>
          <cell r="AA373">
            <v>-0.19</v>
          </cell>
          <cell r="AB373">
            <v>1.06</v>
          </cell>
          <cell r="AC373">
            <v>0.45</v>
          </cell>
          <cell r="AD373">
            <v>1.03</v>
          </cell>
          <cell r="AE373">
            <v>0.53</v>
          </cell>
          <cell r="AF373">
            <v>-0.94</v>
          </cell>
          <cell r="AG373">
            <v>0.49</v>
          </cell>
          <cell r="AH373">
            <v>0.77</v>
          </cell>
          <cell r="AI373">
            <v>1.29</v>
          </cell>
          <cell r="AJ373">
            <v>1.54</v>
          </cell>
          <cell r="AK373">
            <v>0.73</v>
          </cell>
          <cell r="AL373">
            <v>0.27</v>
          </cell>
          <cell r="AM373">
            <v>1.07</v>
          </cell>
          <cell r="AN373">
            <v>-0.18</v>
          </cell>
          <cell r="AO373">
            <v>1.1000000000000001</v>
          </cell>
          <cell r="AP373">
            <v>-0.31</v>
          </cell>
          <cell r="AQ373">
            <v>0.21</v>
          </cell>
          <cell r="AR373">
            <v>-0.41</v>
          </cell>
          <cell r="BI373">
            <v>372</v>
          </cell>
        </row>
        <row r="374">
          <cell r="A374" t="str">
            <v>4101004.Terno</v>
          </cell>
          <cell r="B374">
            <v>-1.61</v>
          </cell>
          <cell r="C374">
            <v>-2.92</v>
          </cell>
          <cell r="D374">
            <v>2.2400000000000002</v>
          </cell>
          <cell r="E374">
            <v>1.59</v>
          </cell>
          <cell r="F374">
            <v>1.47</v>
          </cell>
          <cell r="G374">
            <v>1.4</v>
          </cell>
          <cell r="H374">
            <v>0.03</v>
          </cell>
          <cell r="I374">
            <v>-1.35</v>
          </cell>
          <cell r="J374">
            <v>0.78</v>
          </cell>
          <cell r="K374">
            <v>0.55000000000000004</v>
          </cell>
          <cell r="L374">
            <v>-1.28</v>
          </cell>
          <cell r="M374">
            <v>2.06</v>
          </cell>
          <cell r="N374">
            <v>-2.5099999999999998</v>
          </cell>
          <cell r="O374">
            <v>-0.04</v>
          </cell>
          <cell r="P374">
            <v>1.35</v>
          </cell>
          <cell r="Q374">
            <v>-1.01</v>
          </cell>
          <cell r="R374">
            <v>2.08</v>
          </cell>
          <cell r="S374">
            <v>-0.16</v>
          </cell>
          <cell r="T374">
            <v>-3.43</v>
          </cell>
          <cell r="U374">
            <v>1.1100000000000001</v>
          </cell>
          <cell r="V374">
            <v>-0.23</v>
          </cell>
          <cell r="W374">
            <v>-1.05</v>
          </cell>
          <cell r="X374">
            <v>0.42</v>
          </cell>
          <cell r="Y374">
            <v>-0.56000000000000005</v>
          </cell>
          <cell r="Z374">
            <v>1.53</v>
          </cell>
          <cell r="AA374">
            <v>-1.8</v>
          </cell>
          <cell r="AB374">
            <v>1.18</v>
          </cell>
          <cell r="AC374">
            <v>1.46</v>
          </cell>
          <cell r="AD374">
            <v>2.21</v>
          </cell>
          <cell r="AE374">
            <v>-1.82</v>
          </cell>
          <cell r="AF374">
            <v>-0.05</v>
          </cell>
          <cell r="AG374">
            <v>0.24</v>
          </cell>
          <cell r="AH374">
            <v>2.23</v>
          </cell>
          <cell r="AI374">
            <v>1.1200000000000001</v>
          </cell>
          <cell r="AJ374">
            <v>-0.11</v>
          </cell>
          <cell r="AK374">
            <v>-2.4</v>
          </cell>
          <cell r="AL374">
            <v>1.21</v>
          </cell>
          <cell r="AM374">
            <v>0.21</v>
          </cell>
          <cell r="AN374">
            <v>1.35</v>
          </cell>
          <cell r="AO374">
            <v>2.58</v>
          </cell>
          <cell r="AP374">
            <v>-1.05</v>
          </cell>
          <cell r="AQ374">
            <v>0.64</v>
          </cell>
          <cell r="AR374">
            <v>-0.21</v>
          </cell>
          <cell r="BI374">
            <v>373</v>
          </cell>
        </row>
        <row r="375">
          <cell r="A375" t="str">
            <v>4101005.Agasalho masculino</v>
          </cell>
          <cell r="B375">
            <v>-2.68</v>
          </cell>
          <cell r="C375">
            <v>-1.91</v>
          </cell>
          <cell r="D375">
            <v>-0.9</v>
          </cell>
          <cell r="E375">
            <v>0.95</v>
          </cell>
          <cell r="F375">
            <v>-1.07</v>
          </cell>
          <cell r="G375">
            <v>0.54</v>
          </cell>
          <cell r="H375">
            <v>-1.1599999999999999</v>
          </cell>
          <cell r="I375">
            <v>-1.62</v>
          </cell>
          <cell r="J375">
            <v>0.59</v>
          </cell>
          <cell r="K375">
            <v>5.54</v>
          </cell>
          <cell r="L375">
            <v>4.8099999999999996</v>
          </cell>
          <cell r="M375">
            <v>0.61</v>
          </cell>
          <cell r="N375">
            <v>-2.2000000000000002</v>
          </cell>
          <cell r="O375">
            <v>-0.44</v>
          </cell>
          <cell r="P375">
            <v>-1.1399999999999999</v>
          </cell>
          <cell r="Q375">
            <v>-0.61</v>
          </cell>
          <cell r="R375">
            <v>0.57999999999999996</v>
          </cell>
          <cell r="S375">
            <v>-0.18</v>
          </cell>
          <cell r="T375">
            <v>-0.28000000000000003</v>
          </cell>
          <cell r="U375">
            <v>-1.17</v>
          </cell>
          <cell r="V375">
            <v>-7.0000000000000007E-2</v>
          </cell>
          <cell r="W375">
            <v>0.28999999999999998</v>
          </cell>
          <cell r="X375">
            <v>11.8</v>
          </cell>
          <cell r="Y375">
            <v>1.89</v>
          </cell>
          <cell r="Z375">
            <v>-2.36</v>
          </cell>
          <cell r="AA375">
            <v>-5.1100000000000003</v>
          </cell>
          <cell r="AB375">
            <v>-1.35</v>
          </cell>
          <cell r="AC375">
            <v>0.67</v>
          </cell>
          <cell r="AD375">
            <v>2.42</v>
          </cell>
          <cell r="AE375">
            <v>0.59</v>
          </cell>
          <cell r="AF375">
            <v>-1.0900000000000001</v>
          </cell>
          <cell r="AG375">
            <v>0.22</v>
          </cell>
          <cell r="AH375">
            <v>0.67</v>
          </cell>
          <cell r="AI375">
            <v>1.7</v>
          </cell>
          <cell r="AJ375">
            <v>8.19</v>
          </cell>
          <cell r="AK375">
            <v>3.51</v>
          </cell>
          <cell r="AL375">
            <v>-1.56</v>
          </cell>
          <cell r="AM375">
            <v>-6.08</v>
          </cell>
          <cell r="AN375">
            <v>0.26</v>
          </cell>
          <cell r="AO375">
            <v>-1.31</v>
          </cell>
          <cell r="AP375">
            <v>-1.36</v>
          </cell>
          <cell r="AQ375">
            <v>0.05</v>
          </cell>
          <cell r="AR375">
            <v>-1.17</v>
          </cell>
          <cell r="BI375">
            <v>374</v>
          </cell>
        </row>
        <row r="376">
          <cell r="A376" t="str">
            <v>4101006.Short e bermuda masculina</v>
          </cell>
          <cell r="B376">
            <v>1.01</v>
          </cell>
          <cell r="C376">
            <v>0.31</v>
          </cell>
          <cell r="D376">
            <v>1.89</v>
          </cell>
          <cell r="E376">
            <v>1.69</v>
          </cell>
          <cell r="F376">
            <v>1.66</v>
          </cell>
          <cell r="G376">
            <v>0.93</v>
          </cell>
          <cell r="H376">
            <v>-2.12</v>
          </cell>
          <cell r="I376">
            <v>-2.44</v>
          </cell>
          <cell r="J376">
            <v>-1.72</v>
          </cell>
          <cell r="K376">
            <v>0.45</v>
          </cell>
          <cell r="L376">
            <v>0.22</v>
          </cell>
          <cell r="M376">
            <v>1.28</v>
          </cell>
          <cell r="N376">
            <v>1.22</v>
          </cell>
          <cell r="O376">
            <v>1.01</v>
          </cell>
          <cell r="P376">
            <v>1.54</v>
          </cell>
          <cell r="Q376">
            <v>0.99</v>
          </cell>
          <cell r="R376">
            <v>1.1299999999999999</v>
          </cell>
          <cell r="S376">
            <v>1.73</v>
          </cell>
          <cell r="T376">
            <v>-0.49</v>
          </cell>
          <cell r="U376">
            <v>-1.52</v>
          </cell>
          <cell r="V376">
            <v>-1.08</v>
          </cell>
          <cell r="W376">
            <v>-0.67</v>
          </cell>
          <cell r="X376">
            <v>0.98</v>
          </cell>
          <cell r="Y376">
            <v>0.83</v>
          </cell>
          <cell r="Z376">
            <v>0.45</v>
          </cell>
          <cell r="AA376">
            <v>0.88</v>
          </cell>
          <cell r="AB376">
            <v>1.45</v>
          </cell>
          <cell r="AC376">
            <v>1.44</v>
          </cell>
          <cell r="AD376">
            <v>5.8</v>
          </cell>
          <cell r="AE376">
            <v>1.92</v>
          </cell>
          <cell r="AF376">
            <v>-1.18</v>
          </cell>
          <cell r="AG376">
            <v>-1.26</v>
          </cell>
          <cell r="AH376">
            <v>-1.32</v>
          </cell>
          <cell r="AI376">
            <v>1.53</v>
          </cell>
          <cell r="AJ376">
            <v>-0.27</v>
          </cell>
          <cell r="AK376">
            <v>0.67</v>
          </cell>
          <cell r="AL376">
            <v>1.01</v>
          </cell>
          <cell r="AM376">
            <v>1.32</v>
          </cell>
          <cell r="AN376">
            <v>2.09</v>
          </cell>
          <cell r="AO376">
            <v>1.1100000000000001</v>
          </cell>
          <cell r="AP376">
            <v>1.57</v>
          </cell>
          <cell r="AQ376">
            <v>1.34</v>
          </cell>
          <cell r="AR376">
            <v>-0.73</v>
          </cell>
          <cell r="BI376">
            <v>375</v>
          </cell>
        </row>
        <row r="377">
          <cell r="A377" t="str">
            <v>4101008.Cueca</v>
          </cell>
          <cell r="B377">
            <v>1.08</v>
          </cell>
          <cell r="C377">
            <v>-0.63</v>
          </cell>
          <cell r="D377">
            <v>0.39</v>
          </cell>
          <cell r="E377">
            <v>0.02</v>
          </cell>
          <cell r="F377">
            <v>-0.46</v>
          </cell>
          <cell r="G377">
            <v>0.34</v>
          </cell>
          <cell r="H377">
            <v>0.3</v>
          </cell>
          <cell r="I377">
            <v>-2.1</v>
          </cell>
          <cell r="J377">
            <v>-1.48</v>
          </cell>
          <cell r="K377">
            <v>0.27</v>
          </cell>
          <cell r="L377">
            <v>-0.24</v>
          </cell>
          <cell r="M377">
            <v>0.72</v>
          </cell>
          <cell r="N377">
            <v>-1.01</v>
          </cell>
          <cell r="O377">
            <v>0.53</v>
          </cell>
          <cell r="P377">
            <v>0.79</v>
          </cell>
          <cell r="Q377">
            <v>-0.22</v>
          </cell>
          <cell r="R377">
            <v>0.63</v>
          </cell>
          <cell r="S377">
            <v>-0.31</v>
          </cell>
          <cell r="T377">
            <v>0.01</v>
          </cell>
          <cell r="U377">
            <v>-0.6</v>
          </cell>
          <cell r="V377">
            <v>-0.11</v>
          </cell>
          <cell r="W377">
            <v>-0.19</v>
          </cell>
          <cell r="X377">
            <v>0.25</v>
          </cell>
          <cell r="Y377">
            <v>0.5</v>
          </cell>
          <cell r="Z377">
            <v>0.84</v>
          </cell>
          <cell r="AA377">
            <v>0.22</v>
          </cell>
          <cell r="AB377">
            <v>0.52</v>
          </cell>
          <cell r="AC377">
            <v>0.59</v>
          </cell>
          <cell r="AD377">
            <v>0.87</v>
          </cell>
          <cell r="AE377">
            <v>-0.56000000000000005</v>
          </cell>
          <cell r="AF377">
            <v>-0.31</v>
          </cell>
          <cell r="AG377">
            <v>-0.12</v>
          </cell>
          <cell r="AH377">
            <v>1.92</v>
          </cell>
          <cell r="AI377">
            <v>0.51</v>
          </cell>
          <cell r="AJ377">
            <v>0.37</v>
          </cell>
          <cell r="AK377">
            <v>1.8</v>
          </cell>
          <cell r="AL377">
            <v>0.14000000000000001</v>
          </cell>
          <cell r="AM377">
            <v>0.23</v>
          </cell>
          <cell r="AN377">
            <v>1.66</v>
          </cell>
          <cell r="AO377">
            <v>-1.24</v>
          </cell>
          <cell r="AP377">
            <v>0.52</v>
          </cell>
          <cell r="AQ377">
            <v>0.93</v>
          </cell>
          <cell r="AR377">
            <v>-0.05</v>
          </cell>
          <cell r="BI377">
            <v>376</v>
          </cell>
        </row>
        <row r="378">
          <cell r="A378" t="str">
            <v>4101009.Camisa masculina</v>
          </cell>
          <cell r="B378">
            <v>0.06</v>
          </cell>
          <cell r="C378">
            <v>0.37</v>
          </cell>
          <cell r="D378">
            <v>1.75</v>
          </cell>
          <cell r="E378">
            <v>1.51</v>
          </cell>
          <cell r="F378">
            <v>2.09</v>
          </cell>
          <cell r="G378">
            <v>0.42</v>
          </cell>
          <cell r="H378">
            <v>-1.07</v>
          </cell>
          <cell r="I378">
            <v>-1.82</v>
          </cell>
          <cell r="J378">
            <v>0.42</v>
          </cell>
          <cell r="K378">
            <v>0.1</v>
          </cell>
          <cell r="L378">
            <v>0.46</v>
          </cell>
          <cell r="M378">
            <v>1.1399999999999999</v>
          </cell>
          <cell r="N378">
            <v>0.33</v>
          </cell>
          <cell r="O378">
            <v>1.34</v>
          </cell>
          <cell r="P378">
            <v>0.57999999999999996</v>
          </cell>
          <cell r="Q378">
            <v>1.5</v>
          </cell>
          <cell r="R378">
            <v>2.04</v>
          </cell>
          <cell r="S378">
            <v>0.14000000000000001</v>
          </cell>
          <cell r="T378">
            <v>-0.28999999999999998</v>
          </cell>
          <cell r="U378">
            <v>-1.52</v>
          </cell>
          <cell r="V378">
            <v>-0.3</v>
          </cell>
          <cell r="W378">
            <v>0</v>
          </cell>
          <cell r="X378">
            <v>0.94</v>
          </cell>
          <cell r="Y378">
            <v>0.99</v>
          </cell>
          <cell r="Z378">
            <v>0.85</v>
          </cell>
          <cell r="AA378">
            <v>0.32</v>
          </cell>
          <cell r="AB378">
            <v>1.06</v>
          </cell>
          <cell r="AC378">
            <v>1.06</v>
          </cell>
          <cell r="AD378">
            <v>1.57</v>
          </cell>
          <cell r="AE378">
            <v>1.03</v>
          </cell>
          <cell r="AF378">
            <v>-1.1200000000000001</v>
          </cell>
          <cell r="AG378">
            <v>0.96</v>
          </cell>
          <cell r="AH378">
            <v>0.27</v>
          </cell>
          <cell r="AI378">
            <v>1.37</v>
          </cell>
          <cell r="AJ378">
            <v>0.24</v>
          </cell>
          <cell r="AK378">
            <v>2.64</v>
          </cell>
          <cell r="AL378">
            <v>1.01</v>
          </cell>
          <cell r="AM378">
            <v>0.06</v>
          </cell>
          <cell r="AN378">
            <v>0.86</v>
          </cell>
          <cell r="AO378">
            <v>1.1100000000000001</v>
          </cell>
          <cell r="AP378">
            <v>2.48</v>
          </cell>
          <cell r="AQ378">
            <v>0.11</v>
          </cell>
          <cell r="AR378">
            <v>0.13</v>
          </cell>
          <cell r="BI378">
            <v>377</v>
          </cell>
        </row>
        <row r="379">
          <cell r="A379" t="str">
            <v>4101010.Camiseta masculina</v>
          </cell>
          <cell r="B379">
            <v>2.5</v>
          </cell>
          <cell r="C379">
            <v>1.75</v>
          </cell>
          <cell r="D379">
            <v>0.77</v>
          </cell>
          <cell r="E379">
            <v>1.48</v>
          </cell>
          <cell r="F379">
            <v>-0.19</v>
          </cell>
          <cell r="G379">
            <v>-0.78</v>
          </cell>
          <cell r="H379">
            <v>-0.62</v>
          </cell>
          <cell r="I379">
            <v>-2.74</v>
          </cell>
          <cell r="J379">
            <v>1.45</v>
          </cell>
          <cell r="K379">
            <v>0.35</v>
          </cell>
          <cell r="L379">
            <v>-0.7</v>
          </cell>
          <cell r="M379">
            <v>-1.22</v>
          </cell>
          <cell r="N379">
            <v>1.69</v>
          </cell>
          <cell r="O379">
            <v>-0.64</v>
          </cell>
          <cell r="P379">
            <v>2.2599999999999998</v>
          </cell>
          <cell r="Q379">
            <v>0.93</v>
          </cell>
          <cell r="R379">
            <v>2.48</v>
          </cell>
          <cell r="S379">
            <v>0.23</v>
          </cell>
          <cell r="T379">
            <v>-0.04</v>
          </cell>
          <cell r="U379">
            <v>-2.16</v>
          </cell>
          <cell r="V379">
            <v>0.24</v>
          </cell>
          <cell r="W379">
            <v>-0.77</v>
          </cell>
          <cell r="X379">
            <v>1.1200000000000001</v>
          </cell>
          <cell r="Y379">
            <v>1.69</v>
          </cell>
          <cell r="Z379">
            <v>-1.23</v>
          </cell>
          <cell r="AA379">
            <v>0.68</v>
          </cell>
          <cell r="AB379">
            <v>0.39</v>
          </cell>
          <cell r="AC379">
            <v>0.64</v>
          </cell>
          <cell r="AD379">
            <v>3.99</v>
          </cell>
          <cell r="AE379">
            <v>-0.16</v>
          </cell>
          <cell r="AF379">
            <v>-1.76</v>
          </cell>
          <cell r="AG379">
            <v>-0.82</v>
          </cell>
          <cell r="AH379">
            <v>3.25</v>
          </cell>
          <cell r="AI379">
            <v>2.44</v>
          </cell>
          <cell r="AJ379">
            <v>3.48</v>
          </cell>
          <cell r="AK379">
            <v>0.02</v>
          </cell>
          <cell r="AL379">
            <v>-1.2</v>
          </cell>
          <cell r="AM379">
            <v>-1.29</v>
          </cell>
          <cell r="AN379">
            <v>2.57</v>
          </cell>
          <cell r="AO379">
            <v>2.84</v>
          </cell>
          <cell r="AP379">
            <v>2.2000000000000002</v>
          </cell>
          <cell r="AQ379">
            <v>-0.12</v>
          </cell>
          <cell r="AR379">
            <v>-1.26</v>
          </cell>
          <cell r="BI379">
            <v>378</v>
          </cell>
        </row>
        <row r="380">
          <cell r="A380" t="str">
            <v>4101011.Meia masculina</v>
          </cell>
          <cell r="B380">
            <v>0.55000000000000004</v>
          </cell>
          <cell r="C380">
            <v>0.25</v>
          </cell>
          <cell r="D380">
            <v>1.06</v>
          </cell>
          <cell r="E380">
            <v>2.52</v>
          </cell>
          <cell r="F380">
            <v>0.4</v>
          </cell>
          <cell r="G380">
            <v>0.5</v>
          </cell>
          <cell r="H380">
            <v>0.33</v>
          </cell>
          <cell r="I380">
            <v>-1.04</v>
          </cell>
          <cell r="J380">
            <v>2.79</v>
          </cell>
          <cell r="K380">
            <v>-0.32</v>
          </cell>
          <cell r="L380">
            <v>-0.59</v>
          </cell>
          <cell r="M380">
            <v>-0.48</v>
          </cell>
          <cell r="N380">
            <v>-0.87</v>
          </cell>
          <cell r="O380">
            <v>-1.5</v>
          </cell>
          <cell r="P380">
            <v>1.1299999999999999</v>
          </cell>
          <cell r="Q380">
            <v>0.82</v>
          </cell>
          <cell r="R380">
            <v>1.91</v>
          </cell>
          <cell r="S380">
            <v>0.61</v>
          </cell>
          <cell r="T380">
            <v>-0.31</v>
          </cell>
          <cell r="U380">
            <v>0.24</v>
          </cell>
          <cell r="V380">
            <v>-0.51</v>
          </cell>
          <cell r="W380">
            <v>0.59</v>
          </cell>
          <cell r="X380">
            <v>0.28000000000000003</v>
          </cell>
          <cell r="Y380">
            <v>-0.05</v>
          </cell>
          <cell r="Z380">
            <v>-1.42</v>
          </cell>
          <cell r="AA380">
            <v>0.28000000000000003</v>
          </cell>
          <cell r="AB380">
            <v>0.78</v>
          </cell>
          <cell r="AC380">
            <v>1.53</v>
          </cell>
          <cell r="AD380">
            <v>-0.16</v>
          </cell>
          <cell r="AE380">
            <v>0.67</v>
          </cell>
          <cell r="AF380">
            <v>1.18</v>
          </cell>
          <cell r="AG380">
            <v>-0.22</v>
          </cell>
          <cell r="AH380">
            <v>3.43</v>
          </cell>
          <cell r="AI380">
            <v>0.11</v>
          </cell>
          <cell r="AJ380">
            <v>-1.48</v>
          </cell>
          <cell r="AK380">
            <v>3.25</v>
          </cell>
          <cell r="AL380">
            <v>0.85</v>
          </cell>
          <cell r="AM380">
            <v>0.55000000000000004</v>
          </cell>
          <cell r="AN380">
            <v>-1.1599999999999999</v>
          </cell>
          <cell r="AO380">
            <v>-0.05</v>
          </cell>
          <cell r="AP380">
            <v>0.02</v>
          </cell>
          <cell r="AQ380">
            <v>0.62</v>
          </cell>
          <cell r="AR380">
            <v>-1.57</v>
          </cell>
          <cell r="BI380">
            <v>379</v>
          </cell>
        </row>
        <row r="381">
          <cell r="A381" t="str">
            <v>4101015.Conjunto esportivo masculino</v>
          </cell>
          <cell r="B381">
            <v>1.58</v>
          </cell>
          <cell r="C381">
            <v>-0.01</v>
          </cell>
          <cell r="D381">
            <v>1.1499999999999999</v>
          </cell>
          <cell r="E381">
            <v>-2.94</v>
          </cell>
          <cell r="F381">
            <v>1.21</v>
          </cell>
          <cell r="G381">
            <v>0.43</v>
          </cell>
          <cell r="H381">
            <v>0.52</v>
          </cell>
          <cell r="I381">
            <v>-5.92</v>
          </cell>
          <cell r="J381">
            <v>6.37</v>
          </cell>
          <cell r="K381">
            <v>1.96</v>
          </cell>
          <cell r="L381">
            <v>3.65</v>
          </cell>
          <cell r="M381">
            <v>3.19</v>
          </cell>
          <cell r="N381">
            <v>-0.11</v>
          </cell>
          <cell r="O381">
            <v>0.59</v>
          </cell>
          <cell r="P381">
            <v>0.1</v>
          </cell>
          <cell r="Q381">
            <v>-0.28999999999999998</v>
          </cell>
          <cell r="R381">
            <v>1.33</v>
          </cell>
          <cell r="S381">
            <v>0.24</v>
          </cell>
          <cell r="T381">
            <v>-0.77</v>
          </cell>
          <cell r="U381">
            <v>-0.08</v>
          </cell>
          <cell r="V381">
            <v>-1.27</v>
          </cell>
          <cell r="W381">
            <v>1.34</v>
          </cell>
          <cell r="X381">
            <v>6.45</v>
          </cell>
          <cell r="Y381">
            <v>1.38</v>
          </cell>
          <cell r="Z381">
            <v>0.89</v>
          </cell>
          <cell r="AA381">
            <v>-0.14000000000000001</v>
          </cell>
          <cell r="AB381">
            <v>-0.1</v>
          </cell>
          <cell r="AC381">
            <v>-0.12</v>
          </cell>
          <cell r="AD381">
            <v>2.57</v>
          </cell>
          <cell r="AE381">
            <v>0.28000000000000003</v>
          </cell>
          <cell r="AF381">
            <v>-1.67</v>
          </cell>
          <cell r="AG381">
            <v>-0.32</v>
          </cell>
          <cell r="AH381">
            <v>1.03</v>
          </cell>
          <cell r="AI381">
            <v>4.4000000000000004</v>
          </cell>
          <cell r="AJ381">
            <v>10.68</v>
          </cell>
          <cell r="AK381">
            <v>-1.1499999999999999</v>
          </cell>
          <cell r="AL381">
            <v>-1.8</v>
          </cell>
          <cell r="AM381">
            <v>4.2699999999999996</v>
          </cell>
          <cell r="AN381">
            <v>2.66</v>
          </cell>
          <cell r="AO381">
            <v>-1.32</v>
          </cell>
          <cell r="AP381">
            <v>0.09</v>
          </cell>
          <cell r="AQ381">
            <v>-0.74</v>
          </cell>
          <cell r="AR381">
            <v>-1.41</v>
          </cell>
          <cell r="BI381">
            <v>380</v>
          </cell>
        </row>
        <row r="382">
          <cell r="A382" t="str">
            <v>4101021.Aluguel de roupa masculina</v>
          </cell>
          <cell r="B382">
            <v>-0.31</v>
          </cell>
          <cell r="C382">
            <v>-0.31</v>
          </cell>
          <cell r="D382">
            <v>1.52</v>
          </cell>
          <cell r="E382">
            <v>1.33</v>
          </cell>
          <cell r="F382">
            <v>-0.19</v>
          </cell>
          <cell r="G382">
            <v>0.96</v>
          </cell>
          <cell r="H382">
            <v>1.27</v>
          </cell>
          <cell r="I382">
            <v>-0.15</v>
          </cell>
          <cell r="J382">
            <v>2.38</v>
          </cell>
          <cell r="K382">
            <v>-2.6</v>
          </cell>
          <cell r="L382">
            <v>-0.93</v>
          </cell>
          <cell r="M382">
            <v>0.99</v>
          </cell>
          <cell r="N382">
            <v>1.66</v>
          </cell>
          <cell r="O382">
            <v>-0.37</v>
          </cell>
          <cell r="P382">
            <v>-1.97</v>
          </cell>
          <cell r="Q382">
            <v>-0.39</v>
          </cell>
          <cell r="R382">
            <v>1.37</v>
          </cell>
          <cell r="S382">
            <v>-2.12</v>
          </cell>
          <cell r="T382">
            <v>-0.72</v>
          </cell>
          <cell r="U382">
            <v>0.51</v>
          </cell>
          <cell r="V382">
            <v>-1.03</v>
          </cell>
          <cell r="W382">
            <v>1.97</v>
          </cell>
          <cell r="X382">
            <v>-1.89</v>
          </cell>
          <cell r="Y382">
            <v>2.6</v>
          </cell>
          <cell r="Z382">
            <v>0.22</v>
          </cell>
          <cell r="AA382">
            <v>-0.85</v>
          </cell>
          <cell r="AB382">
            <v>-0.35</v>
          </cell>
          <cell r="AC382">
            <v>1.75</v>
          </cell>
          <cell r="AD382">
            <v>0.32</v>
          </cell>
          <cell r="AE382">
            <v>0.92</v>
          </cell>
          <cell r="AF382">
            <v>0.8</v>
          </cell>
          <cell r="AG382">
            <v>0.57999999999999996</v>
          </cell>
          <cell r="AH382">
            <v>0.6</v>
          </cell>
          <cell r="AI382">
            <v>-0.23</v>
          </cell>
          <cell r="AJ382">
            <v>1.62</v>
          </cell>
          <cell r="AK382">
            <v>-0.88</v>
          </cell>
          <cell r="AL382">
            <v>0.83</v>
          </cell>
          <cell r="AM382">
            <v>-0.28000000000000003</v>
          </cell>
          <cell r="AN382">
            <v>2.98</v>
          </cell>
          <cell r="AO382">
            <v>-0.36</v>
          </cell>
          <cell r="AP382">
            <v>1.58</v>
          </cell>
          <cell r="AQ382">
            <v>-0.56999999999999995</v>
          </cell>
          <cell r="AR382">
            <v>-1.81</v>
          </cell>
          <cell r="BI382">
            <v>381</v>
          </cell>
        </row>
        <row r="383">
          <cell r="A383" t="str">
            <v>4102.Roupa feminina</v>
          </cell>
          <cell r="B383">
            <v>-0.37</v>
          </cell>
          <cell r="C383">
            <v>0.74</v>
          </cell>
          <cell r="D383">
            <v>1.17</v>
          </cell>
          <cell r="E383">
            <v>0.34</v>
          </cell>
          <cell r="F383">
            <v>0.83</v>
          </cell>
          <cell r="G383">
            <v>0.14000000000000001</v>
          </cell>
          <cell r="H383">
            <v>-1.24</v>
          </cell>
          <cell r="I383">
            <v>-2.44</v>
          </cell>
          <cell r="J383">
            <v>0.4</v>
          </cell>
          <cell r="K383">
            <v>0.38</v>
          </cell>
          <cell r="L383">
            <v>0.89</v>
          </cell>
          <cell r="M383">
            <v>0.61</v>
          </cell>
          <cell r="N383">
            <v>0.06</v>
          </cell>
          <cell r="O383">
            <v>0.9</v>
          </cell>
          <cell r="P383">
            <v>0.54</v>
          </cell>
          <cell r="Q383">
            <v>0.2</v>
          </cell>
          <cell r="R383">
            <v>1.2</v>
          </cell>
          <cell r="S383">
            <v>-0.26</v>
          </cell>
          <cell r="T383">
            <v>-1.1399999999999999</v>
          </cell>
          <cell r="U383">
            <v>-0.46</v>
          </cell>
          <cell r="V383">
            <v>-0.21</v>
          </cell>
          <cell r="W383">
            <v>0.12</v>
          </cell>
          <cell r="X383">
            <v>0.85</v>
          </cell>
          <cell r="Y383">
            <v>0.75</v>
          </cell>
          <cell r="Z383">
            <v>0.55000000000000004</v>
          </cell>
          <cell r="AA383">
            <v>0.26</v>
          </cell>
          <cell r="AB383">
            <v>0.4</v>
          </cell>
          <cell r="AC383">
            <v>0.97</v>
          </cell>
          <cell r="AD383">
            <v>1.8</v>
          </cell>
          <cell r="AE383">
            <v>0.42</v>
          </cell>
          <cell r="AF383">
            <v>-0.81</v>
          </cell>
          <cell r="AG383">
            <v>-0.26</v>
          </cell>
          <cell r="AH383">
            <v>1.95</v>
          </cell>
          <cell r="AI383">
            <v>1.67</v>
          </cell>
          <cell r="AJ383">
            <v>1.94</v>
          </cell>
          <cell r="AK383">
            <v>0.57999999999999996</v>
          </cell>
          <cell r="AL383">
            <v>-0.6</v>
          </cell>
          <cell r="AM383">
            <v>0.94</v>
          </cell>
          <cell r="AN383">
            <v>1.18</v>
          </cell>
          <cell r="AO383">
            <v>0.7</v>
          </cell>
          <cell r="AP383">
            <v>0.64</v>
          </cell>
          <cell r="AQ383">
            <v>0.42</v>
          </cell>
          <cell r="AR383">
            <v>-0.4</v>
          </cell>
          <cell r="BI383">
            <v>382</v>
          </cell>
        </row>
        <row r="384">
          <cell r="A384" t="str">
            <v>4102002.Calça comprida feminina</v>
          </cell>
          <cell r="B384">
            <v>-0.8</v>
          </cell>
          <cell r="C384">
            <v>-0.09</v>
          </cell>
          <cell r="D384">
            <v>1.82</v>
          </cell>
          <cell r="E384">
            <v>1.1100000000000001</v>
          </cell>
          <cell r="F384">
            <v>0.93</v>
          </cell>
          <cell r="G384">
            <v>-0.64</v>
          </cell>
          <cell r="H384">
            <v>-1.17</v>
          </cell>
          <cell r="I384">
            <v>-1.42</v>
          </cell>
          <cell r="J384">
            <v>1.61</v>
          </cell>
          <cell r="K384">
            <v>1.38</v>
          </cell>
          <cell r="L384">
            <v>1.07</v>
          </cell>
          <cell r="M384">
            <v>-0.05</v>
          </cell>
          <cell r="N384">
            <v>-0.24</v>
          </cell>
          <cell r="O384">
            <v>1.88</v>
          </cell>
          <cell r="P384">
            <v>-0.32</v>
          </cell>
          <cell r="Q384">
            <v>0.62</v>
          </cell>
          <cell r="R384">
            <v>0.87</v>
          </cell>
          <cell r="S384">
            <v>-0.91</v>
          </cell>
          <cell r="T384">
            <v>-2.27</v>
          </cell>
          <cell r="U384">
            <v>-0.73</v>
          </cell>
          <cell r="V384">
            <v>1.1100000000000001</v>
          </cell>
          <cell r="W384">
            <v>0.84</v>
          </cell>
          <cell r="X384">
            <v>1.1399999999999999</v>
          </cell>
          <cell r="Y384">
            <v>1.17</v>
          </cell>
          <cell r="Z384">
            <v>-0.02</v>
          </cell>
          <cell r="AA384">
            <v>0.69</v>
          </cell>
          <cell r="AB384">
            <v>1.03</v>
          </cell>
          <cell r="AC384">
            <v>1.9</v>
          </cell>
          <cell r="AD384">
            <v>1.98</v>
          </cell>
          <cell r="AE384">
            <v>-0.16</v>
          </cell>
          <cell r="AF384">
            <v>-0.9</v>
          </cell>
          <cell r="AG384">
            <v>-1.49</v>
          </cell>
          <cell r="AH384">
            <v>2.2000000000000002</v>
          </cell>
          <cell r="AI384">
            <v>2.5499999999999998</v>
          </cell>
          <cell r="AJ384">
            <v>0.88</v>
          </cell>
          <cell r="AK384">
            <v>-0.3</v>
          </cell>
          <cell r="AL384">
            <v>-0.85</v>
          </cell>
          <cell r="AM384">
            <v>2.77</v>
          </cell>
          <cell r="AN384">
            <v>1.26</v>
          </cell>
          <cell r="AO384">
            <v>-0.1</v>
          </cell>
          <cell r="AP384">
            <v>-0.79</v>
          </cell>
          <cell r="AQ384">
            <v>0.27</v>
          </cell>
          <cell r="AR384">
            <v>-1.04</v>
          </cell>
          <cell r="BI384">
            <v>383</v>
          </cell>
        </row>
        <row r="385">
          <cell r="A385" t="str">
            <v>4102003.Agasalho feminino</v>
          </cell>
          <cell r="B385">
            <v>-2.37</v>
          </cell>
          <cell r="C385">
            <v>-1.94</v>
          </cell>
          <cell r="D385">
            <v>-0.63</v>
          </cell>
          <cell r="E385">
            <v>-0.74</v>
          </cell>
          <cell r="F385">
            <v>0.1</v>
          </cell>
          <cell r="G385">
            <v>0.02</v>
          </cell>
          <cell r="H385">
            <v>-1.23</v>
          </cell>
          <cell r="I385">
            <v>-2.1800000000000002</v>
          </cell>
          <cell r="J385">
            <v>0.62</v>
          </cell>
          <cell r="K385">
            <v>4.6900000000000004</v>
          </cell>
          <cell r="L385">
            <v>4.1500000000000004</v>
          </cell>
          <cell r="M385">
            <v>1.17</v>
          </cell>
          <cell r="N385">
            <v>-1.95</v>
          </cell>
          <cell r="O385">
            <v>-0.81</v>
          </cell>
          <cell r="P385">
            <v>-0.89</v>
          </cell>
          <cell r="Q385">
            <v>-2.04</v>
          </cell>
          <cell r="R385">
            <v>-0.33</v>
          </cell>
          <cell r="S385">
            <v>-0.47</v>
          </cell>
          <cell r="T385">
            <v>-1.22</v>
          </cell>
          <cell r="U385">
            <v>-0.37</v>
          </cell>
          <cell r="V385">
            <v>-0.13</v>
          </cell>
          <cell r="W385">
            <v>7.0000000000000007E-2</v>
          </cell>
          <cell r="X385">
            <v>6.33</v>
          </cell>
          <cell r="Y385">
            <v>2.57</v>
          </cell>
          <cell r="Z385">
            <v>-2.14</v>
          </cell>
          <cell r="AA385">
            <v>-3.48</v>
          </cell>
          <cell r="AB385">
            <v>-1.19</v>
          </cell>
          <cell r="AC385">
            <v>-0.83</v>
          </cell>
          <cell r="AD385">
            <v>1.74</v>
          </cell>
          <cell r="AE385">
            <v>0.57999999999999996</v>
          </cell>
          <cell r="AF385">
            <v>-1.1100000000000001</v>
          </cell>
          <cell r="AG385">
            <v>-0.3</v>
          </cell>
          <cell r="AH385">
            <v>2.4500000000000002</v>
          </cell>
          <cell r="AI385">
            <v>1.75</v>
          </cell>
          <cell r="AJ385">
            <v>15.24</v>
          </cell>
          <cell r="AK385">
            <v>-0.16</v>
          </cell>
          <cell r="AL385">
            <v>-3.46</v>
          </cell>
          <cell r="AM385">
            <v>-2.82</v>
          </cell>
          <cell r="AN385">
            <v>-0.99</v>
          </cell>
          <cell r="AO385">
            <v>0.06</v>
          </cell>
          <cell r="AP385">
            <v>-1.1000000000000001</v>
          </cell>
          <cell r="AQ385">
            <v>0.36</v>
          </cell>
          <cell r="AR385">
            <v>-0.46</v>
          </cell>
          <cell r="BI385">
            <v>384</v>
          </cell>
        </row>
        <row r="386">
          <cell r="A386" t="str">
            <v>4102004.Saia</v>
          </cell>
          <cell r="B386">
            <v>-0.59</v>
          </cell>
          <cell r="C386">
            <v>0.78</v>
          </cell>
          <cell r="D386">
            <v>1.35</v>
          </cell>
          <cell r="E386">
            <v>1.45</v>
          </cell>
          <cell r="F386">
            <v>0.82</v>
          </cell>
          <cell r="G386">
            <v>-0.74</v>
          </cell>
          <cell r="H386">
            <v>-1.08</v>
          </cell>
          <cell r="I386">
            <v>-3.37</v>
          </cell>
          <cell r="J386">
            <v>-0.06</v>
          </cell>
          <cell r="K386">
            <v>0.35</v>
          </cell>
          <cell r="L386">
            <v>1.9</v>
          </cell>
          <cell r="M386">
            <v>0.87</v>
          </cell>
          <cell r="N386">
            <v>0.21</v>
          </cell>
          <cell r="O386">
            <v>1.44</v>
          </cell>
          <cell r="P386">
            <v>1.22</v>
          </cell>
          <cell r="Q386">
            <v>0.03</v>
          </cell>
          <cell r="R386">
            <v>1.27</v>
          </cell>
          <cell r="S386">
            <v>-0.65</v>
          </cell>
          <cell r="T386">
            <v>-1.54</v>
          </cell>
          <cell r="U386">
            <v>-0.91</v>
          </cell>
          <cell r="V386">
            <v>-0.14000000000000001</v>
          </cell>
          <cell r="W386">
            <v>0.49</v>
          </cell>
          <cell r="X386">
            <v>0.91</v>
          </cell>
          <cell r="Y386">
            <v>0.7</v>
          </cell>
          <cell r="Z386">
            <v>0.13</v>
          </cell>
          <cell r="AA386">
            <v>-0.01</v>
          </cell>
          <cell r="AB386">
            <v>0.98</v>
          </cell>
          <cell r="AC386">
            <v>0.87</v>
          </cell>
          <cell r="AD386">
            <v>2.89</v>
          </cell>
          <cell r="AE386">
            <v>0.32</v>
          </cell>
          <cell r="AF386">
            <v>-0.5</v>
          </cell>
          <cell r="AG386">
            <v>-0.71</v>
          </cell>
          <cell r="AH386">
            <v>1.79</v>
          </cell>
          <cell r="AI386">
            <v>2.85</v>
          </cell>
          <cell r="AJ386">
            <v>3.03</v>
          </cell>
          <cell r="AK386">
            <v>1.6</v>
          </cell>
          <cell r="AL386">
            <v>-0.37</v>
          </cell>
          <cell r="AM386">
            <v>-0.22</v>
          </cell>
          <cell r="AN386">
            <v>2.42</v>
          </cell>
          <cell r="AO386">
            <v>1.65</v>
          </cell>
          <cell r="AP386">
            <v>1.96</v>
          </cell>
          <cell r="AQ386">
            <v>0.41</v>
          </cell>
          <cell r="AR386">
            <v>-1.61</v>
          </cell>
          <cell r="BI386">
            <v>385</v>
          </cell>
        </row>
        <row r="387">
          <cell r="A387" t="str">
            <v>4102005.Vestido</v>
          </cell>
          <cell r="B387">
            <v>0.46</v>
          </cell>
          <cell r="C387">
            <v>1.1200000000000001</v>
          </cell>
          <cell r="D387">
            <v>1.1200000000000001</v>
          </cell>
          <cell r="E387">
            <v>1.57</v>
          </cell>
          <cell r="F387">
            <v>1.17</v>
          </cell>
          <cell r="G387">
            <v>0.36</v>
          </cell>
          <cell r="H387">
            <v>-1.17</v>
          </cell>
          <cell r="I387">
            <v>-3.38</v>
          </cell>
          <cell r="J387">
            <v>-1.25</v>
          </cell>
          <cell r="K387">
            <v>-0.78</v>
          </cell>
          <cell r="L387">
            <v>0.41</v>
          </cell>
          <cell r="M387">
            <v>0.57999999999999996</v>
          </cell>
          <cell r="N387">
            <v>0.36</v>
          </cell>
          <cell r="O387">
            <v>-7.0000000000000007E-2</v>
          </cell>
          <cell r="P387">
            <v>0.93</v>
          </cell>
          <cell r="Q387">
            <v>1.38</v>
          </cell>
          <cell r="R387">
            <v>2.42</v>
          </cell>
          <cell r="S387">
            <v>-0.2</v>
          </cell>
          <cell r="T387">
            <v>-1.1299999999999999</v>
          </cell>
          <cell r="U387">
            <v>-0.94</v>
          </cell>
          <cell r="V387">
            <v>-1.07</v>
          </cell>
          <cell r="W387">
            <v>0.03</v>
          </cell>
          <cell r="X387">
            <v>0.35</v>
          </cell>
          <cell r="Y387">
            <v>0.61</v>
          </cell>
          <cell r="Z387">
            <v>0.67</v>
          </cell>
          <cell r="AA387">
            <v>0.27</v>
          </cell>
          <cell r="AB387">
            <v>0.23</v>
          </cell>
          <cell r="AC387">
            <v>2.02</v>
          </cell>
          <cell r="AD387">
            <v>3.17</v>
          </cell>
          <cell r="AE387">
            <v>0.6</v>
          </cell>
          <cell r="AF387">
            <v>-1.0900000000000001</v>
          </cell>
          <cell r="AG387">
            <v>-0.41</v>
          </cell>
          <cell r="AH387">
            <v>2.12</v>
          </cell>
          <cell r="AI387">
            <v>2.39</v>
          </cell>
          <cell r="AJ387">
            <v>2.5099999999999998</v>
          </cell>
          <cell r="AK387">
            <v>2.4</v>
          </cell>
          <cell r="AL387">
            <v>0.36</v>
          </cell>
          <cell r="AM387">
            <v>2.21</v>
          </cell>
          <cell r="AN387">
            <v>1.02</v>
          </cell>
          <cell r="AO387">
            <v>0.89</v>
          </cell>
          <cell r="AP387">
            <v>1.69</v>
          </cell>
          <cell r="AQ387">
            <v>-0.64</v>
          </cell>
          <cell r="AR387">
            <v>0.11</v>
          </cell>
          <cell r="BI387">
            <v>386</v>
          </cell>
        </row>
        <row r="388">
          <cell r="A388" t="str">
            <v>4102008.Blusa</v>
          </cell>
          <cell r="B388">
            <v>-0.25</v>
          </cell>
          <cell r="C388">
            <v>1.36</v>
          </cell>
          <cell r="D388">
            <v>1.85</v>
          </cell>
          <cell r="E388">
            <v>-1.07</v>
          </cell>
          <cell r="F388">
            <v>0.99</v>
          </cell>
          <cell r="G388">
            <v>-0.19</v>
          </cell>
          <cell r="H388">
            <v>-1.44</v>
          </cell>
          <cell r="I388">
            <v>-3.21</v>
          </cell>
          <cell r="J388">
            <v>-0.02</v>
          </cell>
          <cell r="K388">
            <v>-0.28999999999999998</v>
          </cell>
          <cell r="L388">
            <v>0.84</v>
          </cell>
          <cell r="M388">
            <v>0.8</v>
          </cell>
          <cell r="N388">
            <v>1.21</v>
          </cell>
          <cell r="O388">
            <v>0.95</v>
          </cell>
          <cell r="P388">
            <v>1.65</v>
          </cell>
          <cell r="Q388">
            <v>-0.08</v>
          </cell>
          <cell r="R388">
            <v>0.96</v>
          </cell>
          <cell r="S388">
            <v>-0.01</v>
          </cell>
          <cell r="T388">
            <v>-0.25</v>
          </cell>
          <cell r="U388">
            <v>0.26</v>
          </cell>
          <cell r="V388">
            <v>-1.01</v>
          </cell>
          <cell r="W388">
            <v>-0.54</v>
          </cell>
          <cell r="X388">
            <v>0.34</v>
          </cell>
          <cell r="Y388">
            <v>0.41</v>
          </cell>
          <cell r="Z388">
            <v>1.39</v>
          </cell>
          <cell r="AA388">
            <v>0.44</v>
          </cell>
          <cell r="AB388">
            <v>-0.33</v>
          </cell>
          <cell r="AC388">
            <v>0.34</v>
          </cell>
          <cell r="AD388">
            <v>0.18</v>
          </cell>
          <cell r="AE388">
            <v>0.63</v>
          </cell>
          <cell r="AF388">
            <v>-1.1299999999999999</v>
          </cell>
          <cell r="AG388">
            <v>0.42</v>
          </cell>
          <cell r="AH388">
            <v>2.85</v>
          </cell>
          <cell r="AI388">
            <v>1.47</v>
          </cell>
          <cell r="AJ388">
            <v>1.44</v>
          </cell>
          <cell r="AK388">
            <v>0.65</v>
          </cell>
          <cell r="AL388">
            <v>-0.72</v>
          </cell>
          <cell r="AM388">
            <v>1.31</v>
          </cell>
          <cell r="AN388">
            <v>1.19</v>
          </cell>
          <cell r="AO388">
            <v>0.46</v>
          </cell>
          <cell r="AP388">
            <v>0.54</v>
          </cell>
          <cell r="AQ388">
            <v>0.27</v>
          </cell>
          <cell r="AR388">
            <v>-0.43</v>
          </cell>
          <cell r="BI388">
            <v>387</v>
          </cell>
        </row>
        <row r="389">
          <cell r="A389" t="str">
            <v>4102009.Meia feminina</v>
          </cell>
          <cell r="B389">
            <v>0.8</v>
          </cell>
          <cell r="C389">
            <v>-0.53</v>
          </cell>
          <cell r="D389">
            <v>-0.42</v>
          </cell>
          <cell r="E389">
            <v>-0.31</v>
          </cell>
          <cell r="F389">
            <v>0.72</v>
          </cell>
          <cell r="G389">
            <v>-0.09</v>
          </cell>
          <cell r="H389">
            <v>-0.08</v>
          </cell>
          <cell r="I389">
            <v>-0.65</v>
          </cell>
          <cell r="J389">
            <v>2.11</v>
          </cell>
          <cell r="K389">
            <v>-0.85</v>
          </cell>
          <cell r="L389">
            <v>0.8</v>
          </cell>
          <cell r="M389">
            <v>0.39</v>
          </cell>
          <cell r="N389">
            <v>-2.2799999999999998</v>
          </cell>
          <cell r="O389">
            <v>0.63</v>
          </cell>
          <cell r="P389">
            <v>-0.41</v>
          </cell>
          <cell r="Q389">
            <v>-0.38</v>
          </cell>
          <cell r="R389">
            <v>0.83</v>
          </cell>
          <cell r="S389">
            <v>-0.03</v>
          </cell>
          <cell r="T389">
            <v>0.47</v>
          </cell>
          <cell r="U389">
            <v>0.92</v>
          </cell>
          <cell r="V389">
            <v>-0.1</v>
          </cell>
          <cell r="W389">
            <v>-1.26</v>
          </cell>
          <cell r="X389">
            <v>-1.32</v>
          </cell>
          <cell r="Y389">
            <v>1.36</v>
          </cell>
          <cell r="Z389">
            <v>-0.04</v>
          </cell>
          <cell r="AA389">
            <v>0.21</v>
          </cell>
          <cell r="AB389">
            <v>1.1000000000000001</v>
          </cell>
          <cell r="AC389">
            <v>-0.32</v>
          </cell>
          <cell r="AD389">
            <v>0.91</v>
          </cell>
          <cell r="AE389">
            <v>2.23</v>
          </cell>
          <cell r="AF389">
            <v>0.79</v>
          </cell>
          <cell r="AG389">
            <v>1.0900000000000001</v>
          </cell>
          <cell r="AH389">
            <v>2.0699999999999998</v>
          </cell>
          <cell r="AI389">
            <v>6.1</v>
          </cell>
          <cell r="AJ389">
            <v>0.82</v>
          </cell>
          <cell r="AK389">
            <v>-0.61</v>
          </cell>
          <cell r="AL389">
            <v>-3.37</v>
          </cell>
          <cell r="AM389">
            <v>-0.84</v>
          </cell>
          <cell r="AN389">
            <v>2.1800000000000002</v>
          </cell>
          <cell r="AO389">
            <v>0.68</v>
          </cell>
          <cell r="AP389">
            <v>-0.3</v>
          </cell>
          <cell r="AQ389">
            <v>-0.77</v>
          </cell>
          <cell r="AR389">
            <v>2.2400000000000002</v>
          </cell>
          <cell r="BI389">
            <v>388</v>
          </cell>
        </row>
        <row r="390">
          <cell r="A390" t="str">
            <v>4102010.Lingerie</v>
          </cell>
          <cell r="B390">
            <v>-0.64</v>
          </cell>
          <cell r="C390">
            <v>1.05</v>
          </cell>
          <cell r="D390">
            <v>0.43</v>
          </cell>
          <cell r="E390">
            <v>-0.31</v>
          </cell>
          <cell r="F390">
            <v>0.57999999999999996</v>
          </cell>
          <cell r="G390">
            <v>1.89</v>
          </cell>
          <cell r="H390">
            <v>-0.95</v>
          </cell>
          <cell r="I390">
            <v>-1.74</v>
          </cell>
          <cell r="J390">
            <v>1.41</v>
          </cell>
          <cell r="K390">
            <v>-0.63</v>
          </cell>
          <cell r="L390">
            <v>0</v>
          </cell>
          <cell r="M390">
            <v>1.07</v>
          </cell>
          <cell r="N390">
            <v>-1.0900000000000001</v>
          </cell>
          <cell r="O390">
            <v>0.97</v>
          </cell>
          <cell r="P390">
            <v>-0.31</v>
          </cell>
          <cell r="Q390">
            <v>-0.51</v>
          </cell>
          <cell r="R390">
            <v>1.81</v>
          </cell>
          <cell r="S390">
            <v>-0.51</v>
          </cell>
          <cell r="T390">
            <v>0.02</v>
          </cell>
          <cell r="U390">
            <v>-0.28000000000000003</v>
          </cell>
          <cell r="V390">
            <v>-0.13</v>
          </cell>
          <cell r="W390">
            <v>0.6</v>
          </cell>
          <cell r="X390">
            <v>-0.21</v>
          </cell>
          <cell r="Y390">
            <v>0.18</v>
          </cell>
          <cell r="Z390">
            <v>1.28</v>
          </cell>
          <cell r="AA390">
            <v>0.08</v>
          </cell>
          <cell r="AB390">
            <v>0.86</v>
          </cell>
          <cell r="AC390">
            <v>0.02</v>
          </cell>
          <cell r="AD390">
            <v>0.85</v>
          </cell>
          <cell r="AE390">
            <v>1.75</v>
          </cell>
          <cell r="AF390">
            <v>-0.48</v>
          </cell>
          <cell r="AG390">
            <v>1.42</v>
          </cell>
          <cell r="AH390">
            <v>1.01</v>
          </cell>
          <cell r="AI390">
            <v>-0.28999999999999998</v>
          </cell>
          <cell r="AJ390">
            <v>0.83</v>
          </cell>
          <cell r="AK390">
            <v>-0.48</v>
          </cell>
          <cell r="AL390">
            <v>-1</v>
          </cell>
          <cell r="AM390">
            <v>-0.93</v>
          </cell>
          <cell r="AN390">
            <v>0.38</v>
          </cell>
          <cell r="AO390">
            <v>1.78</v>
          </cell>
          <cell r="AP390">
            <v>2.1</v>
          </cell>
          <cell r="AQ390">
            <v>1.87</v>
          </cell>
          <cell r="AR390">
            <v>0.87</v>
          </cell>
          <cell r="BI390">
            <v>389</v>
          </cell>
        </row>
        <row r="391">
          <cell r="A391" t="str">
            <v>4102011.Roupa de dormir feminina</v>
          </cell>
          <cell r="B391">
            <v>0.15</v>
          </cell>
          <cell r="C391">
            <v>-0.79</v>
          </cell>
          <cell r="D391">
            <v>-2.23</v>
          </cell>
          <cell r="E391">
            <v>-2.06</v>
          </cell>
          <cell r="F391">
            <v>-2.2799999999999998</v>
          </cell>
          <cell r="G391">
            <v>2</v>
          </cell>
          <cell r="H391">
            <v>0.44</v>
          </cell>
          <cell r="I391">
            <v>0.02</v>
          </cell>
          <cell r="J391">
            <v>4.8600000000000003</v>
          </cell>
          <cell r="K391">
            <v>1.62</v>
          </cell>
          <cell r="L391">
            <v>1.4</v>
          </cell>
          <cell r="M391">
            <v>1.56</v>
          </cell>
          <cell r="N391">
            <v>-1.22</v>
          </cell>
          <cell r="O391">
            <v>-2.85</v>
          </cell>
          <cell r="P391">
            <v>-1.47</v>
          </cell>
          <cell r="Q391">
            <v>-0.94</v>
          </cell>
          <cell r="R391">
            <v>-1.43</v>
          </cell>
          <cell r="S391">
            <v>-0.47</v>
          </cell>
          <cell r="T391">
            <v>-2.15</v>
          </cell>
          <cell r="U391">
            <v>0.78</v>
          </cell>
          <cell r="V391">
            <v>3.08</v>
          </cell>
          <cell r="W391">
            <v>1.26</v>
          </cell>
          <cell r="X391">
            <v>2.97</v>
          </cell>
          <cell r="Y391">
            <v>1.65</v>
          </cell>
          <cell r="Z391">
            <v>0.2</v>
          </cell>
          <cell r="AA391">
            <v>0.77</v>
          </cell>
          <cell r="AB391">
            <v>-2.59</v>
          </cell>
          <cell r="AC391">
            <v>-0.54</v>
          </cell>
          <cell r="AD391">
            <v>-3.47</v>
          </cell>
          <cell r="AE391">
            <v>0.37</v>
          </cell>
          <cell r="AF391">
            <v>0.05</v>
          </cell>
          <cell r="AG391">
            <v>0.56999999999999995</v>
          </cell>
          <cell r="AH391">
            <v>11.21</v>
          </cell>
          <cell r="AI391">
            <v>7.19</v>
          </cell>
          <cell r="AJ391">
            <v>0.49</v>
          </cell>
          <cell r="AK391">
            <v>-2.1800000000000002</v>
          </cell>
          <cell r="AL391">
            <v>-3.13</v>
          </cell>
          <cell r="AM391">
            <v>-6.53</v>
          </cell>
          <cell r="AN391">
            <v>-3.78</v>
          </cell>
          <cell r="AO391">
            <v>-0.38</v>
          </cell>
          <cell r="AP391">
            <v>-0.34</v>
          </cell>
          <cell r="AQ391">
            <v>-0.73</v>
          </cell>
          <cell r="AR391">
            <v>-0.85</v>
          </cell>
          <cell r="BI391">
            <v>390</v>
          </cell>
        </row>
        <row r="392">
          <cell r="A392" t="str">
            <v>4102012.Roupa de banho feminina</v>
          </cell>
          <cell r="B392">
            <v>0.32</v>
          </cell>
          <cell r="C392">
            <v>2.04</v>
          </cell>
          <cell r="D392">
            <v>1.63</v>
          </cell>
          <cell r="E392">
            <v>2.57</v>
          </cell>
          <cell r="F392">
            <v>0.87</v>
          </cell>
          <cell r="G392">
            <v>0.52</v>
          </cell>
          <cell r="H392">
            <v>-1.85</v>
          </cell>
          <cell r="I392">
            <v>-3.95</v>
          </cell>
          <cell r="J392">
            <v>-0.81</v>
          </cell>
          <cell r="K392">
            <v>-1.87</v>
          </cell>
          <cell r="L392">
            <v>0.82</v>
          </cell>
          <cell r="M392">
            <v>1.26</v>
          </cell>
          <cell r="N392">
            <v>-0.98</v>
          </cell>
          <cell r="O392">
            <v>2.19</v>
          </cell>
          <cell r="P392">
            <v>2.68</v>
          </cell>
          <cell r="Q392">
            <v>1.01</v>
          </cell>
          <cell r="R392">
            <v>3.65</v>
          </cell>
          <cell r="S392">
            <v>1.66</v>
          </cell>
          <cell r="T392">
            <v>-1.93</v>
          </cell>
          <cell r="U392">
            <v>-2.2000000000000002</v>
          </cell>
          <cell r="V392">
            <v>-1.69</v>
          </cell>
          <cell r="W392">
            <v>-1.02</v>
          </cell>
          <cell r="X392">
            <v>1.1399999999999999</v>
          </cell>
          <cell r="Y392">
            <v>0.31</v>
          </cell>
          <cell r="Z392">
            <v>0.28000000000000003</v>
          </cell>
          <cell r="AA392">
            <v>0.8</v>
          </cell>
          <cell r="AB392">
            <v>1.49</v>
          </cell>
          <cell r="AC392">
            <v>2.0299999999999998</v>
          </cell>
          <cell r="AD392">
            <v>4.09</v>
          </cell>
          <cell r="AE392">
            <v>0.08</v>
          </cell>
          <cell r="AF392">
            <v>0.11</v>
          </cell>
          <cell r="AG392">
            <v>-1.72</v>
          </cell>
          <cell r="AH392">
            <v>-3.33</v>
          </cell>
          <cell r="AI392">
            <v>0.25</v>
          </cell>
          <cell r="AJ392">
            <v>-1.17</v>
          </cell>
          <cell r="AK392">
            <v>-0.02</v>
          </cell>
          <cell r="AL392">
            <v>1.35</v>
          </cell>
          <cell r="AM392">
            <v>2.4</v>
          </cell>
          <cell r="AN392">
            <v>4.82</v>
          </cell>
          <cell r="AO392">
            <v>0.28999999999999998</v>
          </cell>
          <cell r="AP392">
            <v>2.12</v>
          </cell>
          <cell r="AQ392">
            <v>0.98</v>
          </cell>
          <cell r="AR392">
            <v>0.79</v>
          </cell>
          <cell r="BI392">
            <v>391</v>
          </cell>
        </row>
        <row r="393">
          <cell r="A393" t="str">
            <v>4102013.Bermuda e short feminino</v>
          </cell>
          <cell r="B393">
            <v>-0.55000000000000004</v>
          </cell>
          <cell r="C393">
            <v>1.8</v>
          </cell>
          <cell r="D393">
            <v>-0.08</v>
          </cell>
          <cell r="E393">
            <v>1.37</v>
          </cell>
          <cell r="F393">
            <v>0.53</v>
          </cell>
          <cell r="G393">
            <v>0.44</v>
          </cell>
          <cell r="H393">
            <v>-0.81</v>
          </cell>
          <cell r="I393">
            <v>-2.71</v>
          </cell>
          <cell r="J393">
            <v>-1.44</v>
          </cell>
          <cell r="K393">
            <v>-0.21</v>
          </cell>
          <cell r="L393">
            <v>0.54</v>
          </cell>
          <cell r="M393">
            <v>0.75</v>
          </cell>
          <cell r="N393">
            <v>0.73</v>
          </cell>
          <cell r="O393">
            <v>0.44</v>
          </cell>
          <cell r="P393">
            <v>0.67</v>
          </cell>
          <cell r="Q393">
            <v>0.22</v>
          </cell>
          <cell r="R393">
            <v>0.74</v>
          </cell>
          <cell r="S393">
            <v>0.78</v>
          </cell>
          <cell r="T393">
            <v>-0.66</v>
          </cell>
          <cell r="U393">
            <v>-0.51</v>
          </cell>
          <cell r="V393">
            <v>-0.79</v>
          </cell>
          <cell r="W393">
            <v>-0.51</v>
          </cell>
          <cell r="X393">
            <v>0.2</v>
          </cell>
          <cell r="Y393">
            <v>-0.08</v>
          </cell>
          <cell r="Z393">
            <v>0.68</v>
          </cell>
          <cell r="AA393">
            <v>0.84</v>
          </cell>
          <cell r="AB393">
            <v>0.53</v>
          </cell>
          <cell r="AC393">
            <v>1.44</v>
          </cell>
          <cell r="AD393">
            <v>5.1100000000000003</v>
          </cell>
          <cell r="AE393">
            <v>0.41</v>
          </cell>
          <cell r="AF393">
            <v>-0.3</v>
          </cell>
          <cell r="AG393">
            <v>-0.46</v>
          </cell>
          <cell r="AH393">
            <v>-1.73</v>
          </cell>
          <cell r="AI393">
            <v>0.91</v>
          </cell>
          <cell r="AJ393">
            <v>-0.06</v>
          </cell>
          <cell r="AK393">
            <v>1.04</v>
          </cell>
          <cell r="AL393">
            <v>2.08</v>
          </cell>
          <cell r="AM393">
            <v>-1.02</v>
          </cell>
          <cell r="AN393">
            <v>2.0099999999999998</v>
          </cell>
          <cell r="AO393">
            <v>2.1</v>
          </cell>
          <cell r="AP393">
            <v>1.5</v>
          </cell>
          <cell r="AQ393">
            <v>1.1599999999999999</v>
          </cell>
          <cell r="AR393">
            <v>7.0000000000000007E-2</v>
          </cell>
          <cell r="BI393">
            <v>392</v>
          </cell>
        </row>
        <row r="394">
          <cell r="A394" t="str">
            <v>4102014.Conjunto esportivo feminino</v>
          </cell>
          <cell r="B394">
            <v>-1.08</v>
          </cell>
          <cell r="C394">
            <v>0.13</v>
          </cell>
          <cell r="D394">
            <v>0.22</v>
          </cell>
          <cell r="E394">
            <v>1.04</v>
          </cell>
          <cell r="F394">
            <v>-0.73</v>
          </cell>
          <cell r="G394">
            <v>0.57999999999999996</v>
          </cell>
          <cell r="H394">
            <v>0.64</v>
          </cell>
          <cell r="I394">
            <v>-1.49</v>
          </cell>
          <cell r="J394">
            <v>-0.61</v>
          </cell>
          <cell r="K394">
            <v>1.69</v>
          </cell>
          <cell r="L394">
            <v>3.28</v>
          </cell>
          <cell r="M394">
            <v>-3.32</v>
          </cell>
          <cell r="N394">
            <v>2.02</v>
          </cell>
          <cell r="O394">
            <v>-0.52</v>
          </cell>
          <cell r="P394">
            <v>1.01</v>
          </cell>
          <cell r="Q394">
            <v>0.42</v>
          </cell>
          <cell r="R394">
            <v>-0.99</v>
          </cell>
          <cell r="S394">
            <v>-0.61</v>
          </cell>
          <cell r="T394">
            <v>-1.61</v>
          </cell>
          <cell r="U394">
            <v>-0.25</v>
          </cell>
          <cell r="V394">
            <v>-0.18</v>
          </cell>
          <cell r="W394">
            <v>0.06</v>
          </cell>
          <cell r="X394">
            <v>7.71</v>
          </cell>
          <cell r="Y394">
            <v>2.91</v>
          </cell>
          <cell r="Z394">
            <v>-1.1499999999999999</v>
          </cell>
          <cell r="AA394">
            <v>0.03</v>
          </cell>
          <cell r="AB394">
            <v>1.43</v>
          </cell>
          <cell r="AC394">
            <v>-0.01</v>
          </cell>
          <cell r="AD394">
            <v>0.46</v>
          </cell>
          <cell r="AE394">
            <v>0.77</v>
          </cell>
          <cell r="AF394">
            <v>-0.1</v>
          </cell>
          <cell r="AG394">
            <v>-0.5</v>
          </cell>
          <cell r="AH394">
            <v>1.07</v>
          </cell>
          <cell r="AI394">
            <v>2.41</v>
          </cell>
          <cell r="AJ394">
            <v>2.17</v>
          </cell>
          <cell r="AK394">
            <v>3.11</v>
          </cell>
          <cell r="AL394">
            <v>2.92</v>
          </cell>
          <cell r="AM394">
            <v>0.35</v>
          </cell>
          <cell r="AN394">
            <v>1.41</v>
          </cell>
          <cell r="AO394">
            <v>2.82</v>
          </cell>
          <cell r="AP394">
            <v>1.08</v>
          </cell>
          <cell r="AQ394">
            <v>2.04</v>
          </cell>
          <cell r="AR394">
            <v>1.1299999999999999</v>
          </cell>
          <cell r="BI394">
            <v>393</v>
          </cell>
        </row>
        <row r="395">
          <cell r="A395" t="str">
            <v>4102050.Camiseta feminina</v>
          </cell>
          <cell r="B395">
            <v>3.1</v>
          </cell>
          <cell r="C395">
            <v>1.55</v>
          </cell>
          <cell r="D395">
            <v>0.06</v>
          </cell>
          <cell r="E395">
            <v>0.74</v>
          </cell>
          <cell r="F395">
            <v>1.04</v>
          </cell>
          <cell r="G395">
            <v>1.64</v>
          </cell>
          <cell r="H395">
            <v>-2.71</v>
          </cell>
          <cell r="I395">
            <v>-1.41</v>
          </cell>
          <cell r="J395">
            <v>0.41</v>
          </cell>
          <cell r="K395">
            <v>1.64</v>
          </cell>
          <cell r="L395">
            <v>-1.1499999999999999</v>
          </cell>
          <cell r="M395">
            <v>0.79</v>
          </cell>
          <cell r="N395">
            <v>-0.31</v>
          </cell>
          <cell r="O395">
            <v>-0.66</v>
          </cell>
          <cell r="P395">
            <v>0.79</v>
          </cell>
          <cell r="Q395">
            <v>0.99</v>
          </cell>
          <cell r="R395">
            <v>1.27</v>
          </cell>
          <cell r="S395">
            <v>1.29</v>
          </cell>
          <cell r="T395">
            <v>-3.27</v>
          </cell>
          <cell r="U395">
            <v>-1.68</v>
          </cell>
          <cell r="V395">
            <v>0</v>
          </cell>
          <cell r="W395">
            <v>-0.2</v>
          </cell>
          <cell r="X395">
            <v>0.75</v>
          </cell>
          <cell r="Y395">
            <v>1.32</v>
          </cell>
          <cell r="Z395">
            <v>0.54</v>
          </cell>
          <cell r="AA395">
            <v>1.04</v>
          </cell>
          <cell r="AB395">
            <v>1.08</v>
          </cell>
          <cell r="AC395">
            <v>0.36</v>
          </cell>
          <cell r="AD395">
            <v>3.19</v>
          </cell>
          <cell r="AE395">
            <v>-2.12</v>
          </cell>
          <cell r="AF395">
            <v>-0.12</v>
          </cell>
          <cell r="AG395">
            <v>-0.05</v>
          </cell>
          <cell r="AH395">
            <v>4.1399999999999997</v>
          </cell>
          <cell r="AI395">
            <v>-0.44</v>
          </cell>
          <cell r="AJ395">
            <v>0.48</v>
          </cell>
          <cell r="AK395">
            <v>3.13</v>
          </cell>
          <cell r="AL395">
            <v>-0.95</v>
          </cell>
          <cell r="AM395">
            <v>-0.78</v>
          </cell>
          <cell r="AN395">
            <v>2.23</v>
          </cell>
          <cell r="AO395">
            <v>0.92</v>
          </cell>
          <cell r="AP395">
            <v>0.87</v>
          </cell>
          <cell r="AQ395">
            <v>0.38</v>
          </cell>
          <cell r="AR395">
            <v>-1.55</v>
          </cell>
          <cell r="BI395">
            <v>394</v>
          </cell>
        </row>
        <row r="396">
          <cell r="A396" t="str">
            <v>4103.Roupa infantl</v>
          </cell>
          <cell r="B396">
            <v>-0.28999999999999998</v>
          </cell>
          <cell r="C396">
            <v>0.53</v>
          </cell>
          <cell r="D396">
            <v>0.67</v>
          </cell>
          <cell r="E396">
            <v>0.56999999999999995</v>
          </cell>
          <cell r="F396">
            <v>0.36</v>
          </cell>
          <cell r="G396">
            <v>0.12</v>
          </cell>
          <cell r="H396">
            <v>0.47</v>
          </cell>
          <cell r="I396">
            <v>-1.62</v>
          </cell>
          <cell r="J396">
            <v>0.59</v>
          </cell>
          <cell r="K396">
            <v>0.14000000000000001</v>
          </cell>
          <cell r="L396">
            <v>0.84</v>
          </cell>
          <cell r="M396">
            <v>0.91</v>
          </cell>
          <cell r="N396">
            <v>0.28999999999999998</v>
          </cell>
          <cell r="O396">
            <v>0.25</v>
          </cell>
          <cell r="P396">
            <v>0.36</v>
          </cell>
          <cell r="Q396">
            <v>0.32</v>
          </cell>
          <cell r="R396">
            <v>-0.14000000000000001</v>
          </cell>
          <cell r="S396">
            <v>0.11</v>
          </cell>
          <cell r="T396">
            <v>-0.68</v>
          </cell>
          <cell r="U396">
            <v>-0.88</v>
          </cell>
          <cell r="V396">
            <v>-0.27</v>
          </cell>
          <cell r="W396">
            <v>-0.25</v>
          </cell>
          <cell r="X396">
            <v>1.29</v>
          </cell>
          <cell r="Y396">
            <v>0.56999999999999995</v>
          </cell>
          <cell r="Z396">
            <v>0.02</v>
          </cell>
          <cell r="AA396">
            <v>-0.46</v>
          </cell>
          <cell r="AB396">
            <v>0.2</v>
          </cell>
          <cell r="AC396">
            <v>0.31</v>
          </cell>
          <cell r="AD396">
            <v>2.3199999999999998</v>
          </cell>
          <cell r="AE396">
            <v>0.17</v>
          </cell>
          <cell r="AF396">
            <v>-0.47</v>
          </cell>
          <cell r="AG396">
            <v>0.04</v>
          </cell>
          <cell r="AH396">
            <v>0.76</v>
          </cell>
          <cell r="AI396">
            <v>1.29</v>
          </cell>
          <cell r="AJ396">
            <v>1.1100000000000001</v>
          </cell>
          <cell r="AK396">
            <v>1.4</v>
          </cell>
          <cell r="AL396">
            <v>0.24</v>
          </cell>
          <cell r="AM396">
            <v>-0.4</v>
          </cell>
          <cell r="AN396">
            <v>0.79</v>
          </cell>
          <cell r="AO396">
            <v>-0.08</v>
          </cell>
          <cell r="AP396">
            <v>0.47</v>
          </cell>
          <cell r="AQ396">
            <v>0.92</v>
          </cell>
          <cell r="AR396">
            <v>-0.2</v>
          </cell>
          <cell r="BI396">
            <v>395</v>
          </cell>
        </row>
        <row r="397">
          <cell r="A397" t="str">
            <v>4103001.Uniforme</v>
          </cell>
          <cell r="B397">
            <v>-0.13</v>
          </cell>
          <cell r="C397">
            <v>-0.12</v>
          </cell>
          <cell r="D397">
            <v>0.61</v>
          </cell>
          <cell r="E397">
            <v>0.01</v>
          </cell>
          <cell r="F397">
            <v>-0.42</v>
          </cell>
          <cell r="G397">
            <v>1.3</v>
          </cell>
          <cell r="H397">
            <v>1.55</v>
          </cell>
          <cell r="I397">
            <v>0.13</v>
          </cell>
          <cell r="J397">
            <v>0.04</v>
          </cell>
          <cell r="K397">
            <v>0.06</v>
          </cell>
          <cell r="L397">
            <v>0.48</v>
          </cell>
          <cell r="M397">
            <v>-0.42</v>
          </cell>
          <cell r="N397">
            <v>0.81</v>
          </cell>
          <cell r="O397">
            <v>-0.56000000000000005</v>
          </cell>
          <cell r="P397">
            <v>0.36</v>
          </cell>
          <cell r="Q397">
            <v>0.09</v>
          </cell>
          <cell r="R397">
            <v>0.11</v>
          </cell>
          <cell r="S397">
            <v>-7.0000000000000007E-2</v>
          </cell>
          <cell r="T397">
            <v>0.28000000000000003</v>
          </cell>
          <cell r="U397">
            <v>0.52</v>
          </cell>
          <cell r="V397">
            <v>0.44</v>
          </cell>
          <cell r="W397">
            <v>-1.01</v>
          </cell>
          <cell r="X397">
            <v>-0.12</v>
          </cell>
          <cell r="Y397">
            <v>0.9</v>
          </cell>
          <cell r="Z397">
            <v>-0.1</v>
          </cell>
          <cell r="AA397">
            <v>0.62</v>
          </cell>
          <cell r="AB397">
            <v>0.6</v>
          </cell>
          <cell r="AC397">
            <v>0.82</v>
          </cell>
          <cell r="AD397">
            <v>0.41</v>
          </cell>
          <cell r="AE397">
            <v>1.0900000000000001</v>
          </cell>
          <cell r="AF397">
            <v>0.99</v>
          </cell>
          <cell r="AG397">
            <v>-0.22</v>
          </cell>
          <cell r="AH397">
            <v>3.65</v>
          </cell>
          <cell r="AI397">
            <v>0.65</v>
          </cell>
          <cell r="AJ397">
            <v>0.44</v>
          </cell>
          <cell r="AK397">
            <v>1.41</v>
          </cell>
          <cell r="AL397">
            <v>1.59</v>
          </cell>
          <cell r="AM397">
            <v>-0.14000000000000001</v>
          </cell>
          <cell r="AN397">
            <v>-0.14000000000000001</v>
          </cell>
          <cell r="AO397">
            <v>0.19</v>
          </cell>
          <cell r="AP397">
            <v>-1.06</v>
          </cell>
          <cell r="AQ397">
            <v>2.2200000000000002</v>
          </cell>
          <cell r="AR397">
            <v>2.41</v>
          </cell>
          <cell r="BI397">
            <v>396</v>
          </cell>
        </row>
        <row r="398">
          <cell r="A398" t="str">
            <v>4103002.Calça comprida infantil</v>
          </cell>
          <cell r="B398">
            <v>0.19</v>
          </cell>
          <cell r="C398">
            <v>0.27</v>
          </cell>
          <cell r="D398">
            <v>1.1499999999999999</v>
          </cell>
          <cell r="E398">
            <v>0.34</v>
          </cell>
          <cell r="F398">
            <v>0.76</v>
          </cell>
          <cell r="G398">
            <v>-0.89</v>
          </cell>
          <cell r="H398">
            <v>-1.45</v>
          </cell>
          <cell r="I398">
            <v>-0.49</v>
          </cell>
          <cell r="J398">
            <v>3.12</v>
          </cell>
          <cell r="K398">
            <v>0.36</v>
          </cell>
          <cell r="L398">
            <v>1.88</v>
          </cell>
          <cell r="M398">
            <v>1.1599999999999999</v>
          </cell>
          <cell r="N398">
            <v>0.63</v>
          </cell>
          <cell r="O398">
            <v>-0.13</v>
          </cell>
          <cell r="P398">
            <v>0</v>
          </cell>
          <cell r="Q398">
            <v>0.47</v>
          </cell>
          <cell r="R398">
            <v>-0.16</v>
          </cell>
          <cell r="S398">
            <v>-0.93</v>
          </cell>
          <cell r="T398">
            <v>-2.12</v>
          </cell>
          <cell r="U398">
            <v>0.11</v>
          </cell>
          <cell r="V398">
            <v>0.41</v>
          </cell>
          <cell r="W398">
            <v>0.56999999999999995</v>
          </cell>
          <cell r="X398">
            <v>1.05</v>
          </cell>
          <cell r="Y398">
            <v>0.67</v>
          </cell>
          <cell r="Z398">
            <v>0.24</v>
          </cell>
          <cell r="AA398">
            <v>-0.05</v>
          </cell>
          <cell r="AB398">
            <v>0.26</v>
          </cell>
          <cell r="AC398">
            <v>0.51</v>
          </cell>
          <cell r="AD398">
            <v>1.66</v>
          </cell>
          <cell r="AE398">
            <v>0.17</v>
          </cell>
          <cell r="AF398">
            <v>-1.01</v>
          </cell>
          <cell r="AG398">
            <v>0.21</v>
          </cell>
          <cell r="AH398">
            <v>2.0499999999999998</v>
          </cell>
          <cell r="AI398">
            <v>2.15</v>
          </cell>
          <cell r="AJ398">
            <v>-0.13</v>
          </cell>
          <cell r="AK398">
            <v>1.74</v>
          </cell>
          <cell r="AL398">
            <v>-0.12</v>
          </cell>
          <cell r="AM398">
            <v>-0.44</v>
          </cell>
          <cell r="AN398">
            <v>2.3199999999999998</v>
          </cell>
          <cell r="AO398">
            <v>-0.88</v>
          </cell>
          <cell r="AP398">
            <v>0.37</v>
          </cell>
          <cell r="AQ398">
            <v>0.08</v>
          </cell>
          <cell r="AR398">
            <v>-1.04</v>
          </cell>
          <cell r="BI398">
            <v>397</v>
          </cell>
        </row>
        <row r="399">
          <cell r="A399" t="str">
            <v>4103005.Agasalho infantil</v>
          </cell>
          <cell r="B399">
            <v>-1.88</v>
          </cell>
          <cell r="C399">
            <v>-0.85</v>
          </cell>
          <cell r="D399">
            <v>-0.41</v>
          </cell>
          <cell r="E399">
            <v>0.77</v>
          </cell>
          <cell r="F399">
            <v>0.03</v>
          </cell>
          <cell r="G399">
            <v>0.31</v>
          </cell>
          <cell r="H399">
            <v>0.5</v>
          </cell>
          <cell r="I399">
            <v>-1.47</v>
          </cell>
          <cell r="J399">
            <v>0.83</v>
          </cell>
          <cell r="K399">
            <v>3.44</v>
          </cell>
          <cell r="L399">
            <v>3.2</v>
          </cell>
          <cell r="M399">
            <v>0.77</v>
          </cell>
          <cell r="N399">
            <v>-0.52</v>
          </cell>
          <cell r="O399">
            <v>-1.75</v>
          </cell>
          <cell r="P399">
            <v>-0.68</v>
          </cell>
          <cell r="Q399">
            <v>-1.51</v>
          </cell>
          <cell r="R399">
            <v>-0.64</v>
          </cell>
          <cell r="S399">
            <v>0.1</v>
          </cell>
          <cell r="T399">
            <v>-0.75</v>
          </cell>
          <cell r="U399">
            <v>-0.87</v>
          </cell>
          <cell r="V399">
            <v>-7.0000000000000007E-2</v>
          </cell>
          <cell r="W399">
            <v>-0.28000000000000003</v>
          </cell>
          <cell r="X399">
            <v>6.99</v>
          </cell>
          <cell r="Y399">
            <v>0.77</v>
          </cell>
          <cell r="Z399">
            <v>-0.55000000000000004</v>
          </cell>
          <cell r="AA399">
            <v>-2.4900000000000002</v>
          </cell>
          <cell r="AB399">
            <v>-0.32</v>
          </cell>
          <cell r="AC399">
            <v>-0.15</v>
          </cell>
          <cell r="AD399">
            <v>2.42</v>
          </cell>
          <cell r="AE399">
            <v>0.1</v>
          </cell>
          <cell r="AF399">
            <v>-0.54</v>
          </cell>
          <cell r="AG399">
            <v>0.08</v>
          </cell>
          <cell r="AH399">
            <v>1.0900000000000001</v>
          </cell>
          <cell r="AI399">
            <v>1.42</v>
          </cell>
          <cell r="AJ399">
            <v>7.27</v>
          </cell>
          <cell r="AK399">
            <v>-7.0000000000000007E-2</v>
          </cell>
          <cell r="AL399">
            <v>-2.98</v>
          </cell>
          <cell r="AM399">
            <v>-1.88</v>
          </cell>
          <cell r="AN399">
            <v>-2.71</v>
          </cell>
          <cell r="AO399">
            <v>-1.1100000000000001</v>
          </cell>
          <cell r="AP399">
            <v>0.21</v>
          </cell>
          <cell r="AQ399">
            <v>0.87</v>
          </cell>
          <cell r="AR399">
            <v>-0.54</v>
          </cell>
          <cell r="BI399">
            <v>398</v>
          </cell>
        </row>
        <row r="400">
          <cell r="A400" t="str">
            <v>4103007.Vestido infantil</v>
          </cell>
          <cell r="B400">
            <v>-0.33</v>
          </cell>
          <cell r="C400">
            <v>1.3</v>
          </cell>
          <cell r="D400">
            <v>0.28999999999999998</v>
          </cell>
          <cell r="E400">
            <v>-0.56999999999999995</v>
          </cell>
          <cell r="F400">
            <v>-0.08</v>
          </cell>
          <cell r="G400">
            <v>0.28000000000000003</v>
          </cell>
          <cell r="H400">
            <v>-0.94</v>
          </cell>
          <cell r="I400">
            <v>-2.35</v>
          </cell>
          <cell r="J400">
            <v>0.23</v>
          </cell>
          <cell r="K400">
            <v>0.09</v>
          </cell>
          <cell r="L400">
            <v>-0.03</v>
          </cell>
          <cell r="M400">
            <v>1.37</v>
          </cell>
          <cell r="N400">
            <v>0.02</v>
          </cell>
          <cell r="O400">
            <v>-0.48</v>
          </cell>
          <cell r="P400">
            <v>-0.17</v>
          </cell>
          <cell r="Q400">
            <v>0.41</v>
          </cell>
          <cell r="R400">
            <v>-0.85</v>
          </cell>
          <cell r="S400">
            <v>1.36</v>
          </cell>
          <cell r="T400">
            <v>-1.76</v>
          </cell>
          <cell r="U400">
            <v>-1.3</v>
          </cell>
          <cell r="V400">
            <v>-1.57</v>
          </cell>
          <cell r="W400">
            <v>-0.28999999999999998</v>
          </cell>
          <cell r="X400">
            <v>0.97</v>
          </cell>
          <cell r="Y400">
            <v>0.24</v>
          </cell>
          <cell r="Z400">
            <v>0.24</v>
          </cell>
          <cell r="AA400">
            <v>-0.72</v>
          </cell>
          <cell r="AB400">
            <v>0.46</v>
          </cell>
          <cell r="AC400">
            <v>1.1200000000000001</v>
          </cell>
          <cell r="AD400">
            <v>2.61</v>
          </cell>
          <cell r="AE400">
            <v>0.37</v>
          </cell>
          <cell r="AF400">
            <v>-1.29</v>
          </cell>
          <cell r="AG400">
            <v>0.17</v>
          </cell>
          <cell r="AH400">
            <v>-0.26</v>
          </cell>
          <cell r="AI400">
            <v>1.67</v>
          </cell>
          <cell r="AJ400">
            <v>0.66</v>
          </cell>
          <cell r="AK400">
            <v>2.35</v>
          </cell>
          <cell r="AL400">
            <v>0.71</v>
          </cell>
          <cell r="AM400">
            <v>-0.76</v>
          </cell>
          <cell r="AN400">
            <v>2.4</v>
          </cell>
          <cell r="AO400">
            <v>0.03</v>
          </cell>
          <cell r="AP400">
            <v>0.06</v>
          </cell>
          <cell r="AQ400">
            <v>0.92</v>
          </cell>
          <cell r="AR400">
            <v>0.27</v>
          </cell>
          <cell r="BI400">
            <v>399</v>
          </cell>
        </row>
        <row r="401">
          <cell r="A401" t="str">
            <v>4103008.Short e bermuda infantl</v>
          </cell>
          <cell r="B401">
            <v>0.43</v>
          </cell>
          <cell r="C401">
            <v>1.31</v>
          </cell>
          <cell r="D401">
            <v>0.59</v>
          </cell>
          <cell r="E401">
            <v>1.4</v>
          </cell>
          <cell r="F401">
            <v>1.04</v>
          </cell>
          <cell r="G401">
            <v>0.48</v>
          </cell>
          <cell r="H401">
            <v>0.87</v>
          </cell>
          <cell r="I401">
            <v>-3.07</v>
          </cell>
          <cell r="J401">
            <v>-2.6</v>
          </cell>
          <cell r="K401">
            <v>-0.51</v>
          </cell>
          <cell r="L401">
            <v>0.62</v>
          </cell>
          <cell r="M401">
            <v>0.91</v>
          </cell>
          <cell r="N401">
            <v>1.8</v>
          </cell>
          <cell r="O401">
            <v>1.95</v>
          </cell>
          <cell r="P401">
            <v>0.63</v>
          </cell>
          <cell r="Q401">
            <v>1.25</v>
          </cell>
          <cell r="R401">
            <v>1.43</v>
          </cell>
          <cell r="S401">
            <v>0.32</v>
          </cell>
          <cell r="T401">
            <v>-0.91</v>
          </cell>
          <cell r="U401">
            <v>-1.1200000000000001</v>
          </cell>
          <cell r="V401">
            <v>-1.1399999999999999</v>
          </cell>
          <cell r="W401">
            <v>-0.73</v>
          </cell>
          <cell r="X401">
            <v>0.5</v>
          </cell>
          <cell r="Y401">
            <v>0.33</v>
          </cell>
          <cell r="Z401">
            <v>0.28999999999999998</v>
          </cell>
          <cell r="AA401">
            <v>0.55000000000000004</v>
          </cell>
          <cell r="AB401">
            <v>0.92</v>
          </cell>
          <cell r="AC401">
            <v>0.56999999999999995</v>
          </cell>
          <cell r="AD401">
            <v>5.09</v>
          </cell>
          <cell r="AE401">
            <v>0.02</v>
          </cell>
          <cell r="AF401">
            <v>0.12</v>
          </cell>
          <cell r="AG401">
            <v>-0.36</v>
          </cell>
          <cell r="AH401">
            <v>-0.84</v>
          </cell>
          <cell r="AI401">
            <v>1.54</v>
          </cell>
          <cell r="AJ401">
            <v>-1</v>
          </cell>
          <cell r="AK401">
            <v>1.44</v>
          </cell>
          <cell r="AL401">
            <v>2.88</v>
          </cell>
          <cell r="AM401">
            <v>1.32</v>
          </cell>
          <cell r="AN401">
            <v>-1.0900000000000001</v>
          </cell>
          <cell r="AO401">
            <v>0.69</v>
          </cell>
          <cell r="AP401">
            <v>1.54</v>
          </cell>
          <cell r="AQ401">
            <v>0.77</v>
          </cell>
          <cell r="AR401">
            <v>-0.57999999999999996</v>
          </cell>
          <cell r="BI401">
            <v>400</v>
          </cell>
        </row>
        <row r="402">
          <cell r="A402" t="str">
            <v>4103011.Camisa infantil</v>
          </cell>
          <cell r="B402">
            <v>0.34</v>
          </cell>
          <cell r="C402">
            <v>0.61</v>
          </cell>
          <cell r="D402">
            <v>1.17</v>
          </cell>
          <cell r="E402">
            <v>1.68</v>
          </cell>
          <cell r="F402">
            <v>0.59</v>
          </cell>
          <cell r="G402">
            <v>0.09</v>
          </cell>
          <cell r="H402">
            <v>0.78</v>
          </cell>
          <cell r="I402">
            <v>-4.4800000000000004</v>
          </cell>
          <cell r="J402">
            <v>0.31</v>
          </cell>
          <cell r="K402">
            <v>-0.87</v>
          </cell>
          <cell r="L402">
            <v>-0.26</v>
          </cell>
          <cell r="M402">
            <v>0.85</v>
          </cell>
          <cell r="N402">
            <v>0.5</v>
          </cell>
          <cell r="O402">
            <v>1.04</v>
          </cell>
          <cell r="P402">
            <v>-0.19</v>
          </cell>
          <cell r="Q402">
            <v>0.56999999999999995</v>
          </cell>
          <cell r="R402">
            <v>-0.84</v>
          </cell>
          <cell r="S402">
            <v>0.63</v>
          </cell>
          <cell r="T402">
            <v>-0.25</v>
          </cell>
          <cell r="U402">
            <v>-1.26</v>
          </cell>
          <cell r="V402">
            <v>-0.19</v>
          </cell>
          <cell r="W402">
            <v>-0.43</v>
          </cell>
          <cell r="X402">
            <v>-0.59</v>
          </cell>
          <cell r="Y402">
            <v>-0.08</v>
          </cell>
          <cell r="Z402">
            <v>0.25</v>
          </cell>
          <cell r="AA402">
            <v>-1.29</v>
          </cell>
          <cell r="AB402">
            <v>1.17</v>
          </cell>
          <cell r="AC402">
            <v>-0.36</v>
          </cell>
          <cell r="AD402">
            <v>2.72</v>
          </cell>
          <cell r="AE402">
            <v>0.18</v>
          </cell>
          <cell r="AF402">
            <v>-0.95</v>
          </cell>
          <cell r="AG402">
            <v>0.22</v>
          </cell>
          <cell r="AH402">
            <v>-0.6</v>
          </cell>
          <cell r="AI402">
            <v>2.04</v>
          </cell>
          <cell r="AJ402">
            <v>2.52</v>
          </cell>
          <cell r="AK402">
            <v>-0.41</v>
          </cell>
          <cell r="AL402">
            <v>-0.77</v>
          </cell>
          <cell r="AM402">
            <v>0.26</v>
          </cell>
          <cell r="AN402">
            <v>2.36</v>
          </cell>
          <cell r="AO402">
            <v>0.42</v>
          </cell>
          <cell r="AP402">
            <v>0.96</v>
          </cell>
          <cell r="AQ402">
            <v>1.28</v>
          </cell>
          <cell r="AR402">
            <v>0.28000000000000003</v>
          </cell>
          <cell r="BI402">
            <v>401</v>
          </cell>
        </row>
        <row r="403">
          <cell r="A403" t="str">
            <v>4103012.Camiseta infantil</v>
          </cell>
          <cell r="B403">
            <v>-1.35</v>
          </cell>
          <cell r="C403">
            <v>1.05</v>
          </cell>
          <cell r="D403">
            <v>0.87</v>
          </cell>
          <cell r="E403">
            <v>2.13</v>
          </cell>
          <cell r="F403">
            <v>-0.98</v>
          </cell>
          <cell r="G403">
            <v>0.25</v>
          </cell>
          <cell r="H403">
            <v>-0.52</v>
          </cell>
          <cell r="I403">
            <v>-1.92</v>
          </cell>
          <cell r="J403">
            <v>-0.12</v>
          </cell>
          <cell r="K403">
            <v>-0.62</v>
          </cell>
          <cell r="L403">
            <v>1.81</v>
          </cell>
          <cell r="M403">
            <v>1.78</v>
          </cell>
          <cell r="N403">
            <v>0.05</v>
          </cell>
          <cell r="O403">
            <v>1.7</v>
          </cell>
          <cell r="P403">
            <v>1.32</v>
          </cell>
          <cell r="Q403">
            <v>1.89</v>
          </cell>
          <cell r="R403">
            <v>0.03</v>
          </cell>
          <cell r="S403">
            <v>0.55000000000000004</v>
          </cell>
          <cell r="T403">
            <v>-2.08</v>
          </cell>
          <cell r="U403">
            <v>-2.19</v>
          </cell>
          <cell r="V403">
            <v>0.68</v>
          </cell>
          <cell r="W403">
            <v>0.37</v>
          </cell>
          <cell r="X403">
            <v>0.99</v>
          </cell>
          <cell r="Y403">
            <v>0.15</v>
          </cell>
          <cell r="Z403">
            <v>-0.05</v>
          </cell>
          <cell r="AA403">
            <v>0.28000000000000003</v>
          </cell>
          <cell r="AB403">
            <v>0.52</v>
          </cell>
          <cell r="AC403">
            <v>0.45</v>
          </cell>
          <cell r="AD403">
            <v>3.9</v>
          </cell>
          <cell r="AE403">
            <v>-1.29</v>
          </cell>
          <cell r="AF403">
            <v>-1.48</v>
          </cell>
          <cell r="AG403">
            <v>-1.1399999999999999</v>
          </cell>
          <cell r="AH403">
            <v>1.85</v>
          </cell>
          <cell r="AI403">
            <v>2.17</v>
          </cell>
          <cell r="AJ403">
            <v>0.22</v>
          </cell>
          <cell r="AK403">
            <v>1.47</v>
          </cell>
          <cell r="AL403">
            <v>-0.5</v>
          </cell>
          <cell r="AM403">
            <v>-1.75</v>
          </cell>
          <cell r="AN403">
            <v>2.64</v>
          </cell>
          <cell r="AO403">
            <v>-0.26</v>
          </cell>
          <cell r="AP403">
            <v>1.94</v>
          </cell>
          <cell r="AQ403">
            <v>0.42</v>
          </cell>
          <cell r="AR403">
            <v>-1.67</v>
          </cell>
          <cell r="BI403">
            <v>402</v>
          </cell>
        </row>
        <row r="404">
          <cell r="A404" t="str">
            <v>4103013.Meia infantil</v>
          </cell>
          <cell r="B404">
            <v>-0.56999999999999995</v>
          </cell>
          <cell r="C404">
            <v>1.26</v>
          </cell>
          <cell r="D404">
            <v>0.23</v>
          </cell>
          <cell r="E404">
            <v>1.06</v>
          </cell>
          <cell r="F404">
            <v>-0.22</v>
          </cell>
          <cell r="G404">
            <v>0.84</v>
          </cell>
          <cell r="H404">
            <v>-0.55000000000000004</v>
          </cell>
          <cell r="I404">
            <v>-0.6</v>
          </cell>
          <cell r="J404">
            <v>1.52</v>
          </cell>
          <cell r="K404">
            <v>0.36</v>
          </cell>
          <cell r="L404">
            <v>1.35</v>
          </cell>
          <cell r="M404">
            <v>-0.75</v>
          </cell>
          <cell r="N404">
            <v>-1.6</v>
          </cell>
          <cell r="O404">
            <v>1.44</v>
          </cell>
          <cell r="P404">
            <v>2.52</v>
          </cell>
          <cell r="Q404">
            <v>-2.2799999999999998</v>
          </cell>
          <cell r="R404">
            <v>1.27</v>
          </cell>
          <cell r="S404">
            <v>0.24</v>
          </cell>
          <cell r="T404">
            <v>-2.5299999999999998</v>
          </cell>
          <cell r="U404">
            <v>-0.71</v>
          </cell>
          <cell r="V404">
            <v>1.64</v>
          </cell>
          <cell r="W404">
            <v>1</v>
          </cell>
          <cell r="X404">
            <v>-0.35</v>
          </cell>
          <cell r="Y404">
            <v>0.96</v>
          </cell>
          <cell r="Z404">
            <v>2.5299999999999998</v>
          </cell>
          <cell r="AA404">
            <v>-1.53</v>
          </cell>
          <cell r="AB404">
            <v>0.97</v>
          </cell>
          <cell r="AC404">
            <v>-1.52</v>
          </cell>
          <cell r="AD404">
            <v>3.19</v>
          </cell>
          <cell r="AE404">
            <v>-0.87</v>
          </cell>
          <cell r="AF404">
            <v>-0.99</v>
          </cell>
          <cell r="AG404">
            <v>3.21</v>
          </cell>
          <cell r="AH404">
            <v>3.72</v>
          </cell>
          <cell r="AI404">
            <v>3.05</v>
          </cell>
          <cell r="AJ404">
            <v>-1.97</v>
          </cell>
          <cell r="AK404">
            <v>-0.22</v>
          </cell>
          <cell r="AL404">
            <v>3.84</v>
          </cell>
          <cell r="AM404">
            <v>3.32</v>
          </cell>
          <cell r="AN404">
            <v>-2.36</v>
          </cell>
          <cell r="AO404">
            <v>3.15</v>
          </cell>
          <cell r="AP404">
            <v>-0.68</v>
          </cell>
          <cell r="AQ404">
            <v>-0.12</v>
          </cell>
          <cell r="AR404">
            <v>2.13</v>
          </cell>
          <cell r="BI404">
            <v>403</v>
          </cell>
        </row>
        <row r="405">
          <cell r="A405" t="str">
            <v>4103014.Lingerie infantil</v>
          </cell>
          <cell r="B405">
            <v>-0.24</v>
          </cell>
          <cell r="C405">
            <v>1.39</v>
          </cell>
          <cell r="D405">
            <v>-1.05</v>
          </cell>
          <cell r="E405">
            <v>1.72</v>
          </cell>
          <cell r="F405">
            <v>1.2</v>
          </cell>
          <cell r="G405">
            <v>0.88</v>
          </cell>
          <cell r="H405">
            <v>0.65</v>
          </cell>
          <cell r="I405">
            <v>-3.93</v>
          </cell>
          <cell r="J405">
            <v>0.51</v>
          </cell>
          <cell r="K405">
            <v>0.99</v>
          </cell>
          <cell r="L405">
            <v>-1.44</v>
          </cell>
          <cell r="M405">
            <v>0.56999999999999995</v>
          </cell>
          <cell r="N405">
            <v>0.9</v>
          </cell>
          <cell r="O405">
            <v>-0.45</v>
          </cell>
          <cell r="P405">
            <v>-0.16</v>
          </cell>
          <cell r="Q405">
            <v>-0.59</v>
          </cell>
          <cell r="R405">
            <v>-0.43</v>
          </cell>
          <cell r="S405">
            <v>-0.96</v>
          </cell>
          <cell r="T405">
            <v>0.36</v>
          </cell>
          <cell r="U405">
            <v>0.21</v>
          </cell>
          <cell r="V405">
            <v>-0.21</v>
          </cell>
          <cell r="W405">
            <v>0.42</v>
          </cell>
          <cell r="X405">
            <v>-0.33</v>
          </cell>
          <cell r="Y405">
            <v>0.95</v>
          </cell>
          <cell r="Z405">
            <v>0.35</v>
          </cell>
          <cell r="AA405">
            <v>-0.75</v>
          </cell>
          <cell r="AB405">
            <v>-0.39</v>
          </cell>
          <cell r="AC405">
            <v>0.03</v>
          </cell>
          <cell r="AD405">
            <v>0.95</v>
          </cell>
          <cell r="AE405">
            <v>-0.71</v>
          </cell>
          <cell r="AF405">
            <v>0.55000000000000004</v>
          </cell>
          <cell r="AG405">
            <v>-0.13</v>
          </cell>
          <cell r="AH405">
            <v>-1.0900000000000001</v>
          </cell>
          <cell r="AI405">
            <v>1.26</v>
          </cell>
          <cell r="AJ405">
            <v>0.33</v>
          </cell>
          <cell r="AK405">
            <v>0.97</v>
          </cell>
          <cell r="AL405">
            <v>-0.74</v>
          </cell>
          <cell r="AM405">
            <v>-2.82</v>
          </cell>
          <cell r="AN405">
            <v>-1.42</v>
          </cell>
          <cell r="AO405">
            <v>-0.93</v>
          </cell>
          <cell r="AP405">
            <v>2.69</v>
          </cell>
          <cell r="AQ405">
            <v>0.98</v>
          </cell>
          <cell r="AR405">
            <v>-0.84</v>
          </cell>
          <cell r="BI405">
            <v>404</v>
          </cell>
        </row>
        <row r="406">
          <cell r="A406" t="str">
            <v>4103017.Fralda</v>
          </cell>
          <cell r="B406">
            <v>-0.59</v>
          </cell>
          <cell r="C406">
            <v>0.31</v>
          </cell>
          <cell r="D406">
            <v>0.73</v>
          </cell>
          <cell r="E406">
            <v>-0.83</v>
          </cell>
          <cell r="F406">
            <v>1.05</v>
          </cell>
          <cell r="G406">
            <v>0.22</v>
          </cell>
          <cell r="H406">
            <v>1.63</v>
          </cell>
          <cell r="I406">
            <v>0.47</v>
          </cell>
          <cell r="J406">
            <v>-0.28000000000000003</v>
          </cell>
          <cell r="K406">
            <v>-0.43</v>
          </cell>
          <cell r="L406">
            <v>0.41</v>
          </cell>
          <cell r="M406">
            <v>0.55000000000000004</v>
          </cell>
          <cell r="N406">
            <v>-0.48</v>
          </cell>
          <cell r="O406">
            <v>-0.75</v>
          </cell>
          <cell r="P406">
            <v>0.76</v>
          </cell>
          <cell r="Q406">
            <v>-0.7</v>
          </cell>
          <cell r="R406">
            <v>-0.83</v>
          </cell>
          <cell r="S406">
            <v>-0.61</v>
          </cell>
          <cell r="T406">
            <v>0.26</v>
          </cell>
          <cell r="U406">
            <v>-1.04</v>
          </cell>
          <cell r="V406">
            <v>-0.79</v>
          </cell>
          <cell r="W406">
            <v>-0.54</v>
          </cell>
          <cell r="X406">
            <v>-1.69</v>
          </cell>
          <cell r="Y406">
            <v>7.0000000000000007E-2</v>
          </cell>
          <cell r="Z406">
            <v>0.55000000000000004</v>
          </cell>
          <cell r="AA406">
            <v>0.44</v>
          </cell>
          <cell r="AB406">
            <v>0.1</v>
          </cell>
          <cell r="AC406">
            <v>-0.18</v>
          </cell>
          <cell r="AD406">
            <v>-0.41</v>
          </cell>
          <cell r="AE406">
            <v>1.27</v>
          </cell>
          <cell r="AF406">
            <v>-0.3</v>
          </cell>
          <cell r="AG406">
            <v>1.0900000000000001</v>
          </cell>
          <cell r="AH406">
            <v>0.66</v>
          </cell>
          <cell r="AI406">
            <v>0.03</v>
          </cell>
          <cell r="AJ406">
            <v>-1.28</v>
          </cell>
          <cell r="AK406">
            <v>0.81</v>
          </cell>
          <cell r="AL406">
            <v>1.52</v>
          </cell>
          <cell r="AM406">
            <v>0.28999999999999998</v>
          </cell>
          <cell r="AN406">
            <v>0.26</v>
          </cell>
          <cell r="AO406">
            <v>0.2</v>
          </cell>
          <cell r="AP406">
            <v>-0.19</v>
          </cell>
          <cell r="AQ406">
            <v>0.94</v>
          </cell>
          <cell r="AR406">
            <v>0.31</v>
          </cell>
          <cell r="BI406">
            <v>405</v>
          </cell>
        </row>
        <row r="407">
          <cell r="A407" t="str">
            <v>4103020.Conjunto esportivo infantil</v>
          </cell>
          <cell r="B407">
            <v>-0.2</v>
          </cell>
          <cell r="C407">
            <v>0.76</v>
          </cell>
          <cell r="D407">
            <v>0.89</v>
          </cell>
          <cell r="E407">
            <v>0.91</v>
          </cell>
          <cell r="F407">
            <v>-0.37</v>
          </cell>
          <cell r="G407">
            <v>0.11</v>
          </cell>
          <cell r="H407">
            <v>1.24</v>
          </cell>
          <cell r="I407">
            <v>1.03</v>
          </cell>
          <cell r="J407">
            <v>4.68</v>
          </cell>
          <cell r="K407">
            <v>1.87</v>
          </cell>
          <cell r="L407">
            <v>2.72</v>
          </cell>
          <cell r="M407">
            <v>1.76</v>
          </cell>
          <cell r="N407">
            <v>-0.83</v>
          </cell>
          <cell r="O407">
            <v>1.81</v>
          </cell>
          <cell r="P407">
            <v>0.97</v>
          </cell>
          <cell r="Q407">
            <v>-0.37</v>
          </cell>
          <cell r="R407">
            <v>-1.47</v>
          </cell>
          <cell r="S407">
            <v>-0.2</v>
          </cell>
          <cell r="T407">
            <v>-0.62</v>
          </cell>
          <cell r="U407">
            <v>-1.1599999999999999</v>
          </cell>
          <cell r="V407">
            <v>0.08</v>
          </cell>
          <cell r="W407">
            <v>-0.49</v>
          </cell>
          <cell r="X407">
            <v>8.7799999999999994</v>
          </cell>
          <cell r="Y407">
            <v>2.79</v>
          </cell>
          <cell r="Z407">
            <v>-2.15</v>
          </cell>
          <cell r="AA407">
            <v>-1.81</v>
          </cell>
          <cell r="AB407">
            <v>-1.68</v>
          </cell>
          <cell r="AC407">
            <v>-0.45</v>
          </cell>
          <cell r="AD407">
            <v>2.54</v>
          </cell>
          <cell r="AE407">
            <v>0.15</v>
          </cell>
          <cell r="AF407">
            <v>-0.56000000000000005</v>
          </cell>
          <cell r="AG407">
            <v>-0.02</v>
          </cell>
          <cell r="AH407">
            <v>0.98</v>
          </cell>
          <cell r="AI407">
            <v>1.8</v>
          </cell>
          <cell r="AJ407">
            <v>5.84</v>
          </cell>
          <cell r="AK407">
            <v>4.12</v>
          </cell>
          <cell r="AL407">
            <v>-3.42</v>
          </cell>
          <cell r="AM407">
            <v>-2</v>
          </cell>
          <cell r="AN407">
            <v>-0.18</v>
          </cell>
          <cell r="AO407">
            <v>-0.09</v>
          </cell>
          <cell r="AP407">
            <v>-0.53</v>
          </cell>
          <cell r="AQ407">
            <v>0.67</v>
          </cell>
          <cell r="AR407">
            <v>-0.5</v>
          </cell>
          <cell r="BI407">
            <v>406</v>
          </cell>
        </row>
        <row r="408">
          <cell r="A408" t="str">
            <v>4103021.Cueca infantil</v>
          </cell>
          <cell r="B408">
            <v>0.19</v>
          </cell>
          <cell r="C408">
            <v>-0.45</v>
          </cell>
          <cell r="D408">
            <v>0.73</v>
          </cell>
          <cell r="E408">
            <v>-1.87</v>
          </cell>
          <cell r="F408">
            <v>0.02</v>
          </cell>
          <cell r="G408">
            <v>-0.45</v>
          </cell>
          <cell r="H408">
            <v>-2.58</v>
          </cell>
          <cell r="I408">
            <v>-1.91</v>
          </cell>
          <cell r="J408">
            <v>-3.19</v>
          </cell>
          <cell r="K408">
            <v>0.62</v>
          </cell>
          <cell r="L408">
            <v>1.07</v>
          </cell>
          <cell r="M408">
            <v>-0.92</v>
          </cell>
          <cell r="N408">
            <v>2.11</v>
          </cell>
          <cell r="O408">
            <v>1.27</v>
          </cell>
          <cell r="P408">
            <v>-0.84</v>
          </cell>
          <cell r="Q408">
            <v>0</v>
          </cell>
          <cell r="R408">
            <v>-0.13</v>
          </cell>
          <cell r="S408">
            <v>1.99</v>
          </cell>
          <cell r="T408">
            <v>1.06</v>
          </cell>
          <cell r="U408">
            <v>1.53</v>
          </cell>
          <cell r="V408">
            <v>-0.7</v>
          </cell>
          <cell r="W408">
            <v>0.27</v>
          </cell>
          <cell r="X408">
            <v>-0.57999999999999996</v>
          </cell>
          <cell r="Y408">
            <v>-2.67</v>
          </cell>
          <cell r="Z408">
            <v>0</v>
          </cell>
          <cell r="AA408">
            <v>1.1599999999999999</v>
          </cell>
          <cell r="AB408">
            <v>0</v>
          </cell>
          <cell r="AC408">
            <v>-2.44</v>
          </cell>
          <cell r="AD408">
            <v>-0.24</v>
          </cell>
          <cell r="AE408">
            <v>-0.01</v>
          </cell>
          <cell r="AF408">
            <v>1.89</v>
          </cell>
          <cell r="AG408">
            <v>-1.96</v>
          </cell>
          <cell r="AH408">
            <v>0</v>
          </cell>
          <cell r="AI408">
            <v>-8.6300000000000008</v>
          </cell>
          <cell r="AJ408">
            <v>-12.73</v>
          </cell>
          <cell r="AK408">
            <v>3.01</v>
          </cell>
          <cell r="AL408">
            <v>-2.29</v>
          </cell>
          <cell r="AM408">
            <v>-1.04</v>
          </cell>
          <cell r="AN408">
            <v>-0.89</v>
          </cell>
          <cell r="AO408">
            <v>-5.12</v>
          </cell>
          <cell r="AP408">
            <v>-2.4300000000000002</v>
          </cell>
          <cell r="AQ408">
            <v>-1.62</v>
          </cell>
          <cell r="AR408">
            <v>1.61</v>
          </cell>
          <cell r="BI408">
            <v>407</v>
          </cell>
        </row>
        <row r="409">
          <cell r="A409" t="str">
            <v>4103022.Macacão infantil</v>
          </cell>
          <cell r="B409">
            <v>-0.25</v>
          </cell>
          <cell r="C409">
            <v>0.35</v>
          </cell>
          <cell r="D409">
            <v>0.73</v>
          </cell>
          <cell r="E409">
            <v>0.65</v>
          </cell>
          <cell r="F409">
            <v>1.39</v>
          </cell>
          <cell r="G409">
            <v>-0.37</v>
          </cell>
          <cell r="H409">
            <v>-0.3</v>
          </cell>
          <cell r="I409">
            <v>-1.35</v>
          </cell>
          <cell r="J409">
            <v>1.27</v>
          </cell>
          <cell r="K409">
            <v>-0.3</v>
          </cell>
          <cell r="L409">
            <v>-0.34</v>
          </cell>
          <cell r="M409">
            <v>1.89</v>
          </cell>
          <cell r="N409">
            <v>-0.32</v>
          </cell>
          <cell r="O409">
            <v>-1.06</v>
          </cell>
          <cell r="P409">
            <v>1.57</v>
          </cell>
          <cell r="Q409">
            <v>0.28999999999999998</v>
          </cell>
          <cell r="R409">
            <v>0.84</v>
          </cell>
          <cell r="S409">
            <v>0.09</v>
          </cell>
          <cell r="T409">
            <v>0</v>
          </cell>
          <cell r="U409">
            <v>0.02</v>
          </cell>
          <cell r="V409">
            <v>0.65</v>
          </cell>
          <cell r="W409">
            <v>0.3</v>
          </cell>
          <cell r="X409">
            <v>0.6</v>
          </cell>
          <cell r="Y409">
            <v>0.9</v>
          </cell>
          <cell r="Z409">
            <v>-7.0000000000000007E-2</v>
          </cell>
          <cell r="AA409">
            <v>-1.1499999999999999</v>
          </cell>
          <cell r="AB409">
            <v>0.28999999999999998</v>
          </cell>
          <cell r="AC409">
            <v>0.35</v>
          </cell>
          <cell r="AD409">
            <v>1.67</v>
          </cell>
          <cell r="AE409">
            <v>0.43</v>
          </cell>
          <cell r="AF409">
            <v>-1.2</v>
          </cell>
          <cell r="AG409">
            <v>0.3</v>
          </cell>
          <cell r="AH409">
            <v>2.44</v>
          </cell>
          <cell r="AI409">
            <v>0.06</v>
          </cell>
          <cell r="AJ409">
            <v>-0.64</v>
          </cell>
          <cell r="AK409">
            <v>1.28</v>
          </cell>
          <cell r="AL409">
            <v>-0.87</v>
          </cell>
          <cell r="AM409">
            <v>1.63</v>
          </cell>
          <cell r="AN409">
            <v>-0.26</v>
          </cell>
          <cell r="AO409">
            <v>-0.43</v>
          </cell>
          <cell r="AP409">
            <v>1.75</v>
          </cell>
          <cell r="AQ409">
            <v>1.55</v>
          </cell>
          <cell r="AR409">
            <v>-0.75</v>
          </cell>
          <cell r="BI409">
            <v>408</v>
          </cell>
        </row>
        <row r="410">
          <cell r="A410" t="str">
            <v>4103031.Conjunto de short e camiseta infantil</v>
          </cell>
          <cell r="B410">
            <v>-0.28000000000000003</v>
          </cell>
          <cell r="C410">
            <v>0.57999999999999996</v>
          </cell>
          <cell r="D410">
            <v>0.56999999999999995</v>
          </cell>
          <cell r="E410">
            <v>0.4</v>
          </cell>
          <cell r="F410">
            <v>0.28000000000000003</v>
          </cell>
          <cell r="G410">
            <v>-0.52</v>
          </cell>
          <cell r="H410">
            <v>1.02</v>
          </cell>
          <cell r="I410">
            <v>-3.39</v>
          </cell>
          <cell r="J410">
            <v>0.47</v>
          </cell>
          <cell r="K410">
            <v>-0.46</v>
          </cell>
          <cell r="L410">
            <v>-0.38</v>
          </cell>
          <cell r="M410">
            <v>0.57999999999999996</v>
          </cell>
          <cell r="N410">
            <v>0.73</v>
          </cell>
          <cell r="O410">
            <v>0.56999999999999995</v>
          </cell>
          <cell r="P410">
            <v>0.06</v>
          </cell>
          <cell r="Q410">
            <v>1.45</v>
          </cell>
          <cell r="R410">
            <v>1.2</v>
          </cell>
          <cell r="S410">
            <v>0.66</v>
          </cell>
          <cell r="T410">
            <v>0.11</v>
          </cell>
          <cell r="U410">
            <v>-1.45</v>
          </cell>
          <cell r="V410">
            <v>-0.78</v>
          </cell>
          <cell r="W410">
            <v>0.11</v>
          </cell>
          <cell r="X410">
            <v>0.7</v>
          </cell>
          <cell r="Y410">
            <v>0.05</v>
          </cell>
          <cell r="Z410">
            <v>0.85</v>
          </cell>
          <cell r="AA410">
            <v>-0.59</v>
          </cell>
          <cell r="AB410">
            <v>-0.43</v>
          </cell>
          <cell r="AC410">
            <v>1.04</v>
          </cell>
          <cell r="AD410">
            <v>3.89</v>
          </cell>
          <cell r="AE410">
            <v>-0.94</v>
          </cell>
          <cell r="AF410">
            <v>0.16</v>
          </cell>
          <cell r="AG410">
            <v>-0.36</v>
          </cell>
          <cell r="AH410">
            <v>-1.24</v>
          </cell>
          <cell r="AI410">
            <v>0.52</v>
          </cell>
          <cell r="AJ410">
            <v>0.4</v>
          </cell>
          <cell r="AK410">
            <v>1.77</v>
          </cell>
          <cell r="AL410">
            <v>2.57</v>
          </cell>
          <cell r="AM410">
            <v>-1.17</v>
          </cell>
          <cell r="AN410">
            <v>2.67</v>
          </cell>
          <cell r="AO410">
            <v>-0.26</v>
          </cell>
          <cell r="AP410">
            <v>0.82</v>
          </cell>
          <cell r="AQ410">
            <v>0.79</v>
          </cell>
          <cell r="AR410">
            <v>-1.27</v>
          </cell>
          <cell r="BI410">
            <v>409</v>
          </cell>
        </row>
        <row r="411">
          <cell r="A411" t="str">
            <v>4103040.Conjunto de saia e blusa infantil</v>
          </cell>
          <cell r="B411">
            <v>-7.0000000000000007E-2</v>
          </cell>
          <cell r="C411">
            <v>0.9</v>
          </cell>
          <cell r="D411">
            <v>0.31</v>
          </cell>
          <cell r="E411">
            <v>0.28999999999999998</v>
          </cell>
          <cell r="F411">
            <v>1.23</v>
          </cell>
          <cell r="G411">
            <v>-0.89</v>
          </cell>
          <cell r="H411">
            <v>-1.94</v>
          </cell>
          <cell r="I411">
            <v>-3.33</v>
          </cell>
          <cell r="J411">
            <v>-1.39</v>
          </cell>
          <cell r="K411">
            <v>-0.53</v>
          </cell>
          <cell r="L411">
            <v>-0.84</v>
          </cell>
          <cell r="M411">
            <v>1.08</v>
          </cell>
          <cell r="N411">
            <v>0.85</v>
          </cell>
          <cell r="O411">
            <v>-1.1100000000000001</v>
          </cell>
          <cell r="P411">
            <v>1.57</v>
          </cell>
          <cell r="Q411">
            <v>-0.18</v>
          </cell>
          <cell r="R411">
            <v>-0.87</v>
          </cell>
          <cell r="S411">
            <v>1.4</v>
          </cell>
          <cell r="T411">
            <v>0.48</v>
          </cell>
          <cell r="U411">
            <v>-2.44</v>
          </cell>
          <cell r="V411">
            <v>-0.81</v>
          </cell>
          <cell r="W411">
            <v>0.19</v>
          </cell>
          <cell r="X411">
            <v>0.32</v>
          </cell>
          <cell r="Y411">
            <v>0.64</v>
          </cell>
          <cell r="Z411">
            <v>-7.0000000000000007E-2</v>
          </cell>
          <cell r="AA411">
            <v>1.06</v>
          </cell>
          <cell r="AB411">
            <v>0.4</v>
          </cell>
          <cell r="AC411">
            <v>-0.81</v>
          </cell>
          <cell r="AD411">
            <v>1.24</v>
          </cell>
          <cell r="AE411">
            <v>0.06</v>
          </cell>
          <cell r="AF411">
            <v>-1.33</v>
          </cell>
          <cell r="AG411">
            <v>-0.08</v>
          </cell>
          <cell r="AH411">
            <v>2.71</v>
          </cell>
          <cell r="AI411">
            <v>3.5</v>
          </cell>
          <cell r="AJ411">
            <v>2.5099999999999998</v>
          </cell>
          <cell r="AK411">
            <v>-0.23</v>
          </cell>
          <cell r="AL411">
            <v>0.3</v>
          </cell>
          <cell r="AM411">
            <v>2.06</v>
          </cell>
          <cell r="AN411">
            <v>-0.73</v>
          </cell>
          <cell r="AO411">
            <v>-1.1100000000000001</v>
          </cell>
          <cell r="AP411">
            <v>1.1399999999999999</v>
          </cell>
          <cell r="AQ411">
            <v>-0.89</v>
          </cell>
          <cell r="AR411">
            <v>0.84</v>
          </cell>
          <cell r="BI411">
            <v>410</v>
          </cell>
        </row>
        <row r="412">
          <cell r="A412" t="str">
            <v>4103051.Roupa de banho infantil</v>
          </cell>
          <cell r="B412">
            <v>-0.05</v>
          </cell>
          <cell r="C412">
            <v>0.52</v>
          </cell>
          <cell r="D412">
            <v>0.12</v>
          </cell>
          <cell r="E412">
            <v>0.31</v>
          </cell>
          <cell r="F412">
            <v>0.9</v>
          </cell>
          <cell r="G412">
            <v>-0.59</v>
          </cell>
          <cell r="H412">
            <v>-0.15</v>
          </cell>
          <cell r="I412">
            <v>-1.29</v>
          </cell>
          <cell r="J412">
            <v>1.92</v>
          </cell>
          <cell r="K412">
            <v>1.1499999999999999</v>
          </cell>
          <cell r="L412">
            <v>0.62</v>
          </cell>
          <cell r="M412">
            <v>-0.59</v>
          </cell>
          <cell r="N412">
            <v>2.68</v>
          </cell>
          <cell r="O412">
            <v>0.37</v>
          </cell>
          <cell r="P412">
            <v>1.43</v>
          </cell>
          <cell r="Q412">
            <v>-1.1599999999999999</v>
          </cell>
          <cell r="R412">
            <v>1.23</v>
          </cell>
          <cell r="S412">
            <v>-0.81</v>
          </cell>
          <cell r="T412">
            <v>-1.17</v>
          </cell>
          <cell r="U412">
            <v>1.7</v>
          </cell>
          <cell r="V412">
            <v>0.28000000000000003</v>
          </cell>
          <cell r="W412">
            <v>0.33</v>
          </cell>
          <cell r="X412">
            <v>-0.18</v>
          </cell>
          <cell r="Y412">
            <v>-0.89</v>
          </cell>
          <cell r="Z412">
            <v>0.82</v>
          </cell>
          <cell r="AA412">
            <v>0.19</v>
          </cell>
          <cell r="AB412">
            <v>1.1299999999999999</v>
          </cell>
          <cell r="AC412">
            <v>0.82</v>
          </cell>
          <cell r="AD412">
            <v>2.0499999999999998</v>
          </cell>
          <cell r="AE412">
            <v>-0.38</v>
          </cell>
          <cell r="AF412">
            <v>-0.23</v>
          </cell>
          <cell r="AG412">
            <v>1.32</v>
          </cell>
          <cell r="AH412">
            <v>-0.95</v>
          </cell>
          <cell r="AI412">
            <v>-2.65</v>
          </cell>
          <cell r="AJ412">
            <v>2.62</v>
          </cell>
          <cell r="AK412">
            <v>2.73</v>
          </cell>
          <cell r="AL412">
            <v>0.4</v>
          </cell>
          <cell r="AM412">
            <v>0.17</v>
          </cell>
          <cell r="AN412">
            <v>1.73</v>
          </cell>
          <cell r="AO412">
            <v>-0.71</v>
          </cell>
          <cell r="AP412">
            <v>2.21</v>
          </cell>
          <cell r="AQ412">
            <v>0.2</v>
          </cell>
          <cell r="AR412">
            <v>1.17</v>
          </cell>
          <cell r="BI412">
            <v>411</v>
          </cell>
        </row>
        <row r="413">
          <cell r="A413" t="str">
            <v>42.Calçados e acessórios</v>
          </cell>
          <cell r="B413">
            <v>-0.46</v>
          </cell>
          <cell r="C413">
            <v>0.1</v>
          </cell>
          <cell r="D413">
            <v>0.33</v>
          </cell>
          <cell r="E413">
            <v>0.21</v>
          </cell>
          <cell r="F413">
            <v>0.21</v>
          </cell>
          <cell r="G413">
            <v>0.35</v>
          </cell>
          <cell r="H413">
            <v>-0.44</v>
          </cell>
          <cell r="I413">
            <v>-1.38</v>
          </cell>
          <cell r="J413">
            <v>1.47</v>
          </cell>
          <cell r="K413">
            <v>0.51</v>
          </cell>
          <cell r="L413">
            <v>1.24</v>
          </cell>
          <cell r="M413">
            <v>1.17</v>
          </cell>
          <cell r="N413">
            <v>1.18</v>
          </cell>
          <cell r="O413">
            <v>0.3</v>
          </cell>
          <cell r="P413">
            <v>0.87</v>
          </cell>
          <cell r="Q413">
            <v>0.53</v>
          </cell>
          <cell r="R413">
            <v>1.02</v>
          </cell>
          <cell r="S413">
            <v>0.02</v>
          </cell>
          <cell r="T413">
            <v>-0.38</v>
          </cell>
          <cell r="U413">
            <v>0.2</v>
          </cell>
          <cell r="V413">
            <v>-0.2</v>
          </cell>
          <cell r="W413">
            <v>0.28000000000000003</v>
          </cell>
          <cell r="X413">
            <v>0.84</v>
          </cell>
          <cell r="Y413">
            <v>0.46</v>
          </cell>
          <cell r="Z413">
            <v>0.36</v>
          </cell>
          <cell r="AA413">
            <v>0.52</v>
          </cell>
          <cell r="AB413">
            <v>0.65</v>
          </cell>
          <cell r="AC413">
            <v>1.0900000000000001</v>
          </cell>
          <cell r="AD413">
            <v>2.1</v>
          </cell>
          <cell r="AE413">
            <v>0.57999999999999996</v>
          </cell>
          <cell r="AF413">
            <v>-0.23</v>
          </cell>
          <cell r="AG413">
            <v>-0.03</v>
          </cell>
          <cell r="AH413">
            <v>0.97</v>
          </cell>
          <cell r="AI413">
            <v>1.32</v>
          </cell>
          <cell r="AJ413">
            <v>1.03</v>
          </cell>
          <cell r="AK413">
            <v>0.55000000000000004</v>
          </cell>
          <cell r="AL413">
            <v>0.57999999999999996</v>
          </cell>
          <cell r="AM413">
            <v>0.67</v>
          </cell>
          <cell r="AN413">
            <v>1.1599999999999999</v>
          </cell>
          <cell r="AO413">
            <v>1.26</v>
          </cell>
          <cell r="AP413">
            <v>1.17</v>
          </cell>
          <cell r="AQ413">
            <v>1.4</v>
          </cell>
          <cell r="AR413">
            <v>0.37</v>
          </cell>
          <cell r="BI413">
            <v>412</v>
          </cell>
        </row>
        <row r="414">
          <cell r="A414" t="str">
            <v>4201.Calçados e acessórios</v>
          </cell>
          <cell r="B414">
            <v>-0.46</v>
          </cell>
          <cell r="C414">
            <v>0.1</v>
          </cell>
          <cell r="D414">
            <v>0.33</v>
          </cell>
          <cell r="E414">
            <v>0.21</v>
          </cell>
          <cell r="F414">
            <v>0.21</v>
          </cell>
          <cell r="G414">
            <v>0.35</v>
          </cell>
          <cell r="H414">
            <v>-0.44</v>
          </cell>
          <cell r="I414">
            <v>-1.38</v>
          </cell>
          <cell r="J414">
            <v>1.47</v>
          </cell>
          <cell r="K414">
            <v>0.51</v>
          </cell>
          <cell r="L414">
            <v>1.24</v>
          </cell>
          <cell r="M414">
            <v>1.17</v>
          </cell>
          <cell r="N414">
            <v>1.18</v>
          </cell>
          <cell r="O414">
            <v>0.3</v>
          </cell>
          <cell r="P414">
            <v>0.87</v>
          </cell>
          <cell r="Q414">
            <v>0.53</v>
          </cell>
          <cell r="R414">
            <v>1.02</v>
          </cell>
          <cell r="S414">
            <v>0.02</v>
          </cell>
          <cell r="T414">
            <v>-0.38</v>
          </cell>
          <cell r="U414">
            <v>0.2</v>
          </cell>
          <cell r="V414">
            <v>-0.2</v>
          </cell>
          <cell r="W414">
            <v>0.28000000000000003</v>
          </cell>
          <cell r="X414">
            <v>0.84</v>
          </cell>
          <cell r="Y414">
            <v>0.46</v>
          </cell>
          <cell r="Z414">
            <v>0.36</v>
          </cell>
          <cell r="AA414">
            <v>0.52</v>
          </cell>
          <cell r="AB414">
            <v>0.65</v>
          </cell>
          <cell r="AC414">
            <v>1.0900000000000001</v>
          </cell>
          <cell r="AD414">
            <v>2.1</v>
          </cell>
          <cell r="AE414">
            <v>0.57999999999999996</v>
          </cell>
          <cell r="AF414">
            <v>-0.23</v>
          </cell>
          <cell r="AG414">
            <v>-0.03</v>
          </cell>
          <cell r="AH414">
            <v>0.97</v>
          </cell>
          <cell r="AI414">
            <v>1.32</v>
          </cell>
          <cell r="AJ414">
            <v>1.03</v>
          </cell>
          <cell r="AK414">
            <v>0.55000000000000004</v>
          </cell>
          <cell r="AL414">
            <v>0.57999999999999996</v>
          </cell>
          <cell r="AM414">
            <v>0.67</v>
          </cell>
          <cell r="AN414">
            <v>1.1599999999999999</v>
          </cell>
          <cell r="AO414">
            <v>1.26</v>
          </cell>
          <cell r="AP414">
            <v>1.17</v>
          </cell>
          <cell r="AQ414">
            <v>1.4</v>
          </cell>
          <cell r="AR414">
            <v>0.37</v>
          </cell>
          <cell r="BI414">
            <v>413</v>
          </cell>
        </row>
        <row r="415">
          <cell r="A415" t="str">
            <v>4201002.Sapato masculino</v>
          </cell>
          <cell r="B415">
            <v>0.43</v>
          </cell>
          <cell r="C415">
            <v>-0.08</v>
          </cell>
          <cell r="D415">
            <v>0.33</v>
          </cell>
          <cell r="E415">
            <v>0.09</v>
          </cell>
          <cell r="F415">
            <v>0.76</v>
          </cell>
          <cell r="G415">
            <v>0.44</v>
          </cell>
          <cell r="H415">
            <v>-0.98</v>
          </cell>
          <cell r="I415">
            <v>-0.56999999999999995</v>
          </cell>
          <cell r="J415">
            <v>1.52</v>
          </cell>
          <cell r="K415">
            <v>1.56</v>
          </cell>
          <cell r="L415">
            <v>0.6</v>
          </cell>
          <cell r="M415">
            <v>1.67</v>
          </cell>
          <cell r="N415">
            <v>1.82</v>
          </cell>
          <cell r="O415">
            <v>0.56000000000000005</v>
          </cell>
          <cell r="P415">
            <v>1.05</v>
          </cell>
          <cell r="Q415">
            <v>-0.62</v>
          </cell>
          <cell r="R415">
            <v>1.65</v>
          </cell>
          <cell r="S415">
            <v>-0.12</v>
          </cell>
          <cell r="T415">
            <v>0.44</v>
          </cell>
          <cell r="U415">
            <v>0.3</v>
          </cell>
          <cell r="V415">
            <v>-0.17</v>
          </cell>
          <cell r="W415">
            <v>0.27</v>
          </cell>
          <cell r="X415">
            <v>1.64</v>
          </cell>
          <cell r="Y415">
            <v>1.53</v>
          </cell>
          <cell r="Z415">
            <v>1.32</v>
          </cell>
          <cell r="AA415">
            <v>0.75</v>
          </cell>
          <cell r="AB415">
            <v>0.8</v>
          </cell>
          <cell r="AC415">
            <v>0.7</v>
          </cell>
          <cell r="AD415">
            <v>2.37</v>
          </cell>
          <cell r="AE415">
            <v>1.24</v>
          </cell>
          <cell r="AF415">
            <v>0.28999999999999998</v>
          </cell>
          <cell r="AG415">
            <v>-0.85</v>
          </cell>
          <cell r="AH415">
            <v>1.06</v>
          </cell>
          <cell r="AI415">
            <v>0.94</v>
          </cell>
          <cell r="AJ415">
            <v>1.71</v>
          </cell>
          <cell r="AK415">
            <v>-0.03</v>
          </cell>
          <cell r="AL415">
            <v>0.19</v>
          </cell>
          <cell r="AM415">
            <v>1.37</v>
          </cell>
          <cell r="AN415">
            <v>1.1399999999999999</v>
          </cell>
          <cell r="AO415">
            <v>0.55000000000000004</v>
          </cell>
          <cell r="AP415">
            <v>1.5</v>
          </cell>
          <cell r="AQ415">
            <v>0.87</v>
          </cell>
          <cell r="AR415">
            <v>1.44</v>
          </cell>
          <cell r="BI415">
            <v>414</v>
          </cell>
        </row>
        <row r="416">
          <cell r="A416" t="str">
            <v>4201003.Sapato feminino</v>
          </cell>
          <cell r="B416">
            <v>-0.99</v>
          </cell>
          <cell r="C416">
            <v>-0.3</v>
          </cell>
          <cell r="D416">
            <v>-0.61</v>
          </cell>
          <cell r="E416">
            <v>-0.27</v>
          </cell>
          <cell r="F416">
            <v>-0.38</v>
          </cell>
          <cell r="G416">
            <v>0.34</v>
          </cell>
          <cell r="H416">
            <v>-0.5</v>
          </cell>
          <cell r="I416">
            <v>-1.5</v>
          </cell>
          <cell r="J416">
            <v>3.8</v>
          </cell>
          <cell r="K416">
            <v>1.3</v>
          </cell>
          <cell r="L416">
            <v>2.04</v>
          </cell>
          <cell r="M416">
            <v>1.69</v>
          </cell>
          <cell r="N416">
            <v>1.27</v>
          </cell>
          <cell r="O416">
            <v>-0.2</v>
          </cell>
          <cell r="P416">
            <v>0.1</v>
          </cell>
          <cell r="Q416">
            <v>1.05</v>
          </cell>
          <cell r="R416">
            <v>0.23</v>
          </cell>
          <cell r="S416">
            <v>-0.97</v>
          </cell>
          <cell r="T416">
            <v>-0.64</v>
          </cell>
          <cell r="U416">
            <v>1.02</v>
          </cell>
          <cell r="V416">
            <v>0.17</v>
          </cell>
          <cell r="W416">
            <v>1.55</v>
          </cell>
          <cell r="X416">
            <v>1.18</v>
          </cell>
          <cell r="Y416">
            <v>-0.33</v>
          </cell>
          <cell r="Z416">
            <v>-0.81</v>
          </cell>
          <cell r="AA416">
            <v>0.22</v>
          </cell>
          <cell r="AB416">
            <v>0.47</v>
          </cell>
          <cell r="AC416">
            <v>1.25</v>
          </cell>
          <cell r="AD416">
            <v>1.55</v>
          </cell>
          <cell r="AE416">
            <v>1.25</v>
          </cell>
          <cell r="AF416">
            <v>-1.08</v>
          </cell>
          <cell r="AG416">
            <v>1.45</v>
          </cell>
          <cell r="AH416">
            <v>1.1599999999999999</v>
          </cell>
          <cell r="AI416">
            <v>1.73</v>
          </cell>
          <cell r="AJ416">
            <v>2.5</v>
          </cell>
          <cell r="AK416">
            <v>1.41</v>
          </cell>
          <cell r="AL416">
            <v>0.52</v>
          </cell>
          <cell r="AM416">
            <v>-0.06</v>
          </cell>
          <cell r="AN416">
            <v>0.28000000000000003</v>
          </cell>
          <cell r="AO416">
            <v>0.55000000000000004</v>
          </cell>
          <cell r="AP416">
            <v>1.82</v>
          </cell>
          <cell r="AQ416">
            <v>0.95</v>
          </cell>
          <cell r="AR416">
            <v>0.09</v>
          </cell>
          <cell r="BI416">
            <v>415</v>
          </cell>
        </row>
        <row r="417">
          <cell r="A417" t="str">
            <v>4201004.Sapato infantil</v>
          </cell>
          <cell r="B417">
            <v>-0.73</v>
          </cell>
          <cell r="C417">
            <v>0.81</v>
          </cell>
          <cell r="D417">
            <v>-0.7</v>
          </cell>
          <cell r="E417">
            <v>0.02</v>
          </cell>
          <cell r="F417">
            <v>0.43</v>
          </cell>
          <cell r="G417">
            <v>-0.01</v>
          </cell>
          <cell r="H417">
            <v>-0.57999999999999996</v>
          </cell>
          <cell r="I417">
            <v>-1.75</v>
          </cell>
          <cell r="J417">
            <v>2.41</v>
          </cell>
          <cell r="K417">
            <v>-0.15</v>
          </cell>
          <cell r="L417">
            <v>1.52</v>
          </cell>
          <cell r="M417">
            <v>0.92</v>
          </cell>
          <cell r="N417">
            <v>0.78</v>
          </cell>
          <cell r="O417">
            <v>0.45</v>
          </cell>
          <cell r="P417">
            <v>0.16</v>
          </cell>
          <cell r="Q417">
            <v>-0.15</v>
          </cell>
          <cell r="R417">
            <v>0.89</v>
          </cell>
          <cell r="S417">
            <v>0.15</v>
          </cell>
          <cell r="T417">
            <v>-0.39</v>
          </cell>
          <cell r="U417">
            <v>0</v>
          </cell>
          <cell r="V417">
            <v>-0.78</v>
          </cell>
          <cell r="W417">
            <v>0.25</v>
          </cell>
          <cell r="X417">
            <v>0.8</v>
          </cell>
          <cell r="Y417">
            <v>-0.12</v>
          </cell>
          <cell r="Z417">
            <v>0.67</v>
          </cell>
          <cell r="AA417">
            <v>0.6</v>
          </cell>
          <cell r="AB417">
            <v>0.34</v>
          </cell>
          <cell r="AC417">
            <v>0.77</v>
          </cell>
          <cell r="AD417">
            <v>1.71</v>
          </cell>
          <cell r="AE417">
            <v>1.22</v>
          </cell>
          <cell r="AF417">
            <v>0.4</v>
          </cell>
          <cell r="AG417">
            <v>-0.61</v>
          </cell>
          <cell r="AH417">
            <v>-0.27</v>
          </cell>
          <cell r="AI417">
            <v>0.86</v>
          </cell>
          <cell r="AJ417">
            <v>0.69</v>
          </cell>
          <cell r="AK417">
            <v>1</v>
          </cell>
          <cell r="AL417">
            <v>0.9</v>
          </cell>
          <cell r="AM417">
            <v>0.21</v>
          </cell>
          <cell r="AN417">
            <v>-0.21</v>
          </cell>
          <cell r="AO417">
            <v>0.92</v>
          </cell>
          <cell r="AP417">
            <v>-7.0000000000000007E-2</v>
          </cell>
          <cell r="AQ417">
            <v>0.52</v>
          </cell>
          <cell r="AR417">
            <v>1.1200000000000001</v>
          </cell>
          <cell r="BI417">
            <v>416</v>
          </cell>
        </row>
        <row r="418">
          <cell r="A418" t="str">
            <v>4201006.Sandália/chinelo masculino</v>
          </cell>
          <cell r="B418">
            <v>-0.93</v>
          </cell>
          <cell r="C418">
            <v>-0.08</v>
          </cell>
          <cell r="D418">
            <v>0.55000000000000004</v>
          </cell>
          <cell r="E418">
            <v>1.35</v>
          </cell>
          <cell r="F418">
            <v>0.89</v>
          </cell>
          <cell r="G418">
            <v>1.43</v>
          </cell>
          <cell r="H418">
            <v>-0.53</v>
          </cell>
          <cell r="I418">
            <v>-1.42</v>
          </cell>
          <cell r="J418">
            <v>-0.01</v>
          </cell>
          <cell r="K418">
            <v>-0.23</v>
          </cell>
          <cell r="L418">
            <v>1.07</v>
          </cell>
          <cell r="M418">
            <v>-0.48</v>
          </cell>
          <cell r="N418">
            <v>1.39</v>
          </cell>
          <cell r="O418">
            <v>0.83</v>
          </cell>
          <cell r="P418">
            <v>0.99</v>
          </cell>
          <cell r="Q418">
            <v>0.61</v>
          </cell>
          <cell r="R418">
            <v>1.78</v>
          </cell>
          <cell r="S418">
            <v>1.25</v>
          </cell>
          <cell r="T418">
            <v>0.41</v>
          </cell>
          <cell r="U418">
            <v>-0.85</v>
          </cell>
          <cell r="V418">
            <v>-1.59</v>
          </cell>
          <cell r="W418">
            <v>-0.01</v>
          </cell>
          <cell r="X418">
            <v>0.37</v>
          </cell>
          <cell r="Y418">
            <v>0.49</v>
          </cell>
          <cell r="Z418">
            <v>0.26</v>
          </cell>
          <cell r="AA418">
            <v>0.5</v>
          </cell>
          <cell r="AB418">
            <v>1.43</v>
          </cell>
          <cell r="AC418">
            <v>1.31</v>
          </cell>
          <cell r="AD418">
            <v>3.47</v>
          </cell>
          <cell r="AE418">
            <v>1.24</v>
          </cell>
          <cell r="AF418">
            <v>0.33</v>
          </cell>
          <cell r="AG418">
            <v>0.17</v>
          </cell>
          <cell r="AH418">
            <v>-1.1200000000000001</v>
          </cell>
          <cell r="AI418">
            <v>1.24</v>
          </cell>
          <cell r="AJ418">
            <v>1.46</v>
          </cell>
          <cell r="AK418">
            <v>-0.03</v>
          </cell>
          <cell r="AL418">
            <v>1.83</v>
          </cell>
          <cell r="AM418">
            <v>-0.59</v>
          </cell>
          <cell r="AN418">
            <v>-0.28999999999999998</v>
          </cell>
          <cell r="AO418">
            <v>1.1299999999999999</v>
          </cell>
          <cell r="AP418">
            <v>0.66</v>
          </cell>
          <cell r="AQ418">
            <v>2.5099999999999998</v>
          </cell>
          <cell r="AR418">
            <v>1.91</v>
          </cell>
          <cell r="BI418">
            <v>417</v>
          </cell>
        </row>
        <row r="419">
          <cell r="A419" t="str">
            <v>4201007.Sandália/chinelo feminino</v>
          </cell>
          <cell r="B419">
            <v>-0.26</v>
          </cell>
          <cell r="C419">
            <v>1.1000000000000001</v>
          </cell>
          <cell r="D419">
            <v>0.95</v>
          </cell>
          <cell r="E419">
            <v>0.21</v>
          </cell>
          <cell r="F419">
            <v>0.56000000000000005</v>
          </cell>
          <cell r="G419">
            <v>-0.91</v>
          </cell>
          <cell r="H419">
            <v>-1.51</v>
          </cell>
          <cell r="I419">
            <v>-3.96</v>
          </cell>
          <cell r="J419">
            <v>-0.77</v>
          </cell>
          <cell r="K419">
            <v>1.37</v>
          </cell>
          <cell r="L419">
            <v>0.8</v>
          </cell>
          <cell r="M419">
            <v>0.57999999999999996</v>
          </cell>
          <cell r="N419">
            <v>0.93</v>
          </cell>
          <cell r="O419">
            <v>2.16</v>
          </cell>
          <cell r="P419">
            <v>1.1499999999999999</v>
          </cell>
          <cell r="Q419">
            <v>0.93</v>
          </cell>
          <cell r="R419">
            <v>2.56</v>
          </cell>
          <cell r="S419">
            <v>1.4</v>
          </cell>
          <cell r="T419">
            <v>-2.56</v>
          </cell>
          <cell r="U419">
            <v>-0.62</v>
          </cell>
          <cell r="V419">
            <v>-1.01</v>
          </cell>
          <cell r="W419">
            <v>-0.86</v>
          </cell>
          <cell r="X419">
            <v>0.18</v>
          </cell>
          <cell r="Y419">
            <v>0.66</v>
          </cell>
          <cell r="Z419">
            <v>0.97</v>
          </cell>
          <cell r="AA419">
            <v>1.63</v>
          </cell>
          <cell r="AB419">
            <v>1.69</v>
          </cell>
          <cell r="AC419">
            <v>1.62</v>
          </cell>
          <cell r="AD419">
            <v>3.52</v>
          </cell>
          <cell r="AE419">
            <v>1.01</v>
          </cell>
          <cell r="AF419">
            <v>-1.31</v>
          </cell>
          <cell r="AG419">
            <v>-1.7</v>
          </cell>
          <cell r="AH419">
            <v>0.48</v>
          </cell>
          <cell r="AI419">
            <v>0.2</v>
          </cell>
          <cell r="AJ419">
            <v>1.3</v>
          </cell>
          <cell r="AK419">
            <v>1.74</v>
          </cell>
          <cell r="AL419">
            <v>0.67</v>
          </cell>
          <cell r="AM419">
            <v>1.63</v>
          </cell>
          <cell r="AN419">
            <v>2.65</v>
          </cell>
          <cell r="AO419">
            <v>2.06</v>
          </cell>
          <cell r="AP419">
            <v>2.08</v>
          </cell>
          <cell r="AQ419">
            <v>0.3</v>
          </cell>
          <cell r="AR419">
            <v>-1.1399999999999999</v>
          </cell>
          <cell r="BI419">
            <v>418</v>
          </cell>
        </row>
        <row r="420">
          <cell r="A420" t="str">
            <v>4201008.Sandália/chinelo infantil</v>
          </cell>
          <cell r="B420">
            <v>-0.45</v>
          </cell>
          <cell r="C420">
            <v>-0.44</v>
          </cell>
          <cell r="D420">
            <v>0.65</v>
          </cell>
          <cell r="E420">
            <v>1.35</v>
          </cell>
          <cell r="F420">
            <v>0.13</v>
          </cell>
          <cell r="G420">
            <v>0.62</v>
          </cell>
          <cell r="H420">
            <v>1.1200000000000001</v>
          </cell>
          <cell r="I420">
            <v>-0.61</v>
          </cell>
          <cell r="J420">
            <v>-0.92</v>
          </cell>
          <cell r="K420">
            <v>-0.43</v>
          </cell>
          <cell r="L420">
            <v>0.54</v>
          </cell>
          <cell r="M420">
            <v>2.0299999999999998</v>
          </cell>
          <cell r="N420">
            <v>1.1200000000000001</v>
          </cell>
          <cell r="O420">
            <v>0.42</v>
          </cell>
          <cell r="P420">
            <v>1</v>
          </cell>
          <cell r="Q420">
            <v>-0.63</v>
          </cell>
          <cell r="R420">
            <v>1.43</v>
          </cell>
          <cell r="S420">
            <v>0.84</v>
          </cell>
          <cell r="T420">
            <v>-0.1</v>
          </cell>
          <cell r="U420">
            <v>-0.05</v>
          </cell>
          <cell r="V420">
            <v>-0.1</v>
          </cell>
          <cell r="W420">
            <v>-1.47</v>
          </cell>
          <cell r="X420">
            <v>0.19</v>
          </cell>
          <cell r="Y420">
            <v>0.72</v>
          </cell>
          <cell r="Z420">
            <v>1.28</v>
          </cell>
          <cell r="AA420">
            <v>-1</v>
          </cell>
          <cell r="AB420">
            <v>0</v>
          </cell>
          <cell r="AC420">
            <v>1.28</v>
          </cell>
          <cell r="AD420">
            <v>2.94</v>
          </cell>
          <cell r="AE420">
            <v>0.17</v>
          </cell>
          <cell r="AF420">
            <v>1.36</v>
          </cell>
          <cell r="AG420">
            <v>0.79</v>
          </cell>
          <cell r="AH420">
            <v>-0.21</v>
          </cell>
          <cell r="AI420">
            <v>1.47</v>
          </cell>
          <cell r="AJ420">
            <v>1.05</v>
          </cell>
          <cell r="AK420">
            <v>1.28</v>
          </cell>
          <cell r="AL420">
            <v>0.93</v>
          </cell>
          <cell r="AM420">
            <v>2.16</v>
          </cell>
          <cell r="AN420">
            <v>1.2</v>
          </cell>
          <cell r="AO420">
            <v>1.74</v>
          </cell>
          <cell r="AP420">
            <v>2.4500000000000002</v>
          </cell>
          <cell r="AQ420">
            <v>0.73</v>
          </cell>
          <cell r="AR420">
            <v>0.6</v>
          </cell>
          <cell r="BI420">
            <v>419</v>
          </cell>
        </row>
        <row r="421">
          <cell r="A421" t="str">
            <v>4201015.Bolsa e carteira feminina</v>
          </cell>
          <cell r="B421">
            <v>0.21</v>
          </cell>
          <cell r="C421">
            <v>0.82</v>
          </cell>
          <cell r="D421">
            <v>1.21</v>
          </cell>
          <cell r="E421">
            <v>1.28</v>
          </cell>
          <cell r="F421">
            <v>1.74</v>
          </cell>
          <cell r="G421">
            <v>-0.16</v>
          </cell>
          <cell r="H421">
            <v>-7.0000000000000007E-2</v>
          </cell>
          <cell r="I421">
            <v>-1.38</v>
          </cell>
          <cell r="J421">
            <v>1.8</v>
          </cell>
          <cell r="K421">
            <v>-0.3</v>
          </cell>
          <cell r="L421">
            <v>0.55000000000000004</v>
          </cell>
          <cell r="M421">
            <v>1.63</v>
          </cell>
          <cell r="N421">
            <v>-0.83</v>
          </cell>
          <cell r="O421">
            <v>0.57999999999999996</v>
          </cell>
          <cell r="P421">
            <v>0.52</v>
          </cell>
          <cell r="Q421">
            <v>0.02</v>
          </cell>
          <cell r="R421">
            <v>1.1499999999999999</v>
          </cell>
          <cell r="S421">
            <v>0.97</v>
          </cell>
          <cell r="T421">
            <v>-2.4</v>
          </cell>
          <cell r="U421">
            <v>0.23</v>
          </cell>
          <cell r="V421">
            <v>-0.53</v>
          </cell>
          <cell r="W421">
            <v>0.88</v>
          </cell>
          <cell r="X421">
            <v>0.54</v>
          </cell>
          <cell r="Y421">
            <v>0.71</v>
          </cell>
          <cell r="Z421">
            <v>0.06</v>
          </cell>
          <cell r="AA421">
            <v>-0.15</v>
          </cell>
          <cell r="AB421">
            <v>1.1599999999999999</v>
          </cell>
          <cell r="AC421">
            <v>0.95</v>
          </cell>
          <cell r="AD421">
            <v>2.68</v>
          </cell>
          <cell r="AE421">
            <v>0.14000000000000001</v>
          </cell>
          <cell r="AF421">
            <v>-1</v>
          </cell>
          <cell r="AG421">
            <v>0.04</v>
          </cell>
          <cell r="AH421">
            <v>1.62</v>
          </cell>
          <cell r="AI421">
            <v>1.64</v>
          </cell>
          <cell r="AJ421">
            <v>1.1299999999999999</v>
          </cell>
          <cell r="AK421">
            <v>1.04</v>
          </cell>
          <cell r="AL421">
            <v>-0.13</v>
          </cell>
          <cell r="AM421">
            <v>1.19</v>
          </cell>
          <cell r="AN421">
            <v>1.1000000000000001</v>
          </cell>
          <cell r="AO421">
            <v>2.63</v>
          </cell>
          <cell r="AP421">
            <v>1.21</v>
          </cell>
          <cell r="AQ421">
            <v>1.99</v>
          </cell>
          <cell r="AR421">
            <v>0.61</v>
          </cell>
          <cell r="BI421">
            <v>420</v>
          </cell>
        </row>
        <row r="422">
          <cell r="A422" t="str">
            <v>4201029.Bolsa e carteira masculina</v>
          </cell>
          <cell r="B422">
            <v>-1.73</v>
          </cell>
          <cell r="C422">
            <v>0.33</v>
          </cell>
          <cell r="D422">
            <v>0.33</v>
          </cell>
          <cell r="E422">
            <v>-2.73</v>
          </cell>
          <cell r="F422">
            <v>-0.41</v>
          </cell>
          <cell r="G422">
            <v>1.26</v>
          </cell>
          <cell r="H422">
            <v>-0.83</v>
          </cell>
          <cell r="I422">
            <v>-0.99</v>
          </cell>
          <cell r="J422">
            <v>-1.83</v>
          </cell>
          <cell r="K422">
            <v>0.61</v>
          </cell>
          <cell r="L422">
            <v>0.18</v>
          </cell>
          <cell r="M422">
            <v>1.08</v>
          </cell>
          <cell r="N422">
            <v>1.49</v>
          </cell>
          <cell r="O422">
            <v>2.5</v>
          </cell>
          <cell r="P422">
            <v>0.88</v>
          </cell>
          <cell r="Q422">
            <v>0.89</v>
          </cell>
          <cell r="R422">
            <v>1.03</v>
          </cell>
          <cell r="S422">
            <v>-1.6</v>
          </cell>
          <cell r="T422">
            <v>2.76</v>
          </cell>
          <cell r="U422">
            <v>1.38</v>
          </cell>
          <cell r="V422">
            <v>0.42</v>
          </cell>
          <cell r="W422">
            <v>0.63</v>
          </cell>
          <cell r="X422">
            <v>0.31</v>
          </cell>
          <cell r="Y422">
            <v>1.86</v>
          </cell>
          <cell r="Z422">
            <v>2.4500000000000002</v>
          </cell>
          <cell r="AA422">
            <v>1.81</v>
          </cell>
          <cell r="AB422">
            <v>1.06</v>
          </cell>
          <cell r="AC422">
            <v>0.64</v>
          </cell>
          <cell r="AD422">
            <v>3.13</v>
          </cell>
          <cell r="AE422">
            <v>1.84</v>
          </cell>
          <cell r="AF422">
            <v>0.31</v>
          </cell>
          <cell r="AG422">
            <v>0.98</v>
          </cell>
          <cell r="AH422">
            <v>0.24</v>
          </cell>
          <cell r="AI422">
            <v>2.6</v>
          </cell>
          <cell r="AJ422">
            <v>-0.88</v>
          </cell>
          <cell r="AK422">
            <v>0.56000000000000005</v>
          </cell>
          <cell r="AL422">
            <v>-1.07</v>
          </cell>
          <cell r="AM422">
            <v>1.9</v>
          </cell>
          <cell r="AN422">
            <v>-0.32</v>
          </cell>
          <cell r="AO422">
            <v>3.81</v>
          </cell>
          <cell r="AP422">
            <v>1.1100000000000001</v>
          </cell>
          <cell r="AQ422">
            <v>2.46</v>
          </cell>
          <cell r="AR422">
            <v>3.82</v>
          </cell>
          <cell r="BI422">
            <v>421</v>
          </cell>
        </row>
        <row r="423">
          <cell r="A423" t="str">
            <v>4201063.Tenis</v>
          </cell>
          <cell r="B423">
            <v>-0.65</v>
          </cell>
          <cell r="C423">
            <v>-0.06</v>
          </cell>
          <cell r="D423">
            <v>0.49</v>
          </cell>
          <cell r="E423">
            <v>0.17</v>
          </cell>
          <cell r="F423">
            <v>-0.21</v>
          </cell>
          <cell r="G423">
            <v>0.67</v>
          </cell>
          <cell r="H423">
            <v>-0.01</v>
          </cell>
          <cell r="I423">
            <v>-0.94</v>
          </cell>
          <cell r="J423">
            <v>1.01</v>
          </cell>
          <cell r="K423">
            <v>-0.2</v>
          </cell>
          <cell r="L423">
            <v>1.38</v>
          </cell>
          <cell r="M423">
            <v>0.94</v>
          </cell>
          <cell r="N423">
            <v>1.36</v>
          </cell>
          <cell r="O423">
            <v>-0.16</v>
          </cell>
          <cell r="P423">
            <v>1.23</v>
          </cell>
          <cell r="Q423">
            <v>0.79</v>
          </cell>
          <cell r="R423">
            <v>0.65</v>
          </cell>
          <cell r="S423">
            <v>-0.12</v>
          </cell>
          <cell r="T423">
            <v>0.32</v>
          </cell>
          <cell r="U423">
            <v>0.08</v>
          </cell>
          <cell r="V423">
            <v>0.05</v>
          </cell>
          <cell r="W423">
            <v>-0.1</v>
          </cell>
          <cell r="X423">
            <v>0.64</v>
          </cell>
          <cell r="Y423">
            <v>0.36</v>
          </cell>
          <cell r="Z423">
            <v>0.4</v>
          </cell>
          <cell r="AA423">
            <v>0.45</v>
          </cell>
          <cell r="AB423">
            <v>0.25</v>
          </cell>
          <cell r="AC423">
            <v>1.05</v>
          </cell>
          <cell r="AD423">
            <v>1.62</v>
          </cell>
          <cell r="AE423">
            <v>-0.17</v>
          </cell>
          <cell r="AF423">
            <v>0.28000000000000003</v>
          </cell>
          <cell r="AG423">
            <v>-0.01</v>
          </cell>
          <cell r="AH423">
            <v>1.18</v>
          </cell>
          <cell r="AI423">
            <v>1.52</v>
          </cell>
          <cell r="AJ423">
            <v>-0.11</v>
          </cell>
          <cell r="AK423">
            <v>-7.0000000000000007E-2</v>
          </cell>
          <cell r="AL423">
            <v>0.75</v>
          </cell>
          <cell r="AM423">
            <v>0.51</v>
          </cell>
          <cell r="AN423">
            <v>1.5</v>
          </cell>
          <cell r="AO423">
            <v>1.44</v>
          </cell>
          <cell r="AP423">
            <v>0.52</v>
          </cell>
          <cell r="AQ423">
            <v>2</v>
          </cell>
          <cell r="AR423">
            <v>0.18</v>
          </cell>
          <cell r="BI423">
            <v>422</v>
          </cell>
        </row>
        <row r="424">
          <cell r="A424" t="str">
            <v>43.Jóias e bijuterias</v>
          </cell>
          <cell r="B424">
            <v>1.28</v>
          </cell>
          <cell r="C424">
            <v>0.28999999999999998</v>
          </cell>
          <cell r="D424">
            <v>2.93</v>
          </cell>
          <cell r="E424">
            <v>0.8</v>
          </cell>
          <cell r="F424">
            <v>0.97</v>
          </cell>
          <cell r="G424">
            <v>-0.95</v>
          </cell>
          <cell r="H424">
            <v>-0.93</v>
          </cell>
          <cell r="I424">
            <v>2.33</v>
          </cell>
          <cell r="J424">
            <v>0.57999999999999996</v>
          </cell>
          <cell r="K424">
            <v>-0.51</v>
          </cell>
          <cell r="L424">
            <v>0.84</v>
          </cell>
          <cell r="M424">
            <v>0.49</v>
          </cell>
          <cell r="N424">
            <v>1.27</v>
          </cell>
          <cell r="O424">
            <v>1.02</v>
          </cell>
          <cell r="P424">
            <v>0.39</v>
          </cell>
          <cell r="Q424">
            <v>0.54</v>
          </cell>
          <cell r="R424">
            <v>1.94</v>
          </cell>
          <cell r="S424">
            <v>-0.1</v>
          </cell>
          <cell r="T424">
            <v>0.51</v>
          </cell>
          <cell r="U424">
            <v>0.89</v>
          </cell>
          <cell r="V424">
            <v>0.11</v>
          </cell>
          <cell r="W424">
            <v>0.28999999999999998</v>
          </cell>
          <cell r="X424">
            <v>1.58</v>
          </cell>
          <cell r="Y424">
            <v>2.85</v>
          </cell>
          <cell r="Z424">
            <v>1.6</v>
          </cell>
          <cell r="AA424">
            <v>1.29</v>
          </cell>
          <cell r="AB424">
            <v>1.32</v>
          </cell>
          <cell r="AC424">
            <v>0.92</v>
          </cell>
          <cell r="AD424">
            <v>1.18</v>
          </cell>
          <cell r="AE424">
            <v>1.1100000000000001</v>
          </cell>
          <cell r="AF424">
            <v>-0.86</v>
          </cell>
          <cell r="AG424">
            <v>-0.4</v>
          </cell>
          <cell r="AH424">
            <v>0.42</v>
          </cell>
          <cell r="AI424">
            <v>0.69</v>
          </cell>
          <cell r="AJ424">
            <v>2.29</v>
          </cell>
          <cell r="AK424">
            <v>0.74</v>
          </cell>
          <cell r="AL424">
            <v>1.77</v>
          </cell>
          <cell r="AM424">
            <v>2.3199999999999998</v>
          </cell>
          <cell r="AN424">
            <v>2.95</v>
          </cell>
          <cell r="AO424">
            <v>2.64</v>
          </cell>
          <cell r="AP424">
            <v>1.39</v>
          </cell>
          <cell r="AQ424">
            <v>2.21</v>
          </cell>
          <cell r="AR424">
            <v>1.7</v>
          </cell>
          <cell r="BI424">
            <v>423</v>
          </cell>
        </row>
        <row r="425">
          <cell r="A425" t="str">
            <v>4301.Jóias e bijuterias</v>
          </cell>
          <cell r="B425">
            <v>1.28</v>
          </cell>
          <cell r="C425">
            <v>0.28999999999999998</v>
          </cell>
          <cell r="D425">
            <v>2.93</v>
          </cell>
          <cell r="E425">
            <v>0.8</v>
          </cell>
          <cell r="F425">
            <v>0.97</v>
          </cell>
          <cell r="G425">
            <v>-0.95</v>
          </cell>
          <cell r="H425">
            <v>-0.93</v>
          </cell>
          <cell r="I425">
            <v>2.33</v>
          </cell>
          <cell r="J425">
            <v>0.57999999999999996</v>
          </cell>
          <cell r="K425">
            <v>-0.51</v>
          </cell>
          <cell r="L425">
            <v>0.84</v>
          </cell>
          <cell r="M425">
            <v>0.49</v>
          </cell>
          <cell r="N425">
            <v>1.27</v>
          </cell>
          <cell r="O425">
            <v>1.02</v>
          </cell>
          <cell r="P425">
            <v>0.39</v>
          </cell>
          <cell r="Q425">
            <v>0.54</v>
          </cell>
          <cell r="R425">
            <v>1.94</v>
          </cell>
          <cell r="S425">
            <v>-0.1</v>
          </cell>
          <cell r="T425">
            <v>0.51</v>
          </cell>
          <cell r="U425">
            <v>0.89</v>
          </cell>
          <cell r="V425">
            <v>0.11</v>
          </cell>
          <cell r="W425">
            <v>0.28999999999999998</v>
          </cell>
          <cell r="X425">
            <v>1.58</v>
          </cell>
          <cell r="Y425">
            <v>2.85</v>
          </cell>
          <cell r="Z425">
            <v>1.6</v>
          </cell>
          <cell r="AA425">
            <v>1.29</v>
          </cell>
          <cell r="AB425">
            <v>1.32</v>
          </cell>
          <cell r="AC425">
            <v>0.92</v>
          </cell>
          <cell r="AD425">
            <v>1.18</v>
          </cell>
          <cell r="AE425">
            <v>1.1100000000000001</v>
          </cell>
          <cell r="AF425">
            <v>-0.86</v>
          </cell>
          <cell r="AG425">
            <v>-0.4</v>
          </cell>
          <cell r="AH425">
            <v>0.42</v>
          </cell>
          <cell r="AI425">
            <v>0.69</v>
          </cell>
          <cell r="AJ425">
            <v>2.29</v>
          </cell>
          <cell r="AK425">
            <v>0.74</v>
          </cell>
          <cell r="AL425">
            <v>1.77</v>
          </cell>
          <cell r="AM425">
            <v>2.3199999999999998</v>
          </cell>
          <cell r="AN425">
            <v>2.95</v>
          </cell>
          <cell r="AO425">
            <v>2.64</v>
          </cell>
          <cell r="AP425">
            <v>1.39</v>
          </cell>
          <cell r="AQ425">
            <v>2.21</v>
          </cell>
          <cell r="AR425">
            <v>1.7</v>
          </cell>
          <cell r="BI425">
            <v>424</v>
          </cell>
        </row>
        <row r="426">
          <cell r="A426" t="str">
            <v>4301001.Bijuteria</v>
          </cell>
          <cell r="B426">
            <v>1.08</v>
          </cell>
          <cell r="C426">
            <v>0.21</v>
          </cell>
          <cell r="D426">
            <v>2.85</v>
          </cell>
          <cell r="E426">
            <v>0.89</v>
          </cell>
          <cell r="F426">
            <v>0.96</v>
          </cell>
          <cell r="G426">
            <v>-0.88</v>
          </cell>
          <cell r="H426">
            <v>-1.1000000000000001</v>
          </cell>
          <cell r="I426">
            <v>2.48</v>
          </cell>
          <cell r="J426">
            <v>0.72</v>
          </cell>
          <cell r="K426">
            <v>-0.87</v>
          </cell>
          <cell r="L426">
            <v>0.89</v>
          </cell>
          <cell r="M426">
            <v>1.38</v>
          </cell>
          <cell r="N426">
            <v>-7.0000000000000007E-2</v>
          </cell>
          <cell r="O426">
            <v>1.6</v>
          </cell>
          <cell r="P426">
            <v>0.34</v>
          </cell>
          <cell r="Q426">
            <v>0.63</v>
          </cell>
          <cell r="R426">
            <v>4.07</v>
          </cell>
          <cell r="S426">
            <v>-1.4</v>
          </cell>
          <cell r="T426">
            <v>-0.01</v>
          </cell>
          <cell r="U426">
            <v>1.72</v>
          </cell>
          <cell r="V426">
            <v>0.46</v>
          </cell>
          <cell r="W426">
            <v>-0.59</v>
          </cell>
          <cell r="X426">
            <v>1.55</v>
          </cell>
          <cell r="Y426">
            <v>2.89</v>
          </cell>
          <cell r="Z426">
            <v>0.49</v>
          </cell>
          <cell r="AA426">
            <v>0.81</v>
          </cell>
          <cell r="AB426">
            <v>0.76</v>
          </cell>
          <cell r="AC426">
            <v>0.68</v>
          </cell>
          <cell r="AD426">
            <v>1.86</v>
          </cell>
          <cell r="AE426">
            <v>1.45</v>
          </cell>
          <cell r="AF426">
            <v>-1.59</v>
          </cell>
          <cell r="AG426">
            <v>-0.91</v>
          </cell>
          <cell r="AH426">
            <v>0.55000000000000004</v>
          </cell>
          <cell r="AI426">
            <v>1.19</v>
          </cell>
          <cell r="AJ426">
            <v>2.2000000000000002</v>
          </cell>
          <cell r="AK426">
            <v>-2.0499999999999998</v>
          </cell>
          <cell r="AL426">
            <v>0.35</v>
          </cell>
          <cell r="AM426">
            <v>0.06</v>
          </cell>
          <cell r="AN426">
            <v>2.3199999999999998</v>
          </cell>
          <cell r="AO426">
            <v>1.05</v>
          </cell>
          <cell r="AP426">
            <v>0.24</v>
          </cell>
          <cell r="AQ426">
            <v>0.2</v>
          </cell>
          <cell r="AR426">
            <v>-0.7</v>
          </cell>
          <cell r="BI426">
            <v>425</v>
          </cell>
        </row>
        <row r="427">
          <cell r="A427" t="str">
            <v>4301002.Jóia</v>
          </cell>
          <cell r="B427">
            <v>1.55</v>
          </cell>
          <cell r="C427">
            <v>0.55000000000000004</v>
          </cell>
          <cell r="D427">
            <v>4.12</v>
          </cell>
          <cell r="E427">
            <v>1.06</v>
          </cell>
          <cell r="F427">
            <v>0.77</v>
          </cell>
          <cell r="G427">
            <v>-1.1000000000000001</v>
          </cell>
          <cell r="H427">
            <v>-1.67</v>
          </cell>
          <cell r="I427">
            <v>2.56</v>
          </cell>
          <cell r="J427">
            <v>1.2</v>
          </cell>
          <cell r="K427">
            <v>0.03</v>
          </cell>
          <cell r="L427">
            <v>0.2</v>
          </cell>
          <cell r="M427">
            <v>-0.62</v>
          </cell>
          <cell r="N427">
            <v>3.38</v>
          </cell>
          <cell r="O427">
            <v>-0.28999999999999998</v>
          </cell>
          <cell r="P427">
            <v>1.22</v>
          </cell>
          <cell r="Q427">
            <v>0.46</v>
          </cell>
          <cell r="R427">
            <v>-0.34</v>
          </cell>
          <cell r="S427">
            <v>0.66</v>
          </cell>
          <cell r="T427">
            <v>1.64</v>
          </cell>
          <cell r="U427">
            <v>-0.49</v>
          </cell>
          <cell r="V427">
            <v>-1.0900000000000001</v>
          </cell>
          <cell r="W427">
            <v>1.06</v>
          </cell>
          <cell r="X427">
            <v>2.02</v>
          </cell>
          <cell r="Y427">
            <v>4.96</v>
          </cell>
          <cell r="Z427">
            <v>2.23</v>
          </cell>
          <cell r="AA427">
            <v>2.0499999999999998</v>
          </cell>
          <cell r="AB427">
            <v>2.09</v>
          </cell>
          <cell r="AC427">
            <v>0.74</v>
          </cell>
          <cell r="AD427">
            <v>-0.17</v>
          </cell>
          <cell r="AE427">
            <v>0.31</v>
          </cell>
          <cell r="AF427">
            <v>7.0000000000000007E-2</v>
          </cell>
          <cell r="AG427">
            <v>0.22</v>
          </cell>
          <cell r="AH427">
            <v>0.38</v>
          </cell>
          <cell r="AI427">
            <v>-1.1000000000000001</v>
          </cell>
          <cell r="AJ427">
            <v>2.68</v>
          </cell>
          <cell r="AK427">
            <v>3.4</v>
          </cell>
          <cell r="AL427">
            <v>2.56</v>
          </cell>
          <cell r="AM427">
            <v>5.48</v>
          </cell>
          <cell r="AN427">
            <v>4.0599999999999996</v>
          </cell>
          <cell r="AO427">
            <v>4.8899999999999997</v>
          </cell>
          <cell r="AP427">
            <v>2.4</v>
          </cell>
          <cell r="AQ427">
            <v>2.65</v>
          </cell>
          <cell r="AR427">
            <v>3.53</v>
          </cell>
          <cell r="BI427">
            <v>426</v>
          </cell>
        </row>
        <row r="428">
          <cell r="A428" t="str">
            <v>4301004.Relógio de pulso</v>
          </cell>
          <cell r="B428">
            <v>1.29</v>
          </cell>
          <cell r="C428">
            <v>0.12</v>
          </cell>
          <cell r="D428">
            <v>1.72</v>
          </cell>
          <cell r="E428">
            <v>0.39</v>
          </cell>
          <cell r="F428">
            <v>1.22</v>
          </cell>
          <cell r="G428">
            <v>-0.88</v>
          </cell>
          <cell r="H428">
            <v>0.15</v>
          </cell>
          <cell r="I428">
            <v>1.84</v>
          </cell>
          <cell r="J428">
            <v>-0.28999999999999998</v>
          </cell>
          <cell r="K428">
            <v>-0.56999999999999995</v>
          </cell>
          <cell r="L428">
            <v>1.49</v>
          </cell>
          <cell r="M428">
            <v>0.41</v>
          </cell>
          <cell r="N428">
            <v>0.95</v>
          </cell>
          <cell r="O428">
            <v>1.64</v>
          </cell>
          <cell r="P428">
            <v>-0.47</v>
          </cell>
          <cell r="Q428">
            <v>0.5</v>
          </cell>
          <cell r="R428">
            <v>1.34</v>
          </cell>
          <cell r="S428">
            <v>1.05</v>
          </cell>
          <cell r="T428">
            <v>0.05</v>
          </cell>
          <cell r="U428">
            <v>1.2</v>
          </cell>
          <cell r="V428">
            <v>0.9</v>
          </cell>
          <cell r="W428">
            <v>0.75</v>
          </cell>
          <cell r="X428">
            <v>1.1299999999999999</v>
          </cell>
          <cell r="Y428">
            <v>0.46</v>
          </cell>
          <cell r="Z428">
            <v>2.56</v>
          </cell>
          <cell r="AA428">
            <v>1.1399999999999999</v>
          </cell>
          <cell r="AB428">
            <v>1.29</v>
          </cell>
          <cell r="AC428">
            <v>1.5</v>
          </cell>
          <cell r="AD428">
            <v>1.75</v>
          </cell>
          <cell r="AE428">
            <v>1.53</v>
          </cell>
          <cell r="AF428">
            <v>-0.82</v>
          </cell>
          <cell r="AG428">
            <v>-0.35</v>
          </cell>
          <cell r="AH428">
            <v>0.3</v>
          </cell>
          <cell r="AI428">
            <v>2.02</v>
          </cell>
          <cell r="AJ428">
            <v>2</v>
          </cell>
          <cell r="AK428">
            <v>1.78</v>
          </cell>
          <cell r="AL428">
            <v>2.86</v>
          </cell>
          <cell r="AM428">
            <v>1.81</v>
          </cell>
          <cell r="AN428">
            <v>2.5099999999999998</v>
          </cell>
          <cell r="AO428">
            <v>2.06</v>
          </cell>
          <cell r="AP428">
            <v>1.65</v>
          </cell>
          <cell r="AQ428">
            <v>4.25</v>
          </cell>
          <cell r="AR428">
            <v>2.4700000000000002</v>
          </cell>
          <cell r="BI428">
            <v>427</v>
          </cell>
        </row>
        <row r="429">
          <cell r="A429" t="str">
            <v>44.Tecidos e armarinho</v>
          </cell>
          <cell r="B429">
            <v>0.96</v>
          </cell>
          <cell r="C429">
            <v>0.97</v>
          </cell>
          <cell r="D429">
            <v>1.37</v>
          </cell>
          <cell r="E429">
            <v>1.22</v>
          </cell>
          <cell r="F429">
            <v>1.31</v>
          </cell>
          <cell r="G429">
            <v>0.61</v>
          </cell>
          <cell r="H429">
            <v>0.91</v>
          </cell>
          <cell r="I429">
            <v>0.44</v>
          </cell>
          <cell r="J429">
            <v>0.55000000000000004</v>
          </cell>
          <cell r="K429">
            <v>0.38</v>
          </cell>
          <cell r="L429">
            <v>1.2</v>
          </cell>
          <cell r="M429">
            <v>0.2</v>
          </cell>
          <cell r="N429">
            <v>1.23</v>
          </cell>
          <cell r="O429">
            <v>0.62</v>
          </cell>
          <cell r="P429">
            <v>-0.35</v>
          </cell>
          <cell r="Q429">
            <v>0.84</v>
          </cell>
          <cell r="R429">
            <v>0.75</v>
          </cell>
          <cell r="S429">
            <v>-0.2</v>
          </cell>
          <cell r="T429">
            <v>0.65</v>
          </cell>
          <cell r="U429">
            <v>0.15</v>
          </cell>
          <cell r="V429">
            <v>0.8</v>
          </cell>
          <cell r="W429">
            <v>-0.12</v>
          </cell>
          <cell r="X429">
            <v>-0.2</v>
          </cell>
          <cell r="Y429">
            <v>-0.27</v>
          </cell>
          <cell r="Z429">
            <v>0.54</v>
          </cell>
          <cell r="AA429">
            <v>1.1399999999999999</v>
          </cell>
          <cell r="AB429">
            <v>0.44</v>
          </cell>
          <cell r="AC429">
            <v>1.1499999999999999</v>
          </cell>
          <cell r="AD429">
            <v>0.45</v>
          </cell>
          <cell r="AE429">
            <v>0.44</v>
          </cell>
          <cell r="AF429">
            <v>-1.05</v>
          </cell>
          <cell r="AG429">
            <v>0.54</v>
          </cell>
          <cell r="AH429">
            <v>0.34</v>
          </cell>
          <cell r="AI429">
            <v>1.48</v>
          </cell>
          <cell r="AJ429">
            <v>0.15</v>
          </cell>
          <cell r="AK429">
            <v>1.32</v>
          </cell>
          <cell r="AL429">
            <v>-0.86</v>
          </cell>
          <cell r="AM429">
            <v>0.01</v>
          </cell>
          <cell r="AN429">
            <v>2.65</v>
          </cell>
          <cell r="AO429">
            <v>0.87</v>
          </cell>
          <cell r="AP429">
            <v>1.1599999999999999</v>
          </cell>
          <cell r="AQ429">
            <v>2.62</v>
          </cell>
          <cell r="AR429">
            <v>2.3199999999999998</v>
          </cell>
          <cell r="BI429">
            <v>428</v>
          </cell>
        </row>
        <row r="430">
          <cell r="A430" t="str">
            <v>4401.Tecidos e armarinho</v>
          </cell>
          <cell r="B430">
            <v>0.96</v>
          </cell>
          <cell r="C430">
            <v>0.97</v>
          </cell>
          <cell r="D430">
            <v>1.37</v>
          </cell>
          <cell r="E430">
            <v>1.22</v>
          </cell>
          <cell r="F430">
            <v>1.31</v>
          </cell>
          <cell r="G430">
            <v>0.61</v>
          </cell>
          <cell r="H430">
            <v>0.91</v>
          </cell>
          <cell r="I430">
            <v>0.44</v>
          </cell>
          <cell r="J430">
            <v>0.55000000000000004</v>
          </cell>
          <cell r="K430">
            <v>0.38</v>
          </cell>
          <cell r="L430">
            <v>1.2</v>
          </cell>
          <cell r="M430">
            <v>0.2</v>
          </cell>
          <cell r="N430">
            <v>1.23</v>
          </cell>
          <cell r="O430">
            <v>0.62</v>
          </cell>
          <cell r="P430">
            <v>-0.35</v>
          </cell>
          <cell r="Q430">
            <v>0.84</v>
          </cell>
          <cell r="R430">
            <v>0.75</v>
          </cell>
          <cell r="S430">
            <v>-0.2</v>
          </cell>
          <cell r="T430">
            <v>0.65</v>
          </cell>
          <cell r="U430">
            <v>0.15</v>
          </cell>
          <cell r="V430">
            <v>0.8</v>
          </cell>
          <cell r="W430">
            <v>-0.12</v>
          </cell>
          <cell r="X430">
            <v>-0.2</v>
          </cell>
          <cell r="Y430">
            <v>-0.27</v>
          </cell>
          <cell r="Z430">
            <v>0.54</v>
          </cell>
          <cell r="AA430">
            <v>1.1399999999999999</v>
          </cell>
          <cell r="AB430">
            <v>0.44</v>
          </cell>
          <cell r="AC430">
            <v>1.1499999999999999</v>
          </cell>
          <cell r="AD430">
            <v>0.45</v>
          </cell>
          <cell r="AE430">
            <v>0.44</v>
          </cell>
          <cell r="AF430">
            <v>-1.05</v>
          </cell>
          <cell r="AG430">
            <v>0.54</v>
          </cell>
          <cell r="AH430">
            <v>0.34</v>
          </cell>
          <cell r="AI430">
            <v>1.48</v>
          </cell>
          <cell r="AJ430">
            <v>0.15</v>
          </cell>
          <cell r="AK430">
            <v>1.32</v>
          </cell>
          <cell r="AL430">
            <v>-0.86</v>
          </cell>
          <cell r="AM430">
            <v>0.01</v>
          </cell>
          <cell r="AN430">
            <v>2.65</v>
          </cell>
          <cell r="AO430">
            <v>0.87</v>
          </cell>
          <cell r="AP430">
            <v>1.1599999999999999</v>
          </cell>
          <cell r="AQ430">
            <v>2.62</v>
          </cell>
          <cell r="AR430">
            <v>2.3199999999999998</v>
          </cell>
          <cell r="BI430">
            <v>429</v>
          </cell>
        </row>
        <row r="431">
          <cell r="A431" t="str">
            <v>4401001.Tecido</v>
          </cell>
          <cell r="B431">
            <v>1.18</v>
          </cell>
          <cell r="C431">
            <v>0.95</v>
          </cell>
          <cell r="D431">
            <v>1.42</v>
          </cell>
          <cell r="E431">
            <v>1.47</v>
          </cell>
          <cell r="F431">
            <v>1.6</v>
          </cell>
          <cell r="G431">
            <v>0.96</v>
          </cell>
          <cell r="H431">
            <v>0.69</v>
          </cell>
          <cell r="I431">
            <v>0.6</v>
          </cell>
          <cell r="J431">
            <v>0.61</v>
          </cell>
          <cell r="K431">
            <v>0.56999999999999995</v>
          </cell>
          <cell r="L431">
            <v>1.27</v>
          </cell>
          <cell r="M431">
            <v>0.22</v>
          </cell>
          <cell r="N431">
            <v>1.44</v>
          </cell>
          <cell r="O431">
            <v>0.71</v>
          </cell>
          <cell r="P431">
            <v>-0.45</v>
          </cell>
          <cell r="Q431">
            <v>0.92</v>
          </cell>
          <cell r="R431">
            <v>0.88</v>
          </cell>
          <cell r="S431">
            <v>-0.26</v>
          </cell>
          <cell r="T431">
            <v>0.82</v>
          </cell>
          <cell r="U431">
            <v>0.03</v>
          </cell>
          <cell r="V431">
            <v>0.7</v>
          </cell>
          <cell r="W431">
            <v>-0.11</v>
          </cell>
          <cell r="X431">
            <v>-0.39</v>
          </cell>
          <cell r="Y431">
            <v>-0.33</v>
          </cell>
          <cell r="Z431">
            <v>0.56999999999999995</v>
          </cell>
          <cell r="AA431">
            <v>1.3</v>
          </cell>
          <cell r="AB431">
            <v>0.39</v>
          </cell>
          <cell r="AC431">
            <v>1.21</v>
          </cell>
          <cell r="AD431">
            <v>0.41</v>
          </cell>
          <cell r="AE431">
            <v>0.39</v>
          </cell>
          <cell r="AF431">
            <v>-0.81</v>
          </cell>
          <cell r="AG431">
            <v>0.44</v>
          </cell>
          <cell r="AH431">
            <v>0.49</v>
          </cell>
          <cell r="AI431">
            <v>1.53</v>
          </cell>
          <cell r="AJ431">
            <v>0.13</v>
          </cell>
          <cell r="AK431">
            <v>1.64</v>
          </cell>
          <cell r="AL431">
            <v>-0.93</v>
          </cell>
          <cell r="AM431">
            <v>0.04</v>
          </cell>
          <cell r="AN431">
            <v>2.7</v>
          </cell>
          <cell r="AO431">
            <v>0.96</v>
          </cell>
          <cell r="AP431">
            <v>1.19</v>
          </cell>
          <cell r="AQ431">
            <v>2.74</v>
          </cell>
          <cell r="AR431">
            <v>2.5299999999999998</v>
          </cell>
          <cell r="BI431">
            <v>430</v>
          </cell>
        </row>
        <row r="432">
          <cell r="A432" t="str">
            <v>4401002.Artigo de armarinho</v>
          </cell>
          <cell r="B432">
            <v>-0.24</v>
          </cell>
          <cell r="C432">
            <v>1.05</v>
          </cell>
          <cell r="D432">
            <v>0.38</v>
          </cell>
          <cell r="E432">
            <v>-1.64</v>
          </cell>
          <cell r="F432">
            <v>1.54</v>
          </cell>
          <cell r="G432">
            <v>-0.88</v>
          </cell>
          <cell r="H432">
            <v>1.03</v>
          </cell>
          <cell r="I432">
            <v>-0.15</v>
          </cell>
          <cell r="J432">
            <v>1.81</v>
          </cell>
          <cell r="K432">
            <v>-0.37</v>
          </cell>
          <cell r="L432">
            <v>1.1000000000000001</v>
          </cell>
          <cell r="M432">
            <v>-1.51</v>
          </cell>
          <cell r="N432">
            <v>0.84</v>
          </cell>
          <cell r="O432">
            <v>0.04</v>
          </cell>
          <cell r="P432">
            <v>0.64</v>
          </cell>
          <cell r="Q432">
            <v>0.28000000000000003</v>
          </cell>
          <cell r="R432">
            <v>-0.37</v>
          </cell>
          <cell r="S432">
            <v>1.06</v>
          </cell>
          <cell r="T432">
            <v>0.48</v>
          </cell>
          <cell r="U432">
            <v>1.4</v>
          </cell>
          <cell r="V432">
            <v>1.1599999999999999</v>
          </cell>
          <cell r="W432">
            <v>-0.52</v>
          </cell>
          <cell r="X432">
            <v>1.22</v>
          </cell>
          <cell r="Y432">
            <v>1.1100000000000001</v>
          </cell>
          <cell r="Z432">
            <v>0.52</v>
          </cell>
          <cell r="AA432">
            <v>-0.43</v>
          </cell>
          <cell r="AB432">
            <v>0.15</v>
          </cell>
          <cell r="AC432">
            <v>-0.16</v>
          </cell>
          <cell r="AD432">
            <v>1.31</v>
          </cell>
          <cell r="AE432">
            <v>0.93</v>
          </cell>
          <cell r="AF432">
            <v>-2.2200000000000002</v>
          </cell>
          <cell r="AG432">
            <v>0.71</v>
          </cell>
          <cell r="AH432">
            <v>-1.05</v>
          </cell>
          <cell r="AI432">
            <v>-0.75</v>
          </cell>
          <cell r="AJ432">
            <v>0.62</v>
          </cell>
          <cell r="AK432">
            <v>0.5</v>
          </cell>
          <cell r="AL432">
            <v>0.54</v>
          </cell>
          <cell r="AM432">
            <v>0.17</v>
          </cell>
          <cell r="AN432">
            <v>2.41</v>
          </cell>
          <cell r="AO432">
            <v>0.99</v>
          </cell>
          <cell r="AP432">
            <v>0.57999999999999996</v>
          </cell>
          <cell r="AQ432">
            <v>2.08</v>
          </cell>
          <cell r="AR432">
            <v>1.33</v>
          </cell>
          <cell r="BI432">
            <v>431</v>
          </cell>
        </row>
        <row r="433">
          <cell r="A433" t="str">
            <v>4401005.Acortinado</v>
          </cell>
          <cell r="B433">
            <v>-0.16</v>
          </cell>
          <cell r="C433">
            <v>1.06</v>
          </cell>
          <cell r="D433">
            <v>2.13</v>
          </cell>
          <cell r="E433">
            <v>1.95</v>
          </cell>
          <cell r="F433">
            <v>-2.48</v>
          </cell>
          <cell r="G433">
            <v>-1.76</v>
          </cell>
          <cell r="H433">
            <v>3.56</v>
          </cell>
          <cell r="I433">
            <v>-0.85</v>
          </cell>
          <cell r="J433">
            <v>-1.89</v>
          </cell>
          <cell r="K433">
            <v>-1.05</v>
          </cell>
          <cell r="L433">
            <v>0.41</v>
          </cell>
          <cell r="M433">
            <v>2.31</v>
          </cell>
          <cell r="N433">
            <v>-0.99</v>
          </cell>
          <cell r="O433">
            <v>0.23</v>
          </cell>
          <cell r="P433">
            <v>-0.42</v>
          </cell>
          <cell r="Q433">
            <v>0.52</v>
          </cell>
          <cell r="R433">
            <v>0.49</v>
          </cell>
          <cell r="S433">
            <v>-1.17</v>
          </cell>
          <cell r="T433">
            <v>-1.36</v>
          </cell>
          <cell r="U433">
            <v>0.08</v>
          </cell>
          <cell r="V433">
            <v>1.54</v>
          </cell>
          <cell r="W433">
            <v>0.27</v>
          </cell>
          <cell r="X433">
            <v>0.44</v>
          </cell>
          <cell r="Y433">
            <v>-1.48</v>
          </cell>
          <cell r="Z433">
            <v>0.19</v>
          </cell>
          <cell r="AA433">
            <v>1.32</v>
          </cell>
          <cell r="AB433">
            <v>1.53</v>
          </cell>
          <cell r="AC433">
            <v>2.17</v>
          </cell>
          <cell r="AD433">
            <v>-0.15</v>
          </cell>
          <cell r="AE433">
            <v>0.45</v>
          </cell>
          <cell r="AF433">
            <v>-2.72</v>
          </cell>
          <cell r="AG433">
            <v>1.67</v>
          </cell>
          <cell r="AH433">
            <v>0.28000000000000003</v>
          </cell>
          <cell r="AI433">
            <v>3.81</v>
          </cell>
          <cell r="AJ433">
            <v>-0.24</v>
          </cell>
          <cell r="AK433">
            <v>-1.79</v>
          </cell>
          <cell r="AL433">
            <v>-1.79</v>
          </cell>
          <cell r="AM433">
            <v>-0.56999999999999995</v>
          </cell>
          <cell r="AN433">
            <v>2.15</v>
          </cell>
          <cell r="AO433">
            <v>-0.62</v>
          </cell>
          <cell r="AP433">
            <v>1.61</v>
          </cell>
          <cell r="AQ433">
            <v>1.59</v>
          </cell>
          <cell r="AR433">
            <v>0.69</v>
          </cell>
          <cell r="BI433">
            <v>432</v>
          </cell>
        </row>
        <row r="434">
          <cell r="A434" t="str">
            <v>5.Transportes</v>
          </cell>
          <cell r="B434">
            <v>1.41</v>
          </cell>
          <cell r="C434">
            <v>0.55000000000000004</v>
          </cell>
          <cell r="D434">
            <v>3.24</v>
          </cell>
          <cell r="E434">
            <v>2.15</v>
          </cell>
          <cell r="F434">
            <v>0.33</v>
          </cell>
          <cell r="G434">
            <v>0.39</v>
          </cell>
          <cell r="H434">
            <v>0.4</v>
          </cell>
          <cell r="I434">
            <v>1.68</v>
          </cell>
          <cell r="J434">
            <v>0.51</v>
          </cell>
          <cell r="K434">
            <v>0.13</v>
          </cell>
          <cell r="L434">
            <v>0.03</v>
          </cell>
          <cell r="M434">
            <v>2.98</v>
          </cell>
          <cell r="N434">
            <v>2.7</v>
          </cell>
          <cell r="O434">
            <v>-0.01</v>
          </cell>
          <cell r="P434">
            <v>0.13</v>
          </cell>
          <cell r="Q434">
            <v>0.71</v>
          </cell>
          <cell r="R434">
            <v>1.87</v>
          </cell>
          <cell r="S434">
            <v>0.72</v>
          </cell>
          <cell r="T434">
            <v>0.77</v>
          </cell>
          <cell r="U434">
            <v>0.12</v>
          </cell>
          <cell r="V434">
            <v>-0.32</v>
          </cell>
          <cell r="W434">
            <v>0.3</v>
          </cell>
          <cell r="X434">
            <v>1.34</v>
          </cell>
          <cell r="Y434">
            <v>2.08</v>
          </cell>
          <cell r="Z434">
            <v>0.64</v>
          </cell>
          <cell r="AA434">
            <v>7.0000000000000007E-2</v>
          </cell>
          <cell r="AB434">
            <v>0.98</v>
          </cell>
          <cell r="AC434">
            <v>0.35</v>
          </cell>
          <cell r="AD434">
            <v>0.69</v>
          </cell>
          <cell r="AE434">
            <v>-1.5</v>
          </cell>
          <cell r="AF434">
            <v>-0.5</v>
          </cell>
          <cell r="AG434">
            <v>1.04</v>
          </cell>
          <cell r="AH434">
            <v>2.02</v>
          </cell>
          <cell r="AI434">
            <v>0.33</v>
          </cell>
          <cell r="AJ434">
            <v>0.32</v>
          </cell>
          <cell r="AK434">
            <v>0.55000000000000004</v>
          </cell>
          <cell r="AL434">
            <v>-0.15</v>
          </cell>
          <cell r="AM434">
            <v>0.34</v>
          </cell>
          <cell r="AN434">
            <v>1.2</v>
          </cell>
          <cell r="AO434">
            <v>4.68</v>
          </cell>
          <cell r="AP434">
            <v>1.33</v>
          </cell>
          <cell r="AQ434">
            <v>4.2</v>
          </cell>
          <cell r="AR434">
            <v>3</v>
          </cell>
          <cell r="BE434">
            <v>2</v>
          </cell>
          <cell r="BF434">
            <v>4</v>
          </cell>
          <cell r="BH434">
            <v>21.423100000000002</v>
          </cell>
          <cell r="BI434">
            <v>433</v>
          </cell>
        </row>
        <row r="435">
          <cell r="A435" t="str">
            <v>51.Transportes</v>
          </cell>
          <cell r="B435">
            <v>1.41</v>
          </cell>
          <cell r="C435">
            <v>0.55000000000000004</v>
          </cell>
          <cell r="D435">
            <v>3.24</v>
          </cell>
          <cell r="E435">
            <v>2.15</v>
          </cell>
          <cell r="F435">
            <v>0.33</v>
          </cell>
          <cell r="G435">
            <v>0.39</v>
          </cell>
          <cell r="H435">
            <v>0.4</v>
          </cell>
          <cell r="I435">
            <v>1.68</v>
          </cell>
          <cell r="J435">
            <v>0.51</v>
          </cell>
          <cell r="K435">
            <v>0.13</v>
          </cell>
          <cell r="L435">
            <v>0.03</v>
          </cell>
          <cell r="M435">
            <v>2.98</v>
          </cell>
          <cell r="N435">
            <v>2.7</v>
          </cell>
          <cell r="O435">
            <v>-0.01</v>
          </cell>
          <cell r="P435">
            <v>0.13</v>
          </cell>
          <cell r="Q435">
            <v>0.71</v>
          </cell>
          <cell r="R435">
            <v>1.87</v>
          </cell>
          <cell r="S435">
            <v>0.72</v>
          </cell>
          <cell r="T435">
            <v>0.77</v>
          </cell>
          <cell r="U435">
            <v>0.12</v>
          </cell>
          <cell r="V435">
            <v>-0.32</v>
          </cell>
          <cell r="W435">
            <v>0.3</v>
          </cell>
          <cell r="X435">
            <v>1.34</v>
          </cell>
          <cell r="Y435">
            <v>2.08</v>
          </cell>
          <cell r="Z435">
            <v>0.64</v>
          </cell>
          <cell r="AA435">
            <v>7.0000000000000007E-2</v>
          </cell>
          <cell r="AB435">
            <v>0.98</v>
          </cell>
          <cell r="AC435">
            <v>0.35</v>
          </cell>
          <cell r="AD435">
            <v>0.69</v>
          </cell>
          <cell r="AE435">
            <v>-1.5</v>
          </cell>
          <cell r="AF435">
            <v>-0.5</v>
          </cell>
          <cell r="AG435">
            <v>1.04</v>
          </cell>
          <cell r="AH435">
            <v>2.02</v>
          </cell>
          <cell r="AI435">
            <v>0.33</v>
          </cell>
          <cell r="AJ435">
            <v>0.32</v>
          </cell>
          <cell r="AK435">
            <v>0.55000000000000004</v>
          </cell>
          <cell r="AL435">
            <v>-0.15</v>
          </cell>
          <cell r="AM435">
            <v>0.34</v>
          </cell>
          <cell r="AN435">
            <v>1.2</v>
          </cell>
          <cell r="AO435">
            <v>4.68</v>
          </cell>
          <cell r="AP435">
            <v>1.33</v>
          </cell>
          <cell r="AQ435">
            <v>4.2</v>
          </cell>
          <cell r="AR435">
            <v>3</v>
          </cell>
          <cell r="BI435">
            <v>434</v>
          </cell>
        </row>
        <row r="436">
          <cell r="A436" t="str">
            <v>5101.Transporte público</v>
          </cell>
          <cell r="B436">
            <v>1.87</v>
          </cell>
          <cell r="C436">
            <v>0.66</v>
          </cell>
          <cell r="D436">
            <v>1.0900000000000001</v>
          </cell>
          <cell r="E436">
            <v>0.53</v>
          </cell>
          <cell r="F436">
            <v>0.46</v>
          </cell>
          <cell r="G436">
            <v>0.81</v>
          </cell>
          <cell r="H436">
            <v>0.32</v>
          </cell>
          <cell r="I436">
            <v>1.43</v>
          </cell>
          <cell r="J436">
            <v>0.42</v>
          </cell>
          <cell r="K436">
            <v>-0.01</v>
          </cell>
          <cell r="L436">
            <v>0.14000000000000001</v>
          </cell>
          <cell r="M436">
            <v>0.91</v>
          </cell>
          <cell r="N436">
            <v>0.72</v>
          </cell>
          <cell r="O436">
            <v>0.4</v>
          </cell>
          <cell r="P436">
            <v>0.04</v>
          </cell>
          <cell r="Q436">
            <v>0.56999999999999995</v>
          </cell>
          <cell r="R436">
            <v>1.72</v>
          </cell>
          <cell r="S436">
            <v>1.5</v>
          </cell>
          <cell r="T436">
            <v>1.64</v>
          </cell>
          <cell r="U436">
            <v>0.21</v>
          </cell>
          <cell r="V436">
            <v>-0.11</v>
          </cell>
          <cell r="W436">
            <v>0.98</v>
          </cell>
          <cell r="X436">
            <v>4.1100000000000003</v>
          </cell>
          <cell r="Y436">
            <v>1.94</v>
          </cell>
          <cell r="Z436">
            <v>1.5</v>
          </cell>
          <cell r="AA436">
            <v>1.24</v>
          </cell>
          <cell r="AB436">
            <v>0.65</v>
          </cell>
          <cell r="AC436">
            <v>0.41</v>
          </cell>
          <cell r="AD436">
            <v>0.82</v>
          </cell>
          <cell r="AE436">
            <v>1.06</v>
          </cell>
          <cell r="AF436">
            <v>0.84</v>
          </cell>
          <cell r="AG436">
            <v>0.43</v>
          </cell>
          <cell r="AH436">
            <v>0.28000000000000003</v>
          </cell>
          <cell r="AI436">
            <v>0.24</v>
          </cell>
          <cell r="AJ436">
            <v>2.12</v>
          </cell>
          <cell r="AK436">
            <v>0.52</v>
          </cell>
          <cell r="AL436">
            <v>0.85</v>
          </cell>
          <cell r="AM436">
            <v>0.01</v>
          </cell>
          <cell r="AN436">
            <v>1.57</v>
          </cell>
          <cell r="AO436">
            <v>2.66</v>
          </cell>
          <cell r="AP436">
            <v>1.96</v>
          </cell>
          <cell r="AQ436">
            <v>4.7</v>
          </cell>
          <cell r="AR436">
            <v>4.8499999999999996</v>
          </cell>
          <cell r="BI436">
            <v>435</v>
          </cell>
        </row>
        <row r="437">
          <cell r="A437" t="str">
            <v>5101001.Ônibus urbano</v>
          </cell>
          <cell r="B437">
            <v>1.1499999999999999</v>
          </cell>
          <cell r="C437">
            <v>0.59</v>
          </cell>
          <cell r="D437">
            <v>1.1299999999999999</v>
          </cell>
          <cell r="E437">
            <v>0.42</v>
          </cell>
          <cell r="F437">
            <v>0.54</v>
          </cell>
          <cell r="G437">
            <v>0.77</v>
          </cell>
          <cell r="H437">
            <v>0.45</v>
          </cell>
          <cell r="I437">
            <v>2.09</v>
          </cell>
          <cell r="J437">
            <v>0.56999999999999995</v>
          </cell>
          <cell r="K437">
            <v>0</v>
          </cell>
          <cell r="L437">
            <v>0.08</v>
          </cell>
          <cell r="M437">
            <v>0.32</v>
          </cell>
          <cell r="N437">
            <v>0.14000000000000001</v>
          </cell>
          <cell r="O437">
            <v>0.21</v>
          </cell>
          <cell r="P437">
            <v>0</v>
          </cell>
          <cell r="Q437">
            <v>0.87</v>
          </cell>
          <cell r="R437">
            <v>2.12</v>
          </cell>
          <cell r="S437">
            <v>1.8</v>
          </cell>
          <cell r="T437">
            <v>2.23</v>
          </cell>
          <cell r="U437">
            <v>0.28999999999999998</v>
          </cell>
          <cell r="V437">
            <v>0</v>
          </cell>
          <cell r="W437">
            <v>1.32</v>
          </cell>
          <cell r="X437">
            <v>5.22</v>
          </cell>
          <cell r="Y437">
            <v>0.55000000000000004</v>
          </cell>
          <cell r="Z437">
            <v>0.32</v>
          </cell>
          <cell r="AA437">
            <v>1.24</v>
          </cell>
          <cell r="AB437">
            <v>0.08</v>
          </cell>
          <cell r="AC437">
            <v>0.5</v>
          </cell>
          <cell r="AD437">
            <v>1.0900000000000001</v>
          </cell>
          <cell r="AE437">
            <v>1.34</v>
          </cell>
          <cell r="AF437">
            <v>0.83</v>
          </cell>
          <cell r="AG437">
            <v>0.61</v>
          </cell>
          <cell r="AH437">
            <v>0.28000000000000003</v>
          </cell>
          <cell r="AI437">
            <v>0.23</v>
          </cell>
          <cell r="AJ437">
            <v>2.44</v>
          </cell>
          <cell r="AK437">
            <v>0.02</v>
          </cell>
          <cell r="AL437">
            <v>0.09</v>
          </cell>
          <cell r="AM437">
            <v>0</v>
          </cell>
          <cell r="AN437">
            <v>1.02</v>
          </cell>
          <cell r="AO437">
            <v>1.94</v>
          </cell>
          <cell r="AP437">
            <v>2.67</v>
          </cell>
          <cell r="AQ437">
            <v>4.99</v>
          </cell>
          <cell r="AR437">
            <v>5.91</v>
          </cell>
          <cell r="BI437">
            <v>436</v>
          </cell>
        </row>
        <row r="438">
          <cell r="A438" t="str">
            <v>5101002.Táxi</v>
          </cell>
          <cell r="B438">
            <v>1.97</v>
          </cell>
          <cell r="C438">
            <v>1.97</v>
          </cell>
          <cell r="D438">
            <v>3.22</v>
          </cell>
          <cell r="E438">
            <v>0.32</v>
          </cell>
          <cell r="F438">
            <v>0</v>
          </cell>
          <cell r="G438">
            <v>0</v>
          </cell>
          <cell r="H438">
            <v>0</v>
          </cell>
          <cell r="I438">
            <v>0</v>
          </cell>
          <cell r="J438">
            <v>0.27</v>
          </cell>
          <cell r="K438">
            <v>0.66</v>
          </cell>
          <cell r="L438">
            <v>0.77</v>
          </cell>
          <cell r="M438">
            <v>0.91</v>
          </cell>
          <cell r="N438">
            <v>0.52</v>
          </cell>
          <cell r="O438">
            <v>0.48</v>
          </cell>
          <cell r="P438">
            <v>0.04</v>
          </cell>
          <cell r="Q438">
            <v>0</v>
          </cell>
          <cell r="R438">
            <v>0.9</v>
          </cell>
          <cell r="S438">
            <v>1.28</v>
          </cell>
          <cell r="T438">
            <v>0.88</v>
          </cell>
          <cell r="U438">
            <v>0.43</v>
          </cell>
          <cell r="V438">
            <v>0</v>
          </cell>
          <cell r="W438">
            <v>2.02</v>
          </cell>
          <cell r="X438">
            <v>1.37</v>
          </cell>
          <cell r="Y438">
            <v>1.01</v>
          </cell>
          <cell r="Z438">
            <v>0.21</v>
          </cell>
          <cell r="AA438">
            <v>0</v>
          </cell>
          <cell r="AB438">
            <v>0.17</v>
          </cell>
          <cell r="AC438">
            <v>0.38</v>
          </cell>
          <cell r="AD438">
            <v>3.02</v>
          </cell>
          <cell r="AE438">
            <v>0.7</v>
          </cell>
          <cell r="AF438">
            <v>0</v>
          </cell>
          <cell r="AG438">
            <v>0</v>
          </cell>
          <cell r="AH438">
            <v>0</v>
          </cell>
          <cell r="AI438">
            <v>0</v>
          </cell>
          <cell r="AJ438">
            <v>1.37</v>
          </cell>
          <cell r="AK438">
            <v>0.15</v>
          </cell>
          <cell r="AL438">
            <v>0.34</v>
          </cell>
          <cell r="AM438">
            <v>0.35</v>
          </cell>
          <cell r="AN438">
            <v>0.37</v>
          </cell>
          <cell r="AO438">
            <v>1.85</v>
          </cell>
          <cell r="AP438">
            <v>0.33</v>
          </cell>
          <cell r="AQ438">
            <v>2.4700000000000002</v>
          </cell>
          <cell r="AR438">
            <v>2.65</v>
          </cell>
          <cell r="BI438">
            <v>437</v>
          </cell>
        </row>
        <row r="439">
          <cell r="A439" t="str">
            <v>5101004.Trem</v>
          </cell>
          <cell r="B439">
            <v>8.74</v>
          </cell>
          <cell r="C439">
            <v>0.89</v>
          </cell>
          <cell r="D439">
            <v>0</v>
          </cell>
          <cell r="E439">
            <v>0</v>
          </cell>
          <cell r="F439">
            <v>0</v>
          </cell>
          <cell r="G439">
            <v>0</v>
          </cell>
          <cell r="H439">
            <v>0</v>
          </cell>
          <cell r="I439">
            <v>0</v>
          </cell>
          <cell r="J439">
            <v>0</v>
          </cell>
          <cell r="K439">
            <v>0</v>
          </cell>
          <cell r="L439">
            <v>0</v>
          </cell>
          <cell r="M439">
            <v>0</v>
          </cell>
          <cell r="N439">
            <v>0</v>
          </cell>
          <cell r="O439">
            <v>0</v>
          </cell>
          <cell r="P439">
            <v>0</v>
          </cell>
          <cell r="Q439">
            <v>0</v>
          </cell>
          <cell r="R439">
            <v>0</v>
          </cell>
          <cell r="S439">
            <v>0</v>
          </cell>
          <cell r="T439">
            <v>0</v>
          </cell>
          <cell r="U439">
            <v>0</v>
          </cell>
          <cell r="V439">
            <v>0</v>
          </cell>
          <cell r="W439">
            <v>0</v>
          </cell>
          <cell r="X439">
            <v>0</v>
          </cell>
          <cell r="Y439">
            <v>7.08</v>
          </cell>
          <cell r="Z439">
            <v>6.03</v>
          </cell>
          <cell r="AA439">
            <v>0.23</v>
          </cell>
          <cell r="AB439">
            <v>0</v>
          </cell>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20.64</v>
          </cell>
          <cell r="AR439">
            <v>0.12</v>
          </cell>
          <cell r="BI439">
            <v>438</v>
          </cell>
        </row>
        <row r="440">
          <cell r="A440" t="str">
            <v>5101006.Ônibus intermunicipal</v>
          </cell>
          <cell r="B440">
            <v>3.83</v>
          </cell>
          <cell r="C440">
            <v>1.03</v>
          </cell>
          <cell r="D440">
            <v>0.88</v>
          </cell>
          <cell r="E440">
            <v>1.29</v>
          </cell>
          <cell r="F440">
            <v>0.87</v>
          </cell>
          <cell r="G440">
            <v>2</v>
          </cell>
          <cell r="H440">
            <v>0.24</v>
          </cell>
          <cell r="I440">
            <v>0.69</v>
          </cell>
          <cell r="J440">
            <v>0.18</v>
          </cell>
          <cell r="K440">
            <v>-0.25</v>
          </cell>
          <cell r="L440">
            <v>0.22</v>
          </cell>
          <cell r="M440">
            <v>0.2</v>
          </cell>
          <cell r="N440">
            <v>0.33</v>
          </cell>
          <cell r="O440">
            <v>1.45</v>
          </cell>
          <cell r="P440">
            <v>0.34</v>
          </cell>
          <cell r="Q440">
            <v>-0.11</v>
          </cell>
          <cell r="R440">
            <v>1.59</v>
          </cell>
          <cell r="S440">
            <v>1.34</v>
          </cell>
          <cell r="T440">
            <v>0.84</v>
          </cell>
          <cell r="U440">
            <v>0.06</v>
          </cell>
          <cell r="V440">
            <v>-0.1</v>
          </cell>
          <cell r="W440">
            <v>0.02</v>
          </cell>
          <cell r="X440">
            <v>-7.0000000000000007E-2</v>
          </cell>
          <cell r="Y440">
            <v>5.52</v>
          </cell>
          <cell r="Z440">
            <v>5.21</v>
          </cell>
          <cell r="AA440">
            <v>2.06</v>
          </cell>
          <cell r="AB440">
            <v>0.54</v>
          </cell>
          <cell r="AC440">
            <v>-0.12</v>
          </cell>
          <cell r="AD440">
            <v>0.25</v>
          </cell>
          <cell r="AE440">
            <v>0.1</v>
          </cell>
          <cell r="AF440">
            <v>1.28</v>
          </cell>
          <cell r="AG440">
            <v>-0.01</v>
          </cell>
          <cell r="AH440">
            <v>-0.06</v>
          </cell>
          <cell r="AI440">
            <v>0.01</v>
          </cell>
          <cell r="AJ440">
            <v>0.03</v>
          </cell>
          <cell r="AK440">
            <v>1.31</v>
          </cell>
          <cell r="AL440">
            <v>1.32</v>
          </cell>
          <cell r="AM440">
            <v>-0.03</v>
          </cell>
          <cell r="AN440">
            <v>-0.02</v>
          </cell>
          <cell r="AO440">
            <v>2.4300000000000002</v>
          </cell>
          <cell r="AP440">
            <v>1.2</v>
          </cell>
          <cell r="AQ440">
            <v>7.18</v>
          </cell>
          <cell r="AR440">
            <v>3.74</v>
          </cell>
          <cell r="BI440">
            <v>439</v>
          </cell>
        </row>
        <row r="441">
          <cell r="A441" t="str">
            <v>5101007.Ônibus interestadual</v>
          </cell>
          <cell r="B441">
            <v>2.0499999999999998</v>
          </cell>
          <cell r="C441">
            <v>0</v>
          </cell>
          <cell r="D441">
            <v>0.22</v>
          </cell>
          <cell r="E441">
            <v>0.32</v>
          </cell>
          <cell r="F441">
            <v>0.06</v>
          </cell>
          <cell r="G441">
            <v>0.24</v>
          </cell>
          <cell r="H441">
            <v>-7.0000000000000007E-2</v>
          </cell>
          <cell r="I441">
            <v>-0.18</v>
          </cell>
          <cell r="J441">
            <v>0.43</v>
          </cell>
          <cell r="K441">
            <v>-0.55000000000000004</v>
          </cell>
          <cell r="L441">
            <v>0.9</v>
          </cell>
          <cell r="M441">
            <v>2.77</v>
          </cell>
          <cell r="N441">
            <v>2.35</v>
          </cell>
          <cell r="O441">
            <v>0.51</v>
          </cell>
          <cell r="P441">
            <v>-0.22</v>
          </cell>
          <cell r="Q441">
            <v>0</v>
          </cell>
          <cell r="R441">
            <v>0</v>
          </cell>
          <cell r="S441">
            <v>0</v>
          </cell>
          <cell r="T441">
            <v>-0.17</v>
          </cell>
          <cell r="U441">
            <v>-0.1</v>
          </cell>
          <cell r="V441">
            <v>-0.02</v>
          </cell>
          <cell r="W441">
            <v>0.09</v>
          </cell>
          <cell r="X441">
            <v>0.01</v>
          </cell>
          <cell r="Y441">
            <v>11.65</v>
          </cell>
          <cell r="Z441">
            <v>8.6</v>
          </cell>
          <cell r="AA441">
            <v>-0.05</v>
          </cell>
          <cell r="AB441">
            <v>0</v>
          </cell>
          <cell r="AC441">
            <v>0</v>
          </cell>
          <cell r="AD441">
            <v>-0.03</v>
          </cell>
          <cell r="AE441">
            <v>0</v>
          </cell>
          <cell r="AF441">
            <v>0.18</v>
          </cell>
          <cell r="AG441">
            <v>0</v>
          </cell>
          <cell r="AH441">
            <v>-0.8</v>
          </cell>
          <cell r="AI441">
            <v>0.03</v>
          </cell>
          <cell r="AJ441">
            <v>-0.73</v>
          </cell>
          <cell r="AK441">
            <v>6.54</v>
          </cell>
          <cell r="AL441">
            <v>4.16</v>
          </cell>
          <cell r="AM441">
            <v>-7.0000000000000007E-2</v>
          </cell>
          <cell r="AN441">
            <v>-0.57999999999999996</v>
          </cell>
          <cell r="AO441">
            <v>0.08</v>
          </cell>
          <cell r="AP441">
            <v>1.25</v>
          </cell>
          <cell r="AQ441">
            <v>0.25</v>
          </cell>
          <cell r="AR441">
            <v>0.03</v>
          </cell>
          <cell r="BI441">
            <v>440</v>
          </cell>
        </row>
        <row r="442">
          <cell r="A442" t="str">
            <v>5101009.Ferry-boat</v>
          </cell>
          <cell r="B442">
            <v>0.13</v>
          </cell>
          <cell r="C442">
            <v>0</v>
          </cell>
          <cell r="D442">
            <v>4.45</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9.1300000000000008</v>
          </cell>
          <cell r="T442">
            <v>0</v>
          </cell>
          <cell r="U442">
            <v>0</v>
          </cell>
          <cell r="V442">
            <v>0</v>
          </cell>
          <cell r="W442">
            <v>0</v>
          </cell>
          <cell r="X442">
            <v>0</v>
          </cell>
          <cell r="Y442">
            <v>0</v>
          </cell>
          <cell r="Z442">
            <v>0</v>
          </cell>
          <cell r="AA442">
            <v>0</v>
          </cell>
          <cell r="AB442">
            <v>6.77</v>
          </cell>
          <cell r="AC442">
            <v>4.45</v>
          </cell>
          <cell r="AD442">
            <v>-0.67</v>
          </cell>
          <cell r="AE442">
            <v>-0.74</v>
          </cell>
          <cell r="AF442">
            <v>0</v>
          </cell>
          <cell r="AG442">
            <v>0</v>
          </cell>
          <cell r="AH442">
            <v>0</v>
          </cell>
          <cell r="AI442">
            <v>0</v>
          </cell>
          <cell r="AJ442">
            <v>-0.17</v>
          </cell>
          <cell r="AK442">
            <v>9.51</v>
          </cell>
          <cell r="AL442">
            <v>0</v>
          </cell>
          <cell r="AM442">
            <v>0</v>
          </cell>
          <cell r="AN442">
            <v>0</v>
          </cell>
          <cell r="AO442">
            <v>0</v>
          </cell>
          <cell r="AP442">
            <v>0</v>
          </cell>
          <cell r="AQ442">
            <v>6.71</v>
          </cell>
          <cell r="AR442">
            <v>6.29</v>
          </cell>
          <cell r="BI442">
            <v>441</v>
          </cell>
        </row>
        <row r="443">
          <cell r="A443" t="str">
            <v>5101010.Avião</v>
          </cell>
          <cell r="B443">
            <v>-0.56000000000000005</v>
          </cell>
          <cell r="C443">
            <v>-0.5</v>
          </cell>
          <cell r="D443">
            <v>0.01</v>
          </cell>
          <cell r="E443">
            <v>0.04</v>
          </cell>
          <cell r="F443">
            <v>0.01</v>
          </cell>
          <cell r="G443">
            <v>0.02</v>
          </cell>
          <cell r="H443">
            <v>-0.01</v>
          </cell>
          <cell r="I443">
            <v>-0.5</v>
          </cell>
          <cell r="J443">
            <v>-0.78</v>
          </cell>
          <cell r="K443">
            <v>0.09</v>
          </cell>
          <cell r="L443">
            <v>-0.71</v>
          </cell>
          <cell r="M443">
            <v>10.39</v>
          </cell>
          <cell r="N443">
            <v>8.75</v>
          </cell>
          <cell r="O443">
            <v>0</v>
          </cell>
          <cell r="P443">
            <v>0</v>
          </cell>
          <cell r="Q443">
            <v>0.13</v>
          </cell>
          <cell r="R443">
            <v>-0.01</v>
          </cell>
          <cell r="S443">
            <v>0.01</v>
          </cell>
          <cell r="T443">
            <v>0</v>
          </cell>
          <cell r="U443">
            <v>-0.35</v>
          </cell>
          <cell r="V443">
            <v>-1.77</v>
          </cell>
          <cell r="W443">
            <v>-0.5</v>
          </cell>
          <cell r="X443">
            <v>10.37</v>
          </cell>
          <cell r="Y443">
            <v>5.15</v>
          </cell>
          <cell r="Z443">
            <v>2.31</v>
          </cell>
          <cell r="AA443">
            <v>1.84</v>
          </cell>
          <cell r="AB443">
            <v>8.43</v>
          </cell>
          <cell r="AC443">
            <v>1.17</v>
          </cell>
          <cell r="AD443">
            <v>-1.65</v>
          </cell>
          <cell r="AE443">
            <v>1.96</v>
          </cell>
          <cell r="AF443">
            <v>0.77</v>
          </cell>
          <cell r="AG443">
            <v>0.12</v>
          </cell>
          <cell r="AH443">
            <v>1.45</v>
          </cell>
          <cell r="AI443">
            <v>1.07</v>
          </cell>
          <cell r="AJ443">
            <v>6.79</v>
          </cell>
          <cell r="AK443">
            <v>2.46</v>
          </cell>
          <cell r="AL443">
            <v>7.09</v>
          </cell>
          <cell r="AM443">
            <v>0.03</v>
          </cell>
          <cell r="AN443">
            <v>11.85</v>
          </cell>
          <cell r="AO443">
            <v>11.35</v>
          </cell>
          <cell r="AP443">
            <v>0.44</v>
          </cell>
          <cell r="AQ443">
            <v>0.01</v>
          </cell>
          <cell r="AR443">
            <v>0</v>
          </cell>
          <cell r="BI443">
            <v>442</v>
          </cell>
        </row>
        <row r="444">
          <cell r="A444" t="str">
            <v>5101011.Metrô</v>
          </cell>
          <cell r="B444">
            <v>9.75</v>
          </cell>
          <cell r="C444">
            <v>0.63</v>
          </cell>
          <cell r="D444">
            <v>0</v>
          </cell>
          <cell r="E444">
            <v>0.28999999999999998</v>
          </cell>
          <cell r="F444">
            <v>7.0000000000000007E-2</v>
          </cell>
          <cell r="G444">
            <v>0</v>
          </cell>
          <cell r="H444">
            <v>0</v>
          </cell>
          <cell r="I444">
            <v>0</v>
          </cell>
          <cell r="J444">
            <v>0</v>
          </cell>
          <cell r="K444">
            <v>0</v>
          </cell>
          <cell r="L444">
            <v>0.21</v>
          </cell>
          <cell r="M444">
            <v>1.2</v>
          </cell>
          <cell r="N444">
            <v>0</v>
          </cell>
          <cell r="O444">
            <v>0</v>
          </cell>
          <cell r="P444">
            <v>0</v>
          </cell>
          <cell r="Q444">
            <v>0</v>
          </cell>
          <cell r="R444">
            <v>0.56999999999999995</v>
          </cell>
          <cell r="S444">
            <v>0.55000000000000004</v>
          </cell>
          <cell r="T444">
            <v>0</v>
          </cell>
          <cell r="U444">
            <v>0</v>
          </cell>
          <cell r="V444">
            <v>7.0000000000000007E-2</v>
          </cell>
          <cell r="W444">
            <v>0.4</v>
          </cell>
          <cell r="X444">
            <v>7.0000000000000007E-2</v>
          </cell>
          <cell r="Y444">
            <v>6.27</v>
          </cell>
          <cell r="Z444">
            <v>5.74</v>
          </cell>
          <cell r="AA444">
            <v>0</v>
          </cell>
          <cell r="AB444">
            <v>0</v>
          </cell>
          <cell r="AC444">
            <v>0</v>
          </cell>
          <cell r="AD444">
            <v>0</v>
          </cell>
          <cell r="AE444">
            <v>0</v>
          </cell>
          <cell r="AF444">
            <v>0</v>
          </cell>
          <cell r="AG444">
            <v>0</v>
          </cell>
          <cell r="AH444">
            <v>0.71</v>
          </cell>
          <cell r="AI444">
            <v>0.49</v>
          </cell>
          <cell r="AJ444">
            <v>0</v>
          </cell>
          <cell r="AK444">
            <v>0</v>
          </cell>
          <cell r="AL444">
            <v>0</v>
          </cell>
          <cell r="AM444">
            <v>0</v>
          </cell>
          <cell r="AN444">
            <v>0</v>
          </cell>
          <cell r="AO444">
            <v>0</v>
          </cell>
          <cell r="AP444">
            <v>0</v>
          </cell>
          <cell r="AQ444">
            <v>4.84</v>
          </cell>
          <cell r="AR444">
            <v>10.78</v>
          </cell>
          <cell r="BI444">
            <v>443</v>
          </cell>
        </row>
        <row r="445">
          <cell r="A445" t="str">
            <v>5101020.Navio</v>
          </cell>
          <cell r="B445">
            <v>0</v>
          </cell>
          <cell r="C445">
            <v>0</v>
          </cell>
          <cell r="D445">
            <v>0</v>
          </cell>
          <cell r="E445">
            <v>0</v>
          </cell>
          <cell r="F445">
            <v>0</v>
          </cell>
          <cell r="G445">
            <v>0</v>
          </cell>
          <cell r="H445">
            <v>0</v>
          </cell>
          <cell r="I445">
            <v>0</v>
          </cell>
          <cell r="J445">
            <v>0</v>
          </cell>
          <cell r="K445">
            <v>0</v>
          </cell>
          <cell r="L445">
            <v>0</v>
          </cell>
          <cell r="M445">
            <v>0</v>
          </cell>
          <cell r="N445">
            <v>0</v>
          </cell>
          <cell r="O445">
            <v>0</v>
          </cell>
          <cell r="P445">
            <v>0</v>
          </cell>
          <cell r="Q445">
            <v>10.41</v>
          </cell>
          <cell r="R445">
            <v>5.96</v>
          </cell>
          <cell r="S445">
            <v>7.92</v>
          </cell>
          <cell r="T445">
            <v>0</v>
          </cell>
          <cell r="U445">
            <v>-4.68</v>
          </cell>
          <cell r="V445">
            <v>0</v>
          </cell>
          <cell r="W445">
            <v>-5.2</v>
          </cell>
          <cell r="X445">
            <v>5.49</v>
          </cell>
          <cell r="Y445">
            <v>0</v>
          </cell>
          <cell r="Z445">
            <v>0</v>
          </cell>
          <cell r="AA445">
            <v>0</v>
          </cell>
          <cell r="AB445">
            <v>0</v>
          </cell>
          <cell r="AC445">
            <v>0</v>
          </cell>
          <cell r="AD445">
            <v>0</v>
          </cell>
          <cell r="AE445">
            <v>0</v>
          </cell>
          <cell r="AF445">
            <v>0</v>
          </cell>
          <cell r="AG445">
            <v>0</v>
          </cell>
          <cell r="AH445">
            <v>10.06</v>
          </cell>
          <cell r="AI445">
            <v>0</v>
          </cell>
          <cell r="AJ445">
            <v>0</v>
          </cell>
          <cell r="AK445">
            <v>0</v>
          </cell>
          <cell r="AL445">
            <v>0</v>
          </cell>
          <cell r="AM445">
            <v>0</v>
          </cell>
          <cell r="AN445">
            <v>0</v>
          </cell>
          <cell r="AO445">
            <v>0</v>
          </cell>
          <cell r="AP445">
            <v>0</v>
          </cell>
          <cell r="AQ445">
            <v>0</v>
          </cell>
          <cell r="AR445">
            <v>0</v>
          </cell>
          <cell r="BI445">
            <v>444</v>
          </cell>
        </row>
        <row r="446">
          <cell r="A446" t="str">
            <v>5101022.Barco</v>
          </cell>
          <cell r="B446">
            <v>0</v>
          </cell>
          <cell r="C446">
            <v>0</v>
          </cell>
          <cell r="D446">
            <v>0</v>
          </cell>
          <cell r="E446">
            <v>0</v>
          </cell>
          <cell r="F446">
            <v>0.08</v>
          </cell>
          <cell r="G446">
            <v>0</v>
          </cell>
          <cell r="H446">
            <v>-0.08</v>
          </cell>
          <cell r="I446">
            <v>0</v>
          </cell>
          <cell r="J446">
            <v>5.85</v>
          </cell>
          <cell r="K446">
            <v>0.13</v>
          </cell>
          <cell r="L446">
            <v>-0.13</v>
          </cell>
          <cell r="M446">
            <v>0</v>
          </cell>
          <cell r="N446">
            <v>0</v>
          </cell>
          <cell r="O446">
            <v>0</v>
          </cell>
          <cell r="P446">
            <v>0</v>
          </cell>
          <cell r="Q446">
            <v>3.4</v>
          </cell>
          <cell r="R446">
            <v>15.71</v>
          </cell>
          <cell r="S446">
            <v>0</v>
          </cell>
          <cell r="T446">
            <v>0</v>
          </cell>
          <cell r="U446">
            <v>0</v>
          </cell>
          <cell r="V446">
            <v>0</v>
          </cell>
          <cell r="W446">
            <v>-7.03</v>
          </cell>
          <cell r="X446">
            <v>0</v>
          </cell>
          <cell r="Y446">
            <v>4.66</v>
          </cell>
          <cell r="Z446">
            <v>0</v>
          </cell>
          <cell r="AA446">
            <v>0</v>
          </cell>
          <cell r="AB446">
            <v>-3.58</v>
          </cell>
          <cell r="AC446">
            <v>3.09</v>
          </cell>
          <cell r="AD446">
            <v>7.33</v>
          </cell>
          <cell r="AE446">
            <v>-1.27</v>
          </cell>
          <cell r="AF446">
            <v>0</v>
          </cell>
          <cell r="AG446">
            <v>-0.98</v>
          </cell>
          <cell r="AH446">
            <v>-2.2599999999999998</v>
          </cell>
          <cell r="AI446">
            <v>-2.2400000000000002</v>
          </cell>
          <cell r="AJ446">
            <v>0</v>
          </cell>
          <cell r="AK446">
            <v>4.66</v>
          </cell>
          <cell r="AL446">
            <v>0</v>
          </cell>
          <cell r="AM446">
            <v>0</v>
          </cell>
          <cell r="AN446">
            <v>0</v>
          </cell>
          <cell r="AO446">
            <v>9.7799999999999994</v>
          </cell>
          <cell r="AP446">
            <v>4.74</v>
          </cell>
          <cell r="AQ446">
            <v>6.34</v>
          </cell>
          <cell r="AR446">
            <v>0</v>
          </cell>
          <cell r="BI446">
            <v>445</v>
          </cell>
        </row>
        <row r="447">
          <cell r="A447" t="str">
            <v>5101026.Transporte escolar</v>
          </cell>
          <cell r="B447">
            <v>2.06</v>
          </cell>
          <cell r="C447">
            <v>-0.89</v>
          </cell>
          <cell r="D447">
            <v>-7.0000000000000007E-2</v>
          </cell>
          <cell r="E447">
            <v>1.58</v>
          </cell>
          <cell r="F447">
            <v>-2.2000000000000002</v>
          </cell>
          <cell r="G447">
            <v>0.28999999999999998</v>
          </cell>
          <cell r="H447">
            <v>-0.73</v>
          </cell>
          <cell r="I447">
            <v>-0.54</v>
          </cell>
          <cell r="J447">
            <v>2.2200000000000002</v>
          </cell>
          <cell r="K447">
            <v>-1.1399999999999999</v>
          </cell>
          <cell r="L447">
            <v>1.17</v>
          </cell>
          <cell r="M447">
            <v>-0.21</v>
          </cell>
          <cell r="N447">
            <v>1.1599999999999999</v>
          </cell>
          <cell r="O447">
            <v>0.7</v>
          </cell>
          <cell r="P447">
            <v>-0.71</v>
          </cell>
          <cell r="Q447">
            <v>7.0000000000000007E-2</v>
          </cell>
          <cell r="R447">
            <v>0.42</v>
          </cell>
          <cell r="S447">
            <v>0.81</v>
          </cell>
          <cell r="T447">
            <v>0</v>
          </cell>
          <cell r="U447">
            <v>0.39</v>
          </cell>
          <cell r="V447">
            <v>0.32</v>
          </cell>
          <cell r="W447">
            <v>-0.13</v>
          </cell>
          <cell r="X447">
            <v>-0.17</v>
          </cell>
          <cell r="Y447">
            <v>-0.08</v>
          </cell>
          <cell r="Z447">
            <v>0.14000000000000001</v>
          </cell>
          <cell r="AA447">
            <v>0.75</v>
          </cell>
          <cell r="AB447">
            <v>-0.64</v>
          </cell>
          <cell r="AC447">
            <v>0.32</v>
          </cell>
          <cell r="AD447">
            <v>-0.89</v>
          </cell>
          <cell r="AE447">
            <v>0.44</v>
          </cell>
          <cell r="AF447">
            <v>4.88</v>
          </cell>
          <cell r="AG447">
            <v>2.2799999999999998</v>
          </cell>
          <cell r="AH447">
            <v>-0.12</v>
          </cell>
          <cell r="AI447">
            <v>0.51</v>
          </cell>
          <cell r="AJ447">
            <v>0.48</v>
          </cell>
          <cell r="AK447">
            <v>0.57999999999999996</v>
          </cell>
          <cell r="AL447">
            <v>0.1</v>
          </cell>
          <cell r="AM447">
            <v>-0.15</v>
          </cell>
          <cell r="AN447">
            <v>0.68</v>
          </cell>
          <cell r="AO447">
            <v>0.78</v>
          </cell>
          <cell r="AP447">
            <v>0.24</v>
          </cell>
          <cell r="AQ447">
            <v>0.32</v>
          </cell>
          <cell r="AR447">
            <v>3.18</v>
          </cell>
          <cell r="BI447">
            <v>446</v>
          </cell>
        </row>
        <row r="448">
          <cell r="A448" t="str">
            <v>5102.Veículo próprio</v>
          </cell>
          <cell r="B448">
            <v>0.5</v>
          </cell>
          <cell r="C448">
            <v>0.45</v>
          </cell>
          <cell r="D448">
            <v>5.0999999999999996</v>
          </cell>
          <cell r="E448">
            <v>0.43</v>
          </cell>
          <cell r="F448">
            <v>-0.3</v>
          </cell>
          <cell r="G448">
            <v>0.42</v>
          </cell>
          <cell r="H448">
            <v>1.23</v>
          </cell>
          <cell r="I448">
            <v>0.83</v>
          </cell>
          <cell r="J448">
            <v>0.96</v>
          </cell>
          <cell r="K448">
            <v>0.34</v>
          </cell>
          <cell r="L448">
            <v>0.45</v>
          </cell>
          <cell r="M448">
            <v>0.8</v>
          </cell>
          <cell r="N448">
            <v>0.71</v>
          </cell>
          <cell r="O448">
            <v>0.33</v>
          </cell>
          <cell r="P448">
            <v>0.47</v>
          </cell>
          <cell r="Q448">
            <v>-7.0000000000000007E-2</v>
          </cell>
          <cell r="R448">
            <v>-0.51</v>
          </cell>
          <cell r="S448">
            <v>0.4</v>
          </cell>
          <cell r="T448">
            <v>0.71</v>
          </cell>
          <cell r="U448">
            <v>0.43</v>
          </cell>
          <cell r="V448">
            <v>0.43</v>
          </cell>
          <cell r="W448">
            <v>0.77</v>
          </cell>
          <cell r="X448">
            <v>0.51</v>
          </cell>
          <cell r="Y448">
            <v>0.43</v>
          </cell>
          <cell r="Z448">
            <v>-0.02</v>
          </cell>
          <cell r="AA448">
            <v>-0.47</v>
          </cell>
          <cell r="AB448">
            <v>-7.0000000000000007E-2</v>
          </cell>
          <cell r="AC448">
            <v>0.28000000000000003</v>
          </cell>
          <cell r="AD448">
            <v>1.22</v>
          </cell>
          <cell r="AE448">
            <v>0.4</v>
          </cell>
          <cell r="AF448">
            <v>0.39</v>
          </cell>
          <cell r="AG448">
            <v>0.34</v>
          </cell>
          <cell r="AH448">
            <v>0.81</v>
          </cell>
          <cell r="AI448">
            <v>0.36</v>
          </cell>
          <cell r="AJ448">
            <v>-0.61</v>
          </cell>
          <cell r="AK448">
            <v>0.2</v>
          </cell>
          <cell r="AL448">
            <v>0.01</v>
          </cell>
          <cell r="AM448">
            <v>0.41</v>
          </cell>
          <cell r="AN448">
            <v>-0.27</v>
          </cell>
          <cell r="AO448">
            <v>1.26</v>
          </cell>
          <cell r="AP448">
            <v>0.56999999999999995</v>
          </cell>
          <cell r="AQ448">
            <v>1.19</v>
          </cell>
          <cell r="AR448">
            <v>0.06</v>
          </cell>
          <cell r="BI448">
            <v>447</v>
          </cell>
        </row>
        <row r="449">
          <cell r="A449" t="str">
            <v>5102001.Automóvel novo</v>
          </cell>
          <cell r="B449">
            <v>0</v>
          </cell>
          <cell r="C449">
            <v>0</v>
          </cell>
          <cell r="D449">
            <v>12.22</v>
          </cell>
          <cell r="E449">
            <v>0</v>
          </cell>
          <cell r="F449">
            <v>0</v>
          </cell>
          <cell r="G449">
            <v>0.15</v>
          </cell>
          <cell r="H449">
            <v>1.06</v>
          </cell>
          <cell r="I449">
            <v>0.1</v>
          </cell>
          <cell r="J449">
            <v>0.92</v>
          </cell>
          <cell r="K449">
            <v>0.23</v>
          </cell>
          <cell r="L449">
            <v>0</v>
          </cell>
          <cell r="M449">
            <v>1.24</v>
          </cell>
          <cell r="N449">
            <v>0.53</v>
          </cell>
          <cell r="O449">
            <v>-0.55000000000000004</v>
          </cell>
          <cell r="P449">
            <v>0.19</v>
          </cell>
          <cell r="Q449">
            <v>-0.28000000000000003</v>
          </cell>
          <cell r="R449">
            <v>0.3</v>
          </cell>
          <cell r="S449">
            <v>0.22</v>
          </cell>
          <cell r="T449">
            <v>0.48</v>
          </cell>
          <cell r="U449">
            <v>0.42</v>
          </cell>
          <cell r="V449">
            <v>-0.16</v>
          </cell>
          <cell r="W449">
            <v>0.78</v>
          </cell>
          <cell r="X449">
            <v>0.45</v>
          </cell>
          <cell r="Y449">
            <v>0.48</v>
          </cell>
          <cell r="Z449">
            <v>-0.26</v>
          </cell>
          <cell r="AA449">
            <v>-0.56000000000000005</v>
          </cell>
          <cell r="AB449">
            <v>-0.71</v>
          </cell>
          <cell r="AC449">
            <v>0.13</v>
          </cell>
          <cell r="AD449">
            <v>1.1399999999999999</v>
          </cell>
          <cell r="AE449">
            <v>0.66</v>
          </cell>
          <cell r="AF449">
            <v>0.11</v>
          </cell>
          <cell r="AG449">
            <v>-0.06</v>
          </cell>
          <cell r="AH449">
            <v>0.18</v>
          </cell>
          <cell r="AI449">
            <v>-0.67</v>
          </cell>
          <cell r="AJ449">
            <v>-0.79</v>
          </cell>
          <cell r="AK449">
            <v>-0.38</v>
          </cell>
          <cell r="AL449">
            <v>-0.36</v>
          </cell>
          <cell r="AM449">
            <v>-0.28000000000000003</v>
          </cell>
          <cell r="AN449">
            <v>-0.96</v>
          </cell>
          <cell r="AO449">
            <v>1.85</v>
          </cell>
          <cell r="AP449">
            <v>1.2</v>
          </cell>
          <cell r="AQ449">
            <v>1.24</v>
          </cell>
          <cell r="AR449">
            <v>0.11</v>
          </cell>
          <cell r="BI449">
            <v>448</v>
          </cell>
        </row>
        <row r="450">
          <cell r="A450" t="str">
            <v>5102004.Emplacamento e licença</v>
          </cell>
          <cell r="B450">
            <v>-1.1299999999999999</v>
          </cell>
          <cell r="C450">
            <v>-1.32</v>
          </cell>
          <cell r="D450">
            <v>-1.32</v>
          </cell>
          <cell r="E450">
            <v>-1.7</v>
          </cell>
          <cell r="F450">
            <v>-1.69</v>
          </cell>
          <cell r="G450">
            <v>-0.26</v>
          </cell>
          <cell r="H450">
            <v>-0.33</v>
          </cell>
          <cell r="I450">
            <v>-0.44</v>
          </cell>
          <cell r="J450">
            <v>-0.43</v>
          </cell>
          <cell r="K450">
            <v>-0.42</v>
          </cell>
          <cell r="L450">
            <v>-0.39</v>
          </cell>
          <cell r="M450">
            <v>-0.38</v>
          </cell>
          <cell r="N450">
            <v>-0.36</v>
          </cell>
          <cell r="O450">
            <v>-0.34</v>
          </cell>
          <cell r="P450">
            <v>-0.31</v>
          </cell>
          <cell r="Q450">
            <v>-0.3</v>
          </cell>
          <cell r="R450">
            <v>-0.99</v>
          </cell>
          <cell r="S450">
            <v>0.23</v>
          </cell>
          <cell r="T450">
            <v>0.2</v>
          </cell>
          <cell r="U450">
            <v>0.2</v>
          </cell>
          <cell r="V450">
            <v>0.21</v>
          </cell>
          <cell r="W450">
            <v>-1.42</v>
          </cell>
          <cell r="X450">
            <v>-1.41</v>
          </cell>
          <cell r="Y450">
            <v>-1.38</v>
          </cell>
          <cell r="Z450">
            <v>-1.37</v>
          </cell>
          <cell r="AA450">
            <v>-1.35</v>
          </cell>
          <cell r="AB450">
            <v>-1.33</v>
          </cell>
          <cell r="AC450">
            <v>-1.32</v>
          </cell>
          <cell r="AD450">
            <v>13.26</v>
          </cell>
          <cell r="AE450">
            <v>-0.56999999999999995</v>
          </cell>
          <cell r="AF450">
            <v>-0.65</v>
          </cell>
          <cell r="AG450">
            <v>-0.62</v>
          </cell>
          <cell r="AH450">
            <v>-0.65</v>
          </cell>
          <cell r="AI450">
            <v>-0.65</v>
          </cell>
          <cell r="AJ450">
            <v>-0.65</v>
          </cell>
          <cell r="AK450">
            <v>-0.65</v>
          </cell>
          <cell r="AL450">
            <v>-0.66</v>
          </cell>
          <cell r="AM450">
            <v>-0.64</v>
          </cell>
          <cell r="AN450">
            <v>-0.64</v>
          </cell>
          <cell r="AO450">
            <v>-0.63</v>
          </cell>
          <cell r="AP450">
            <v>-0.47</v>
          </cell>
          <cell r="AQ450">
            <v>0.35</v>
          </cell>
          <cell r="AR450">
            <v>0.35</v>
          </cell>
          <cell r="BI450">
            <v>449</v>
          </cell>
        </row>
        <row r="451">
          <cell r="A451" t="str">
            <v>5102005.Seguro voluntário de veículo</v>
          </cell>
          <cell r="B451">
            <v>0</v>
          </cell>
          <cell r="C451">
            <v>0</v>
          </cell>
          <cell r="D451">
            <v>0</v>
          </cell>
          <cell r="E451">
            <v>0</v>
          </cell>
          <cell r="F451">
            <v>7.32</v>
          </cell>
          <cell r="G451">
            <v>0</v>
          </cell>
          <cell r="H451">
            <v>0.34</v>
          </cell>
          <cell r="I451">
            <v>-0.34</v>
          </cell>
          <cell r="J451">
            <v>0.83</v>
          </cell>
          <cell r="K451">
            <v>0.72</v>
          </cell>
          <cell r="L451">
            <v>0.44</v>
          </cell>
          <cell r="M451">
            <v>-0.51</v>
          </cell>
          <cell r="N451">
            <v>2.5099999999999998</v>
          </cell>
          <cell r="O451">
            <v>2</v>
          </cell>
          <cell r="P451">
            <v>4.59</v>
          </cell>
          <cell r="Q451">
            <v>-0.99</v>
          </cell>
          <cell r="R451">
            <v>-0.01</v>
          </cell>
          <cell r="S451">
            <v>-1.43</v>
          </cell>
          <cell r="T451">
            <v>2.69</v>
          </cell>
          <cell r="U451">
            <v>-3.94</v>
          </cell>
          <cell r="V451">
            <v>4.3099999999999996</v>
          </cell>
          <cell r="W451">
            <v>1.35</v>
          </cell>
          <cell r="X451">
            <v>3.18</v>
          </cell>
          <cell r="Y451">
            <v>5.8</v>
          </cell>
          <cell r="Z451">
            <v>-4.97</v>
          </cell>
          <cell r="AA451">
            <v>1.64</v>
          </cell>
          <cell r="AB451">
            <v>1.03</v>
          </cell>
          <cell r="AC451">
            <v>-1.74</v>
          </cell>
          <cell r="AD451">
            <v>-0.64</v>
          </cell>
          <cell r="AE451">
            <v>0.92</v>
          </cell>
          <cell r="AF451">
            <v>3.92</v>
          </cell>
          <cell r="AG451">
            <v>-2.36</v>
          </cell>
          <cell r="AH451">
            <v>1</v>
          </cell>
          <cell r="AI451">
            <v>-1.49</v>
          </cell>
          <cell r="AJ451">
            <v>3.15</v>
          </cell>
          <cell r="AK451">
            <v>-0.47</v>
          </cell>
          <cell r="AL451">
            <v>-0.21</v>
          </cell>
          <cell r="AM451">
            <v>4.58</v>
          </cell>
          <cell r="AN451">
            <v>2.4700000000000002</v>
          </cell>
          <cell r="AO451">
            <v>-1.27</v>
          </cell>
          <cell r="AP451">
            <v>-0.87</v>
          </cell>
          <cell r="AQ451">
            <v>-3.86</v>
          </cell>
          <cell r="AR451">
            <v>2.1800000000000002</v>
          </cell>
          <cell r="BI451">
            <v>450</v>
          </cell>
        </row>
        <row r="452">
          <cell r="A452" t="str">
            <v>5102007.Óleo</v>
          </cell>
          <cell r="B452">
            <v>1.6</v>
          </cell>
          <cell r="C452">
            <v>0.18</v>
          </cell>
          <cell r="D452">
            <v>1.59</v>
          </cell>
          <cell r="E452">
            <v>0.24</v>
          </cell>
          <cell r="F452">
            <v>0.55000000000000004</v>
          </cell>
          <cell r="G452">
            <v>-0.33</v>
          </cell>
          <cell r="H452">
            <v>0.88</v>
          </cell>
          <cell r="I452">
            <v>0.95</v>
          </cell>
          <cell r="J452">
            <v>1.27</v>
          </cell>
          <cell r="K452">
            <v>0.97</v>
          </cell>
          <cell r="L452">
            <v>1.1000000000000001</v>
          </cell>
          <cell r="M452">
            <v>-0.17</v>
          </cell>
          <cell r="N452">
            <v>0.61</v>
          </cell>
          <cell r="O452">
            <v>0.62</v>
          </cell>
          <cell r="P452">
            <v>-0.43</v>
          </cell>
          <cell r="Q452">
            <v>1.85</v>
          </cell>
          <cell r="R452">
            <v>0.03</v>
          </cell>
          <cell r="S452">
            <v>-0.54</v>
          </cell>
          <cell r="T452">
            <v>2.2999999999999998</v>
          </cell>
          <cell r="U452">
            <v>0.22</v>
          </cell>
          <cell r="V452">
            <v>-1.26</v>
          </cell>
          <cell r="W452">
            <v>0.72</v>
          </cell>
          <cell r="X452">
            <v>0.06</v>
          </cell>
          <cell r="Y452">
            <v>0.55000000000000004</v>
          </cell>
          <cell r="Z452">
            <v>2.0499999999999998</v>
          </cell>
          <cell r="AA452">
            <v>0.56000000000000005</v>
          </cell>
          <cell r="AB452">
            <v>0.04</v>
          </cell>
          <cell r="AC452">
            <v>-1.17</v>
          </cell>
          <cell r="AD452">
            <v>2.21</v>
          </cell>
          <cell r="AE452">
            <v>0.68</v>
          </cell>
          <cell r="AF452">
            <v>1.1499999999999999</v>
          </cell>
          <cell r="AG452">
            <v>-0.78</v>
          </cell>
          <cell r="AH452">
            <v>0.9</v>
          </cell>
          <cell r="AI452">
            <v>1.64</v>
          </cell>
          <cell r="AJ452">
            <v>-1.76</v>
          </cell>
          <cell r="AK452">
            <v>1.04</v>
          </cell>
          <cell r="AL452">
            <v>0.83</v>
          </cell>
          <cell r="AM452">
            <v>-1.1399999999999999</v>
          </cell>
          <cell r="AN452">
            <v>0.97</v>
          </cell>
          <cell r="AO452">
            <v>2.58</v>
          </cell>
          <cell r="AP452">
            <v>9.42</v>
          </cell>
          <cell r="AQ452">
            <v>4.43</v>
          </cell>
          <cell r="AR452">
            <v>3.24</v>
          </cell>
          <cell r="BI452">
            <v>451</v>
          </cell>
        </row>
        <row r="453">
          <cell r="A453" t="str">
            <v>5102009.Acessórios e peças</v>
          </cell>
          <cell r="B453">
            <v>0.69</v>
          </cell>
          <cell r="C453">
            <v>0.96</v>
          </cell>
          <cell r="D453">
            <v>0.81</v>
          </cell>
          <cell r="E453">
            <v>1.06</v>
          </cell>
          <cell r="F453">
            <v>0.95</v>
          </cell>
          <cell r="G453">
            <v>-0.24</v>
          </cell>
          <cell r="H453">
            <v>1.77</v>
          </cell>
          <cell r="I453">
            <v>-0.24</v>
          </cell>
          <cell r="J453">
            <v>1.06</v>
          </cell>
          <cell r="K453">
            <v>0.15</v>
          </cell>
          <cell r="L453">
            <v>0.1</v>
          </cell>
          <cell r="M453">
            <v>1.08</v>
          </cell>
          <cell r="N453">
            <v>1.87</v>
          </cell>
          <cell r="O453">
            <v>0.6</v>
          </cell>
          <cell r="P453">
            <v>-0.85</v>
          </cell>
          <cell r="Q453">
            <v>0.12</v>
          </cell>
          <cell r="R453">
            <v>-1.36</v>
          </cell>
          <cell r="S453">
            <v>1.1000000000000001</v>
          </cell>
          <cell r="T453">
            <v>0.87</v>
          </cell>
          <cell r="U453">
            <v>0.28000000000000003</v>
          </cell>
          <cell r="V453">
            <v>0.46</v>
          </cell>
          <cell r="W453">
            <v>-0.14000000000000001</v>
          </cell>
          <cell r="X453">
            <v>1.83</v>
          </cell>
          <cell r="Y453">
            <v>-0.91</v>
          </cell>
          <cell r="Z453">
            <v>-0.47</v>
          </cell>
          <cell r="AA453">
            <v>1.1299999999999999</v>
          </cell>
          <cell r="AB453">
            <v>-0.37</v>
          </cell>
          <cell r="AC453">
            <v>-0.39</v>
          </cell>
          <cell r="AD453">
            <v>7.0000000000000007E-2</v>
          </cell>
          <cell r="AE453">
            <v>-0.7</v>
          </cell>
          <cell r="AF453">
            <v>1.62</v>
          </cell>
          <cell r="AG453">
            <v>0.04</v>
          </cell>
          <cell r="AH453">
            <v>0.87</v>
          </cell>
          <cell r="AI453">
            <v>1.4</v>
          </cell>
          <cell r="AJ453">
            <v>-0.72</v>
          </cell>
          <cell r="AK453">
            <v>-0.26</v>
          </cell>
          <cell r="AL453">
            <v>0.2</v>
          </cell>
          <cell r="AM453">
            <v>0.08</v>
          </cell>
          <cell r="AN453">
            <v>0.25</v>
          </cell>
          <cell r="AO453">
            <v>2</v>
          </cell>
          <cell r="AP453">
            <v>2.44</v>
          </cell>
          <cell r="AQ453">
            <v>2.42</v>
          </cell>
          <cell r="AR453">
            <v>0.7</v>
          </cell>
          <cell r="BI453">
            <v>452</v>
          </cell>
        </row>
        <row r="454">
          <cell r="A454" t="str">
            <v>5102010.Pneu e câmara-de-ar</v>
          </cell>
          <cell r="B454">
            <v>0.73</v>
          </cell>
          <cell r="C454">
            <v>0.18</v>
          </cell>
          <cell r="D454">
            <v>0.93</v>
          </cell>
          <cell r="E454">
            <v>1.31</v>
          </cell>
          <cell r="F454">
            <v>0.6</v>
          </cell>
          <cell r="G454">
            <v>0.6</v>
          </cell>
          <cell r="H454">
            <v>0.6</v>
          </cell>
          <cell r="I454">
            <v>0.23</v>
          </cell>
          <cell r="J454">
            <v>0.35</v>
          </cell>
          <cell r="K454">
            <v>-0.35</v>
          </cell>
          <cell r="L454">
            <v>0.46</v>
          </cell>
          <cell r="M454">
            <v>-0.05</v>
          </cell>
          <cell r="N454">
            <v>-0.04</v>
          </cell>
          <cell r="O454">
            <v>0.05</v>
          </cell>
          <cell r="P454">
            <v>0.1</v>
          </cell>
          <cell r="Q454">
            <v>0.35</v>
          </cell>
          <cell r="R454">
            <v>1.61</v>
          </cell>
          <cell r="S454">
            <v>2.95</v>
          </cell>
          <cell r="T454">
            <v>0.76</v>
          </cell>
          <cell r="U454">
            <v>0.02</v>
          </cell>
          <cell r="V454">
            <v>1.24</v>
          </cell>
          <cell r="W454">
            <v>1.04</v>
          </cell>
          <cell r="X454">
            <v>1.39</v>
          </cell>
          <cell r="Y454">
            <v>1.54</v>
          </cell>
          <cell r="Z454">
            <v>1.32</v>
          </cell>
          <cell r="AA454">
            <v>0.22</v>
          </cell>
          <cell r="AB454">
            <v>0.92</v>
          </cell>
          <cell r="AC454">
            <v>0.8</v>
          </cell>
          <cell r="AD454">
            <v>0.64</v>
          </cell>
          <cell r="AE454">
            <v>0.35</v>
          </cell>
          <cell r="AF454">
            <v>0.42</v>
          </cell>
          <cell r="AG454">
            <v>-0.02</v>
          </cell>
          <cell r="AH454">
            <v>1.21</v>
          </cell>
          <cell r="AI454">
            <v>0.87</v>
          </cell>
          <cell r="AJ454">
            <v>0.13</v>
          </cell>
          <cell r="AK454">
            <v>1</v>
          </cell>
          <cell r="AL454">
            <v>3.02</v>
          </cell>
          <cell r="AM454">
            <v>4.16</v>
          </cell>
          <cell r="AN454">
            <v>2.46</v>
          </cell>
          <cell r="AO454">
            <v>5.01</v>
          </cell>
          <cell r="AP454">
            <v>4.46</v>
          </cell>
          <cell r="AQ454">
            <v>4.7300000000000004</v>
          </cell>
          <cell r="AR454">
            <v>2.29</v>
          </cell>
          <cell r="BI454">
            <v>453</v>
          </cell>
        </row>
        <row r="455">
          <cell r="A455" t="str">
            <v>5102011.Conserto de automóvel</v>
          </cell>
          <cell r="B455">
            <v>0.35</v>
          </cell>
          <cell r="C455">
            <v>-0.33</v>
          </cell>
          <cell r="D455">
            <v>0.96</v>
          </cell>
          <cell r="E455">
            <v>0.61</v>
          </cell>
          <cell r="F455">
            <v>-0.04</v>
          </cell>
          <cell r="G455">
            <v>0.03</v>
          </cell>
          <cell r="H455">
            <v>1.32</v>
          </cell>
          <cell r="I455">
            <v>0.18</v>
          </cell>
          <cell r="J455">
            <v>0.43</v>
          </cell>
          <cell r="K455">
            <v>-1.3</v>
          </cell>
          <cell r="L455">
            <v>1.18</v>
          </cell>
          <cell r="M455">
            <v>0.26</v>
          </cell>
          <cell r="N455">
            <v>1.2</v>
          </cell>
          <cell r="O455">
            <v>0.77</v>
          </cell>
          <cell r="P455">
            <v>-0.25</v>
          </cell>
          <cell r="Q455">
            <v>0.02</v>
          </cell>
          <cell r="R455">
            <v>-0.74</v>
          </cell>
          <cell r="S455">
            <v>1.1100000000000001</v>
          </cell>
          <cell r="T455">
            <v>0.3</v>
          </cell>
          <cell r="U455">
            <v>0.17</v>
          </cell>
          <cell r="V455">
            <v>0.57999999999999996</v>
          </cell>
          <cell r="W455">
            <v>0.14000000000000001</v>
          </cell>
          <cell r="X455">
            <v>0.62</v>
          </cell>
          <cell r="Y455">
            <v>0.32</v>
          </cell>
          <cell r="Z455">
            <v>0.72</v>
          </cell>
          <cell r="AA455">
            <v>0.2</v>
          </cell>
          <cell r="AB455">
            <v>0.28000000000000003</v>
          </cell>
          <cell r="AC455">
            <v>0.75</v>
          </cell>
          <cell r="AD455">
            <v>1.97</v>
          </cell>
          <cell r="AE455">
            <v>-0.38</v>
          </cell>
          <cell r="AF455">
            <v>-0.36</v>
          </cell>
          <cell r="AG455">
            <v>0.84</v>
          </cell>
          <cell r="AH455">
            <v>1.21</v>
          </cell>
          <cell r="AI455">
            <v>1.1499999999999999</v>
          </cell>
          <cell r="AJ455">
            <v>-2.48</v>
          </cell>
          <cell r="AK455">
            <v>1.2</v>
          </cell>
          <cell r="AL455">
            <v>0.4</v>
          </cell>
          <cell r="AM455">
            <v>0.85</v>
          </cell>
          <cell r="AN455">
            <v>-0.43</v>
          </cell>
          <cell r="AO455">
            <v>1.42</v>
          </cell>
          <cell r="AP455">
            <v>1.99</v>
          </cell>
          <cell r="AQ455">
            <v>2.46</v>
          </cell>
          <cell r="AR455">
            <v>0.85</v>
          </cell>
          <cell r="BI455">
            <v>454</v>
          </cell>
        </row>
        <row r="456">
          <cell r="A456" t="str">
            <v>5102013.Estacionamento</v>
          </cell>
          <cell r="B456">
            <v>-0.75</v>
          </cell>
          <cell r="C456">
            <v>0.6</v>
          </cell>
          <cell r="D456">
            <v>0.32</v>
          </cell>
          <cell r="E456">
            <v>-0.54</v>
          </cell>
          <cell r="F456">
            <v>0.85</v>
          </cell>
          <cell r="G456">
            <v>-0.26</v>
          </cell>
          <cell r="H456">
            <v>-0.69</v>
          </cell>
          <cell r="I456">
            <v>1.44</v>
          </cell>
          <cell r="J456">
            <v>0.25</v>
          </cell>
          <cell r="K456">
            <v>-0.59</v>
          </cell>
          <cell r="L456">
            <v>-0.02</v>
          </cell>
          <cell r="M456">
            <v>0.51</v>
          </cell>
          <cell r="N456">
            <v>1.1499999999999999</v>
          </cell>
          <cell r="O456">
            <v>0.39</v>
          </cell>
          <cell r="P456">
            <v>0.7</v>
          </cell>
          <cell r="Q456">
            <v>0.08</v>
          </cell>
          <cell r="R456">
            <v>-0.68</v>
          </cell>
          <cell r="S456">
            <v>0.56000000000000005</v>
          </cell>
          <cell r="T456">
            <v>-0.18</v>
          </cell>
          <cell r="U456">
            <v>1.54</v>
          </cell>
          <cell r="V456">
            <v>-0.14000000000000001</v>
          </cell>
          <cell r="W456">
            <v>-0.53</v>
          </cell>
          <cell r="X456">
            <v>-0.04</v>
          </cell>
          <cell r="Y456">
            <v>-0.06</v>
          </cell>
          <cell r="Z456">
            <v>0.26</v>
          </cell>
          <cell r="AA456">
            <v>-0.83</v>
          </cell>
          <cell r="AB456">
            <v>0.1</v>
          </cell>
          <cell r="AC456">
            <v>1.24</v>
          </cell>
          <cell r="AD456">
            <v>0.62</v>
          </cell>
          <cell r="AE456">
            <v>0.04</v>
          </cell>
          <cell r="AF456">
            <v>-0.21</v>
          </cell>
          <cell r="AG456">
            <v>-0.53</v>
          </cell>
          <cell r="AH456">
            <v>1.45</v>
          </cell>
          <cell r="AI456">
            <v>-0.22</v>
          </cell>
          <cell r="AJ456">
            <v>1.18</v>
          </cell>
          <cell r="AK456">
            <v>0.74</v>
          </cell>
          <cell r="AL456">
            <v>0.71</v>
          </cell>
          <cell r="AM456">
            <v>-0.45</v>
          </cell>
          <cell r="AN456">
            <v>-1.1499999999999999</v>
          </cell>
          <cell r="AO456">
            <v>0.83</v>
          </cell>
          <cell r="AP456">
            <v>0.25</v>
          </cell>
          <cell r="AQ456">
            <v>-0.49</v>
          </cell>
          <cell r="AR456">
            <v>-0.44</v>
          </cell>
          <cell r="BI456">
            <v>455</v>
          </cell>
        </row>
        <row r="457">
          <cell r="A457" t="str">
            <v>5102015.Pedágio</v>
          </cell>
          <cell r="B457">
            <v>0</v>
          </cell>
          <cell r="C457">
            <v>0</v>
          </cell>
          <cell r="D457">
            <v>0</v>
          </cell>
          <cell r="E457">
            <v>3.92</v>
          </cell>
          <cell r="F457">
            <v>0</v>
          </cell>
          <cell r="G457">
            <v>0</v>
          </cell>
          <cell r="H457">
            <v>0</v>
          </cell>
          <cell r="I457">
            <v>0</v>
          </cell>
          <cell r="J457">
            <v>0</v>
          </cell>
          <cell r="K457">
            <v>0</v>
          </cell>
          <cell r="L457">
            <v>0</v>
          </cell>
          <cell r="M457">
            <v>13.9</v>
          </cell>
          <cell r="N457">
            <v>1.55</v>
          </cell>
          <cell r="O457">
            <v>0</v>
          </cell>
          <cell r="P457">
            <v>0</v>
          </cell>
          <cell r="Q457">
            <v>0</v>
          </cell>
          <cell r="R457">
            <v>0</v>
          </cell>
          <cell r="S457">
            <v>0</v>
          </cell>
          <cell r="T457">
            <v>1.83</v>
          </cell>
          <cell r="U457">
            <v>0</v>
          </cell>
          <cell r="V457">
            <v>0</v>
          </cell>
          <cell r="W457">
            <v>0</v>
          </cell>
          <cell r="X457">
            <v>0</v>
          </cell>
          <cell r="Y457">
            <v>10.41</v>
          </cell>
          <cell r="Z457">
            <v>1.1599999999999999</v>
          </cell>
          <cell r="AA457">
            <v>0</v>
          </cell>
          <cell r="AB457">
            <v>0</v>
          </cell>
          <cell r="AC457">
            <v>0</v>
          </cell>
          <cell r="AD457">
            <v>0</v>
          </cell>
          <cell r="AE457">
            <v>0</v>
          </cell>
          <cell r="AF457">
            <v>0</v>
          </cell>
          <cell r="AG457">
            <v>0</v>
          </cell>
          <cell r="AH457">
            <v>0</v>
          </cell>
          <cell r="AI457">
            <v>0</v>
          </cell>
          <cell r="AJ457">
            <v>0</v>
          </cell>
          <cell r="AK457">
            <v>7.06</v>
          </cell>
          <cell r="AL457">
            <v>0.74</v>
          </cell>
          <cell r="AM457">
            <v>0.71</v>
          </cell>
          <cell r="AN457">
            <v>0</v>
          </cell>
          <cell r="AO457">
            <v>0</v>
          </cell>
          <cell r="AP457">
            <v>1.81</v>
          </cell>
          <cell r="AQ457">
            <v>4.55</v>
          </cell>
          <cell r="AR457">
            <v>0</v>
          </cell>
          <cell r="BI457">
            <v>456</v>
          </cell>
        </row>
        <row r="458">
          <cell r="A458" t="str">
            <v>5102019.Lubrificação e lavagem</v>
          </cell>
          <cell r="B458">
            <v>0.73</v>
          </cell>
          <cell r="C458">
            <v>0.39</v>
          </cell>
          <cell r="D458">
            <v>0.65</v>
          </cell>
          <cell r="E458">
            <v>0.09</v>
          </cell>
          <cell r="F458">
            <v>0.93</v>
          </cell>
          <cell r="G458">
            <v>0.64</v>
          </cell>
          <cell r="H458">
            <v>0.74</v>
          </cell>
          <cell r="I458">
            <v>-0.01</v>
          </cell>
          <cell r="J458">
            <v>0.16</v>
          </cell>
          <cell r="K458">
            <v>0.41</v>
          </cell>
          <cell r="L458">
            <v>0.17</v>
          </cell>
          <cell r="M458">
            <v>1.23</v>
          </cell>
          <cell r="N458">
            <v>0.64</v>
          </cell>
          <cell r="O458">
            <v>1.24</v>
          </cell>
          <cell r="P458">
            <v>0.52</v>
          </cell>
          <cell r="Q458">
            <v>-0.92</v>
          </cell>
          <cell r="R458">
            <v>-1.4</v>
          </cell>
          <cell r="S458">
            <v>0.19</v>
          </cell>
          <cell r="T458">
            <v>1.54</v>
          </cell>
          <cell r="U458">
            <v>-0.81</v>
          </cell>
          <cell r="V458">
            <v>0.52</v>
          </cell>
          <cell r="W458">
            <v>0.46</v>
          </cell>
          <cell r="X458">
            <v>-0.65</v>
          </cell>
          <cell r="Y458">
            <v>3.17</v>
          </cell>
          <cell r="Z458">
            <v>-0.87</v>
          </cell>
          <cell r="AA458">
            <v>-1.02</v>
          </cell>
          <cell r="AB458">
            <v>-0.93</v>
          </cell>
          <cell r="AC458">
            <v>-0.27</v>
          </cell>
          <cell r="AD458">
            <v>2.27</v>
          </cell>
          <cell r="AE458">
            <v>-0.82</v>
          </cell>
          <cell r="AF458">
            <v>-1.45</v>
          </cell>
          <cell r="AG458">
            <v>1.27</v>
          </cell>
          <cell r="AH458">
            <v>0.63</v>
          </cell>
          <cell r="AI458">
            <v>0.78</v>
          </cell>
          <cell r="AJ458">
            <v>-1.91</v>
          </cell>
          <cell r="AK458">
            <v>0.74</v>
          </cell>
          <cell r="AL458">
            <v>0.44</v>
          </cell>
          <cell r="AM458">
            <v>-0.03</v>
          </cell>
          <cell r="AN458">
            <v>0.72</v>
          </cell>
          <cell r="AO458">
            <v>1.51</v>
          </cell>
          <cell r="AP458">
            <v>2.0699999999999998</v>
          </cell>
          <cell r="AQ458">
            <v>2.0299999999999998</v>
          </cell>
          <cell r="AR458">
            <v>-0.02</v>
          </cell>
          <cell r="BI458">
            <v>457</v>
          </cell>
        </row>
        <row r="459">
          <cell r="A459" t="str">
            <v>5102020.Automóvel usado</v>
          </cell>
          <cell r="B459">
            <v>1.83</v>
          </cell>
          <cell r="C459">
            <v>2.0499999999999998</v>
          </cell>
          <cell r="D459">
            <v>1.97</v>
          </cell>
          <cell r="E459">
            <v>1.3</v>
          </cell>
          <cell r="F459">
            <v>-2.2599999999999998</v>
          </cell>
          <cell r="G459">
            <v>1.49</v>
          </cell>
          <cell r="H459">
            <v>2</v>
          </cell>
          <cell r="I459">
            <v>2.23</v>
          </cell>
          <cell r="J459">
            <v>1.86</v>
          </cell>
          <cell r="K459">
            <v>1.76</v>
          </cell>
          <cell r="L459">
            <v>0.94</v>
          </cell>
          <cell r="M459">
            <v>0.81</v>
          </cell>
          <cell r="N459">
            <v>0.55000000000000004</v>
          </cell>
          <cell r="O459">
            <v>1.17</v>
          </cell>
          <cell r="P459">
            <v>1.25</v>
          </cell>
          <cell r="Q459">
            <v>0.21</v>
          </cell>
          <cell r="R459">
            <v>-1.64</v>
          </cell>
          <cell r="S459">
            <v>0.28999999999999998</v>
          </cell>
          <cell r="T459">
            <v>1.21</v>
          </cell>
          <cell r="U459">
            <v>1.22</v>
          </cell>
          <cell r="V459">
            <v>0.68</v>
          </cell>
          <cell r="W459">
            <v>1.47</v>
          </cell>
          <cell r="X459">
            <v>0.22</v>
          </cell>
          <cell r="Y459">
            <v>-0.04</v>
          </cell>
          <cell r="Z459">
            <v>0.56999999999999995</v>
          </cell>
          <cell r="AA459">
            <v>-1.42</v>
          </cell>
          <cell r="AB459">
            <v>0.44</v>
          </cell>
          <cell r="AC459">
            <v>0.77</v>
          </cell>
          <cell r="AD459">
            <v>0.23</v>
          </cell>
          <cell r="AE459">
            <v>0.9</v>
          </cell>
          <cell r="AF459">
            <v>0.75</v>
          </cell>
          <cell r="AG459">
            <v>1.1599999999999999</v>
          </cell>
          <cell r="AH459">
            <v>1.74</v>
          </cell>
          <cell r="AI459">
            <v>1.34</v>
          </cell>
          <cell r="AJ459">
            <v>0.13</v>
          </cell>
          <cell r="AK459">
            <v>0.49</v>
          </cell>
          <cell r="AL459">
            <v>0.21</v>
          </cell>
          <cell r="AM459">
            <v>0.27</v>
          </cell>
          <cell r="AN459">
            <v>0.05</v>
          </cell>
          <cell r="AO459">
            <v>0.92</v>
          </cell>
          <cell r="AP459">
            <v>-1.91</v>
          </cell>
          <cell r="AQ459">
            <v>0.31</v>
          </cell>
          <cell r="AR459">
            <v>-1.18</v>
          </cell>
          <cell r="BI459">
            <v>458</v>
          </cell>
        </row>
        <row r="460">
          <cell r="A460" t="str">
            <v>5102037.Pintura de veículo</v>
          </cell>
          <cell r="B460">
            <v>0.25</v>
          </cell>
          <cell r="C460">
            <v>-0.09</v>
          </cell>
          <cell r="D460">
            <v>0.49</v>
          </cell>
          <cell r="E460">
            <v>0.26</v>
          </cell>
          <cell r="F460">
            <v>1.24</v>
          </cell>
          <cell r="G460">
            <v>0.69</v>
          </cell>
          <cell r="H460">
            <v>0.79</v>
          </cell>
          <cell r="I460">
            <v>0.82</v>
          </cell>
          <cell r="J460">
            <v>0.47</v>
          </cell>
          <cell r="K460">
            <v>0.85</v>
          </cell>
          <cell r="L460">
            <v>0.94</v>
          </cell>
          <cell r="M460">
            <v>0.16</v>
          </cell>
          <cell r="N460">
            <v>0.15</v>
          </cell>
          <cell r="O460">
            <v>1.1499999999999999</v>
          </cell>
          <cell r="P460">
            <v>-0.31</v>
          </cell>
          <cell r="Q460">
            <v>0.36</v>
          </cell>
          <cell r="R460">
            <v>-0.03</v>
          </cell>
          <cell r="S460">
            <v>0.52</v>
          </cell>
          <cell r="T460">
            <v>-1.05</v>
          </cell>
          <cell r="U460">
            <v>0.69</v>
          </cell>
          <cell r="V460">
            <v>0.75</v>
          </cell>
          <cell r="W460">
            <v>1.56</v>
          </cell>
          <cell r="X460">
            <v>1.2</v>
          </cell>
          <cell r="Y460">
            <v>0.5</v>
          </cell>
          <cell r="Z460">
            <v>1.17</v>
          </cell>
          <cell r="AA460">
            <v>0.33</v>
          </cell>
          <cell r="AB460">
            <v>0.79</v>
          </cell>
          <cell r="AC460">
            <v>-0.88</v>
          </cell>
          <cell r="AD460">
            <v>-0.16</v>
          </cell>
          <cell r="AE460">
            <v>-0.32</v>
          </cell>
          <cell r="AF460">
            <v>1.34</v>
          </cell>
          <cell r="AG460">
            <v>1.95</v>
          </cell>
          <cell r="AH460">
            <v>-0.11</v>
          </cell>
          <cell r="AI460">
            <v>1.1399999999999999</v>
          </cell>
          <cell r="AJ460">
            <v>-0.89</v>
          </cell>
          <cell r="AK460">
            <v>-0.14000000000000001</v>
          </cell>
          <cell r="AL460">
            <v>-1.49</v>
          </cell>
          <cell r="AM460">
            <v>1.65</v>
          </cell>
          <cell r="AN460">
            <v>-0.87</v>
          </cell>
          <cell r="AO460">
            <v>-2.61</v>
          </cell>
          <cell r="AP460">
            <v>0.4</v>
          </cell>
          <cell r="AQ460">
            <v>2.41</v>
          </cell>
          <cell r="AR460">
            <v>0.8</v>
          </cell>
          <cell r="BI460">
            <v>459</v>
          </cell>
        </row>
        <row r="461">
          <cell r="A461" t="str">
            <v>5102053.Motocicleta</v>
          </cell>
          <cell r="B461">
            <v>0</v>
          </cell>
          <cell r="C461">
            <v>0</v>
          </cell>
          <cell r="D461">
            <v>0</v>
          </cell>
          <cell r="E461">
            <v>0</v>
          </cell>
          <cell r="F461">
            <v>0</v>
          </cell>
          <cell r="G461">
            <v>0</v>
          </cell>
          <cell r="H461">
            <v>1.6</v>
          </cell>
          <cell r="I461">
            <v>6.86</v>
          </cell>
          <cell r="J461">
            <v>0.24</v>
          </cell>
          <cell r="K461">
            <v>0</v>
          </cell>
          <cell r="L461">
            <v>0</v>
          </cell>
          <cell r="M461">
            <v>0</v>
          </cell>
          <cell r="N461">
            <v>0</v>
          </cell>
          <cell r="O461">
            <v>0</v>
          </cell>
          <cell r="P461">
            <v>0</v>
          </cell>
          <cell r="Q461">
            <v>-0.17</v>
          </cell>
          <cell r="R461">
            <v>0.23</v>
          </cell>
          <cell r="S461">
            <v>-0.23</v>
          </cell>
          <cell r="T461">
            <v>0.45</v>
          </cell>
          <cell r="U461">
            <v>0.38</v>
          </cell>
          <cell r="V461">
            <v>1.64</v>
          </cell>
          <cell r="W461">
            <v>1.25</v>
          </cell>
          <cell r="X461">
            <v>0.16</v>
          </cell>
          <cell r="Y461">
            <v>-0.27</v>
          </cell>
          <cell r="Z461">
            <v>-0.06</v>
          </cell>
          <cell r="AA461">
            <v>0.59</v>
          </cell>
          <cell r="AB461">
            <v>0.57999999999999996</v>
          </cell>
          <cell r="AC461">
            <v>0.51</v>
          </cell>
          <cell r="AD461">
            <v>-0.04</v>
          </cell>
          <cell r="AE461">
            <v>0.03</v>
          </cell>
          <cell r="AF461">
            <v>0</v>
          </cell>
          <cell r="AG461">
            <v>0.64</v>
          </cell>
          <cell r="AH461">
            <v>-0.3</v>
          </cell>
          <cell r="AI461">
            <v>0.3</v>
          </cell>
          <cell r="AJ461">
            <v>0.7</v>
          </cell>
          <cell r="AK461">
            <v>0.25</v>
          </cell>
          <cell r="AL461">
            <v>-0.16</v>
          </cell>
          <cell r="AM461">
            <v>2.09</v>
          </cell>
          <cell r="AN461">
            <v>-0.09</v>
          </cell>
          <cell r="AO461">
            <v>0.76</v>
          </cell>
          <cell r="AP461">
            <v>2.72</v>
          </cell>
          <cell r="AQ461">
            <v>2.2599999999999998</v>
          </cell>
          <cell r="AR461">
            <v>-0.63</v>
          </cell>
          <cell r="BI461">
            <v>460</v>
          </cell>
        </row>
        <row r="462">
          <cell r="A462" t="str">
            <v>5102054.Camioneta</v>
          </cell>
          <cell r="B462">
            <v>0</v>
          </cell>
          <cell r="C462">
            <v>0</v>
          </cell>
          <cell r="D462">
            <v>9.9600000000000009</v>
          </cell>
          <cell r="E462">
            <v>0.63</v>
          </cell>
          <cell r="F462">
            <v>0</v>
          </cell>
          <cell r="G462">
            <v>-0.12</v>
          </cell>
          <cell r="H462">
            <v>-0.54</v>
          </cell>
          <cell r="I462">
            <v>0.03</v>
          </cell>
          <cell r="J462">
            <v>0.38</v>
          </cell>
          <cell r="K462">
            <v>0.02</v>
          </cell>
          <cell r="L462">
            <v>0.18</v>
          </cell>
          <cell r="M462">
            <v>0.36</v>
          </cell>
          <cell r="N462">
            <v>0.61</v>
          </cell>
          <cell r="O462">
            <v>0.22</v>
          </cell>
          <cell r="P462">
            <v>1.57</v>
          </cell>
          <cell r="Q462">
            <v>0.06</v>
          </cell>
          <cell r="R462">
            <v>0.03</v>
          </cell>
          <cell r="S462">
            <v>0.15</v>
          </cell>
          <cell r="T462">
            <v>0.46</v>
          </cell>
          <cell r="U462">
            <v>0.73</v>
          </cell>
          <cell r="V462">
            <v>-1.52</v>
          </cell>
          <cell r="W462">
            <v>0.62</v>
          </cell>
          <cell r="X462">
            <v>0.57999999999999996</v>
          </cell>
          <cell r="Y462">
            <v>-0.45</v>
          </cell>
          <cell r="Z462">
            <v>-0.16</v>
          </cell>
          <cell r="AA462">
            <v>-0.17</v>
          </cell>
          <cell r="AB462">
            <v>0.82</v>
          </cell>
          <cell r="AC462">
            <v>0.73</v>
          </cell>
          <cell r="AD462">
            <v>1</v>
          </cell>
          <cell r="AE462">
            <v>0.72</v>
          </cell>
          <cell r="AF462">
            <v>0.39</v>
          </cell>
          <cell r="AG462">
            <v>-1.91</v>
          </cell>
          <cell r="AH462">
            <v>0.92</v>
          </cell>
          <cell r="AI462">
            <v>1.1100000000000001</v>
          </cell>
          <cell r="AJ462">
            <v>-1.87</v>
          </cell>
          <cell r="AK462">
            <v>-1.1499999999999999</v>
          </cell>
          <cell r="AL462">
            <v>-0.78</v>
          </cell>
          <cell r="AM462">
            <v>-0.19</v>
          </cell>
          <cell r="AN462">
            <v>0.73</v>
          </cell>
          <cell r="AO462">
            <v>0.38</v>
          </cell>
          <cell r="AP462">
            <v>0.99</v>
          </cell>
          <cell r="AQ462">
            <v>0.96</v>
          </cell>
          <cell r="AR462">
            <v>0.7</v>
          </cell>
          <cell r="BI462">
            <v>461</v>
          </cell>
        </row>
        <row r="463">
          <cell r="A463" t="str">
            <v>5104.Combustíveis(veículos)</v>
          </cell>
          <cell r="B463">
            <v>2.8</v>
          </cell>
          <cell r="C463">
            <v>0.61</v>
          </cell>
          <cell r="D463">
            <v>2.37</v>
          </cell>
          <cell r="E463">
            <v>8.77</v>
          </cell>
          <cell r="F463">
            <v>1.54</v>
          </cell>
          <cell r="G463">
            <v>-0.26</v>
          </cell>
          <cell r="H463">
            <v>-1.28</v>
          </cell>
          <cell r="I463">
            <v>3.94</v>
          </cell>
          <cell r="J463">
            <v>-0.34</v>
          </cell>
          <cell r="K463">
            <v>-0.12</v>
          </cell>
          <cell r="L463">
            <v>-1.03</v>
          </cell>
          <cell r="M463">
            <v>10.85</v>
          </cell>
          <cell r="N463">
            <v>9.33</v>
          </cell>
          <cell r="O463">
            <v>-1.1499999999999999</v>
          </cell>
          <cell r="P463">
            <v>-0.39</v>
          </cell>
          <cell r="Q463">
            <v>2.4</v>
          </cell>
          <cell r="R463">
            <v>6.46</v>
          </cell>
          <cell r="S463">
            <v>0.38</v>
          </cell>
          <cell r="T463">
            <v>-0.16</v>
          </cell>
          <cell r="U463">
            <v>-0.52</v>
          </cell>
          <cell r="V463">
            <v>-1.89</v>
          </cell>
          <cell r="W463">
            <v>-1.4</v>
          </cell>
          <cell r="X463">
            <v>-0.65</v>
          </cell>
          <cell r="Y463">
            <v>5.37</v>
          </cell>
          <cell r="Z463">
            <v>0.71</v>
          </cell>
          <cell r="AA463">
            <v>-0.48</v>
          </cell>
          <cell r="AB463">
            <v>3.26</v>
          </cell>
          <cell r="AC463">
            <v>0.39</v>
          </cell>
          <cell r="AD463">
            <v>-0.39</v>
          </cell>
          <cell r="AE463">
            <v>-8.1300000000000008</v>
          </cell>
          <cell r="AF463">
            <v>-4.12</v>
          </cell>
          <cell r="AG463">
            <v>3.33</v>
          </cell>
          <cell r="AH463">
            <v>6.93</v>
          </cell>
          <cell r="AI463">
            <v>0.4</v>
          </cell>
          <cell r="AJ463">
            <v>-0.46</v>
          </cell>
          <cell r="AK463">
            <v>1.22</v>
          </cell>
          <cell r="AL463">
            <v>-1.84</v>
          </cell>
          <cell r="AM463">
            <v>0.69</v>
          </cell>
          <cell r="AN463">
            <v>3.35</v>
          </cell>
          <cell r="AO463">
            <v>13.52</v>
          </cell>
          <cell r="AP463">
            <v>1.73</v>
          </cell>
          <cell r="AQ463">
            <v>8.27</v>
          </cell>
          <cell r="AR463">
            <v>5</v>
          </cell>
          <cell r="BI463">
            <v>462</v>
          </cell>
        </row>
        <row r="464">
          <cell r="A464" t="str">
            <v>5104001.Gasolina</v>
          </cell>
          <cell r="B464">
            <v>4.16</v>
          </cell>
          <cell r="C464">
            <v>0.48</v>
          </cell>
          <cell r="D464">
            <v>0.89</v>
          </cell>
          <cell r="E464">
            <v>4.5999999999999996</v>
          </cell>
          <cell r="F464">
            <v>0.8</v>
          </cell>
          <cell r="G464">
            <v>-0.36</v>
          </cell>
          <cell r="H464">
            <v>-1.55</v>
          </cell>
          <cell r="I464">
            <v>4.8899999999999997</v>
          </cell>
          <cell r="J464">
            <v>-0.22</v>
          </cell>
          <cell r="K464">
            <v>0.01</v>
          </cell>
          <cell r="L464">
            <v>-0.92</v>
          </cell>
          <cell r="M464">
            <v>10.27</v>
          </cell>
          <cell r="N464">
            <v>7.54</v>
          </cell>
          <cell r="O464">
            <v>-1.7</v>
          </cell>
          <cell r="P464">
            <v>-7.0000000000000007E-2</v>
          </cell>
          <cell r="Q464">
            <v>2.8</v>
          </cell>
          <cell r="R464">
            <v>7.32</v>
          </cell>
          <cell r="S464">
            <v>0.15</v>
          </cell>
          <cell r="T464">
            <v>-7.0000000000000007E-2</v>
          </cell>
          <cell r="U464">
            <v>-0.33</v>
          </cell>
          <cell r="V464">
            <v>-1.73</v>
          </cell>
          <cell r="W464">
            <v>-1.23</v>
          </cell>
          <cell r="X464">
            <v>-0.46</v>
          </cell>
          <cell r="Y464">
            <v>7.01</v>
          </cell>
          <cell r="Z464">
            <v>0.98</v>
          </cell>
          <cell r="AA464">
            <v>-0.57999999999999996</v>
          </cell>
          <cell r="AB464">
            <v>3.58</v>
          </cell>
          <cell r="AC464">
            <v>0.28999999999999998</v>
          </cell>
          <cell r="AD464">
            <v>-0.34</v>
          </cell>
          <cell r="AE464">
            <v>-9.92</v>
          </cell>
          <cell r="AF464">
            <v>-5.12</v>
          </cell>
          <cell r="AG464">
            <v>4.16</v>
          </cell>
          <cell r="AH464">
            <v>8.6999999999999993</v>
          </cell>
          <cell r="AI464">
            <v>0.5</v>
          </cell>
          <cell r="AJ464">
            <v>-0.26</v>
          </cell>
          <cell r="AK464">
            <v>2.87</v>
          </cell>
          <cell r="AL464">
            <v>-1.39</v>
          </cell>
          <cell r="AM464">
            <v>-0.01</v>
          </cell>
          <cell r="AN464">
            <v>1.78</v>
          </cell>
          <cell r="AO464">
            <v>10.53</v>
          </cell>
          <cell r="AP464">
            <v>1.28</v>
          </cell>
          <cell r="AQ464">
            <v>8.82</v>
          </cell>
          <cell r="AR464">
            <v>3.29</v>
          </cell>
          <cell r="BI464">
            <v>463</v>
          </cell>
        </row>
        <row r="465">
          <cell r="A465" t="str">
            <v>5104002.Álcool</v>
          </cell>
          <cell r="B465">
            <v>-3.93</v>
          </cell>
          <cell r="C465">
            <v>1.38</v>
          </cell>
          <cell r="D465">
            <v>10.6</v>
          </cell>
          <cell r="E465">
            <v>30.33</v>
          </cell>
          <cell r="F465">
            <v>4.59</v>
          </cell>
          <cell r="G465">
            <v>0.12</v>
          </cell>
          <cell r="H465">
            <v>-0.3</v>
          </cell>
          <cell r="I465">
            <v>0.28000000000000003</v>
          </cell>
          <cell r="J465">
            <v>-0.91</v>
          </cell>
          <cell r="K465">
            <v>-0.63</v>
          </cell>
          <cell r="L465">
            <v>-1.55</v>
          </cell>
          <cell r="M465">
            <v>13.44</v>
          </cell>
          <cell r="N465">
            <v>16.7</v>
          </cell>
          <cell r="O465">
            <v>0.81</v>
          </cell>
          <cell r="P465">
            <v>-1.55</v>
          </cell>
          <cell r="Q465">
            <v>0.96</v>
          </cell>
          <cell r="R465">
            <v>3.28</v>
          </cell>
          <cell r="S465">
            <v>1.26</v>
          </cell>
          <cell r="T465">
            <v>-0.56000000000000005</v>
          </cell>
          <cell r="U465">
            <v>-1.25</v>
          </cell>
          <cell r="V465">
            <v>-2.59</v>
          </cell>
          <cell r="W465">
            <v>-2.15</v>
          </cell>
          <cell r="X465">
            <v>-1.4</v>
          </cell>
          <cell r="Y465">
            <v>-1.06</v>
          </cell>
          <cell r="Z465">
            <v>-0.6</v>
          </cell>
          <cell r="AA465">
            <v>-0.16</v>
          </cell>
          <cell r="AB465">
            <v>1.83</v>
          </cell>
          <cell r="AC465">
            <v>0.74</v>
          </cell>
          <cell r="AD465">
            <v>-0.61</v>
          </cell>
          <cell r="AE465">
            <v>-0.76</v>
          </cell>
          <cell r="AF465">
            <v>-0.45</v>
          </cell>
          <cell r="AG465">
            <v>0.38</v>
          </cell>
          <cell r="AH465">
            <v>-0.03</v>
          </cell>
          <cell r="AI465">
            <v>-0.09</v>
          </cell>
          <cell r="AJ465">
            <v>-1.4</v>
          </cell>
          <cell r="AK465">
            <v>-6.42</v>
          </cell>
          <cell r="AL465">
            <v>-4.4800000000000004</v>
          </cell>
          <cell r="AM465">
            <v>4.32</v>
          </cell>
          <cell r="AN465">
            <v>11</v>
          </cell>
          <cell r="AO465">
            <v>26.35</v>
          </cell>
          <cell r="AP465">
            <v>2.96</v>
          </cell>
          <cell r="AQ465">
            <v>5.96</v>
          </cell>
          <cell r="AR465">
            <v>11.82</v>
          </cell>
          <cell r="BI465">
            <v>464</v>
          </cell>
        </row>
        <row r="466">
          <cell r="A466" t="str">
            <v>5104003.Óleo diesel</v>
          </cell>
          <cell r="B466">
            <v>0</v>
          </cell>
          <cell r="C466">
            <v>0</v>
          </cell>
          <cell r="D466">
            <v>1.6</v>
          </cell>
          <cell r="E466">
            <v>0.54</v>
          </cell>
          <cell r="F466">
            <v>-7.0000000000000007E-2</v>
          </cell>
          <cell r="G466">
            <v>-0.12</v>
          </cell>
          <cell r="H466">
            <v>-0.37</v>
          </cell>
          <cell r="I466">
            <v>4.1399999999999997</v>
          </cell>
          <cell r="J466">
            <v>0.96</v>
          </cell>
          <cell r="K466">
            <v>-0.09</v>
          </cell>
          <cell r="L466">
            <v>7.0000000000000007E-2</v>
          </cell>
          <cell r="M466">
            <v>7.19</v>
          </cell>
          <cell r="N466">
            <v>4.12</v>
          </cell>
          <cell r="O466">
            <v>-0.1</v>
          </cell>
          <cell r="P466">
            <v>-0.09</v>
          </cell>
          <cell r="Q466">
            <v>2.09</v>
          </cell>
          <cell r="R466">
            <v>6.85</v>
          </cell>
          <cell r="S466">
            <v>-0.1</v>
          </cell>
          <cell r="T466">
            <v>0.27</v>
          </cell>
          <cell r="U466">
            <v>-0.02</v>
          </cell>
          <cell r="V466">
            <v>-0.12</v>
          </cell>
          <cell r="W466">
            <v>0.2</v>
          </cell>
          <cell r="X466">
            <v>-0.14000000000000001</v>
          </cell>
          <cell r="Y466">
            <v>5.09</v>
          </cell>
          <cell r="Z466">
            <v>3.04</v>
          </cell>
          <cell r="AA466">
            <v>0.84</v>
          </cell>
          <cell r="AB466">
            <v>4.21</v>
          </cell>
          <cell r="AC466">
            <v>1.55</v>
          </cell>
          <cell r="AD466">
            <v>0.02</v>
          </cell>
          <cell r="AE466">
            <v>-1.78</v>
          </cell>
          <cell r="AF466">
            <v>0.57999999999999996</v>
          </cell>
          <cell r="AG466">
            <v>0.96</v>
          </cell>
          <cell r="AH466">
            <v>7.59</v>
          </cell>
          <cell r="AI466">
            <v>1.23</v>
          </cell>
          <cell r="AJ466">
            <v>1.07</v>
          </cell>
          <cell r="AK466">
            <v>7.97</v>
          </cell>
          <cell r="AL466">
            <v>3.98</v>
          </cell>
          <cell r="AM466">
            <v>-1.41</v>
          </cell>
          <cell r="AN466">
            <v>0.54</v>
          </cell>
          <cell r="AO466">
            <v>14.63</v>
          </cell>
          <cell r="AP466">
            <v>8.01</v>
          </cell>
          <cell r="AQ466">
            <v>11.88</v>
          </cell>
          <cell r="AR466">
            <v>1.05</v>
          </cell>
          <cell r="BI466">
            <v>465</v>
          </cell>
        </row>
        <row r="467">
          <cell r="A467" t="str">
            <v>6.Saúde e cuidados pessoais</v>
          </cell>
          <cell r="B467">
            <v>0.93</v>
          </cell>
          <cell r="C467">
            <v>0.69</v>
          </cell>
          <cell r="D467">
            <v>0.4</v>
          </cell>
          <cell r="E467">
            <v>0.28999999999999998</v>
          </cell>
          <cell r="F467">
            <v>0.15</v>
          </cell>
          <cell r="G467">
            <v>0.59</v>
          </cell>
          <cell r="H467">
            <v>0.22</v>
          </cell>
          <cell r="I467">
            <v>0.27</v>
          </cell>
          <cell r="J467">
            <v>7.0000000000000007E-2</v>
          </cell>
          <cell r="K467">
            <v>0.03</v>
          </cell>
          <cell r="L467">
            <v>0.44</v>
          </cell>
          <cell r="M467">
            <v>0.48</v>
          </cell>
          <cell r="N467">
            <v>0.89</v>
          </cell>
          <cell r="O467">
            <v>-0.11</v>
          </cell>
          <cell r="P467">
            <v>-0.06</v>
          </cell>
          <cell r="Q467">
            <v>-0.11</v>
          </cell>
          <cell r="R467">
            <v>-0.09</v>
          </cell>
          <cell r="S467">
            <v>0.17</v>
          </cell>
          <cell r="T467">
            <v>0.72</v>
          </cell>
          <cell r="U467">
            <v>0.6</v>
          </cell>
          <cell r="V467">
            <v>0.19</v>
          </cell>
          <cell r="W467">
            <v>-0.05</v>
          </cell>
          <cell r="X467">
            <v>-0.64</v>
          </cell>
          <cell r="Y467">
            <v>0.3</v>
          </cell>
          <cell r="Z467">
            <v>0.73</v>
          </cell>
          <cell r="AA467">
            <v>0.37</v>
          </cell>
          <cell r="AB467">
            <v>0.3</v>
          </cell>
          <cell r="AC467">
            <v>0.45</v>
          </cell>
          <cell r="AD467">
            <v>0.99</v>
          </cell>
          <cell r="AE467">
            <v>0.3</v>
          </cell>
          <cell r="AF467">
            <v>1.1000000000000001</v>
          </cell>
          <cell r="AG467">
            <v>1.29</v>
          </cell>
          <cell r="AH467">
            <v>0.76</v>
          </cell>
          <cell r="AI467">
            <v>0.17</v>
          </cell>
          <cell r="AJ467">
            <v>0.23</v>
          </cell>
          <cell r="AK467">
            <v>0.53</v>
          </cell>
          <cell r="AL467">
            <v>0.5</v>
          </cell>
          <cell r="AM467">
            <v>0.64</v>
          </cell>
          <cell r="AN467">
            <v>0.63</v>
          </cell>
          <cell r="AO467">
            <v>0.88</v>
          </cell>
          <cell r="AP467">
            <v>2.74</v>
          </cell>
          <cell r="AQ467">
            <v>1.44</v>
          </cell>
          <cell r="AR467">
            <v>0.67</v>
          </cell>
          <cell r="BE467">
            <v>0.25</v>
          </cell>
          <cell r="BF467">
            <v>0.5</v>
          </cell>
          <cell r="BH467">
            <v>10.635400000000001</v>
          </cell>
          <cell r="BI467">
            <v>466</v>
          </cell>
        </row>
        <row r="468">
          <cell r="A468" t="str">
            <v>61.Produtos farmacêuticos e Óticos</v>
          </cell>
          <cell r="B468">
            <v>1.69</v>
          </cell>
          <cell r="C468">
            <v>7.0000000000000007E-2</v>
          </cell>
          <cell r="D468">
            <v>0.45</v>
          </cell>
          <cell r="E468">
            <v>0.23</v>
          </cell>
          <cell r="F468">
            <v>-0.05</v>
          </cell>
          <cell r="G468">
            <v>0.76</v>
          </cell>
          <cell r="H468">
            <v>-0.03</v>
          </cell>
          <cell r="I468">
            <v>-0.08</v>
          </cell>
          <cell r="J468">
            <v>-0.32</v>
          </cell>
          <cell r="K468">
            <v>-0.15</v>
          </cell>
          <cell r="L468">
            <v>1.22</v>
          </cell>
          <cell r="M468">
            <v>0.63</v>
          </cell>
          <cell r="N468">
            <v>-0.17</v>
          </cell>
          <cell r="O468">
            <v>-0.19</v>
          </cell>
          <cell r="P468">
            <v>7.0000000000000007E-2</v>
          </cell>
          <cell r="Q468">
            <v>-0.49</v>
          </cell>
          <cell r="R468">
            <v>-0.02</v>
          </cell>
          <cell r="S468">
            <v>0.21</v>
          </cell>
          <cell r="T468">
            <v>1.77</v>
          </cell>
          <cell r="U468">
            <v>1.26</v>
          </cell>
          <cell r="V468">
            <v>0.14000000000000001</v>
          </cell>
          <cell r="W468">
            <v>-0.61</v>
          </cell>
          <cell r="X468">
            <v>-2.06</v>
          </cell>
          <cell r="Y468">
            <v>-0.27</v>
          </cell>
          <cell r="Z468">
            <v>-0.39</v>
          </cell>
          <cell r="AA468">
            <v>-7.0000000000000007E-2</v>
          </cell>
          <cell r="AB468">
            <v>-0.01</v>
          </cell>
          <cell r="AC468">
            <v>0.55000000000000004</v>
          </cell>
          <cell r="AD468">
            <v>1.92</v>
          </cell>
          <cell r="AE468">
            <v>0.41</v>
          </cell>
          <cell r="AF468">
            <v>2.08</v>
          </cell>
          <cell r="AG468">
            <v>1.56</v>
          </cell>
          <cell r="AH468">
            <v>0.44</v>
          </cell>
          <cell r="AI468">
            <v>-0.28999999999999998</v>
          </cell>
          <cell r="AJ468">
            <v>-0.19</v>
          </cell>
          <cell r="AK468">
            <v>0.47</v>
          </cell>
          <cell r="AL468">
            <v>0.24</v>
          </cell>
          <cell r="AM468">
            <v>-0.26</v>
          </cell>
          <cell r="AN468">
            <v>-0.03</v>
          </cell>
          <cell r="AO468">
            <v>0.61</v>
          </cell>
          <cell r="AP468">
            <v>5.67</v>
          </cell>
          <cell r="AQ468">
            <v>2.16</v>
          </cell>
          <cell r="AR468">
            <v>0.16</v>
          </cell>
          <cell r="BI468">
            <v>467</v>
          </cell>
        </row>
        <row r="469">
          <cell r="A469" t="str">
            <v>6101.Produtos farmacêuticos</v>
          </cell>
          <cell r="B469">
            <v>1.81</v>
          </cell>
          <cell r="C469">
            <v>0.02</v>
          </cell>
          <cell r="D469">
            <v>0.4</v>
          </cell>
          <cell r="E469">
            <v>0.24</v>
          </cell>
          <cell r="F469">
            <v>-0.04</v>
          </cell>
          <cell r="G469">
            <v>0.71</v>
          </cell>
          <cell r="H469">
            <v>-0.04</v>
          </cell>
          <cell r="I469">
            <v>-0.15</v>
          </cell>
          <cell r="J469">
            <v>-0.28000000000000003</v>
          </cell>
          <cell r="K469">
            <v>-0.15</v>
          </cell>
          <cell r="L469">
            <v>1.27</v>
          </cell>
          <cell r="M469">
            <v>0.63</v>
          </cell>
          <cell r="N469">
            <v>-0.2</v>
          </cell>
          <cell r="O469">
            <v>-0.24</v>
          </cell>
          <cell r="P469">
            <v>0.01</v>
          </cell>
          <cell r="Q469">
            <v>-0.53</v>
          </cell>
          <cell r="R469">
            <v>-0.06</v>
          </cell>
          <cell r="S469">
            <v>0.21</v>
          </cell>
          <cell r="T469">
            <v>1.81</v>
          </cell>
          <cell r="U469">
            <v>1.26</v>
          </cell>
          <cell r="V469">
            <v>0.1</v>
          </cell>
          <cell r="W469">
            <v>-0.71</v>
          </cell>
          <cell r="X469">
            <v>-2.2599999999999998</v>
          </cell>
          <cell r="Y469">
            <v>-0.38</v>
          </cell>
          <cell r="Z469">
            <v>-0.55000000000000004</v>
          </cell>
          <cell r="AA469">
            <v>-0.12</v>
          </cell>
          <cell r="AB469">
            <v>-0.09</v>
          </cell>
          <cell r="AC469">
            <v>0.48</v>
          </cell>
          <cell r="AD469">
            <v>1.98</v>
          </cell>
          <cell r="AE469">
            <v>0.43</v>
          </cell>
          <cell r="AF469">
            <v>2.09</v>
          </cell>
          <cell r="AG469">
            <v>1.6</v>
          </cell>
          <cell r="AH469">
            <v>0.43</v>
          </cell>
          <cell r="AI469">
            <v>-0.32</v>
          </cell>
          <cell r="AJ469">
            <v>-0.26</v>
          </cell>
          <cell r="AK469">
            <v>0.43</v>
          </cell>
          <cell r="AL469">
            <v>0.21</v>
          </cell>
          <cell r="AM469">
            <v>-0.37</v>
          </cell>
          <cell r="AN469">
            <v>-0.1</v>
          </cell>
          <cell r="AO469">
            <v>0.52</v>
          </cell>
          <cell r="AP469">
            <v>5.86</v>
          </cell>
          <cell r="AQ469">
            <v>2.2599999999999998</v>
          </cell>
          <cell r="AR469">
            <v>0.12</v>
          </cell>
          <cell r="BI469">
            <v>468</v>
          </cell>
        </row>
        <row r="470">
          <cell r="A470" t="str">
            <v>6101001.Antiinfeccioso e antibiótico</v>
          </cell>
          <cell r="B470">
            <v>2.12</v>
          </cell>
          <cell r="C470">
            <v>0.63</v>
          </cell>
          <cell r="D470">
            <v>0.05</v>
          </cell>
          <cell r="E470">
            <v>-0.34</v>
          </cell>
          <cell r="F470">
            <v>-7.0000000000000007E-2</v>
          </cell>
          <cell r="G470">
            <v>0.25</v>
          </cell>
          <cell r="H470">
            <v>0.12</v>
          </cell>
          <cell r="I470">
            <v>-0.13</v>
          </cell>
          <cell r="J470">
            <v>-0.35</v>
          </cell>
          <cell r="K470">
            <v>-0.44</v>
          </cell>
          <cell r="L470">
            <v>0.13</v>
          </cell>
          <cell r="M470">
            <v>0.16</v>
          </cell>
          <cell r="N470">
            <v>0.24</v>
          </cell>
          <cell r="O470">
            <v>-0.61</v>
          </cell>
          <cell r="P470">
            <v>0.31</v>
          </cell>
          <cell r="Q470">
            <v>-0.15</v>
          </cell>
          <cell r="R470">
            <v>-0.59</v>
          </cell>
          <cell r="S470">
            <v>0.27</v>
          </cell>
          <cell r="T470">
            <v>3.39</v>
          </cell>
          <cell r="U470">
            <v>2.56</v>
          </cell>
          <cell r="V470">
            <v>0.25</v>
          </cell>
          <cell r="W470">
            <v>-3.12</v>
          </cell>
          <cell r="X470">
            <v>-4.05</v>
          </cell>
          <cell r="Y470">
            <v>-0.7</v>
          </cell>
          <cell r="Z470">
            <v>-1.1000000000000001</v>
          </cell>
          <cell r="AA470">
            <v>0.09</v>
          </cell>
          <cell r="AB470">
            <v>-0.06</v>
          </cell>
          <cell r="AC470">
            <v>0.63</v>
          </cell>
          <cell r="AD470">
            <v>1.93</v>
          </cell>
          <cell r="AE470">
            <v>0.87</v>
          </cell>
          <cell r="AF470">
            <v>1.91</v>
          </cell>
          <cell r="AG470">
            <v>1.54</v>
          </cell>
          <cell r="AH470">
            <v>0</v>
          </cell>
          <cell r="AI470">
            <v>-0.56999999999999995</v>
          </cell>
          <cell r="AJ470">
            <v>-0.2</v>
          </cell>
          <cell r="AK470">
            <v>-0.75</v>
          </cell>
          <cell r="AL470">
            <v>0.05</v>
          </cell>
          <cell r="AM470">
            <v>-0.86</v>
          </cell>
          <cell r="AN470">
            <v>-0.13</v>
          </cell>
          <cell r="AO470">
            <v>0.83</v>
          </cell>
          <cell r="AP470">
            <v>6.31</v>
          </cell>
          <cell r="AQ470">
            <v>1.89</v>
          </cell>
          <cell r="AR470">
            <v>0.73</v>
          </cell>
          <cell r="BI470">
            <v>469</v>
          </cell>
        </row>
        <row r="471">
          <cell r="A471" t="str">
            <v>6101002.Analgésico e antitérmico</v>
          </cell>
          <cell r="B471">
            <v>2.0499999999999998</v>
          </cell>
          <cell r="C471">
            <v>0.63</v>
          </cell>
          <cell r="D471">
            <v>-0.27</v>
          </cell>
          <cell r="E471">
            <v>0.61</v>
          </cell>
          <cell r="F471">
            <v>0.45</v>
          </cell>
          <cell r="G471">
            <v>0.05</v>
          </cell>
          <cell r="H471">
            <v>0.06</v>
          </cell>
          <cell r="I471">
            <v>-0.1</v>
          </cell>
          <cell r="J471">
            <v>0.02</v>
          </cell>
          <cell r="K471">
            <v>0.11</v>
          </cell>
          <cell r="L471">
            <v>1.61</v>
          </cell>
          <cell r="M471">
            <v>2.14</v>
          </cell>
          <cell r="N471">
            <v>-0.3</v>
          </cell>
          <cell r="O471">
            <v>-0.26</v>
          </cell>
          <cell r="P471">
            <v>-0.36</v>
          </cell>
          <cell r="Q471">
            <v>-0.59</v>
          </cell>
          <cell r="R471">
            <v>0.16</v>
          </cell>
          <cell r="S471">
            <v>0.08</v>
          </cell>
          <cell r="T471">
            <v>1.47</v>
          </cell>
          <cell r="U471">
            <v>1.1599999999999999</v>
          </cell>
          <cell r="V471">
            <v>0.45</v>
          </cell>
          <cell r="W471">
            <v>1.1100000000000001</v>
          </cell>
          <cell r="X471">
            <v>0.56999999999999995</v>
          </cell>
          <cell r="Y471">
            <v>0.49</v>
          </cell>
          <cell r="Z471">
            <v>0.21</v>
          </cell>
          <cell r="AA471">
            <v>0.03</v>
          </cell>
          <cell r="AB471">
            <v>0.03</v>
          </cell>
          <cell r="AC471">
            <v>0.62</v>
          </cell>
          <cell r="AD471">
            <v>2.09</v>
          </cell>
          <cell r="AE471">
            <v>0.64</v>
          </cell>
          <cell r="AF471">
            <v>1.93</v>
          </cell>
          <cell r="AG471">
            <v>2.15</v>
          </cell>
          <cell r="AH471">
            <v>0.78</v>
          </cell>
          <cell r="AI471">
            <v>-0.53</v>
          </cell>
          <cell r="AJ471">
            <v>-0.94</v>
          </cell>
          <cell r="AK471">
            <v>0.99</v>
          </cell>
          <cell r="AL471">
            <v>0.19</v>
          </cell>
          <cell r="AM471">
            <v>-0.28999999999999998</v>
          </cell>
          <cell r="AN471">
            <v>-0.3</v>
          </cell>
          <cell r="AO471">
            <v>0.7</v>
          </cell>
          <cell r="AP471">
            <v>6.7</v>
          </cell>
          <cell r="AQ471">
            <v>2.5</v>
          </cell>
          <cell r="AR471">
            <v>0.75</v>
          </cell>
          <cell r="BI471">
            <v>470</v>
          </cell>
        </row>
        <row r="472">
          <cell r="A472" t="str">
            <v>6101003.Antiinflamatório e antireumático</v>
          </cell>
          <cell r="B472">
            <v>1.81</v>
          </cell>
          <cell r="C472">
            <v>0.01</v>
          </cell>
          <cell r="D472">
            <v>0.53</v>
          </cell>
          <cell r="E472">
            <v>0.27</v>
          </cell>
          <cell r="F472">
            <v>0.09</v>
          </cell>
          <cell r="G472">
            <v>2.96</v>
          </cell>
          <cell r="H472">
            <v>0.6</v>
          </cell>
          <cell r="I472">
            <v>-0.11</v>
          </cell>
          <cell r="J472">
            <v>7.0000000000000007E-2</v>
          </cell>
          <cell r="K472">
            <v>7.0000000000000007E-2</v>
          </cell>
          <cell r="L472">
            <v>3.05</v>
          </cell>
          <cell r="M472">
            <v>0.49</v>
          </cell>
          <cell r="N472">
            <v>0.02</v>
          </cell>
          <cell r="O472">
            <v>-0.73</v>
          </cell>
          <cell r="P472">
            <v>0.74</v>
          </cell>
          <cell r="Q472">
            <v>-0.62</v>
          </cell>
          <cell r="R472">
            <v>-0.81</v>
          </cell>
          <cell r="S472">
            <v>0.36</v>
          </cell>
          <cell r="T472">
            <v>1.93</v>
          </cell>
          <cell r="U472">
            <v>0.84</v>
          </cell>
          <cell r="V472">
            <v>-0.47</v>
          </cell>
          <cell r="W472">
            <v>-2.42</v>
          </cell>
          <cell r="X472">
            <v>-4.93</v>
          </cell>
          <cell r="Y472">
            <v>-0.96</v>
          </cell>
          <cell r="Z472">
            <v>-1.4</v>
          </cell>
          <cell r="AA472">
            <v>0.6</v>
          </cell>
          <cell r="AB472">
            <v>0.33</v>
          </cell>
          <cell r="AC472">
            <v>0.31</v>
          </cell>
          <cell r="AD472">
            <v>1.76</v>
          </cell>
          <cell r="AE472">
            <v>1.04</v>
          </cell>
          <cell r="AF472">
            <v>2.12</v>
          </cell>
          <cell r="AG472">
            <v>1.59</v>
          </cell>
          <cell r="AH472">
            <v>0.24</v>
          </cell>
          <cell r="AI472">
            <v>-0.72</v>
          </cell>
          <cell r="AJ472">
            <v>0.04</v>
          </cell>
          <cell r="AK472">
            <v>0.39</v>
          </cell>
          <cell r="AL472">
            <v>0.48</v>
          </cell>
          <cell r="AM472">
            <v>-0.38</v>
          </cell>
          <cell r="AN472">
            <v>0.01</v>
          </cell>
          <cell r="AO472">
            <v>0.38</v>
          </cell>
          <cell r="AP472">
            <v>6.23</v>
          </cell>
          <cell r="AQ472">
            <v>2.15</v>
          </cell>
          <cell r="AR472">
            <v>0.37</v>
          </cell>
          <cell r="BI472">
            <v>471</v>
          </cell>
        </row>
        <row r="473">
          <cell r="A473" t="str">
            <v>6101004.Antigripal e antitussígeno</v>
          </cell>
          <cell r="B473">
            <v>1.63</v>
          </cell>
          <cell r="C473">
            <v>0.13</v>
          </cell>
          <cell r="D473">
            <v>0.15</v>
          </cell>
          <cell r="E473">
            <v>0.96</v>
          </cell>
          <cell r="F473">
            <v>0.21</v>
          </cell>
          <cell r="G473">
            <v>0.53</v>
          </cell>
          <cell r="H473">
            <v>0.12</v>
          </cell>
          <cell r="I473">
            <v>0.66</v>
          </cell>
          <cell r="J473">
            <v>-0.48</v>
          </cell>
          <cell r="K473">
            <v>-0.26</v>
          </cell>
          <cell r="L473">
            <v>0.62</v>
          </cell>
          <cell r="M473">
            <v>1.45</v>
          </cell>
          <cell r="N473">
            <v>-0.2</v>
          </cell>
          <cell r="O473">
            <v>-7.0000000000000007E-2</v>
          </cell>
          <cell r="P473">
            <v>0.13</v>
          </cell>
          <cell r="Q473">
            <v>-0.03</v>
          </cell>
          <cell r="R473">
            <v>-0.48</v>
          </cell>
          <cell r="S473">
            <v>0.5</v>
          </cell>
          <cell r="T473">
            <v>1.05</v>
          </cell>
          <cell r="U473">
            <v>0.4</v>
          </cell>
          <cell r="V473">
            <v>0.05</v>
          </cell>
          <cell r="W473">
            <v>0.28999999999999998</v>
          </cell>
          <cell r="X473">
            <v>0.72</v>
          </cell>
          <cell r="Y473">
            <v>-0.39</v>
          </cell>
          <cell r="Z473">
            <v>-0.34</v>
          </cell>
          <cell r="AA473">
            <v>0.02</v>
          </cell>
          <cell r="AB473">
            <v>0.12</v>
          </cell>
          <cell r="AC473">
            <v>0.43</v>
          </cell>
          <cell r="AD473">
            <v>1.77</v>
          </cell>
          <cell r="AE473">
            <v>0.85</v>
          </cell>
          <cell r="AF473">
            <v>1.26</v>
          </cell>
          <cell r="AG473">
            <v>1.5</v>
          </cell>
          <cell r="AH473">
            <v>0.53</v>
          </cell>
          <cell r="AI473">
            <v>-0.38</v>
          </cell>
          <cell r="AJ473">
            <v>-0.14000000000000001</v>
          </cell>
          <cell r="AK473">
            <v>0.12</v>
          </cell>
          <cell r="AL473">
            <v>0.28000000000000003</v>
          </cell>
          <cell r="AM473">
            <v>0.39</v>
          </cell>
          <cell r="AN473">
            <v>-0.56000000000000005</v>
          </cell>
          <cell r="AO473">
            <v>1.44</v>
          </cell>
          <cell r="AP473">
            <v>5.38</v>
          </cell>
          <cell r="AQ473">
            <v>1.7</v>
          </cell>
          <cell r="AR473">
            <v>0.49</v>
          </cell>
          <cell r="BI473">
            <v>472</v>
          </cell>
        </row>
        <row r="474">
          <cell r="A474" t="str">
            <v>6101005.Hepatoprotetor</v>
          </cell>
          <cell r="B474">
            <v>1.77</v>
          </cell>
          <cell r="C474">
            <v>0.13</v>
          </cell>
          <cell r="D474">
            <v>0.53</v>
          </cell>
          <cell r="E474">
            <v>0.93</v>
          </cell>
          <cell r="F474">
            <v>-0.14000000000000001</v>
          </cell>
          <cell r="G474">
            <v>-0.69</v>
          </cell>
          <cell r="H474">
            <v>0.89</v>
          </cell>
          <cell r="I474">
            <v>0.37</v>
          </cell>
          <cell r="J474">
            <v>-1.1000000000000001</v>
          </cell>
          <cell r="K474">
            <v>1.04</v>
          </cell>
          <cell r="L474">
            <v>0.16</v>
          </cell>
          <cell r="M474">
            <v>-0.03</v>
          </cell>
          <cell r="N474">
            <v>-0.24</v>
          </cell>
          <cell r="O474">
            <v>-1.26</v>
          </cell>
          <cell r="P474">
            <v>-0.88</v>
          </cell>
          <cell r="Q474">
            <v>0.25</v>
          </cell>
          <cell r="R474">
            <v>-1.77</v>
          </cell>
          <cell r="S474">
            <v>0.14000000000000001</v>
          </cell>
          <cell r="T474">
            <v>1.76</v>
          </cell>
          <cell r="U474">
            <v>1.67</v>
          </cell>
          <cell r="V474">
            <v>-0.04</v>
          </cell>
          <cell r="W474">
            <v>0.05</v>
          </cell>
          <cell r="X474">
            <v>2.99</v>
          </cell>
          <cell r="Y474">
            <v>0.9</v>
          </cell>
          <cell r="Z474">
            <v>7.0000000000000007E-2</v>
          </cell>
          <cell r="AA474">
            <v>0.4</v>
          </cell>
          <cell r="AB474">
            <v>-0.03</v>
          </cell>
          <cell r="AC474">
            <v>0.57999999999999996</v>
          </cell>
          <cell r="AD474">
            <v>0.99</v>
          </cell>
          <cell r="AE474">
            <v>2.04</v>
          </cell>
          <cell r="AF474">
            <v>-0.6</v>
          </cell>
          <cell r="AG474">
            <v>5.7</v>
          </cell>
          <cell r="AH474">
            <v>0.27</v>
          </cell>
          <cell r="AI474">
            <v>0.02</v>
          </cell>
          <cell r="AJ474">
            <v>0.33</v>
          </cell>
          <cell r="AK474">
            <v>0.91</v>
          </cell>
          <cell r="AL474">
            <v>1.03</v>
          </cell>
          <cell r="AM474">
            <v>-0.03</v>
          </cell>
          <cell r="AN474">
            <v>-0.1</v>
          </cell>
          <cell r="AO474">
            <v>0.68</v>
          </cell>
          <cell r="AP474">
            <v>4.8600000000000003</v>
          </cell>
          <cell r="AQ474">
            <v>2</v>
          </cell>
          <cell r="AR474">
            <v>-0.24</v>
          </cell>
          <cell r="BI474">
            <v>473</v>
          </cell>
        </row>
        <row r="475">
          <cell r="A475" t="str">
            <v>6101006.Antimicótico e parasiticida</v>
          </cell>
          <cell r="B475">
            <v>1.0900000000000001</v>
          </cell>
          <cell r="C475">
            <v>0.24</v>
          </cell>
          <cell r="D475">
            <v>0.39</v>
          </cell>
          <cell r="E475">
            <v>0.12</v>
          </cell>
          <cell r="F475">
            <v>-0.03</v>
          </cell>
          <cell r="G475">
            <v>0.3</v>
          </cell>
          <cell r="H475">
            <v>0.18</v>
          </cell>
          <cell r="I475">
            <v>0.28999999999999998</v>
          </cell>
          <cell r="J475">
            <v>0.24</v>
          </cell>
          <cell r="K475">
            <v>-0.33</v>
          </cell>
          <cell r="L475">
            <v>-0.39</v>
          </cell>
          <cell r="M475">
            <v>-0.31</v>
          </cell>
          <cell r="N475">
            <v>-0.71</v>
          </cell>
          <cell r="O475">
            <v>-0.1</v>
          </cell>
          <cell r="P475">
            <v>-1</v>
          </cell>
          <cell r="Q475">
            <v>-0.49</v>
          </cell>
          <cell r="R475">
            <v>0.43</v>
          </cell>
          <cell r="S475">
            <v>-0.1</v>
          </cell>
          <cell r="T475">
            <v>2.2999999999999998</v>
          </cell>
          <cell r="U475">
            <v>-0.48</v>
          </cell>
          <cell r="V475">
            <v>0.89</v>
          </cell>
          <cell r="W475">
            <v>-0.13</v>
          </cell>
          <cell r="X475">
            <v>-0.33</v>
          </cell>
          <cell r="Y475">
            <v>-0.13</v>
          </cell>
          <cell r="Z475">
            <v>-0.33</v>
          </cell>
          <cell r="AA475">
            <v>0.09</v>
          </cell>
          <cell r="AB475">
            <v>-0.35</v>
          </cell>
          <cell r="AC475">
            <v>0.05</v>
          </cell>
          <cell r="AD475">
            <v>1.83</v>
          </cell>
          <cell r="AE475">
            <v>0.56000000000000005</v>
          </cell>
          <cell r="AF475">
            <v>1.39</v>
          </cell>
          <cell r="AG475">
            <v>2.2599999999999998</v>
          </cell>
          <cell r="AH475">
            <v>0.43</v>
          </cell>
          <cell r="AI475">
            <v>-0.16</v>
          </cell>
          <cell r="AJ475">
            <v>-0.64</v>
          </cell>
          <cell r="AK475">
            <v>0.4</v>
          </cell>
          <cell r="AL475">
            <v>-0.1</v>
          </cell>
          <cell r="AM475">
            <v>0.14000000000000001</v>
          </cell>
          <cell r="AN475">
            <v>-0.36</v>
          </cell>
          <cell r="AO475">
            <v>0.41</v>
          </cell>
          <cell r="AP475">
            <v>5.59</v>
          </cell>
          <cell r="AQ475">
            <v>1.72</v>
          </cell>
          <cell r="AR475">
            <v>-0.35</v>
          </cell>
          <cell r="BI475">
            <v>474</v>
          </cell>
        </row>
        <row r="476">
          <cell r="A476" t="str">
            <v>6101007.Antialérgico e broncodilatador</v>
          </cell>
          <cell r="B476">
            <v>1.38</v>
          </cell>
          <cell r="C476">
            <v>0.94</v>
          </cell>
          <cell r="D476">
            <v>0.28999999999999998</v>
          </cell>
          <cell r="E476">
            <v>-0.12</v>
          </cell>
          <cell r="F476">
            <v>-0.14000000000000001</v>
          </cell>
          <cell r="G476">
            <v>0.39</v>
          </cell>
          <cell r="H476">
            <v>-0.02</v>
          </cell>
          <cell r="I476">
            <v>0.14000000000000001</v>
          </cell>
          <cell r="J476">
            <v>-0.05</v>
          </cell>
          <cell r="K476">
            <v>-0.42</v>
          </cell>
          <cell r="L476">
            <v>0.82</v>
          </cell>
          <cell r="M476">
            <v>1.3</v>
          </cell>
          <cell r="N476">
            <v>-0.56999999999999995</v>
          </cell>
          <cell r="O476">
            <v>-0.53</v>
          </cell>
          <cell r="P476">
            <v>-0.91</v>
          </cell>
          <cell r="Q476">
            <v>-0.54</v>
          </cell>
          <cell r="R476">
            <v>0.2</v>
          </cell>
          <cell r="S476">
            <v>-0.04</v>
          </cell>
          <cell r="T476">
            <v>1.98</v>
          </cell>
          <cell r="U476">
            <v>0.39</v>
          </cell>
          <cell r="V476">
            <v>0.39</v>
          </cell>
          <cell r="W476">
            <v>-1.02</v>
          </cell>
          <cell r="X476">
            <v>-2.16</v>
          </cell>
          <cell r="Y476">
            <v>-0.56000000000000005</v>
          </cell>
          <cell r="Z476">
            <v>-0.31</v>
          </cell>
          <cell r="AA476">
            <v>-0.19</v>
          </cell>
          <cell r="AB476">
            <v>0.18</v>
          </cell>
          <cell r="AC476">
            <v>0.54</v>
          </cell>
          <cell r="AD476">
            <v>1.6</v>
          </cell>
          <cell r="AE476">
            <v>0.74</v>
          </cell>
          <cell r="AF476">
            <v>1.58</v>
          </cell>
          <cell r="AG476">
            <v>1.66</v>
          </cell>
          <cell r="AH476">
            <v>-0.04</v>
          </cell>
          <cell r="AI476">
            <v>7.0000000000000007E-2</v>
          </cell>
          <cell r="AJ476">
            <v>0.05</v>
          </cell>
          <cell r="AK476">
            <v>0.32</v>
          </cell>
          <cell r="AL476">
            <v>7.0000000000000007E-2</v>
          </cell>
          <cell r="AM476">
            <v>-0.36</v>
          </cell>
          <cell r="AN476">
            <v>-0.06</v>
          </cell>
          <cell r="AO476">
            <v>-0.15</v>
          </cell>
          <cell r="AP476">
            <v>6.62</v>
          </cell>
          <cell r="AQ476">
            <v>1.64</v>
          </cell>
          <cell r="AR476">
            <v>-0.34</v>
          </cell>
          <cell r="BI476">
            <v>475</v>
          </cell>
        </row>
        <row r="477">
          <cell r="A477" t="str">
            <v>6101009.Gastroprotetor</v>
          </cell>
          <cell r="B477">
            <v>2.39</v>
          </cell>
          <cell r="C477">
            <v>-0.09</v>
          </cell>
          <cell r="D477">
            <v>0.49</v>
          </cell>
          <cell r="E477">
            <v>-7.0000000000000007E-2</v>
          </cell>
          <cell r="F477">
            <v>-0.41</v>
          </cell>
          <cell r="G477">
            <v>1.21</v>
          </cell>
          <cell r="H477">
            <v>0.15</v>
          </cell>
          <cell r="I477">
            <v>-0.08</v>
          </cell>
          <cell r="J477">
            <v>-0.22</v>
          </cell>
          <cell r="K477">
            <v>0.08</v>
          </cell>
          <cell r="L477">
            <v>0.93</v>
          </cell>
          <cell r="M477">
            <v>0.68</v>
          </cell>
          <cell r="N477">
            <v>-0.62</v>
          </cell>
          <cell r="O477">
            <v>0.24</v>
          </cell>
          <cell r="P477">
            <v>-0.56000000000000005</v>
          </cell>
          <cell r="Q477">
            <v>-1.08</v>
          </cell>
          <cell r="R477">
            <v>0.49</v>
          </cell>
          <cell r="S477">
            <v>-0.35</v>
          </cell>
          <cell r="T477">
            <v>1.81</v>
          </cell>
          <cell r="U477">
            <v>2.02</v>
          </cell>
          <cell r="V477">
            <v>0.68</v>
          </cell>
          <cell r="W477">
            <v>0.42</v>
          </cell>
          <cell r="X477">
            <v>-1.89</v>
          </cell>
          <cell r="Y477">
            <v>-0.15</v>
          </cell>
          <cell r="Z477">
            <v>-0.87</v>
          </cell>
          <cell r="AA477">
            <v>0.28999999999999998</v>
          </cell>
          <cell r="AB477">
            <v>0.09</v>
          </cell>
          <cell r="AC477">
            <v>0.49</v>
          </cell>
          <cell r="AD477">
            <v>1.75</v>
          </cell>
          <cell r="AE477">
            <v>0.14000000000000001</v>
          </cell>
          <cell r="AF477">
            <v>2.11</v>
          </cell>
          <cell r="AG477">
            <v>1.87</v>
          </cell>
          <cell r="AH477">
            <v>0.6</v>
          </cell>
          <cell r="AI477">
            <v>-0.31</v>
          </cell>
          <cell r="AJ477">
            <v>0.13</v>
          </cell>
          <cell r="AK477">
            <v>0.52</v>
          </cell>
          <cell r="AL477">
            <v>0.15</v>
          </cell>
          <cell r="AM477">
            <v>-0.01</v>
          </cell>
          <cell r="AN477">
            <v>-0.45</v>
          </cell>
          <cell r="AO477">
            <v>0.7</v>
          </cell>
          <cell r="AP477">
            <v>6.76</v>
          </cell>
          <cell r="AQ477">
            <v>1.57</v>
          </cell>
          <cell r="AR477">
            <v>-0.83</v>
          </cell>
          <cell r="BI477">
            <v>476</v>
          </cell>
        </row>
        <row r="478">
          <cell r="A478" t="str">
            <v>6101010.Vitamina e fortificante</v>
          </cell>
          <cell r="B478">
            <v>1.89</v>
          </cell>
          <cell r="C478">
            <v>-0.45</v>
          </cell>
          <cell r="D478">
            <v>0.19</v>
          </cell>
          <cell r="E478">
            <v>0.32</v>
          </cell>
          <cell r="F478">
            <v>-1.61</v>
          </cell>
          <cell r="G478">
            <v>0.99</v>
          </cell>
          <cell r="H478">
            <v>-0.76</v>
          </cell>
          <cell r="I478">
            <v>-0.82</v>
          </cell>
          <cell r="J478">
            <v>-0.83</v>
          </cell>
          <cell r="K478">
            <v>-0.04</v>
          </cell>
          <cell r="L478">
            <v>1.5</v>
          </cell>
          <cell r="M478">
            <v>-0.3</v>
          </cell>
          <cell r="N478">
            <v>-0.06</v>
          </cell>
          <cell r="O478">
            <v>0.1</v>
          </cell>
          <cell r="P478">
            <v>-0.49</v>
          </cell>
          <cell r="Q478">
            <v>-0.38</v>
          </cell>
          <cell r="R478">
            <v>0.09</v>
          </cell>
          <cell r="S478">
            <v>0.28999999999999998</v>
          </cell>
          <cell r="T478">
            <v>1.07</v>
          </cell>
          <cell r="U478">
            <v>0.68</v>
          </cell>
          <cell r="V478">
            <v>0.98</v>
          </cell>
          <cell r="W478">
            <v>0.85</v>
          </cell>
          <cell r="X478">
            <v>7.0000000000000007E-2</v>
          </cell>
          <cell r="Y478">
            <v>-0.24</v>
          </cell>
          <cell r="Z478">
            <v>-0.63</v>
          </cell>
          <cell r="AA478">
            <v>0.21</v>
          </cell>
          <cell r="AB478">
            <v>0.28999999999999998</v>
          </cell>
          <cell r="AC478">
            <v>-0.04</v>
          </cell>
          <cell r="AD478">
            <v>1.96</v>
          </cell>
          <cell r="AE478">
            <v>0.72</v>
          </cell>
          <cell r="AF478">
            <v>2.11</v>
          </cell>
          <cell r="AG478">
            <v>2.89</v>
          </cell>
          <cell r="AH478">
            <v>7.0000000000000007E-2</v>
          </cell>
          <cell r="AI478">
            <v>-0.03</v>
          </cell>
          <cell r="AJ478">
            <v>-0.38</v>
          </cell>
          <cell r="AK478">
            <v>1.48</v>
          </cell>
          <cell r="AL478">
            <v>-0.45</v>
          </cell>
          <cell r="AM478">
            <v>0.21</v>
          </cell>
          <cell r="AN478">
            <v>-0.38</v>
          </cell>
          <cell r="AO478">
            <v>0.67</v>
          </cell>
          <cell r="AP478">
            <v>5.29</v>
          </cell>
          <cell r="AQ478">
            <v>2.88</v>
          </cell>
          <cell r="AR478">
            <v>-0.46</v>
          </cell>
          <cell r="BI478">
            <v>477</v>
          </cell>
        </row>
        <row r="479">
          <cell r="A479" t="str">
            <v>6101011.Anticoncepcional e hormônio</v>
          </cell>
          <cell r="B479">
            <v>1.87</v>
          </cell>
          <cell r="C479">
            <v>-0.01</v>
          </cell>
          <cell r="D479">
            <v>0.32</v>
          </cell>
          <cell r="E479">
            <v>-0.1</v>
          </cell>
          <cell r="F479">
            <v>0.17</v>
          </cell>
          <cell r="G479">
            <v>0.57999999999999996</v>
          </cell>
          <cell r="H479">
            <v>-0.57999999999999996</v>
          </cell>
          <cell r="I479">
            <v>-0.41</v>
          </cell>
          <cell r="J479">
            <v>-0.78</v>
          </cell>
          <cell r="K479">
            <v>-0.6</v>
          </cell>
          <cell r="L479">
            <v>0.86</v>
          </cell>
          <cell r="M479">
            <v>-0.28000000000000003</v>
          </cell>
          <cell r="N479">
            <v>-0.23</v>
          </cell>
          <cell r="O479">
            <v>-1.23</v>
          </cell>
          <cell r="P479">
            <v>-0.35</v>
          </cell>
          <cell r="Q479">
            <v>-0.98</v>
          </cell>
          <cell r="R479">
            <v>0.7</v>
          </cell>
          <cell r="S479">
            <v>-0.35</v>
          </cell>
          <cell r="T479">
            <v>3.2</v>
          </cell>
          <cell r="U479">
            <v>2.1</v>
          </cell>
          <cell r="V479">
            <v>-0.23</v>
          </cell>
          <cell r="W479">
            <v>0.06</v>
          </cell>
          <cell r="X479">
            <v>-2.7</v>
          </cell>
          <cell r="Y479">
            <v>-0.1</v>
          </cell>
          <cell r="Z479">
            <v>-0.96</v>
          </cell>
          <cell r="AA479">
            <v>-0.74</v>
          </cell>
          <cell r="AB479">
            <v>-0.28999999999999998</v>
          </cell>
          <cell r="AC479">
            <v>0.92</v>
          </cell>
          <cell r="AD479">
            <v>2.83</v>
          </cell>
          <cell r="AE479">
            <v>0.67</v>
          </cell>
          <cell r="AF479">
            <v>2.44</v>
          </cell>
          <cell r="AG479">
            <v>1.28</v>
          </cell>
          <cell r="AH479">
            <v>-0.19</v>
          </cell>
          <cell r="AI479">
            <v>-0.65</v>
          </cell>
          <cell r="AJ479">
            <v>0.71</v>
          </cell>
          <cell r="AK479">
            <v>2.61</v>
          </cell>
          <cell r="AL479">
            <v>1.98</v>
          </cell>
          <cell r="AM479">
            <v>0.09</v>
          </cell>
          <cell r="AN479">
            <v>-2.86</v>
          </cell>
          <cell r="AO479">
            <v>-1.73</v>
          </cell>
          <cell r="AP479">
            <v>5.57</v>
          </cell>
          <cell r="AQ479">
            <v>0.75</v>
          </cell>
          <cell r="AR479">
            <v>-0.01</v>
          </cell>
          <cell r="BI479">
            <v>478</v>
          </cell>
        </row>
        <row r="480">
          <cell r="A480" t="str">
            <v>6101013.Psicotrópico e anorexígenoo</v>
          </cell>
          <cell r="B480">
            <v>2.4</v>
          </cell>
          <cell r="C480">
            <v>0.25</v>
          </cell>
          <cell r="D480">
            <v>-0.11</v>
          </cell>
          <cell r="E480">
            <v>0.17</v>
          </cell>
          <cell r="F480">
            <v>0.11</v>
          </cell>
          <cell r="G480">
            <v>0.45</v>
          </cell>
          <cell r="H480">
            <v>-0.77</v>
          </cell>
          <cell r="I480">
            <v>0.1</v>
          </cell>
          <cell r="J480">
            <v>-0.1</v>
          </cell>
          <cell r="K480">
            <v>-0.01</v>
          </cell>
          <cell r="L480">
            <v>2.0099999999999998</v>
          </cell>
          <cell r="M480">
            <v>0.95</v>
          </cell>
          <cell r="N480">
            <v>0.37</v>
          </cell>
          <cell r="O480">
            <v>7.0000000000000007E-2</v>
          </cell>
          <cell r="P480">
            <v>-0.39</v>
          </cell>
          <cell r="Q480">
            <v>-0.19</v>
          </cell>
          <cell r="R480">
            <v>0.35</v>
          </cell>
          <cell r="S480">
            <v>0.36</v>
          </cell>
          <cell r="T480">
            <v>-0.39</v>
          </cell>
          <cell r="U480">
            <v>1.2</v>
          </cell>
          <cell r="V480">
            <v>0.02</v>
          </cell>
          <cell r="W480">
            <v>-0.99</v>
          </cell>
          <cell r="X480">
            <v>-2.66</v>
          </cell>
          <cell r="Y480">
            <v>-0.43</v>
          </cell>
          <cell r="Z480">
            <v>0.04</v>
          </cell>
          <cell r="AA480">
            <v>-0.39</v>
          </cell>
          <cell r="AB480">
            <v>-0.08</v>
          </cell>
          <cell r="AC480">
            <v>0.15</v>
          </cell>
          <cell r="AD480">
            <v>1.7</v>
          </cell>
          <cell r="AE480">
            <v>0.35</v>
          </cell>
          <cell r="AF480">
            <v>3.1</v>
          </cell>
          <cell r="AG480">
            <v>1.1599999999999999</v>
          </cell>
          <cell r="AH480">
            <v>0.86</v>
          </cell>
          <cell r="AI480">
            <v>-0.21</v>
          </cell>
          <cell r="AJ480">
            <v>-0.19</v>
          </cell>
          <cell r="AK480">
            <v>-0.05</v>
          </cell>
          <cell r="AL480">
            <v>-0.65</v>
          </cell>
          <cell r="AM480">
            <v>-0.74</v>
          </cell>
          <cell r="AN480">
            <v>0.53</v>
          </cell>
          <cell r="AO480">
            <v>0.57999999999999996</v>
          </cell>
          <cell r="AP480">
            <v>5.93</v>
          </cell>
          <cell r="AQ480">
            <v>2.57</v>
          </cell>
          <cell r="AR480">
            <v>0.41</v>
          </cell>
          <cell r="BI480">
            <v>479</v>
          </cell>
        </row>
        <row r="481">
          <cell r="A481" t="str">
            <v>6101014.Hipotensor e hipocolesterínico</v>
          </cell>
          <cell r="B481">
            <v>1.54</v>
          </cell>
          <cell r="C481">
            <v>-0.95</v>
          </cell>
          <cell r="D481">
            <v>1.32</v>
          </cell>
          <cell r="E481">
            <v>0.23</v>
          </cell>
          <cell r="F481">
            <v>0.08</v>
          </cell>
          <cell r="G481">
            <v>-0.09</v>
          </cell>
          <cell r="H481">
            <v>-0.21</v>
          </cell>
          <cell r="I481">
            <v>-0.6</v>
          </cell>
          <cell r="J481">
            <v>-0.55000000000000004</v>
          </cell>
          <cell r="K481">
            <v>-0.26</v>
          </cell>
          <cell r="L481">
            <v>0.88</v>
          </cell>
          <cell r="M481">
            <v>0.22</v>
          </cell>
          <cell r="N481">
            <v>-0.59</v>
          </cell>
          <cell r="O481">
            <v>0.1</v>
          </cell>
          <cell r="P481">
            <v>0.45</v>
          </cell>
          <cell r="Q481">
            <v>-0.91</v>
          </cell>
          <cell r="R481">
            <v>0.3</v>
          </cell>
          <cell r="S481">
            <v>0.25</v>
          </cell>
          <cell r="T481">
            <v>2.29</v>
          </cell>
          <cell r="U481">
            <v>1.84</v>
          </cell>
          <cell r="V481">
            <v>-0.24</v>
          </cell>
          <cell r="W481">
            <v>-0.2</v>
          </cell>
          <cell r="X481">
            <v>-3.54</v>
          </cell>
          <cell r="Y481">
            <v>-0.39</v>
          </cell>
          <cell r="Z481">
            <v>-0.46</v>
          </cell>
          <cell r="AA481">
            <v>-0.94</v>
          </cell>
          <cell r="AB481">
            <v>-0.65</v>
          </cell>
          <cell r="AC481">
            <v>0.87</v>
          </cell>
          <cell r="AD481">
            <v>2.59</v>
          </cell>
          <cell r="AE481">
            <v>-0.77</v>
          </cell>
          <cell r="AF481">
            <v>2.58</v>
          </cell>
          <cell r="AG481">
            <v>0.8</v>
          </cell>
          <cell r="AH481">
            <v>0.48</v>
          </cell>
          <cell r="AI481">
            <v>-0.06</v>
          </cell>
          <cell r="AJ481">
            <v>-0.54</v>
          </cell>
          <cell r="AK481">
            <v>0.45</v>
          </cell>
          <cell r="AL481">
            <v>0.47</v>
          </cell>
          <cell r="AM481">
            <v>-0.8</v>
          </cell>
          <cell r="AN481">
            <v>0.62</v>
          </cell>
          <cell r="AO481">
            <v>0.27</v>
          </cell>
          <cell r="AP481">
            <v>5.18</v>
          </cell>
          <cell r="AQ481">
            <v>3.08</v>
          </cell>
          <cell r="AR481">
            <v>-0.27</v>
          </cell>
          <cell r="BI481">
            <v>480</v>
          </cell>
        </row>
        <row r="482">
          <cell r="A482" t="str">
            <v>6101016.Material para curativo</v>
          </cell>
          <cell r="B482">
            <v>0.61</v>
          </cell>
          <cell r="C482">
            <v>0.06</v>
          </cell>
          <cell r="D482">
            <v>0.06</v>
          </cell>
          <cell r="E482">
            <v>0.54</v>
          </cell>
          <cell r="F482">
            <v>0.14000000000000001</v>
          </cell>
          <cell r="G482">
            <v>1.68</v>
          </cell>
          <cell r="H482">
            <v>0.96</v>
          </cell>
          <cell r="I482">
            <v>0.6</v>
          </cell>
          <cell r="J482">
            <v>0.38</v>
          </cell>
          <cell r="K482">
            <v>0.18</v>
          </cell>
          <cell r="L482">
            <v>1.53</v>
          </cell>
          <cell r="M482">
            <v>0.59</v>
          </cell>
          <cell r="N482">
            <v>0.7</v>
          </cell>
          <cell r="O482">
            <v>1.3</v>
          </cell>
          <cell r="P482">
            <v>0.21</v>
          </cell>
          <cell r="Q482">
            <v>-0.26</v>
          </cell>
          <cell r="R482">
            <v>0.83</v>
          </cell>
          <cell r="S482">
            <v>0.24</v>
          </cell>
          <cell r="T482">
            <v>0.74</v>
          </cell>
          <cell r="U482">
            <v>1.53</v>
          </cell>
          <cell r="V482">
            <v>-1.65</v>
          </cell>
          <cell r="W482">
            <v>-1.38</v>
          </cell>
          <cell r="X482">
            <v>2.2799999999999998</v>
          </cell>
          <cell r="Y482">
            <v>0.05</v>
          </cell>
          <cell r="Z482">
            <v>-0.8</v>
          </cell>
          <cell r="AA482">
            <v>0.52</v>
          </cell>
          <cell r="AB482">
            <v>0.51</v>
          </cell>
          <cell r="AC482">
            <v>0.74</v>
          </cell>
          <cell r="AD482">
            <v>-0.52</v>
          </cell>
          <cell r="AE482">
            <v>0.93</v>
          </cell>
          <cell r="AF482">
            <v>1.44</v>
          </cell>
          <cell r="AG482">
            <v>0.25</v>
          </cell>
          <cell r="AH482">
            <v>2.68</v>
          </cell>
          <cell r="AI482">
            <v>0.89</v>
          </cell>
          <cell r="AJ482">
            <v>1.1100000000000001</v>
          </cell>
          <cell r="AK482">
            <v>1.1399999999999999</v>
          </cell>
          <cell r="AL482">
            <v>1.1499999999999999</v>
          </cell>
          <cell r="AM482">
            <v>-0.8</v>
          </cell>
          <cell r="AN482">
            <v>1</v>
          </cell>
          <cell r="AO482">
            <v>2.2200000000000002</v>
          </cell>
          <cell r="AP482">
            <v>2.09</v>
          </cell>
          <cell r="AQ482">
            <v>1.66</v>
          </cell>
          <cell r="AR482">
            <v>-0.82</v>
          </cell>
          <cell r="BI482">
            <v>481</v>
          </cell>
        </row>
        <row r="483">
          <cell r="A483" t="str">
            <v>6101064.Antidiabético</v>
          </cell>
          <cell r="B483">
            <v>1.73</v>
          </cell>
          <cell r="C483">
            <v>-0.02</v>
          </cell>
          <cell r="D483">
            <v>0.57999999999999996</v>
          </cell>
          <cell r="E483">
            <v>0.45</v>
          </cell>
          <cell r="F483">
            <v>-0.16</v>
          </cell>
          <cell r="G483">
            <v>0.18</v>
          </cell>
          <cell r="H483">
            <v>-0.88</v>
          </cell>
          <cell r="I483">
            <v>-0.61</v>
          </cell>
          <cell r="J483">
            <v>-0.75</v>
          </cell>
          <cell r="K483">
            <v>-0.14000000000000001</v>
          </cell>
          <cell r="L483">
            <v>2.0299999999999998</v>
          </cell>
          <cell r="M483">
            <v>0.95</v>
          </cell>
          <cell r="N483">
            <v>-0.16</v>
          </cell>
          <cell r="O483">
            <v>0.17</v>
          </cell>
          <cell r="P483">
            <v>0.14000000000000001</v>
          </cell>
          <cell r="Q483">
            <v>-0.83</v>
          </cell>
          <cell r="R483">
            <v>-0.13</v>
          </cell>
          <cell r="S483">
            <v>0.15</v>
          </cell>
          <cell r="T483">
            <v>0.61</v>
          </cell>
          <cell r="U483">
            <v>1.25</v>
          </cell>
          <cell r="V483">
            <v>-0.1</v>
          </cell>
          <cell r="W483">
            <v>-0.69</v>
          </cell>
          <cell r="X483">
            <v>-4.05</v>
          </cell>
          <cell r="Y483">
            <v>-1.17</v>
          </cell>
          <cell r="Z483">
            <v>0.5</v>
          </cell>
          <cell r="AA483">
            <v>-0.9</v>
          </cell>
          <cell r="AB483">
            <v>-1.26</v>
          </cell>
          <cell r="AC483">
            <v>7.0000000000000007E-2</v>
          </cell>
          <cell r="AD483">
            <v>1.52</v>
          </cell>
          <cell r="AE483">
            <v>-0.73</v>
          </cell>
          <cell r="AF483">
            <v>2.62</v>
          </cell>
          <cell r="AG483">
            <v>1.23</v>
          </cell>
          <cell r="AH483">
            <v>1.63</v>
          </cell>
          <cell r="AI483">
            <v>0.33</v>
          </cell>
          <cell r="AJ483">
            <v>0.79</v>
          </cell>
          <cell r="AK483">
            <v>-0.42</v>
          </cell>
          <cell r="AL483">
            <v>0.05</v>
          </cell>
          <cell r="AM483">
            <v>-0.4</v>
          </cell>
          <cell r="AN483">
            <v>-0.56000000000000005</v>
          </cell>
          <cell r="AO483">
            <v>0.75</v>
          </cell>
          <cell r="AP483">
            <v>5.78</v>
          </cell>
          <cell r="AQ483">
            <v>1.91</v>
          </cell>
          <cell r="AR483">
            <v>-0.92</v>
          </cell>
          <cell r="BI483">
            <v>482</v>
          </cell>
        </row>
        <row r="484">
          <cell r="A484" t="str">
            <v>6102.Óculos e lentes</v>
          </cell>
          <cell r="B484">
            <v>-0.36</v>
          </cell>
          <cell r="C484">
            <v>0.89</v>
          </cell>
          <cell r="D484">
            <v>1.43</v>
          </cell>
          <cell r="E484">
            <v>0</v>
          </cell>
          <cell r="F484">
            <v>-0.28999999999999998</v>
          </cell>
          <cell r="G484">
            <v>1.61</v>
          </cell>
          <cell r="H484">
            <v>0.19</v>
          </cell>
          <cell r="I484">
            <v>1.08</v>
          </cell>
          <cell r="J484">
            <v>-0.97</v>
          </cell>
          <cell r="K484">
            <v>-0.11</v>
          </cell>
          <cell r="L484">
            <v>0.45</v>
          </cell>
          <cell r="M484">
            <v>0.49</v>
          </cell>
          <cell r="N484">
            <v>0.36</v>
          </cell>
          <cell r="O484">
            <v>0.69</v>
          </cell>
          <cell r="P484">
            <v>1.1599999999999999</v>
          </cell>
          <cell r="Q484">
            <v>0.21</v>
          </cell>
          <cell r="R484">
            <v>0.56000000000000005</v>
          </cell>
          <cell r="S484">
            <v>0.17</v>
          </cell>
          <cell r="T484">
            <v>1.08</v>
          </cell>
          <cell r="U484">
            <v>1.31</v>
          </cell>
          <cell r="V484">
            <v>0.81</v>
          </cell>
          <cell r="W484">
            <v>1.05</v>
          </cell>
          <cell r="X484">
            <v>1.17</v>
          </cell>
          <cell r="Y484">
            <v>1.39</v>
          </cell>
          <cell r="Z484">
            <v>2.02</v>
          </cell>
          <cell r="AA484">
            <v>0.53</v>
          </cell>
          <cell r="AB484">
            <v>1.1599999999999999</v>
          </cell>
          <cell r="AC484">
            <v>1.5</v>
          </cell>
          <cell r="AD484">
            <v>1.1000000000000001</v>
          </cell>
          <cell r="AE484">
            <v>0.09</v>
          </cell>
          <cell r="AF484">
            <v>1.97</v>
          </cell>
          <cell r="AG484">
            <v>0.86</v>
          </cell>
          <cell r="AH484">
            <v>0.55000000000000004</v>
          </cell>
          <cell r="AI484">
            <v>0.09</v>
          </cell>
          <cell r="AJ484">
            <v>0.8</v>
          </cell>
          <cell r="AK484">
            <v>1.01</v>
          </cell>
          <cell r="AL484">
            <v>0.67</v>
          </cell>
          <cell r="AM484">
            <v>1.32</v>
          </cell>
          <cell r="AN484">
            <v>1</v>
          </cell>
          <cell r="AO484">
            <v>1.88</v>
          </cell>
          <cell r="AP484">
            <v>2.98</v>
          </cell>
          <cell r="AQ484">
            <v>0.71</v>
          </cell>
          <cell r="AR484">
            <v>0.7</v>
          </cell>
          <cell r="BI484">
            <v>483</v>
          </cell>
        </row>
        <row r="485">
          <cell r="A485" t="str">
            <v>6102001.Lente de grau</v>
          </cell>
          <cell r="B485">
            <v>-0.45</v>
          </cell>
          <cell r="C485">
            <v>0.98</v>
          </cell>
          <cell r="D485">
            <v>1.65</v>
          </cell>
          <cell r="E485">
            <v>0.51</v>
          </cell>
          <cell r="F485">
            <v>-0.32</v>
          </cell>
          <cell r="G485">
            <v>0.67</v>
          </cell>
          <cell r="H485">
            <v>-0.11</v>
          </cell>
          <cell r="I485">
            <v>0.9</v>
          </cell>
          <cell r="J485">
            <v>-1.08</v>
          </cell>
          <cell r="K485">
            <v>-0.02</v>
          </cell>
          <cell r="L485">
            <v>0.76</v>
          </cell>
          <cell r="M485">
            <v>0.22</v>
          </cell>
          <cell r="N485">
            <v>0.13</v>
          </cell>
          <cell r="O485">
            <v>1.29</v>
          </cell>
          <cell r="P485">
            <v>1.77</v>
          </cell>
          <cell r="Q485">
            <v>0.6</v>
          </cell>
          <cell r="R485">
            <v>0.1</v>
          </cell>
          <cell r="S485">
            <v>0.56999999999999995</v>
          </cell>
          <cell r="T485">
            <v>0.68</v>
          </cell>
          <cell r="U485">
            <v>1.66</v>
          </cell>
          <cell r="V485">
            <v>0.13</v>
          </cell>
          <cell r="W485">
            <v>1.1200000000000001</v>
          </cell>
          <cell r="X485">
            <v>0.56999999999999995</v>
          </cell>
          <cell r="Y485">
            <v>1.76</v>
          </cell>
          <cell r="Z485">
            <v>3.04</v>
          </cell>
          <cell r="AA485">
            <v>0.12</v>
          </cell>
          <cell r="AB485">
            <v>0.85</v>
          </cell>
          <cell r="AC485">
            <v>1.43</v>
          </cell>
          <cell r="AD485">
            <v>1.54</v>
          </cell>
          <cell r="AE485">
            <v>1.38</v>
          </cell>
          <cell r="AF485">
            <v>2.2799999999999998</v>
          </cell>
          <cell r="AG485">
            <v>0.1</v>
          </cell>
          <cell r="AH485">
            <v>0.73</v>
          </cell>
          <cell r="AI485">
            <v>0.96</v>
          </cell>
          <cell r="AJ485">
            <v>-0.74</v>
          </cell>
          <cell r="AK485">
            <v>1.74</v>
          </cell>
          <cell r="AL485">
            <v>-0.12</v>
          </cell>
          <cell r="AM485">
            <v>1.78</v>
          </cell>
          <cell r="AN485">
            <v>1.55</v>
          </cell>
          <cell r="AO485">
            <v>2.29</v>
          </cell>
          <cell r="AP485">
            <v>4.7699999999999996</v>
          </cell>
          <cell r="AQ485">
            <v>1.69</v>
          </cell>
          <cell r="AR485">
            <v>0.1</v>
          </cell>
          <cell r="BI485">
            <v>484</v>
          </cell>
        </row>
        <row r="486">
          <cell r="A486" t="str">
            <v>6102002.Armação de óculos</v>
          </cell>
          <cell r="B486">
            <v>-0.39</v>
          </cell>
          <cell r="C486">
            <v>0.82</v>
          </cell>
          <cell r="D486">
            <v>1.27</v>
          </cell>
          <cell r="E486">
            <v>-0.36</v>
          </cell>
          <cell r="F486">
            <v>-0.08</v>
          </cell>
          <cell r="G486">
            <v>2.2799999999999998</v>
          </cell>
          <cell r="H486">
            <v>-0.44</v>
          </cell>
          <cell r="I486">
            <v>1.17</v>
          </cell>
          <cell r="J486">
            <v>-1.03</v>
          </cell>
          <cell r="K486">
            <v>-1.07</v>
          </cell>
          <cell r="L486">
            <v>0.8</v>
          </cell>
          <cell r="M486">
            <v>1.2</v>
          </cell>
          <cell r="N486">
            <v>1.06</v>
          </cell>
          <cell r="O486">
            <v>0.33</v>
          </cell>
          <cell r="P486">
            <v>0.99</v>
          </cell>
          <cell r="Q486">
            <v>-0.53</v>
          </cell>
          <cell r="R486">
            <v>0.63</v>
          </cell>
          <cell r="S486">
            <v>0.41</v>
          </cell>
          <cell r="T486">
            <v>0.88</v>
          </cell>
          <cell r="U486">
            <v>1.53</v>
          </cell>
          <cell r="V486">
            <v>0.63</v>
          </cell>
          <cell r="W486">
            <v>0.82</v>
          </cell>
          <cell r="X486">
            <v>1.82</v>
          </cell>
          <cell r="Y486">
            <v>0.36</v>
          </cell>
          <cell r="Z486">
            <v>1.62</v>
          </cell>
          <cell r="AA486">
            <v>0.82</v>
          </cell>
          <cell r="AB486">
            <v>1.2</v>
          </cell>
          <cell r="AC486">
            <v>1.39</v>
          </cell>
          <cell r="AD486">
            <v>0.68</v>
          </cell>
          <cell r="AE486">
            <v>-1.38</v>
          </cell>
          <cell r="AF486">
            <v>2.17</v>
          </cell>
          <cell r="AG486">
            <v>1.26</v>
          </cell>
          <cell r="AH486">
            <v>0.33</v>
          </cell>
          <cell r="AI486">
            <v>-0.5</v>
          </cell>
          <cell r="AJ486">
            <v>2.58</v>
          </cell>
          <cell r="AK486">
            <v>-0.28000000000000003</v>
          </cell>
          <cell r="AL486">
            <v>1.43</v>
          </cell>
          <cell r="AM486">
            <v>1.73</v>
          </cell>
          <cell r="AN486">
            <v>0.05</v>
          </cell>
          <cell r="AO486">
            <v>1.47</v>
          </cell>
          <cell r="AP486">
            <v>1.62</v>
          </cell>
          <cell r="AQ486">
            <v>0.75</v>
          </cell>
          <cell r="AR486">
            <v>1.41</v>
          </cell>
          <cell r="BI486">
            <v>485</v>
          </cell>
        </row>
        <row r="487">
          <cell r="A487" t="str">
            <v>6102003.Óculos sem grau</v>
          </cell>
          <cell r="B487">
            <v>-0.28999999999999998</v>
          </cell>
          <cell r="C487">
            <v>0.6</v>
          </cell>
          <cell r="D487">
            <v>1.86</v>
          </cell>
          <cell r="E487">
            <v>-0.17</v>
          </cell>
          <cell r="F487">
            <v>-1.1399999999999999</v>
          </cell>
          <cell r="G487">
            <v>2.76</v>
          </cell>
          <cell r="H487">
            <v>1.79</v>
          </cell>
          <cell r="I487">
            <v>1.1499999999999999</v>
          </cell>
          <cell r="J487">
            <v>-0.75</v>
          </cell>
          <cell r="K487">
            <v>1.05</v>
          </cell>
          <cell r="L487">
            <v>-0.64</v>
          </cell>
          <cell r="M487">
            <v>0.04</v>
          </cell>
          <cell r="N487">
            <v>-0.21</v>
          </cell>
          <cell r="O487">
            <v>0.26</v>
          </cell>
          <cell r="P487">
            <v>0.01</v>
          </cell>
          <cell r="Q487">
            <v>0.92</v>
          </cell>
          <cell r="R487">
            <v>1.56</v>
          </cell>
          <cell r="S487">
            <v>-0.91</v>
          </cell>
          <cell r="T487">
            <v>2.4700000000000002</v>
          </cell>
          <cell r="U487">
            <v>0.45</v>
          </cell>
          <cell r="V487">
            <v>2.08</v>
          </cell>
          <cell r="W487">
            <v>0.99</v>
          </cell>
          <cell r="X487">
            <v>1.83</v>
          </cell>
          <cell r="Y487">
            <v>2.73</v>
          </cell>
          <cell r="Z487">
            <v>1.3</v>
          </cell>
          <cell r="AA487">
            <v>1.1399999999999999</v>
          </cell>
          <cell r="AB487">
            <v>1.7</v>
          </cell>
          <cell r="AC487">
            <v>1.68</v>
          </cell>
          <cell r="AD487">
            <v>0.91</v>
          </cell>
          <cell r="AE487">
            <v>0.01</v>
          </cell>
          <cell r="AF487">
            <v>1.4</v>
          </cell>
          <cell r="AG487">
            <v>1.71</v>
          </cell>
          <cell r="AH487">
            <v>0.66</v>
          </cell>
          <cell r="AI487">
            <v>-0.69</v>
          </cell>
          <cell r="AJ487">
            <v>1.01</v>
          </cell>
          <cell r="AK487">
            <v>1.65</v>
          </cell>
          <cell r="AL487">
            <v>0.72</v>
          </cell>
          <cell r="AM487">
            <v>-0.06</v>
          </cell>
          <cell r="AN487">
            <v>1.22</v>
          </cell>
          <cell r="AO487">
            <v>1.89</v>
          </cell>
          <cell r="AP487">
            <v>1.88</v>
          </cell>
          <cell r="AQ487">
            <v>-0.87</v>
          </cell>
          <cell r="AR487">
            <v>0.52</v>
          </cell>
          <cell r="BI487">
            <v>486</v>
          </cell>
        </row>
        <row r="488">
          <cell r="A488" t="str">
            <v>6102008.Lente de contato</v>
          </cell>
          <cell r="B488">
            <v>0.17</v>
          </cell>
          <cell r="C488">
            <v>1.58</v>
          </cell>
          <cell r="D488">
            <v>-0.45</v>
          </cell>
          <cell r="E488">
            <v>-0.78</v>
          </cell>
          <cell r="F488">
            <v>1.69</v>
          </cell>
          <cell r="G488">
            <v>0.4</v>
          </cell>
          <cell r="H488">
            <v>0.1</v>
          </cell>
          <cell r="I488">
            <v>1.46</v>
          </cell>
          <cell r="J488">
            <v>-0.74</v>
          </cell>
          <cell r="K488">
            <v>0.45</v>
          </cell>
          <cell r="L488">
            <v>0.39</v>
          </cell>
          <cell r="M488">
            <v>0.04</v>
          </cell>
          <cell r="N488">
            <v>0.03</v>
          </cell>
          <cell r="O488">
            <v>0.2</v>
          </cell>
          <cell r="P488">
            <v>2.0099999999999998</v>
          </cell>
          <cell r="Q488">
            <v>-0.66</v>
          </cell>
          <cell r="R488">
            <v>-0.2</v>
          </cell>
          <cell r="S488">
            <v>-0.03</v>
          </cell>
          <cell r="T488">
            <v>0.16</v>
          </cell>
          <cell r="U488">
            <v>0.79</v>
          </cell>
          <cell r="V488">
            <v>1.83</v>
          </cell>
          <cell r="W488">
            <v>2.11</v>
          </cell>
          <cell r="X488">
            <v>-0.63</v>
          </cell>
          <cell r="Y488">
            <v>-0.04</v>
          </cell>
          <cell r="Z488">
            <v>0.15</v>
          </cell>
          <cell r="AA488">
            <v>-0.51</v>
          </cell>
          <cell r="AB488">
            <v>0.99</v>
          </cell>
          <cell r="AC488">
            <v>1.9</v>
          </cell>
          <cell r="AD488">
            <v>1.1200000000000001</v>
          </cell>
          <cell r="AE488">
            <v>-0.23</v>
          </cell>
          <cell r="AF488">
            <v>0.8</v>
          </cell>
          <cell r="AG488">
            <v>0.84</v>
          </cell>
          <cell r="AH488">
            <v>0.19</v>
          </cell>
          <cell r="AI488">
            <v>0.24</v>
          </cell>
          <cell r="AJ488">
            <v>1</v>
          </cell>
          <cell r="AK488">
            <v>0.69</v>
          </cell>
          <cell r="AL488">
            <v>1.71</v>
          </cell>
          <cell r="AM488">
            <v>1</v>
          </cell>
          <cell r="AN488">
            <v>1.68</v>
          </cell>
          <cell r="AO488">
            <v>1.18</v>
          </cell>
          <cell r="AP488">
            <v>1.99</v>
          </cell>
          <cell r="AQ488">
            <v>-0.75</v>
          </cell>
          <cell r="AR488">
            <v>1.77</v>
          </cell>
          <cell r="BI488">
            <v>487</v>
          </cell>
        </row>
        <row r="489">
          <cell r="A489" t="str">
            <v>62.Serviços de saúde</v>
          </cell>
          <cell r="B489">
            <v>0.15</v>
          </cell>
          <cell r="C489">
            <v>1.01</v>
          </cell>
          <cell r="D489">
            <v>0.31</v>
          </cell>
          <cell r="E489">
            <v>0.16</v>
          </cell>
          <cell r="F489">
            <v>0.08</v>
          </cell>
          <cell r="G489">
            <v>0.44</v>
          </cell>
          <cell r="H489">
            <v>0.2</v>
          </cell>
          <cell r="I489">
            <v>0.41</v>
          </cell>
          <cell r="J489">
            <v>0.27</v>
          </cell>
          <cell r="K489">
            <v>-0.01</v>
          </cell>
          <cell r="L489">
            <v>-0.2</v>
          </cell>
          <cell r="M489">
            <v>0.52</v>
          </cell>
          <cell r="N489">
            <v>2.15</v>
          </cell>
          <cell r="O489">
            <v>0</v>
          </cell>
          <cell r="P489">
            <v>7.0000000000000007E-2</v>
          </cell>
          <cell r="Q489">
            <v>0.04</v>
          </cell>
          <cell r="R489">
            <v>0.15</v>
          </cell>
          <cell r="S489">
            <v>0.17</v>
          </cell>
          <cell r="T489">
            <v>0.1</v>
          </cell>
          <cell r="U489">
            <v>-0.08</v>
          </cell>
          <cell r="V489">
            <v>0.08</v>
          </cell>
          <cell r="W489">
            <v>0.12</v>
          </cell>
          <cell r="X489">
            <v>0.03</v>
          </cell>
          <cell r="Y489">
            <v>0.51</v>
          </cell>
          <cell r="Z489">
            <v>0.47</v>
          </cell>
          <cell r="AA489">
            <v>0.55000000000000004</v>
          </cell>
          <cell r="AB489">
            <v>0.51</v>
          </cell>
          <cell r="AC489">
            <v>0.46</v>
          </cell>
          <cell r="AD489">
            <v>0.45</v>
          </cell>
          <cell r="AE489">
            <v>0.27</v>
          </cell>
          <cell r="AF489">
            <v>0.46</v>
          </cell>
          <cell r="AG489">
            <v>0.46</v>
          </cell>
          <cell r="AH489">
            <v>0.85</v>
          </cell>
          <cell r="AI489">
            <v>0.47</v>
          </cell>
          <cell r="AJ489">
            <v>0.54</v>
          </cell>
          <cell r="AK489">
            <v>0.47</v>
          </cell>
          <cell r="AL489">
            <v>0.81</v>
          </cell>
          <cell r="AM489">
            <v>0.94</v>
          </cell>
          <cell r="AN489">
            <v>0.59</v>
          </cell>
          <cell r="AO489">
            <v>0.85</v>
          </cell>
          <cell r="AP489">
            <v>0.75</v>
          </cell>
          <cell r="AQ489">
            <v>0.53</v>
          </cell>
          <cell r="AR489">
            <v>0.65</v>
          </cell>
          <cell r="BI489">
            <v>488</v>
          </cell>
        </row>
        <row r="490">
          <cell r="A490" t="str">
            <v>6201.Serviços médicos e dentários</v>
          </cell>
          <cell r="B490">
            <v>0.02</v>
          </cell>
          <cell r="C490">
            <v>1.06</v>
          </cell>
          <cell r="D490">
            <v>0.28999999999999998</v>
          </cell>
          <cell r="E490">
            <v>0.22</v>
          </cell>
          <cell r="F490">
            <v>-0.44</v>
          </cell>
          <cell r="G490">
            <v>0.15</v>
          </cell>
          <cell r="H490">
            <v>0.35</v>
          </cell>
          <cell r="I490">
            <v>0.46</v>
          </cell>
          <cell r="J490">
            <v>0.28999999999999998</v>
          </cell>
          <cell r="K490">
            <v>0.27</v>
          </cell>
          <cell r="L490">
            <v>0.06</v>
          </cell>
          <cell r="M490">
            <v>0.44</v>
          </cell>
          <cell r="N490">
            <v>0.23</v>
          </cell>
          <cell r="O490">
            <v>-0.03</v>
          </cell>
          <cell r="P490">
            <v>0.28000000000000003</v>
          </cell>
          <cell r="Q490">
            <v>0.16</v>
          </cell>
          <cell r="R490">
            <v>0.34</v>
          </cell>
          <cell r="S490">
            <v>0.43</v>
          </cell>
          <cell r="T490">
            <v>0.19</v>
          </cell>
          <cell r="U490">
            <v>-0.21</v>
          </cell>
          <cell r="V490">
            <v>0.23</v>
          </cell>
          <cell r="W490">
            <v>0.34</v>
          </cell>
          <cell r="X490">
            <v>0.11</v>
          </cell>
          <cell r="Y490">
            <v>0.28000000000000003</v>
          </cell>
          <cell r="Z490">
            <v>0.27</v>
          </cell>
          <cell r="AA490">
            <v>0.3</v>
          </cell>
          <cell r="AB490">
            <v>0.3</v>
          </cell>
          <cell r="AC490">
            <v>0.26</v>
          </cell>
          <cell r="AD490">
            <v>0.04</v>
          </cell>
          <cell r="AE490">
            <v>0.24</v>
          </cell>
          <cell r="AF490">
            <v>0.16</v>
          </cell>
          <cell r="AG490">
            <v>0.16</v>
          </cell>
          <cell r="AH490">
            <v>0.6</v>
          </cell>
          <cell r="AI490">
            <v>0.19</v>
          </cell>
          <cell r="AJ490">
            <v>0.37</v>
          </cell>
          <cell r="AK490">
            <v>0.2</v>
          </cell>
          <cell r="AL490">
            <v>1.1200000000000001</v>
          </cell>
          <cell r="AM490">
            <v>1.5</v>
          </cell>
          <cell r="AN490">
            <v>0.53</v>
          </cell>
          <cell r="AO490">
            <v>1.31</v>
          </cell>
          <cell r="AP490">
            <v>0.89</v>
          </cell>
          <cell r="AQ490">
            <v>0.37</v>
          </cell>
          <cell r="AR490">
            <v>0.67</v>
          </cell>
          <cell r="BI490">
            <v>489</v>
          </cell>
        </row>
        <row r="491">
          <cell r="A491" t="str">
            <v>6201002.Médico</v>
          </cell>
          <cell r="B491">
            <v>0.19</v>
          </cell>
          <cell r="C491">
            <v>0.78</v>
          </cell>
          <cell r="D491">
            <v>0.51</v>
          </cell>
          <cell r="E491">
            <v>0.33</v>
          </cell>
          <cell r="F491">
            <v>0.01</v>
          </cell>
          <cell r="G491">
            <v>0.39</v>
          </cell>
          <cell r="H491">
            <v>0.7</v>
          </cell>
          <cell r="I491">
            <v>0.27</v>
          </cell>
          <cell r="J491">
            <v>-0.03</v>
          </cell>
          <cell r="K491">
            <v>0.2</v>
          </cell>
          <cell r="L491">
            <v>0.56000000000000005</v>
          </cell>
          <cell r="M491">
            <v>0.05</v>
          </cell>
          <cell r="N491">
            <v>0.31</v>
          </cell>
          <cell r="O491">
            <v>0.03</v>
          </cell>
          <cell r="P491">
            <v>0.56000000000000005</v>
          </cell>
          <cell r="Q491">
            <v>0.19</v>
          </cell>
          <cell r="R491">
            <v>0.48</v>
          </cell>
          <cell r="S491">
            <v>1.22</v>
          </cell>
          <cell r="T491">
            <v>0.39</v>
          </cell>
          <cell r="U491">
            <v>-7.0000000000000007E-2</v>
          </cell>
          <cell r="V491">
            <v>-0.28999999999999998</v>
          </cell>
          <cell r="W491">
            <v>0.51</v>
          </cell>
          <cell r="X491">
            <v>0.08</v>
          </cell>
          <cell r="Y491">
            <v>0.24</v>
          </cell>
          <cell r="Z491">
            <v>1.01</v>
          </cell>
          <cell r="AA491">
            <v>0.49</v>
          </cell>
          <cell r="AB491">
            <v>0.15</v>
          </cell>
          <cell r="AC491">
            <v>-0.09</v>
          </cell>
          <cell r="AD491">
            <v>0.08</v>
          </cell>
          <cell r="AE491">
            <v>0.5</v>
          </cell>
          <cell r="AF491">
            <v>0.51</v>
          </cell>
          <cell r="AG491">
            <v>0.47</v>
          </cell>
          <cell r="AH491">
            <v>0.55000000000000004</v>
          </cell>
          <cell r="AI491">
            <v>0.85</v>
          </cell>
          <cell r="AJ491">
            <v>7.0000000000000007E-2</v>
          </cell>
          <cell r="AK491">
            <v>0.24</v>
          </cell>
          <cell r="AL491">
            <v>0.73</v>
          </cell>
          <cell r="AM491">
            <v>0.38</v>
          </cell>
          <cell r="AN491">
            <v>0.91</v>
          </cell>
          <cell r="AO491">
            <v>0.04</v>
          </cell>
          <cell r="AP491">
            <v>0.04</v>
          </cell>
          <cell r="AQ491">
            <v>1.59</v>
          </cell>
          <cell r="AR491">
            <v>0.98</v>
          </cell>
          <cell r="BI491">
            <v>490</v>
          </cell>
        </row>
        <row r="492">
          <cell r="A492" t="str">
            <v>6201003.Dentista</v>
          </cell>
          <cell r="B492">
            <v>0</v>
          </cell>
          <cell r="C492">
            <v>1.26</v>
          </cell>
          <cell r="D492">
            <v>0.24</v>
          </cell>
          <cell r="E492">
            <v>0.21</v>
          </cell>
          <cell r="F492">
            <v>-0.67</v>
          </cell>
          <cell r="G492">
            <v>0.15</v>
          </cell>
          <cell r="H492">
            <v>0.26</v>
          </cell>
          <cell r="I492">
            <v>0.54</v>
          </cell>
          <cell r="J492">
            <v>0.45</v>
          </cell>
          <cell r="K492">
            <v>0.28999999999999998</v>
          </cell>
          <cell r="L492">
            <v>-7.0000000000000007E-2</v>
          </cell>
          <cell r="M492">
            <v>0.6</v>
          </cell>
          <cell r="N492">
            <v>0.24</v>
          </cell>
          <cell r="O492">
            <v>-0.06</v>
          </cell>
          <cell r="P492">
            <v>0.16</v>
          </cell>
          <cell r="Q492">
            <v>0.13</v>
          </cell>
          <cell r="R492">
            <v>0.3</v>
          </cell>
          <cell r="S492">
            <v>0.3</v>
          </cell>
          <cell r="T492">
            <v>0.1</v>
          </cell>
          <cell r="U492">
            <v>-0.23</v>
          </cell>
          <cell r="V492">
            <v>0.38</v>
          </cell>
          <cell r="W492">
            <v>0.28000000000000003</v>
          </cell>
          <cell r="X492">
            <v>0.11</v>
          </cell>
          <cell r="Y492">
            <v>0.3</v>
          </cell>
          <cell r="Z492">
            <v>0.09</v>
          </cell>
          <cell r="AA492">
            <v>0.28999999999999998</v>
          </cell>
          <cell r="AB492">
            <v>0.27</v>
          </cell>
          <cell r="AC492">
            <v>0.41</v>
          </cell>
          <cell r="AD492">
            <v>0</v>
          </cell>
          <cell r="AE492">
            <v>0.17</v>
          </cell>
          <cell r="AF492">
            <v>0.09</v>
          </cell>
          <cell r="AG492">
            <v>0.08</v>
          </cell>
          <cell r="AH492">
            <v>0.64</v>
          </cell>
          <cell r="AI492">
            <v>0</v>
          </cell>
          <cell r="AJ492">
            <v>0.42</v>
          </cell>
          <cell r="AK492">
            <v>0.15</v>
          </cell>
          <cell r="AL492">
            <v>1.44</v>
          </cell>
          <cell r="AM492">
            <v>1.97</v>
          </cell>
          <cell r="AN492">
            <v>0.44</v>
          </cell>
          <cell r="AO492">
            <v>1.81</v>
          </cell>
          <cell r="AP492">
            <v>1.19</v>
          </cell>
          <cell r="AQ492">
            <v>-0.09</v>
          </cell>
          <cell r="AR492">
            <v>0.68</v>
          </cell>
          <cell r="BI492">
            <v>491</v>
          </cell>
        </row>
        <row r="493">
          <cell r="A493" t="str">
            <v>6201005.Aparelho dentário</v>
          </cell>
          <cell r="B493">
            <v>-0.34</v>
          </cell>
          <cell r="C493">
            <v>0.81</v>
          </cell>
          <cell r="D493">
            <v>0.21</v>
          </cell>
          <cell r="E493">
            <v>0.04</v>
          </cell>
          <cell r="F493">
            <v>0.34</v>
          </cell>
          <cell r="G493">
            <v>0.19</v>
          </cell>
          <cell r="H493">
            <v>0.67</v>
          </cell>
          <cell r="I493">
            <v>0.66</v>
          </cell>
          <cell r="J493">
            <v>-0.04</v>
          </cell>
          <cell r="K493">
            <v>0.03</v>
          </cell>
          <cell r="L493">
            <v>-0.27</v>
          </cell>
          <cell r="M493">
            <v>0.22</v>
          </cell>
          <cell r="N493">
            <v>0.46</v>
          </cell>
          <cell r="O493">
            <v>0.3</v>
          </cell>
          <cell r="P493">
            <v>0.38</v>
          </cell>
          <cell r="Q493">
            <v>0.03</v>
          </cell>
          <cell r="R493">
            <v>0.33</v>
          </cell>
          <cell r="S493">
            <v>0.28999999999999998</v>
          </cell>
          <cell r="T493">
            <v>0.3</v>
          </cell>
          <cell r="U493">
            <v>-0.01</v>
          </cell>
          <cell r="V493">
            <v>-0.28000000000000003</v>
          </cell>
          <cell r="W493">
            <v>0</v>
          </cell>
          <cell r="X493">
            <v>0.09</v>
          </cell>
          <cell r="Y493">
            <v>0.43</v>
          </cell>
          <cell r="Z493">
            <v>0.18</v>
          </cell>
          <cell r="AA493">
            <v>-0.02</v>
          </cell>
          <cell r="AB493">
            <v>0.47</v>
          </cell>
          <cell r="AC493">
            <v>0.14000000000000001</v>
          </cell>
          <cell r="AD493">
            <v>0.09</v>
          </cell>
          <cell r="AE493">
            <v>0.4</v>
          </cell>
          <cell r="AF493">
            <v>-0.06</v>
          </cell>
          <cell r="AG493">
            <v>0.3</v>
          </cell>
          <cell r="AH493">
            <v>0.25</v>
          </cell>
          <cell r="AI493">
            <v>7.0000000000000007E-2</v>
          </cell>
          <cell r="AJ493">
            <v>0.62</v>
          </cell>
          <cell r="AK493">
            <v>0.5</v>
          </cell>
          <cell r="AL493">
            <v>0.15</v>
          </cell>
          <cell r="AM493">
            <v>0.87</v>
          </cell>
          <cell r="AN493">
            <v>0.75</v>
          </cell>
          <cell r="AO493">
            <v>0.53</v>
          </cell>
          <cell r="AP493">
            <v>0.87</v>
          </cell>
          <cell r="AQ493">
            <v>0.69</v>
          </cell>
          <cell r="AR493">
            <v>0.31</v>
          </cell>
          <cell r="BI493">
            <v>492</v>
          </cell>
        </row>
        <row r="494">
          <cell r="A494" t="str">
            <v>6201006.Artigos ortopédicos</v>
          </cell>
          <cell r="B494">
            <v>-0.39</v>
          </cell>
          <cell r="C494">
            <v>0.41</v>
          </cell>
          <cell r="D494">
            <v>0.28000000000000003</v>
          </cell>
          <cell r="E494">
            <v>0.02</v>
          </cell>
          <cell r="F494">
            <v>0.15</v>
          </cell>
          <cell r="G494">
            <v>0.22</v>
          </cell>
          <cell r="H494">
            <v>0.5</v>
          </cell>
          <cell r="I494">
            <v>-0.2</v>
          </cell>
          <cell r="J494">
            <v>0.54</v>
          </cell>
          <cell r="K494">
            <v>0.36</v>
          </cell>
          <cell r="L494">
            <v>-0.1</v>
          </cell>
          <cell r="M494">
            <v>1.68</v>
          </cell>
          <cell r="N494">
            <v>1.35</v>
          </cell>
          <cell r="O494">
            <v>-0.28000000000000003</v>
          </cell>
          <cell r="P494">
            <v>0.15</v>
          </cell>
          <cell r="Q494">
            <v>-0.04</v>
          </cell>
          <cell r="R494">
            <v>1.34</v>
          </cell>
          <cell r="S494">
            <v>-0.32</v>
          </cell>
          <cell r="T494">
            <v>0.52</v>
          </cell>
          <cell r="U494">
            <v>0.33</v>
          </cell>
          <cell r="V494">
            <v>-0.63</v>
          </cell>
          <cell r="W494">
            <v>-0.26</v>
          </cell>
          <cell r="X494">
            <v>0.26</v>
          </cell>
          <cell r="Y494">
            <v>0.12</v>
          </cell>
          <cell r="Z494">
            <v>1.72</v>
          </cell>
          <cell r="AA494">
            <v>0.5</v>
          </cell>
          <cell r="AB494">
            <v>0.59</v>
          </cell>
          <cell r="AC494">
            <v>-0.79</v>
          </cell>
          <cell r="AD494">
            <v>0.56000000000000005</v>
          </cell>
          <cell r="AE494">
            <v>0.55000000000000004</v>
          </cell>
          <cell r="AF494">
            <v>0.03</v>
          </cell>
          <cell r="AG494">
            <v>-1.97</v>
          </cell>
          <cell r="AH494">
            <v>-0.35</v>
          </cell>
          <cell r="AI494">
            <v>0.17</v>
          </cell>
          <cell r="AJ494">
            <v>1.18</v>
          </cell>
          <cell r="AK494">
            <v>-0.47</v>
          </cell>
          <cell r="AL494">
            <v>3.25</v>
          </cell>
          <cell r="AM494">
            <v>-0.45</v>
          </cell>
          <cell r="AN494">
            <v>-1.32</v>
          </cell>
          <cell r="AO494">
            <v>3.58</v>
          </cell>
          <cell r="AP494">
            <v>0.88</v>
          </cell>
          <cell r="AQ494">
            <v>1.77</v>
          </cell>
          <cell r="AR494">
            <v>0.68</v>
          </cell>
          <cell r="BI494">
            <v>493</v>
          </cell>
        </row>
        <row r="495">
          <cell r="A495" t="str">
            <v>6201008.Tratamento psicológico e fisioterápico</v>
          </cell>
          <cell r="B495">
            <v>0.28000000000000003</v>
          </cell>
          <cell r="C495">
            <v>0.11</v>
          </cell>
          <cell r="D495">
            <v>0.25</v>
          </cell>
          <cell r="E495">
            <v>0.33</v>
          </cell>
          <cell r="F495">
            <v>-0.51</v>
          </cell>
          <cell r="G495">
            <v>-0.54</v>
          </cell>
          <cell r="H495">
            <v>-0.1</v>
          </cell>
          <cell r="I495">
            <v>-0.11</v>
          </cell>
          <cell r="J495">
            <v>0.02</v>
          </cell>
          <cell r="K495">
            <v>0.56000000000000005</v>
          </cell>
          <cell r="L495">
            <v>0.35</v>
          </cell>
          <cell r="M495">
            <v>0.16</v>
          </cell>
          <cell r="N495">
            <v>-0.5</v>
          </cell>
          <cell r="O495">
            <v>-0.26</v>
          </cell>
          <cell r="P495">
            <v>0.55000000000000004</v>
          </cell>
          <cell r="Q495">
            <v>0.56999999999999995</v>
          </cell>
          <cell r="R495">
            <v>0.37</v>
          </cell>
          <cell r="S495">
            <v>-0.31</v>
          </cell>
          <cell r="T495">
            <v>0.46</v>
          </cell>
          <cell r="U495">
            <v>-0.85</v>
          </cell>
          <cell r="V495">
            <v>1.01</v>
          </cell>
          <cell r="W495">
            <v>0.99</v>
          </cell>
          <cell r="X495">
            <v>0.24</v>
          </cell>
          <cell r="Y495">
            <v>-7.0000000000000007E-2</v>
          </cell>
          <cell r="Z495">
            <v>-0.04</v>
          </cell>
          <cell r="AA495">
            <v>0.24</v>
          </cell>
          <cell r="AB495">
            <v>0.81</v>
          </cell>
          <cell r="AC495">
            <v>-0.05</v>
          </cell>
          <cell r="AD495">
            <v>0.31</v>
          </cell>
          <cell r="AE495">
            <v>-0.04</v>
          </cell>
          <cell r="AF495">
            <v>0.2</v>
          </cell>
          <cell r="AG495">
            <v>-0.03</v>
          </cell>
          <cell r="AH495">
            <v>0.87</v>
          </cell>
          <cell r="AI495">
            <v>0.33</v>
          </cell>
          <cell r="AJ495">
            <v>0.34</v>
          </cell>
          <cell r="AK495">
            <v>0.21</v>
          </cell>
          <cell r="AL495">
            <v>0.1</v>
          </cell>
          <cell r="AM495">
            <v>0.87</v>
          </cell>
          <cell r="AN495">
            <v>-0.04</v>
          </cell>
          <cell r="AO495">
            <v>0.73</v>
          </cell>
          <cell r="AP495">
            <v>0.19</v>
          </cell>
          <cell r="AQ495">
            <v>1.25</v>
          </cell>
          <cell r="AR495">
            <v>0.14000000000000001</v>
          </cell>
          <cell r="BI495">
            <v>494</v>
          </cell>
        </row>
        <row r="496">
          <cell r="A496" t="str">
            <v>6202.Serviços laboratoriais e hospitalares</v>
          </cell>
          <cell r="B496">
            <v>0.69</v>
          </cell>
          <cell r="C496">
            <v>-0.25</v>
          </cell>
          <cell r="D496">
            <v>0.09</v>
          </cell>
          <cell r="E496">
            <v>0.1</v>
          </cell>
          <cell r="F496">
            <v>0.21</v>
          </cell>
          <cell r="G496">
            <v>0.41</v>
          </cell>
          <cell r="H496">
            <v>0.03</v>
          </cell>
          <cell r="I496">
            <v>0.11</v>
          </cell>
          <cell r="J496">
            <v>-0.36</v>
          </cell>
          <cell r="K496">
            <v>-0.35</v>
          </cell>
          <cell r="L496">
            <v>-0.4</v>
          </cell>
          <cell r="M496">
            <v>0.4</v>
          </cell>
          <cell r="N496">
            <v>0.16</v>
          </cell>
          <cell r="O496">
            <v>0.12</v>
          </cell>
          <cell r="P496">
            <v>-0.25</v>
          </cell>
          <cell r="Q496">
            <v>-0.16</v>
          </cell>
          <cell r="R496">
            <v>0.39</v>
          </cell>
          <cell r="S496">
            <v>0.24</v>
          </cell>
          <cell r="T496">
            <v>0.37</v>
          </cell>
          <cell r="U496">
            <v>-0.11</v>
          </cell>
          <cell r="V496">
            <v>0.01</v>
          </cell>
          <cell r="W496">
            <v>0.03</v>
          </cell>
          <cell r="X496">
            <v>-0.1</v>
          </cell>
          <cell r="Y496">
            <v>0.22</v>
          </cell>
          <cell r="Z496">
            <v>-0.18</v>
          </cell>
          <cell r="AA496">
            <v>0.52</v>
          </cell>
          <cell r="AB496">
            <v>0.06</v>
          </cell>
          <cell r="AC496">
            <v>-0.26</v>
          </cell>
          <cell r="AD496">
            <v>0.43</v>
          </cell>
          <cell r="AE496">
            <v>0.08</v>
          </cell>
          <cell r="AF496">
            <v>7.0000000000000007E-2</v>
          </cell>
          <cell r="AG496">
            <v>0.03</v>
          </cell>
          <cell r="AH496">
            <v>0.28000000000000003</v>
          </cell>
          <cell r="AI496">
            <v>0.09</v>
          </cell>
          <cell r="AJ496">
            <v>0.21</v>
          </cell>
          <cell r="AK496">
            <v>0.16</v>
          </cell>
          <cell r="AL496">
            <v>0.76</v>
          </cell>
          <cell r="AM496">
            <v>0.83</v>
          </cell>
          <cell r="AN496">
            <v>0.48</v>
          </cell>
          <cell r="AO496">
            <v>0.53</v>
          </cell>
          <cell r="AP496">
            <v>0.82</v>
          </cell>
          <cell r="AQ496">
            <v>0.28999999999999998</v>
          </cell>
          <cell r="AR496">
            <v>0.53</v>
          </cell>
          <cell r="BI496">
            <v>495</v>
          </cell>
        </row>
        <row r="497">
          <cell r="A497" t="str">
            <v>6202003.Exame de laboratório</v>
          </cell>
          <cell r="B497">
            <v>-0.22</v>
          </cell>
          <cell r="C497">
            <v>0.28999999999999998</v>
          </cell>
          <cell r="D497">
            <v>-0.27</v>
          </cell>
          <cell r="E497">
            <v>0.09</v>
          </cell>
          <cell r="F497">
            <v>-0.05</v>
          </cell>
          <cell r="G497">
            <v>-0.03</v>
          </cell>
          <cell r="H497">
            <v>0.35</v>
          </cell>
          <cell r="I497">
            <v>0.15</v>
          </cell>
          <cell r="J497">
            <v>-0.37</v>
          </cell>
          <cell r="K497">
            <v>0.27</v>
          </cell>
          <cell r="L497">
            <v>-0.67</v>
          </cell>
          <cell r="M497">
            <v>0.21</v>
          </cell>
          <cell r="N497">
            <v>0.01</v>
          </cell>
          <cell r="O497">
            <v>0.18</v>
          </cell>
          <cell r="P497">
            <v>-0.28000000000000003</v>
          </cell>
          <cell r="Q497">
            <v>0.96</v>
          </cell>
          <cell r="R497">
            <v>0.72</v>
          </cell>
          <cell r="S497">
            <v>0.15</v>
          </cell>
          <cell r="T497">
            <v>-0.12</v>
          </cell>
          <cell r="U497">
            <v>0.2</v>
          </cell>
          <cell r="V497">
            <v>0.23</v>
          </cell>
          <cell r="W497">
            <v>-0.43</v>
          </cell>
          <cell r="X497">
            <v>-0.1</v>
          </cell>
          <cell r="Y497">
            <v>-0.06</v>
          </cell>
          <cell r="Z497">
            <v>-0.23</v>
          </cell>
          <cell r="AA497">
            <v>0.67</v>
          </cell>
          <cell r="AB497">
            <v>-0.31</v>
          </cell>
          <cell r="AC497">
            <v>0.33</v>
          </cell>
          <cell r="AD497">
            <v>0.17</v>
          </cell>
          <cell r="AE497">
            <v>0.53</v>
          </cell>
          <cell r="AF497">
            <v>-0.4</v>
          </cell>
          <cell r="AG497">
            <v>0.43</v>
          </cell>
          <cell r="AH497">
            <v>0.18</v>
          </cell>
          <cell r="AI497">
            <v>-0.35</v>
          </cell>
          <cell r="AJ497">
            <v>-0.18</v>
          </cell>
          <cell r="AK497">
            <v>0.36</v>
          </cell>
          <cell r="AL497">
            <v>0.63</v>
          </cell>
          <cell r="AM497">
            <v>0.74</v>
          </cell>
          <cell r="AN497">
            <v>0.85</v>
          </cell>
          <cell r="AO497">
            <v>0.51</v>
          </cell>
          <cell r="AP497">
            <v>0.99</v>
          </cell>
          <cell r="AQ497">
            <v>0.94</v>
          </cell>
          <cell r="AR497">
            <v>0.38</v>
          </cell>
          <cell r="BI497">
            <v>496</v>
          </cell>
        </row>
        <row r="498">
          <cell r="A498" t="str">
            <v>6202004.Hospitalização e cirurgia</v>
          </cell>
          <cell r="B498">
            <v>0.9</v>
          </cell>
          <cell r="C498">
            <v>-0.37</v>
          </cell>
          <cell r="D498">
            <v>0.18</v>
          </cell>
          <cell r="E498">
            <v>0.13</v>
          </cell>
          <cell r="F498">
            <v>0.24</v>
          </cell>
          <cell r="G498">
            <v>0.53</v>
          </cell>
          <cell r="H498">
            <v>-0.03</v>
          </cell>
          <cell r="I498">
            <v>0.13</v>
          </cell>
          <cell r="J498">
            <v>-0.33</v>
          </cell>
          <cell r="K498">
            <v>-0.55000000000000004</v>
          </cell>
          <cell r="L498">
            <v>-0.36</v>
          </cell>
          <cell r="M498">
            <v>0.46</v>
          </cell>
          <cell r="N498">
            <v>0.16</v>
          </cell>
          <cell r="O498">
            <v>0.11</v>
          </cell>
          <cell r="P498">
            <v>-0.21</v>
          </cell>
          <cell r="Q498">
            <v>-0.4</v>
          </cell>
          <cell r="R498">
            <v>0.35</v>
          </cell>
          <cell r="S498">
            <v>0.28000000000000003</v>
          </cell>
          <cell r="T498">
            <v>0.45</v>
          </cell>
          <cell r="U498">
            <v>-0.19</v>
          </cell>
          <cell r="V498">
            <v>0.01</v>
          </cell>
          <cell r="W498">
            <v>0.16</v>
          </cell>
          <cell r="X498">
            <v>-7.0000000000000007E-2</v>
          </cell>
          <cell r="Y498">
            <v>0.28999999999999998</v>
          </cell>
          <cell r="Z498">
            <v>-0.14000000000000001</v>
          </cell>
          <cell r="AA498">
            <v>0.5</v>
          </cell>
          <cell r="AB498">
            <v>0.09</v>
          </cell>
          <cell r="AC498">
            <v>-0.37</v>
          </cell>
          <cell r="AD498">
            <v>0.44</v>
          </cell>
          <cell r="AE498">
            <v>0.01</v>
          </cell>
          <cell r="AF498">
            <v>0.18</v>
          </cell>
          <cell r="AG498">
            <v>-0.06</v>
          </cell>
          <cell r="AH498">
            <v>0.31</v>
          </cell>
          <cell r="AI498">
            <v>0.18</v>
          </cell>
          <cell r="AJ498">
            <v>0.28999999999999998</v>
          </cell>
          <cell r="AK498">
            <v>0.17</v>
          </cell>
          <cell r="AL498">
            <v>0.74</v>
          </cell>
          <cell r="AM498">
            <v>0.92</v>
          </cell>
          <cell r="AN498">
            <v>0.42</v>
          </cell>
          <cell r="AO498">
            <v>0.53</v>
          </cell>
          <cell r="AP498">
            <v>0.77</v>
          </cell>
          <cell r="AQ498">
            <v>0.22</v>
          </cell>
          <cell r="AR498">
            <v>0.59</v>
          </cell>
          <cell r="BI498">
            <v>497</v>
          </cell>
        </row>
        <row r="499">
          <cell r="A499" t="str">
            <v>6202006.Eletrodiagnóstico</v>
          </cell>
          <cell r="B499">
            <v>0.25</v>
          </cell>
          <cell r="C499">
            <v>0.83</v>
          </cell>
          <cell r="D499">
            <v>-0.42</v>
          </cell>
          <cell r="E499">
            <v>0.14000000000000001</v>
          </cell>
          <cell r="F499">
            <v>0.21</v>
          </cell>
          <cell r="G499">
            <v>0.13</v>
          </cell>
          <cell r="H499">
            <v>0.32</v>
          </cell>
          <cell r="I499">
            <v>-0.65</v>
          </cell>
          <cell r="J499">
            <v>-0.72</v>
          </cell>
          <cell r="K499">
            <v>1.52</v>
          </cell>
          <cell r="L499">
            <v>0.12</v>
          </cell>
          <cell r="M499">
            <v>-0.06</v>
          </cell>
          <cell r="N499">
            <v>0.86</v>
          </cell>
          <cell r="O499">
            <v>0.35</v>
          </cell>
          <cell r="P499">
            <v>-0.64</v>
          </cell>
          <cell r="Q499">
            <v>0.22</v>
          </cell>
          <cell r="R499">
            <v>0.11</v>
          </cell>
          <cell r="S499">
            <v>-0.54</v>
          </cell>
          <cell r="T499">
            <v>1.38</v>
          </cell>
          <cell r="U499">
            <v>0.08</v>
          </cell>
          <cell r="V499">
            <v>-0.97</v>
          </cell>
          <cell r="W499">
            <v>-0.83</v>
          </cell>
          <cell r="X499">
            <v>-1.44</v>
          </cell>
          <cell r="Y499">
            <v>-0.3</v>
          </cell>
          <cell r="Z499">
            <v>-0.41</v>
          </cell>
          <cell r="AA499">
            <v>0.87</v>
          </cell>
          <cell r="AB499">
            <v>0.84</v>
          </cell>
          <cell r="AC499">
            <v>-0.87</v>
          </cell>
          <cell r="AD499">
            <v>1.84</v>
          </cell>
          <cell r="AE499">
            <v>0.4</v>
          </cell>
          <cell r="AF499">
            <v>-0.04</v>
          </cell>
          <cell r="AG499">
            <v>0.41</v>
          </cell>
          <cell r="AH499">
            <v>7.0000000000000007E-2</v>
          </cell>
          <cell r="AI499">
            <v>-0.1</v>
          </cell>
          <cell r="AJ499">
            <v>-0.28000000000000003</v>
          </cell>
          <cell r="AK499">
            <v>-0.8</v>
          </cell>
          <cell r="AL499">
            <v>1.86</v>
          </cell>
          <cell r="AM499">
            <v>-0.25</v>
          </cell>
          <cell r="AN499">
            <v>0.3</v>
          </cell>
          <cell r="AO499">
            <v>0.56000000000000005</v>
          </cell>
          <cell r="AP499">
            <v>1.1299999999999999</v>
          </cell>
          <cell r="AQ499">
            <v>-1.42</v>
          </cell>
          <cell r="AR499">
            <v>-0.09</v>
          </cell>
          <cell r="BI499">
            <v>498</v>
          </cell>
        </row>
        <row r="500">
          <cell r="A500" t="str">
            <v>6202013.Radiografia</v>
          </cell>
          <cell r="B500">
            <v>0.18</v>
          </cell>
          <cell r="C500">
            <v>-0.9</v>
          </cell>
          <cell r="D500">
            <v>-0.08</v>
          </cell>
          <cell r="E500">
            <v>-0.57999999999999996</v>
          </cell>
          <cell r="F500">
            <v>0.93</v>
          </cell>
          <cell r="G500">
            <v>-7.0000000000000007E-2</v>
          </cell>
          <cell r="H500">
            <v>-0.48</v>
          </cell>
          <cell r="I500">
            <v>0.2</v>
          </cell>
          <cell r="J500">
            <v>-0.79</v>
          </cell>
          <cell r="K500">
            <v>-0.06</v>
          </cell>
          <cell r="L500">
            <v>-0.36</v>
          </cell>
          <cell r="M500">
            <v>0.15</v>
          </cell>
          <cell r="N500">
            <v>0.47</v>
          </cell>
          <cell r="O500">
            <v>-0.22</v>
          </cell>
          <cell r="P500">
            <v>-0.84</v>
          </cell>
          <cell r="Q500">
            <v>0.02</v>
          </cell>
          <cell r="R500">
            <v>0.1</v>
          </cell>
          <cell r="S500">
            <v>0.72</v>
          </cell>
          <cell r="T500">
            <v>-0.19</v>
          </cell>
          <cell r="U500">
            <v>0.35</v>
          </cell>
          <cell r="V500">
            <v>-0.27</v>
          </cell>
          <cell r="W500">
            <v>-0.01</v>
          </cell>
          <cell r="X500">
            <v>0.7</v>
          </cell>
          <cell r="Y500">
            <v>0.5</v>
          </cell>
          <cell r="Z500">
            <v>-0.7</v>
          </cell>
          <cell r="AA500">
            <v>-0.49</v>
          </cell>
          <cell r="AB500">
            <v>0.48</v>
          </cell>
          <cell r="AC500">
            <v>0.26</v>
          </cell>
          <cell r="AD500">
            <v>-0.02</v>
          </cell>
          <cell r="AE500">
            <v>-0.93</v>
          </cell>
          <cell r="AF500">
            <v>-0.28000000000000003</v>
          </cell>
          <cell r="AG500">
            <v>-0.13</v>
          </cell>
          <cell r="AH500">
            <v>0.08</v>
          </cell>
          <cell r="AI500">
            <v>0.44</v>
          </cell>
          <cell r="AJ500">
            <v>0.66</v>
          </cell>
          <cell r="AK500">
            <v>-0.23</v>
          </cell>
          <cell r="AL500">
            <v>1</v>
          </cell>
          <cell r="AM500">
            <v>-0.54</v>
          </cell>
          <cell r="AN500">
            <v>0.44</v>
          </cell>
          <cell r="AO500">
            <v>0.38</v>
          </cell>
          <cell r="AP500">
            <v>0.95</v>
          </cell>
          <cell r="AQ500">
            <v>0.56000000000000005</v>
          </cell>
          <cell r="AR500">
            <v>0.25</v>
          </cell>
          <cell r="BI500">
            <v>499</v>
          </cell>
        </row>
        <row r="501">
          <cell r="A501" t="str">
            <v>6203.Plano de saúde</v>
          </cell>
          <cell r="B501">
            <v>0.12</v>
          </cell>
          <cell r="C501">
            <v>1.21</v>
          </cell>
          <cell r="D501">
            <v>0.36</v>
          </cell>
          <cell r="E501">
            <v>0.14000000000000001</v>
          </cell>
          <cell r="F501">
            <v>0.36</v>
          </cell>
          <cell r="G501">
            <v>0.62</v>
          </cell>
          <cell r="H501">
            <v>0.13</v>
          </cell>
          <cell r="I501">
            <v>0.44</v>
          </cell>
          <cell r="J501">
            <v>0.37</v>
          </cell>
          <cell r="K501">
            <v>-0.12</v>
          </cell>
          <cell r="L501">
            <v>-0.32</v>
          </cell>
          <cell r="M501">
            <v>0.57999999999999996</v>
          </cell>
          <cell r="N501">
            <v>3.65</v>
          </cell>
          <cell r="O501">
            <v>0</v>
          </cell>
          <cell r="P501">
            <v>0</v>
          </cell>
          <cell r="Q501">
            <v>0</v>
          </cell>
          <cell r="R501">
            <v>0</v>
          </cell>
          <cell r="S501">
            <v>0</v>
          </cell>
          <cell r="T501">
            <v>0</v>
          </cell>
          <cell r="U501">
            <v>0</v>
          </cell>
          <cell r="V501">
            <v>0</v>
          </cell>
          <cell r="W501">
            <v>0</v>
          </cell>
          <cell r="X501">
            <v>0</v>
          </cell>
          <cell r="Y501">
            <v>0.7</v>
          </cell>
          <cell r="Z501">
            <v>0.7</v>
          </cell>
          <cell r="AA501">
            <v>0.71</v>
          </cell>
          <cell r="AB501">
            <v>0.71</v>
          </cell>
          <cell r="AC501">
            <v>0.71</v>
          </cell>
          <cell r="AD501">
            <v>0.68</v>
          </cell>
          <cell r="AE501">
            <v>0.31</v>
          </cell>
          <cell r="AF501">
            <v>0.7</v>
          </cell>
          <cell r="AG501">
            <v>0.7</v>
          </cell>
          <cell r="AH501">
            <v>1.08</v>
          </cell>
          <cell r="AI501">
            <v>0.69</v>
          </cell>
          <cell r="AJ501">
            <v>0.69</v>
          </cell>
          <cell r="AK501">
            <v>0.68</v>
          </cell>
          <cell r="AL501">
            <v>0.65</v>
          </cell>
          <cell r="AM501">
            <v>0.66</v>
          </cell>
          <cell r="AN501">
            <v>0.65</v>
          </cell>
          <cell r="AO501">
            <v>0.65</v>
          </cell>
          <cell r="AP501">
            <v>0.65</v>
          </cell>
          <cell r="AQ501">
            <v>0.65</v>
          </cell>
          <cell r="AR501">
            <v>0.66</v>
          </cell>
          <cell r="BI501">
            <v>500</v>
          </cell>
        </row>
        <row r="502">
          <cell r="A502" t="str">
            <v>6203001.Plano de saúde</v>
          </cell>
          <cell r="B502">
            <v>0.12</v>
          </cell>
          <cell r="C502">
            <v>1.21</v>
          </cell>
          <cell r="D502">
            <v>0.36</v>
          </cell>
          <cell r="E502">
            <v>0.14000000000000001</v>
          </cell>
          <cell r="F502">
            <v>0.36</v>
          </cell>
          <cell r="G502">
            <v>0.62</v>
          </cell>
          <cell r="H502">
            <v>0.13</v>
          </cell>
          <cell r="I502">
            <v>0.44</v>
          </cell>
          <cell r="J502">
            <v>0.37</v>
          </cell>
          <cell r="K502">
            <v>-0.12</v>
          </cell>
          <cell r="L502">
            <v>-0.32</v>
          </cell>
          <cell r="M502">
            <v>0.57999999999999996</v>
          </cell>
          <cell r="N502">
            <v>3.65</v>
          </cell>
          <cell r="O502">
            <v>0</v>
          </cell>
          <cell r="P502">
            <v>0</v>
          </cell>
          <cell r="Q502">
            <v>0</v>
          </cell>
          <cell r="R502">
            <v>0</v>
          </cell>
          <cell r="S502">
            <v>0</v>
          </cell>
          <cell r="T502">
            <v>0</v>
          </cell>
          <cell r="U502">
            <v>0</v>
          </cell>
          <cell r="V502">
            <v>0</v>
          </cell>
          <cell r="W502">
            <v>0</v>
          </cell>
          <cell r="X502">
            <v>0</v>
          </cell>
          <cell r="Y502">
            <v>0.7</v>
          </cell>
          <cell r="Z502">
            <v>0.7</v>
          </cell>
          <cell r="AA502">
            <v>0.71</v>
          </cell>
          <cell r="AB502">
            <v>0.71</v>
          </cell>
          <cell r="AC502">
            <v>0.71</v>
          </cell>
          <cell r="AD502">
            <v>0.68</v>
          </cell>
          <cell r="AE502">
            <v>0.31</v>
          </cell>
          <cell r="AF502">
            <v>0.7</v>
          </cell>
          <cell r="AG502">
            <v>0.7</v>
          </cell>
          <cell r="AH502">
            <v>1.08</v>
          </cell>
          <cell r="AI502">
            <v>0.69</v>
          </cell>
          <cell r="AJ502">
            <v>0.69</v>
          </cell>
          <cell r="AK502">
            <v>0.68</v>
          </cell>
          <cell r="AL502">
            <v>0.65</v>
          </cell>
          <cell r="AM502">
            <v>0.66</v>
          </cell>
          <cell r="AN502">
            <v>0.65</v>
          </cell>
          <cell r="AO502">
            <v>0.65</v>
          </cell>
          <cell r="AP502">
            <v>0.65</v>
          </cell>
          <cell r="AQ502">
            <v>0.65</v>
          </cell>
          <cell r="AR502">
            <v>0.66</v>
          </cell>
          <cell r="BI502">
            <v>501</v>
          </cell>
        </row>
        <row r="503">
          <cell r="A503" t="str">
            <v>63.Cuidados pessoais</v>
          </cell>
          <cell r="B503">
            <v>0.97</v>
          </cell>
          <cell r="C503">
            <v>1.44</v>
          </cell>
          <cell r="D503">
            <v>0.52</v>
          </cell>
          <cell r="E503">
            <v>0.73</v>
          </cell>
          <cell r="F503">
            <v>0.8</v>
          </cell>
          <cell r="G503">
            <v>0.52</v>
          </cell>
          <cell r="H503">
            <v>0.87</v>
          </cell>
          <cell r="I503">
            <v>0.79</v>
          </cell>
          <cell r="J503">
            <v>0.52</v>
          </cell>
          <cell r="K503">
            <v>0.53</v>
          </cell>
          <cell r="L503">
            <v>0.12</v>
          </cell>
          <cell r="M503">
            <v>0.03</v>
          </cell>
          <cell r="N503">
            <v>0.41</v>
          </cell>
          <cell r="O503">
            <v>-0.21</v>
          </cell>
          <cell r="P503">
            <v>-0.66</v>
          </cell>
          <cell r="Q503">
            <v>0.45</v>
          </cell>
          <cell r="R503">
            <v>-0.8</v>
          </cell>
          <cell r="S503">
            <v>0.12</v>
          </cell>
          <cell r="T503">
            <v>-0.27</v>
          </cell>
          <cell r="U503">
            <v>0.67</v>
          </cell>
          <cell r="V503">
            <v>0.57999999999999996</v>
          </cell>
          <cell r="W503">
            <v>0.87</v>
          </cell>
          <cell r="X503">
            <v>1.1599999999999999</v>
          </cell>
          <cell r="Y503">
            <v>1.1000000000000001</v>
          </cell>
          <cell r="Z503">
            <v>3.91</v>
          </cell>
          <cell r="AA503">
            <v>0.89</v>
          </cell>
          <cell r="AB503">
            <v>0.51</v>
          </cell>
          <cell r="AC503">
            <v>0.22</v>
          </cell>
          <cell r="AD503">
            <v>0.19</v>
          </cell>
          <cell r="AE503">
            <v>0.11</v>
          </cell>
          <cell r="AF503">
            <v>0.37</v>
          </cell>
          <cell r="AG503">
            <v>2.57</v>
          </cell>
          <cell r="AH503">
            <v>1.28</v>
          </cell>
          <cell r="AI503">
            <v>0.53</v>
          </cell>
          <cell r="AJ503">
            <v>0.47</v>
          </cell>
          <cell r="AK503">
            <v>0.79</v>
          </cell>
          <cell r="AL503">
            <v>0.39</v>
          </cell>
          <cell r="AM503">
            <v>1.89</v>
          </cell>
          <cell r="AN503">
            <v>2.11</v>
          </cell>
          <cell r="AO503">
            <v>1.48</v>
          </cell>
          <cell r="AP503">
            <v>1.08</v>
          </cell>
          <cell r="AQ503">
            <v>1.86</v>
          </cell>
          <cell r="AR503">
            <v>1.79</v>
          </cell>
          <cell r="BI503">
            <v>502</v>
          </cell>
        </row>
        <row r="504">
          <cell r="A504" t="str">
            <v>6301.Higiene pessoal</v>
          </cell>
          <cell r="B504">
            <v>0.97</v>
          </cell>
          <cell r="C504">
            <v>1.44</v>
          </cell>
          <cell r="D504">
            <v>0.52</v>
          </cell>
          <cell r="E504">
            <v>0.73</v>
          </cell>
          <cell r="F504">
            <v>0.8</v>
          </cell>
          <cell r="G504">
            <v>0.52</v>
          </cell>
          <cell r="H504">
            <v>0.87</v>
          </cell>
          <cell r="I504">
            <v>0.79</v>
          </cell>
          <cell r="J504">
            <v>0.52</v>
          </cell>
          <cell r="K504">
            <v>0.53</v>
          </cell>
          <cell r="L504">
            <v>0.12</v>
          </cell>
          <cell r="M504">
            <v>0.03</v>
          </cell>
          <cell r="N504">
            <v>0.41</v>
          </cell>
          <cell r="O504">
            <v>-0.21</v>
          </cell>
          <cell r="P504">
            <v>-0.66</v>
          </cell>
          <cell r="Q504">
            <v>0.45</v>
          </cell>
          <cell r="R504">
            <v>-0.8</v>
          </cell>
          <cell r="S504">
            <v>0.12</v>
          </cell>
          <cell r="T504">
            <v>-0.27</v>
          </cell>
          <cell r="U504">
            <v>0.67</v>
          </cell>
          <cell r="V504">
            <v>0.57999999999999996</v>
          </cell>
          <cell r="W504">
            <v>0.87</v>
          </cell>
          <cell r="X504">
            <v>1.1599999999999999</v>
          </cell>
          <cell r="Y504">
            <v>1.1000000000000001</v>
          </cell>
          <cell r="Z504">
            <v>3.91</v>
          </cell>
          <cell r="AA504">
            <v>0.89</v>
          </cell>
          <cell r="AB504">
            <v>0.51</v>
          </cell>
          <cell r="AC504">
            <v>0.22</v>
          </cell>
          <cell r="AD504">
            <v>0.19</v>
          </cell>
          <cell r="AE504">
            <v>0.11</v>
          </cell>
          <cell r="AF504">
            <v>0.37</v>
          </cell>
          <cell r="AG504">
            <v>2.57</v>
          </cell>
          <cell r="AH504">
            <v>1.28</v>
          </cell>
          <cell r="AI504">
            <v>0.53</v>
          </cell>
          <cell r="AJ504">
            <v>0.47</v>
          </cell>
          <cell r="AK504">
            <v>0.79</v>
          </cell>
          <cell r="AL504">
            <v>0.39</v>
          </cell>
          <cell r="AM504">
            <v>1.89</v>
          </cell>
          <cell r="AN504">
            <v>2.11</v>
          </cell>
          <cell r="AO504">
            <v>1.48</v>
          </cell>
          <cell r="AP504">
            <v>1.08</v>
          </cell>
          <cell r="AQ504">
            <v>1.86</v>
          </cell>
          <cell r="AR504">
            <v>1.79</v>
          </cell>
          <cell r="BI504">
            <v>503</v>
          </cell>
        </row>
        <row r="505">
          <cell r="A505" t="str">
            <v>6301001.Produto para cabelo</v>
          </cell>
          <cell r="B505">
            <v>0.12</v>
          </cell>
          <cell r="C505">
            <v>1.36</v>
          </cell>
          <cell r="D505">
            <v>-0.78</v>
          </cell>
          <cell r="E505">
            <v>-0.56000000000000005</v>
          </cell>
          <cell r="F505">
            <v>0.15</v>
          </cell>
          <cell r="G505">
            <v>0.43</v>
          </cell>
          <cell r="H505">
            <v>1.69</v>
          </cell>
          <cell r="I505">
            <v>2.11</v>
          </cell>
          <cell r="J505">
            <v>1.33</v>
          </cell>
          <cell r="K505">
            <v>0.51</v>
          </cell>
          <cell r="L505">
            <v>1.08</v>
          </cell>
          <cell r="M505">
            <v>0.02</v>
          </cell>
          <cell r="N505">
            <v>1.21</v>
          </cell>
          <cell r="O505">
            <v>-0.28999999999999998</v>
          </cell>
          <cell r="P505">
            <v>0.4</v>
          </cell>
          <cell r="Q505">
            <v>-0.04</v>
          </cell>
          <cell r="R505">
            <v>-0.63</v>
          </cell>
          <cell r="S505">
            <v>0.75</v>
          </cell>
          <cell r="T505">
            <v>-0.52</v>
          </cell>
          <cell r="U505">
            <v>1.63</v>
          </cell>
          <cell r="V505">
            <v>1.03</v>
          </cell>
          <cell r="W505">
            <v>0.79</v>
          </cell>
          <cell r="X505">
            <v>2.0099999999999998</v>
          </cell>
          <cell r="Y505">
            <v>1.05</v>
          </cell>
          <cell r="Z505">
            <v>0.56000000000000005</v>
          </cell>
          <cell r="AA505">
            <v>0.91</v>
          </cell>
          <cell r="AB505">
            <v>1.25</v>
          </cell>
          <cell r="AC505">
            <v>0.78</v>
          </cell>
          <cell r="AD505">
            <v>0.25</v>
          </cell>
          <cell r="AE505">
            <v>0.47</v>
          </cell>
          <cell r="AF505">
            <v>0.8</v>
          </cell>
          <cell r="AG505">
            <v>0.76</v>
          </cell>
          <cell r="AH505">
            <v>1.76</v>
          </cell>
          <cell r="AI505">
            <v>1.3</v>
          </cell>
          <cell r="AJ505">
            <v>0.83</v>
          </cell>
          <cell r="AK505">
            <v>1.76</v>
          </cell>
          <cell r="AL505">
            <v>0.52</v>
          </cell>
          <cell r="AM505">
            <v>0.45</v>
          </cell>
          <cell r="AN505">
            <v>0.44</v>
          </cell>
          <cell r="AO505">
            <v>1.76</v>
          </cell>
          <cell r="AP505">
            <v>1.19</v>
          </cell>
          <cell r="AQ505">
            <v>1.58</v>
          </cell>
          <cell r="AR505">
            <v>2.5</v>
          </cell>
          <cell r="BI505">
            <v>504</v>
          </cell>
        </row>
        <row r="506">
          <cell r="A506" t="str">
            <v>6301004.Lâmina de barbear</v>
          </cell>
          <cell r="B506">
            <v>2.29</v>
          </cell>
          <cell r="C506">
            <v>1.1299999999999999</v>
          </cell>
          <cell r="D506">
            <v>2.39</v>
          </cell>
          <cell r="E506">
            <v>1.34</v>
          </cell>
          <cell r="F506">
            <v>0.62</v>
          </cell>
          <cell r="G506">
            <v>0.57999999999999996</v>
          </cell>
          <cell r="H506">
            <v>4.09</v>
          </cell>
          <cell r="I506">
            <v>2.36</v>
          </cell>
          <cell r="J506">
            <v>1.47</v>
          </cell>
          <cell r="K506">
            <v>0.11</v>
          </cell>
          <cell r="L506">
            <v>0.52</v>
          </cell>
          <cell r="M506">
            <v>1.97</v>
          </cell>
          <cell r="N506">
            <v>-0.62</v>
          </cell>
          <cell r="O506">
            <v>0.21</v>
          </cell>
          <cell r="P506">
            <v>1.1399999999999999</v>
          </cell>
          <cell r="Q506">
            <v>-1.67</v>
          </cell>
          <cell r="R506">
            <v>0.27</v>
          </cell>
          <cell r="S506">
            <v>2.52</v>
          </cell>
          <cell r="T506">
            <v>1.39</v>
          </cell>
          <cell r="U506">
            <v>-0.18</v>
          </cell>
          <cell r="V506">
            <v>2.12</v>
          </cell>
          <cell r="W506">
            <v>1.05</v>
          </cell>
          <cell r="X506">
            <v>-0.31</v>
          </cell>
          <cell r="Y506">
            <v>1.81</v>
          </cell>
          <cell r="Z506">
            <v>4.24</v>
          </cell>
          <cell r="AA506">
            <v>2.0299999999999998</v>
          </cell>
          <cell r="AB506">
            <v>0.61</v>
          </cell>
          <cell r="AC506">
            <v>-0.43</v>
          </cell>
          <cell r="AD506">
            <v>-3.62</v>
          </cell>
          <cell r="AE506">
            <v>3.3</v>
          </cell>
          <cell r="AF506">
            <v>-0.48</v>
          </cell>
          <cell r="AG506">
            <v>0.24</v>
          </cell>
          <cell r="AH506">
            <v>2.13</v>
          </cell>
          <cell r="AI506">
            <v>1.32</v>
          </cell>
          <cell r="AJ506">
            <v>0.91</v>
          </cell>
          <cell r="AK506">
            <v>-0.67</v>
          </cell>
          <cell r="AL506">
            <v>0.52</v>
          </cell>
          <cell r="AM506">
            <v>2.7</v>
          </cell>
          <cell r="AN506">
            <v>1.62</v>
          </cell>
          <cell r="AO506">
            <v>0.2</v>
          </cell>
          <cell r="AP506">
            <v>2.39</v>
          </cell>
          <cell r="AQ506">
            <v>-0.84</v>
          </cell>
          <cell r="AR506">
            <v>2.86</v>
          </cell>
          <cell r="BI506">
            <v>505</v>
          </cell>
        </row>
        <row r="507">
          <cell r="A507" t="str">
            <v>6301006.Creme para pele e bronzeador</v>
          </cell>
          <cell r="B507">
            <v>-0.03</v>
          </cell>
          <cell r="C507">
            <v>0.5</v>
          </cell>
          <cell r="D507">
            <v>-0.32</v>
          </cell>
          <cell r="E507">
            <v>-0.75</v>
          </cell>
          <cell r="F507">
            <v>1.67</v>
          </cell>
          <cell r="G507">
            <v>-1.29</v>
          </cell>
          <cell r="H507">
            <v>-0.55000000000000004</v>
          </cell>
          <cell r="I507">
            <v>-0.31</v>
          </cell>
          <cell r="J507">
            <v>-0.52</v>
          </cell>
          <cell r="K507">
            <v>-0.85</v>
          </cell>
          <cell r="L507">
            <v>-0.12</v>
          </cell>
          <cell r="M507">
            <v>-0.17</v>
          </cell>
          <cell r="N507">
            <v>0.86</v>
          </cell>
          <cell r="O507">
            <v>0.82</v>
          </cell>
          <cell r="P507">
            <v>-2.61</v>
          </cell>
          <cell r="Q507">
            <v>0.49</v>
          </cell>
          <cell r="R507">
            <v>-3.36</v>
          </cell>
          <cell r="S507">
            <v>-1.27</v>
          </cell>
          <cell r="T507">
            <v>-0.05</v>
          </cell>
          <cell r="U507">
            <v>1.65</v>
          </cell>
          <cell r="V507">
            <v>0.65</v>
          </cell>
          <cell r="W507">
            <v>1.75</v>
          </cell>
          <cell r="X507">
            <v>1.56</v>
          </cell>
          <cell r="Y507">
            <v>2.04</v>
          </cell>
          <cell r="Z507">
            <v>0.69</v>
          </cell>
          <cell r="AA507">
            <v>2.11</v>
          </cell>
          <cell r="AB507">
            <v>-1.1000000000000001</v>
          </cell>
          <cell r="AC507">
            <v>7.0000000000000007E-2</v>
          </cell>
          <cell r="AD507">
            <v>0.05</v>
          </cell>
          <cell r="AE507">
            <v>-0.62</v>
          </cell>
          <cell r="AF507">
            <v>1.28</v>
          </cell>
          <cell r="AG507">
            <v>0.51</v>
          </cell>
          <cell r="AH507">
            <v>0.79</v>
          </cell>
          <cell r="AI507">
            <v>0.64</v>
          </cell>
          <cell r="AJ507">
            <v>0.02</v>
          </cell>
          <cell r="AK507">
            <v>-0.38</v>
          </cell>
          <cell r="AL507">
            <v>0.49</v>
          </cell>
          <cell r="AM507">
            <v>0.25</v>
          </cell>
          <cell r="AN507">
            <v>0.42</v>
          </cell>
          <cell r="AO507">
            <v>0.04</v>
          </cell>
          <cell r="AP507">
            <v>1.06</v>
          </cell>
          <cell r="AQ507">
            <v>0.87</v>
          </cell>
          <cell r="AR507">
            <v>0.32</v>
          </cell>
          <cell r="BI507">
            <v>506</v>
          </cell>
        </row>
        <row r="508">
          <cell r="A508" t="str">
            <v>6301007.Creme e fio dental</v>
          </cell>
          <cell r="B508">
            <v>-0.39</v>
          </cell>
          <cell r="C508">
            <v>1.01</v>
          </cell>
          <cell r="D508">
            <v>-0.44</v>
          </cell>
          <cell r="E508">
            <v>0.75</v>
          </cell>
          <cell r="F508">
            <v>0.72</v>
          </cell>
          <cell r="G508">
            <v>0.41</v>
          </cell>
          <cell r="H508">
            <v>2.0699999999999998</v>
          </cell>
          <cell r="I508">
            <v>1.48</v>
          </cell>
          <cell r="J508">
            <v>0.78</v>
          </cell>
          <cell r="K508">
            <v>1.1200000000000001</v>
          </cell>
          <cell r="L508">
            <v>-1.17</v>
          </cell>
          <cell r="M508">
            <v>0.13</v>
          </cell>
          <cell r="N508">
            <v>0.21</v>
          </cell>
          <cell r="O508">
            <v>-0.96</v>
          </cell>
          <cell r="P508">
            <v>-1.4</v>
          </cell>
          <cell r="Q508">
            <v>-0.41</v>
          </cell>
          <cell r="R508">
            <v>-2.12</v>
          </cell>
          <cell r="S508">
            <v>0.28000000000000003</v>
          </cell>
          <cell r="T508">
            <v>1.24</v>
          </cell>
          <cell r="U508">
            <v>0.85</v>
          </cell>
          <cell r="V508">
            <v>0.05</v>
          </cell>
          <cell r="W508">
            <v>1.81</v>
          </cell>
          <cell r="X508">
            <v>1.62</v>
          </cell>
          <cell r="Y508">
            <v>1.82</v>
          </cell>
          <cell r="Z508">
            <v>1.05</v>
          </cell>
          <cell r="AA508">
            <v>1.85</v>
          </cell>
          <cell r="AB508">
            <v>1.08</v>
          </cell>
          <cell r="AC508">
            <v>0.87</v>
          </cell>
          <cell r="AD508">
            <v>0.21</v>
          </cell>
          <cell r="AE508">
            <v>0.94</v>
          </cell>
          <cell r="AF508">
            <v>0.68</v>
          </cell>
          <cell r="AG508">
            <v>1.24</v>
          </cell>
          <cell r="AH508">
            <v>2.1</v>
          </cell>
          <cell r="AI508">
            <v>0.63</v>
          </cell>
          <cell r="AJ508">
            <v>0.05</v>
          </cell>
          <cell r="AK508">
            <v>1.33</v>
          </cell>
          <cell r="AL508">
            <v>1.24</v>
          </cell>
          <cell r="AM508">
            <v>0.06</v>
          </cell>
          <cell r="AN508">
            <v>0.21</v>
          </cell>
          <cell r="AO508">
            <v>1.37</v>
          </cell>
          <cell r="AP508">
            <v>1.69</v>
          </cell>
          <cell r="AQ508">
            <v>0.88</v>
          </cell>
          <cell r="AR508">
            <v>1.84</v>
          </cell>
          <cell r="BI508">
            <v>507</v>
          </cell>
        </row>
        <row r="509">
          <cell r="A509" t="str">
            <v>6301010.Produto para unhas</v>
          </cell>
          <cell r="B509">
            <v>1.83</v>
          </cell>
          <cell r="C509">
            <v>1.0900000000000001</v>
          </cell>
          <cell r="D509">
            <v>0.26</v>
          </cell>
          <cell r="E509">
            <v>0.21</v>
          </cell>
          <cell r="F509">
            <v>-0.46</v>
          </cell>
          <cell r="G509">
            <v>2.94</v>
          </cell>
          <cell r="H509">
            <v>-0.65</v>
          </cell>
          <cell r="I509">
            <v>1.47</v>
          </cell>
          <cell r="J509">
            <v>0.01</v>
          </cell>
          <cell r="K509">
            <v>0.52</v>
          </cell>
          <cell r="L509">
            <v>0.92</v>
          </cell>
          <cell r="M509">
            <v>-0.38</v>
          </cell>
          <cell r="N509">
            <v>0.26</v>
          </cell>
          <cell r="O509">
            <v>0.06</v>
          </cell>
          <cell r="P509">
            <v>1.19</v>
          </cell>
          <cell r="Q509">
            <v>0.22</v>
          </cell>
          <cell r="R509">
            <v>-0.61</v>
          </cell>
          <cell r="S509">
            <v>2.02</v>
          </cell>
          <cell r="T509">
            <v>0.55000000000000004</v>
          </cell>
          <cell r="U509">
            <v>1.79</v>
          </cell>
          <cell r="V509">
            <v>1.71</v>
          </cell>
          <cell r="W509">
            <v>3.08</v>
          </cell>
          <cell r="X509">
            <v>1.66</v>
          </cell>
          <cell r="Y509">
            <v>1.23</v>
          </cell>
          <cell r="Z509">
            <v>0.62</v>
          </cell>
          <cell r="AA509">
            <v>2.08</v>
          </cell>
          <cell r="AB509">
            <v>1.34</v>
          </cell>
          <cell r="AC509">
            <v>1.83</v>
          </cell>
          <cell r="AD509">
            <v>1.34</v>
          </cell>
          <cell r="AE509">
            <v>0.93</v>
          </cell>
          <cell r="AF509">
            <v>1.39</v>
          </cell>
          <cell r="AG509">
            <v>1.23</v>
          </cell>
          <cell r="AH509">
            <v>2.2200000000000002</v>
          </cell>
          <cell r="AI509">
            <v>1.5</v>
          </cell>
          <cell r="AJ509">
            <v>2.5099999999999998</v>
          </cell>
          <cell r="AK509">
            <v>0.27</v>
          </cell>
          <cell r="AL509">
            <v>0.51</v>
          </cell>
          <cell r="AM509">
            <v>0.18</v>
          </cell>
          <cell r="AN509">
            <v>-1</v>
          </cell>
          <cell r="AO509">
            <v>0.61</v>
          </cell>
          <cell r="AP509">
            <v>-0.26</v>
          </cell>
          <cell r="AQ509">
            <v>1.1000000000000001</v>
          </cell>
          <cell r="AR509">
            <v>4.2</v>
          </cell>
          <cell r="BI509">
            <v>508</v>
          </cell>
        </row>
        <row r="510">
          <cell r="A510" t="str">
            <v>6301011.Perfume</v>
          </cell>
          <cell r="B510">
            <v>1.03</v>
          </cell>
          <cell r="C510">
            <v>0.03</v>
          </cell>
          <cell r="D510">
            <v>-0.33</v>
          </cell>
          <cell r="E510">
            <v>-0.47</v>
          </cell>
          <cell r="F510">
            <v>-0.02</v>
          </cell>
          <cell r="G510">
            <v>-0.03</v>
          </cell>
          <cell r="H510">
            <v>0</v>
          </cell>
          <cell r="I510">
            <v>0.21</v>
          </cell>
          <cell r="J510">
            <v>0.35</v>
          </cell>
          <cell r="K510">
            <v>0.01</v>
          </cell>
          <cell r="L510">
            <v>-7.0000000000000007E-2</v>
          </cell>
          <cell r="M510">
            <v>-0.17</v>
          </cell>
          <cell r="N510">
            <v>0.38</v>
          </cell>
          <cell r="O510">
            <v>-0.11</v>
          </cell>
          <cell r="P510">
            <v>-0.68</v>
          </cell>
          <cell r="Q510">
            <v>0.51</v>
          </cell>
          <cell r="R510">
            <v>0.43</v>
          </cell>
          <cell r="S510">
            <v>-0.16</v>
          </cell>
          <cell r="T510">
            <v>-0.81</v>
          </cell>
          <cell r="U510">
            <v>0.68</v>
          </cell>
          <cell r="V510">
            <v>0.48</v>
          </cell>
          <cell r="W510">
            <v>0.8</v>
          </cell>
          <cell r="X510">
            <v>1.1299999999999999</v>
          </cell>
          <cell r="Y510">
            <v>1.1399999999999999</v>
          </cell>
          <cell r="Z510">
            <v>0.14000000000000001</v>
          </cell>
          <cell r="AA510">
            <v>0.62</v>
          </cell>
          <cell r="AB510">
            <v>1.18</v>
          </cell>
          <cell r="AC510">
            <v>0.15</v>
          </cell>
          <cell r="AD510">
            <v>0.1</v>
          </cell>
          <cell r="AE510">
            <v>0.28000000000000003</v>
          </cell>
          <cell r="AF510">
            <v>0.32</v>
          </cell>
          <cell r="AG510">
            <v>6.18</v>
          </cell>
          <cell r="AH510">
            <v>1.33</v>
          </cell>
          <cell r="AI510">
            <v>0.33</v>
          </cell>
          <cell r="AJ510">
            <v>0.34</v>
          </cell>
          <cell r="AK510">
            <v>1.41</v>
          </cell>
          <cell r="AL510">
            <v>0.13</v>
          </cell>
          <cell r="AM510">
            <v>2.66</v>
          </cell>
          <cell r="AN510">
            <v>3.87</v>
          </cell>
          <cell r="AO510">
            <v>1.47</v>
          </cell>
          <cell r="AP510">
            <v>-0.21</v>
          </cell>
          <cell r="AQ510">
            <v>0.99</v>
          </cell>
          <cell r="AR510">
            <v>1.68</v>
          </cell>
          <cell r="BI510">
            <v>509</v>
          </cell>
        </row>
        <row r="511">
          <cell r="A511" t="str">
            <v>6301013.Produto para limpeza de pele</v>
          </cell>
          <cell r="B511">
            <v>-0.35</v>
          </cell>
          <cell r="C511">
            <v>0.14000000000000001</v>
          </cell>
          <cell r="D511">
            <v>0.08</v>
          </cell>
          <cell r="E511">
            <v>3.35</v>
          </cell>
          <cell r="F511">
            <v>1.9</v>
          </cell>
          <cell r="G511">
            <v>-0.26</v>
          </cell>
          <cell r="H511">
            <v>0.53</v>
          </cell>
          <cell r="I511">
            <v>1.47</v>
          </cell>
          <cell r="J511">
            <v>0.74</v>
          </cell>
          <cell r="K511">
            <v>0.39</v>
          </cell>
          <cell r="L511">
            <v>0.6</v>
          </cell>
          <cell r="M511">
            <v>-1.36</v>
          </cell>
          <cell r="N511">
            <v>0.37</v>
          </cell>
          <cell r="O511">
            <v>-0.09</v>
          </cell>
          <cell r="P511">
            <v>-0.45</v>
          </cell>
          <cell r="Q511">
            <v>0.2</v>
          </cell>
          <cell r="R511">
            <v>1.62</v>
          </cell>
          <cell r="S511">
            <v>1.9</v>
          </cell>
          <cell r="T511">
            <v>0.41</v>
          </cell>
          <cell r="U511">
            <v>2.67</v>
          </cell>
          <cell r="V511">
            <v>0.68</v>
          </cell>
          <cell r="W511">
            <v>0.48</v>
          </cell>
          <cell r="X511">
            <v>-0.15</v>
          </cell>
          <cell r="Y511">
            <v>1.48</v>
          </cell>
          <cell r="Z511">
            <v>0.22</v>
          </cell>
          <cell r="AA511">
            <v>0.79</v>
          </cell>
          <cell r="AB511">
            <v>-0.24</v>
          </cell>
          <cell r="AC511">
            <v>1.27</v>
          </cell>
          <cell r="AD511">
            <v>1.05</v>
          </cell>
          <cell r="AE511">
            <v>0.15</v>
          </cell>
          <cell r="AF511">
            <v>-1.38</v>
          </cell>
          <cell r="AG511">
            <v>1.23</v>
          </cell>
          <cell r="AH511">
            <v>0.85</v>
          </cell>
          <cell r="AI511">
            <v>0.62</v>
          </cell>
          <cell r="AJ511">
            <v>0.03</v>
          </cell>
          <cell r="AK511">
            <v>1.53</v>
          </cell>
          <cell r="AL511">
            <v>0.67</v>
          </cell>
          <cell r="AM511">
            <v>2.34</v>
          </cell>
          <cell r="AN511">
            <v>0.36</v>
          </cell>
          <cell r="AO511">
            <v>-0.21</v>
          </cell>
          <cell r="AP511">
            <v>0.88</v>
          </cell>
          <cell r="AQ511">
            <v>0.99</v>
          </cell>
          <cell r="AR511">
            <v>-0.67</v>
          </cell>
          <cell r="BI511">
            <v>510</v>
          </cell>
        </row>
        <row r="512">
          <cell r="A512" t="str">
            <v>6301014.Desodorante</v>
          </cell>
          <cell r="B512">
            <v>0.04</v>
          </cell>
          <cell r="C512">
            <v>0.23</v>
          </cell>
          <cell r="D512">
            <v>-0.46</v>
          </cell>
          <cell r="E512">
            <v>0.28999999999999998</v>
          </cell>
          <cell r="F512">
            <v>0.23</v>
          </cell>
          <cell r="G512">
            <v>0.23</v>
          </cell>
          <cell r="H512">
            <v>2.19</v>
          </cell>
          <cell r="I512">
            <v>0.15</v>
          </cell>
          <cell r="J512">
            <v>2.25</v>
          </cell>
          <cell r="K512">
            <v>1.78</v>
          </cell>
          <cell r="L512">
            <v>2.4700000000000002</v>
          </cell>
          <cell r="M512">
            <v>1.58</v>
          </cell>
          <cell r="N512">
            <v>0.62</v>
          </cell>
          <cell r="O512">
            <v>0.82</v>
          </cell>
          <cell r="P512">
            <v>-0.04</v>
          </cell>
          <cell r="Q512">
            <v>0.68</v>
          </cell>
          <cell r="R512">
            <v>0.33</v>
          </cell>
          <cell r="S512">
            <v>0.01</v>
          </cell>
          <cell r="T512">
            <v>0.02</v>
          </cell>
          <cell r="U512">
            <v>1.88</v>
          </cell>
          <cell r="V512">
            <v>0.77</v>
          </cell>
          <cell r="W512">
            <v>2.19</v>
          </cell>
          <cell r="X512">
            <v>2.81</v>
          </cell>
          <cell r="Y512">
            <v>1.44</v>
          </cell>
          <cell r="Z512">
            <v>0.28999999999999998</v>
          </cell>
          <cell r="AA512">
            <v>0.76</v>
          </cell>
          <cell r="AB512">
            <v>0.1</v>
          </cell>
          <cell r="AC512">
            <v>-0.44</v>
          </cell>
          <cell r="AD512">
            <v>0.35</v>
          </cell>
          <cell r="AE512">
            <v>-0.14000000000000001</v>
          </cell>
          <cell r="AF512">
            <v>0.44</v>
          </cell>
          <cell r="AG512">
            <v>1.23</v>
          </cell>
          <cell r="AH512">
            <v>3.17</v>
          </cell>
          <cell r="AI512">
            <v>0.6</v>
          </cell>
          <cell r="AJ512">
            <v>0.88</v>
          </cell>
          <cell r="AK512">
            <v>0.24</v>
          </cell>
          <cell r="AL512">
            <v>0.32</v>
          </cell>
          <cell r="AM512">
            <v>1.96</v>
          </cell>
          <cell r="AN512">
            <v>0.61</v>
          </cell>
          <cell r="AO512">
            <v>1.04</v>
          </cell>
          <cell r="AP512">
            <v>2.19</v>
          </cell>
          <cell r="AQ512">
            <v>1.99</v>
          </cell>
          <cell r="AR512">
            <v>1.78</v>
          </cell>
          <cell r="BI512">
            <v>511</v>
          </cell>
        </row>
        <row r="513">
          <cell r="A513" t="str">
            <v>6301015.Absorvente higiênico</v>
          </cell>
          <cell r="B513">
            <v>0.79</v>
          </cell>
          <cell r="C513">
            <v>1.57</v>
          </cell>
          <cell r="D513">
            <v>0.49</v>
          </cell>
          <cell r="E513">
            <v>0.43</v>
          </cell>
          <cell r="F513">
            <v>0.63</v>
          </cell>
          <cell r="G513">
            <v>-0.1</v>
          </cell>
          <cell r="H513">
            <v>1.3</v>
          </cell>
          <cell r="I513">
            <v>1.08</v>
          </cell>
          <cell r="J513">
            <v>0.85</v>
          </cell>
          <cell r="K513">
            <v>-0.28000000000000003</v>
          </cell>
          <cell r="L513">
            <v>-0.61</v>
          </cell>
          <cell r="M513">
            <v>0.57999999999999996</v>
          </cell>
          <cell r="N513">
            <v>-0.59</v>
          </cell>
          <cell r="O513">
            <v>0.59</v>
          </cell>
          <cell r="P513">
            <v>0</v>
          </cell>
          <cell r="Q513">
            <v>0.74</v>
          </cell>
          <cell r="R513">
            <v>-0.73</v>
          </cell>
          <cell r="S513">
            <v>0.56000000000000005</v>
          </cell>
          <cell r="T513">
            <v>-0.69</v>
          </cell>
          <cell r="U513">
            <v>-0.27</v>
          </cell>
          <cell r="V513">
            <v>1.03</v>
          </cell>
          <cell r="W513">
            <v>-0.14000000000000001</v>
          </cell>
          <cell r="X513">
            <v>1.62</v>
          </cell>
          <cell r="Y513">
            <v>7.0000000000000007E-2</v>
          </cell>
          <cell r="Z513">
            <v>0.49</v>
          </cell>
          <cell r="AA513">
            <v>1.1000000000000001</v>
          </cell>
          <cell r="AB513">
            <v>-0.28999999999999998</v>
          </cell>
          <cell r="AC513">
            <v>-1.27</v>
          </cell>
          <cell r="AD513">
            <v>2.0299999999999998</v>
          </cell>
          <cell r="AE513">
            <v>0.46</v>
          </cell>
          <cell r="AF513">
            <v>-1.77</v>
          </cell>
          <cell r="AG513">
            <v>1.35</v>
          </cell>
          <cell r="AH513">
            <v>0.55000000000000004</v>
          </cell>
          <cell r="AI513">
            <v>1.34</v>
          </cell>
          <cell r="AJ513">
            <v>0.06</v>
          </cell>
          <cell r="AK513">
            <v>1.35</v>
          </cell>
          <cell r="AL513">
            <v>-1.05</v>
          </cell>
          <cell r="AM513">
            <v>-0.22</v>
          </cell>
          <cell r="AN513">
            <v>1.05</v>
          </cell>
          <cell r="AO513">
            <v>0.76</v>
          </cell>
          <cell r="AP513">
            <v>-0.14000000000000001</v>
          </cell>
          <cell r="AQ513">
            <v>-0.41</v>
          </cell>
          <cell r="AR513">
            <v>1.1399999999999999</v>
          </cell>
          <cell r="BI513">
            <v>512</v>
          </cell>
        </row>
        <row r="514">
          <cell r="A514" t="str">
            <v>6301016.Sabonete</v>
          </cell>
          <cell r="B514">
            <v>1.1000000000000001</v>
          </cell>
          <cell r="C514">
            <v>0.13</v>
          </cell>
          <cell r="D514">
            <v>0.14000000000000001</v>
          </cell>
          <cell r="E514">
            <v>0.09</v>
          </cell>
          <cell r="F514">
            <v>0.65</v>
          </cell>
          <cell r="G514">
            <v>0.4</v>
          </cell>
          <cell r="H514">
            <v>2.27</v>
          </cell>
          <cell r="I514">
            <v>1.8</v>
          </cell>
          <cell r="J514">
            <v>1.48</v>
          </cell>
          <cell r="K514">
            <v>1.78</v>
          </cell>
          <cell r="L514">
            <v>0.64</v>
          </cell>
          <cell r="M514">
            <v>-0.4</v>
          </cell>
          <cell r="N514">
            <v>-0.3</v>
          </cell>
          <cell r="O514">
            <v>-2.12</v>
          </cell>
          <cell r="P514">
            <v>-7.0000000000000007E-2</v>
          </cell>
          <cell r="Q514">
            <v>1.27</v>
          </cell>
          <cell r="R514">
            <v>-0.79</v>
          </cell>
          <cell r="S514">
            <v>1.0900000000000001</v>
          </cell>
          <cell r="T514">
            <v>0.63</v>
          </cell>
          <cell r="U514">
            <v>1.01</v>
          </cell>
          <cell r="V514">
            <v>1.17</v>
          </cell>
          <cell r="W514">
            <v>1.1299999999999999</v>
          </cell>
          <cell r="X514">
            <v>2.25</v>
          </cell>
          <cell r="Y514">
            <v>1.41</v>
          </cell>
          <cell r="Z514">
            <v>0.67</v>
          </cell>
          <cell r="AA514">
            <v>0.75</v>
          </cell>
          <cell r="AB514">
            <v>-0.59</v>
          </cell>
          <cell r="AC514">
            <v>-0.16</v>
          </cell>
          <cell r="AD514">
            <v>0.18</v>
          </cell>
          <cell r="AE514">
            <v>1.82</v>
          </cell>
          <cell r="AF514">
            <v>0.73</v>
          </cell>
          <cell r="AG514">
            <v>0.22</v>
          </cell>
          <cell r="AH514">
            <v>1.66</v>
          </cell>
          <cell r="AI514">
            <v>1.27</v>
          </cell>
          <cell r="AJ514">
            <v>-0.56000000000000005</v>
          </cell>
          <cell r="AK514">
            <v>1.34</v>
          </cell>
          <cell r="AL514">
            <v>0.47</v>
          </cell>
          <cell r="AM514">
            <v>2.44</v>
          </cell>
          <cell r="AN514">
            <v>2.0699999999999998</v>
          </cell>
          <cell r="AO514">
            <v>2.1</v>
          </cell>
          <cell r="AP514">
            <v>2.04</v>
          </cell>
          <cell r="AQ514">
            <v>3.46</v>
          </cell>
          <cell r="AR514">
            <v>3.08</v>
          </cell>
          <cell r="BI514">
            <v>513</v>
          </cell>
        </row>
        <row r="515">
          <cell r="A515" t="str">
            <v>6301017.Papel higiênico</v>
          </cell>
          <cell r="B515">
            <v>4.8</v>
          </cell>
          <cell r="C515">
            <v>11.34</v>
          </cell>
          <cell r="D515">
            <v>7.28</v>
          </cell>
          <cell r="E515">
            <v>8.16</v>
          </cell>
          <cell r="F515">
            <v>3.71</v>
          </cell>
          <cell r="G515">
            <v>3.59</v>
          </cell>
          <cell r="H515">
            <v>2.42</v>
          </cell>
          <cell r="I515">
            <v>1.1299999999999999</v>
          </cell>
          <cell r="J515">
            <v>-0.98</v>
          </cell>
          <cell r="K515">
            <v>0.71</v>
          </cell>
          <cell r="L515">
            <v>-0.49</v>
          </cell>
          <cell r="M515">
            <v>0.52</v>
          </cell>
          <cell r="N515">
            <v>0.22</v>
          </cell>
          <cell r="O515">
            <v>-0.59</v>
          </cell>
          <cell r="P515">
            <v>-0.37</v>
          </cell>
          <cell r="Q515">
            <v>0.67</v>
          </cell>
          <cell r="R515">
            <v>-2.16</v>
          </cell>
          <cell r="S515">
            <v>-0.23</v>
          </cell>
          <cell r="T515">
            <v>-1.1100000000000001</v>
          </cell>
          <cell r="U515">
            <v>-1.84</v>
          </cell>
          <cell r="V515">
            <v>-0.5</v>
          </cell>
          <cell r="W515">
            <v>-0.8</v>
          </cell>
          <cell r="X515">
            <v>-1.1100000000000001</v>
          </cell>
          <cell r="Y515">
            <v>-0.21</v>
          </cell>
          <cell r="Z515">
            <v>31.58</v>
          </cell>
          <cell r="AA515">
            <v>0.09</v>
          </cell>
          <cell r="AB515">
            <v>0.95</v>
          </cell>
          <cell r="AC515">
            <v>0.15</v>
          </cell>
          <cell r="AD515">
            <v>-0.06</v>
          </cell>
          <cell r="AE515">
            <v>-0.36</v>
          </cell>
          <cell r="AF515">
            <v>-0.64</v>
          </cell>
          <cell r="AG515">
            <v>-0.33</v>
          </cell>
          <cell r="AH515">
            <v>0.72</v>
          </cell>
          <cell r="AI515">
            <v>-0.78</v>
          </cell>
          <cell r="AJ515">
            <v>1.99</v>
          </cell>
          <cell r="AK515">
            <v>-0.9</v>
          </cell>
          <cell r="AL515">
            <v>1.1299999999999999</v>
          </cell>
          <cell r="AM515">
            <v>2.62</v>
          </cell>
          <cell r="AN515">
            <v>2.3199999999999998</v>
          </cell>
          <cell r="AO515">
            <v>3.32</v>
          </cell>
          <cell r="AP515">
            <v>3.92</v>
          </cell>
          <cell r="AQ515">
            <v>5.76</v>
          </cell>
          <cell r="AR515">
            <v>2.11</v>
          </cell>
          <cell r="BI515">
            <v>514</v>
          </cell>
        </row>
        <row r="516">
          <cell r="A516" t="str">
            <v>6301020.Artigo de maquiagem</v>
          </cell>
          <cell r="B516">
            <v>0.38</v>
          </cell>
          <cell r="C516">
            <v>0.15</v>
          </cell>
          <cell r="D516">
            <v>0.04</v>
          </cell>
          <cell r="E516">
            <v>0.1</v>
          </cell>
          <cell r="F516">
            <v>-0.38</v>
          </cell>
          <cell r="G516">
            <v>1.43</v>
          </cell>
          <cell r="H516">
            <v>0.52</v>
          </cell>
          <cell r="I516">
            <v>0.96</v>
          </cell>
          <cell r="J516">
            <v>3.16</v>
          </cell>
          <cell r="K516">
            <v>3.12</v>
          </cell>
          <cell r="L516">
            <v>0.56999999999999995</v>
          </cell>
          <cell r="M516">
            <v>0.4</v>
          </cell>
          <cell r="N516">
            <v>0.66</v>
          </cell>
          <cell r="O516">
            <v>0.63</v>
          </cell>
          <cell r="P516">
            <v>-0.47</v>
          </cell>
          <cell r="Q516">
            <v>0.03</v>
          </cell>
          <cell r="R516">
            <v>0.73</v>
          </cell>
          <cell r="S516">
            <v>0.74</v>
          </cell>
          <cell r="T516">
            <v>0.43</v>
          </cell>
          <cell r="U516">
            <v>0.18</v>
          </cell>
          <cell r="V516">
            <v>1.04</v>
          </cell>
          <cell r="W516">
            <v>-0.11</v>
          </cell>
          <cell r="X516">
            <v>0.02</v>
          </cell>
          <cell r="Y516">
            <v>0.21</v>
          </cell>
          <cell r="Z516">
            <v>0.27</v>
          </cell>
          <cell r="AA516">
            <v>0.06</v>
          </cell>
          <cell r="AB516">
            <v>-0.34</v>
          </cell>
          <cell r="AC516">
            <v>0.18</v>
          </cell>
          <cell r="AD516">
            <v>-0.06</v>
          </cell>
          <cell r="AE516">
            <v>-3.34</v>
          </cell>
          <cell r="AF516">
            <v>0.46</v>
          </cell>
          <cell r="AG516">
            <v>6.28</v>
          </cell>
          <cell r="AH516">
            <v>-0.51</v>
          </cell>
          <cell r="AI516">
            <v>0.64</v>
          </cell>
          <cell r="AJ516">
            <v>-0.94</v>
          </cell>
          <cell r="AK516">
            <v>0.84</v>
          </cell>
          <cell r="AL516">
            <v>-0.86</v>
          </cell>
          <cell r="AM516">
            <v>5.0999999999999996</v>
          </cell>
          <cell r="AN516">
            <v>4.1500000000000004</v>
          </cell>
          <cell r="AO516">
            <v>0.47</v>
          </cell>
          <cell r="AP516">
            <v>-0.19</v>
          </cell>
          <cell r="AQ516">
            <v>-0.15</v>
          </cell>
          <cell r="AR516">
            <v>0.31</v>
          </cell>
          <cell r="BI516">
            <v>515</v>
          </cell>
        </row>
        <row r="517">
          <cell r="A517" t="str">
            <v>7.Despesas pessoais</v>
          </cell>
          <cell r="B517">
            <v>-0.13</v>
          </cell>
          <cell r="C517">
            <v>-0.09</v>
          </cell>
          <cell r="D517">
            <v>0.18</v>
          </cell>
          <cell r="E517">
            <v>0.04</v>
          </cell>
          <cell r="F517">
            <v>0.33</v>
          </cell>
          <cell r="G517">
            <v>0.12</v>
          </cell>
          <cell r="H517">
            <v>0.36</v>
          </cell>
          <cell r="I517">
            <v>-7.0000000000000007E-2</v>
          </cell>
          <cell r="J517">
            <v>3.55</v>
          </cell>
          <cell r="K517">
            <v>0.13</v>
          </cell>
          <cell r="L517">
            <v>0.04</v>
          </cell>
          <cell r="M517">
            <v>0.2</v>
          </cell>
          <cell r="N517">
            <v>0.32</v>
          </cell>
          <cell r="O517">
            <v>0.18</v>
          </cell>
          <cell r="P517">
            <v>0.17</v>
          </cell>
          <cell r="Q517">
            <v>7.0000000000000007E-2</v>
          </cell>
          <cell r="R517">
            <v>0.49</v>
          </cell>
          <cell r="S517">
            <v>0.38</v>
          </cell>
          <cell r="T517">
            <v>0.18</v>
          </cell>
          <cell r="U517">
            <v>0.04</v>
          </cell>
          <cell r="V517">
            <v>0.98</v>
          </cell>
          <cell r="W517">
            <v>0.5</v>
          </cell>
          <cell r="X517">
            <v>0.08</v>
          </cell>
          <cell r="Y517">
            <v>1.27</v>
          </cell>
          <cell r="Z517">
            <v>1.05</v>
          </cell>
          <cell r="AA517">
            <v>0.16</v>
          </cell>
          <cell r="AB517">
            <v>1.31</v>
          </cell>
          <cell r="AC517">
            <v>0.6</v>
          </cell>
          <cell r="AD517">
            <v>0.17</v>
          </cell>
          <cell r="AE517">
            <v>0.56999999999999995</v>
          </cell>
          <cell r="AF517">
            <v>0.37</v>
          </cell>
          <cell r="AG517">
            <v>-0.25</v>
          </cell>
          <cell r="AH517">
            <v>0.54</v>
          </cell>
          <cell r="AI517">
            <v>0.68</v>
          </cell>
          <cell r="AJ517">
            <v>0.28999999999999998</v>
          </cell>
          <cell r="AK517">
            <v>1.02</v>
          </cell>
          <cell r="AL517">
            <v>0.53</v>
          </cell>
          <cell r="AM517">
            <v>0.61</v>
          </cell>
          <cell r="AN517">
            <v>1.1200000000000001</v>
          </cell>
          <cell r="AO517">
            <v>0.41</v>
          </cell>
          <cell r="AP517">
            <v>2.19</v>
          </cell>
          <cell r="AQ517">
            <v>1.94</v>
          </cell>
          <cell r="AR517">
            <v>0.64</v>
          </cell>
          <cell r="BE517">
            <v>0.3</v>
          </cell>
          <cell r="BF517">
            <v>0.6</v>
          </cell>
          <cell r="BH517">
            <v>9.3872999999999998</v>
          </cell>
          <cell r="BI517">
            <v>516</v>
          </cell>
        </row>
        <row r="518">
          <cell r="A518" t="str">
            <v>71.Serviços pessoais</v>
          </cell>
          <cell r="B518">
            <v>-0.03</v>
          </cell>
          <cell r="C518">
            <v>0.02</v>
          </cell>
          <cell r="D518">
            <v>-0.04</v>
          </cell>
          <cell r="E518">
            <v>-0.02</v>
          </cell>
          <cell r="F518">
            <v>0.04</v>
          </cell>
          <cell r="G518">
            <v>-7.0000000000000007E-2</v>
          </cell>
          <cell r="H518">
            <v>-0.03</v>
          </cell>
          <cell r="I518">
            <v>0.22</v>
          </cell>
          <cell r="J518">
            <v>6.62</v>
          </cell>
          <cell r="K518">
            <v>-7.0000000000000007E-2</v>
          </cell>
          <cell r="L518">
            <v>0</v>
          </cell>
          <cell r="M518">
            <v>0.16</v>
          </cell>
          <cell r="N518">
            <v>0.28999999999999998</v>
          </cell>
          <cell r="O518">
            <v>-0.01</v>
          </cell>
          <cell r="P518">
            <v>-0.05</v>
          </cell>
          <cell r="Q518">
            <v>0.04</v>
          </cell>
          <cell r="R518">
            <v>0.14000000000000001</v>
          </cell>
          <cell r="S518">
            <v>0.23</v>
          </cell>
          <cell r="T518">
            <v>0.12</v>
          </cell>
          <cell r="U518">
            <v>-0.08</v>
          </cell>
          <cell r="V518">
            <v>1.55</v>
          </cell>
          <cell r="W518">
            <v>0.46</v>
          </cell>
          <cell r="X518">
            <v>-0.15</v>
          </cell>
          <cell r="Y518">
            <v>1.73</v>
          </cell>
          <cell r="Z518">
            <v>1.32</v>
          </cell>
          <cell r="AA518">
            <v>0.02</v>
          </cell>
          <cell r="AB518">
            <v>0.63</v>
          </cell>
          <cell r="AC518">
            <v>-0.28000000000000003</v>
          </cell>
          <cell r="AD518">
            <v>-0.01</v>
          </cell>
          <cell r="AE518">
            <v>0.36</v>
          </cell>
          <cell r="AF518">
            <v>0.49</v>
          </cell>
          <cell r="AG518">
            <v>-0.79</v>
          </cell>
          <cell r="AH518">
            <v>0.79</v>
          </cell>
          <cell r="AI518">
            <v>1.0900000000000001</v>
          </cell>
          <cell r="AJ518">
            <v>0.56999999999999995</v>
          </cell>
          <cell r="AK518">
            <v>1.72</v>
          </cell>
          <cell r="AL518">
            <v>0.6</v>
          </cell>
          <cell r="AM518">
            <v>0.61</v>
          </cell>
          <cell r="AN518">
            <v>0.61</v>
          </cell>
          <cell r="AO518">
            <v>0.47</v>
          </cell>
          <cell r="AP518">
            <v>0.78</v>
          </cell>
          <cell r="AQ518">
            <v>2</v>
          </cell>
          <cell r="AR518">
            <v>0.62</v>
          </cell>
          <cell r="BI518">
            <v>517</v>
          </cell>
        </row>
        <row r="519">
          <cell r="A519" t="str">
            <v>7101.Serviços pessoais</v>
          </cell>
          <cell r="B519">
            <v>-0.03</v>
          </cell>
          <cell r="C519">
            <v>0.02</v>
          </cell>
          <cell r="D519">
            <v>-0.04</v>
          </cell>
          <cell r="E519">
            <v>-0.02</v>
          </cell>
          <cell r="F519">
            <v>0.04</v>
          </cell>
          <cell r="G519">
            <v>-7.0000000000000007E-2</v>
          </cell>
          <cell r="H519">
            <v>-0.03</v>
          </cell>
          <cell r="I519">
            <v>0.22</v>
          </cell>
          <cell r="J519">
            <v>6.62</v>
          </cell>
          <cell r="K519">
            <v>-7.0000000000000007E-2</v>
          </cell>
          <cell r="L519">
            <v>0</v>
          </cell>
          <cell r="M519">
            <v>0.16</v>
          </cell>
          <cell r="N519">
            <v>0.28999999999999998</v>
          </cell>
          <cell r="O519">
            <v>-0.01</v>
          </cell>
          <cell r="P519">
            <v>-0.05</v>
          </cell>
          <cell r="Q519">
            <v>0.04</v>
          </cell>
          <cell r="R519">
            <v>0.14000000000000001</v>
          </cell>
          <cell r="S519">
            <v>0.23</v>
          </cell>
          <cell r="T519">
            <v>0.12</v>
          </cell>
          <cell r="U519">
            <v>-0.08</v>
          </cell>
          <cell r="V519">
            <v>1.55</v>
          </cell>
          <cell r="W519">
            <v>0.46</v>
          </cell>
          <cell r="X519">
            <v>-0.15</v>
          </cell>
          <cell r="Y519">
            <v>1.73</v>
          </cell>
          <cell r="Z519">
            <v>1.32</v>
          </cell>
          <cell r="AA519">
            <v>0.02</v>
          </cell>
          <cell r="AB519">
            <v>0.63</v>
          </cell>
          <cell r="AC519">
            <v>-0.28000000000000003</v>
          </cell>
          <cell r="AD519">
            <v>-0.01</v>
          </cell>
          <cell r="AE519">
            <v>0.36</v>
          </cell>
          <cell r="AF519">
            <v>0.49</v>
          </cell>
          <cell r="AG519">
            <v>-0.79</v>
          </cell>
          <cell r="AH519">
            <v>0.79</v>
          </cell>
          <cell r="AI519">
            <v>1.0900000000000001</v>
          </cell>
          <cell r="AJ519">
            <v>0.56999999999999995</v>
          </cell>
          <cell r="AK519">
            <v>1.72</v>
          </cell>
          <cell r="AL519">
            <v>0.6</v>
          </cell>
          <cell r="AM519">
            <v>0.61</v>
          </cell>
          <cell r="AN519">
            <v>0.61</v>
          </cell>
          <cell r="AO519">
            <v>0.47</v>
          </cell>
          <cell r="AP519">
            <v>0.78</v>
          </cell>
          <cell r="AQ519">
            <v>2</v>
          </cell>
          <cell r="AR519">
            <v>0.62</v>
          </cell>
          <cell r="BI519">
            <v>518</v>
          </cell>
        </row>
        <row r="520">
          <cell r="A520" t="str">
            <v>7101001.Costureira</v>
          </cell>
          <cell r="B520">
            <v>0.16</v>
          </cell>
          <cell r="C520">
            <v>-0.01</v>
          </cell>
          <cell r="D520">
            <v>-0.14000000000000001</v>
          </cell>
          <cell r="E520">
            <v>0.47</v>
          </cell>
          <cell r="F520">
            <v>0.44</v>
          </cell>
          <cell r="G520">
            <v>0.32</v>
          </cell>
          <cell r="H520">
            <v>0.72</v>
          </cell>
          <cell r="I520">
            <v>0.01</v>
          </cell>
          <cell r="J520">
            <v>0.26</v>
          </cell>
          <cell r="K520">
            <v>0.2</v>
          </cell>
          <cell r="L520">
            <v>-0.95</v>
          </cell>
          <cell r="M520">
            <v>0.4</v>
          </cell>
          <cell r="N520">
            <v>0.56999999999999995</v>
          </cell>
          <cell r="O520">
            <v>0.26</v>
          </cell>
          <cell r="P520">
            <v>0.8</v>
          </cell>
          <cell r="Q520">
            <v>1.24</v>
          </cell>
          <cell r="R520">
            <v>0.28000000000000003</v>
          </cell>
          <cell r="S520">
            <v>1.07</v>
          </cell>
          <cell r="T520">
            <v>0.14000000000000001</v>
          </cell>
          <cell r="U520">
            <v>-0.65</v>
          </cell>
          <cell r="V520">
            <v>-0.97</v>
          </cell>
          <cell r="W520">
            <v>0.39</v>
          </cell>
          <cell r="X520">
            <v>-0.28999999999999998</v>
          </cell>
          <cell r="Y520">
            <v>-0.09</v>
          </cell>
          <cell r="Z520">
            <v>-0.82</v>
          </cell>
          <cell r="AA520">
            <v>0.79</v>
          </cell>
          <cell r="AB520">
            <v>-7.0000000000000007E-2</v>
          </cell>
          <cell r="AC520">
            <v>1.1599999999999999</v>
          </cell>
          <cell r="AD520">
            <v>-0.14000000000000001</v>
          </cell>
          <cell r="AE520">
            <v>0.45</v>
          </cell>
          <cell r="AF520">
            <v>1.06</v>
          </cell>
          <cell r="AG520">
            <v>0.09</v>
          </cell>
          <cell r="AH520">
            <v>0.05</v>
          </cell>
          <cell r="AI520">
            <v>-0.33</v>
          </cell>
          <cell r="AJ520">
            <v>0.44</v>
          </cell>
          <cell r="AK520">
            <v>1.67</v>
          </cell>
          <cell r="AL520">
            <v>0.1</v>
          </cell>
          <cell r="AM520">
            <v>-0.66</v>
          </cell>
          <cell r="AN520">
            <v>0.79</v>
          </cell>
          <cell r="AO520">
            <v>1.24</v>
          </cell>
          <cell r="AP520">
            <v>1.47</v>
          </cell>
          <cell r="AQ520">
            <v>1.17</v>
          </cell>
          <cell r="AR520">
            <v>-0.99</v>
          </cell>
          <cell r="BI520">
            <v>519</v>
          </cell>
        </row>
        <row r="521">
          <cell r="A521" t="str">
            <v>7101004.Tinturaria e lavanderia</v>
          </cell>
          <cell r="B521">
            <v>2.16</v>
          </cell>
          <cell r="C521">
            <v>0.39</v>
          </cell>
          <cell r="D521">
            <v>-0.28000000000000003</v>
          </cell>
          <cell r="E521">
            <v>0.87</v>
          </cell>
          <cell r="F521">
            <v>0.03</v>
          </cell>
          <cell r="G521">
            <v>-0.39</v>
          </cell>
          <cell r="H521">
            <v>-1.4</v>
          </cell>
          <cell r="I521">
            <v>1.87</v>
          </cell>
          <cell r="J521">
            <v>-0.85</v>
          </cell>
          <cell r="K521">
            <v>-1.04</v>
          </cell>
          <cell r="L521">
            <v>3.65</v>
          </cell>
          <cell r="M521">
            <v>0.15</v>
          </cell>
          <cell r="N521">
            <v>1.1299999999999999</v>
          </cell>
          <cell r="O521">
            <v>0.74</v>
          </cell>
          <cell r="P521">
            <v>-1.87</v>
          </cell>
          <cell r="Q521">
            <v>1.23</v>
          </cell>
          <cell r="R521">
            <v>-2.14</v>
          </cell>
          <cell r="S521">
            <v>2.91</v>
          </cell>
          <cell r="T521">
            <v>-0.05</v>
          </cell>
          <cell r="U521">
            <v>-4.1100000000000003</v>
          </cell>
          <cell r="V521">
            <v>2.44</v>
          </cell>
          <cell r="W521">
            <v>0.88</v>
          </cell>
          <cell r="X521">
            <v>0.38</v>
          </cell>
          <cell r="Y521">
            <v>-0.17</v>
          </cell>
          <cell r="Z521">
            <v>-0.47</v>
          </cell>
          <cell r="AA521">
            <v>-0.85</v>
          </cell>
          <cell r="AB521">
            <v>2.29</v>
          </cell>
          <cell r="AC521">
            <v>-0.21</v>
          </cell>
          <cell r="AD521">
            <v>-1.33</v>
          </cell>
          <cell r="AE521">
            <v>1.1299999999999999</v>
          </cell>
          <cell r="AF521">
            <v>-1.35</v>
          </cell>
          <cell r="AG521">
            <v>2.36</v>
          </cell>
          <cell r="AH521">
            <v>-2.1800000000000002</v>
          </cell>
          <cell r="AI521">
            <v>-1.22</v>
          </cell>
          <cell r="AJ521">
            <v>2.63</v>
          </cell>
          <cell r="AK521">
            <v>1.91</v>
          </cell>
          <cell r="AL521">
            <v>-1.49</v>
          </cell>
          <cell r="AM521">
            <v>0.02</v>
          </cell>
          <cell r="AN521">
            <v>0.95</v>
          </cell>
          <cell r="AO521">
            <v>-0.27</v>
          </cell>
          <cell r="AP521">
            <v>2.1800000000000002</v>
          </cell>
          <cell r="AQ521">
            <v>2.2400000000000002</v>
          </cell>
          <cell r="AR521">
            <v>3.15</v>
          </cell>
          <cell r="BI521">
            <v>520</v>
          </cell>
        </row>
        <row r="522">
          <cell r="A522" t="str">
            <v>7101005.Manicure e pedicure</v>
          </cell>
          <cell r="B522">
            <v>0.13</v>
          </cell>
          <cell r="C522">
            <v>-0.05</v>
          </cell>
          <cell r="D522">
            <v>-7.0000000000000007E-2</v>
          </cell>
          <cell r="E522">
            <v>-0.01</v>
          </cell>
          <cell r="F522">
            <v>7.0000000000000007E-2</v>
          </cell>
          <cell r="G522">
            <v>0.28999999999999998</v>
          </cell>
          <cell r="H522">
            <v>-0.2</v>
          </cell>
          <cell r="I522">
            <v>0.4</v>
          </cell>
          <cell r="J522">
            <v>-0.11</v>
          </cell>
          <cell r="K522">
            <v>0</v>
          </cell>
          <cell r="L522">
            <v>0.86</v>
          </cell>
          <cell r="M522">
            <v>0.85</v>
          </cell>
          <cell r="N522">
            <v>0.27</v>
          </cell>
          <cell r="O522">
            <v>-0.08</v>
          </cell>
          <cell r="P522">
            <v>0.21</v>
          </cell>
          <cell r="Q522">
            <v>0.01</v>
          </cell>
          <cell r="R522">
            <v>0.64</v>
          </cell>
          <cell r="S522">
            <v>0.51</v>
          </cell>
          <cell r="T522">
            <v>0.55000000000000004</v>
          </cell>
          <cell r="U522">
            <v>-0.96</v>
          </cell>
          <cell r="V522">
            <v>-1.59</v>
          </cell>
          <cell r="W522">
            <v>1.28</v>
          </cell>
          <cell r="X522">
            <v>-0.43</v>
          </cell>
          <cell r="Y522">
            <v>0.02</v>
          </cell>
          <cell r="Z522">
            <v>-0.51</v>
          </cell>
          <cell r="AA522">
            <v>1.06</v>
          </cell>
          <cell r="AB522">
            <v>-1.04</v>
          </cell>
          <cell r="AC522">
            <v>1.02</v>
          </cell>
          <cell r="AD522">
            <v>0.24</v>
          </cell>
          <cell r="AE522">
            <v>-0.61</v>
          </cell>
          <cell r="AF522">
            <v>0.49</v>
          </cell>
          <cell r="AG522">
            <v>-0.08</v>
          </cell>
          <cell r="AH522">
            <v>-7.0000000000000007E-2</v>
          </cell>
          <cell r="AI522">
            <v>-0.45</v>
          </cell>
          <cell r="AJ522">
            <v>0.9</v>
          </cell>
          <cell r="AK522">
            <v>0.09</v>
          </cell>
          <cell r="AL522">
            <v>-0.43</v>
          </cell>
          <cell r="AM522">
            <v>-0.23</v>
          </cell>
          <cell r="AN522">
            <v>0.2</v>
          </cell>
          <cell r="AO522">
            <v>1.7</v>
          </cell>
          <cell r="AP522">
            <v>1.96</v>
          </cell>
          <cell r="AQ522">
            <v>0.46</v>
          </cell>
          <cell r="AR522">
            <v>-1.38</v>
          </cell>
          <cell r="BI522">
            <v>521</v>
          </cell>
        </row>
        <row r="523">
          <cell r="A523" t="str">
            <v>7101008.Barbeiro</v>
          </cell>
          <cell r="B523">
            <v>-0.28000000000000003</v>
          </cell>
          <cell r="C523">
            <v>0.68</v>
          </cell>
          <cell r="D523">
            <v>-0.41</v>
          </cell>
          <cell r="E523">
            <v>0</v>
          </cell>
          <cell r="F523">
            <v>0.42</v>
          </cell>
          <cell r="G523">
            <v>-0.25</v>
          </cell>
          <cell r="H523">
            <v>-0.44</v>
          </cell>
          <cell r="I523">
            <v>0.23</v>
          </cell>
          <cell r="J523">
            <v>0.76</v>
          </cell>
          <cell r="K523">
            <v>-0.17</v>
          </cell>
          <cell r="L523">
            <v>0.56000000000000005</v>
          </cell>
          <cell r="M523">
            <v>-0.24</v>
          </cell>
          <cell r="N523">
            <v>0.46</v>
          </cell>
          <cell r="O523">
            <v>0.39</v>
          </cell>
          <cell r="P523">
            <v>-0.37</v>
          </cell>
          <cell r="Q523">
            <v>0.53</v>
          </cell>
          <cell r="R523">
            <v>0.4</v>
          </cell>
          <cell r="S523">
            <v>0.14000000000000001</v>
          </cell>
          <cell r="T523">
            <v>0.36</v>
          </cell>
          <cell r="U523">
            <v>-1.05</v>
          </cell>
          <cell r="V523">
            <v>-0.08</v>
          </cell>
          <cell r="W523">
            <v>2.21</v>
          </cell>
          <cell r="X523">
            <v>-1.06</v>
          </cell>
          <cell r="Y523">
            <v>0.63</v>
          </cell>
          <cell r="Z523">
            <v>-7.0000000000000007E-2</v>
          </cell>
          <cell r="AA523">
            <v>-0.66</v>
          </cell>
          <cell r="AB523">
            <v>0.6</v>
          </cell>
          <cell r="AC523">
            <v>0.32</v>
          </cell>
          <cell r="AD523">
            <v>-0.36</v>
          </cell>
          <cell r="AE523">
            <v>0.37</v>
          </cell>
          <cell r="AF523">
            <v>0.34</v>
          </cell>
          <cell r="AG523">
            <v>-0.17</v>
          </cell>
          <cell r="AH523">
            <v>-0.14000000000000001</v>
          </cell>
          <cell r="AI523">
            <v>1.1399999999999999</v>
          </cell>
          <cell r="AJ523">
            <v>-0.53</v>
          </cell>
          <cell r="AK523">
            <v>0.76</v>
          </cell>
          <cell r="AL523">
            <v>0.39</v>
          </cell>
          <cell r="AM523">
            <v>0.2</v>
          </cell>
          <cell r="AN523">
            <v>1.05</v>
          </cell>
          <cell r="AO523">
            <v>-0.23</v>
          </cell>
          <cell r="AP523">
            <v>0.8</v>
          </cell>
          <cell r="AQ523">
            <v>0.1</v>
          </cell>
          <cell r="AR523">
            <v>-0.32</v>
          </cell>
          <cell r="BI523">
            <v>522</v>
          </cell>
        </row>
        <row r="524">
          <cell r="A524" t="str">
            <v>7101009.Cabeleireiro</v>
          </cell>
          <cell r="B524">
            <v>-0.23</v>
          </cell>
          <cell r="C524">
            <v>-0.1</v>
          </cell>
          <cell r="D524">
            <v>-0.09</v>
          </cell>
          <cell r="E524">
            <v>-0.19</v>
          </cell>
          <cell r="F524">
            <v>0.27</v>
          </cell>
          <cell r="G524">
            <v>-0.56999999999999995</v>
          </cell>
          <cell r="H524">
            <v>-0.48</v>
          </cell>
          <cell r="I524">
            <v>1.1399999999999999</v>
          </cell>
          <cell r="J524">
            <v>-1.73</v>
          </cell>
          <cell r="K524">
            <v>-0.72</v>
          </cell>
          <cell r="L524">
            <v>1.71</v>
          </cell>
          <cell r="M524">
            <v>0.65</v>
          </cell>
          <cell r="N524">
            <v>1.1299999999999999</v>
          </cell>
          <cell r="O524">
            <v>-0.46</v>
          </cell>
          <cell r="P524">
            <v>-0.78</v>
          </cell>
          <cell r="Q524">
            <v>-0.26</v>
          </cell>
          <cell r="R524">
            <v>0.37</v>
          </cell>
          <cell r="S524">
            <v>1.07</v>
          </cell>
          <cell r="T524">
            <v>0</v>
          </cell>
          <cell r="U524">
            <v>-0.08</v>
          </cell>
          <cell r="V524">
            <v>-7.0000000000000007E-2</v>
          </cell>
          <cell r="W524">
            <v>0.42</v>
          </cell>
          <cell r="X524">
            <v>-0.67</v>
          </cell>
          <cell r="Y524">
            <v>0.75</v>
          </cell>
          <cell r="Z524">
            <v>-0.34</v>
          </cell>
          <cell r="AA524">
            <v>0.51</v>
          </cell>
          <cell r="AB524">
            <v>0.09</v>
          </cell>
          <cell r="AC524">
            <v>0.46</v>
          </cell>
          <cell r="AD524">
            <v>0.13</v>
          </cell>
          <cell r="AE524">
            <v>-0.63</v>
          </cell>
          <cell r="AF524">
            <v>0.91</v>
          </cell>
          <cell r="AG524">
            <v>-0.01</v>
          </cell>
          <cell r="AH524">
            <v>-0.26</v>
          </cell>
          <cell r="AI524">
            <v>0.52</v>
          </cell>
          <cell r="AJ524">
            <v>0.1</v>
          </cell>
          <cell r="AK524">
            <v>0.96</v>
          </cell>
          <cell r="AL524">
            <v>0.3</v>
          </cell>
          <cell r="AM524">
            <v>1</v>
          </cell>
          <cell r="AN524">
            <v>-0.38</v>
          </cell>
          <cell r="AO524">
            <v>0.73</v>
          </cell>
          <cell r="AP524">
            <v>2.33</v>
          </cell>
          <cell r="AQ524">
            <v>1.28</v>
          </cell>
          <cell r="AR524">
            <v>-0.54</v>
          </cell>
          <cell r="BI524">
            <v>523</v>
          </cell>
        </row>
        <row r="525">
          <cell r="A525" t="str">
            <v>7101010.Empregado doméstico</v>
          </cell>
          <cell r="B525">
            <v>0</v>
          </cell>
          <cell r="C525">
            <v>0</v>
          </cell>
          <cell r="D525">
            <v>0</v>
          </cell>
          <cell r="E525">
            <v>0</v>
          </cell>
          <cell r="F525">
            <v>0</v>
          </cell>
          <cell r="G525">
            <v>0</v>
          </cell>
          <cell r="H525">
            <v>0</v>
          </cell>
          <cell r="I525">
            <v>0</v>
          </cell>
          <cell r="J525">
            <v>11.03</v>
          </cell>
          <cell r="K525">
            <v>0</v>
          </cell>
          <cell r="L525">
            <v>0</v>
          </cell>
          <cell r="M525">
            <v>0</v>
          </cell>
          <cell r="N525">
            <v>0</v>
          </cell>
          <cell r="O525">
            <v>0</v>
          </cell>
          <cell r="P525">
            <v>0</v>
          </cell>
          <cell r="Q525">
            <v>0</v>
          </cell>
          <cell r="R525">
            <v>0</v>
          </cell>
          <cell r="S525">
            <v>0</v>
          </cell>
          <cell r="T525">
            <v>0</v>
          </cell>
          <cell r="U525">
            <v>0</v>
          </cell>
          <cell r="V525">
            <v>2.61</v>
          </cell>
          <cell r="W525">
            <v>0.35</v>
          </cell>
          <cell r="X525">
            <v>-0.09</v>
          </cell>
          <cell r="Y525">
            <v>2.5</v>
          </cell>
          <cell r="Z525">
            <v>2.38</v>
          </cell>
          <cell r="AA525">
            <v>-0.06</v>
          </cell>
          <cell r="AB525">
            <v>0.92</v>
          </cell>
          <cell r="AC525">
            <v>-0.69</v>
          </cell>
          <cell r="AD525">
            <v>-0.05</v>
          </cell>
          <cell r="AE525">
            <v>0.28000000000000003</v>
          </cell>
          <cell r="AF525">
            <v>0.42</v>
          </cell>
          <cell r="AG525">
            <v>-1.24</v>
          </cell>
          <cell r="AH525">
            <v>1.37</v>
          </cell>
          <cell r="AI525">
            <v>1.6</v>
          </cell>
          <cell r="AJ525">
            <v>0.67</v>
          </cell>
          <cell r="AK525">
            <v>2.23</v>
          </cell>
          <cell r="AL525">
            <v>0.79</v>
          </cell>
          <cell r="AM525">
            <v>0.56999999999999995</v>
          </cell>
          <cell r="AN525">
            <v>0.81</v>
          </cell>
          <cell r="AO525">
            <v>0.41</v>
          </cell>
          <cell r="AP525">
            <v>0.47</v>
          </cell>
          <cell r="AQ525">
            <v>1.71</v>
          </cell>
          <cell r="AR525">
            <v>0.63</v>
          </cell>
          <cell r="BI525">
            <v>524</v>
          </cell>
        </row>
        <row r="526">
          <cell r="A526" t="str">
            <v>7101014.Depilação</v>
          </cell>
          <cell r="B526">
            <v>0.01</v>
          </cell>
          <cell r="C526">
            <v>-0.08</v>
          </cell>
          <cell r="D526">
            <v>-0.1</v>
          </cell>
          <cell r="E526">
            <v>0.04</v>
          </cell>
          <cell r="F526">
            <v>0.15</v>
          </cell>
          <cell r="G526">
            <v>-0.27</v>
          </cell>
          <cell r="H526">
            <v>1.8</v>
          </cell>
          <cell r="I526">
            <v>-1.1599999999999999</v>
          </cell>
          <cell r="J526">
            <v>0.59</v>
          </cell>
          <cell r="K526">
            <v>-0.1</v>
          </cell>
          <cell r="L526">
            <v>-0.93</v>
          </cell>
          <cell r="M526">
            <v>-1.22</v>
          </cell>
          <cell r="N526">
            <v>0.39</v>
          </cell>
          <cell r="O526">
            <v>-0.14000000000000001</v>
          </cell>
          <cell r="P526">
            <v>0.99</v>
          </cell>
          <cell r="Q526">
            <v>1.73</v>
          </cell>
          <cell r="R526">
            <v>1</v>
          </cell>
          <cell r="S526">
            <v>-0.85</v>
          </cell>
          <cell r="T526">
            <v>0.62</v>
          </cell>
          <cell r="U526">
            <v>0.3</v>
          </cell>
          <cell r="V526">
            <v>-1.51</v>
          </cell>
          <cell r="W526">
            <v>1.1599999999999999</v>
          </cell>
          <cell r="X526">
            <v>-0.61</v>
          </cell>
          <cell r="Y526">
            <v>-1.01</v>
          </cell>
          <cell r="Z526">
            <v>0.84</v>
          </cell>
          <cell r="AA526">
            <v>0.32</v>
          </cell>
          <cell r="AB526">
            <v>-0.92</v>
          </cell>
          <cell r="AC526">
            <v>-0.1</v>
          </cell>
          <cell r="AD526">
            <v>1.64</v>
          </cell>
          <cell r="AE526">
            <v>-0.06</v>
          </cell>
          <cell r="AF526">
            <v>0.7</v>
          </cell>
          <cell r="AG526">
            <v>-1.1299999999999999</v>
          </cell>
          <cell r="AH526">
            <v>-0.37</v>
          </cell>
          <cell r="AI526">
            <v>2.38</v>
          </cell>
          <cell r="AJ526">
            <v>1.43</v>
          </cell>
          <cell r="AK526">
            <v>-1.3</v>
          </cell>
          <cell r="AL526">
            <v>0.68</v>
          </cell>
          <cell r="AM526">
            <v>1.24</v>
          </cell>
          <cell r="AN526">
            <v>-0.77</v>
          </cell>
          <cell r="AO526">
            <v>0.35</v>
          </cell>
          <cell r="AP526">
            <v>0.82</v>
          </cell>
          <cell r="AQ526">
            <v>1.67</v>
          </cell>
          <cell r="AR526">
            <v>-1.03</v>
          </cell>
          <cell r="BI526">
            <v>525</v>
          </cell>
        </row>
        <row r="527">
          <cell r="A527" t="str">
            <v>7101018.Massagem e sauna</v>
          </cell>
          <cell r="B527">
            <v>0.09</v>
          </cell>
          <cell r="C527">
            <v>-0.17</v>
          </cell>
          <cell r="D527">
            <v>-0.1</v>
          </cell>
          <cell r="E527">
            <v>0.06</v>
          </cell>
          <cell r="F527">
            <v>0.13</v>
          </cell>
          <cell r="G527">
            <v>-0.03</v>
          </cell>
          <cell r="H527">
            <v>-2.2999999999999998</v>
          </cell>
          <cell r="I527">
            <v>4.99</v>
          </cell>
          <cell r="J527">
            <v>-4.78</v>
          </cell>
          <cell r="K527">
            <v>1.1599999999999999</v>
          </cell>
          <cell r="L527">
            <v>-0.89</v>
          </cell>
          <cell r="M527">
            <v>5.68</v>
          </cell>
          <cell r="N527">
            <v>1.23</v>
          </cell>
          <cell r="O527">
            <v>1.88</v>
          </cell>
          <cell r="P527">
            <v>0.85</v>
          </cell>
          <cell r="Q527">
            <v>2.54</v>
          </cell>
          <cell r="R527">
            <v>0.99</v>
          </cell>
          <cell r="S527">
            <v>0</v>
          </cell>
          <cell r="T527">
            <v>-1.5</v>
          </cell>
          <cell r="U527">
            <v>0.19</v>
          </cell>
          <cell r="V527">
            <v>1.9</v>
          </cell>
          <cell r="W527">
            <v>1.3</v>
          </cell>
          <cell r="X527">
            <v>-1.66</v>
          </cell>
          <cell r="Y527">
            <v>1.9</v>
          </cell>
          <cell r="Z527">
            <v>-1.05</v>
          </cell>
          <cell r="AA527">
            <v>-1.77</v>
          </cell>
          <cell r="AB527">
            <v>1.81</v>
          </cell>
          <cell r="AC527">
            <v>1.98</v>
          </cell>
          <cell r="AD527">
            <v>0</v>
          </cell>
          <cell r="AE527">
            <v>2.31</v>
          </cell>
          <cell r="AF527">
            <v>1.4</v>
          </cell>
          <cell r="AG527">
            <v>-1.1299999999999999</v>
          </cell>
          <cell r="AH527">
            <v>-4.4800000000000004</v>
          </cell>
          <cell r="AI527">
            <v>0.11</v>
          </cell>
          <cell r="AJ527">
            <v>0.9</v>
          </cell>
          <cell r="AK527">
            <v>0</v>
          </cell>
          <cell r="AL527">
            <v>-1.47</v>
          </cell>
          <cell r="AM527">
            <v>0</v>
          </cell>
          <cell r="AN527">
            <v>0</v>
          </cell>
          <cell r="AO527">
            <v>0.46</v>
          </cell>
          <cell r="AP527">
            <v>0</v>
          </cell>
          <cell r="AQ527">
            <v>-1.76</v>
          </cell>
          <cell r="AR527">
            <v>-1.21</v>
          </cell>
          <cell r="BI527">
            <v>526</v>
          </cell>
        </row>
        <row r="528">
          <cell r="A528" t="str">
            <v>7101034.Cartório</v>
          </cell>
          <cell r="B528">
            <v>0.01</v>
          </cell>
          <cell r="C528">
            <v>0.01</v>
          </cell>
          <cell r="D528">
            <v>-0.03</v>
          </cell>
          <cell r="E528">
            <v>-0.01</v>
          </cell>
          <cell r="F528">
            <v>7.0000000000000007E-2</v>
          </cell>
          <cell r="G528">
            <v>-0.11</v>
          </cell>
          <cell r="H528">
            <v>0.4</v>
          </cell>
          <cell r="I528">
            <v>0.22</v>
          </cell>
          <cell r="J528">
            <v>-0.22</v>
          </cell>
          <cell r="K528">
            <v>-0.38</v>
          </cell>
          <cell r="L528">
            <v>-6.64</v>
          </cell>
          <cell r="M528">
            <v>0.21</v>
          </cell>
          <cell r="N528">
            <v>-0.31</v>
          </cell>
          <cell r="O528">
            <v>0.01</v>
          </cell>
          <cell r="P528">
            <v>0.3</v>
          </cell>
          <cell r="Q528">
            <v>0.16</v>
          </cell>
          <cell r="R528">
            <v>0.44</v>
          </cell>
          <cell r="S528">
            <v>0.73</v>
          </cell>
          <cell r="T528">
            <v>0.56999999999999995</v>
          </cell>
          <cell r="U528">
            <v>0.24</v>
          </cell>
          <cell r="V528">
            <v>0.44</v>
          </cell>
          <cell r="W528">
            <v>-0.19</v>
          </cell>
          <cell r="X528">
            <v>1.53</v>
          </cell>
          <cell r="Y528">
            <v>0.85</v>
          </cell>
          <cell r="Z528">
            <v>-0.51</v>
          </cell>
          <cell r="AA528">
            <v>-0.69</v>
          </cell>
          <cell r="AB528">
            <v>0</v>
          </cell>
          <cell r="AC528">
            <v>0.42</v>
          </cell>
          <cell r="AD528">
            <v>0.12</v>
          </cell>
          <cell r="AE528">
            <v>2.62</v>
          </cell>
          <cell r="AF528">
            <v>1.08</v>
          </cell>
          <cell r="AG528">
            <v>-1.27</v>
          </cell>
          <cell r="AH528">
            <v>0.16</v>
          </cell>
          <cell r="AI528">
            <v>0.03</v>
          </cell>
          <cell r="AJ528">
            <v>0.36</v>
          </cell>
          <cell r="AK528">
            <v>0.48</v>
          </cell>
          <cell r="AL528">
            <v>-0.21</v>
          </cell>
          <cell r="AM528">
            <v>1.78</v>
          </cell>
          <cell r="AN528">
            <v>0.86</v>
          </cell>
          <cell r="AO528">
            <v>-0.2</v>
          </cell>
          <cell r="AP528">
            <v>0.55000000000000004</v>
          </cell>
          <cell r="AQ528">
            <v>17</v>
          </cell>
          <cell r="AR528">
            <v>8.19</v>
          </cell>
          <cell r="BI528">
            <v>527</v>
          </cell>
        </row>
        <row r="529">
          <cell r="A529" t="str">
            <v>7101036.Despachante</v>
          </cell>
          <cell r="B529">
            <v>0.04</v>
          </cell>
          <cell r="C529">
            <v>0.05</v>
          </cell>
          <cell r="D529">
            <v>-0.01</v>
          </cell>
          <cell r="E529">
            <v>0.01</v>
          </cell>
          <cell r="F529">
            <v>0.11</v>
          </cell>
          <cell r="G529">
            <v>-0.01</v>
          </cell>
          <cell r="H529">
            <v>-0.43</v>
          </cell>
          <cell r="I529">
            <v>0.3</v>
          </cell>
          <cell r="J529">
            <v>2.71</v>
          </cell>
          <cell r="K529">
            <v>7.0000000000000007E-2</v>
          </cell>
          <cell r="L529">
            <v>-0.67</v>
          </cell>
          <cell r="M529">
            <v>-0.34</v>
          </cell>
          <cell r="N529">
            <v>1.38</v>
          </cell>
          <cell r="O529">
            <v>-0.18</v>
          </cell>
          <cell r="P529">
            <v>-0.24</v>
          </cell>
          <cell r="Q529">
            <v>-0.76</v>
          </cell>
          <cell r="R529">
            <v>-0.49</v>
          </cell>
          <cell r="S529">
            <v>0.14000000000000001</v>
          </cell>
          <cell r="T529">
            <v>1.08</v>
          </cell>
          <cell r="U529">
            <v>-0.34</v>
          </cell>
          <cell r="V529">
            <v>-0.36</v>
          </cell>
          <cell r="W529">
            <v>-0.03</v>
          </cell>
          <cell r="X529">
            <v>-0.21</v>
          </cell>
          <cell r="Y529">
            <v>-1.54</v>
          </cell>
          <cell r="Z529">
            <v>-3.2</v>
          </cell>
          <cell r="AA529">
            <v>-1.08</v>
          </cell>
          <cell r="AB529">
            <v>0.87</v>
          </cell>
          <cell r="AC529">
            <v>-0.52</v>
          </cell>
          <cell r="AD529">
            <v>-0.92</v>
          </cell>
          <cell r="AE529">
            <v>2.93</v>
          </cell>
          <cell r="AF529">
            <v>-1.9</v>
          </cell>
          <cell r="AG529">
            <v>-0.12</v>
          </cell>
          <cell r="AH529">
            <v>-0.56000000000000005</v>
          </cell>
          <cell r="AI529">
            <v>-1.1299999999999999</v>
          </cell>
          <cell r="AJ529">
            <v>0.34</v>
          </cell>
          <cell r="AK529">
            <v>0.68</v>
          </cell>
          <cell r="AL529">
            <v>-0.74</v>
          </cell>
          <cell r="AM529">
            <v>0.21</v>
          </cell>
          <cell r="AN529">
            <v>1.06</v>
          </cell>
          <cell r="AO529">
            <v>-0.56999999999999995</v>
          </cell>
          <cell r="AP529">
            <v>-7.0000000000000007E-2</v>
          </cell>
          <cell r="AQ529">
            <v>2.94</v>
          </cell>
          <cell r="AR529">
            <v>2.11</v>
          </cell>
          <cell r="BI529">
            <v>528</v>
          </cell>
        </row>
        <row r="530">
          <cell r="A530" t="str">
            <v>7101038.Serviço funerário</v>
          </cell>
          <cell r="B530">
            <v>-0.01</v>
          </cell>
          <cell r="C530">
            <v>0</v>
          </cell>
          <cell r="D530">
            <v>-0.03</v>
          </cell>
          <cell r="E530">
            <v>-0.28999999999999998</v>
          </cell>
          <cell r="F530">
            <v>-0.93</v>
          </cell>
          <cell r="G530">
            <v>-7.0000000000000007E-2</v>
          </cell>
          <cell r="H530">
            <v>1.17</v>
          </cell>
          <cell r="I530">
            <v>-0.12</v>
          </cell>
          <cell r="J530">
            <v>0.56000000000000005</v>
          </cell>
          <cell r="K530">
            <v>0.22</v>
          </cell>
          <cell r="L530">
            <v>-0.74</v>
          </cell>
          <cell r="M530">
            <v>0.48</v>
          </cell>
          <cell r="N530">
            <v>1.26</v>
          </cell>
          <cell r="O530">
            <v>0.12</v>
          </cell>
          <cell r="P530">
            <v>-0.03</v>
          </cell>
          <cell r="Q530">
            <v>0.24</v>
          </cell>
          <cell r="R530">
            <v>0.44</v>
          </cell>
          <cell r="S530">
            <v>0.49</v>
          </cell>
          <cell r="T530">
            <v>0.53</v>
          </cell>
          <cell r="U530">
            <v>1.21</v>
          </cell>
          <cell r="V530">
            <v>0.61</v>
          </cell>
          <cell r="W530">
            <v>0.5</v>
          </cell>
          <cell r="X530">
            <v>0.51</v>
          </cell>
          <cell r="Y530">
            <v>1.5</v>
          </cell>
          <cell r="Z530">
            <v>-0.2</v>
          </cell>
          <cell r="AA530">
            <v>0.14000000000000001</v>
          </cell>
          <cell r="AB530">
            <v>0.6</v>
          </cell>
          <cell r="AC530">
            <v>0.38</v>
          </cell>
          <cell r="AD530">
            <v>0.43</v>
          </cell>
          <cell r="AE530">
            <v>1.79</v>
          </cell>
          <cell r="AF530">
            <v>1.71</v>
          </cell>
          <cell r="AG530">
            <v>1.51</v>
          </cell>
          <cell r="AH530">
            <v>-0.97</v>
          </cell>
          <cell r="AI530">
            <v>-0.02</v>
          </cell>
          <cell r="AJ530">
            <v>1.58</v>
          </cell>
          <cell r="AK530">
            <v>1.36</v>
          </cell>
          <cell r="AL530">
            <v>1.37</v>
          </cell>
          <cell r="AM530">
            <v>1.97</v>
          </cell>
          <cell r="AN530">
            <v>-0.18</v>
          </cell>
          <cell r="AO530">
            <v>0.7</v>
          </cell>
          <cell r="AP530">
            <v>0.49</v>
          </cell>
          <cell r="AQ530">
            <v>2.23</v>
          </cell>
          <cell r="AR530">
            <v>0.42</v>
          </cell>
          <cell r="BI530">
            <v>529</v>
          </cell>
        </row>
        <row r="531">
          <cell r="A531" t="str">
            <v>7101051.Alfaiate</v>
          </cell>
          <cell r="B531">
            <v>0.19</v>
          </cell>
          <cell r="C531">
            <v>-0.16</v>
          </cell>
          <cell r="D531">
            <v>-0.08</v>
          </cell>
          <cell r="E531">
            <v>-0.02</v>
          </cell>
          <cell r="F531">
            <v>0.45</v>
          </cell>
          <cell r="G531">
            <v>0.03</v>
          </cell>
          <cell r="H531">
            <v>-0.27</v>
          </cell>
          <cell r="I531">
            <v>0.72</v>
          </cell>
          <cell r="J531">
            <v>-0.35</v>
          </cell>
          <cell r="K531">
            <v>-0.06</v>
          </cell>
          <cell r="L531">
            <v>0</v>
          </cell>
          <cell r="M531">
            <v>-1.1599999999999999</v>
          </cell>
          <cell r="N531">
            <v>1.17</v>
          </cell>
          <cell r="O531">
            <v>0.83</v>
          </cell>
          <cell r="P531">
            <v>0</v>
          </cell>
          <cell r="Q531">
            <v>0.53</v>
          </cell>
          <cell r="R531">
            <v>0.4</v>
          </cell>
          <cell r="S531">
            <v>-0.52</v>
          </cell>
          <cell r="T531">
            <v>-0.39</v>
          </cell>
          <cell r="U531">
            <v>0.53</v>
          </cell>
          <cell r="V531">
            <v>5.91</v>
          </cell>
          <cell r="W531">
            <v>-1.03</v>
          </cell>
          <cell r="X531">
            <v>-3.37</v>
          </cell>
          <cell r="Y531">
            <v>0</v>
          </cell>
          <cell r="Z531">
            <v>1.54</v>
          </cell>
          <cell r="AA531">
            <v>1.17</v>
          </cell>
          <cell r="AB531">
            <v>-0.56999999999999995</v>
          </cell>
          <cell r="AC531">
            <v>1.43</v>
          </cell>
          <cell r="AD531">
            <v>-0.45</v>
          </cell>
          <cell r="AE531">
            <v>5.18</v>
          </cell>
          <cell r="AF531">
            <v>0.49</v>
          </cell>
          <cell r="AG531">
            <v>-4.3600000000000003</v>
          </cell>
          <cell r="AH531">
            <v>0</v>
          </cell>
          <cell r="AI531">
            <v>1.46</v>
          </cell>
          <cell r="AJ531">
            <v>0.23</v>
          </cell>
          <cell r="AK531">
            <v>1.4</v>
          </cell>
          <cell r="AL531">
            <v>-1.04</v>
          </cell>
          <cell r="AM531">
            <v>-1.01</v>
          </cell>
          <cell r="AN531">
            <v>0</v>
          </cell>
          <cell r="AO531">
            <v>1.03</v>
          </cell>
          <cell r="AP531">
            <v>5.0999999999999996</v>
          </cell>
          <cell r="AQ531">
            <v>-1.71</v>
          </cell>
          <cell r="AR531">
            <v>-0.42</v>
          </cell>
          <cell r="BI531">
            <v>530</v>
          </cell>
        </row>
        <row r="532">
          <cell r="A532" t="str">
            <v>7101076.Serviço bancário</v>
          </cell>
          <cell r="B532">
            <v>0</v>
          </cell>
          <cell r="C532">
            <v>0</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1.79</v>
          </cell>
          <cell r="AE532">
            <v>2.4</v>
          </cell>
          <cell r="AF532">
            <v>0</v>
          </cell>
          <cell r="AG532">
            <v>0</v>
          </cell>
          <cell r="AH532">
            <v>0</v>
          </cell>
          <cell r="AI532">
            <v>0</v>
          </cell>
          <cell r="AJ532">
            <v>0</v>
          </cell>
          <cell r="AK532">
            <v>0</v>
          </cell>
          <cell r="AL532">
            <v>1.91</v>
          </cell>
          <cell r="AM532">
            <v>0</v>
          </cell>
          <cell r="AN532">
            <v>0</v>
          </cell>
          <cell r="AO532">
            <v>0</v>
          </cell>
          <cell r="AP532">
            <v>0</v>
          </cell>
          <cell r="AQ532">
            <v>0</v>
          </cell>
          <cell r="AR532">
            <v>0</v>
          </cell>
          <cell r="BI532">
            <v>531</v>
          </cell>
        </row>
        <row r="533">
          <cell r="A533" t="str">
            <v>7101090.Conselho de classe</v>
          </cell>
          <cell r="B533">
            <v>0</v>
          </cell>
          <cell r="C533">
            <v>0</v>
          </cell>
          <cell r="D533">
            <v>0</v>
          </cell>
          <cell r="E533">
            <v>0</v>
          </cell>
          <cell r="F533">
            <v>0</v>
          </cell>
          <cell r="G533">
            <v>0</v>
          </cell>
          <cell r="H533">
            <v>0</v>
          </cell>
          <cell r="I533">
            <v>1.34</v>
          </cell>
          <cell r="J533">
            <v>1.35</v>
          </cell>
          <cell r="K533">
            <v>1.36</v>
          </cell>
          <cell r="L533">
            <v>1.37</v>
          </cell>
          <cell r="M533">
            <v>1.38</v>
          </cell>
          <cell r="N533">
            <v>1.39</v>
          </cell>
          <cell r="O533">
            <v>1.4</v>
          </cell>
          <cell r="P533">
            <v>1.41</v>
          </cell>
          <cell r="Q533">
            <v>1.43</v>
          </cell>
          <cell r="R533">
            <v>1.43</v>
          </cell>
          <cell r="S533">
            <v>0</v>
          </cell>
          <cell r="T533">
            <v>0.22</v>
          </cell>
          <cell r="U533">
            <v>0.22</v>
          </cell>
          <cell r="V533">
            <v>0.22</v>
          </cell>
          <cell r="W533">
            <v>0.22</v>
          </cell>
          <cell r="X533">
            <v>0.22</v>
          </cell>
          <cell r="Y533">
            <v>0.22</v>
          </cell>
          <cell r="Z533">
            <v>0.22</v>
          </cell>
          <cell r="AA533">
            <v>0.22</v>
          </cell>
          <cell r="AB533">
            <v>0.22</v>
          </cell>
          <cell r="AC533">
            <v>0.22</v>
          </cell>
          <cell r="AD533">
            <v>0.22</v>
          </cell>
          <cell r="AE533">
            <v>0</v>
          </cell>
          <cell r="AF533">
            <v>0.72</v>
          </cell>
          <cell r="AG533">
            <v>0.72</v>
          </cell>
          <cell r="AH533">
            <v>0.72</v>
          </cell>
          <cell r="AI533">
            <v>0.72</v>
          </cell>
          <cell r="AJ533">
            <v>0.72</v>
          </cell>
          <cell r="AK533">
            <v>0.72</v>
          </cell>
          <cell r="AL533">
            <v>0.72</v>
          </cell>
          <cell r="AM533">
            <v>0.72</v>
          </cell>
          <cell r="AN533">
            <v>0.72</v>
          </cell>
          <cell r="AO533">
            <v>0.72</v>
          </cell>
          <cell r="AP533">
            <v>0.72</v>
          </cell>
          <cell r="AQ533">
            <v>0</v>
          </cell>
          <cell r="AR533">
            <v>0.81</v>
          </cell>
          <cell r="BI533">
            <v>532</v>
          </cell>
        </row>
        <row r="534">
          <cell r="A534" t="str">
            <v>72.Recreação, fumo e filmes</v>
          </cell>
          <cell r="B534">
            <v>-0.25</v>
          </cell>
          <cell r="C534">
            <v>-0.22</v>
          </cell>
          <cell r="D534">
            <v>0.44</v>
          </cell>
          <cell r="E534">
            <v>0.11</v>
          </cell>
          <cell r="F534">
            <v>0.66</v>
          </cell>
          <cell r="G534">
            <v>0.33</v>
          </cell>
          <cell r="H534">
            <v>0.8</v>
          </cell>
          <cell r="I534">
            <v>-0.39</v>
          </cell>
          <cell r="J534">
            <v>0.14000000000000001</v>
          </cell>
          <cell r="K534">
            <v>0.36</v>
          </cell>
          <cell r="L534">
            <v>0.1</v>
          </cell>
          <cell r="M534">
            <v>0.24</v>
          </cell>
          <cell r="N534">
            <v>0.36</v>
          </cell>
          <cell r="O534">
            <v>0.41</v>
          </cell>
          <cell r="P534">
            <v>0.43</v>
          </cell>
          <cell r="Q534">
            <v>0.11</v>
          </cell>
          <cell r="R534">
            <v>0.89</v>
          </cell>
          <cell r="S534">
            <v>0.55000000000000004</v>
          </cell>
          <cell r="T534">
            <v>0.25</v>
          </cell>
          <cell r="U534">
            <v>0.19</v>
          </cell>
          <cell r="V534">
            <v>0.33</v>
          </cell>
          <cell r="W534">
            <v>0.54</v>
          </cell>
          <cell r="X534">
            <v>0.35</v>
          </cell>
          <cell r="Y534">
            <v>0.75</v>
          </cell>
          <cell r="Z534">
            <v>0.75</v>
          </cell>
          <cell r="AA534">
            <v>0.34</v>
          </cell>
          <cell r="AB534">
            <v>2.1</v>
          </cell>
          <cell r="AC534">
            <v>1.62</v>
          </cell>
          <cell r="AD534">
            <v>0.36</v>
          </cell>
          <cell r="AE534">
            <v>0.8</v>
          </cell>
          <cell r="AF534">
            <v>0.23</v>
          </cell>
          <cell r="AG534">
            <v>0.36</v>
          </cell>
          <cell r="AH534">
            <v>0.26</v>
          </cell>
          <cell r="AI534">
            <v>0.22</v>
          </cell>
          <cell r="AJ534">
            <v>-0.03</v>
          </cell>
          <cell r="AK534">
            <v>0.23</v>
          </cell>
          <cell r="AL534">
            <v>0.46</v>
          </cell>
          <cell r="AM534">
            <v>0.62</v>
          </cell>
          <cell r="AN534">
            <v>1.71</v>
          </cell>
          <cell r="AO534">
            <v>0.34</v>
          </cell>
          <cell r="AP534">
            <v>3.79</v>
          </cell>
          <cell r="AQ534">
            <v>1.88</v>
          </cell>
          <cell r="AR534">
            <v>0.66</v>
          </cell>
          <cell r="BI534">
            <v>533</v>
          </cell>
        </row>
        <row r="535">
          <cell r="A535" t="str">
            <v>7201.Recreação</v>
          </cell>
          <cell r="B535">
            <v>0.53</v>
          </cell>
          <cell r="C535">
            <v>-0.36</v>
          </cell>
          <cell r="D535">
            <v>0.71</v>
          </cell>
          <cell r="E535">
            <v>0.12</v>
          </cell>
          <cell r="F535">
            <v>0.69</v>
          </cell>
          <cell r="G535">
            <v>0.24</v>
          </cell>
          <cell r="H535">
            <v>1.1200000000000001</v>
          </cell>
          <cell r="I535">
            <v>-0.51</v>
          </cell>
          <cell r="J535">
            <v>0.11</v>
          </cell>
          <cell r="K535">
            <v>0.62</v>
          </cell>
          <cell r="L535">
            <v>0.21</v>
          </cell>
          <cell r="M535">
            <v>0.37</v>
          </cell>
          <cell r="N535">
            <v>0.57999999999999996</v>
          </cell>
          <cell r="O535">
            <v>0.52</v>
          </cell>
          <cell r="P535">
            <v>0.62</v>
          </cell>
          <cell r="Q535">
            <v>0.14000000000000001</v>
          </cell>
          <cell r="R535">
            <v>1.24</v>
          </cell>
          <cell r="S535">
            <v>0.75</v>
          </cell>
          <cell r="T535">
            <v>0.35</v>
          </cell>
          <cell r="U535">
            <v>0.36</v>
          </cell>
          <cell r="V535">
            <v>0.42</v>
          </cell>
          <cell r="W535">
            <v>0.73</v>
          </cell>
          <cell r="X535">
            <v>0.33</v>
          </cell>
          <cell r="Y535">
            <v>0.88</v>
          </cell>
          <cell r="Z535">
            <v>0.99</v>
          </cell>
          <cell r="AA535">
            <v>0.48</v>
          </cell>
          <cell r="AB535">
            <v>0.56000000000000005</v>
          </cell>
          <cell r="AC535">
            <v>0.45</v>
          </cell>
          <cell r="AD535">
            <v>0.42</v>
          </cell>
          <cell r="AE535">
            <v>0.98</v>
          </cell>
          <cell r="AF535">
            <v>0.35</v>
          </cell>
          <cell r="AG535">
            <v>0.53</v>
          </cell>
          <cell r="AH535">
            <v>0.38</v>
          </cell>
          <cell r="AI535">
            <v>0.49</v>
          </cell>
          <cell r="AJ535">
            <v>0.59</v>
          </cell>
          <cell r="AK535">
            <v>0.47</v>
          </cell>
          <cell r="AL535">
            <v>0.6</v>
          </cell>
          <cell r="AM535">
            <v>0.82</v>
          </cell>
          <cell r="AN535">
            <v>0.43</v>
          </cell>
          <cell r="AO535">
            <v>0.39</v>
          </cell>
          <cell r="AP535">
            <v>1.43</v>
          </cell>
          <cell r="AQ535">
            <v>1.42</v>
          </cell>
          <cell r="AR535">
            <v>0.92</v>
          </cell>
          <cell r="BI535">
            <v>534</v>
          </cell>
        </row>
        <row r="536">
          <cell r="A536" t="str">
            <v>7201001.Cinema</v>
          </cell>
          <cell r="B536">
            <v>-0.7</v>
          </cell>
          <cell r="C536">
            <v>-0.86</v>
          </cell>
          <cell r="D536">
            <v>0.35</v>
          </cell>
          <cell r="E536">
            <v>-0.77</v>
          </cell>
          <cell r="F536">
            <v>0.1</v>
          </cell>
          <cell r="G536">
            <v>0.84</v>
          </cell>
          <cell r="H536">
            <v>0.39</v>
          </cell>
          <cell r="I536">
            <v>-0.03</v>
          </cell>
          <cell r="J536">
            <v>1.1299999999999999</v>
          </cell>
          <cell r="K536">
            <v>-0.28000000000000003</v>
          </cell>
          <cell r="L536">
            <v>-0.54</v>
          </cell>
          <cell r="M536">
            <v>0.19</v>
          </cell>
          <cell r="N536">
            <v>1.28</v>
          </cell>
          <cell r="O536">
            <v>1.05</v>
          </cell>
          <cell r="P536">
            <v>-0.26</v>
          </cell>
          <cell r="Q536">
            <v>0.87</v>
          </cell>
          <cell r="R536">
            <v>-1.1000000000000001</v>
          </cell>
          <cell r="S536">
            <v>2.0499999999999998</v>
          </cell>
          <cell r="T536">
            <v>0.41</v>
          </cell>
          <cell r="U536">
            <v>0.18</v>
          </cell>
          <cell r="V536">
            <v>-0.41</v>
          </cell>
          <cell r="W536">
            <v>0.36</v>
          </cell>
          <cell r="X536">
            <v>-0.57999999999999996</v>
          </cell>
          <cell r="Y536">
            <v>0.71</v>
          </cell>
          <cell r="Z536">
            <v>0.05</v>
          </cell>
          <cell r="AA536">
            <v>1.93</v>
          </cell>
          <cell r="AB536">
            <v>-0.13</v>
          </cell>
          <cell r="AC536">
            <v>-0.48</v>
          </cell>
          <cell r="AD536">
            <v>-0.17</v>
          </cell>
          <cell r="AE536">
            <v>2.2799999999999998</v>
          </cell>
          <cell r="AF536">
            <v>0.62</v>
          </cell>
          <cell r="AG536">
            <v>0.37</v>
          </cell>
          <cell r="AH536">
            <v>0.22</v>
          </cell>
          <cell r="AI536">
            <v>-0.51</v>
          </cell>
          <cell r="AJ536">
            <v>0.36</v>
          </cell>
          <cell r="AK536">
            <v>1.49</v>
          </cell>
          <cell r="AL536">
            <v>0.65</v>
          </cell>
          <cell r="AM536">
            <v>-0.17</v>
          </cell>
          <cell r="AN536">
            <v>-0.04</v>
          </cell>
          <cell r="AO536">
            <v>-0.5</v>
          </cell>
          <cell r="AP536">
            <v>2.17</v>
          </cell>
          <cell r="AQ536">
            <v>3.57</v>
          </cell>
          <cell r="AR536">
            <v>0.85</v>
          </cell>
          <cell r="BI536">
            <v>535</v>
          </cell>
        </row>
        <row r="537">
          <cell r="A537" t="str">
            <v>7201003.Ingresso para jogo</v>
          </cell>
          <cell r="B537">
            <v>0.72</v>
          </cell>
          <cell r="C537">
            <v>0.24</v>
          </cell>
          <cell r="D537">
            <v>0.59</v>
          </cell>
          <cell r="E537">
            <v>0.64</v>
          </cell>
          <cell r="F537">
            <v>0.88</v>
          </cell>
          <cell r="G537">
            <v>0.18</v>
          </cell>
          <cell r="H537">
            <v>0.24</v>
          </cell>
          <cell r="I537">
            <v>-0.09</v>
          </cell>
          <cell r="J537">
            <v>0.28000000000000003</v>
          </cell>
          <cell r="K537">
            <v>0.16</v>
          </cell>
          <cell r="L537">
            <v>0.38</v>
          </cell>
          <cell r="M537">
            <v>0.83</v>
          </cell>
          <cell r="N537">
            <v>0.34</v>
          </cell>
          <cell r="O537">
            <v>0.73</v>
          </cell>
          <cell r="P537">
            <v>0.34</v>
          </cell>
          <cell r="Q537">
            <v>0.32</v>
          </cell>
          <cell r="R537">
            <v>0.85</v>
          </cell>
          <cell r="S537">
            <v>0.7</v>
          </cell>
          <cell r="T537">
            <v>0.3</v>
          </cell>
          <cell r="U537">
            <v>0.13</v>
          </cell>
          <cell r="V537">
            <v>0.28999999999999998</v>
          </cell>
          <cell r="W537">
            <v>0.62</v>
          </cell>
          <cell r="X537">
            <v>0.61</v>
          </cell>
          <cell r="Y537">
            <v>0.82</v>
          </cell>
          <cell r="Z537">
            <v>0.75</v>
          </cell>
          <cell r="AA537">
            <v>0.9</v>
          </cell>
          <cell r="AB537">
            <v>1</v>
          </cell>
          <cell r="AC537">
            <v>0.6</v>
          </cell>
          <cell r="AD537">
            <v>0.99</v>
          </cell>
          <cell r="AE537">
            <v>0.91</v>
          </cell>
          <cell r="AF537">
            <v>0.69</v>
          </cell>
          <cell r="AG537">
            <v>0.4</v>
          </cell>
          <cell r="AH537">
            <v>0.52</v>
          </cell>
          <cell r="AI537">
            <v>0.53</v>
          </cell>
          <cell r="AJ537">
            <v>0.43</v>
          </cell>
          <cell r="AK537">
            <v>0.65</v>
          </cell>
          <cell r="AL537">
            <v>0.61</v>
          </cell>
          <cell r="AM537">
            <v>1.01</v>
          </cell>
          <cell r="AN537">
            <v>0.66</v>
          </cell>
          <cell r="AO537">
            <v>0.5</v>
          </cell>
          <cell r="AP537">
            <v>1.54</v>
          </cell>
          <cell r="AQ537">
            <v>1.5</v>
          </cell>
          <cell r="AR537">
            <v>0.67</v>
          </cell>
          <cell r="BI537">
            <v>536</v>
          </cell>
        </row>
        <row r="538">
          <cell r="A538" t="str">
            <v>7201006.Clube</v>
          </cell>
          <cell r="B538">
            <v>0.23</v>
          </cell>
          <cell r="C538">
            <v>-1.17</v>
          </cell>
          <cell r="D538">
            <v>1.51</v>
          </cell>
          <cell r="E538">
            <v>0.34</v>
          </cell>
          <cell r="F538">
            <v>1.25</v>
          </cell>
          <cell r="G538">
            <v>1.72</v>
          </cell>
          <cell r="H538">
            <v>0.96</v>
          </cell>
          <cell r="I538">
            <v>-0.87</v>
          </cell>
          <cell r="J538">
            <v>-0.05</v>
          </cell>
          <cell r="K538">
            <v>0.69</v>
          </cell>
          <cell r="L538">
            <v>1.06</v>
          </cell>
          <cell r="M538">
            <v>-0.38</v>
          </cell>
          <cell r="N538">
            <v>0.61</v>
          </cell>
          <cell r="O538">
            <v>1.1000000000000001</v>
          </cell>
          <cell r="P538">
            <v>0.52</v>
          </cell>
          <cell r="Q538">
            <v>0.65</v>
          </cell>
          <cell r="R538">
            <v>0.5</v>
          </cell>
          <cell r="S538">
            <v>1.52</v>
          </cell>
          <cell r="T538">
            <v>0.3</v>
          </cell>
          <cell r="U538">
            <v>0.94</v>
          </cell>
          <cell r="V538">
            <v>0.21</v>
          </cell>
          <cell r="W538">
            <v>0.56000000000000005</v>
          </cell>
          <cell r="X538">
            <v>1.5</v>
          </cell>
          <cell r="Y538">
            <v>2.5099999999999998</v>
          </cell>
          <cell r="Z538">
            <v>0.57999999999999996</v>
          </cell>
          <cell r="AA538">
            <v>-0.56000000000000005</v>
          </cell>
          <cell r="AB538">
            <v>0.7</v>
          </cell>
          <cell r="AC538">
            <v>0.78</v>
          </cell>
          <cell r="AD538">
            <v>0.09</v>
          </cell>
          <cell r="AE538">
            <v>1.74</v>
          </cell>
          <cell r="AF538">
            <v>0.1</v>
          </cell>
          <cell r="AG538">
            <v>1.17</v>
          </cell>
          <cell r="AH538">
            <v>0.74</v>
          </cell>
          <cell r="AI538">
            <v>-0.26</v>
          </cell>
          <cell r="AJ538">
            <v>0.41</v>
          </cell>
          <cell r="AK538">
            <v>1.07</v>
          </cell>
          <cell r="AL538">
            <v>0.86</v>
          </cell>
          <cell r="AM538">
            <v>0.05</v>
          </cell>
          <cell r="AN538">
            <v>-0.19</v>
          </cell>
          <cell r="AO538">
            <v>-1.03</v>
          </cell>
          <cell r="AP538">
            <v>0.83</v>
          </cell>
          <cell r="AQ538">
            <v>2.61</v>
          </cell>
          <cell r="AR538">
            <v>3.65</v>
          </cell>
          <cell r="BI538">
            <v>537</v>
          </cell>
        </row>
        <row r="539">
          <cell r="A539" t="str">
            <v>7201008.Disco</v>
          </cell>
          <cell r="B539">
            <v>1.93</v>
          </cell>
          <cell r="C539">
            <v>0.17</v>
          </cell>
          <cell r="D539">
            <v>1.83</v>
          </cell>
          <cell r="E539">
            <v>1.43</v>
          </cell>
          <cell r="F539">
            <v>-0.35</v>
          </cell>
          <cell r="G539">
            <v>1.49</v>
          </cell>
          <cell r="H539">
            <v>0.87</v>
          </cell>
          <cell r="I539">
            <v>0.36</v>
          </cell>
          <cell r="J539">
            <v>-0.15</v>
          </cell>
          <cell r="K539">
            <v>1.39</v>
          </cell>
          <cell r="L539">
            <v>0.92</v>
          </cell>
          <cell r="M539">
            <v>1.57</v>
          </cell>
          <cell r="N539">
            <v>0.32</v>
          </cell>
          <cell r="O539">
            <v>0.89</v>
          </cell>
          <cell r="P539">
            <v>0.67</v>
          </cell>
          <cell r="Q539">
            <v>-0.14000000000000001</v>
          </cell>
          <cell r="R539">
            <v>-0.52</v>
          </cell>
          <cell r="S539">
            <v>0.3</v>
          </cell>
          <cell r="T539">
            <v>0.12</v>
          </cell>
          <cell r="U539">
            <v>0.67</v>
          </cell>
          <cell r="V539">
            <v>-0.83</v>
          </cell>
          <cell r="W539">
            <v>1.1000000000000001</v>
          </cell>
          <cell r="X539">
            <v>-0.25</v>
          </cell>
          <cell r="Y539">
            <v>1.1499999999999999</v>
          </cell>
          <cell r="Z539">
            <v>1.54</v>
          </cell>
          <cell r="AA539">
            <v>0.16</v>
          </cell>
          <cell r="AB539">
            <v>1.3</v>
          </cell>
          <cell r="AC539">
            <v>2.21</v>
          </cell>
          <cell r="AD539">
            <v>1.22</v>
          </cell>
          <cell r="AE539">
            <v>1.25</v>
          </cell>
          <cell r="AF539">
            <v>0.32</v>
          </cell>
          <cell r="AG539">
            <v>0.24</v>
          </cell>
          <cell r="AH539">
            <v>1.25</v>
          </cell>
          <cell r="AI539">
            <v>-0.08</v>
          </cell>
          <cell r="AJ539">
            <v>-0.62</v>
          </cell>
          <cell r="AK539">
            <v>0.39</v>
          </cell>
          <cell r="AL539">
            <v>1</v>
          </cell>
          <cell r="AM539">
            <v>2.06</v>
          </cell>
          <cell r="AN539">
            <v>0.66</v>
          </cell>
          <cell r="AO539">
            <v>0.56000000000000005</v>
          </cell>
          <cell r="AP539">
            <v>1.1200000000000001</v>
          </cell>
          <cell r="AQ539">
            <v>2.31</v>
          </cell>
          <cell r="AR539">
            <v>0.32</v>
          </cell>
          <cell r="BI539">
            <v>538</v>
          </cell>
        </row>
        <row r="540">
          <cell r="A540" t="str">
            <v>7201010.Instrumento musical</v>
          </cell>
          <cell r="B540">
            <v>1.08</v>
          </cell>
          <cell r="C540">
            <v>-0.01</v>
          </cell>
          <cell r="D540">
            <v>0.25</v>
          </cell>
          <cell r="E540">
            <v>0.59</v>
          </cell>
          <cell r="F540">
            <v>-0.56999999999999995</v>
          </cell>
          <cell r="G540">
            <v>1.42</v>
          </cell>
          <cell r="H540">
            <v>-0.74</v>
          </cell>
          <cell r="I540">
            <v>0.83</v>
          </cell>
          <cell r="J540">
            <v>1.67</v>
          </cell>
          <cell r="K540">
            <v>-1.33</v>
          </cell>
          <cell r="L540">
            <v>2.4300000000000002</v>
          </cell>
          <cell r="M540">
            <v>-1.6</v>
          </cell>
          <cell r="N540">
            <v>0.26</v>
          </cell>
          <cell r="O540">
            <v>-7.0000000000000007E-2</v>
          </cell>
          <cell r="P540">
            <v>-1.26</v>
          </cell>
          <cell r="Q540">
            <v>-2.1</v>
          </cell>
          <cell r="R540">
            <v>-0.12</v>
          </cell>
          <cell r="S540">
            <v>4.57</v>
          </cell>
          <cell r="T540">
            <v>-0.62</v>
          </cell>
          <cell r="U540">
            <v>-0.99</v>
          </cell>
          <cell r="V540">
            <v>1.46</v>
          </cell>
          <cell r="W540">
            <v>1.28</v>
          </cell>
          <cell r="X540">
            <v>0.31</v>
          </cell>
          <cell r="Y540">
            <v>2.61</v>
          </cell>
          <cell r="Z540">
            <v>0.39</v>
          </cell>
          <cell r="AA540">
            <v>1.29</v>
          </cell>
          <cell r="AB540">
            <v>-2.13</v>
          </cell>
          <cell r="AC540">
            <v>0.84</v>
          </cell>
          <cell r="AD540">
            <v>0.09</v>
          </cell>
          <cell r="AE540">
            <v>2.81</v>
          </cell>
          <cell r="AF540">
            <v>-0.92</v>
          </cell>
          <cell r="AG540">
            <v>-1.82</v>
          </cell>
          <cell r="AH540">
            <v>0.83</v>
          </cell>
          <cell r="AI540">
            <v>1.01</v>
          </cell>
          <cell r="AJ540">
            <v>1.57</v>
          </cell>
          <cell r="AK540">
            <v>1.26</v>
          </cell>
          <cell r="AL540">
            <v>2.12</v>
          </cell>
          <cell r="AM540">
            <v>1.85</v>
          </cell>
          <cell r="AN540">
            <v>1.56</v>
          </cell>
          <cell r="AO540">
            <v>3.8</v>
          </cell>
          <cell r="AP540">
            <v>4.58</v>
          </cell>
          <cell r="AQ540">
            <v>0.88</v>
          </cell>
          <cell r="AR540">
            <v>-0.39</v>
          </cell>
          <cell r="BI540">
            <v>539</v>
          </cell>
        </row>
        <row r="541">
          <cell r="A541" t="str">
            <v>7201019.Bicicleta</v>
          </cell>
          <cell r="B541">
            <v>-7.0000000000000007E-2</v>
          </cell>
          <cell r="C541">
            <v>-0.05</v>
          </cell>
          <cell r="D541">
            <v>1.46</v>
          </cell>
          <cell r="E541">
            <v>0.88</v>
          </cell>
          <cell r="F541">
            <v>0.43</v>
          </cell>
          <cell r="G541">
            <v>0.36</v>
          </cell>
          <cell r="H541">
            <v>1.3</v>
          </cell>
          <cell r="I541">
            <v>1.1100000000000001</v>
          </cell>
          <cell r="J541">
            <v>-1.95</v>
          </cell>
          <cell r="K541">
            <v>-0.5</v>
          </cell>
          <cell r="L541">
            <v>1.39</v>
          </cell>
          <cell r="M541">
            <v>0.05</v>
          </cell>
          <cell r="N541">
            <v>0.88</v>
          </cell>
          <cell r="O541">
            <v>0.48</v>
          </cell>
          <cell r="P541">
            <v>-0.1</v>
          </cell>
          <cell r="Q541">
            <v>0.39</v>
          </cell>
          <cell r="R541">
            <v>0.15</v>
          </cell>
          <cell r="S541">
            <v>-0.36</v>
          </cell>
          <cell r="T541">
            <v>-0.13</v>
          </cell>
          <cell r="U541">
            <v>0.24</v>
          </cell>
          <cell r="V541">
            <v>0.41</v>
          </cell>
          <cell r="W541">
            <v>0.06</v>
          </cell>
          <cell r="X541">
            <v>-0.19</v>
          </cell>
          <cell r="Y541">
            <v>-0.6</v>
          </cell>
          <cell r="Z541">
            <v>-0.11</v>
          </cell>
          <cell r="AA541">
            <v>0.97</v>
          </cell>
          <cell r="AB541">
            <v>0.63</v>
          </cell>
          <cell r="AC541">
            <v>1.3</v>
          </cell>
          <cell r="AD541">
            <v>0.76</v>
          </cell>
          <cell r="AE541">
            <v>0.5</v>
          </cell>
          <cell r="AF541">
            <v>1.1200000000000001</v>
          </cell>
          <cell r="AG541">
            <v>0.74</v>
          </cell>
          <cell r="AH541">
            <v>-0.56999999999999995</v>
          </cell>
          <cell r="AI541">
            <v>0.43</v>
          </cell>
          <cell r="AJ541">
            <v>0.13</v>
          </cell>
          <cell r="AK541">
            <v>-0.03</v>
          </cell>
          <cell r="AL541">
            <v>0.74</v>
          </cell>
          <cell r="AM541">
            <v>1.37</v>
          </cell>
          <cell r="AN541">
            <v>2.0099999999999998</v>
          </cell>
          <cell r="AO541">
            <v>2.4700000000000002</v>
          </cell>
          <cell r="AP541">
            <v>2.92</v>
          </cell>
          <cell r="AQ541">
            <v>1.66</v>
          </cell>
          <cell r="AR541">
            <v>1.06</v>
          </cell>
          <cell r="BI541">
            <v>540</v>
          </cell>
        </row>
        <row r="542">
          <cell r="A542" t="str">
            <v>7201020.Alimento para cães</v>
          </cell>
          <cell r="B542">
            <v>0.78</v>
          </cell>
          <cell r="C542">
            <v>-0.22</v>
          </cell>
          <cell r="D542">
            <v>0.38</v>
          </cell>
          <cell r="E542">
            <v>0.38</v>
          </cell>
          <cell r="F542">
            <v>1.35</v>
          </cell>
          <cell r="G542">
            <v>-0.05</v>
          </cell>
          <cell r="H542">
            <v>1.87</v>
          </cell>
          <cell r="I542">
            <v>-1.96</v>
          </cell>
          <cell r="J542">
            <v>2.08</v>
          </cell>
          <cell r="K542">
            <v>0.27</v>
          </cell>
          <cell r="L542">
            <v>2.42</v>
          </cell>
          <cell r="M542">
            <v>2.36</v>
          </cell>
          <cell r="N542">
            <v>-0.63</v>
          </cell>
          <cell r="O542">
            <v>-0.87</v>
          </cell>
          <cell r="P542">
            <v>0.68</v>
          </cell>
          <cell r="Q542">
            <v>0.48</v>
          </cell>
          <cell r="R542">
            <v>0.48</v>
          </cell>
          <cell r="S542">
            <v>-0.06</v>
          </cell>
          <cell r="T542">
            <v>0.16</v>
          </cell>
          <cell r="U542">
            <v>1.0900000000000001</v>
          </cell>
          <cell r="V542">
            <v>0.43</v>
          </cell>
          <cell r="W542">
            <v>2.36</v>
          </cell>
          <cell r="X542">
            <v>1.19</v>
          </cell>
          <cell r="Y542">
            <v>-0.02</v>
          </cell>
          <cell r="Z542">
            <v>1.07</v>
          </cell>
          <cell r="AA542">
            <v>0.71</v>
          </cell>
          <cell r="AB542">
            <v>2.5</v>
          </cell>
          <cell r="AC542">
            <v>0.64</v>
          </cell>
          <cell r="AD542">
            <v>0.1</v>
          </cell>
          <cell r="AE542">
            <v>1.38</v>
          </cell>
          <cell r="AF542">
            <v>0.11</v>
          </cell>
          <cell r="AG542">
            <v>0.72</v>
          </cell>
          <cell r="AH542">
            <v>1.52</v>
          </cell>
          <cell r="AI542">
            <v>1.82</v>
          </cell>
          <cell r="AJ542">
            <v>1.52</v>
          </cell>
          <cell r="AK542">
            <v>-0.86</v>
          </cell>
          <cell r="AL542">
            <v>-0.33</v>
          </cell>
          <cell r="AM542">
            <v>1.03</v>
          </cell>
          <cell r="AN542">
            <v>0.72</v>
          </cell>
          <cell r="AO542">
            <v>0.72</v>
          </cell>
          <cell r="AP542">
            <v>1.59</v>
          </cell>
          <cell r="AQ542">
            <v>1.68</v>
          </cell>
          <cell r="AR542">
            <v>0.57999999999999996</v>
          </cell>
          <cell r="BI542">
            <v>541</v>
          </cell>
        </row>
        <row r="543">
          <cell r="A543" t="str">
            <v>7201023.Brinquedos</v>
          </cell>
          <cell r="B543">
            <v>1.43</v>
          </cell>
          <cell r="C543">
            <v>-0.16</v>
          </cell>
          <cell r="D543">
            <v>0.97</v>
          </cell>
          <cell r="E543">
            <v>-0.76</v>
          </cell>
          <cell r="F543">
            <v>0.41</v>
          </cell>
          <cell r="G543">
            <v>-0.55000000000000004</v>
          </cell>
          <cell r="H543">
            <v>2.23</v>
          </cell>
          <cell r="I543">
            <v>-0.53</v>
          </cell>
          <cell r="J543">
            <v>-1.06</v>
          </cell>
          <cell r="K543">
            <v>1.63</v>
          </cell>
          <cell r="L543">
            <v>-1.53</v>
          </cell>
          <cell r="M543">
            <v>-0.95</v>
          </cell>
          <cell r="N543">
            <v>1.92</v>
          </cell>
          <cell r="O543">
            <v>0.34</v>
          </cell>
          <cell r="P543">
            <v>0.76</v>
          </cell>
          <cell r="Q543">
            <v>0.43</v>
          </cell>
          <cell r="R543">
            <v>2.12</v>
          </cell>
          <cell r="S543">
            <v>1.63</v>
          </cell>
          <cell r="T543">
            <v>-0.18</v>
          </cell>
          <cell r="U543">
            <v>1.95</v>
          </cell>
          <cell r="V543">
            <v>1.1499999999999999</v>
          </cell>
          <cell r="W543">
            <v>1.51</v>
          </cell>
          <cell r="X543">
            <v>0.69</v>
          </cell>
          <cell r="Y543">
            <v>0.95</v>
          </cell>
          <cell r="Z543">
            <v>1.01</v>
          </cell>
          <cell r="AA543">
            <v>1.31</v>
          </cell>
          <cell r="AB543">
            <v>-0.01</v>
          </cell>
          <cell r="AC543">
            <v>-0.03</v>
          </cell>
          <cell r="AD543">
            <v>0.04</v>
          </cell>
          <cell r="AE543">
            <v>1.29</v>
          </cell>
          <cell r="AF543">
            <v>1.0900000000000001</v>
          </cell>
          <cell r="AG543">
            <v>0.36</v>
          </cell>
          <cell r="AH543">
            <v>0.06</v>
          </cell>
          <cell r="AI543">
            <v>1.03</v>
          </cell>
          <cell r="AJ543">
            <v>1.41</v>
          </cell>
          <cell r="AK543">
            <v>0.2</v>
          </cell>
          <cell r="AL543">
            <v>0.94</v>
          </cell>
          <cell r="AM543">
            <v>1.97</v>
          </cell>
          <cell r="AN543">
            <v>1.02</v>
          </cell>
          <cell r="AO543">
            <v>1.02</v>
          </cell>
          <cell r="AP543">
            <v>1.18</v>
          </cell>
          <cell r="AQ543">
            <v>1.41</v>
          </cell>
          <cell r="AR543">
            <v>0.5</v>
          </cell>
          <cell r="BI543">
            <v>542</v>
          </cell>
        </row>
        <row r="544">
          <cell r="A544" t="str">
            <v>7201051.Teatro</v>
          </cell>
          <cell r="B544">
            <v>0.7</v>
          </cell>
          <cell r="C544">
            <v>0.05</v>
          </cell>
          <cell r="D544">
            <v>0.08</v>
          </cell>
          <cell r="E544">
            <v>1.01</v>
          </cell>
          <cell r="F544">
            <v>0.66</v>
          </cell>
          <cell r="G544">
            <v>-0.36</v>
          </cell>
          <cell r="H544">
            <v>0.88</v>
          </cell>
          <cell r="I544">
            <v>0.48</v>
          </cell>
          <cell r="J544">
            <v>2.0699999999999998</v>
          </cell>
          <cell r="K544">
            <v>-5</v>
          </cell>
          <cell r="L544">
            <v>0.01</v>
          </cell>
          <cell r="M544">
            <v>5.52</v>
          </cell>
          <cell r="N544">
            <v>1.19</v>
          </cell>
          <cell r="O544">
            <v>2.78</v>
          </cell>
          <cell r="P544">
            <v>0.54</v>
          </cell>
          <cell r="Q544">
            <v>0.19</v>
          </cell>
          <cell r="R544">
            <v>-0.38</v>
          </cell>
          <cell r="S544">
            <v>1.71</v>
          </cell>
          <cell r="T544">
            <v>-0.75</v>
          </cell>
          <cell r="U544">
            <v>-2.79</v>
          </cell>
          <cell r="V544">
            <v>1.84</v>
          </cell>
          <cell r="W544">
            <v>1.37</v>
          </cell>
          <cell r="X544">
            <v>0.23</v>
          </cell>
          <cell r="Y544">
            <v>0.71</v>
          </cell>
          <cell r="Z544">
            <v>-0.89</v>
          </cell>
          <cell r="AA544">
            <v>0.56000000000000005</v>
          </cell>
          <cell r="AB544">
            <v>1.52</v>
          </cell>
          <cell r="AC544">
            <v>0.97</v>
          </cell>
          <cell r="AD544">
            <v>0.65</v>
          </cell>
          <cell r="AE544">
            <v>0.34</v>
          </cell>
          <cell r="AF544">
            <v>1.24</v>
          </cell>
          <cell r="AG544">
            <v>1.74</v>
          </cell>
          <cell r="AH544">
            <v>1.55</v>
          </cell>
          <cell r="AI544">
            <v>0.8</v>
          </cell>
          <cell r="AJ544">
            <v>0.46</v>
          </cell>
          <cell r="AK544">
            <v>3.33</v>
          </cell>
          <cell r="AL544">
            <v>-0.11</v>
          </cell>
          <cell r="AM544">
            <v>-1.33</v>
          </cell>
          <cell r="AN544">
            <v>-0.86</v>
          </cell>
          <cell r="AO544">
            <v>2.1800000000000002</v>
          </cell>
          <cell r="AP544">
            <v>1.75</v>
          </cell>
          <cell r="AQ544">
            <v>-0.28000000000000003</v>
          </cell>
          <cell r="AR544">
            <v>-0.8</v>
          </cell>
          <cell r="BI544">
            <v>543</v>
          </cell>
        </row>
        <row r="545">
          <cell r="A545" t="str">
            <v>7201052.Aluguel de fita de vídeo-cassete</v>
          </cell>
          <cell r="B545">
            <v>0.09</v>
          </cell>
          <cell r="C545">
            <v>-1.1599999999999999</v>
          </cell>
          <cell r="D545">
            <v>0.74</v>
          </cell>
          <cell r="E545">
            <v>1.81</v>
          </cell>
          <cell r="F545">
            <v>0.92</v>
          </cell>
          <cell r="G545">
            <v>-2.3199999999999998</v>
          </cell>
          <cell r="H545">
            <v>2.34</v>
          </cell>
          <cell r="I545">
            <v>-1.69</v>
          </cell>
          <cell r="J545">
            <v>0.11</v>
          </cell>
          <cell r="K545">
            <v>-0.79</v>
          </cell>
          <cell r="L545">
            <v>0.3</v>
          </cell>
          <cell r="M545">
            <v>1.04</v>
          </cell>
          <cell r="N545">
            <v>1.7</v>
          </cell>
          <cell r="O545">
            <v>-0.71</v>
          </cell>
          <cell r="P545">
            <v>1.34</v>
          </cell>
          <cell r="Q545">
            <v>0.89</v>
          </cell>
          <cell r="R545">
            <v>-0.25</v>
          </cell>
          <cell r="S545">
            <v>-0.28000000000000003</v>
          </cell>
          <cell r="T545">
            <v>0.87</v>
          </cell>
          <cell r="U545">
            <v>-0.55000000000000004</v>
          </cell>
          <cell r="V545">
            <v>2.12</v>
          </cell>
          <cell r="W545">
            <v>0.19</v>
          </cell>
          <cell r="X545">
            <v>0.85</v>
          </cell>
          <cell r="Y545">
            <v>0.97</v>
          </cell>
          <cell r="Z545">
            <v>0.96</v>
          </cell>
          <cell r="AA545">
            <v>-0.3</v>
          </cell>
          <cell r="AB545">
            <v>0.5</v>
          </cell>
          <cell r="AC545">
            <v>-0.55000000000000004</v>
          </cell>
          <cell r="AD545">
            <v>0.74</v>
          </cell>
          <cell r="AE545">
            <v>1.79</v>
          </cell>
          <cell r="AF545">
            <v>0.93</v>
          </cell>
          <cell r="AG545">
            <v>1.1200000000000001</v>
          </cell>
          <cell r="AH545">
            <v>0.1</v>
          </cell>
          <cell r="AI545">
            <v>0.57999999999999996</v>
          </cell>
          <cell r="AJ545">
            <v>0.2</v>
          </cell>
          <cell r="AK545">
            <v>1.83</v>
          </cell>
          <cell r="AL545">
            <v>0.53</v>
          </cell>
          <cell r="AM545">
            <v>0.38</v>
          </cell>
          <cell r="AN545">
            <v>0.23</v>
          </cell>
          <cell r="AO545">
            <v>0.28999999999999998</v>
          </cell>
          <cell r="AP545">
            <v>1.26</v>
          </cell>
          <cell r="AQ545">
            <v>0.98</v>
          </cell>
          <cell r="AR545">
            <v>1.02</v>
          </cell>
          <cell r="BI545">
            <v>544</v>
          </cell>
        </row>
        <row r="546">
          <cell r="A546" t="str">
            <v>7201054.Boite, danceteria e discoteca</v>
          </cell>
          <cell r="B546">
            <v>0.51</v>
          </cell>
          <cell r="C546">
            <v>-0.41</v>
          </cell>
          <cell r="D546">
            <v>-0.14000000000000001</v>
          </cell>
          <cell r="E546">
            <v>0.62</v>
          </cell>
          <cell r="F546">
            <v>1.06</v>
          </cell>
          <cell r="G546">
            <v>0.59</v>
          </cell>
          <cell r="H546">
            <v>0.61</v>
          </cell>
          <cell r="I546">
            <v>-1.38</v>
          </cell>
          <cell r="J546">
            <v>1.35</v>
          </cell>
          <cell r="K546">
            <v>1.88</v>
          </cell>
          <cell r="L546">
            <v>-0.18</v>
          </cell>
          <cell r="M546">
            <v>-0.56000000000000005</v>
          </cell>
          <cell r="N546">
            <v>1.76</v>
          </cell>
          <cell r="O546">
            <v>0.47</v>
          </cell>
          <cell r="P546">
            <v>1.1100000000000001</v>
          </cell>
          <cell r="Q546">
            <v>0.17</v>
          </cell>
          <cell r="R546">
            <v>0.89</v>
          </cell>
          <cell r="S546">
            <v>1.5</v>
          </cell>
          <cell r="T546">
            <v>1.19</v>
          </cell>
          <cell r="U546">
            <v>0.48</v>
          </cell>
          <cell r="V546">
            <v>2.12</v>
          </cell>
          <cell r="W546">
            <v>0.61</v>
          </cell>
          <cell r="X546">
            <v>0.59</v>
          </cell>
          <cell r="Y546">
            <v>-0.54</v>
          </cell>
          <cell r="Z546">
            <v>1.93</v>
          </cell>
          <cell r="AA546">
            <v>0.83</v>
          </cell>
          <cell r="AB546">
            <v>1.03</v>
          </cell>
          <cell r="AC546">
            <v>0.35</v>
          </cell>
          <cell r="AD546">
            <v>-0.11</v>
          </cell>
          <cell r="AE546">
            <v>-0.16</v>
          </cell>
          <cell r="AF546">
            <v>-0.37</v>
          </cell>
          <cell r="AG546">
            <v>0</v>
          </cell>
          <cell r="AH546">
            <v>0.9</v>
          </cell>
          <cell r="AI546">
            <v>0.43</v>
          </cell>
          <cell r="AJ546">
            <v>2.2999999999999998</v>
          </cell>
          <cell r="AK546">
            <v>-0.54</v>
          </cell>
          <cell r="AL546">
            <v>0.42</v>
          </cell>
          <cell r="AM546">
            <v>0.41</v>
          </cell>
          <cell r="AN546">
            <v>0.14000000000000001</v>
          </cell>
          <cell r="AO546">
            <v>-0.51</v>
          </cell>
          <cell r="AP546">
            <v>0.95</v>
          </cell>
          <cell r="AQ546">
            <v>0.12</v>
          </cell>
          <cell r="AR546">
            <v>1.06</v>
          </cell>
          <cell r="BI546">
            <v>545</v>
          </cell>
        </row>
        <row r="547">
          <cell r="A547" t="str">
            <v>7201063.Jogos lotéricos</v>
          </cell>
          <cell r="B547">
            <v>0</v>
          </cell>
          <cell r="C547">
            <v>0</v>
          </cell>
          <cell r="D547">
            <v>0</v>
          </cell>
          <cell r="E547">
            <v>0</v>
          </cell>
          <cell r="F547">
            <v>0</v>
          </cell>
          <cell r="G547">
            <v>0</v>
          </cell>
          <cell r="H547">
            <v>0</v>
          </cell>
          <cell r="I547">
            <v>0</v>
          </cell>
          <cell r="J547">
            <v>0</v>
          </cell>
          <cell r="K547">
            <v>0</v>
          </cell>
          <cell r="L547">
            <v>0</v>
          </cell>
          <cell r="M547">
            <v>0</v>
          </cell>
          <cell r="N547">
            <v>0</v>
          </cell>
          <cell r="O547">
            <v>0</v>
          </cell>
          <cell r="P547">
            <v>0</v>
          </cell>
          <cell r="Q547">
            <v>0</v>
          </cell>
          <cell r="R547">
            <v>0</v>
          </cell>
          <cell r="S547">
            <v>0</v>
          </cell>
          <cell r="T547">
            <v>0</v>
          </cell>
          <cell r="U547">
            <v>0</v>
          </cell>
          <cell r="V547">
            <v>0</v>
          </cell>
          <cell r="W547">
            <v>0</v>
          </cell>
          <cell r="X547">
            <v>0</v>
          </cell>
          <cell r="Y547">
            <v>0</v>
          </cell>
          <cell r="Z547">
            <v>0</v>
          </cell>
          <cell r="AA547">
            <v>0</v>
          </cell>
          <cell r="AB547">
            <v>0</v>
          </cell>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BI547">
            <v>546</v>
          </cell>
        </row>
        <row r="548">
          <cell r="A548" t="str">
            <v>7201066.Aluguel de fita de vídeo-game</v>
          </cell>
          <cell r="B548">
            <v>-0.33</v>
          </cell>
          <cell r="C548">
            <v>-0.13</v>
          </cell>
          <cell r="D548">
            <v>0.45</v>
          </cell>
          <cell r="E548">
            <v>0.33</v>
          </cell>
          <cell r="F548">
            <v>0.16</v>
          </cell>
          <cell r="G548">
            <v>-0.1</v>
          </cell>
          <cell r="H548">
            <v>-0.3</v>
          </cell>
          <cell r="I548">
            <v>1.22</v>
          </cell>
          <cell r="J548">
            <v>-0.42</v>
          </cell>
          <cell r="K548">
            <v>-0.47</v>
          </cell>
          <cell r="L548">
            <v>0.27</v>
          </cell>
          <cell r="M548">
            <v>0</v>
          </cell>
          <cell r="N548">
            <v>0.28999999999999998</v>
          </cell>
          <cell r="O548">
            <v>-1.89</v>
          </cell>
          <cell r="P548">
            <v>7.0000000000000007E-2</v>
          </cell>
          <cell r="Q548">
            <v>-7.0000000000000007E-2</v>
          </cell>
          <cell r="R548">
            <v>1.67</v>
          </cell>
          <cell r="S548">
            <v>2.66</v>
          </cell>
          <cell r="T548">
            <v>0.14000000000000001</v>
          </cell>
          <cell r="U548">
            <v>2</v>
          </cell>
          <cell r="V548">
            <v>4.71</v>
          </cell>
          <cell r="W548">
            <v>0.45</v>
          </cell>
          <cell r="X548">
            <v>-0.75</v>
          </cell>
          <cell r="Y548">
            <v>0.37</v>
          </cell>
          <cell r="Z548">
            <v>0.55000000000000004</v>
          </cell>
          <cell r="AA548">
            <v>-0.9</v>
          </cell>
          <cell r="AB548">
            <v>1.76</v>
          </cell>
          <cell r="AC548">
            <v>3.85</v>
          </cell>
          <cell r="AD548">
            <v>0.68</v>
          </cell>
          <cell r="AE548">
            <v>0.47</v>
          </cell>
          <cell r="AF548">
            <v>-0.13</v>
          </cell>
          <cell r="AG548">
            <v>0.7</v>
          </cell>
          <cell r="AH548">
            <v>2.1</v>
          </cell>
          <cell r="AI548">
            <v>2.12</v>
          </cell>
          <cell r="AJ548">
            <v>-0.5</v>
          </cell>
          <cell r="AK548">
            <v>0.63</v>
          </cell>
          <cell r="AL548">
            <v>-0.82</v>
          </cell>
          <cell r="AM548">
            <v>1.89</v>
          </cell>
          <cell r="AN548">
            <v>1.44</v>
          </cell>
          <cell r="AO548">
            <v>0.8</v>
          </cell>
          <cell r="AP548">
            <v>1.74</v>
          </cell>
          <cell r="AQ548">
            <v>0.64</v>
          </cell>
          <cell r="AR548">
            <v>-1.68</v>
          </cell>
          <cell r="BI548">
            <v>547</v>
          </cell>
        </row>
        <row r="549">
          <cell r="A549" t="str">
            <v>7201068.Motel</v>
          </cell>
          <cell r="B549">
            <v>0.64</v>
          </cell>
          <cell r="C549">
            <v>-0.18</v>
          </cell>
          <cell r="D549">
            <v>0.59</v>
          </cell>
          <cell r="E549">
            <v>0.27</v>
          </cell>
          <cell r="F549">
            <v>0.53</v>
          </cell>
          <cell r="G549">
            <v>0.83</v>
          </cell>
          <cell r="H549">
            <v>2.15</v>
          </cell>
          <cell r="I549">
            <v>-1.38</v>
          </cell>
          <cell r="J549">
            <v>0.87</v>
          </cell>
          <cell r="K549">
            <v>-0.13</v>
          </cell>
          <cell r="L549">
            <v>-1.46</v>
          </cell>
          <cell r="M549">
            <v>-2.5</v>
          </cell>
          <cell r="N549">
            <v>-0.13</v>
          </cell>
          <cell r="O549">
            <v>3.02</v>
          </cell>
          <cell r="P549">
            <v>0.4</v>
          </cell>
          <cell r="Q549">
            <v>-0.06</v>
          </cell>
          <cell r="R549">
            <v>0.11</v>
          </cell>
          <cell r="S549">
            <v>2.74</v>
          </cell>
          <cell r="T549">
            <v>0.05</v>
          </cell>
          <cell r="U549">
            <v>0.63</v>
          </cell>
          <cell r="V549">
            <v>0.92</v>
          </cell>
          <cell r="W549">
            <v>1.35</v>
          </cell>
          <cell r="X549">
            <v>-1.02</v>
          </cell>
          <cell r="Y549">
            <v>2.57</v>
          </cell>
          <cell r="Z549">
            <v>0.75</v>
          </cell>
          <cell r="AA549">
            <v>1.5</v>
          </cell>
          <cell r="AB549">
            <v>0.25</v>
          </cell>
          <cell r="AC549">
            <v>0.51</v>
          </cell>
          <cell r="AD549">
            <v>0.52</v>
          </cell>
          <cell r="AE549">
            <v>-0.31</v>
          </cell>
          <cell r="AF549">
            <v>0.9</v>
          </cell>
          <cell r="AG549">
            <v>0.38</v>
          </cell>
          <cell r="AH549">
            <v>-0.56000000000000005</v>
          </cell>
          <cell r="AI549">
            <v>0.72</v>
          </cell>
          <cell r="AJ549">
            <v>0</v>
          </cell>
          <cell r="AK549">
            <v>1.42</v>
          </cell>
          <cell r="AL549">
            <v>0.6</v>
          </cell>
          <cell r="AM549">
            <v>-0.57999999999999996</v>
          </cell>
          <cell r="AN549">
            <v>0.47</v>
          </cell>
          <cell r="AO549">
            <v>-0.17</v>
          </cell>
          <cell r="AP549">
            <v>2.14</v>
          </cell>
          <cell r="AQ549">
            <v>1.89</v>
          </cell>
          <cell r="AR549">
            <v>1.32</v>
          </cell>
          <cell r="BI549">
            <v>548</v>
          </cell>
        </row>
        <row r="550">
          <cell r="A550" t="str">
            <v>7201069.Bicicleta ergométrica</v>
          </cell>
          <cell r="B550">
            <v>1.38</v>
          </cell>
          <cell r="C550">
            <v>0.33</v>
          </cell>
          <cell r="D550">
            <v>0.28999999999999998</v>
          </cell>
          <cell r="E550">
            <v>0.88</v>
          </cell>
          <cell r="F550">
            <v>-1.79</v>
          </cell>
          <cell r="G550">
            <v>0</v>
          </cell>
          <cell r="H550">
            <v>3.2</v>
          </cell>
          <cell r="I550">
            <v>1.18</v>
          </cell>
          <cell r="J550">
            <v>-1.22</v>
          </cell>
          <cell r="K550">
            <v>2.0299999999999998</v>
          </cell>
          <cell r="L550">
            <v>1.04</v>
          </cell>
          <cell r="M550">
            <v>-1.03</v>
          </cell>
          <cell r="N550">
            <v>-2.5299999999999998</v>
          </cell>
          <cell r="O550">
            <v>7.59</v>
          </cell>
          <cell r="P550">
            <v>4.26</v>
          </cell>
          <cell r="Q550">
            <v>2.29</v>
          </cell>
          <cell r="R550">
            <v>0.96</v>
          </cell>
          <cell r="S550">
            <v>3.17</v>
          </cell>
          <cell r="T550">
            <v>-2.88</v>
          </cell>
          <cell r="U550">
            <v>1.78</v>
          </cell>
          <cell r="V550">
            <v>-0.87</v>
          </cell>
          <cell r="W550">
            <v>-1.87</v>
          </cell>
          <cell r="X550">
            <v>1.47</v>
          </cell>
          <cell r="Y550">
            <v>0.19</v>
          </cell>
          <cell r="Z550">
            <v>1.56</v>
          </cell>
          <cell r="AA550">
            <v>1.52</v>
          </cell>
          <cell r="AB550">
            <v>0.08</v>
          </cell>
          <cell r="AC550">
            <v>-0.48</v>
          </cell>
          <cell r="AD550">
            <v>2.41</v>
          </cell>
          <cell r="AE550">
            <v>1.89</v>
          </cell>
          <cell r="AF550">
            <v>-0.48</v>
          </cell>
          <cell r="AG550">
            <v>0.64</v>
          </cell>
          <cell r="AH550">
            <v>0.17</v>
          </cell>
          <cell r="AI550">
            <v>-0.85</v>
          </cell>
          <cell r="AJ550">
            <v>-1.67</v>
          </cell>
          <cell r="AK550">
            <v>4.29</v>
          </cell>
          <cell r="AL550">
            <v>3.24</v>
          </cell>
          <cell r="AM550">
            <v>-1.03</v>
          </cell>
          <cell r="AN550">
            <v>3.04</v>
          </cell>
          <cell r="AO550">
            <v>3.58</v>
          </cell>
          <cell r="AP550">
            <v>0.94</v>
          </cell>
          <cell r="AQ550">
            <v>0.48</v>
          </cell>
          <cell r="AR550">
            <v>2.7</v>
          </cell>
          <cell r="BI550">
            <v>549</v>
          </cell>
        </row>
        <row r="551">
          <cell r="A551" t="str">
            <v>7201083.Material esportivo</v>
          </cell>
          <cell r="B551">
            <v>0.55000000000000004</v>
          </cell>
          <cell r="C551">
            <v>0.82</v>
          </cell>
          <cell r="D551">
            <v>-0.83</v>
          </cell>
          <cell r="E551">
            <v>1.1399999999999999</v>
          </cell>
          <cell r="F551">
            <v>-0.89</v>
          </cell>
          <cell r="G551">
            <v>4.37</v>
          </cell>
          <cell r="H551">
            <v>-1.1000000000000001</v>
          </cell>
          <cell r="I551">
            <v>1.01</v>
          </cell>
          <cell r="J551">
            <v>1.75</v>
          </cell>
          <cell r="K551">
            <v>3.06</v>
          </cell>
          <cell r="L551">
            <v>4.03</v>
          </cell>
          <cell r="M551">
            <v>-2.71</v>
          </cell>
          <cell r="N551">
            <v>-0.06</v>
          </cell>
          <cell r="O551">
            <v>-1.99</v>
          </cell>
          <cell r="P551">
            <v>2.91</v>
          </cell>
          <cell r="Q551">
            <v>0.03</v>
          </cell>
          <cell r="R551">
            <v>-2.86</v>
          </cell>
          <cell r="S551">
            <v>0.39</v>
          </cell>
          <cell r="T551">
            <v>1.58</v>
          </cell>
          <cell r="U551">
            <v>-2.25</v>
          </cell>
          <cell r="V551">
            <v>-1.04</v>
          </cell>
          <cell r="W551">
            <v>3.46</v>
          </cell>
          <cell r="X551">
            <v>-2.2400000000000002</v>
          </cell>
          <cell r="Y551">
            <v>5.6</v>
          </cell>
          <cell r="Z551">
            <v>2.17</v>
          </cell>
          <cell r="AA551">
            <v>-1.68</v>
          </cell>
          <cell r="AB551">
            <v>-2.3199999999999998</v>
          </cell>
          <cell r="AC551">
            <v>1.93</v>
          </cell>
          <cell r="AD551">
            <v>3.41</v>
          </cell>
          <cell r="AE551">
            <v>0.41</v>
          </cell>
          <cell r="AF551">
            <v>2.4700000000000002</v>
          </cell>
          <cell r="AG551">
            <v>3.96</v>
          </cell>
          <cell r="AH551">
            <v>1.78</v>
          </cell>
          <cell r="AI551">
            <v>0.79</v>
          </cell>
          <cell r="AJ551">
            <v>2.15</v>
          </cell>
          <cell r="AK551">
            <v>-3.43</v>
          </cell>
          <cell r="AL551">
            <v>0.79</v>
          </cell>
          <cell r="AM551">
            <v>2.06</v>
          </cell>
          <cell r="AN551">
            <v>0.34</v>
          </cell>
          <cell r="AO551">
            <v>-0.36</v>
          </cell>
          <cell r="AP551">
            <v>-1.32</v>
          </cell>
          <cell r="AQ551">
            <v>3.15</v>
          </cell>
          <cell r="AR551">
            <v>2.23</v>
          </cell>
          <cell r="BI551">
            <v>550</v>
          </cell>
        </row>
        <row r="552">
          <cell r="A552" t="str">
            <v>7201084.Telesena</v>
          </cell>
          <cell r="B552">
            <v>0</v>
          </cell>
          <cell r="C552">
            <v>0</v>
          </cell>
          <cell r="D552">
            <v>0</v>
          </cell>
          <cell r="E552">
            <v>0</v>
          </cell>
          <cell r="F552">
            <v>0</v>
          </cell>
          <cell r="G552">
            <v>0</v>
          </cell>
          <cell r="H552">
            <v>0</v>
          </cell>
          <cell r="I552">
            <v>0</v>
          </cell>
          <cell r="J552">
            <v>0</v>
          </cell>
          <cell r="K552">
            <v>0</v>
          </cell>
          <cell r="L552">
            <v>0</v>
          </cell>
          <cell r="M552">
            <v>0</v>
          </cell>
          <cell r="N552">
            <v>0</v>
          </cell>
          <cell r="O552">
            <v>0</v>
          </cell>
          <cell r="P552">
            <v>0</v>
          </cell>
          <cell r="Q552">
            <v>0</v>
          </cell>
          <cell r="R552">
            <v>0</v>
          </cell>
          <cell r="S552">
            <v>0.01</v>
          </cell>
          <cell r="T552">
            <v>0</v>
          </cell>
          <cell r="U552">
            <v>0</v>
          </cell>
          <cell r="V552">
            <v>0</v>
          </cell>
          <cell r="W552">
            <v>0</v>
          </cell>
          <cell r="X552">
            <v>0</v>
          </cell>
          <cell r="Y552">
            <v>0</v>
          </cell>
          <cell r="Z552">
            <v>0</v>
          </cell>
          <cell r="AA552">
            <v>0</v>
          </cell>
          <cell r="AB552">
            <v>0</v>
          </cell>
          <cell r="AC552">
            <v>0</v>
          </cell>
          <cell r="AD552">
            <v>-0.01</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BI552">
            <v>551</v>
          </cell>
        </row>
        <row r="553">
          <cell r="A553" t="str">
            <v>7201085.Fita de vídeo gravada</v>
          </cell>
          <cell r="B553">
            <v>0.78</v>
          </cell>
          <cell r="C553">
            <v>-0.15</v>
          </cell>
          <cell r="D553">
            <v>1.4</v>
          </cell>
          <cell r="E553">
            <v>-0.05</v>
          </cell>
          <cell r="F553">
            <v>1.85</v>
          </cell>
          <cell r="G553">
            <v>-0.16</v>
          </cell>
          <cell r="H553">
            <v>-7.0000000000000007E-2</v>
          </cell>
          <cell r="I553">
            <v>-1.76</v>
          </cell>
          <cell r="J553">
            <v>1.19</v>
          </cell>
          <cell r="K553">
            <v>2.21</v>
          </cell>
          <cell r="L553">
            <v>1.42</v>
          </cell>
          <cell r="M553">
            <v>-0.03</v>
          </cell>
          <cell r="N553">
            <v>-2.58</v>
          </cell>
          <cell r="O553">
            <v>0.35</v>
          </cell>
          <cell r="P553">
            <v>0.04</v>
          </cell>
          <cell r="Q553">
            <v>-1.1000000000000001</v>
          </cell>
          <cell r="R553">
            <v>-0.4</v>
          </cell>
          <cell r="S553">
            <v>1.85</v>
          </cell>
          <cell r="T553">
            <v>0.9</v>
          </cell>
          <cell r="U553">
            <v>-0.28999999999999998</v>
          </cell>
          <cell r="V553">
            <v>-0.52</v>
          </cell>
          <cell r="W553">
            <v>0.09</v>
          </cell>
          <cell r="X553">
            <v>-1.08</v>
          </cell>
          <cell r="Y553">
            <v>2.4700000000000002</v>
          </cell>
          <cell r="Z553">
            <v>-0.73</v>
          </cell>
          <cell r="AA553">
            <v>0.18</v>
          </cell>
          <cell r="AB553">
            <v>0.9</v>
          </cell>
          <cell r="AC553">
            <v>1.78</v>
          </cell>
          <cell r="AD553">
            <v>0.15</v>
          </cell>
          <cell r="AE553">
            <v>1.1200000000000001</v>
          </cell>
          <cell r="AF553">
            <v>1.29</v>
          </cell>
          <cell r="AG553">
            <v>1.48</v>
          </cell>
          <cell r="AH553">
            <v>2.02</v>
          </cell>
          <cell r="AI553">
            <v>0.36</v>
          </cell>
          <cell r="AJ553">
            <v>1.45</v>
          </cell>
          <cell r="AK553">
            <v>0.21</v>
          </cell>
          <cell r="AL553">
            <v>2.62</v>
          </cell>
          <cell r="AM553">
            <v>1.97</v>
          </cell>
          <cell r="AN553">
            <v>-0.16</v>
          </cell>
          <cell r="AO553">
            <v>2.4</v>
          </cell>
          <cell r="AP553">
            <v>0.17</v>
          </cell>
          <cell r="AQ553">
            <v>0.84</v>
          </cell>
          <cell r="AR553">
            <v>0.12</v>
          </cell>
          <cell r="BI553">
            <v>552</v>
          </cell>
        </row>
        <row r="554">
          <cell r="A554" t="str">
            <v>7201088.Bingo</v>
          </cell>
          <cell r="B554">
            <v>0</v>
          </cell>
          <cell r="C554">
            <v>0</v>
          </cell>
          <cell r="D554">
            <v>0</v>
          </cell>
          <cell r="E554">
            <v>-2.79</v>
          </cell>
          <cell r="F554">
            <v>0.66</v>
          </cell>
          <cell r="G554">
            <v>0.22</v>
          </cell>
          <cell r="H554">
            <v>1.23</v>
          </cell>
          <cell r="I554">
            <v>0.46</v>
          </cell>
          <cell r="J554">
            <v>0.5</v>
          </cell>
          <cell r="K554">
            <v>-0.16</v>
          </cell>
          <cell r="L554">
            <v>0.55000000000000004</v>
          </cell>
          <cell r="M554">
            <v>1.25</v>
          </cell>
          <cell r="N554">
            <v>8.2899999999999991</v>
          </cell>
          <cell r="O554">
            <v>-3.66</v>
          </cell>
          <cell r="P554">
            <v>0.18</v>
          </cell>
          <cell r="Q554">
            <v>0.17</v>
          </cell>
          <cell r="R554">
            <v>0</v>
          </cell>
          <cell r="S554">
            <v>0.01</v>
          </cell>
          <cell r="T554">
            <v>0.04</v>
          </cell>
          <cell r="U554">
            <v>0</v>
          </cell>
          <cell r="V554">
            <v>0</v>
          </cell>
          <cell r="W554">
            <v>0.72</v>
          </cell>
          <cell r="X554">
            <v>0</v>
          </cell>
          <cell r="Y554">
            <v>0.64</v>
          </cell>
          <cell r="Z554">
            <v>-0.06</v>
          </cell>
          <cell r="AA554">
            <v>0.1</v>
          </cell>
          <cell r="AB554">
            <v>0.08</v>
          </cell>
          <cell r="AC554">
            <v>0.09</v>
          </cell>
          <cell r="AD554">
            <v>0.13</v>
          </cell>
          <cell r="AE554">
            <v>0.08</v>
          </cell>
          <cell r="AF554">
            <v>0.06</v>
          </cell>
          <cell r="AG554">
            <v>-0.06</v>
          </cell>
          <cell r="AH554">
            <v>2.2599999999999998</v>
          </cell>
          <cell r="AI554">
            <v>0.15</v>
          </cell>
          <cell r="AJ554">
            <v>-1.57</v>
          </cell>
          <cell r="AK554">
            <v>0.02</v>
          </cell>
          <cell r="AL554">
            <v>0.01</v>
          </cell>
          <cell r="AM554">
            <v>0.57999999999999996</v>
          </cell>
          <cell r="AN554">
            <v>0.14000000000000001</v>
          </cell>
          <cell r="AO554">
            <v>2.41</v>
          </cell>
          <cell r="AP554">
            <v>0.42</v>
          </cell>
          <cell r="AQ554">
            <v>0.24</v>
          </cell>
          <cell r="AR554">
            <v>0.13</v>
          </cell>
          <cell r="BI554">
            <v>553</v>
          </cell>
        </row>
        <row r="555">
          <cell r="A555" t="str">
            <v>7201090.Hotel</v>
          </cell>
          <cell r="B555">
            <v>0.89</v>
          </cell>
          <cell r="C555">
            <v>-0.28000000000000003</v>
          </cell>
          <cell r="D555">
            <v>0.94</v>
          </cell>
          <cell r="E555">
            <v>-1.37</v>
          </cell>
          <cell r="F555">
            <v>1.38</v>
          </cell>
          <cell r="G555">
            <v>0.69</v>
          </cell>
          <cell r="H555">
            <v>1.25</v>
          </cell>
          <cell r="I555">
            <v>-0.52</v>
          </cell>
          <cell r="J555">
            <v>0.05</v>
          </cell>
          <cell r="K555">
            <v>1.4</v>
          </cell>
          <cell r="L555">
            <v>1.79</v>
          </cell>
          <cell r="M555">
            <v>1.72</v>
          </cell>
          <cell r="N555">
            <v>-2.95</v>
          </cell>
          <cell r="O555">
            <v>2</v>
          </cell>
          <cell r="P555">
            <v>0.78</v>
          </cell>
          <cell r="Q555">
            <v>-1.65</v>
          </cell>
          <cell r="R555">
            <v>8</v>
          </cell>
          <cell r="S555">
            <v>-1.1200000000000001</v>
          </cell>
          <cell r="T555">
            <v>0.7</v>
          </cell>
          <cell r="U555">
            <v>-1.3</v>
          </cell>
          <cell r="V555">
            <v>-2.65</v>
          </cell>
          <cell r="W555">
            <v>0.62</v>
          </cell>
          <cell r="X555">
            <v>-0.32</v>
          </cell>
          <cell r="Y555">
            <v>2.13</v>
          </cell>
          <cell r="Z555">
            <v>2.86</v>
          </cell>
          <cell r="AA555">
            <v>-0.42</v>
          </cell>
          <cell r="AB555">
            <v>-0.03</v>
          </cell>
          <cell r="AC555">
            <v>1.0900000000000001</v>
          </cell>
          <cell r="AD555">
            <v>0.56999999999999995</v>
          </cell>
          <cell r="AE555">
            <v>0.91</v>
          </cell>
          <cell r="AF555">
            <v>-0.78</v>
          </cell>
          <cell r="AG555">
            <v>0.64</v>
          </cell>
          <cell r="AH555">
            <v>-0.24</v>
          </cell>
          <cell r="AI555">
            <v>1.26</v>
          </cell>
          <cell r="AJ555">
            <v>-0.15</v>
          </cell>
          <cell r="AK555">
            <v>0.01</v>
          </cell>
          <cell r="AL555">
            <v>0.45</v>
          </cell>
          <cell r="AM555">
            <v>0.52</v>
          </cell>
          <cell r="AN555">
            <v>-0.25</v>
          </cell>
          <cell r="AO555">
            <v>0.21</v>
          </cell>
          <cell r="AP555">
            <v>2.92</v>
          </cell>
          <cell r="AQ555">
            <v>0.79</v>
          </cell>
          <cell r="AR555">
            <v>0.84</v>
          </cell>
          <cell r="BI555">
            <v>554</v>
          </cell>
        </row>
        <row r="556">
          <cell r="A556" t="str">
            <v>7201091.Arma de fogo</v>
          </cell>
          <cell r="B556">
            <v>1.28</v>
          </cell>
          <cell r="C556">
            <v>0.03</v>
          </cell>
          <cell r="D556">
            <v>0.95</v>
          </cell>
          <cell r="E556">
            <v>0.68</v>
          </cell>
          <cell r="F556">
            <v>1.39</v>
          </cell>
          <cell r="G556">
            <v>3.05</v>
          </cell>
          <cell r="H556">
            <v>1.88</v>
          </cell>
          <cell r="I556">
            <v>-1.1100000000000001</v>
          </cell>
          <cell r="J556">
            <v>0.78</v>
          </cell>
          <cell r="K556">
            <v>-1.54</v>
          </cell>
          <cell r="L556">
            <v>-0.84</v>
          </cell>
          <cell r="M556">
            <v>3.08</v>
          </cell>
          <cell r="N556">
            <v>0.81</v>
          </cell>
          <cell r="O556">
            <v>-1.36</v>
          </cell>
          <cell r="P556">
            <v>-0.56000000000000005</v>
          </cell>
          <cell r="Q556">
            <v>7.0000000000000007E-2</v>
          </cell>
          <cell r="R556">
            <v>0.7</v>
          </cell>
          <cell r="S556">
            <v>0.23</v>
          </cell>
          <cell r="T556">
            <v>2.39</v>
          </cell>
          <cell r="U556">
            <v>-0.02</v>
          </cell>
          <cell r="V556">
            <v>2.69</v>
          </cell>
          <cell r="W556">
            <v>-2.15</v>
          </cell>
          <cell r="X556">
            <v>1.89</v>
          </cell>
          <cell r="Y556">
            <v>0.76</v>
          </cell>
          <cell r="Z556">
            <v>3.78</v>
          </cell>
          <cell r="AA556">
            <v>-0.87</v>
          </cell>
          <cell r="AB556">
            <v>-0.88</v>
          </cell>
          <cell r="AC556">
            <v>1.28</v>
          </cell>
          <cell r="AD556">
            <v>1.62</v>
          </cell>
          <cell r="AE556">
            <v>1.34</v>
          </cell>
          <cell r="AF556">
            <v>2.89</v>
          </cell>
          <cell r="AG556">
            <v>-0.05</v>
          </cell>
          <cell r="AH556">
            <v>-1.78</v>
          </cell>
          <cell r="AI556">
            <v>1.25</v>
          </cell>
          <cell r="AJ556">
            <v>0.5</v>
          </cell>
          <cell r="AK556">
            <v>2.2599999999999998</v>
          </cell>
          <cell r="AL556">
            <v>3.44</v>
          </cell>
          <cell r="AM556">
            <v>0.22</v>
          </cell>
          <cell r="AN556">
            <v>1.51</v>
          </cell>
          <cell r="AO556">
            <v>-0.16</v>
          </cell>
          <cell r="AP556">
            <v>3.53</v>
          </cell>
          <cell r="AQ556">
            <v>2.8</v>
          </cell>
          <cell r="AR556">
            <v>0.71</v>
          </cell>
          <cell r="BI556">
            <v>555</v>
          </cell>
        </row>
        <row r="557">
          <cell r="A557" t="str">
            <v>7201095.Excursões</v>
          </cell>
          <cell r="B557">
            <v>-0.94</v>
          </cell>
          <cell r="C557">
            <v>-1.38</v>
          </cell>
          <cell r="D557">
            <v>0.27</v>
          </cell>
          <cell r="E557">
            <v>0.21</v>
          </cell>
          <cell r="F557">
            <v>3.35</v>
          </cell>
          <cell r="G557">
            <v>1.95</v>
          </cell>
          <cell r="H557">
            <v>0.51</v>
          </cell>
          <cell r="I557">
            <v>1.08</v>
          </cell>
          <cell r="J557">
            <v>0.28999999999999998</v>
          </cell>
          <cell r="K557">
            <v>-0.54</v>
          </cell>
          <cell r="L557">
            <v>0.99</v>
          </cell>
          <cell r="M557">
            <v>5.29</v>
          </cell>
          <cell r="N557">
            <v>-1.76</v>
          </cell>
          <cell r="O557">
            <v>1.31</v>
          </cell>
          <cell r="P557">
            <v>0.97</v>
          </cell>
          <cell r="Q557">
            <v>0.08</v>
          </cell>
          <cell r="R557">
            <v>4.0199999999999996</v>
          </cell>
          <cell r="S557">
            <v>2.83</v>
          </cell>
          <cell r="T557">
            <v>0.96</v>
          </cell>
          <cell r="U557">
            <v>0.62</v>
          </cell>
          <cell r="V557">
            <v>1.1000000000000001</v>
          </cell>
          <cell r="W557">
            <v>1.53</v>
          </cell>
          <cell r="X557">
            <v>0.41</v>
          </cell>
          <cell r="Y557">
            <v>1.53</v>
          </cell>
          <cell r="Z557">
            <v>-0.88</v>
          </cell>
          <cell r="AA557">
            <v>1.78</v>
          </cell>
          <cell r="AB557">
            <v>2.94</v>
          </cell>
          <cell r="AC557">
            <v>-1.1399999999999999</v>
          </cell>
          <cell r="AD557">
            <v>2.4</v>
          </cell>
          <cell r="AE557">
            <v>2.2799999999999998</v>
          </cell>
          <cell r="AF557">
            <v>0.42</v>
          </cell>
          <cell r="AG557">
            <v>1.51</v>
          </cell>
          <cell r="AH557">
            <v>-0.09</v>
          </cell>
          <cell r="AI557">
            <v>0.17</v>
          </cell>
          <cell r="AJ557">
            <v>1.01</v>
          </cell>
          <cell r="AK557">
            <v>2.0299999999999998</v>
          </cell>
          <cell r="AL557">
            <v>0.21</v>
          </cell>
          <cell r="AM557">
            <v>1.78</v>
          </cell>
          <cell r="AN557">
            <v>0.89</v>
          </cell>
          <cell r="AO557">
            <v>0.9</v>
          </cell>
          <cell r="AP557">
            <v>3.03</v>
          </cell>
          <cell r="AQ557">
            <v>4.43</v>
          </cell>
          <cell r="AR557">
            <v>-1.31</v>
          </cell>
          <cell r="BI557">
            <v>556</v>
          </cell>
        </row>
        <row r="558">
          <cell r="A558" t="str">
            <v>7201097.Alimento para animais(exceto cães)</v>
          </cell>
          <cell r="B558">
            <v>-0.01</v>
          </cell>
          <cell r="C558">
            <v>0.94</v>
          </cell>
          <cell r="D558">
            <v>0.68</v>
          </cell>
          <cell r="E558">
            <v>-0.35</v>
          </cell>
          <cell r="F558">
            <v>0.25</v>
          </cell>
          <cell r="G558">
            <v>-0.17</v>
          </cell>
          <cell r="H558">
            <v>-0.28999999999999998</v>
          </cell>
          <cell r="I558">
            <v>-0.56999999999999995</v>
          </cell>
          <cell r="J558">
            <v>2.1</v>
          </cell>
          <cell r="K558">
            <v>-0.71</v>
          </cell>
          <cell r="L558">
            <v>-1.63</v>
          </cell>
          <cell r="M558">
            <v>1.51</v>
          </cell>
          <cell r="N558">
            <v>-1.2</v>
          </cell>
          <cell r="O558">
            <v>-0.48</v>
          </cell>
          <cell r="P558">
            <v>1.53</v>
          </cell>
          <cell r="Q558">
            <v>1</v>
          </cell>
          <cell r="R558">
            <v>0</v>
          </cell>
          <cell r="S558">
            <v>0.77</v>
          </cell>
          <cell r="T558">
            <v>0.16</v>
          </cell>
          <cell r="U558">
            <v>-0.86</v>
          </cell>
          <cell r="V558">
            <v>0.36</v>
          </cell>
          <cell r="W558">
            <v>1.3</v>
          </cell>
          <cell r="X558">
            <v>0.78</v>
          </cell>
          <cell r="Y558">
            <v>0.6</v>
          </cell>
          <cell r="Z558">
            <v>1.81</v>
          </cell>
          <cell r="AA558">
            <v>0.82</v>
          </cell>
          <cell r="AB558">
            <v>1.32</v>
          </cell>
          <cell r="AC558">
            <v>1.96</v>
          </cell>
          <cell r="AD558">
            <v>2.4</v>
          </cell>
          <cell r="AE558">
            <v>1.33</v>
          </cell>
          <cell r="AF558">
            <v>0.87</v>
          </cell>
          <cell r="AG558">
            <v>1.53</v>
          </cell>
          <cell r="AH558">
            <v>1.67</v>
          </cell>
          <cell r="AI558">
            <v>1.81</v>
          </cell>
          <cell r="AJ558">
            <v>0.73</v>
          </cell>
          <cell r="AK558">
            <v>0.86</v>
          </cell>
          <cell r="AL558">
            <v>1.0900000000000001</v>
          </cell>
          <cell r="AM558">
            <v>1.89</v>
          </cell>
          <cell r="AN558">
            <v>1.63</v>
          </cell>
          <cell r="AO558">
            <v>2.17</v>
          </cell>
          <cell r="AP558">
            <v>3.01</v>
          </cell>
          <cell r="AQ558">
            <v>2.81</v>
          </cell>
          <cell r="AR558">
            <v>3.61</v>
          </cell>
          <cell r="BI558">
            <v>557</v>
          </cell>
        </row>
        <row r="559">
          <cell r="A559" t="str">
            <v>7202.Fumo</v>
          </cell>
          <cell r="B559">
            <v>-2.2400000000000002</v>
          </cell>
          <cell r="C559">
            <v>0</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0.14000000000000001</v>
          </cell>
          <cell r="S559">
            <v>0.2</v>
          </cell>
          <cell r="T559">
            <v>0</v>
          </cell>
          <cell r="U559">
            <v>0</v>
          </cell>
          <cell r="V559">
            <v>0</v>
          </cell>
          <cell r="W559">
            <v>0</v>
          </cell>
          <cell r="X559">
            <v>0</v>
          </cell>
          <cell r="Y559">
            <v>0</v>
          </cell>
          <cell r="Z559">
            <v>-0.18</v>
          </cell>
          <cell r="AA559">
            <v>-0.06</v>
          </cell>
          <cell r="AB559">
            <v>6.38</v>
          </cell>
          <cell r="AC559">
            <v>4.6500000000000004</v>
          </cell>
          <cell r="AD559">
            <v>0</v>
          </cell>
          <cell r="AE559">
            <v>0.28000000000000003</v>
          </cell>
          <cell r="AF559">
            <v>0</v>
          </cell>
          <cell r="AG559">
            <v>0</v>
          </cell>
          <cell r="AH559">
            <v>0</v>
          </cell>
          <cell r="AI559">
            <v>-0.3</v>
          </cell>
          <cell r="AJ559">
            <v>-1.74</v>
          </cell>
          <cell r="AK559">
            <v>-0.56000000000000005</v>
          </cell>
          <cell r="AL559">
            <v>-0.2</v>
          </cell>
          <cell r="AM559">
            <v>-0.24</v>
          </cell>
          <cell r="AN559">
            <v>5.26</v>
          </cell>
          <cell r="AO559">
            <v>0</v>
          </cell>
          <cell r="AP559">
            <v>10.57</v>
          </cell>
          <cell r="AQ559">
            <v>3.18</v>
          </cell>
          <cell r="AR559">
            <v>0</v>
          </cell>
          <cell r="BI559">
            <v>558</v>
          </cell>
        </row>
        <row r="560">
          <cell r="A560" t="str">
            <v>7202041.Cigarro</v>
          </cell>
          <cell r="B560">
            <v>-2.2400000000000002</v>
          </cell>
          <cell r="C560">
            <v>0</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0.14000000000000001</v>
          </cell>
          <cell r="S560">
            <v>0.2</v>
          </cell>
          <cell r="T560">
            <v>0</v>
          </cell>
          <cell r="U560">
            <v>0</v>
          </cell>
          <cell r="V560">
            <v>0</v>
          </cell>
          <cell r="W560">
            <v>0</v>
          </cell>
          <cell r="X560">
            <v>0</v>
          </cell>
          <cell r="Y560">
            <v>0</v>
          </cell>
          <cell r="Z560">
            <v>-0.18</v>
          </cell>
          <cell r="AA560">
            <v>-0.06</v>
          </cell>
          <cell r="AB560">
            <v>6.38</v>
          </cell>
          <cell r="AC560">
            <v>4.6500000000000004</v>
          </cell>
          <cell r="AD560">
            <v>0</v>
          </cell>
          <cell r="AE560">
            <v>0.28000000000000003</v>
          </cell>
          <cell r="AF560">
            <v>0</v>
          </cell>
          <cell r="AG560">
            <v>0</v>
          </cell>
          <cell r="AH560">
            <v>0</v>
          </cell>
          <cell r="AI560">
            <v>-0.3</v>
          </cell>
          <cell r="AJ560">
            <v>-1.74</v>
          </cell>
          <cell r="AK560">
            <v>-0.56000000000000005</v>
          </cell>
          <cell r="AL560">
            <v>-0.2</v>
          </cell>
          <cell r="AM560">
            <v>-0.24</v>
          </cell>
          <cell r="AN560">
            <v>5.26</v>
          </cell>
          <cell r="AO560">
            <v>0</v>
          </cell>
          <cell r="AP560">
            <v>10.57</v>
          </cell>
          <cell r="AQ560">
            <v>3.18</v>
          </cell>
          <cell r="AR560">
            <v>0</v>
          </cell>
          <cell r="BI560">
            <v>559</v>
          </cell>
        </row>
        <row r="561">
          <cell r="A561" t="str">
            <v>7203.Fotografia e filmagem</v>
          </cell>
          <cell r="B561">
            <v>0.28000000000000003</v>
          </cell>
          <cell r="C561">
            <v>0.49</v>
          </cell>
          <cell r="D561">
            <v>-0.78</v>
          </cell>
          <cell r="E561">
            <v>0.43</v>
          </cell>
          <cell r="F561">
            <v>3.72</v>
          </cell>
          <cell r="G561">
            <v>3.12</v>
          </cell>
          <cell r="H561">
            <v>0.79</v>
          </cell>
          <cell r="I561">
            <v>-0.84</v>
          </cell>
          <cell r="J561">
            <v>1.28</v>
          </cell>
          <cell r="K561">
            <v>-1.05</v>
          </cell>
          <cell r="L561">
            <v>-0.83</v>
          </cell>
          <cell r="M561">
            <v>-0.2</v>
          </cell>
          <cell r="N561">
            <v>-0.59</v>
          </cell>
          <cell r="O561">
            <v>1.1399999999999999</v>
          </cell>
          <cell r="P561">
            <v>0.01</v>
          </cell>
          <cell r="Q561">
            <v>0.19</v>
          </cell>
          <cell r="R561">
            <v>0.12</v>
          </cell>
          <cell r="S561">
            <v>-0.3</v>
          </cell>
          <cell r="T561">
            <v>0.13</v>
          </cell>
          <cell r="U561">
            <v>-1.1200000000000001</v>
          </cell>
          <cell r="V561">
            <v>0.76</v>
          </cell>
          <cell r="W561">
            <v>0.78</v>
          </cell>
          <cell r="X561">
            <v>2.2000000000000002</v>
          </cell>
          <cell r="Y561">
            <v>2.68</v>
          </cell>
          <cell r="Z561">
            <v>2.06</v>
          </cell>
          <cell r="AA561">
            <v>0.3</v>
          </cell>
          <cell r="AB561">
            <v>2.19</v>
          </cell>
          <cell r="AC561">
            <v>1.82</v>
          </cell>
          <cell r="AD561">
            <v>1.43</v>
          </cell>
          <cell r="AE561">
            <v>1.19</v>
          </cell>
          <cell r="AF561">
            <v>0</v>
          </cell>
          <cell r="AG561">
            <v>-0.05</v>
          </cell>
          <cell r="AH561">
            <v>0.01</v>
          </cell>
          <cell r="AI561">
            <v>-0.57999999999999996</v>
          </cell>
          <cell r="AJ561">
            <v>0.35</v>
          </cell>
          <cell r="AK561">
            <v>0.96</v>
          </cell>
          <cell r="AL561">
            <v>1.73</v>
          </cell>
          <cell r="AM561">
            <v>1.97</v>
          </cell>
          <cell r="AN561">
            <v>1.41</v>
          </cell>
          <cell r="AO561">
            <v>1.32</v>
          </cell>
          <cell r="AP561">
            <v>1.1499999999999999</v>
          </cell>
          <cell r="AQ561">
            <v>0.98</v>
          </cell>
          <cell r="AR561">
            <v>0.95</v>
          </cell>
          <cell r="BI561">
            <v>560</v>
          </cell>
        </row>
        <row r="562">
          <cell r="A562" t="str">
            <v>7203001.Máquina fotográfica</v>
          </cell>
          <cell r="B562">
            <v>-0.3</v>
          </cell>
          <cell r="C562">
            <v>0.95</v>
          </cell>
          <cell r="D562">
            <v>-2.41</v>
          </cell>
          <cell r="E562">
            <v>0.54</v>
          </cell>
          <cell r="F562">
            <v>4.47</v>
          </cell>
          <cell r="G562">
            <v>3.89</v>
          </cell>
          <cell r="H562">
            <v>0.84</v>
          </cell>
          <cell r="I562">
            <v>-0.38</v>
          </cell>
          <cell r="J562">
            <v>1.5</v>
          </cell>
          <cell r="K562">
            <v>0.28999999999999998</v>
          </cell>
          <cell r="L562">
            <v>-1.55</v>
          </cell>
          <cell r="M562">
            <v>-1.2</v>
          </cell>
          <cell r="N562">
            <v>0.36</v>
          </cell>
          <cell r="O562">
            <v>0.04</v>
          </cell>
          <cell r="P562">
            <v>-0.01</v>
          </cell>
          <cell r="Q562">
            <v>1.91</v>
          </cell>
          <cell r="R562">
            <v>3.6</v>
          </cell>
          <cell r="S562">
            <v>2.67</v>
          </cell>
          <cell r="T562">
            <v>0.62</v>
          </cell>
          <cell r="U562">
            <v>-1.8</v>
          </cell>
          <cell r="V562">
            <v>1.35</v>
          </cell>
          <cell r="W562">
            <v>1.56</v>
          </cell>
          <cell r="X562">
            <v>0.56000000000000005</v>
          </cell>
          <cell r="Y562">
            <v>0.81</v>
          </cell>
          <cell r="Z562">
            <v>0.33</v>
          </cell>
          <cell r="AA562">
            <v>2.35</v>
          </cell>
          <cell r="AB562">
            <v>0.51</v>
          </cell>
          <cell r="AC562">
            <v>2.31</v>
          </cell>
          <cell r="AD562">
            <v>-0.03</v>
          </cell>
          <cell r="AE562">
            <v>0.93</v>
          </cell>
          <cell r="AF562">
            <v>0.92</v>
          </cell>
          <cell r="AG562">
            <v>0.69</v>
          </cell>
          <cell r="AH562">
            <v>-0.48</v>
          </cell>
          <cell r="AI562">
            <v>1.39</v>
          </cell>
          <cell r="AJ562">
            <v>0.24</v>
          </cell>
          <cell r="AK562">
            <v>4.08</v>
          </cell>
          <cell r="AL562">
            <v>1.03</v>
          </cell>
          <cell r="AM562">
            <v>-0.05</v>
          </cell>
          <cell r="AN562">
            <v>0.52</v>
          </cell>
          <cell r="AO562">
            <v>1.07</v>
          </cell>
          <cell r="AP562">
            <v>-0.24</v>
          </cell>
          <cell r="AQ562">
            <v>1.71</v>
          </cell>
          <cell r="AR562">
            <v>1.57</v>
          </cell>
          <cell r="BI562">
            <v>561</v>
          </cell>
        </row>
        <row r="563">
          <cell r="A563" t="str">
            <v>7203002.Filme e flash descartável</v>
          </cell>
          <cell r="B563">
            <v>1.05</v>
          </cell>
          <cell r="C563">
            <v>-0.49</v>
          </cell>
          <cell r="D563">
            <v>-1.37</v>
          </cell>
          <cell r="E563">
            <v>1.73</v>
          </cell>
          <cell r="F563">
            <v>-0.56000000000000005</v>
          </cell>
          <cell r="G563">
            <v>0.05</v>
          </cell>
          <cell r="H563">
            <v>0.2</v>
          </cell>
          <cell r="I563">
            <v>0.14000000000000001</v>
          </cell>
          <cell r="J563">
            <v>0.19</v>
          </cell>
          <cell r="K563">
            <v>-0.87</v>
          </cell>
          <cell r="L563">
            <v>1.57</v>
          </cell>
          <cell r="M563">
            <v>-0.75</v>
          </cell>
          <cell r="N563">
            <v>-0.72</v>
          </cell>
          <cell r="O563">
            <v>-0.42</v>
          </cell>
          <cell r="P563">
            <v>-0.45</v>
          </cell>
          <cell r="Q563">
            <v>0.01</v>
          </cell>
          <cell r="R563">
            <v>1.06</v>
          </cell>
          <cell r="S563">
            <v>0.34</v>
          </cell>
          <cell r="T563">
            <v>0.11</v>
          </cell>
          <cell r="U563">
            <v>-0.54</v>
          </cell>
          <cell r="V563">
            <v>1.19</v>
          </cell>
          <cell r="W563">
            <v>0.97</v>
          </cell>
          <cell r="X563">
            <v>2.64</v>
          </cell>
          <cell r="Y563">
            <v>4.24</v>
          </cell>
          <cell r="Z563">
            <v>3.22</v>
          </cell>
          <cell r="AA563">
            <v>1.01</v>
          </cell>
          <cell r="AB563">
            <v>3.59</v>
          </cell>
          <cell r="AC563">
            <v>1.83</v>
          </cell>
          <cell r="AD563">
            <v>2.35</v>
          </cell>
          <cell r="AE563">
            <v>1.92</v>
          </cell>
          <cell r="AF563">
            <v>0.42</v>
          </cell>
          <cell r="AG563">
            <v>-0.22</v>
          </cell>
          <cell r="AH563">
            <v>-1.02</v>
          </cell>
          <cell r="AI563">
            <v>-0.41</v>
          </cell>
          <cell r="AJ563">
            <v>0.23</v>
          </cell>
          <cell r="AK563">
            <v>0.89</v>
          </cell>
          <cell r="AL563">
            <v>2.2999999999999998</v>
          </cell>
          <cell r="AM563">
            <v>2.5</v>
          </cell>
          <cell r="AN563">
            <v>2.85</v>
          </cell>
          <cell r="AO563">
            <v>2.41</v>
          </cell>
          <cell r="AP563">
            <v>1.82</v>
          </cell>
          <cell r="AQ563">
            <v>0.52</v>
          </cell>
          <cell r="AR563">
            <v>0.27</v>
          </cell>
          <cell r="BI563">
            <v>562</v>
          </cell>
        </row>
        <row r="564">
          <cell r="A564" t="str">
            <v>7203003.Revelação e cópia</v>
          </cell>
          <cell r="B564">
            <v>0.28000000000000003</v>
          </cell>
          <cell r="C564">
            <v>0.37</v>
          </cell>
          <cell r="D564">
            <v>-0.35</v>
          </cell>
          <cell r="E564">
            <v>0.14000000000000001</v>
          </cell>
          <cell r="F564">
            <v>4.12</v>
          </cell>
          <cell r="G564">
            <v>3.33</v>
          </cell>
          <cell r="H564">
            <v>0.83</v>
          </cell>
          <cell r="I564">
            <v>-1.49</v>
          </cell>
          <cell r="J564">
            <v>1.6</v>
          </cell>
          <cell r="K564">
            <v>-1.72</v>
          </cell>
          <cell r="L564">
            <v>-1.47</v>
          </cell>
          <cell r="M564">
            <v>-1.21</v>
          </cell>
          <cell r="N564">
            <v>-1.02</v>
          </cell>
          <cell r="O564">
            <v>1.52</v>
          </cell>
          <cell r="P564">
            <v>-0.32</v>
          </cell>
          <cell r="Q564">
            <v>0.92</v>
          </cell>
          <cell r="R564">
            <v>-0.36</v>
          </cell>
          <cell r="S564">
            <v>0.18</v>
          </cell>
          <cell r="T564">
            <v>0.06</v>
          </cell>
          <cell r="U564">
            <v>-1.72</v>
          </cell>
          <cell r="V564">
            <v>1.18</v>
          </cell>
          <cell r="W564">
            <v>0.16</v>
          </cell>
          <cell r="X564">
            <v>2.72</v>
          </cell>
          <cell r="Y564">
            <v>4.01</v>
          </cell>
          <cell r="Z564">
            <v>2.1800000000000002</v>
          </cell>
          <cell r="AA564">
            <v>0.17</v>
          </cell>
          <cell r="AB564">
            <v>2.12</v>
          </cell>
          <cell r="AC564">
            <v>1.1499999999999999</v>
          </cell>
          <cell r="AD564">
            <v>0.72</v>
          </cell>
          <cell r="AE564">
            <v>0.39</v>
          </cell>
          <cell r="AF564">
            <v>-0.48</v>
          </cell>
          <cell r="AG564">
            <v>0.11</v>
          </cell>
          <cell r="AH564">
            <v>0.12</v>
          </cell>
          <cell r="AI564">
            <v>-0.82</v>
          </cell>
          <cell r="AJ564">
            <v>-0.32</v>
          </cell>
          <cell r="AK564">
            <v>1.24</v>
          </cell>
          <cell r="AL564">
            <v>2.75</v>
          </cell>
          <cell r="AM564">
            <v>1.66</v>
          </cell>
          <cell r="AN564">
            <v>1.36</v>
          </cell>
          <cell r="AO564">
            <v>0.2</v>
          </cell>
          <cell r="AP564">
            <v>1.8</v>
          </cell>
          <cell r="AQ564">
            <v>1.04</v>
          </cell>
          <cell r="AR564">
            <v>-0.23</v>
          </cell>
          <cell r="BI564">
            <v>563</v>
          </cell>
        </row>
        <row r="565">
          <cell r="A565" t="str">
            <v>7203004.Filmadora</v>
          </cell>
          <cell r="B565">
            <v>-0.09</v>
          </cell>
          <cell r="C565">
            <v>1.54</v>
          </cell>
          <cell r="D565">
            <v>-0.18</v>
          </cell>
          <cell r="E565">
            <v>0.84</v>
          </cell>
          <cell r="F565">
            <v>5.77</v>
          </cell>
          <cell r="G565">
            <v>4.49</v>
          </cell>
          <cell r="H565">
            <v>0.87</v>
          </cell>
          <cell r="I565">
            <v>0.45</v>
          </cell>
          <cell r="J565">
            <v>0.76</v>
          </cell>
          <cell r="K565">
            <v>0.33</v>
          </cell>
          <cell r="L565">
            <v>-0.22</v>
          </cell>
          <cell r="M565">
            <v>3.45</v>
          </cell>
          <cell r="N565">
            <v>0.3</v>
          </cell>
          <cell r="O565">
            <v>1.82</v>
          </cell>
          <cell r="P565">
            <v>1.1200000000000001</v>
          </cell>
          <cell r="Q565">
            <v>-2.4700000000000002</v>
          </cell>
          <cell r="R565">
            <v>-0.37</v>
          </cell>
          <cell r="S565">
            <v>-3.13</v>
          </cell>
          <cell r="T565">
            <v>7.0000000000000007E-2</v>
          </cell>
          <cell r="U565">
            <v>0.51</v>
          </cell>
          <cell r="V565">
            <v>-0.86</v>
          </cell>
          <cell r="W565">
            <v>2.2200000000000002</v>
          </cell>
          <cell r="X565">
            <v>1.1499999999999999</v>
          </cell>
          <cell r="Y565">
            <v>-1.53</v>
          </cell>
          <cell r="Z565">
            <v>1.8</v>
          </cell>
          <cell r="AA565">
            <v>-0.71</v>
          </cell>
          <cell r="AB565">
            <v>2.2400000000000002</v>
          </cell>
          <cell r="AC565">
            <v>3.91</v>
          </cell>
          <cell r="AD565">
            <v>3.39</v>
          </cell>
          <cell r="AE565">
            <v>3.25</v>
          </cell>
          <cell r="AF565">
            <v>0.72</v>
          </cell>
          <cell r="AG565">
            <v>-0.74</v>
          </cell>
          <cell r="AH565">
            <v>0.49</v>
          </cell>
          <cell r="AI565">
            <v>-0.91</v>
          </cell>
          <cell r="AJ565">
            <v>2.4700000000000002</v>
          </cell>
          <cell r="AK565">
            <v>-0.98</v>
          </cell>
          <cell r="AL565">
            <v>-1.21</v>
          </cell>
          <cell r="AM565">
            <v>3.48</v>
          </cell>
          <cell r="AN565">
            <v>1</v>
          </cell>
          <cell r="AO565">
            <v>3.71</v>
          </cell>
          <cell r="AP565">
            <v>-0.61</v>
          </cell>
          <cell r="AQ565">
            <v>0.72</v>
          </cell>
          <cell r="AR565">
            <v>4.7</v>
          </cell>
          <cell r="BI565">
            <v>564</v>
          </cell>
        </row>
        <row r="566">
          <cell r="A566" t="str">
            <v>7203006.Fita de vídeo virgem</v>
          </cell>
          <cell r="B566">
            <v>0.62</v>
          </cell>
          <cell r="C566">
            <v>-0.62</v>
          </cell>
          <cell r="D566">
            <v>-9.83</v>
          </cell>
          <cell r="E566">
            <v>-4.71</v>
          </cell>
          <cell r="F566">
            <v>-1.96</v>
          </cell>
          <cell r="G566">
            <v>0.73</v>
          </cell>
          <cell r="H566">
            <v>2.93</v>
          </cell>
          <cell r="I566">
            <v>-2.1</v>
          </cell>
          <cell r="J566">
            <v>3.57</v>
          </cell>
          <cell r="K566">
            <v>-0.89</v>
          </cell>
          <cell r="L566">
            <v>-0.21</v>
          </cell>
          <cell r="M566">
            <v>1.29</v>
          </cell>
          <cell r="N566">
            <v>-0.2</v>
          </cell>
          <cell r="O566">
            <v>-3.87</v>
          </cell>
          <cell r="P566">
            <v>1.41</v>
          </cell>
          <cell r="Q566">
            <v>2.0099999999999998</v>
          </cell>
          <cell r="R566">
            <v>-0.44</v>
          </cell>
          <cell r="S566">
            <v>-2.37</v>
          </cell>
          <cell r="T566">
            <v>0.95</v>
          </cell>
          <cell r="U566">
            <v>-0.42</v>
          </cell>
          <cell r="V566">
            <v>-0.68</v>
          </cell>
          <cell r="W566">
            <v>-0.44</v>
          </cell>
          <cell r="X566">
            <v>1.91</v>
          </cell>
          <cell r="Y566">
            <v>3.99</v>
          </cell>
          <cell r="Z566">
            <v>0.04</v>
          </cell>
          <cell r="AA566">
            <v>0.56999999999999995</v>
          </cell>
          <cell r="AB566">
            <v>1.0900000000000001</v>
          </cell>
          <cell r="AC566">
            <v>-0.68</v>
          </cell>
          <cell r="AD566">
            <v>3.65</v>
          </cell>
          <cell r="AE566">
            <v>-0.34</v>
          </cell>
          <cell r="AF566">
            <v>-0.03</v>
          </cell>
          <cell r="AG566">
            <v>0.99</v>
          </cell>
          <cell r="AH566">
            <v>1.72</v>
          </cell>
          <cell r="AI566">
            <v>0.92</v>
          </cell>
          <cell r="AJ566">
            <v>-1.1499999999999999</v>
          </cell>
          <cell r="AK566">
            <v>0.08</v>
          </cell>
          <cell r="AL566">
            <v>1.35</v>
          </cell>
          <cell r="AM566">
            <v>0.56000000000000005</v>
          </cell>
          <cell r="AN566">
            <v>0.63</v>
          </cell>
          <cell r="AO566">
            <v>3.78</v>
          </cell>
          <cell r="AP566">
            <v>1.5</v>
          </cell>
          <cell r="AQ566">
            <v>2.61</v>
          </cell>
          <cell r="AR566">
            <v>-0.74</v>
          </cell>
          <cell r="BI566">
            <v>565</v>
          </cell>
        </row>
        <row r="567">
          <cell r="A567" t="str">
            <v>8.Educação</v>
          </cell>
          <cell r="B567">
            <v>0.4</v>
          </cell>
          <cell r="C567">
            <v>7.0000000000000007E-2</v>
          </cell>
          <cell r="D567">
            <v>0</v>
          </cell>
          <cell r="E567">
            <v>0.16</v>
          </cell>
          <cell r="F567">
            <v>0.46</v>
          </cell>
          <cell r="G567">
            <v>3.05</v>
          </cell>
          <cell r="H567">
            <v>1.32</v>
          </cell>
          <cell r="I567">
            <v>-0.26</v>
          </cell>
          <cell r="J567">
            <v>0.01</v>
          </cell>
          <cell r="K567">
            <v>7.0000000000000007E-2</v>
          </cell>
          <cell r="L567">
            <v>-0.19</v>
          </cell>
          <cell r="M567">
            <v>-0.25</v>
          </cell>
          <cell r="N567">
            <v>0.2</v>
          </cell>
          <cell r="O567">
            <v>0.26</v>
          </cell>
          <cell r="P567">
            <v>0.1</v>
          </cell>
          <cell r="Q567">
            <v>0.2</v>
          </cell>
          <cell r="R567">
            <v>0.21</v>
          </cell>
          <cell r="S567">
            <v>1.41</v>
          </cell>
          <cell r="T567">
            <v>2.88</v>
          </cell>
          <cell r="U567">
            <v>0.49</v>
          </cell>
          <cell r="V567">
            <v>0.64</v>
          </cell>
          <cell r="W567">
            <v>7.0000000000000007E-2</v>
          </cell>
          <cell r="X567">
            <v>0.14000000000000001</v>
          </cell>
          <cell r="Y567">
            <v>0.2</v>
          </cell>
          <cell r="Z567">
            <v>0.45</v>
          </cell>
          <cell r="AA567">
            <v>0.4</v>
          </cell>
          <cell r="AB567">
            <v>0.01</v>
          </cell>
          <cell r="AC567">
            <v>0.31</v>
          </cell>
          <cell r="AD567">
            <v>0.12</v>
          </cell>
          <cell r="AE567">
            <v>0.41</v>
          </cell>
          <cell r="AF567">
            <v>4.7</v>
          </cell>
          <cell r="AG567">
            <v>0.65</v>
          </cell>
          <cell r="AH567">
            <v>0.38</v>
          </cell>
          <cell r="AI567">
            <v>0.44</v>
          </cell>
          <cell r="AJ567">
            <v>0.18</v>
          </cell>
          <cell r="AK567">
            <v>0.12</v>
          </cell>
          <cell r="AL567">
            <v>0.28999999999999998</v>
          </cell>
          <cell r="AM567">
            <v>0.4</v>
          </cell>
          <cell r="AN567">
            <v>0.13</v>
          </cell>
          <cell r="AO567">
            <v>0.24</v>
          </cell>
          <cell r="AP567">
            <v>0.27</v>
          </cell>
          <cell r="AQ567">
            <v>1.23</v>
          </cell>
          <cell r="AR567">
            <v>5.64</v>
          </cell>
          <cell r="BE567">
            <v>2.75</v>
          </cell>
          <cell r="BF567">
            <v>5.5</v>
          </cell>
          <cell r="BH567">
            <v>4.8741000000000003</v>
          </cell>
          <cell r="BI567">
            <v>566</v>
          </cell>
        </row>
        <row r="568">
          <cell r="A568" t="str">
            <v>81.Cursos, leitura e papelaria</v>
          </cell>
          <cell r="B568">
            <v>0.4</v>
          </cell>
          <cell r="C568">
            <v>7.0000000000000007E-2</v>
          </cell>
          <cell r="D568">
            <v>0</v>
          </cell>
          <cell r="E568">
            <v>0.16</v>
          </cell>
          <cell r="F568">
            <v>0.46</v>
          </cell>
          <cell r="G568">
            <v>3.05</v>
          </cell>
          <cell r="H568">
            <v>1.32</v>
          </cell>
          <cell r="I568">
            <v>-0.26</v>
          </cell>
          <cell r="J568">
            <v>0.01</v>
          </cell>
          <cell r="K568">
            <v>7.0000000000000007E-2</v>
          </cell>
          <cell r="L568">
            <v>-0.19</v>
          </cell>
          <cell r="M568">
            <v>-0.25</v>
          </cell>
          <cell r="N568">
            <v>0.2</v>
          </cell>
          <cell r="O568">
            <v>0.26</v>
          </cell>
          <cell r="P568">
            <v>0.1</v>
          </cell>
          <cell r="Q568">
            <v>0.2</v>
          </cell>
          <cell r="R568">
            <v>0.21</v>
          </cell>
          <cell r="S568">
            <v>1.41</v>
          </cell>
          <cell r="T568">
            <v>2.88</v>
          </cell>
          <cell r="U568">
            <v>0.49</v>
          </cell>
          <cell r="V568">
            <v>0.64</v>
          </cell>
          <cell r="W568">
            <v>7.0000000000000007E-2</v>
          </cell>
          <cell r="X568">
            <v>0.14000000000000001</v>
          </cell>
          <cell r="Y568">
            <v>0.2</v>
          </cell>
          <cell r="Z568">
            <v>0.45</v>
          </cell>
          <cell r="AA568">
            <v>0.4</v>
          </cell>
          <cell r="AB568">
            <v>0.01</v>
          </cell>
          <cell r="AC568">
            <v>0.31</v>
          </cell>
          <cell r="AD568">
            <v>0.12</v>
          </cell>
          <cell r="AE568">
            <v>0.41</v>
          </cell>
          <cell r="AF568">
            <v>4.7</v>
          </cell>
          <cell r="AG568">
            <v>0.65</v>
          </cell>
          <cell r="AH568">
            <v>0.38</v>
          </cell>
          <cell r="AI568">
            <v>0.44</v>
          </cell>
          <cell r="AJ568">
            <v>0.18</v>
          </cell>
          <cell r="AK568">
            <v>0.12</v>
          </cell>
          <cell r="AL568">
            <v>0.28999999999999998</v>
          </cell>
          <cell r="AM568">
            <v>0.4</v>
          </cell>
          <cell r="AN568">
            <v>0.13</v>
          </cell>
          <cell r="AO568">
            <v>0.24</v>
          </cell>
          <cell r="AP568">
            <v>0.27</v>
          </cell>
          <cell r="AQ568">
            <v>1.23</v>
          </cell>
          <cell r="AR568">
            <v>5.64</v>
          </cell>
          <cell r="BI568">
            <v>567</v>
          </cell>
        </row>
        <row r="569">
          <cell r="A569" t="str">
            <v>8101.Cursos</v>
          </cell>
          <cell r="B569">
            <v>0.39</v>
          </cell>
          <cell r="C569">
            <v>0.04</v>
          </cell>
          <cell r="D569">
            <v>0.03</v>
          </cell>
          <cell r="E569">
            <v>0.05</v>
          </cell>
          <cell r="F569">
            <v>0.54</v>
          </cell>
          <cell r="G569">
            <v>3.47</v>
          </cell>
          <cell r="H569">
            <v>1.58</v>
          </cell>
          <cell r="I569">
            <v>-0.43</v>
          </cell>
          <cell r="J569">
            <v>0.03</v>
          </cell>
          <cell r="K569">
            <v>0</v>
          </cell>
          <cell r="L569">
            <v>-0.21</v>
          </cell>
          <cell r="M569">
            <v>0.18</v>
          </cell>
          <cell r="N569">
            <v>0.06</v>
          </cell>
          <cell r="O569">
            <v>-0.05</v>
          </cell>
          <cell r="P569">
            <v>0.04</v>
          </cell>
          <cell r="Q569">
            <v>0.12</v>
          </cell>
          <cell r="R569">
            <v>0.1</v>
          </cell>
          <cell r="S569">
            <v>1.46</v>
          </cell>
          <cell r="T569">
            <v>3.18</v>
          </cell>
          <cell r="U569">
            <v>0.48</v>
          </cell>
          <cell r="V569">
            <v>0.52</v>
          </cell>
          <cell r="W569">
            <v>-0.02</v>
          </cell>
          <cell r="X569">
            <v>0.12</v>
          </cell>
          <cell r="Y569">
            <v>-0.01</v>
          </cell>
          <cell r="Z569">
            <v>0.22</v>
          </cell>
          <cell r="AA569">
            <v>0.12</v>
          </cell>
          <cell r="AB569">
            <v>-0.01</v>
          </cell>
          <cell r="AC569">
            <v>0.16</v>
          </cell>
          <cell r="AD569">
            <v>0.04</v>
          </cell>
          <cell r="AE569">
            <v>0.37</v>
          </cell>
          <cell r="AF569">
            <v>5.51</v>
          </cell>
          <cell r="AG569">
            <v>0.75</v>
          </cell>
          <cell r="AH569">
            <v>0.24</v>
          </cell>
          <cell r="AI569">
            <v>0.15</v>
          </cell>
          <cell r="AJ569">
            <v>0.16</v>
          </cell>
          <cell r="AK569">
            <v>0.08</v>
          </cell>
          <cell r="AL569">
            <v>0.15</v>
          </cell>
          <cell r="AM569">
            <v>0.12</v>
          </cell>
          <cell r="AN569">
            <v>-0.03</v>
          </cell>
          <cell r="AO569">
            <v>0.12</v>
          </cell>
          <cell r="AP569">
            <v>0.2</v>
          </cell>
          <cell r="AQ569">
            <v>0.6</v>
          </cell>
          <cell r="AR569">
            <v>6.54</v>
          </cell>
          <cell r="BI569">
            <v>568</v>
          </cell>
        </row>
        <row r="570">
          <cell r="A570" t="str">
            <v>8101001.Creche</v>
          </cell>
          <cell r="B570">
            <v>1.38</v>
          </cell>
          <cell r="C570">
            <v>-0.02</v>
          </cell>
          <cell r="D570">
            <v>0.03</v>
          </cell>
          <cell r="E570">
            <v>3.28</v>
          </cell>
          <cell r="F570">
            <v>0.35</v>
          </cell>
          <cell r="G570">
            <v>3.47</v>
          </cell>
          <cell r="H570">
            <v>7.2</v>
          </cell>
          <cell r="I570">
            <v>1.67</v>
          </cell>
          <cell r="J570">
            <v>-0.25</v>
          </cell>
          <cell r="K570">
            <v>-0.14000000000000001</v>
          </cell>
          <cell r="L570">
            <v>0.64</v>
          </cell>
          <cell r="M570">
            <v>0</v>
          </cell>
          <cell r="N570">
            <v>0</v>
          </cell>
          <cell r="O570">
            <v>0</v>
          </cell>
          <cell r="P570">
            <v>0</v>
          </cell>
          <cell r="Q570">
            <v>0.31</v>
          </cell>
          <cell r="R570">
            <v>0</v>
          </cell>
          <cell r="S570">
            <v>1.29</v>
          </cell>
          <cell r="T570">
            <v>2.27</v>
          </cell>
          <cell r="U570">
            <v>0.41</v>
          </cell>
          <cell r="V570">
            <v>0.56999999999999995</v>
          </cell>
          <cell r="W570">
            <v>0</v>
          </cell>
          <cell r="X570">
            <v>0.31</v>
          </cell>
          <cell r="Y570">
            <v>-1.56</v>
          </cell>
          <cell r="Z570">
            <v>-0.12</v>
          </cell>
          <cell r="AA570">
            <v>-1.52</v>
          </cell>
          <cell r="AB570">
            <v>0.28000000000000003</v>
          </cell>
          <cell r="AC570">
            <v>0.11</v>
          </cell>
          <cell r="AD570">
            <v>0</v>
          </cell>
          <cell r="AE570">
            <v>0.41</v>
          </cell>
          <cell r="AF570">
            <v>2.1800000000000002</v>
          </cell>
          <cell r="AG570">
            <v>0.49</v>
          </cell>
          <cell r="AH570">
            <v>-0.26</v>
          </cell>
          <cell r="AI570">
            <v>0.23</v>
          </cell>
          <cell r="AJ570">
            <v>0.35</v>
          </cell>
          <cell r="AK570">
            <v>0.5</v>
          </cell>
          <cell r="AL570">
            <v>0.66</v>
          </cell>
          <cell r="AM570">
            <v>0.45</v>
          </cell>
          <cell r="AN570">
            <v>0.25</v>
          </cell>
          <cell r="AO570">
            <v>0.13</v>
          </cell>
          <cell r="AP570">
            <v>0</v>
          </cell>
          <cell r="AQ570">
            <v>0.23</v>
          </cell>
          <cell r="AR570">
            <v>7.5</v>
          </cell>
          <cell r="BI570">
            <v>569</v>
          </cell>
        </row>
        <row r="571">
          <cell r="A571" t="str">
            <v>8101002.Curso pré-escolar</v>
          </cell>
          <cell r="B571">
            <v>-0.19</v>
          </cell>
          <cell r="C571">
            <v>0.27</v>
          </cell>
          <cell r="D571">
            <v>0.16</v>
          </cell>
          <cell r="E571">
            <v>0</v>
          </cell>
          <cell r="F571">
            <v>0.34</v>
          </cell>
          <cell r="G571">
            <v>4.59</v>
          </cell>
          <cell r="H571">
            <v>1.48</v>
          </cell>
          <cell r="I571">
            <v>-0.93</v>
          </cell>
          <cell r="J571">
            <v>0.19</v>
          </cell>
          <cell r="K571">
            <v>-0.25</v>
          </cell>
          <cell r="L571">
            <v>0.01</v>
          </cell>
          <cell r="M571">
            <v>0</v>
          </cell>
          <cell r="N571">
            <v>0</v>
          </cell>
          <cell r="O571">
            <v>0</v>
          </cell>
          <cell r="P571">
            <v>0.02</v>
          </cell>
          <cell r="Q571">
            <v>0.13</v>
          </cell>
          <cell r="R571">
            <v>0.09</v>
          </cell>
          <cell r="S571">
            <v>1.33</v>
          </cell>
          <cell r="T571">
            <v>2.86</v>
          </cell>
          <cell r="U571">
            <v>0.81</v>
          </cell>
          <cell r="V571">
            <v>0.59</v>
          </cell>
          <cell r="W571">
            <v>0.33</v>
          </cell>
          <cell r="X571">
            <v>-0.04</v>
          </cell>
          <cell r="Y571">
            <v>-0.16</v>
          </cell>
          <cell r="Z571">
            <v>0.06</v>
          </cell>
          <cell r="AA571">
            <v>-0.05</v>
          </cell>
          <cell r="AB571">
            <v>-0.03</v>
          </cell>
          <cell r="AC571">
            <v>0.11</v>
          </cell>
          <cell r="AD571">
            <v>0</v>
          </cell>
          <cell r="AE571">
            <v>0.03</v>
          </cell>
          <cell r="AF571">
            <v>5.29</v>
          </cell>
          <cell r="AG571">
            <v>0.94</v>
          </cell>
          <cell r="AH571">
            <v>0.04</v>
          </cell>
          <cell r="AI571">
            <v>0.3</v>
          </cell>
          <cell r="AJ571">
            <v>0.06</v>
          </cell>
          <cell r="AK571">
            <v>0.7</v>
          </cell>
          <cell r="AL571">
            <v>-0.31</v>
          </cell>
          <cell r="AM571">
            <v>0.06</v>
          </cell>
          <cell r="AN571">
            <v>-0.28999999999999998</v>
          </cell>
          <cell r="AO571">
            <v>0.02</v>
          </cell>
          <cell r="AP571">
            <v>0.05</v>
          </cell>
          <cell r="AQ571">
            <v>0.82</v>
          </cell>
          <cell r="AR571">
            <v>6.04</v>
          </cell>
          <cell r="BI571">
            <v>570</v>
          </cell>
        </row>
        <row r="572">
          <cell r="A572" t="str">
            <v>8101003.Curso primeiro grau</v>
          </cell>
          <cell r="B572">
            <v>-0.15</v>
          </cell>
          <cell r="C572">
            <v>0.22</v>
          </cell>
          <cell r="D572">
            <v>0.14000000000000001</v>
          </cell>
          <cell r="E572">
            <v>0</v>
          </cell>
          <cell r="F572">
            <v>0.87</v>
          </cell>
          <cell r="G572">
            <v>5.51</v>
          </cell>
          <cell r="H572">
            <v>-2.33</v>
          </cell>
          <cell r="I572">
            <v>-0.28999999999999998</v>
          </cell>
          <cell r="J572">
            <v>0.1</v>
          </cell>
          <cell r="K572">
            <v>-0.03</v>
          </cell>
          <cell r="L572">
            <v>0.13</v>
          </cell>
          <cell r="M572">
            <v>0</v>
          </cell>
          <cell r="N572">
            <v>0</v>
          </cell>
          <cell r="O572">
            <v>0</v>
          </cell>
          <cell r="P572">
            <v>-0.01</v>
          </cell>
          <cell r="Q572">
            <v>0.09</v>
          </cell>
          <cell r="R572">
            <v>0</v>
          </cell>
          <cell r="S572">
            <v>1.55</v>
          </cell>
          <cell r="T572">
            <v>2.94</v>
          </cell>
          <cell r="U572">
            <v>0.74</v>
          </cell>
          <cell r="V572">
            <v>0.41</v>
          </cell>
          <cell r="W572">
            <v>-0.12</v>
          </cell>
          <cell r="X572">
            <v>0.18</v>
          </cell>
          <cell r="Y572">
            <v>-0.02</v>
          </cell>
          <cell r="Z572">
            <v>0.18</v>
          </cell>
          <cell r="AA572">
            <v>0.01</v>
          </cell>
          <cell r="AB572">
            <v>0.06</v>
          </cell>
          <cell r="AC572">
            <v>0.17</v>
          </cell>
          <cell r="AD572">
            <v>0.01</v>
          </cell>
          <cell r="AE572">
            <v>0.22</v>
          </cell>
          <cell r="AF572">
            <v>6.36</v>
          </cell>
          <cell r="AG572">
            <v>0.26</v>
          </cell>
          <cell r="AH572">
            <v>0.19</v>
          </cell>
          <cell r="AI572">
            <v>0.18</v>
          </cell>
          <cell r="AJ572">
            <v>0.13</v>
          </cell>
          <cell r="AK572">
            <v>0.17</v>
          </cell>
          <cell r="AL572">
            <v>-0.03</v>
          </cell>
          <cell r="AM572">
            <v>7.0000000000000007E-2</v>
          </cell>
          <cell r="AN572">
            <v>0.12</v>
          </cell>
          <cell r="AO572">
            <v>0.06</v>
          </cell>
          <cell r="AP572">
            <v>0.02</v>
          </cell>
          <cell r="AQ572">
            <v>0.7</v>
          </cell>
          <cell r="AR572">
            <v>7.47</v>
          </cell>
          <cell r="BI572">
            <v>571</v>
          </cell>
        </row>
        <row r="573">
          <cell r="A573" t="str">
            <v>8101004.Curso segundo grau</v>
          </cell>
          <cell r="B573">
            <v>0.05</v>
          </cell>
          <cell r="C573">
            <v>0.17</v>
          </cell>
          <cell r="D573">
            <v>0.09</v>
          </cell>
          <cell r="E573">
            <v>0</v>
          </cell>
          <cell r="F573">
            <v>0.73</v>
          </cell>
          <cell r="G573">
            <v>5.57</v>
          </cell>
          <cell r="H573">
            <v>1.27</v>
          </cell>
          <cell r="I573">
            <v>-0.8</v>
          </cell>
          <cell r="J573">
            <v>-0.08</v>
          </cell>
          <cell r="K573">
            <v>0.32</v>
          </cell>
          <cell r="L573">
            <v>-0.3</v>
          </cell>
          <cell r="M573">
            <v>0</v>
          </cell>
          <cell r="N573">
            <v>0</v>
          </cell>
          <cell r="O573">
            <v>0</v>
          </cell>
          <cell r="P573">
            <v>-0.04</v>
          </cell>
          <cell r="Q573">
            <v>0.17</v>
          </cell>
          <cell r="R573">
            <v>0.13</v>
          </cell>
          <cell r="S573">
            <v>1.47</v>
          </cell>
          <cell r="T573">
            <v>4.41</v>
          </cell>
          <cell r="U573">
            <v>0.46</v>
          </cell>
          <cell r="V573">
            <v>0.23</v>
          </cell>
          <cell r="W573">
            <v>-0.68</v>
          </cell>
          <cell r="X573">
            <v>0.14000000000000001</v>
          </cell>
          <cell r="Y573">
            <v>-0.09</v>
          </cell>
          <cell r="Z573">
            <v>0.8</v>
          </cell>
          <cell r="AA573">
            <v>0.04</v>
          </cell>
          <cell r="AB573">
            <v>0.02</v>
          </cell>
          <cell r="AC573">
            <v>0.15</v>
          </cell>
          <cell r="AD573">
            <v>0</v>
          </cell>
          <cell r="AE573">
            <v>0.42</v>
          </cell>
          <cell r="AF573">
            <v>6.13</v>
          </cell>
          <cell r="AG573">
            <v>0.62</v>
          </cell>
          <cell r="AH573">
            <v>0.71</v>
          </cell>
          <cell r="AI573">
            <v>-0.32</v>
          </cell>
          <cell r="AJ573">
            <v>0.23</v>
          </cell>
          <cell r="AK573">
            <v>0.45</v>
          </cell>
          <cell r="AL573">
            <v>-0.16</v>
          </cell>
          <cell r="AM573">
            <v>0.33</v>
          </cell>
          <cell r="AN573">
            <v>-0.21</v>
          </cell>
          <cell r="AO573">
            <v>7.0000000000000007E-2</v>
          </cell>
          <cell r="AP573">
            <v>0.01</v>
          </cell>
          <cell r="AQ573">
            <v>0.99</v>
          </cell>
          <cell r="AR573">
            <v>7.58</v>
          </cell>
          <cell r="BI573">
            <v>572</v>
          </cell>
        </row>
        <row r="574">
          <cell r="A574" t="str">
            <v>8101005.Curso terceiro grau</v>
          </cell>
          <cell r="B574">
            <v>1.44</v>
          </cell>
          <cell r="C574">
            <v>-0.31</v>
          </cell>
          <cell r="D574">
            <v>0</v>
          </cell>
          <cell r="E574">
            <v>0</v>
          </cell>
          <cell r="F574">
            <v>0.22</v>
          </cell>
          <cell r="G574">
            <v>1.61</v>
          </cell>
          <cell r="H574">
            <v>7.85</v>
          </cell>
          <cell r="I574">
            <v>-0.33</v>
          </cell>
          <cell r="J574">
            <v>0.1</v>
          </cell>
          <cell r="K574">
            <v>-0.08</v>
          </cell>
          <cell r="L574">
            <v>-0.64</v>
          </cell>
          <cell r="M574">
            <v>0.15</v>
          </cell>
          <cell r="N574">
            <v>0</v>
          </cell>
          <cell r="O574">
            <v>-0.06</v>
          </cell>
          <cell r="P574">
            <v>0</v>
          </cell>
          <cell r="Q574">
            <v>0</v>
          </cell>
          <cell r="R574">
            <v>0</v>
          </cell>
          <cell r="S574">
            <v>1.73</v>
          </cell>
          <cell r="T574">
            <v>4.63</v>
          </cell>
          <cell r="U574">
            <v>0.56999999999999995</v>
          </cell>
          <cell r="V574">
            <v>0.36</v>
          </cell>
          <cell r="W574">
            <v>0.03</v>
          </cell>
          <cell r="X574">
            <v>0.16</v>
          </cell>
          <cell r="Y574">
            <v>0.01</v>
          </cell>
          <cell r="Z574">
            <v>-0.03</v>
          </cell>
          <cell r="AA574">
            <v>0.33</v>
          </cell>
          <cell r="AB574">
            <v>-0.15</v>
          </cell>
          <cell r="AC574">
            <v>0.04</v>
          </cell>
          <cell r="AD574">
            <v>-0.06</v>
          </cell>
          <cell r="AE574">
            <v>0.3</v>
          </cell>
          <cell r="AF574">
            <v>6.77</v>
          </cell>
          <cell r="AG574">
            <v>1.17</v>
          </cell>
          <cell r="AH574">
            <v>0.01</v>
          </cell>
          <cell r="AI574">
            <v>0.1</v>
          </cell>
          <cell r="AJ574">
            <v>0.44</v>
          </cell>
          <cell r="AK574">
            <v>-0.36</v>
          </cell>
          <cell r="AL574">
            <v>1.1200000000000001</v>
          </cell>
          <cell r="AM574">
            <v>0.09</v>
          </cell>
          <cell r="AN574">
            <v>0.12</v>
          </cell>
          <cell r="AO574">
            <v>0.04</v>
          </cell>
          <cell r="AP574">
            <v>0</v>
          </cell>
          <cell r="AQ574">
            <v>0.02</v>
          </cell>
          <cell r="AR574">
            <v>7.81</v>
          </cell>
          <cell r="BI574">
            <v>573</v>
          </cell>
        </row>
        <row r="575">
          <cell r="A575" t="str">
            <v>8101014.Cursos diversos</v>
          </cell>
          <cell r="B575">
            <v>0.45</v>
          </cell>
          <cell r="C575">
            <v>-0.01</v>
          </cell>
          <cell r="D575">
            <v>-0.35</v>
          </cell>
          <cell r="E575">
            <v>0</v>
          </cell>
          <cell r="F575">
            <v>0.33</v>
          </cell>
          <cell r="G575">
            <v>0.19</v>
          </cell>
          <cell r="H575">
            <v>0.56999999999999995</v>
          </cell>
          <cell r="I575">
            <v>-0.34</v>
          </cell>
          <cell r="J575">
            <v>-0.21</v>
          </cell>
          <cell r="K575">
            <v>0.12</v>
          </cell>
          <cell r="L575">
            <v>-0.18</v>
          </cell>
          <cell r="M575">
            <v>0.84</v>
          </cell>
          <cell r="N575">
            <v>0.36</v>
          </cell>
          <cell r="O575">
            <v>-0.35</v>
          </cell>
          <cell r="P575">
            <v>0.28000000000000003</v>
          </cell>
          <cell r="Q575">
            <v>0.23</v>
          </cell>
          <cell r="R575">
            <v>0.12</v>
          </cell>
          <cell r="S575">
            <v>0.8</v>
          </cell>
          <cell r="T575">
            <v>1.32</v>
          </cell>
          <cell r="U575">
            <v>-0.33</v>
          </cell>
          <cell r="V575">
            <v>1.24</v>
          </cell>
          <cell r="W575">
            <v>0.25</v>
          </cell>
          <cell r="X575">
            <v>0.13</v>
          </cell>
          <cell r="Y575">
            <v>-0.04</v>
          </cell>
          <cell r="Z575">
            <v>0.23</v>
          </cell>
          <cell r="AA575">
            <v>0.11</v>
          </cell>
          <cell r="AB575">
            <v>0.09</v>
          </cell>
          <cell r="AC575">
            <v>0.32</v>
          </cell>
          <cell r="AD575">
            <v>0</v>
          </cell>
          <cell r="AE575">
            <v>0.6</v>
          </cell>
          <cell r="AF575">
            <v>2.76</v>
          </cell>
          <cell r="AG575">
            <v>0.89</v>
          </cell>
          <cell r="AH575">
            <v>0.48</v>
          </cell>
          <cell r="AI575">
            <v>0.41</v>
          </cell>
          <cell r="AJ575">
            <v>-0.3</v>
          </cell>
          <cell r="AK575">
            <v>-0.16</v>
          </cell>
          <cell r="AL575">
            <v>-0.59</v>
          </cell>
          <cell r="AM575">
            <v>0.12</v>
          </cell>
          <cell r="AN575">
            <v>-0.3</v>
          </cell>
          <cell r="AO575">
            <v>0.45</v>
          </cell>
          <cell r="AP575">
            <v>0.69</v>
          </cell>
          <cell r="AQ575">
            <v>0.18</v>
          </cell>
          <cell r="AR575">
            <v>3.2</v>
          </cell>
          <cell r="BI575">
            <v>574</v>
          </cell>
        </row>
        <row r="576">
          <cell r="A576" t="str">
            <v>8101018.Livro didático</v>
          </cell>
          <cell r="B576">
            <v>0.43</v>
          </cell>
          <cell r="C576">
            <v>0</v>
          </cell>
          <cell r="D576">
            <v>0.17</v>
          </cell>
          <cell r="E576">
            <v>0.21</v>
          </cell>
          <cell r="F576">
            <v>0.79</v>
          </cell>
          <cell r="G576">
            <v>3.23</v>
          </cell>
          <cell r="H576">
            <v>1.22</v>
          </cell>
          <cell r="I576">
            <v>-0.13</v>
          </cell>
          <cell r="J576">
            <v>0.14000000000000001</v>
          </cell>
          <cell r="K576">
            <v>0.23</v>
          </cell>
          <cell r="L576">
            <v>0.06</v>
          </cell>
          <cell r="M576">
            <v>-0.05</v>
          </cell>
          <cell r="N576">
            <v>0.01</v>
          </cell>
          <cell r="O576">
            <v>0.55000000000000004</v>
          </cell>
          <cell r="P576">
            <v>0.09</v>
          </cell>
          <cell r="Q576">
            <v>0.3</v>
          </cell>
          <cell r="R576">
            <v>1.45</v>
          </cell>
          <cell r="S576">
            <v>2.5</v>
          </cell>
          <cell r="T576">
            <v>0.91</v>
          </cell>
          <cell r="U576">
            <v>0.28999999999999998</v>
          </cell>
          <cell r="V576">
            <v>0.34</v>
          </cell>
          <cell r="W576">
            <v>0.15</v>
          </cell>
          <cell r="X576">
            <v>-0.11</v>
          </cell>
          <cell r="Y576">
            <v>0.54</v>
          </cell>
          <cell r="Z576">
            <v>0.16</v>
          </cell>
          <cell r="AA576">
            <v>0.51</v>
          </cell>
          <cell r="AB576">
            <v>0.09</v>
          </cell>
          <cell r="AC576">
            <v>0.14000000000000001</v>
          </cell>
          <cell r="AD576">
            <v>1.42</v>
          </cell>
          <cell r="AE576">
            <v>1.84</v>
          </cell>
          <cell r="AF576">
            <v>1.43</v>
          </cell>
          <cell r="AG576">
            <v>0.61</v>
          </cell>
          <cell r="AH576">
            <v>0.14000000000000001</v>
          </cell>
          <cell r="AI576">
            <v>0.24</v>
          </cell>
          <cell r="AJ576">
            <v>0.23</v>
          </cell>
          <cell r="AK576">
            <v>0.15</v>
          </cell>
          <cell r="AL576">
            <v>0.08</v>
          </cell>
          <cell r="AM576">
            <v>0.1</v>
          </cell>
          <cell r="AN576">
            <v>-0.05</v>
          </cell>
          <cell r="AO576">
            <v>0.32</v>
          </cell>
          <cell r="AP576">
            <v>2.3199999999999998</v>
          </cell>
          <cell r="AQ576">
            <v>3.68</v>
          </cell>
          <cell r="AR576">
            <v>2.44</v>
          </cell>
          <cell r="BI576">
            <v>575</v>
          </cell>
        </row>
        <row r="577">
          <cell r="A577" t="str">
            <v>8101024.Livro e revista técnica</v>
          </cell>
          <cell r="B577">
            <v>1.84</v>
          </cell>
          <cell r="C577">
            <v>-0.15</v>
          </cell>
          <cell r="D577">
            <v>0.6</v>
          </cell>
          <cell r="E577">
            <v>3.56</v>
          </cell>
          <cell r="F577">
            <v>0.19</v>
          </cell>
          <cell r="G577">
            <v>0.52</v>
          </cell>
          <cell r="H577">
            <v>-0.48</v>
          </cell>
          <cell r="I577">
            <v>0.72</v>
          </cell>
          <cell r="J577">
            <v>-0.42</v>
          </cell>
          <cell r="K577">
            <v>-0.7</v>
          </cell>
          <cell r="L577">
            <v>-3.27</v>
          </cell>
          <cell r="M577">
            <v>0.98</v>
          </cell>
          <cell r="N577">
            <v>0.72</v>
          </cell>
          <cell r="O577">
            <v>0.24</v>
          </cell>
          <cell r="P577">
            <v>0</v>
          </cell>
          <cell r="Q577">
            <v>0.73</v>
          </cell>
          <cell r="R577">
            <v>1.1499999999999999</v>
          </cell>
          <cell r="S577">
            <v>0.68</v>
          </cell>
          <cell r="T577">
            <v>-0.17</v>
          </cell>
          <cell r="U577">
            <v>0.08</v>
          </cell>
          <cell r="V577">
            <v>-0.09</v>
          </cell>
          <cell r="W577">
            <v>1.5</v>
          </cell>
          <cell r="X577">
            <v>-0.38</v>
          </cell>
          <cell r="Y577">
            <v>1.86</v>
          </cell>
          <cell r="Z577">
            <v>3.26</v>
          </cell>
          <cell r="AA577">
            <v>0.18</v>
          </cell>
          <cell r="AB577">
            <v>-1.1399999999999999</v>
          </cell>
          <cell r="AC577">
            <v>1.01</v>
          </cell>
          <cell r="AD577">
            <v>0.32</v>
          </cell>
          <cell r="AE577">
            <v>1.38</v>
          </cell>
          <cell r="AF577">
            <v>-1.1299999999999999</v>
          </cell>
          <cell r="AG577">
            <v>3.36</v>
          </cell>
          <cell r="AH577">
            <v>1.07</v>
          </cell>
          <cell r="AI577">
            <v>1.02</v>
          </cell>
          <cell r="AJ577">
            <v>0.53</v>
          </cell>
          <cell r="AK577">
            <v>0.54</v>
          </cell>
          <cell r="AL577">
            <v>1.39</v>
          </cell>
          <cell r="AM577">
            <v>0.54</v>
          </cell>
          <cell r="AN577">
            <v>0.75</v>
          </cell>
          <cell r="AO577">
            <v>0.56000000000000005</v>
          </cell>
          <cell r="AP577">
            <v>1.35</v>
          </cell>
          <cell r="AQ577">
            <v>1.93</v>
          </cell>
          <cell r="AR577">
            <v>1.78</v>
          </cell>
          <cell r="BI577">
            <v>576</v>
          </cell>
        </row>
        <row r="578">
          <cell r="A578" t="str">
            <v>8102.Leitura</v>
          </cell>
          <cell r="B578">
            <v>0.46</v>
          </cell>
          <cell r="C578">
            <v>0.11</v>
          </cell>
          <cell r="D578">
            <v>-0.63</v>
          </cell>
          <cell r="E578">
            <v>-0.28999999999999998</v>
          </cell>
          <cell r="F578">
            <v>0.03</v>
          </cell>
          <cell r="G578">
            <v>0.38</v>
          </cell>
          <cell r="H578">
            <v>-0.17</v>
          </cell>
          <cell r="I578">
            <v>0.16</v>
          </cell>
          <cell r="J578">
            <v>0.04</v>
          </cell>
          <cell r="K578">
            <v>0.21</v>
          </cell>
          <cell r="L578">
            <v>-0.4</v>
          </cell>
          <cell r="M578">
            <v>-3.65</v>
          </cell>
          <cell r="N578">
            <v>1.02</v>
          </cell>
          <cell r="O578">
            <v>2.9</v>
          </cell>
          <cell r="P578">
            <v>0.27</v>
          </cell>
          <cell r="Q578">
            <v>0.99</v>
          </cell>
          <cell r="R578">
            <v>0.47</v>
          </cell>
          <cell r="S578">
            <v>1.67</v>
          </cell>
          <cell r="T578">
            <v>1.3</v>
          </cell>
          <cell r="U578">
            <v>0.61</v>
          </cell>
          <cell r="V578">
            <v>1.04</v>
          </cell>
          <cell r="W578">
            <v>0.62</v>
          </cell>
          <cell r="X578">
            <v>0.68</v>
          </cell>
          <cell r="Y578">
            <v>0.81</v>
          </cell>
          <cell r="Z578">
            <v>2.09</v>
          </cell>
          <cell r="AA578">
            <v>2.0099999999999998</v>
          </cell>
          <cell r="AB578">
            <v>0.69</v>
          </cell>
          <cell r="AC578">
            <v>1.2</v>
          </cell>
          <cell r="AD578">
            <v>0.62</v>
          </cell>
          <cell r="AE578">
            <v>0.53</v>
          </cell>
          <cell r="AF578">
            <v>0.96</v>
          </cell>
          <cell r="AG578">
            <v>0.31</v>
          </cell>
          <cell r="AH578">
            <v>1.43</v>
          </cell>
          <cell r="AI578">
            <v>2.2999999999999998</v>
          </cell>
          <cell r="AJ578">
            <v>0.43</v>
          </cell>
          <cell r="AK578">
            <v>0.32</v>
          </cell>
          <cell r="AL578">
            <v>1.1000000000000001</v>
          </cell>
          <cell r="AM578">
            <v>2.19</v>
          </cell>
          <cell r="AN578">
            <v>1.0900000000000001</v>
          </cell>
          <cell r="AO578">
            <v>0.51</v>
          </cell>
          <cell r="AP578">
            <v>0.51</v>
          </cell>
          <cell r="AQ578">
            <v>4.8</v>
          </cell>
          <cell r="AR578">
            <v>1.47</v>
          </cell>
          <cell r="BI578">
            <v>577</v>
          </cell>
        </row>
        <row r="579">
          <cell r="A579" t="str">
            <v>8102001.Jornal diário</v>
          </cell>
          <cell r="B579">
            <v>0.43</v>
          </cell>
          <cell r="C579">
            <v>0.19</v>
          </cell>
          <cell r="D579">
            <v>0</v>
          </cell>
          <cell r="E579">
            <v>-0.57999999999999996</v>
          </cell>
          <cell r="F579">
            <v>-0.63</v>
          </cell>
          <cell r="G579">
            <v>1.28</v>
          </cell>
          <cell r="H579">
            <v>0</v>
          </cell>
          <cell r="I579">
            <v>-0.03</v>
          </cell>
          <cell r="J579">
            <v>-1.28</v>
          </cell>
          <cell r="K579">
            <v>-0.17</v>
          </cell>
          <cell r="L579">
            <v>-0.8</v>
          </cell>
          <cell r="M579">
            <v>0</v>
          </cell>
          <cell r="N579">
            <v>2.29</v>
          </cell>
          <cell r="O579">
            <v>6.93</v>
          </cell>
          <cell r="P579">
            <v>0.27</v>
          </cell>
          <cell r="Q579">
            <v>1.63</v>
          </cell>
          <cell r="R579">
            <v>0.2</v>
          </cell>
          <cell r="S579">
            <v>2.7</v>
          </cell>
          <cell r="T579">
            <v>1.79</v>
          </cell>
          <cell r="U579">
            <v>0.88</v>
          </cell>
          <cell r="V579">
            <v>1.61</v>
          </cell>
          <cell r="W579">
            <v>0.8</v>
          </cell>
          <cell r="X579">
            <v>0.75</v>
          </cell>
          <cell r="Y579">
            <v>0.24</v>
          </cell>
          <cell r="Z579">
            <v>3.41</v>
          </cell>
          <cell r="AA579">
            <v>3.99</v>
          </cell>
          <cell r="AB579">
            <v>0.81</v>
          </cell>
          <cell r="AC579">
            <v>1.47</v>
          </cell>
          <cell r="AD579">
            <v>1.1499999999999999</v>
          </cell>
          <cell r="AE579">
            <v>0.74</v>
          </cell>
          <cell r="AF579">
            <v>1.64</v>
          </cell>
          <cell r="AG579">
            <v>0.27</v>
          </cell>
          <cell r="AH579">
            <v>2.37</v>
          </cell>
          <cell r="AI579">
            <v>3.68</v>
          </cell>
          <cell r="AJ579">
            <v>-0.33</v>
          </cell>
          <cell r="AK579">
            <v>-0.01</v>
          </cell>
          <cell r="AL579">
            <v>0.64</v>
          </cell>
          <cell r="AM579">
            <v>2.19</v>
          </cell>
          <cell r="AN579">
            <v>0.91</v>
          </cell>
          <cell r="AO579">
            <v>0.46</v>
          </cell>
          <cell r="AP579">
            <v>0</v>
          </cell>
          <cell r="AQ579">
            <v>5.91</v>
          </cell>
          <cell r="AR579">
            <v>1.1399999999999999</v>
          </cell>
          <cell r="BI579">
            <v>578</v>
          </cell>
        </row>
        <row r="580">
          <cell r="A580" t="str">
            <v>8102002.Assinatura de jornal</v>
          </cell>
          <cell r="B580">
            <v>0.04</v>
          </cell>
          <cell r="C580">
            <v>-0.17</v>
          </cell>
          <cell r="D580">
            <v>-2.91</v>
          </cell>
          <cell r="E580">
            <v>0</v>
          </cell>
          <cell r="F580">
            <v>0.96</v>
          </cell>
          <cell r="G580">
            <v>-1.29</v>
          </cell>
          <cell r="H580">
            <v>-1.02</v>
          </cell>
          <cell r="I580">
            <v>0.54</v>
          </cell>
          <cell r="J580">
            <v>2.34</v>
          </cell>
          <cell r="K580">
            <v>-0.27</v>
          </cell>
          <cell r="L580">
            <v>-0.6</v>
          </cell>
          <cell r="M580">
            <v>0.92</v>
          </cell>
          <cell r="N580">
            <v>0</v>
          </cell>
          <cell r="O580">
            <v>0.53</v>
          </cell>
          <cell r="P580">
            <v>0.45</v>
          </cell>
          <cell r="Q580">
            <v>1.37</v>
          </cell>
          <cell r="R580">
            <v>0.89</v>
          </cell>
          <cell r="S580">
            <v>2.69</v>
          </cell>
          <cell r="T580">
            <v>2.46</v>
          </cell>
          <cell r="U580">
            <v>0.96</v>
          </cell>
          <cell r="V580">
            <v>0.61</v>
          </cell>
          <cell r="W580">
            <v>1.93</v>
          </cell>
          <cell r="X580">
            <v>1.2</v>
          </cell>
          <cell r="Y580">
            <v>0.7</v>
          </cell>
          <cell r="Z580">
            <v>2.5299999999999998</v>
          </cell>
          <cell r="AA580">
            <v>1.29</v>
          </cell>
          <cell r="AB580">
            <v>0.17</v>
          </cell>
          <cell r="AC580">
            <v>0.61</v>
          </cell>
          <cell r="AD580">
            <v>0.34</v>
          </cell>
          <cell r="AE580">
            <v>0.18</v>
          </cell>
          <cell r="AF580">
            <v>0.3</v>
          </cell>
          <cell r="AG580">
            <v>0.14000000000000001</v>
          </cell>
          <cell r="AH580">
            <v>1.05</v>
          </cell>
          <cell r="AI580">
            <v>2.65</v>
          </cell>
          <cell r="AJ580">
            <v>0.08</v>
          </cell>
          <cell r="AK580">
            <v>0.39</v>
          </cell>
          <cell r="AL580">
            <v>1.38</v>
          </cell>
          <cell r="AM580">
            <v>1.92</v>
          </cell>
          <cell r="AN580">
            <v>2.1</v>
          </cell>
          <cell r="AO580">
            <v>0.66</v>
          </cell>
          <cell r="AP580">
            <v>0.54</v>
          </cell>
          <cell r="AQ580">
            <v>3.59</v>
          </cell>
          <cell r="AR580">
            <v>3.31</v>
          </cell>
          <cell r="BI580">
            <v>579</v>
          </cell>
        </row>
        <row r="581">
          <cell r="A581" t="str">
            <v>8102004.Revista não técnica</v>
          </cell>
          <cell r="B581">
            <v>0.01</v>
          </cell>
          <cell r="C581">
            <v>-0.01</v>
          </cell>
          <cell r="D581">
            <v>0</v>
          </cell>
          <cell r="E581">
            <v>0.06</v>
          </cell>
          <cell r="F581">
            <v>0.01</v>
          </cell>
          <cell r="G581">
            <v>0.61</v>
          </cell>
          <cell r="H581">
            <v>0.03</v>
          </cell>
          <cell r="I581">
            <v>0.03</v>
          </cell>
          <cell r="J581">
            <v>0</v>
          </cell>
          <cell r="K581">
            <v>0</v>
          </cell>
          <cell r="L581">
            <v>-0.21</v>
          </cell>
          <cell r="M581">
            <v>-12.01</v>
          </cell>
          <cell r="N581">
            <v>0.31</v>
          </cell>
          <cell r="O581">
            <v>0.05</v>
          </cell>
          <cell r="P581">
            <v>0.04</v>
          </cell>
          <cell r="Q581">
            <v>0.05</v>
          </cell>
          <cell r="R581">
            <v>0.62</v>
          </cell>
          <cell r="S581">
            <v>0.08</v>
          </cell>
          <cell r="T581">
            <v>0.03</v>
          </cell>
          <cell r="U581">
            <v>0.01</v>
          </cell>
          <cell r="V581">
            <v>0.63</v>
          </cell>
          <cell r="W581">
            <v>-0.62</v>
          </cell>
          <cell r="X581">
            <v>0.45</v>
          </cell>
          <cell r="Y581">
            <v>1.74</v>
          </cell>
          <cell r="Z581">
            <v>0.19</v>
          </cell>
          <cell r="AA581">
            <v>0.16</v>
          </cell>
          <cell r="AB581">
            <v>1.28</v>
          </cell>
          <cell r="AC581">
            <v>1.58</v>
          </cell>
          <cell r="AD581">
            <v>0.3</v>
          </cell>
          <cell r="AE581">
            <v>0</v>
          </cell>
          <cell r="AF581">
            <v>0</v>
          </cell>
          <cell r="AG581">
            <v>0.02</v>
          </cell>
          <cell r="AH581">
            <v>0</v>
          </cell>
          <cell r="AI581">
            <v>0</v>
          </cell>
          <cell r="AJ581">
            <v>1.93</v>
          </cell>
          <cell r="AK581">
            <v>0.89</v>
          </cell>
          <cell r="AL581">
            <v>1.36</v>
          </cell>
          <cell r="AM581">
            <v>2.84</v>
          </cell>
          <cell r="AN581">
            <v>0.69</v>
          </cell>
          <cell r="AO581">
            <v>0.38</v>
          </cell>
          <cell r="AP581">
            <v>1.5</v>
          </cell>
          <cell r="AQ581">
            <v>5.4</v>
          </cell>
          <cell r="AR581">
            <v>0.7</v>
          </cell>
          <cell r="BI581">
            <v>580</v>
          </cell>
        </row>
        <row r="582">
          <cell r="A582" t="str">
            <v>8102005.Livro não didático</v>
          </cell>
          <cell r="B582">
            <v>3.52</v>
          </cell>
          <cell r="C582">
            <v>0.91</v>
          </cell>
          <cell r="D582">
            <v>0.21</v>
          </cell>
          <cell r="E582">
            <v>-1.1299999999999999</v>
          </cell>
          <cell r="F582">
            <v>0.55000000000000004</v>
          </cell>
          <cell r="G582">
            <v>-0.08</v>
          </cell>
          <cell r="H582">
            <v>0.45</v>
          </cell>
          <cell r="I582">
            <v>0.52</v>
          </cell>
          <cell r="J582">
            <v>0.22</v>
          </cell>
          <cell r="K582">
            <v>3.97</v>
          </cell>
          <cell r="L582">
            <v>1.1000000000000001</v>
          </cell>
          <cell r="M582">
            <v>0.79</v>
          </cell>
          <cell r="N582">
            <v>0.66</v>
          </cell>
          <cell r="O582">
            <v>1.1599999999999999</v>
          </cell>
          <cell r="P582">
            <v>0.53</v>
          </cell>
          <cell r="Q582">
            <v>0.15</v>
          </cell>
          <cell r="R582">
            <v>0.15</v>
          </cell>
          <cell r="S582">
            <v>-0.44</v>
          </cell>
          <cell r="T582">
            <v>0.18</v>
          </cell>
          <cell r="U582">
            <v>0.33</v>
          </cell>
          <cell r="V582">
            <v>0.83</v>
          </cell>
          <cell r="W582">
            <v>0.25</v>
          </cell>
          <cell r="X582">
            <v>-0.28999999999999998</v>
          </cell>
          <cell r="Y582">
            <v>0.91</v>
          </cell>
          <cell r="Z582">
            <v>0.72</v>
          </cell>
          <cell r="AA582">
            <v>0.13</v>
          </cell>
          <cell r="AB582">
            <v>-0.35</v>
          </cell>
          <cell r="AC582">
            <v>0.18</v>
          </cell>
          <cell r="AD582">
            <v>-0.34</v>
          </cell>
          <cell r="AE582">
            <v>2.14</v>
          </cell>
          <cell r="AF582">
            <v>2.36</v>
          </cell>
          <cell r="AG582">
            <v>1.91</v>
          </cell>
          <cell r="AH582">
            <v>2.0499999999999998</v>
          </cell>
          <cell r="AI582">
            <v>1.33</v>
          </cell>
          <cell r="AJ582">
            <v>0.82</v>
          </cell>
          <cell r="AK582">
            <v>0.2</v>
          </cell>
          <cell r="AL582">
            <v>1.91</v>
          </cell>
          <cell r="AM582">
            <v>0.93</v>
          </cell>
          <cell r="AN582">
            <v>0.55000000000000004</v>
          </cell>
          <cell r="AO582">
            <v>0.73</v>
          </cell>
          <cell r="AP582">
            <v>0.02</v>
          </cell>
          <cell r="AQ582">
            <v>0.5</v>
          </cell>
          <cell r="AR582">
            <v>0.59</v>
          </cell>
          <cell r="BI582">
            <v>581</v>
          </cell>
        </row>
        <row r="583">
          <cell r="A583" t="str">
            <v>8103.Papelaria</v>
          </cell>
          <cell r="B583">
            <v>0.34</v>
          </cell>
          <cell r="C583">
            <v>0.54</v>
          </cell>
          <cell r="D583">
            <v>1.25</v>
          </cell>
          <cell r="E583">
            <v>3.35</v>
          </cell>
          <cell r="F583">
            <v>0.09</v>
          </cell>
          <cell r="G583">
            <v>2.2000000000000002</v>
          </cell>
          <cell r="H583">
            <v>0.34</v>
          </cell>
          <cell r="I583">
            <v>1.81</v>
          </cell>
          <cell r="J583">
            <v>-0.55000000000000004</v>
          </cell>
          <cell r="K583">
            <v>0.9</v>
          </cell>
          <cell r="L583">
            <v>0.74</v>
          </cell>
          <cell r="M583">
            <v>0.3</v>
          </cell>
          <cell r="N583">
            <v>0.8</v>
          </cell>
          <cell r="O583">
            <v>-0.26</v>
          </cell>
          <cell r="P583">
            <v>0.81</v>
          </cell>
          <cell r="Q583">
            <v>-0.1</v>
          </cell>
          <cell r="R583">
            <v>1.52</v>
          </cell>
          <cell r="S583">
            <v>-0.11</v>
          </cell>
          <cell r="T583">
            <v>1.39</v>
          </cell>
          <cell r="U583">
            <v>0.4</v>
          </cell>
          <cell r="V583">
            <v>1.83</v>
          </cell>
          <cell r="W583">
            <v>0.43</v>
          </cell>
          <cell r="X583">
            <v>-0.79</v>
          </cell>
          <cell r="Y583">
            <v>2.5499999999999998</v>
          </cell>
          <cell r="Z583">
            <v>0.35</v>
          </cell>
          <cell r="AA583">
            <v>1.33</v>
          </cell>
          <cell r="AB583">
            <v>-1.29</v>
          </cell>
          <cell r="AC583">
            <v>0.76</v>
          </cell>
          <cell r="AD583">
            <v>0.42</v>
          </cell>
          <cell r="AE583">
            <v>0.79</v>
          </cell>
          <cell r="AF583">
            <v>0.4</v>
          </cell>
          <cell r="AG583">
            <v>-0.21</v>
          </cell>
          <cell r="AH583">
            <v>0.26</v>
          </cell>
          <cell r="AI583">
            <v>0.85</v>
          </cell>
          <cell r="AJ583">
            <v>0.05</v>
          </cell>
          <cell r="AK583">
            <v>0.24</v>
          </cell>
          <cell r="AL583">
            <v>0.8</v>
          </cell>
          <cell r="AM583">
            <v>0.76</v>
          </cell>
          <cell r="AN583">
            <v>0.56999999999999995</v>
          </cell>
          <cell r="AO583">
            <v>1.6</v>
          </cell>
          <cell r="AP583">
            <v>0.93</v>
          </cell>
          <cell r="AQ583">
            <v>2.64</v>
          </cell>
          <cell r="AR583">
            <v>1.57</v>
          </cell>
          <cell r="BI583">
            <v>582</v>
          </cell>
        </row>
        <row r="584">
          <cell r="A584" t="str">
            <v>8103001.Caderno</v>
          </cell>
          <cell r="B584">
            <v>0.7</v>
          </cell>
          <cell r="C584">
            <v>-0.46</v>
          </cell>
          <cell r="D584">
            <v>2.14</v>
          </cell>
          <cell r="E584">
            <v>4.5</v>
          </cell>
          <cell r="F584">
            <v>0.08</v>
          </cell>
          <cell r="G584">
            <v>4.8</v>
          </cell>
          <cell r="H584">
            <v>0.36</v>
          </cell>
          <cell r="I584">
            <v>1.67</v>
          </cell>
          <cell r="J584">
            <v>-0.08</v>
          </cell>
          <cell r="K584">
            <v>1.25</v>
          </cell>
          <cell r="L584">
            <v>0.57999999999999996</v>
          </cell>
          <cell r="M584">
            <v>0.93</v>
          </cell>
          <cell r="N584">
            <v>0.82</v>
          </cell>
          <cell r="O584">
            <v>-1.57</v>
          </cell>
          <cell r="P584">
            <v>0.95</v>
          </cell>
          <cell r="Q584">
            <v>-0.18</v>
          </cell>
          <cell r="R584">
            <v>3.26</v>
          </cell>
          <cell r="S584">
            <v>-0.11</v>
          </cell>
          <cell r="T584">
            <v>3.76</v>
          </cell>
          <cell r="U584">
            <v>0.31</v>
          </cell>
          <cell r="V584">
            <v>3.53</v>
          </cell>
          <cell r="W584">
            <v>-0.63</v>
          </cell>
          <cell r="X584">
            <v>-0.61</v>
          </cell>
          <cell r="Y584">
            <v>3.48</v>
          </cell>
          <cell r="Z584">
            <v>-0.28999999999999998</v>
          </cell>
          <cell r="AA584">
            <v>0.48</v>
          </cell>
          <cell r="AB584">
            <v>-1.93</v>
          </cell>
          <cell r="AC584">
            <v>0.7</v>
          </cell>
          <cell r="AD584">
            <v>-0.13</v>
          </cell>
          <cell r="AE584">
            <v>1.73</v>
          </cell>
          <cell r="AF584">
            <v>0.98</v>
          </cell>
          <cell r="AG584">
            <v>-1.95</v>
          </cell>
          <cell r="AH584">
            <v>0.31</v>
          </cell>
          <cell r="AI584">
            <v>1.5</v>
          </cell>
          <cell r="AJ584">
            <v>-0.15</v>
          </cell>
          <cell r="AK584">
            <v>-0.01</v>
          </cell>
          <cell r="AL584">
            <v>1</v>
          </cell>
          <cell r="AM584">
            <v>0.28999999999999998</v>
          </cell>
          <cell r="AN584">
            <v>-0.24</v>
          </cell>
          <cell r="AO584">
            <v>1.9</v>
          </cell>
          <cell r="AP584">
            <v>2.4500000000000002</v>
          </cell>
          <cell r="AQ584">
            <v>3.91</v>
          </cell>
          <cell r="AR584">
            <v>2.2400000000000002</v>
          </cell>
          <cell r="BI584">
            <v>583</v>
          </cell>
        </row>
        <row r="585">
          <cell r="A585" t="str">
            <v>8103002.Fotocópia</v>
          </cell>
          <cell r="B585">
            <v>0.27</v>
          </cell>
          <cell r="C585">
            <v>0.15</v>
          </cell>
          <cell r="D585">
            <v>1.24</v>
          </cell>
          <cell r="E585">
            <v>1.91</v>
          </cell>
          <cell r="F585">
            <v>0.89</v>
          </cell>
          <cell r="G585">
            <v>1.55</v>
          </cell>
          <cell r="H585">
            <v>2.84</v>
          </cell>
          <cell r="I585">
            <v>-0.98</v>
          </cell>
          <cell r="J585">
            <v>1.63</v>
          </cell>
          <cell r="K585">
            <v>-0.77</v>
          </cell>
          <cell r="L585">
            <v>-1.77</v>
          </cell>
          <cell r="M585">
            <v>-0.51</v>
          </cell>
          <cell r="N585">
            <v>0.17</v>
          </cell>
          <cell r="O585">
            <v>0.83</v>
          </cell>
          <cell r="P585">
            <v>-0.24</v>
          </cell>
          <cell r="Q585">
            <v>1.17</v>
          </cell>
          <cell r="R585">
            <v>-0.88</v>
          </cell>
          <cell r="S585">
            <v>0</v>
          </cell>
          <cell r="T585">
            <v>1.54</v>
          </cell>
          <cell r="U585">
            <v>0.08</v>
          </cell>
          <cell r="V585">
            <v>-1.18</v>
          </cell>
          <cell r="W585">
            <v>0.15</v>
          </cell>
          <cell r="X585">
            <v>-1.22</v>
          </cell>
          <cell r="Y585">
            <v>1.69</v>
          </cell>
          <cell r="Z585">
            <v>-0.64</v>
          </cell>
          <cell r="AA585">
            <v>-0.28999999999999998</v>
          </cell>
          <cell r="AB585">
            <v>1.08</v>
          </cell>
          <cell r="AC585">
            <v>0.54</v>
          </cell>
          <cell r="AD585">
            <v>0.15</v>
          </cell>
          <cell r="AE585">
            <v>-0.68</v>
          </cell>
          <cell r="AF585">
            <v>-0.06</v>
          </cell>
          <cell r="AG585">
            <v>2.84</v>
          </cell>
          <cell r="AH585">
            <v>-0.62</v>
          </cell>
          <cell r="AI585">
            <v>-0.7</v>
          </cell>
          <cell r="AJ585">
            <v>0.85</v>
          </cell>
          <cell r="AK585">
            <v>2.72</v>
          </cell>
          <cell r="AL585">
            <v>-0.7</v>
          </cell>
          <cell r="AM585">
            <v>-1</v>
          </cell>
          <cell r="AN585">
            <v>2.0699999999999998</v>
          </cell>
          <cell r="AO585">
            <v>0.72</v>
          </cell>
          <cell r="AP585">
            <v>1.17</v>
          </cell>
          <cell r="AQ585">
            <v>4.07</v>
          </cell>
          <cell r="AR585">
            <v>2.0699999999999998</v>
          </cell>
          <cell r="BI585">
            <v>584</v>
          </cell>
        </row>
        <row r="586">
          <cell r="A586" t="str">
            <v>8103014.Artigo de papelaria</v>
          </cell>
          <cell r="B586">
            <v>0.11</v>
          </cell>
          <cell r="C586">
            <v>1.32</v>
          </cell>
          <cell r="D586">
            <v>0.65</v>
          </cell>
          <cell r="E586">
            <v>2.94</v>
          </cell>
          <cell r="F586">
            <v>-0.11</v>
          </cell>
          <cell r="G586">
            <v>0.54</v>
          </cell>
          <cell r="H586">
            <v>-0.33</v>
          </cell>
          <cell r="I586">
            <v>2.65</v>
          </cell>
          <cell r="J586">
            <v>-1.46</v>
          </cell>
          <cell r="K586">
            <v>1.0900000000000001</v>
          </cell>
          <cell r="L586">
            <v>1.51</v>
          </cell>
          <cell r="M586">
            <v>0.04</v>
          </cell>
          <cell r="N586">
            <v>0.94</v>
          </cell>
          <cell r="O586">
            <v>0.43</v>
          </cell>
          <cell r="P586">
            <v>0.98</v>
          </cell>
          <cell r="Q586">
            <v>-0.36</v>
          </cell>
          <cell r="R586">
            <v>0.86</v>
          </cell>
          <cell r="S586">
            <v>-0.14000000000000001</v>
          </cell>
          <cell r="T586">
            <v>-0.41</v>
          </cell>
          <cell r="U586">
            <v>0.54</v>
          </cell>
          <cell r="V586">
            <v>1.28</v>
          </cell>
          <cell r="W586">
            <v>1.33</v>
          </cell>
          <cell r="X586">
            <v>-0.82</v>
          </cell>
          <cell r="Y586">
            <v>2.04</v>
          </cell>
          <cell r="Z586">
            <v>1.0900000000000001</v>
          </cell>
          <cell r="AA586">
            <v>2.38</v>
          </cell>
          <cell r="AB586">
            <v>-1.35</v>
          </cell>
          <cell r="AC586">
            <v>0.86</v>
          </cell>
          <cell r="AD586">
            <v>0.9</v>
          </cell>
          <cell r="AE586">
            <v>0.43</v>
          </cell>
          <cell r="AF586">
            <v>0.06</v>
          </cell>
          <cell r="AG586">
            <v>0.42</v>
          </cell>
          <cell r="AH586">
            <v>0.42</v>
          </cell>
          <cell r="AI586">
            <v>0.73</v>
          </cell>
          <cell r="AJ586">
            <v>0.02</v>
          </cell>
          <cell r="AK586">
            <v>-0.15</v>
          </cell>
          <cell r="AL586">
            <v>1.02</v>
          </cell>
          <cell r="AM586">
            <v>1.53</v>
          </cell>
          <cell r="AN586">
            <v>0.83</v>
          </cell>
          <cell r="AO586">
            <v>1.58</v>
          </cell>
          <cell r="AP586">
            <v>-0.24</v>
          </cell>
          <cell r="AQ586">
            <v>1.36</v>
          </cell>
          <cell r="AR586">
            <v>0.93</v>
          </cell>
          <cell r="BI586">
            <v>585</v>
          </cell>
        </row>
        <row r="587">
          <cell r="A587" t="str">
            <v>9.Comunicação</v>
          </cell>
          <cell r="B587">
            <v>0</v>
          </cell>
          <cell r="C587">
            <v>-0.24</v>
          </cell>
          <cell r="D587">
            <v>-0.06</v>
          </cell>
          <cell r="E587">
            <v>-7.0000000000000007E-2</v>
          </cell>
          <cell r="F587">
            <v>-0.04</v>
          </cell>
          <cell r="G587">
            <v>1.82</v>
          </cell>
          <cell r="H587">
            <v>0.04</v>
          </cell>
          <cell r="I587">
            <v>7.0000000000000007E-2</v>
          </cell>
          <cell r="J587">
            <v>-0.28999999999999998</v>
          </cell>
          <cell r="K587">
            <v>0.18</v>
          </cell>
          <cell r="L587">
            <v>2.68</v>
          </cell>
          <cell r="M587">
            <v>7.61</v>
          </cell>
          <cell r="N587">
            <v>-0.04</v>
          </cell>
          <cell r="O587">
            <v>0.19</v>
          </cell>
          <cell r="P587">
            <v>0.05</v>
          </cell>
          <cell r="Q587">
            <v>0.1</v>
          </cell>
          <cell r="R587">
            <v>0.04</v>
          </cell>
          <cell r="S587">
            <v>0.32</v>
          </cell>
          <cell r="T587">
            <v>0.14000000000000001</v>
          </cell>
          <cell r="U587">
            <v>7.0000000000000007E-2</v>
          </cell>
          <cell r="V587">
            <v>0</v>
          </cell>
          <cell r="W587">
            <v>0.05</v>
          </cell>
          <cell r="X587">
            <v>1.17</v>
          </cell>
          <cell r="Y587">
            <v>5.43</v>
          </cell>
          <cell r="Z587">
            <v>0.39</v>
          </cell>
          <cell r="AA587">
            <v>-0.15</v>
          </cell>
          <cell r="AB587">
            <v>7.0000000000000007E-2</v>
          </cell>
          <cell r="AC587">
            <v>0.04</v>
          </cell>
          <cell r="AD587">
            <v>-0.05</v>
          </cell>
          <cell r="AE587">
            <v>0.43</v>
          </cell>
          <cell r="AF587">
            <v>0.4</v>
          </cell>
          <cell r="AG587">
            <v>0.02</v>
          </cell>
          <cell r="AH587">
            <v>0.01</v>
          </cell>
          <cell r="AI587">
            <v>0</v>
          </cell>
          <cell r="AJ587">
            <v>0.22</v>
          </cell>
          <cell r="AK587">
            <v>9.31</v>
          </cell>
          <cell r="AL587">
            <v>0.47</v>
          </cell>
          <cell r="AM587">
            <v>0.11</v>
          </cell>
          <cell r="AN587">
            <v>0.06</v>
          </cell>
          <cell r="AO587">
            <v>0.03</v>
          </cell>
          <cell r="AP587">
            <v>0.03</v>
          </cell>
          <cell r="AQ587">
            <v>0.32</v>
          </cell>
          <cell r="AR587">
            <v>3.24</v>
          </cell>
          <cell r="BE587">
            <v>0.65</v>
          </cell>
          <cell r="BF587">
            <v>1.3</v>
          </cell>
          <cell r="BH587">
            <v>3.6690999999999998</v>
          </cell>
          <cell r="BI587">
            <v>586</v>
          </cell>
        </row>
        <row r="588">
          <cell r="A588" t="str">
            <v>91.Comunicação</v>
          </cell>
          <cell r="B588">
            <v>0</v>
          </cell>
          <cell r="C588">
            <v>-0.24</v>
          </cell>
          <cell r="D588">
            <v>-0.06</v>
          </cell>
          <cell r="E588">
            <v>-7.0000000000000007E-2</v>
          </cell>
          <cell r="F588">
            <v>-0.04</v>
          </cell>
          <cell r="G588">
            <v>1.82</v>
          </cell>
          <cell r="H588">
            <v>0.04</v>
          </cell>
          <cell r="I588">
            <v>7.0000000000000007E-2</v>
          </cell>
          <cell r="J588">
            <v>-0.28999999999999998</v>
          </cell>
          <cell r="K588">
            <v>0.18</v>
          </cell>
          <cell r="L588">
            <v>2.68</v>
          </cell>
          <cell r="M588">
            <v>7.61</v>
          </cell>
          <cell r="N588">
            <v>-0.04</v>
          </cell>
          <cell r="O588">
            <v>0.19</v>
          </cell>
          <cell r="P588">
            <v>0.05</v>
          </cell>
          <cell r="Q588">
            <v>0.1</v>
          </cell>
          <cell r="R588">
            <v>0.04</v>
          </cell>
          <cell r="S588">
            <v>0.32</v>
          </cell>
          <cell r="T588">
            <v>0.14000000000000001</v>
          </cell>
          <cell r="U588">
            <v>7.0000000000000007E-2</v>
          </cell>
          <cell r="V588">
            <v>0</v>
          </cell>
          <cell r="W588">
            <v>0.05</v>
          </cell>
          <cell r="X588">
            <v>1.17</v>
          </cell>
          <cell r="Y588">
            <v>5.43</v>
          </cell>
          <cell r="Z588">
            <v>0.39</v>
          </cell>
          <cell r="AA588">
            <v>-0.15</v>
          </cell>
          <cell r="AB588">
            <v>7.0000000000000007E-2</v>
          </cell>
          <cell r="AC588">
            <v>0.04</v>
          </cell>
          <cell r="AD588">
            <v>-0.05</v>
          </cell>
          <cell r="AE588">
            <v>0.43</v>
          </cell>
          <cell r="AF588">
            <v>0.4</v>
          </cell>
          <cell r="AG588">
            <v>0.02</v>
          </cell>
          <cell r="AH588">
            <v>0.01</v>
          </cell>
          <cell r="AI588">
            <v>0</v>
          </cell>
          <cell r="AJ588">
            <v>0.22</v>
          </cell>
          <cell r="AK588">
            <v>9.31</v>
          </cell>
          <cell r="AL588">
            <v>0.47</v>
          </cell>
          <cell r="AM588">
            <v>0.11</v>
          </cell>
          <cell r="AN588">
            <v>0.06</v>
          </cell>
          <cell r="AO588">
            <v>0.03</v>
          </cell>
          <cell r="AP588">
            <v>0.03</v>
          </cell>
          <cell r="AQ588">
            <v>0.32</v>
          </cell>
          <cell r="AR588">
            <v>3.24</v>
          </cell>
          <cell r="BI588">
            <v>587</v>
          </cell>
        </row>
        <row r="589">
          <cell r="A589" t="str">
            <v>9101.Comunicação</v>
          </cell>
          <cell r="B589">
            <v>0</v>
          </cell>
          <cell r="C589">
            <v>-0.24</v>
          </cell>
          <cell r="D589">
            <v>-0.06</v>
          </cell>
          <cell r="E589">
            <v>-7.0000000000000007E-2</v>
          </cell>
          <cell r="F589">
            <v>-0.04</v>
          </cell>
          <cell r="G589">
            <v>1.82</v>
          </cell>
          <cell r="H589">
            <v>0.04</v>
          </cell>
          <cell r="I589">
            <v>7.0000000000000007E-2</v>
          </cell>
          <cell r="J589">
            <v>-0.28999999999999998</v>
          </cell>
          <cell r="K589">
            <v>0.18</v>
          </cell>
          <cell r="L589">
            <v>2.68</v>
          </cell>
          <cell r="M589">
            <v>7.61</v>
          </cell>
          <cell r="N589">
            <v>-0.04</v>
          </cell>
          <cell r="O589">
            <v>0.19</v>
          </cell>
          <cell r="P589">
            <v>0.05</v>
          </cell>
          <cell r="Q589">
            <v>0.1</v>
          </cell>
          <cell r="R589">
            <v>0.04</v>
          </cell>
          <cell r="S589">
            <v>0.32</v>
          </cell>
          <cell r="T589">
            <v>0.14000000000000001</v>
          </cell>
          <cell r="U589">
            <v>7.0000000000000007E-2</v>
          </cell>
          <cell r="V589">
            <v>0</v>
          </cell>
          <cell r="W589">
            <v>0.05</v>
          </cell>
          <cell r="X589">
            <v>1.17</v>
          </cell>
          <cell r="Y589">
            <v>5.43</v>
          </cell>
          <cell r="Z589">
            <v>0.39</v>
          </cell>
          <cell r="AA589">
            <v>-0.15</v>
          </cell>
          <cell r="AB589">
            <v>7.0000000000000007E-2</v>
          </cell>
          <cell r="AC589">
            <v>0.04</v>
          </cell>
          <cell r="AD589">
            <v>-0.05</v>
          </cell>
          <cell r="AE589">
            <v>0.43</v>
          </cell>
          <cell r="AF589">
            <v>0.4</v>
          </cell>
          <cell r="AG589">
            <v>0.02</v>
          </cell>
          <cell r="AH589">
            <v>0.01</v>
          </cell>
          <cell r="AI589">
            <v>0</v>
          </cell>
          <cell r="AJ589">
            <v>0.22</v>
          </cell>
          <cell r="AK589">
            <v>9.31</v>
          </cell>
          <cell r="AL589">
            <v>0.47</v>
          </cell>
          <cell r="AM589">
            <v>0.11</v>
          </cell>
          <cell r="AN589">
            <v>0.06</v>
          </cell>
          <cell r="AO589">
            <v>0.03</v>
          </cell>
          <cell r="AP589">
            <v>0.03</v>
          </cell>
          <cell r="AQ589">
            <v>0.32</v>
          </cell>
          <cell r="AR589">
            <v>3.24</v>
          </cell>
          <cell r="BI589">
            <v>588</v>
          </cell>
        </row>
        <row r="590">
          <cell r="A590" t="str">
            <v>9101001.Correio</v>
          </cell>
          <cell r="B590">
            <v>0</v>
          </cell>
          <cell r="C590">
            <v>0</v>
          </cell>
          <cell r="D590">
            <v>0</v>
          </cell>
          <cell r="E590">
            <v>0</v>
          </cell>
          <cell r="F590">
            <v>0</v>
          </cell>
          <cell r="G590">
            <v>0</v>
          </cell>
          <cell r="H590">
            <v>0</v>
          </cell>
          <cell r="I590">
            <v>0</v>
          </cell>
          <cell r="J590">
            <v>6.82</v>
          </cell>
          <cell r="K590">
            <v>14.89</v>
          </cell>
          <cell r="L590">
            <v>0</v>
          </cell>
          <cell r="M590">
            <v>0</v>
          </cell>
          <cell r="N590">
            <v>0</v>
          </cell>
          <cell r="O590">
            <v>0</v>
          </cell>
          <cell r="P590">
            <v>0</v>
          </cell>
          <cell r="Q590">
            <v>0</v>
          </cell>
          <cell r="R590">
            <v>0</v>
          </cell>
          <cell r="S590">
            <v>0</v>
          </cell>
          <cell r="T590">
            <v>0</v>
          </cell>
          <cell r="U590">
            <v>0</v>
          </cell>
          <cell r="V590">
            <v>0</v>
          </cell>
          <cell r="W590">
            <v>0</v>
          </cell>
          <cell r="X590">
            <v>0</v>
          </cell>
          <cell r="Y590">
            <v>29.63</v>
          </cell>
          <cell r="Z590">
            <v>14.29</v>
          </cell>
          <cell r="AA590">
            <v>0</v>
          </cell>
          <cell r="AB590">
            <v>0</v>
          </cell>
          <cell r="AC590">
            <v>0</v>
          </cell>
          <cell r="AD590">
            <v>0</v>
          </cell>
          <cell r="AE590">
            <v>0</v>
          </cell>
          <cell r="AF590">
            <v>0</v>
          </cell>
          <cell r="AG590">
            <v>0</v>
          </cell>
          <cell r="AH590">
            <v>0</v>
          </cell>
          <cell r="AI590">
            <v>0</v>
          </cell>
          <cell r="AJ590">
            <v>0</v>
          </cell>
          <cell r="AK590">
            <v>0</v>
          </cell>
          <cell r="AL590">
            <v>7.5</v>
          </cell>
          <cell r="AM590">
            <v>4.6500000000000004</v>
          </cell>
          <cell r="AN590">
            <v>0</v>
          </cell>
          <cell r="AO590">
            <v>0</v>
          </cell>
          <cell r="AP590">
            <v>0</v>
          </cell>
          <cell r="AQ590">
            <v>0</v>
          </cell>
          <cell r="AR590">
            <v>0</v>
          </cell>
          <cell r="BI590">
            <v>589</v>
          </cell>
        </row>
        <row r="591">
          <cell r="A591" t="str">
            <v>9101002.Telefone fixo</v>
          </cell>
          <cell r="B591">
            <v>0</v>
          </cell>
          <cell r="C591">
            <v>-0.39</v>
          </cell>
          <cell r="D591">
            <v>-0.09</v>
          </cell>
          <cell r="E591">
            <v>-0.27</v>
          </cell>
          <cell r="F591">
            <v>0</v>
          </cell>
          <cell r="G591">
            <v>2.0499999999999998</v>
          </cell>
          <cell r="H591">
            <v>-0.05</v>
          </cell>
          <cell r="I591">
            <v>0</v>
          </cell>
          <cell r="J591">
            <v>-0.43</v>
          </cell>
          <cell r="K591">
            <v>-0.03</v>
          </cell>
          <cell r="L591">
            <v>3.08</v>
          </cell>
          <cell r="M591">
            <v>8.61</v>
          </cell>
          <cell r="N591">
            <v>0</v>
          </cell>
          <cell r="O591">
            <v>0</v>
          </cell>
          <cell r="P591">
            <v>0</v>
          </cell>
          <cell r="Q591">
            <v>0</v>
          </cell>
          <cell r="R591">
            <v>0</v>
          </cell>
          <cell r="S591">
            <v>0.34</v>
          </cell>
          <cell r="T591">
            <v>0.12</v>
          </cell>
          <cell r="U591">
            <v>0.01</v>
          </cell>
          <cell r="V591">
            <v>0</v>
          </cell>
          <cell r="W591">
            <v>0</v>
          </cell>
          <cell r="X591">
            <v>1.34</v>
          </cell>
          <cell r="Y591">
            <v>5.64</v>
          </cell>
          <cell r="Z591">
            <v>0</v>
          </cell>
          <cell r="AA591">
            <v>0</v>
          </cell>
          <cell r="AB591">
            <v>0</v>
          </cell>
          <cell r="AC591">
            <v>0</v>
          </cell>
          <cell r="AD591">
            <v>0</v>
          </cell>
          <cell r="AE591">
            <v>0.47</v>
          </cell>
          <cell r="AF591">
            <v>0.17</v>
          </cell>
          <cell r="AG591">
            <v>0</v>
          </cell>
          <cell r="AH591">
            <v>0</v>
          </cell>
          <cell r="AI591">
            <v>0</v>
          </cell>
          <cell r="AJ591">
            <v>0.25</v>
          </cell>
          <cell r="AK591">
            <v>10.54</v>
          </cell>
          <cell r="AL591">
            <v>0.3</v>
          </cell>
          <cell r="AM591">
            <v>0</v>
          </cell>
          <cell r="AN591">
            <v>0</v>
          </cell>
          <cell r="AO591">
            <v>0</v>
          </cell>
          <cell r="AP591">
            <v>0</v>
          </cell>
          <cell r="AQ591">
            <v>0.28000000000000003</v>
          </cell>
          <cell r="AR591">
            <v>3.45</v>
          </cell>
          <cell r="BI591">
            <v>590</v>
          </cell>
        </row>
        <row r="592">
          <cell r="A592" t="str">
            <v>9101003.Telefone público</v>
          </cell>
          <cell r="B592">
            <v>0.06</v>
          </cell>
          <cell r="C592">
            <v>2.04</v>
          </cell>
          <cell r="D592">
            <v>-0.23</v>
          </cell>
          <cell r="E592">
            <v>0.2</v>
          </cell>
          <cell r="F592">
            <v>-0.4</v>
          </cell>
          <cell r="G592">
            <v>0.26</v>
          </cell>
          <cell r="H592">
            <v>0.04</v>
          </cell>
          <cell r="I592">
            <v>0.11</v>
          </cell>
          <cell r="J592">
            <v>0.09</v>
          </cell>
          <cell r="K592">
            <v>0.08</v>
          </cell>
          <cell r="L592">
            <v>0.96</v>
          </cell>
          <cell r="M592">
            <v>5.17</v>
          </cell>
          <cell r="N592">
            <v>-0.8</v>
          </cell>
          <cell r="O592">
            <v>1.56</v>
          </cell>
          <cell r="P592">
            <v>0.38</v>
          </cell>
          <cell r="Q592">
            <v>0.49</v>
          </cell>
          <cell r="R592">
            <v>0.52</v>
          </cell>
          <cell r="S592">
            <v>-0.01</v>
          </cell>
          <cell r="T592">
            <v>0.15</v>
          </cell>
          <cell r="U592">
            <v>0.69</v>
          </cell>
          <cell r="V592">
            <v>-0.23</v>
          </cell>
          <cell r="W592">
            <v>0.67</v>
          </cell>
          <cell r="X592">
            <v>0.63</v>
          </cell>
          <cell r="Y592">
            <v>5.05</v>
          </cell>
          <cell r="Z592">
            <v>0.4</v>
          </cell>
          <cell r="AA592">
            <v>-0.51</v>
          </cell>
          <cell r="AB592">
            <v>0.62</v>
          </cell>
          <cell r="AC592">
            <v>-0.1</v>
          </cell>
          <cell r="AD592">
            <v>0</v>
          </cell>
          <cell r="AE592">
            <v>0.22</v>
          </cell>
          <cell r="AF592">
            <v>-0.24</v>
          </cell>
          <cell r="AG592">
            <v>0.26</v>
          </cell>
          <cell r="AH592">
            <v>0.09</v>
          </cell>
          <cell r="AI592">
            <v>0.06</v>
          </cell>
          <cell r="AJ592">
            <v>0.03</v>
          </cell>
          <cell r="AK592">
            <v>6.15</v>
          </cell>
          <cell r="AL592">
            <v>2.41</v>
          </cell>
          <cell r="AM592">
            <v>-0.3</v>
          </cell>
          <cell r="AN592">
            <v>0.32</v>
          </cell>
          <cell r="AO592">
            <v>-0.26</v>
          </cell>
          <cell r="AP592">
            <v>0.08</v>
          </cell>
          <cell r="AQ592">
            <v>0.53</v>
          </cell>
          <cell r="AR592">
            <v>1.74</v>
          </cell>
          <cell r="BI592">
            <v>591</v>
          </cell>
        </row>
        <row r="593">
          <cell r="A593" t="str">
            <v>9101008.Telefone celular</v>
          </cell>
          <cell r="B593">
            <v>0</v>
          </cell>
          <cell r="C593">
            <v>0</v>
          </cell>
          <cell r="D593">
            <v>0.34</v>
          </cell>
          <cell r="E593">
            <v>1.78</v>
          </cell>
          <cell r="F593">
            <v>0.26</v>
          </cell>
          <cell r="G593">
            <v>0.3</v>
          </cell>
          <cell r="H593">
            <v>0.86</v>
          </cell>
          <cell r="I593">
            <v>0.95</v>
          </cell>
          <cell r="J593">
            <v>0.01</v>
          </cell>
          <cell r="K593">
            <v>0.46</v>
          </cell>
          <cell r="L593">
            <v>-0.05</v>
          </cell>
          <cell r="M593">
            <v>0.03</v>
          </cell>
          <cell r="N593">
            <v>0.04</v>
          </cell>
          <cell r="O593">
            <v>1.81</v>
          </cell>
          <cell r="P593">
            <v>0</v>
          </cell>
          <cell r="Q593">
            <v>1.06</v>
          </cell>
          <cell r="R593">
            <v>0.4</v>
          </cell>
          <cell r="S593">
            <v>0.28000000000000003</v>
          </cell>
          <cell r="T593">
            <v>0.54</v>
          </cell>
          <cell r="U593">
            <v>0.49</v>
          </cell>
          <cell r="V593">
            <v>0.11</v>
          </cell>
          <cell r="W593">
            <v>0</v>
          </cell>
          <cell r="X593">
            <v>-0.21</v>
          </cell>
          <cell r="Y593">
            <v>0.33</v>
          </cell>
          <cell r="Z593">
            <v>2.5299999999999998</v>
          </cell>
          <cell r="AA593">
            <v>-1.77</v>
          </cell>
          <cell r="AB593">
            <v>0.17</v>
          </cell>
          <cell r="AC593">
            <v>0.5</v>
          </cell>
          <cell r="AD593">
            <v>-0.72</v>
          </cell>
          <cell r="AE593">
            <v>0.14000000000000001</v>
          </cell>
          <cell r="AF593">
            <v>3.73</v>
          </cell>
          <cell r="AG593">
            <v>0</v>
          </cell>
          <cell r="AH593">
            <v>0.17</v>
          </cell>
          <cell r="AI593">
            <v>0</v>
          </cell>
          <cell r="AJ593">
            <v>0.01</v>
          </cell>
          <cell r="AK593">
            <v>0</v>
          </cell>
          <cell r="AL593">
            <v>0.08</v>
          </cell>
          <cell r="AM593">
            <v>0.71</v>
          </cell>
          <cell r="AN593">
            <v>0.57999999999999996</v>
          </cell>
          <cell r="AO593">
            <v>0.35</v>
          </cell>
          <cell r="AP593">
            <v>0.19</v>
          </cell>
          <cell r="AQ593">
            <v>0.22</v>
          </cell>
          <cell r="AR593">
            <v>1.8</v>
          </cell>
          <cell r="BI593">
            <v>592</v>
          </cell>
        </row>
        <row r="594">
          <cell r="A594" t="str">
            <v>9101010.TV a cabo</v>
          </cell>
          <cell r="B594">
            <v>0</v>
          </cell>
          <cell r="C594">
            <v>0</v>
          </cell>
          <cell r="D594">
            <v>0</v>
          </cell>
          <cell r="E594">
            <v>3.19</v>
          </cell>
          <cell r="F594">
            <v>-2.54</v>
          </cell>
          <cell r="G594">
            <v>7.4</v>
          </cell>
          <cell r="H594">
            <v>0.89</v>
          </cell>
          <cell r="I594">
            <v>0</v>
          </cell>
          <cell r="J594">
            <v>0.7</v>
          </cell>
          <cell r="K594">
            <v>2.0499999999999998</v>
          </cell>
          <cell r="L594">
            <v>3.01</v>
          </cell>
          <cell r="M594">
            <v>-0.67</v>
          </cell>
          <cell r="N594">
            <v>-2.2599999999999998</v>
          </cell>
          <cell r="O594">
            <v>1.05</v>
          </cell>
          <cell r="P594">
            <v>4.8099999999999996</v>
          </cell>
          <cell r="Q594">
            <v>0.66</v>
          </cell>
          <cell r="R594">
            <v>1.28</v>
          </cell>
          <cell r="S594">
            <v>0.94</v>
          </cell>
          <cell r="T594">
            <v>-0.23</v>
          </cell>
          <cell r="U594">
            <v>1.73</v>
          </cell>
          <cell r="V594">
            <v>0.74</v>
          </cell>
          <cell r="W594">
            <v>1.96</v>
          </cell>
          <cell r="X594">
            <v>0</v>
          </cell>
          <cell r="Y594">
            <v>1.1000000000000001</v>
          </cell>
          <cell r="Z594">
            <v>1.46</v>
          </cell>
          <cell r="AA594">
            <v>-0.98</v>
          </cell>
          <cell r="AB594">
            <v>0.94</v>
          </cell>
          <cell r="AC594">
            <v>0</v>
          </cell>
          <cell r="AD594">
            <v>0</v>
          </cell>
          <cell r="AE594">
            <v>0</v>
          </cell>
          <cell r="AF594">
            <v>0</v>
          </cell>
          <cell r="AG594">
            <v>0.63</v>
          </cell>
          <cell r="AH594">
            <v>0.64</v>
          </cell>
          <cell r="AI594">
            <v>1.58</v>
          </cell>
          <cell r="AJ594">
            <v>0.45</v>
          </cell>
          <cell r="AK594">
            <v>0.78</v>
          </cell>
          <cell r="AL594">
            <v>0.28000000000000003</v>
          </cell>
          <cell r="AM594">
            <v>0.31</v>
          </cell>
          <cell r="AN594">
            <v>0.35</v>
          </cell>
          <cell r="AO594">
            <v>0.43</v>
          </cell>
          <cell r="AP594">
            <v>0.54</v>
          </cell>
          <cell r="AQ594">
            <v>6.56</v>
          </cell>
          <cell r="AR594">
            <v>6.66</v>
          </cell>
          <cell r="BI594">
            <v>593</v>
          </cell>
        </row>
        <row r="595">
          <cell r="A595" t="str">
            <v>9101019.Aparelho telefônico</v>
          </cell>
          <cell r="B595">
            <v>0.01</v>
          </cell>
          <cell r="C595">
            <v>0.02</v>
          </cell>
          <cell r="D595">
            <v>0.01</v>
          </cell>
          <cell r="E595">
            <v>0.1</v>
          </cell>
          <cell r="F595">
            <v>-3.25</v>
          </cell>
          <cell r="G595">
            <v>-0.62</v>
          </cell>
          <cell r="H595">
            <v>1.32</v>
          </cell>
          <cell r="I595">
            <v>-1.01</v>
          </cell>
          <cell r="J595">
            <v>0.41</v>
          </cell>
          <cell r="K595">
            <v>0.23</v>
          </cell>
          <cell r="L595">
            <v>-1.3</v>
          </cell>
          <cell r="M595">
            <v>2.25</v>
          </cell>
          <cell r="N595">
            <v>-0.13</v>
          </cell>
          <cell r="O595">
            <v>-1.71</v>
          </cell>
          <cell r="P595">
            <v>1.79</v>
          </cell>
          <cell r="Q595">
            <v>0.49</v>
          </cell>
          <cell r="R595">
            <v>-2.2200000000000002</v>
          </cell>
          <cell r="S595">
            <v>0.78</v>
          </cell>
          <cell r="T595">
            <v>-0.56999999999999995</v>
          </cell>
          <cell r="U595">
            <v>-1.43</v>
          </cell>
          <cell r="V595">
            <v>0.12</v>
          </cell>
          <cell r="W595">
            <v>1.91</v>
          </cell>
          <cell r="X595">
            <v>0.95</v>
          </cell>
          <cell r="Y595">
            <v>0.68</v>
          </cell>
          <cell r="Z595">
            <v>-0.06</v>
          </cell>
          <cell r="AA595">
            <v>0.39</v>
          </cell>
          <cell r="AB595">
            <v>3.86</v>
          </cell>
          <cell r="AC595">
            <v>0.88</v>
          </cell>
          <cell r="AD595">
            <v>-0.48</v>
          </cell>
          <cell r="AE595">
            <v>1.37</v>
          </cell>
          <cell r="AF595">
            <v>-0.04</v>
          </cell>
          <cell r="AG595">
            <v>0.64</v>
          </cell>
          <cell r="AH595">
            <v>-1.75</v>
          </cell>
          <cell r="AI595">
            <v>-1.78</v>
          </cell>
          <cell r="AJ595">
            <v>0.24</v>
          </cell>
          <cell r="AK595">
            <v>-1.95</v>
          </cell>
          <cell r="AL595">
            <v>-0.47</v>
          </cell>
          <cell r="AM595">
            <v>0.63</v>
          </cell>
          <cell r="AN595">
            <v>1.1299999999999999</v>
          </cell>
          <cell r="AO595">
            <v>3.23</v>
          </cell>
          <cell r="AP595">
            <v>2.74</v>
          </cell>
          <cell r="AQ595">
            <v>1.36</v>
          </cell>
          <cell r="AR595">
            <v>4.1100000000000003</v>
          </cell>
          <cell r="BI595">
            <v>594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PCA"/>
      <sheetName val="CDI"/>
      <sheetName val="Disclaimer"/>
    </sheetNames>
    <sheetDataSet>
      <sheetData sheetId="0">
        <row r="9">
          <cell r="Q9" t="str">
            <v>EN</v>
          </cell>
        </row>
      </sheetData>
      <sheetData sheetId="1">
        <row r="10">
          <cell r="P10" t="str">
            <v>EN</v>
          </cell>
        </row>
      </sheetData>
      <sheetData sheetId="2"/>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ficial"/>
    </sheetNames>
    <sheetDataSet>
      <sheetData sheetId="0">
        <row r="8">
          <cell r="P8"/>
        </row>
        <row r="9">
          <cell r="Q9"/>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bertura"/>
    </sheetNames>
    <sheetDataSet>
      <sheetData sheetId="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s"/>
      <sheetName val="Planilha"/>
      <sheetName val="Sheet2"/>
      <sheetName val="Cotação_Cambio_Spot"/>
      <sheetName val="Estudo Debêntures"/>
      <sheetName val="Aba Apoio"/>
      <sheetName val="Relatorio Cambio"/>
      <sheetName val="Spreads"/>
      <sheetName val="Gerencial - Cambio"/>
      <sheetName val="Spreads Cambio"/>
      <sheetName val="Relatorio RF"/>
      <sheetName val="Gerencial - RF"/>
      <sheetName val="Debêntures 12.07"/>
      <sheetName val="Campanha e-mail"/>
      <sheetName val="Consulta - Suitability"/>
      <sheetName val="ROA"/>
      <sheetName val="Inflação Implicita"/>
      <sheetName val="Sheet1"/>
      <sheetName val="Taxas XP"/>
      <sheetName val="Spread - RF 3o"/>
      <sheetName val="Emissão Primaria"/>
      <sheetName val="Informações - Câmbio"/>
      <sheetName val="Debêntures 11.07"/>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7">
          <cell r="M7" t="str">
            <v>Inicio</v>
          </cell>
        </row>
      </sheetData>
      <sheetData sheetId="17"/>
      <sheetData sheetId="18"/>
      <sheetData sheetId="19"/>
      <sheetData sheetId="20"/>
      <sheetData sheetId="21"/>
      <sheetData sheetId="22"/>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UN PRIVATE"/>
    </sheetNames>
    <sheetDataSet>
      <sheetData sheetId="0"/>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mio"/>
      <sheetName val="NTN-B"/>
      <sheetName val="feriados"/>
    </sheetNames>
    <sheetDataSet>
      <sheetData sheetId="0">
        <row r="15">
          <cell r="A15">
            <v>39254</v>
          </cell>
          <cell r="B15">
            <v>11.86</v>
          </cell>
          <cell r="C15">
            <v>1.0004448525024816</v>
          </cell>
          <cell r="D15">
            <v>1.0004448525024816</v>
          </cell>
        </row>
        <row r="16">
          <cell r="A16">
            <v>39255</v>
          </cell>
          <cell r="B16">
            <v>11.86</v>
          </cell>
          <cell r="C16">
            <v>1.0004448525024816</v>
          </cell>
          <cell r="D16">
            <v>1.0008899028987122</v>
          </cell>
        </row>
        <row r="17">
          <cell r="A17">
            <v>39258</v>
          </cell>
          <cell r="B17">
            <v>11.86</v>
          </cell>
          <cell r="C17">
            <v>1.0004448525024816</v>
          </cell>
          <cell r="D17">
            <v>1.0013351512767252</v>
          </cell>
        </row>
        <row r="18">
          <cell r="A18">
            <v>39259</v>
          </cell>
          <cell r="B18">
            <v>11.86</v>
          </cell>
          <cell r="C18">
            <v>1.0004448525024816</v>
          </cell>
          <cell r="D18">
            <v>1.0017805977245935</v>
          </cell>
        </row>
        <row r="19">
          <cell r="A19">
            <v>39260</v>
          </cell>
          <cell r="B19">
            <v>11.86</v>
          </cell>
          <cell r="C19">
            <v>1.0004448525024816</v>
          </cell>
          <cell r="D19">
            <v>1.0022262423304289</v>
          </cell>
        </row>
        <row r="20">
          <cell r="A20">
            <v>39261</v>
          </cell>
          <cell r="B20">
            <v>11.86</v>
          </cell>
          <cell r="C20">
            <v>1.0004448525024816</v>
          </cell>
          <cell r="D20">
            <v>1.0026720851823823</v>
          </cell>
        </row>
        <row r="21">
          <cell r="A21">
            <v>39262</v>
          </cell>
          <cell r="B21">
            <v>11.86</v>
          </cell>
          <cell r="C21">
            <v>1.0004448525024816</v>
          </cell>
          <cell r="D21">
            <v>1.0031181263686442</v>
          </cell>
        </row>
        <row r="22">
          <cell r="A22">
            <v>39265</v>
          </cell>
          <cell r="B22">
            <v>11.86</v>
          </cell>
          <cell r="C22">
            <v>1.0004448525024816</v>
          </cell>
          <cell r="D22">
            <v>1.003564365977444</v>
          </cell>
        </row>
        <row r="23">
          <cell r="A23">
            <v>39266</v>
          </cell>
          <cell r="B23">
            <v>11.86</v>
          </cell>
          <cell r="C23">
            <v>1.0004448525024816</v>
          </cell>
          <cell r="D23">
            <v>1.0040108040970506</v>
          </cell>
        </row>
        <row r="24">
          <cell r="A24">
            <v>39267</v>
          </cell>
          <cell r="B24">
            <v>11.86</v>
          </cell>
          <cell r="C24">
            <v>1.0004448525024816</v>
          </cell>
          <cell r="D24">
            <v>1.0044574408157718</v>
          </cell>
        </row>
        <row r="25">
          <cell r="A25">
            <v>39268</v>
          </cell>
          <cell r="B25">
            <v>11.86</v>
          </cell>
          <cell r="C25">
            <v>1.0004448525024816</v>
          </cell>
          <cell r="D25">
            <v>1.0049042762219549</v>
          </cell>
        </row>
        <row r="26">
          <cell r="A26">
            <v>39269</v>
          </cell>
          <cell r="B26">
            <v>11.86</v>
          </cell>
          <cell r="C26">
            <v>1.0004448525024816</v>
          </cell>
          <cell r="D26">
            <v>1.0053513104039866</v>
          </cell>
        </row>
        <row r="27">
          <cell r="A27">
            <v>39272</v>
          </cell>
          <cell r="B27">
            <v>11.86</v>
          </cell>
          <cell r="C27">
            <v>1.0004448525024816</v>
          </cell>
          <cell r="D27">
            <v>1.005798543450293</v>
          </cell>
        </row>
        <row r="28">
          <cell r="A28">
            <v>39273</v>
          </cell>
          <cell r="B28">
            <v>11.86</v>
          </cell>
          <cell r="C28">
            <v>1.0004448525024816</v>
          </cell>
          <cell r="D28">
            <v>1.0062459754493391</v>
          </cell>
        </row>
        <row r="29">
          <cell r="A29">
            <v>39274</v>
          </cell>
          <cell r="B29">
            <v>11.86</v>
          </cell>
          <cell r="C29">
            <v>1.0004448525024816</v>
          </cell>
          <cell r="D29">
            <v>1.0066936064896299</v>
          </cell>
        </row>
        <row r="30">
          <cell r="A30">
            <v>39275</v>
          </cell>
          <cell r="B30">
            <v>11.86</v>
          </cell>
          <cell r="C30">
            <v>1.0004448525024816</v>
          </cell>
          <cell r="D30">
            <v>1.0071414366597091</v>
          </cell>
        </row>
        <row r="31">
          <cell r="A31">
            <v>39276</v>
          </cell>
          <cell r="B31">
            <v>11.86</v>
          </cell>
          <cell r="C31">
            <v>1.0004448525024816</v>
          </cell>
          <cell r="D31">
            <v>1.0075894660481601</v>
          </cell>
        </row>
        <row r="32">
          <cell r="A32">
            <v>39279</v>
          </cell>
          <cell r="B32">
            <v>11.86</v>
          </cell>
          <cell r="C32">
            <v>1.0004448525024816</v>
          </cell>
          <cell r="D32">
            <v>1.0080376947436058</v>
          </cell>
        </row>
        <row r="33">
          <cell r="A33">
            <v>39280</v>
          </cell>
          <cell r="B33">
            <v>11.86</v>
          </cell>
          <cell r="C33">
            <v>1.0004448525024816</v>
          </cell>
          <cell r="D33">
            <v>1.0084861228347084</v>
          </cell>
        </row>
        <row r="34">
          <cell r="A34">
            <v>39281</v>
          </cell>
          <cell r="B34">
            <v>11.479999999999999</v>
          </cell>
          <cell r="C34">
            <v>1.000431343067653</v>
          </cell>
          <cell r="D34">
            <v>1.0089211263326174</v>
          </cell>
        </row>
        <row r="35">
          <cell r="A35">
            <v>39282</v>
          </cell>
          <cell r="B35">
            <v>11.479999999999999</v>
          </cell>
          <cell r="C35">
            <v>1.000431343067653</v>
          </cell>
          <cell r="D35">
            <v>1.0093563174662696</v>
          </cell>
        </row>
        <row r="36">
          <cell r="A36">
            <v>39283</v>
          </cell>
          <cell r="B36">
            <v>11.479999999999999</v>
          </cell>
          <cell r="C36">
            <v>1.000431343067653</v>
          </cell>
          <cell r="D36">
            <v>1.0097916963166005</v>
          </cell>
        </row>
        <row r="37">
          <cell r="A37">
            <v>39286</v>
          </cell>
          <cell r="B37">
            <v>11.479999999999999</v>
          </cell>
          <cell r="C37">
            <v>1.000431343067653</v>
          </cell>
          <cell r="D37">
            <v>1.0102272629645803</v>
          </cell>
        </row>
        <row r="38">
          <cell r="A38">
            <v>39287</v>
          </cell>
          <cell r="B38">
            <v>11.479999999999999</v>
          </cell>
          <cell r="C38">
            <v>1.000431343067653</v>
          </cell>
          <cell r="D38">
            <v>1.0106630174912141</v>
          </cell>
        </row>
        <row r="39">
          <cell r="A39">
            <v>39288</v>
          </cell>
          <cell r="B39">
            <v>11.479999999999999</v>
          </cell>
          <cell r="C39">
            <v>1.000431343067653</v>
          </cell>
          <cell r="D39">
            <v>1.0110989599775422</v>
          </cell>
        </row>
        <row r="40">
          <cell r="A40">
            <v>39289</v>
          </cell>
          <cell r="B40">
            <v>11.479999999999999</v>
          </cell>
          <cell r="C40">
            <v>1.000431343067653</v>
          </cell>
          <cell r="D40">
            <v>1.0115350905046396</v>
          </cell>
        </row>
        <row r="41">
          <cell r="A41">
            <v>39290</v>
          </cell>
          <cell r="B41">
            <v>11.479999999999999</v>
          </cell>
          <cell r="C41">
            <v>1.000431343067653</v>
          </cell>
          <cell r="D41">
            <v>1.0119714091536165</v>
          </cell>
        </row>
        <row r="42">
          <cell r="A42">
            <v>39293</v>
          </cell>
          <cell r="B42">
            <v>11.479999999999999</v>
          </cell>
          <cell r="C42">
            <v>1.000431343067653</v>
          </cell>
          <cell r="D42">
            <v>1.0124079160056181</v>
          </cell>
        </row>
        <row r="43">
          <cell r="A43">
            <v>39294</v>
          </cell>
          <cell r="B43">
            <v>11.479999999999999</v>
          </cell>
          <cell r="C43">
            <v>1.000431343067653</v>
          </cell>
          <cell r="D43">
            <v>1.0128446111418241</v>
          </cell>
        </row>
        <row r="44">
          <cell r="A44">
            <v>39295</v>
          </cell>
          <cell r="B44">
            <v>11.479999999999999</v>
          </cell>
          <cell r="C44">
            <v>1.000431343067653</v>
          </cell>
          <cell r="D44">
            <v>1.0132814946434499</v>
          </cell>
        </row>
        <row r="45">
          <cell r="A45">
            <v>39296</v>
          </cell>
          <cell r="B45">
            <v>11.479999999999999</v>
          </cell>
          <cell r="C45">
            <v>1.000431343067653</v>
          </cell>
          <cell r="D45">
            <v>1.0137185665917454</v>
          </cell>
        </row>
        <row r="46">
          <cell r="A46">
            <v>39297</v>
          </cell>
          <cell r="B46">
            <v>11.479999999999999</v>
          </cell>
          <cell r="C46">
            <v>1.000431343067653</v>
          </cell>
          <cell r="D46">
            <v>1.014155827067996</v>
          </cell>
        </row>
        <row r="47">
          <cell r="A47">
            <v>39300</v>
          </cell>
          <cell r="B47">
            <v>11.479999999999999</v>
          </cell>
          <cell r="C47">
            <v>1.000431343067653</v>
          </cell>
          <cell r="D47">
            <v>1.0145932761535217</v>
          </cell>
        </row>
        <row r="48">
          <cell r="A48">
            <v>39301</v>
          </cell>
          <cell r="B48">
            <v>11.479999999999999</v>
          </cell>
          <cell r="C48">
            <v>1.000431343067653</v>
          </cell>
          <cell r="D48">
            <v>1.0150309139296778</v>
          </cell>
        </row>
        <row r="49">
          <cell r="A49">
            <v>39302</v>
          </cell>
          <cell r="B49">
            <v>11.479999999999999</v>
          </cell>
          <cell r="C49">
            <v>1.000431343067653</v>
          </cell>
          <cell r="D49">
            <v>1.0154687404778548</v>
          </cell>
        </row>
        <row r="50">
          <cell r="A50">
            <v>39303</v>
          </cell>
          <cell r="B50">
            <v>11.479999999999999</v>
          </cell>
          <cell r="C50">
            <v>1.000431343067653</v>
          </cell>
          <cell r="D50">
            <v>1.0159067558794783</v>
          </cell>
        </row>
        <row r="51">
          <cell r="A51">
            <v>39304</v>
          </cell>
          <cell r="B51">
            <v>11.479999999999999</v>
          </cell>
          <cell r="C51">
            <v>1.000431343067653</v>
          </cell>
          <cell r="D51">
            <v>1.0163449602160088</v>
          </cell>
        </row>
        <row r="52">
          <cell r="A52">
            <v>39307</v>
          </cell>
          <cell r="B52">
            <v>11.479999999999999</v>
          </cell>
          <cell r="C52">
            <v>1.000431343067653</v>
          </cell>
          <cell r="D52">
            <v>1.0167833535689421</v>
          </cell>
        </row>
        <row r="53">
          <cell r="A53">
            <v>39308</v>
          </cell>
          <cell r="B53">
            <v>11.479999999999999</v>
          </cell>
          <cell r="C53">
            <v>1.000431343067653</v>
          </cell>
          <cell r="D53">
            <v>1.0172219360198091</v>
          </cell>
        </row>
        <row r="54">
          <cell r="A54">
            <v>39309</v>
          </cell>
          <cell r="B54">
            <v>11.479999999999999</v>
          </cell>
          <cell r="C54">
            <v>1.000431343067653</v>
          </cell>
          <cell r="D54">
            <v>1.0176607076501758</v>
          </cell>
        </row>
        <row r="55">
          <cell r="A55">
            <v>39310</v>
          </cell>
          <cell r="B55">
            <v>11.479999999999999</v>
          </cell>
          <cell r="C55">
            <v>1.000431343067653</v>
          </cell>
          <cell r="D55">
            <v>1.0180996685416435</v>
          </cell>
        </row>
        <row r="56">
          <cell r="A56">
            <v>39311</v>
          </cell>
          <cell r="B56">
            <v>11.479999999999999</v>
          </cell>
          <cell r="C56">
            <v>1.000431343067653</v>
          </cell>
          <cell r="D56">
            <v>1.0185388187758488</v>
          </cell>
        </row>
        <row r="57">
          <cell r="A57">
            <v>39314</v>
          </cell>
          <cell r="B57">
            <v>11.479999999999999</v>
          </cell>
          <cell r="C57">
            <v>1.000431343067653</v>
          </cell>
          <cell r="D57">
            <v>1.0189781584344633</v>
          </cell>
        </row>
        <row r="58">
          <cell r="A58">
            <v>39315</v>
          </cell>
          <cell r="B58">
            <v>11.479999999999999</v>
          </cell>
          <cell r="C58">
            <v>1.000431343067653</v>
          </cell>
          <cell r="D58">
            <v>1.0194176875991938</v>
          </cell>
        </row>
        <row r="59">
          <cell r="A59">
            <v>39316</v>
          </cell>
          <cell r="B59">
            <v>11.479999999999999</v>
          </cell>
          <cell r="C59">
            <v>1.000431343067653</v>
          </cell>
          <cell r="D59">
            <v>1.0198574063517827</v>
          </cell>
        </row>
        <row r="60">
          <cell r="A60">
            <v>39317</v>
          </cell>
          <cell r="B60">
            <v>11.479999999999999</v>
          </cell>
          <cell r="C60">
            <v>1.000431343067653</v>
          </cell>
          <cell r="D60">
            <v>1.0202973147740071</v>
          </cell>
        </row>
        <row r="61">
          <cell r="A61">
            <v>39318</v>
          </cell>
          <cell r="B61">
            <v>11.479999999999999</v>
          </cell>
          <cell r="C61">
            <v>1.000431343067653</v>
          </cell>
          <cell r="D61">
            <v>1.0207374129476798</v>
          </cell>
        </row>
        <row r="62">
          <cell r="A62">
            <v>39321</v>
          </cell>
          <cell r="B62">
            <v>11.479999999999999</v>
          </cell>
          <cell r="C62">
            <v>1.000431343067653</v>
          </cell>
          <cell r="D62">
            <v>1.021177700954649</v>
          </cell>
        </row>
        <row r="63">
          <cell r="A63">
            <v>39322</v>
          </cell>
          <cell r="B63">
            <v>11.479999999999999</v>
          </cell>
          <cell r="C63">
            <v>1.000431343067653</v>
          </cell>
          <cell r="D63">
            <v>1.0216181788767977</v>
          </cell>
        </row>
        <row r="64">
          <cell r="A64">
            <v>39323</v>
          </cell>
          <cell r="B64">
            <v>11.479999999999999</v>
          </cell>
          <cell r="C64">
            <v>1.000431343067653</v>
          </cell>
          <cell r="D64">
            <v>1.0220588467960445</v>
          </cell>
        </row>
        <row r="65">
          <cell r="A65">
            <v>39324</v>
          </cell>
          <cell r="B65">
            <v>11.479999999999999</v>
          </cell>
          <cell r="C65">
            <v>1.000431343067653</v>
          </cell>
          <cell r="D65">
            <v>1.0224997047943434</v>
          </cell>
        </row>
        <row r="66">
          <cell r="A66">
            <v>39325</v>
          </cell>
          <cell r="B66">
            <v>11.479999999999999</v>
          </cell>
          <cell r="C66">
            <v>1.000431343067653</v>
          </cell>
          <cell r="D66">
            <v>1.0229407529536836</v>
          </cell>
        </row>
        <row r="67">
          <cell r="A67">
            <v>39328</v>
          </cell>
          <cell r="B67">
            <v>11.479999999999999</v>
          </cell>
          <cell r="C67">
            <v>1.000431343067653</v>
          </cell>
          <cell r="D67">
            <v>1.02338199135609</v>
          </cell>
        </row>
        <row r="68">
          <cell r="A68">
            <v>39329</v>
          </cell>
          <cell r="B68">
            <v>11.479999999999999</v>
          </cell>
          <cell r="C68">
            <v>1.000431343067653</v>
          </cell>
          <cell r="D68">
            <v>1.0238234200836225</v>
          </cell>
        </row>
        <row r="69">
          <cell r="A69">
            <v>39330</v>
          </cell>
          <cell r="B69">
            <v>11.2</v>
          </cell>
          <cell r="C69">
            <v>1.0004213593652953</v>
          </cell>
          <cell r="D69">
            <v>1.0242548176700834</v>
          </cell>
        </row>
        <row r="70">
          <cell r="A70">
            <v>39331</v>
          </cell>
          <cell r="B70">
            <v>11.2</v>
          </cell>
          <cell r="C70">
            <v>1.0004213593652953</v>
          </cell>
          <cell r="D70">
            <v>1.0246863970299576</v>
          </cell>
        </row>
        <row r="71">
          <cell r="A71">
            <v>39335</v>
          </cell>
          <cell r="B71">
            <v>11.2</v>
          </cell>
          <cell r="C71">
            <v>1.0004213593652953</v>
          </cell>
          <cell r="D71">
            <v>1.0251181582398368</v>
          </cell>
        </row>
        <row r="72">
          <cell r="A72">
            <v>39336</v>
          </cell>
          <cell r="B72">
            <v>11.2</v>
          </cell>
          <cell r="C72">
            <v>1.0004213593652953</v>
          </cell>
          <cell r="D72">
            <v>1.0255501013763455</v>
          </cell>
        </row>
        <row r="73">
          <cell r="A73">
            <v>39337</v>
          </cell>
          <cell r="B73">
            <v>11.2</v>
          </cell>
          <cell r="C73">
            <v>1.0004213593652953</v>
          </cell>
          <cell r="D73">
            <v>1.02598222651614</v>
          </cell>
        </row>
        <row r="74">
          <cell r="A74">
            <v>39338</v>
          </cell>
          <cell r="B74">
            <v>11.2</v>
          </cell>
          <cell r="C74">
            <v>1.0004213593652953</v>
          </cell>
          <cell r="D74">
            <v>1.0264145337359092</v>
          </cell>
        </row>
        <row r="75">
          <cell r="A75">
            <v>39339</v>
          </cell>
          <cell r="B75">
            <v>11.2</v>
          </cell>
          <cell r="C75">
            <v>1.0004213593652953</v>
          </cell>
          <cell r="D75">
            <v>1.0268470231123741</v>
          </cell>
        </row>
        <row r="76">
          <cell r="A76">
            <v>39342</v>
          </cell>
          <cell r="B76">
            <v>11.2</v>
          </cell>
          <cell r="C76">
            <v>1.0004213593652953</v>
          </cell>
          <cell r="D76">
            <v>1.027279694722288</v>
          </cell>
        </row>
        <row r="77">
          <cell r="A77">
            <v>39343</v>
          </cell>
          <cell r="B77">
            <v>11.2</v>
          </cell>
          <cell r="C77">
            <v>1.0004213593652953</v>
          </cell>
          <cell r="D77">
            <v>1.027712548642437</v>
          </cell>
        </row>
        <row r="78">
          <cell r="A78">
            <v>39344</v>
          </cell>
          <cell r="B78">
            <v>11.2</v>
          </cell>
          <cell r="C78">
            <v>1.0004213593652953</v>
          </cell>
          <cell r="D78">
            <v>1.028145584949639</v>
          </cell>
        </row>
        <row r="79">
          <cell r="A79">
            <v>39345</v>
          </cell>
          <cell r="B79">
            <v>11.2</v>
          </cell>
          <cell r="C79">
            <v>1.0004213593652953</v>
          </cell>
          <cell r="D79">
            <v>1.0285788037207446</v>
          </cell>
        </row>
        <row r="80">
          <cell r="A80">
            <v>39346</v>
          </cell>
          <cell r="B80">
            <v>11.2</v>
          </cell>
          <cell r="C80">
            <v>1.0004213593652953</v>
          </cell>
          <cell r="D80">
            <v>1.0290122050326367</v>
          </cell>
        </row>
        <row r="81">
          <cell r="A81">
            <v>39349</v>
          </cell>
          <cell r="B81">
            <v>11.2</v>
          </cell>
          <cell r="C81">
            <v>1.0004213593652953</v>
          </cell>
          <cell r="D81">
            <v>1.0294457889622304</v>
          </cell>
        </row>
        <row r="82">
          <cell r="A82">
            <v>39350</v>
          </cell>
          <cell r="B82">
            <v>11.2</v>
          </cell>
          <cell r="C82">
            <v>1.0004213593652953</v>
          </cell>
          <cell r="D82">
            <v>1.0298795555864735</v>
          </cell>
        </row>
        <row r="83">
          <cell r="A83">
            <v>39351</v>
          </cell>
          <cell r="B83">
            <v>11.2</v>
          </cell>
          <cell r="C83">
            <v>1.0004213593652953</v>
          </cell>
          <cell r="D83">
            <v>1.030313504982346</v>
          </cell>
        </row>
        <row r="84">
          <cell r="A84">
            <v>39352</v>
          </cell>
          <cell r="B84">
            <v>11.2</v>
          </cell>
          <cell r="C84">
            <v>1.0004213593652953</v>
          </cell>
          <cell r="D84">
            <v>1.0307476372268605</v>
          </cell>
        </row>
        <row r="85">
          <cell r="A85">
            <v>39353</v>
          </cell>
          <cell r="B85">
            <v>11.2</v>
          </cell>
          <cell r="C85">
            <v>1.0004213593652953</v>
          </cell>
          <cell r="D85">
            <v>1.031181952397062</v>
          </cell>
        </row>
        <row r="86">
          <cell r="A86">
            <v>39356</v>
          </cell>
          <cell r="B86">
            <v>11.2</v>
          </cell>
          <cell r="C86">
            <v>1.0004213593652953</v>
          </cell>
          <cell r="D86">
            <v>1.031616450570028</v>
          </cell>
        </row>
        <row r="87">
          <cell r="A87">
            <v>39357</v>
          </cell>
          <cell r="B87">
            <v>11.2</v>
          </cell>
          <cell r="C87">
            <v>1.0004213593652953</v>
          </cell>
          <cell r="D87">
            <v>1.0320511318228685</v>
          </cell>
        </row>
        <row r="88">
          <cell r="A88">
            <v>39358</v>
          </cell>
          <cell r="B88">
            <v>11.2</v>
          </cell>
          <cell r="C88">
            <v>1.0004213593652953</v>
          </cell>
          <cell r="D88">
            <v>1.0324859962327257</v>
          </cell>
        </row>
        <row r="89">
          <cell r="A89">
            <v>39359</v>
          </cell>
          <cell r="B89">
            <v>11.2</v>
          </cell>
          <cell r="C89">
            <v>1.0004213593652953</v>
          </cell>
          <cell r="D89">
            <v>1.0329210438767746</v>
          </cell>
        </row>
        <row r="90">
          <cell r="A90">
            <v>39360</v>
          </cell>
          <cell r="B90">
            <v>11.2</v>
          </cell>
          <cell r="C90">
            <v>1.0004213593652953</v>
          </cell>
          <cell r="D90">
            <v>1.0333562748322227</v>
          </cell>
        </row>
        <row r="91">
          <cell r="A91">
            <v>39363</v>
          </cell>
          <cell r="B91">
            <v>11.2</v>
          </cell>
          <cell r="C91">
            <v>1.0004213593652953</v>
          </cell>
          <cell r="D91">
            <v>1.0337916891763099</v>
          </cell>
        </row>
        <row r="92">
          <cell r="A92">
            <v>39364</v>
          </cell>
          <cell r="B92">
            <v>11.2</v>
          </cell>
          <cell r="C92">
            <v>1.0004213593652953</v>
          </cell>
          <cell r="D92">
            <v>1.0342272869863087</v>
          </cell>
        </row>
        <row r="93">
          <cell r="A93">
            <v>39365</v>
          </cell>
          <cell r="B93">
            <v>11.2</v>
          </cell>
          <cell r="C93">
            <v>1.0004213593652953</v>
          </cell>
          <cell r="D93">
            <v>1.0346630683395244</v>
          </cell>
        </row>
        <row r="94">
          <cell r="A94">
            <v>39366</v>
          </cell>
          <cell r="B94">
            <v>11.2</v>
          </cell>
          <cell r="C94">
            <v>1.0004213593652953</v>
          </cell>
          <cell r="D94">
            <v>1.0350990333132943</v>
          </cell>
        </row>
        <row r="95">
          <cell r="A95">
            <v>39370</v>
          </cell>
          <cell r="B95">
            <v>11.2</v>
          </cell>
          <cell r="C95">
            <v>1.0004213593652953</v>
          </cell>
          <cell r="D95">
            <v>1.035535181984989</v>
          </cell>
        </row>
        <row r="96">
          <cell r="A96">
            <v>39371</v>
          </cell>
          <cell r="B96">
            <v>11.2</v>
          </cell>
          <cell r="C96">
            <v>1.0004213593652953</v>
          </cell>
          <cell r="D96">
            <v>1.0359715144320112</v>
          </cell>
        </row>
        <row r="97">
          <cell r="A97">
            <v>39372</v>
          </cell>
          <cell r="B97">
            <v>10.95</v>
          </cell>
          <cell r="C97">
            <v>1.0004124241639076</v>
          </cell>
          <cell r="D97">
            <v>1.036398774117683</v>
          </cell>
        </row>
        <row r="98">
          <cell r="A98">
            <v>39373</v>
          </cell>
          <cell r="B98">
            <v>10.95</v>
          </cell>
          <cell r="C98">
            <v>1.0004124241639076</v>
          </cell>
          <cell r="D98">
            <v>1.0368262100155734</v>
          </cell>
        </row>
        <row r="99">
          <cell r="A99">
            <v>39374</v>
          </cell>
          <cell r="B99">
            <v>10.95</v>
          </cell>
          <cell r="C99">
            <v>1.0004124241639076</v>
          </cell>
          <cell r="D99">
            <v>1.0372538221983565</v>
          </cell>
        </row>
        <row r="100">
          <cell r="A100">
            <v>39377</v>
          </cell>
          <cell r="B100">
            <v>10.95</v>
          </cell>
          <cell r="C100">
            <v>1.0004124241639076</v>
          </cell>
          <cell r="D100">
            <v>1.0376816107387365</v>
          </cell>
        </row>
        <row r="101">
          <cell r="A101">
            <v>39378</v>
          </cell>
          <cell r="B101">
            <v>10.95</v>
          </cell>
          <cell r="C101">
            <v>1.0004124241639076</v>
          </cell>
          <cell r="D101">
            <v>1.0381095757094478</v>
          </cell>
        </row>
        <row r="102">
          <cell r="A102">
            <v>39379</v>
          </cell>
          <cell r="B102">
            <v>10.95</v>
          </cell>
          <cell r="C102">
            <v>1.0004124241639076</v>
          </cell>
          <cell r="D102">
            <v>1.0385377171832544</v>
          </cell>
        </row>
        <row r="103">
          <cell r="A103">
            <v>39380</v>
          </cell>
          <cell r="B103">
            <v>10.95</v>
          </cell>
          <cell r="C103">
            <v>1.0004124241639076</v>
          </cell>
          <cell r="D103">
            <v>1.0389660352329502</v>
          </cell>
        </row>
        <row r="104">
          <cell r="A104">
            <v>39381</v>
          </cell>
          <cell r="B104">
            <v>10.95</v>
          </cell>
          <cell r="C104">
            <v>1.0004124241639076</v>
          </cell>
          <cell r="D104">
            <v>1.0393945299313596</v>
          </cell>
        </row>
        <row r="105">
          <cell r="A105">
            <v>39384</v>
          </cell>
          <cell r="B105">
            <v>10.95</v>
          </cell>
          <cell r="C105">
            <v>1.0004124241639076</v>
          </cell>
          <cell r="D105">
            <v>1.0398232013513367</v>
          </cell>
        </row>
        <row r="106">
          <cell r="A106">
            <v>39385</v>
          </cell>
          <cell r="B106">
            <v>10.95</v>
          </cell>
          <cell r="C106">
            <v>1.0004124241639076</v>
          </cell>
          <cell r="D106">
            <v>1.0402520495657657</v>
          </cell>
        </row>
        <row r="107">
          <cell r="A107">
            <v>39386</v>
          </cell>
          <cell r="B107">
            <v>10.95</v>
          </cell>
          <cell r="C107">
            <v>1.0004124241639076</v>
          </cell>
          <cell r="D107">
            <v>1.040681074647561</v>
          </cell>
        </row>
        <row r="108">
          <cell r="A108">
            <v>39387</v>
          </cell>
          <cell r="B108">
            <v>10.95</v>
          </cell>
          <cell r="C108">
            <v>1.0004124241639076</v>
          </cell>
          <cell r="D108">
            <v>1.0411102766696669</v>
          </cell>
        </row>
        <row r="109">
          <cell r="A109">
            <v>39391</v>
          </cell>
          <cell r="B109">
            <v>10.95</v>
          </cell>
          <cell r="C109">
            <v>1.0004124241639076</v>
          </cell>
          <cell r="D109">
            <v>1.041539655705058</v>
          </cell>
        </row>
        <row r="110">
          <cell r="A110">
            <v>39392</v>
          </cell>
          <cell r="B110">
            <v>10.95</v>
          </cell>
          <cell r="C110">
            <v>1.0004124241639076</v>
          </cell>
          <cell r="D110">
            <v>1.0419692118267387</v>
          </cell>
        </row>
        <row r="111">
          <cell r="A111">
            <v>39393</v>
          </cell>
          <cell r="B111">
            <v>10.95</v>
          </cell>
          <cell r="C111">
            <v>1.0004124241639076</v>
          </cell>
          <cell r="D111">
            <v>1.0423989451077438</v>
          </cell>
        </row>
        <row r="112">
          <cell r="A112">
            <v>39394</v>
          </cell>
          <cell r="B112">
            <v>10.95</v>
          </cell>
          <cell r="C112">
            <v>1.0004124241639076</v>
          </cell>
          <cell r="D112">
            <v>1.042828855621138</v>
          </cell>
        </row>
        <row r="113">
          <cell r="A113">
            <v>39395</v>
          </cell>
          <cell r="B113">
            <v>10.95</v>
          </cell>
          <cell r="C113">
            <v>1.0004124241639076</v>
          </cell>
          <cell r="D113">
            <v>1.0432589434400164</v>
          </cell>
        </row>
        <row r="114">
          <cell r="A114">
            <v>39398</v>
          </cell>
          <cell r="B114">
            <v>10.95</v>
          </cell>
          <cell r="C114">
            <v>1.0004124241639076</v>
          </cell>
          <cell r="D114">
            <v>1.0436892086375038</v>
          </cell>
        </row>
        <row r="115">
          <cell r="A115">
            <v>39399</v>
          </cell>
          <cell r="B115">
            <v>10.95</v>
          </cell>
          <cell r="C115">
            <v>1.0004124241639076</v>
          </cell>
          <cell r="D115">
            <v>1.0441196512867557</v>
          </cell>
        </row>
        <row r="116">
          <cell r="A116">
            <v>39400</v>
          </cell>
          <cell r="B116">
            <v>10.95</v>
          </cell>
          <cell r="C116">
            <v>1.0004124241639076</v>
          </cell>
          <cell r="D116">
            <v>1.0445502714609571</v>
          </cell>
        </row>
        <row r="117">
          <cell r="A117">
            <v>39402</v>
          </cell>
          <cell r="B117">
            <v>10.95</v>
          </cell>
          <cell r="C117">
            <v>1.0004124241639076</v>
          </cell>
          <cell r="D117">
            <v>1.0449810692333239</v>
          </cell>
        </row>
        <row r="118">
          <cell r="A118">
            <v>39405</v>
          </cell>
          <cell r="B118">
            <v>10.95</v>
          </cell>
          <cell r="C118">
            <v>1.0004124241639076</v>
          </cell>
          <cell r="D118">
            <v>1.0454120446771018</v>
          </cell>
        </row>
        <row r="119">
          <cell r="A119">
            <v>39406</v>
          </cell>
          <cell r="B119">
            <v>10.95</v>
          </cell>
          <cell r="C119">
            <v>1.0004124241639076</v>
          </cell>
          <cell r="D119">
            <v>1.0458431978655667</v>
          </cell>
        </row>
        <row r="120">
          <cell r="A120">
            <v>39407</v>
          </cell>
          <cell r="B120">
            <v>10.95</v>
          </cell>
          <cell r="C120">
            <v>1.0004124241639076</v>
          </cell>
          <cell r="D120">
            <v>1.0462745288720248</v>
          </cell>
        </row>
        <row r="121">
          <cell r="A121">
            <v>39408</v>
          </cell>
          <cell r="B121">
            <v>10.95</v>
          </cell>
          <cell r="C121">
            <v>1.0004124241639076</v>
          </cell>
          <cell r="D121">
            <v>1.0467060377698127</v>
          </cell>
        </row>
        <row r="122">
          <cell r="A122">
            <v>39409</v>
          </cell>
          <cell r="B122">
            <v>10.95</v>
          </cell>
          <cell r="C122">
            <v>1.0004124241639076</v>
          </cell>
          <cell r="D122">
            <v>1.047137724632297</v>
          </cell>
        </row>
        <row r="123">
          <cell r="A123">
            <v>39412</v>
          </cell>
          <cell r="B123">
            <v>10.95</v>
          </cell>
          <cell r="C123">
            <v>1.0004124241639076</v>
          </cell>
          <cell r="D123">
            <v>1.0475695895328747</v>
          </cell>
        </row>
        <row r="124">
          <cell r="A124">
            <v>39413</v>
          </cell>
          <cell r="B124">
            <v>10.95</v>
          </cell>
          <cell r="C124">
            <v>1.0004124241639076</v>
          </cell>
          <cell r="D124">
            <v>1.0480016325449728</v>
          </cell>
        </row>
        <row r="125">
          <cell r="A125">
            <v>39414</v>
          </cell>
          <cell r="B125">
            <v>10.95</v>
          </cell>
          <cell r="C125">
            <v>1.0004124241639076</v>
          </cell>
          <cell r="D125">
            <v>1.048433853742049</v>
          </cell>
        </row>
        <row r="126">
          <cell r="A126">
            <v>39415</v>
          </cell>
          <cell r="B126">
            <v>10.95</v>
          </cell>
          <cell r="C126">
            <v>1.0004124241639076</v>
          </cell>
          <cell r="D126">
            <v>1.048866253197591</v>
          </cell>
        </row>
        <row r="127">
          <cell r="A127">
            <v>39416</v>
          </cell>
          <cell r="B127">
            <v>10.95</v>
          </cell>
          <cell r="C127">
            <v>1.0004124241639076</v>
          </cell>
          <cell r="D127">
            <v>1.049298830985117</v>
          </cell>
        </row>
        <row r="128">
          <cell r="A128">
            <v>39419</v>
          </cell>
          <cell r="B128">
            <v>10.95</v>
          </cell>
          <cell r="C128">
            <v>1.0004124241639076</v>
          </cell>
          <cell r="D128">
            <v>1.0497315871781754</v>
          </cell>
        </row>
        <row r="129">
          <cell r="A129">
            <v>39420</v>
          </cell>
          <cell r="B129">
            <v>10.95</v>
          </cell>
          <cell r="C129">
            <v>1.0004124241639076</v>
          </cell>
          <cell r="D129">
            <v>1.0501645218503448</v>
          </cell>
        </row>
        <row r="130">
          <cell r="A130">
            <v>39421</v>
          </cell>
          <cell r="B130">
            <v>10.7</v>
          </cell>
          <cell r="C130">
            <v>1.0004034688864722</v>
          </cell>
          <cell r="D130">
            <v>1.0505882305605885</v>
          </cell>
        </row>
        <row r="131">
          <cell r="A131">
            <v>39422</v>
          </cell>
          <cell r="B131">
            <v>10.7</v>
          </cell>
          <cell r="C131">
            <v>1.0004034688864722</v>
          </cell>
          <cell r="D131">
            <v>1.0510121102241137</v>
          </cell>
        </row>
        <row r="132">
          <cell r="A132">
            <v>39423</v>
          </cell>
          <cell r="B132">
            <v>10.7</v>
          </cell>
          <cell r="C132">
            <v>1.0004034688864722</v>
          </cell>
          <cell r="D132">
            <v>1.0514361609098946</v>
          </cell>
        </row>
        <row r="133">
          <cell r="A133">
            <v>39426</v>
          </cell>
          <cell r="B133">
            <v>10.7</v>
          </cell>
          <cell r="C133">
            <v>1.0004034688864722</v>
          </cell>
          <cell r="D133">
            <v>1.0518603826869335</v>
          </cell>
        </row>
        <row r="134">
          <cell r="A134">
            <v>39427</v>
          </cell>
          <cell r="B134">
            <v>10.7</v>
          </cell>
          <cell r="C134">
            <v>1.0004034688864722</v>
          </cell>
          <cell r="D134">
            <v>1.0522847756242604</v>
          </cell>
        </row>
        <row r="135">
          <cell r="A135">
            <v>39428</v>
          </cell>
          <cell r="B135">
            <v>10.7</v>
          </cell>
          <cell r="C135">
            <v>1.0004034688864722</v>
          </cell>
          <cell r="D135">
            <v>1.0527093397909333</v>
          </cell>
        </row>
        <row r="136">
          <cell r="A136">
            <v>39429</v>
          </cell>
          <cell r="B136">
            <v>10.7</v>
          </cell>
          <cell r="C136">
            <v>1.0004034688864722</v>
          </cell>
          <cell r="D136">
            <v>1.0531340752560376</v>
          </cell>
        </row>
        <row r="137">
          <cell r="A137">
            <v>39430</v>
          </cell>
          <cell r="B137">
            <v>10.7</v>
          </cell>
          <cell r="C137">
            <v>1.0004034688864722</v>
          </cell>
          <cell r="D137">
            <v>1.0535589820886873</v>
          </cell>
        </row>
        <row r="138">
          <cell r="A138">
            <v>39433</v>
          </cell>
          <cell r="B138">
            <v>10.7</v>
          </cell>
          <cell r="C138">
            <v>1.0004034688864722</v>
          </cell>
          <cell r="D138">
            <v>1.0539840603580235</v>
          </cell>
        </row>
        <row r="139">
          <cell r="A139">
            <v>39434</v>
          </cell>
          <cell r="B139">
            <v>10.7</v>
          </cell>
          <cell r="C139">
            <v>1.0004034688864722</v>
          </cell>
          <cell r="D139">
            <v>1.0544093101332157</v>
          </cell>
        </row>
        <row r="140">
          <cell r="A140">
            <v>39435</v>
          </cell>
          <cell r="B140">
            <v>10.7</v>
          </cell>
          <cell r="C140">
            <v>1.0004034688864722</v>
          </cell>
          <cell r="D140">
            <v>1.0548347314834612</v>
          </cell>
        </row>
        <row r="141">
          <cell r="A141">
            <v>39436</v>
          </cell>
          <cell r="B141">
            <v>10.7</v>
          </cell>
          <cell r="C141">
            <v>1.0004034688864722</v>
          </cell>
          <cell r="D141">
            <v>1.055260324477985</v>
          </cell>
        </row>
        <row r="142">
          <cell r="A142">
            <v>39437</v>
          </cell>
          <cell r="B142">
            <v>10.7</v>
          </cell>
          <cell r="C142">
            <v>1.0004034688864722</v>
          </cell>
          <cell r="D142">
            <v>1.0556860891860405</v>
          </cell>
        </row>
        <row r="143">
          <cell r="A143">
            <v>39440</v>
          </cell>
          <cell r="B143">
            <v>10.7</v>
          </cell>
          <cell r="C143">
            <v>1.0004034688864722</v>
          </cell>
          <cell r="D143">
            <v>1.0561120256769085</v>
          </cell>
        </row>
        <row r="144">
          <cell r="A144">
            <v>39442</v>
          </cell>
          <cell r="B144">
            <v>10.7</v>
          </cell>
          <cell r="C144">
            <v>1.0004034688864722</v>
          </cell>
          <cell r="D144">
            <v>1.0565381340198983</v>
          </cell>
        </row>
        <row r="145">
          <cell r="A145">
            <v>39443</v>
          </cell>
          <cell r="B145">
            <v>10.7</v>
          </cell>
          <cell r="C145">
            <v>1.0004034688864722</v>
          </cell>
          <cell r="D145">
            <v>1.0569644142843468</v>
          </cell>
        </row>
        <row r="146">
          <cell r="A146">
            <v>39444</v>
          </cell>
          <cell r="B146">
            <v>10.7</v>
          </cell>
          <cell r="C146">
            <v>1.0004034688864722</v>
          </cell>
          <cell r="D146">
            <v>1.057390866539619</v>
          </cell>
        </row>
        <row r="147">
          <cell r="A147">
            <v>39447</v>
          </cell>
          <cell r="B147">
            <v>10.7</v>
          </cell>
          <cell r="C147">
            <v>1.0004034688864722</v>
          </cell>
          <cell r="D147">
            <v>1.0578174908551077</v>
          </cell>
        </row>
        <row r="148">
          <cell r="A148">
            <v>39449</v>
          </cell>
          <cell r="B148">
            <v>10.7</v>
          </cell>
          <cell r="C148">
            <v>1.0004034688864722</v>
          </cell>
          <cell r="D148">
            <v>1.0582442873002338</v>
          </cell>
        </row>
        <row r="149">
          <cell r="A149">
            <v>39450</v>
          </cell>
          <cell r="B149">
            <v>10.7</v>
          </cell>
          <cell r="C149">
            <v>1.0004034688864722</v>
          </cell>
          <cell r="D149">
            <v>1.0586712559444464</v>
          </cell>
        </row>
        <row r="150">
          <cell r="A150">
            <v>39451</v>
          </cell>
          <cell r="B150">
            <v>10.7</v>
          </cell>
          <cell r="C150">
            <v>1.0004034688864722</v>
          </cell>
          <cell r="D150">
            <v>1.0590983968572225</v>
          </cell>
        </row>
        <row r="151">
          <cell r="A151">
            <v>39454</v>
          </cell>
          <cell r="B151">
            <v>10.7</v>
          </cell>
          <cell r="C151">
            <v>1.0004034688864722</v>
          </cell>
          <cell r="D151">
            <v>1.0595257101080671</v>
          </cell>
        </row>
        <row r="152">
          <cell r="A152">
            <v>39455</v>
          </cell>
          <cell r="B152">
            <v>10.7</v>
          </cell>
          <cell r="C152">
            <v>1.0004034688864722</v>
          </cell>
          <cell r="D152">
            <v>1.0599531957665131</v>
          </cell>
        </row>
        <row r="153">
          <cell r="A153">
            <v>39456</v>
          </cell>
          <cell r="B153">
            <v>10.7</v>
          </cell>
          <cell r="C153">
            <v>1.0004034688864722</v>
          </cell>
          <cell r="D153">
            <v>1.0603808539021218</v>
          </cell>
        </row>
        <row r="154">
          <cell r="A154">
            <v>39457</v>
          </cell>
          <cell r="B154">
            <v>10.7</v>
          </cell>
          <cell r="C154">
            <v>1.0004034688864722</v>
          </cell>
          <cell r="D154">
            <v>1.0608086845844822</v>
          </cell>
        </row>
        <row r="155">
          <cell r="A155">
            <v>39458</v>
          </cell>
          <cell r="B155">
            <v>10.7</v>
          </cell>
          <cell r="C155">
            <v>1.0004034688864722</v>
          </cell>
          <cell r="D155">
            <v>1.0612366878832116</v>
          </cell>
        </row>
        <row r="156">
          <cell r="A156">
            <v>39461</v>
          </cell>
          <cell r="B156">
            <v>10.7</v>
          </cell>
          <cell r="C156">
            <v>1.0004034688864722</v>
          </cell>
          <cell r="D156">
            <v>1.0616648638679553</v>
          </cell>
        </row>
        <row r="157">
          <cell r="A157">
            <v>39462</v>
          </cell>
          <cell r="B157">
            <v>10.7</v>
          </cell>
          <cell r="C157">
            <v>1.0004034688864722</v>
          </cell>
          <cell r="D157">
            <v>1.0620932126083868</v>
          </cell>
        </row>
        <row r="158">
          <cell r="A158">
            <v>39463</v>
          </cell>
          <cell r="B158">
            <v>10.7</v>
          </cell>
          <cell r="C158">
            <v>1.0004034688864722</v>
          </cell>
          <cell r="D158">
            <v>1.0625217341742077</v>
          </cell>
        </row>
        <row r="159">
          <cell r="A159">
            <v>39464</v>
          </cell>
          <cell r="B159">
            <v>10.7</v>
          </cell>
          <cell r="C159">
            <v>1.0004034688864722</v>
          </cell>
          <cell r="D159">
            <v>1.0629504286351474</v>
          </cell>
        </row>
        <row r="160">
          <cell r="A160">
            <v>39465</v>
          </cell>
          <cell r="B160">
            <v>10.7</v>
          </cell>
          <cell r="C160">
            <v>1.0004034688864722</v>
          </cell>
          <cell r="D160">
            <v>1.063379296060964</v>
          </cell>
        </row>
        <row r="161">
          <cell r="A161">
            <v>39468</v>
          </cell>
          <cell r="B161">
            <v>10.7</v>
          </cell>
          <cell r="C161">
            <v>1.0004034688864722</v>
          </cell>
          <cell r="D161">
            <v>1.0638083365214435</v>
          </cell>
        </row>
        <row r="162">
          <cell r="A162">
            <v>39469</v>
          </cell>
          <cell r="B162">
            <v>10.7</v>
          </cell>
          <cell r="C162">
            <v>1.0004034688864722</v>
          </cell>
          <cell r="D162">
            <v>1.0642375500863996</v>
          </cell>
        </row>
        <row r="163">
          <cell r="A163">
            <v>39470</v>
          </cell>
          <cell r="B163">
            <v>10.7</v>
          </cell>
          <cell r="C163">
            <v>1.0004034688864722</v>
          </cell>
          <cell r="D163">
            <v>1.0646669368256749</v>
          </cell>
        </row>
        <row r="164">
          <cell r="A164">
            <v>39471</v>
          </cell>
          <cell r="B164">
            <v>10.7</v>
          </cell>
          <cell r="C164">
            <v>1.0004034688864722</v>
          </cell>
          <cell r="D164">
            <v>1.0650964968091399</v>
          </cell>
        </row>
        <row r="165">
          <cell r="A165">
            <v>39472</v>
          </cell>
          <cell r="B165">
            <v>10.7</v>
          </cell>
          <cell r="C165">
            <v>1.0004034688864722</v>
          </cell>
          <cell r="D165">
            <v>1.065526230106693</v>
          </cell>
        </row>
        <row r="166">
          <cell r="A166">
            <v>39475</v>
          </cell>
          <cell r="B166">
            <v>10.7</v>
          </cell>
          <cell r="C166">
            <v>1.0004034688864722</v>
          </cell>
          <cell r="D166">
            <v>1.0659561367882611</v>
          </cell>
        </row>
        <row r="167">
          <cell r="A167">
            <v>39476</v>
          </cell>
          <cell r="B167">
            <v>10.7</v>
          </cell>
          <cell r="C167">
            <v>1.0004034688864722</v>
          </cell>
          <cell r="D167">
            <v>1.0663862169237992</v>
          </cell>
        </row>
        <row r="168">
          <cell r="A168">
            <v>39477</v>
          </cell>
          <cell r="B168">
            <v>10.7</v>
          </cell>
          <cell r="C168">
            <v>1.0004034688864722</v>
          </cell>
          <cell r="D168">
            <v>1.0668164705832908</v>
          </cell>
        </row>
        <row r="169">
          <cell r="A169">
            <v>39478</v>
          </cell>
          <cell r="B169">
            <v>10.7</v>
          </cell>
          <cell r="C169">
            <v>1.0004034688864722</v>
          </cell>
          <cell r="D169">
            <v>1.0672468978367473</v>
          </cell>
        </row>
        <row r="170">
          <cell r="A170">
            <v>39479</v>
          </cell>
          <cell r="B170">
            <v>10.7</v>
          </cell>
          <cell r="C170">
            <v>1.0004034688864722</v>
          </cell>
          <cell r="D170">
            <v>1.0676774987542084</v>
          </cell>
        </row>
        <row r="171">
          <cell r="A171">
            <v>39484</v>
          </cell>
          <cell r="B171">
            <v>10.7</v>
          </cell>
          <cell r="C171">
            <v>1.0004034688864722</v>
          </cell>
          <cell r="D171">
            <v>1.0681082734057421</v>
          </cell>
        </row>
        <row r="172">
          <cell r="A172">
            <v>39485</v>
          </cell>
          <cell r="B172">
            <v>10.7</v>
          </cell>
          <cell r="C172">
            <v>1.0004034688864722</v>
          </cell>
          <cell r="D172">
            <v>1.0685392218614449</v>
          </cell>
        </row>
        <row r="173">
          <cell r="A173">
            <v>39486</v>
          </cell>
          <cell r="B173">
            <v>10.7</v>
          </cell>
          <cell r="C173">
            <v>1.0004034688864722</v>
          </cell>
          <cell r="D173">
            <v>1.0689703441914413</v>
          </cell>
        </row>
        <row r="174">
          <cell r="A174">
            <v>39489</v>
          </cell>
          <cell r="B174">
            <v>10.7</v>
          </cell>
          <cell r="C174">
            <v>1.0004034688864722</v>
          </cell>
          <cell r="D174">
            <v>1.0694016404658842</v>
          </cell>
        </row>
        <row r="175">
          <cell r="A175">
            <v>39490</v>
          </cell>
          <cell r="B175">
            <v>10.7</v>
          </cell>
          <cell r="C175">
            <v>1.0004034688864722</v>
          </cell>
          <cell r="D175">
            <v>1.0698331107549546</v>
          </cell>
        </row>
        <row r="176">
          <cell r="A176">
            <v>39491</v>
          </cell>
          <cell r="B176">
            <v>10.7</v>
          </cell>
          <cell r="C176">
            <v>1.0004034688864722</v>
          </cell>
          <cell r="D176">
            <v>1.070264755128862</v>
          </cell>
        </row>
        <row r="177">
          <cell r="A177">
            <v>39492</v>
          </cell>
          <cell r="B177">
            <v>10.7</v>
          </cell>
          <cell r="C177">
            <v>1.0004034688864722</v>
          </cell>
          <cell r="D177">
            <v>1.0706965736578444</v>
          </cell>
        </row>
        <row r="178">
          <cell r="A178">
            <v>39493</v>
          </cell>
          <cell r="B178">
            <v>10.7</v>
          </cell>
          <cell r="C178">
            <v>1.0004034688864722</v>
          </cell>
          <cell r="D178">
            <v>1.0711285664121679</v>
          </cell>
        </row>
        <row r="179">
          <cell r="A179">
            <v>39496</v>
          </cell>
          <cell r="B179">
            <v>10.7</v>
          </cell>
          <cell r="C179">
            <v>1.0004034688864722</v>
          </cell>
          <cell r="D179">
            <v>1.0715607334621269</v>
          </cell>
        </row>
        <row r="180">
          <cell r="A180">
            <v>39497</v>
          </cell>
          <cell r="B180">
            <v>10.7</v>
          </cell>
          <cell r="C180">
            <v>1.0004034688864722</v>
          </cell>
          <cell r="D180">
            <v>1.0719930748780442</v>
          </cell>
        </row>
        <row r="181">
          <cell r="A181">
            <v>39498</v>
          </cell>
          <cell r="B181">
            <v>10.7</v>
          </cell>
          <cell r="C181">
            <v>1.0004034688864722</v>
          </cell>
          <cell r="D181">
            <v>1.0724255907302711</v>
          </cell>
        </row>
        <row r="182">
          <cell r="A182">
            <v>39499</v>
          </cell>
          <cell r="B182">
            <v>10.7</v>
          </cell>
          <cell r="C182">
            <v>1.0004034688864722</v>
          </cell>
          <cell r="D182">
            <v>1.0728582810891873</v>
          </cell>
        </row>
        <row r="183">
          <cell r="A183">
            <v>39500</v>
          </cell>
          <cell r="B183">
            <v>10.7</v>
          </cell>
          <cell r="C183">
            <v>1.0004034688864722</v>
          </cell>
          <cell r="D183">
            <v>1.073291146025201</v>
          </cell>
        </row>
        <row r="184">
          <cell r="A184">
            <v>39503</v>
          </cell>
          <cell r="B184">
            <v>10.7</v>
          </cell>
          <cell r="C184">
            <v>1.0004034688864722</v>
          </cell>
          <cell r="D184">
            <v>1.0737241856087483</v>
          </cell>
        </row>
        <row r="185">
          <cell r="A185">
            <v>39504</v>
          </cell>
          <cell r="B185">
            <v>10.7</v>
          </cell>
          <cell r="C185">
            <v>1.0004034688864722</v>
          </cell>
          <cell r="D185">
            <v>1.0741573999102942</v>
          </cell>
        </row>
        <row r="186">
          <cell r="A186">
            <v>39505</v>
          </cell>
          <cell r="B186">
            <v>10.7</v>
          </cell>
          <cell r="C186">
            <v>1.0004034688864722</v>
          </cell>
          <cell r="D186">
            <v>1.0745907890003319</v>
          </cell>
        </row>
        <row r="187">
          <cell r="A187">
            <v>39506</v>
          </cell>
          <cell r="B187">
            <v>10.7</v>
          </cell>
          <cell r="C187">
            <v>1.0004034688864722</v>
          </cell>
          <cell r="D187">
            <v>1.0750243529493833</v>
          </cell>
        </row>
        <row r="188">
          <cell r="A188">
            <v>39507</v>
          </cell>
          <cell r="B188">
            <v>10.7</v>
          </cell>
          <cell r="C188">
            <v>1.0004034688864722</v>
          </cell>
          <cell r="D188">
            <v>1.0754580918279983</v>
          </cell>
        </row>
        <row r="189">
          <cell r="A189">
            <v>39510</v>
          </cell>
          <cell r="B189">
            <v>10.7</v>
          </cell>
          <cell r="C189">
            <v>1.0004034688864722</v>
          </cell>
          <cell r="D189">
            <v>1.0758920057067558</v>
          </cell>
        </row>
        <row r="190">
          <cell r="A190">
            <v>39511</v>
          </cell>
          <cell r="B190">
            <v>10.7</v>
          </cell>
          <cell r="C190">
            <v>1.0004034688864722</v>
          </cell>
          <cell r="D190">
            <v>1.0763260946562627</v>
          </cell>
        </row>
        <row r="191">
          <cell r="A191">
            <v>39512</v>
          </cell>
          <cell r="B191">
            <v>10.7</v>
          </cell>
          <cell r="C191">
            <v>1.0004034688864722</v>
          </cell>
          <cell r="D191">
            <v>1.0767603587471548</v>
          </cell>
        </row>
        <row r="192">
          <cell r="A192">
            <v>39513</v>
          </cell>
          <cell r="B192">
            <v>10.7</v>
          </cell>
          <cell r="C192">
            <v>1.0004034688864722</v>
          </cell>
          <cell r="D192">
            <v>1.077194798050096</v>
          </cell>
        </row>
        <row r="193">
          <cell r="A193">
            <v>39514</v>
          </cell>
          <cell r="B193">
            <v>10.7</v>
          </cell>
          <cell r="C193">
            <v>1.0004034688864722</v>
          </cell>
          <cell r="D193">
            <v>1.077629412635779</v>
          </cell>
        </row>
        <row r="194">
          <cell r="A194">
            <v>39517</v>
          </cell>
          <cell r="B194">
            <v>10.7</v>
          </cell>
          <cell r="C194">
            <v>1.0004034688864722</v>
          </cell>
          <cell r="D194">
            <v>1.078064202574925</v>
          </cell>
        </row>
        <row r="195">
          <cell r="A195">
            <v>39518</v>
          </cell>
          <cell r="B195">
            <v>10.7</v>
          </cell>
          <cell r="C195">
            <v>1.0004034688864722</v>
          </cell>
          <cell r="D195">
            <v>1.0784991679382834</v>
          </cell>
        </row>
        <row r="196">
          <cell r="A196">
            <v>39519</v>
          </cell>
          <cell r="B196">
            <v>10.7</v>
          </cell>
          <cell r="C196">
            <v>1.0004034688864722</v>
          </cell>
          <cell r="D196">
            <v>1.0789343087966328</v>
          </cell>
        </row>
        <row r="197">
          <cell r="A197">
            <v>39520</v>
          </cell>
          <cell r="B197">
            <v>10.7</v>
          </cell>
          <cell r="C197">
            <v>1.0004034688864722</v>
          </cell>
          <cell r="D197">
            <v>1.0793696252207796</v>
          </cell>
        </row>
        <row r="198">
          <cell r="A198">
            <v>39521</v>
          </cell>
          <cell r="B198">
            <v>10.7</v>
          </cell>
          <cell r="C198">
            <v>1.0004034688864722</v>
          </cell>
          <cell r="D198">
            <v>1.0798051172815595</v>
          </cell>
        </row>
        <row r="199">
          <cell r="A199">
            <v>39524</v>
          </cell>
          <cell r="B199">
            <v>10.7</v>
          </cell>
          <cell r="C199">
            <v>1.0004034688864722</v>
          </cell>
          <cell r="D199">
            <v>1.0802407850498361</v>
          </cell>
        </row>
        <row r="200">
          <cell r="A200">
            <v>39525</v>
          </cell>
          <cell r="B200">
            <v>10.7</v>
          </cell>
          <cell r="C200">
            <v>1.0004034688864722</v>
          </cell>
          <cell r="D200">
            <v>1.0806766285965022</v>
          </cell>
        </row>
        <row r="201">
          <cell r="A201">
            <v>39526</v>
          </cell>
          <cell r="B201">
            <v>10.7</v>
          </cell>
          <cell r="C201">
            <v>1.0004034688864722</v>
          </cell>
          <cell r="D201">
            <v>1.0811126479924786</v>
          </cell>
        </row>
        <row r="202">
          <cell r="A202">
            <v>39527</v>
          </cell>
          <cell r="B202">
            <v>10.7</v>
          </cell>
          <cell r="C202">
            <v>1.0004034688864722</v>
          </cell>
          <cell r="D202">
            <v>1.0815488433087153</v>
          </cell>
        </row>
        <row r="203">
          <cell r="A203">
            <v>39531</v>
          </cell>
          <cell r="B203">
            <v>10.7</v>
          </cell>
          <cell r="C203">
            <v>1.0004034688864722</v>
          </cell>
          <cell r="D203">
            <v>1.0819852146161903</v>
          </cell>
        </row>
        <row r="204">
          <cell r="A204">
            <v>39532</v>
          </cell>
          <cell r="B204">
            <v>10.7</v>
          </cell>
          <cell r="C204">
            <v>1.0004034688864722</v>
          </cell>
          <cell r="D204">
            <v>1.0824217619859109</v>
          </cell>
        </row>
        <row r="205">
          <cell r="A205">
            <v>39533</v>
          </cell>
          <cell r="B205">
            <v>10.7</v>
          </cell>
          <cell r="C205">
            <v>1.0004034688864722</v>
          </cell>
          <cell r="D205">
            <v>1.0828584854889127</v>
          </cell>
        </row>
        <row r="206">
          <cell r="A206">
            <v>39534</v>
          </cell>
          <cell r="B206">
            <v>10.7</v>
          </cell>
          <cell r="C206">
            <v>1.0004034688864722</v>
          </cell>
          <cell r="D206">
            <v>1.0832953851962599</v>
          </cell>
        </row>
        <row r="207">
          <cell r="A207">
            <v>39535</v>
          </cell>
          <cell r="B207">
            <v>10.7</v>
          </cell>
          <cell r="C207">
            <v>1.0004034688864722</v>
          </cell>
          <cell r="D207">
            <v>1.0837324611790455</v>
          </cell>
        </row>
        <row r="208">
          <cell r="A208">
            <v>39538</v>
          </cell>
          <cell r="B208">
            <v>10.7</v>
          </cell>
          <cell r="C208">
            <v>1.0004034688864722</v>
          </cell>
          <cell r="D208">
            <v>1.0841697135083912</v>
          </cell>
        </row>
        <row r="209">
          <cell r="A209">
            <v>39539</v>
          </cell>
          <cell r="B209">
            <v>10.7</v>
          </cell>
          <cell r="C209">
            <v>1.0004034688864722</v>
          </cell>
          <cell r="D209">
            <v>1.0846071422554473</v>
          </cell>
        </row>
        <row r="210">
          <cell r="A210">
            <v>39540</v>
          </cell>
          <cell r="B210">
            <v>10.7</v>
          </cell>
          <cell r="C210">
            <v>1.0004034688864722</v>
          </cell>
          <cell r="D210">
            <v>1.0850447474913929</v>
          </cell>
        </row>
        <row r="211">
          <cell r="A211">
            <v>39541</v>
          </cell>
          <cell r="B211">
            <v>10.7</v>
          </cell>
          <cell r="C211">
            <v>1.0004034688864722</v>
          </cell>
          <cell r="D211">
            <v>1.0854825292874357</v>
          </cell>
        </row>
        <row r="212">
          <cell r="A212">
            <v>39542</v>
          </cell>
          <cell r="B212">
            <v>10.7</v>
          </cell>
          <cell r="C212">
            <v>1.0004034688864722</v>
          </cell>
          <cell r="D212">
            <v>1.0859204877148123</v>
          </cell>
        </row>
        <row r="213">
          <cell r="A213">
            <v>39545</v>
          </cell>
          <cell r="B213">
            <v>10.7</v>
          </cell>
          <cell r="C213">
            <v>1.0004034688864722</v>
          </cell>
          <cell r="D213">
            <v>1.0863586228447879</v>
          </cell>
        </row>
        <row r="214">
          <cell r="A214">
            <v>39546</v>
          </cell>
          <cell r="B214">
            <v>10.7</v>
          </cell>
          <cell r="C214">
            <v>1.0004034688864722</v>
          </cell>
          <cell r="D214">
            <v>1.0867969347486566</v>
          </cell>
        </row>
        <row r="215">
          <cell r="A215">
            <v>39547</v>
          </cell>
          <cell r="B215">
            <v>10.7</v>
          </cell>
          <cell r="C215">
            <v>1.0004034688864722</v>
          </cell>
          <cell r="D215">
            <v>1.087235423497741</v>
          </cell>
        </row>
        <row r="216">
          <cell r="A216">
            <v>39548</v>
          </cell>
          <cell r="B216">
            <v>10.7</v>
          </cell>
          <cell r="C216">
            <v>1.0004034688864722</v>
          </cell>
          <cell r="D216">
            <v>1.0876740891633929</v>
          </cell>
        </row>
        <row r="217">
          <cell r="A217">
            <v>39549</v>
          </cell>
          <cell r="B217">
            <v>10.7</v>
          </cell>
          <cell r="C217">
            <v>1.0004034688864722</v>
          </cell>
          <cell r="D217">
            <v>1.0881129318169924</v>
          </cell>
        </row>
        <row r="218">
          <cell r="A218">
            <v>39552</v>
          </cell>
          <cell r="B218">
            <v>10.7</v>
          </cell>
          <cell r="C218">
            <v>1.0004034688864722</v>
          </cell>
          <cell r="D218">
            <v>1.0885519515299487</v>
          </cell>
        </row>
        <row r="219">
          <cell r="A219">
            <v>39553</v>
          </cell>
          <cell r="B219">
            <v>10.7</v>
          </cell>
          <cell r="C219">
            <v>1.0004034688864722</v>
          </cell>
          <cell r="D219">
            <v>1.0889911483736996</v>
          </cell>
        </row>
        <row r="220">
          <cell r="A220">
            <v>39554</v>
          </cell>
          <cell r="B220">
            <v>10.7</v>
          </cell>
          <cell r="C220">
            <v>1.0004034688864722</v>
          </cell>
          <cell r="D220">
            <v>1.0894305224197121</v>
          </cell>
        </row>
        <row r="221">
          <cell r="A221">
            <v>39555</v>
          </cell>
          <cell r="B221">
            <v>10.7</v>
          </cell>
          <cell r="C221">
            <v>1.0004034688864722</v>
          </cell>
          <cell r="D221">
            <v>1.0898700737394815</v>
          </cell>
        </row>
        <row r="222">
          <cell r="A222">
            <v>39556</v>
          </cell>
          <cell r="B222">
            <v>10.7</v>
          </cell>
          <cell r="C222">
            <v>1.0004034688864722</v>
          </cell>
          <cell r="D222">
            <v>1.0903098024045326</v>
          </cell>
        </row>
        <row r="223">
          <cell r="A223">
            <v>39560</v>
          </cell>
          <cell r="B223">
            <v>10.7</v>
          </cell>
          <cell r="C223">
            <v>1.0004034688864722</v>
          </cell>
          <cell r="D223">
            <v>1.0907497084864184</v>
          </cell>
        </row>
        <row r="224">
          <cell r="A224">
            <v>39561</v>
          </cell>
          <cell r="B224">
            <v>10.7</v>
          </cell>
          <cell r="C224">
            <v>1.0004034688864722</v>
          </cell>
          <cell r="D224">
            <v>1.0911897920567213</v>
          </cell>
        </row>
        <row r="225">
          <cell r="A225">
            <v>39562</v>
          </cell>
          <cell r="B225">
            <v>10.7</v>
          </cell>
          <cell r="C225">
            <v>1.0004034688864722</v>
          </cell>
          <cell r="D225">
            <v>1.0916300531870522</v>
          </cell>
        </row>
        <row r="226">
          <cell r="A226">
            <v>39563</v>
          </cell>
          <cell r="B226">
            <v>10.7</v>
          </cell>
          <cell r="C226">
            <v>1.0004034688864722</v>
          </cell>
          <cell r="D226">
            <v>1.0920704919490511</v>
          </cell>
        </row>
        <row r="227">
          <cell r="A227">
            <v>39566</v>
          </cell>
          <cell r="B227">
            <v>10.7</v>
          </cell>
          <cell r="C227">
            <v>1.0004034688864722</v>
          </cell>
          <cell r="D227">
            <v>1.092511108414387</v>
          </cell>
        </row>
        <row r="228">
          <cell r="A228">
            <v>39567</v>
          </cell>
          <cell r="B228">
            <v>10.7</v>
          </cell>
          <cell r="C228">
            <v>1.0004034688864722</v>
          </cell>
          <cell r="D228">
            <v>1.0929519026547576</v>
          </cell>
        </row>
        <row r="229">
          <cell r="A229">
            <v>39568</v>
          </cell>
          <cell r="B229">
            <v>10.7</v>
          </cell>
          <cell r="C229">
            <v>1.0004034688864722</v>
          </cell>
          <cell r="D229">
            <v>1.0933928747418895</v>
          </cell>
        </row>
        <row r="230">
          <cell r="A230">
            <v>39570</v>
          </cell>
          <cell r="B230">
            <v>10.7</v>
          </cell>
          <cell r="C230">
            <v>1.0004034688864722</v>
          </cell>
          <cell r="D230">
            <v>1.0938340247475382</v>
          </cell>
        </row>
        <row r="231">
          <cell r="A231">
            <v>39573</v>
          </cell>
          <cell r="B231">
            <v>10.7</v>
          </cell>
          <cell r="C231">
            <v>1.0004034688864722</v>
          </cell>
          <cell r="D231">
            <v>1.0942753527434885</v>
          </cell>
        </row>
        <row r="232">
          <cell r="A232">
            <v>39574</v>
          </cell>
          <cell r="B232">
            <v>10.7</v>
          </cell>
          <cell r="C232">
            <v>1.0004034688864722</v>
          </cell>
          <cell r="D232">
            <v>1.0947168588015539</v>
          </cell>
        </row>
        <row r="233">
          <cell r="A233">
            <v>39575</v>
          </cell>
          <cell r="B233">
            <v>10.7</v>
          </cell>
          <cell r="C233">
            <v>1.0004034688864722</v>
          </cell>
          <cell r="D233">
            <v>1.0951585429935768</v>
          </cell>
        </row>
        <row r="234">
          <cell r="A234">
            <v>39576</v>
          </cell>
          <cell r="B234">
            <v>10.7</v>
          </cell>
          <cell r="C234">
            <v>1.0004034688864722</v>
          </cell>
          <cell r="D234">
            <v>1.095600405391429</v>
          </cell>
        </row>
        <row r="235">
          <cell r="A235">
            <v>39577</v>
          </cell>
          <cell r="B235">
            <v>10.7</v>
          </cell>
          <cell r="C235">
            <v>1.0004034688864722</v>
          </cell>
          <cell r="D235">
            <v>1.0960424460670108</v>
          </cell>
        </row>
        <row r="236">
          <cell r="A236">
            <v>39580</v>
          </cell>
          <cell r="B236">
            <v>10.7</v>
          </cell>
          <cell r="C236">
            <v>1.0004034688864722</v>
          </cell>
          <cell r="D236">
            <v>1.0964846650922517</v>
          </cell>
        </row>
        <row r="237">
          <cell r="A237">
            <v>39581</v>
          </cell>
          <cell r="B237">
            <v>10.7</v>
          </cell>
          <cell r="C237">
            <v>1.0004034688864722</v>
          </cell>
          <cell r="D237">
            <v>1.0969270625391103</v>
          </cell>
        </row>
        <row r="238">
          <cell r="A238">
            <v>39582</v>
          </cell>
          <cell r="B238">
            <v>10.7</v>
          </cell>
          <cell r="C238">
            <v>1.0004034688864722</v>
          </cell>
          <cell r="D238">
            <v>1.0973696384795741</v>
          </cell>
        </row>
        <row r="239">
          <cell r="A239">
            <v>39583</v>
          </cell>
          <cell r="B239">
            <v>10.7</v>
          </cell>
          <cell r="C239">
            <v>1.0004034688864722</v>
          </cell>
          <cell r="D239">
            <v>1.09781239298566</v>
          </cell>
        </row>
        <row r="240">
          <cell r="A240">
            <v>39584</v>
          </cell>
          <cell r="B240">
            <v>10.7</v>
          </cell>
          <cell r="C240">
            <v>1.0004034688864722</v>
          </cell>
          <cell r="D240">
            <v>1.0982553261294135</v>
          </cell>
        </row>
        <row r="241">
          <cell r="A241">
            <v>39587</v>
          </cell>
          <cell r="B241">
            <v>10.7</v>
          </cell>
          <cell r="C241">
            <v>1.0004034688864722</v>
          </cell>
          <cell r="D241">
            <v>1.098698437982909</v>
          </cell>
        </row>
        <row r="242">
          <cell r="A242">
            <v>39588</v>
          </cell>
          <cell r="B242">
            <v>10.7</v>
          </cell>
          <cell r="C242">
            <v>1.0004034688864722</v>
          </cell>
          <cell r="D242">
            <v>1.0991417286182508</v>
          </cell>
        </row>
        <row r="243">
          <cell r="A243">
            <v>39589</v>
          </cell>
          <cell r="B243">
            <v>10.7</v>
          </cell>
          <cell r="C243">
            <v>1.0004034688864722</v>
          </cell>
          <cell r="D243">
            <v>1.0995851981075715</v>
          </cell>
        </row>
        <row r="244">
          <cell r="A244">
            <v>39591</v>
          </cell>
          <cell r="B244">
            <v>10.7</v>
          </cell>
          <cell r="C244">
            <v>1.0004034688864722</v>
          </cell>
          <cell r="D244">
            <v>1.1000288465230332</v>
          </cell>
        </row>
        <row r="245">
          <cell r="A245">
            <v>39594</v>
          </cell>
          <cell r="B245">
            <v>10.7</v>
          </cell>
          <cell r="C245">
            <v>1.0004034688864722</v>
          </cell>
          <cell r="D245">
            <v>1.1004726739368271</v>
          </cell>
        </row>
        <row r="246">
          <cell r="A246">
            <v>39595</v>
          </cell>
          <cell r="B246">
            <v>10.7</v>
          </cell>
          <cell r="C246">
            <v>1.0004034688864722</v>
          </cell>
          <cell r="D246">
            <v>1.1009166804211736</v>
          </cell>
        </row>
        <row r="247">
          <cell r="A247">
            <v>39596</v>
          </cell>
          <cell r="B247">
            <v>10.7</v>
          </cell>
          <cell r="C247">
            <v>1.0004034688864722</v>
          </cell>
          <cell r="D247">
            <v>1.1013608660483218</v>
          </cell>
        </row>
        <row r="248">
          <cell r="A248">
            <v>39597</v>
          </cell>
          <cell r="B248">
            <v>10.7</v>
          </cell>
          <cell r="C248">
            <v>1.0004034688864722</v>
          </cell>
          <cell r="D248">
            <v>1.1018052308905504</v>
          </cell>
        </row>
        <row r="249">
          <cell r="A249">
            <v>39598</v>
          </cell>
          <cell r="B249">
            <v>10.7</v>
          </cell>
          <cell r="C249">
            <v>1.0004034688864722</v>
          </cell>
          <cell r="D249">
            <v>1.1022497750201672</v>
          </cell>
        </row>
        <row r="250">
          <cell r="A250">
            <v>39601</v>
          </cell>
          <cell r="B250">
            <v>10.7</v>
          </cell>
          <cell r="C250">
            <v>1.0004034688864722</v>
          </cell>
          <cell r="D250">
            <v>1.1026944985095088</v>
          </cell>
        </row>
        <row r="251">
          <cell r="A251">
            <v>39602</v>
          </cell>
          <cell r="B251">
            <v>10.7</v>
          </cell>
          <cell r="C251">
            <v>1.0004034688864722</v>
          </cell>
          <cell r="D251">
            <v>1.1031394014309415</v>
          </cell>
        </row>
        <row r="252">
          <cell r="A252">
            <v>39603</v>
          </cell>
          <cell r="B252">
            <v>10.7</v>
          </cell>
          <cell r="C252">
            <v>1.0004034688864722</v>
          </cell>
          <cell r="D252">
            <v>1.1035844838568605</v>
          </cell>
        </row>
        <row r="253">
          <cell r="A253">
            <v>39604</v>
          </cell>
          <cell r="B253">
            <v>10.7</v>
          </cell>
          <cell r="C253">
            <v>1.0004034688864722</v>
          </cell>
          <cell r="D253">
            <v>1.1040297458596902</v>
          </cell>
        </row>
        <row r="254">
          <cell r="A254">
            <v>39605</v>
          </cell>
          <cell r="B254">
            <v>10.7</v>
          </cell>
          <cell r="C254">
            <v>1.0004034688864722</v>
          </cell>
          <cell r="D254">
            <v>1.1044751875118843</v>
          </cell>
        </row>
        <row r="255">
          <cell r="A255">
            <v>39608</v>
          </cell>
          <cell r="B255">
            <v>10.7</v>
          </cell>
          <cell r="C255">
            <v>1.0004034688864722</v>
          </cell>
          <cell r="D255">
            <v>1.1049208088859259</v>
          </cell>
        </row>
        <row r="256">
          <cell r="A256">
            <v>39609</v>
          </cell>
          <cell r="B256">
            <v>10.7</v>
          </cell>
          <cell r="C256">
            <v>1.0004034688864722</v>
          </cell>
          <cell r="D256">
            <v>1.1053666100543271</v>
          </cell>
        </row>
        <row r="257">
          <cell r="A257">
            <v>39610</v>
          </cell>
          <cell r="B257">
            <v>10.7</v>
          </cell>
          <cell r="C257">
            <v>1.0004034688864722</v>
          </cell>
          <cell r="D257">
            <v>1.1058125910896293</v>
          </cell>
        </row>
        <row r="258">
          <cell r="A258">
            <v>39611</v>
          </cell>
          <cell r="B258">
            <v>10.7</v>
          </cell>
          <cell r="C258">
            <v>1.0004034688864722</v>
          </cell>
          <cell r="D258">
            <v>1.1062587520644032</v>
          </cell>
        </row>
        <row r="259">
          <cell r="A259">
            <v>39612</v>
          </cell>
          <cell r="B259">
            <v>10.7</v>
          </cell>
          <cell r="C259">
            <v>1.0004034688864722</v>
          </cell>
          <cell r="D259">
            <v>1.1067050930512488</v>
          </cell>
        </row>
        <row r="260">
          <cell r="A260">
            <v>39615</v>
          </cell>
          <cell r="B260">
            <v>10.7</v>
          </cell>
          <cell r="C260">
            <v>1.0004034688864722</v>
          </cell>
          <cell r="D260">
            <v>1.1071516141227953</v>
          </cell>
        </row>
        <row r="261">
          <cell r="A261">
            <v>39616</v>
          </cell>
          <cell r="B261">
            <v>10.7</v>
          </cell>
          <cell r="C261">
            <v>1.0004034688864722</v>
          </cell>
          <cell r="D261">
            <v>1.1075983153517013</v>
          </cell>
        </row>
        <row r="262">
          <cell r="A262">
            <v>39617</v>
          </cell>
          <cell r="B262">
            <v>10.7</v>
          </cell>
          <cell r="C262">
            <v>1.0004034688864722</v>
          </cell>
          <cell r="D262">
            <v>1.1080451968106548</v>
          </cell>
        </row>
        <row r="263">
          <cell r="A263">
            <v>39618</v>
          </cell>
          <cell r="B263">
            <v>10.7</v>
          </cell>
          <cell r="C263">
            <v>1.0004034688864722</v>
          </cell>
          <cell r="D263">
            <v>1.1084922585723729</v>
          </cell>
        </row>
        <row r="264">
          <cell r="A264">
            <v>39619</v>
          </cell>
          <cell r="B264">
            <v>10.7</v>
          </cell>
          <cell r="C264">
            <v>1.0004034688864722</v>
          </cell>
          <cell r="D264">
            <v>1.1089395007096021</v>
          </cell>
        </row>
        <row r="265">
          <cell r="A265">
            <v>39622</v>
          </cell>
          <cell r="B265">
            <v>10.7</v>
          </cell>
          <cell r="C265">
            <v>1.0004034688864722</v>
          </cell>
          <cell r="D265">
            <v>1.1093869232951186</v>
          </cell>
        </row>
        <row r="266">
          <cell r="A266">
            <v>39623</v>
          </cell>
          <cell r="B266">
            <v>10.7</v>
          </cell>
          <cell r="C266">
            <v>1.0004034688864722</v>
          </cell>
          <cell r="D266">
            <v>1.1098345264017273</v>
          </cell>
        </row>
        <row r="267">
          <cell r="A267">
            <v>39624</v>
          </cell>
          <cell r="B267">
            <v>10.7</v>
          </cell>
          <cell r="C267">
            <v>1.0004034688864722</v>
          </cell>
          <cell r="D267">
            <v>1.110282310102263</v>
          </cell>
        </row>
        <row r="268">
          <cell r="A268">
            <v>39625</v>
          </cell>
          <cell r="B268">
            <v>10.7</v>
          </cell>
          <cell r="C268">
            <v>1.0004034688864722</v>
          </cell>
          <cell r="D268">
            <v>1.1107302744695897</v>
          </cell>
        </row>
        <row r="269">
          <cell r="A269">
            <v>39626</v>
          </cell>
          <cell r="B269">
            <v>10.7</v>
          </cell>
          <cell r="C269">
            <v>1.0004034688864722</v>
          </cell>
          <cell r="D269">
            <v>1.111178419576601</v>
          </cell>
        </row>
        <row r="270">
          <cell r="A270">
            <v>39629</v>
          </cell>
          <cell r="B270">
            <v>10.7</v>
          </cell>
          <cell r="C270">
            <v>1.0004034688864722</v>
          </cell>
          <cell r="D270">
            <v>1.1116267454962196</v>
          </cell>
        </row>
        <row r="271">
          <cell r="A271">
            <v>39630</v>
          </cell>
          <cell r="B271">
            <v>10.7</v>
          </cell>
          <cell r="C271">
            <v>1.0004034688864722</v>
          </cell>
          <cell r="D271">
            <v>1.1120752523013977</v>
          </cell>
        </row>
        <row r="272">
          <cell r="A272">
            <v>39631</v>
          </cell>
          <cell r="B272">
            <v>10.7</v>
          </cell>
          <cell r="C272">
            <v>1.0004034688864722</v>
          </cell>
          <cell r="D272">
            <v>1.112523940065117</v>
          </cell>
        </row>
        <row r="273">
          <cell r="A273">
            <v>39632</v>
          </cell>
          <cell r="B273">
            <v>10.7</v>
          </cell>
          <cell r="C273">
            <v>1.0004034688864722</v>
          </cell>
          <cell r="D273">
            <v>1.1129728088603887</v>
          </cell>
        </row>
        <row r="274">
          <cell r="A274">
            <v>39633</v>
          </cell>
          <cell r="B274">
            <v>10.7</v>
          </cell>
          <cell r="C274">
            <v>1.0004034688864722</v>
          </cell>
          <cell r="D274">
            <v>1.1134218587602536</v>
          </cell>
        </row>
        <row r="275">
          <cell r="A275">
            <v>39636</v>
          </cell>
          <cell r="B275">
            <v>10.7</v>
          </cell>
          <cell r="C275">
            <v>1.0004034688864722</v>
          </cell>
          <cell r="D275">
            <v>1.1138710898377815</v>
          </cell>
        </row>
        <row r="276">
          <cell r="A276">
            <v>39637</v>
          </cell>
          <cell r="B276">
            <v>10.7</v>
          </cell>
          <cell r="C276">
            <v>1.0004034688864722</v>
          </cell>
          <cell r="D276">
            <v>1.114320502166072</v>
          </cell>
        </row>
        <row r="277">
          <cell r="A277">
            <v>39638</v>
          </cell>
          <cell r="B277">
            <v>10.7</v>
          </cell>
          <cell r="C277">
            <v>1.0004034688864722</v>
          </cell>
          <cell r="D277">
            <v>1.1147700958182543</v>
          </cell>
        </row>
        <row r="278">
          <cell r="A278">
            <v>39639</v>
          </cell>
          <cell r="B278">
            <v>10.7</v>
          </cell>
          <cell r="C278">
            <v>1.0004034688864722</v>
          </cell>
          <cell r="D278">
            <v>1.1152198708674865</v>
          </cell>
        </row>
        <row r="279">
          <cell r="A279">
            <v>39640</v>
          </cell>
          <cell r="B279">
            <v>10.7</v>
          </cell>
          <cell r="C279">
            <v>1.0004034688864722</v>
          </cell>
          <cell r="D279">
            <v>1.1156698273869572</v>
          </cell>
        </row>
        <row r="280">
          <cell r="A280">
            <v>39643</v>
          </cell>
          <cell r="B280">
            <v>10.7</v>
          </cell>
          <cell r="C280">
            <v>1.0004034688864722</v>
          </cell>
          <cell r="D280">
            <v>1.1161199654498837</v>
          </cell>
        </row>
        <row r="281">
          <cell r="A281">
            <v>39644</v>
          </cell>
          <cell r="B281">
            <v>10.7</v>
          </cell>
          <cell r="C281">
            <v>1.0004034688864722</v>
          </cell>
          <cell r="D281">
            <v>1.1165702851295132</v>
          </cell>
        </row>
        <row r="282">
          <cell r="A282">
            <v>39645</v>
          </cell>
          <cell r="B282">
            <v>10.7</v>
          </cell>
          <cell r="C282">
            <v>1.0004034688864722</v>
          </cell>
          <cell r="D282">
            <v>1.1170207864991224</v>
          </cell>
        </row>
        <row r="283">
          <cell r="A283">
            <v>39646</v>
          </cell>
          <cell r="B283">
            <v>10.7</v>
          </cell>
          <cell r="C283">
            <v>1.0004034688864722</v>
          </cell>
          <cell r="D283">
            <v>1.1174714696320176</v>
          </cell>
        </row>
        <row r="284">
          <cell r="A284">
            <v>39647</v>
          </cell>
          <cell r="B284">
            <v>10.7</v>
          </cell>
          <cell r="C284">
            <v>1.0004034688864722</v>
          </cell>
          <cell r="D284">
            <v>1.1179223346015346</v>
          </cell>
        </row>
        <row r="285">
          <cell r="A285">
            <v>39650</v>
          </cell>
          <cell r="B285">
            <v>10.7</v>
          </cell>
          <cell r="C285">
            <v>1.0004034688864722</v>
          </cell>
          <cell r="D285">
            <v>1.1183733814810386</v>
          </cell>
        </row>
        <row r="286">
          <cell r="A286">
            <v>39651</v>
          </cell>
          <cell r="B286">
            <v>10.7</v>
          </cell>
          <cell r="C286">
            <v>1.0004034688864722</v>
          </cell>
          <cell r="D286">
            <v>1.118824610343925</v>
          </cell>
        </row>
        <row r="287">
          <cell r="A287">
            <v>39652</v>
          </cell>
          <cell r="B287">
            <v>10.7</v>
          </cell>
          <cell r="C287">
            <v>1.0004034688864722</v>
          </cell>
          <cell r="D287">
            <v>1.1192760212636181</v>
          </cell>
        </row>
        <row r="288">
          <cell r="A288">
            <v>39653</v>
          </cell>
          <cell r="B288">
            <v>10.7</v>
          </cell>
          <cell r="C288">
            <v>1.0004034688864722</v>
          </cell>
          <cell r="D288">
            <v>1.1197276143135724</v>
          </cell>
        </row>
        <row r="289">
          <cell r="A289">
            <v>39654</v>
          </cell>
          <cell r="B289">
            <v>10.7</v>
          </cell>
          <cell r="C289">
            <v>1.0004034688864722</v>
          </cell>
          <cell r="D289">
            <v>1.1201793895672716</v>
          </cell>
        </row>
        <row r="290">
          <cell r="A290">
            <v>39657</v>
          </cell>
          <cell r="B290">
            <v>10.7</v>
          </cell>
          <cell r="C290">
            <v>1.0004034688864722</v>
          </cell>
          <cell r="D290">
            <v>1.1206313470982294</v>
          </cell>
        </row>
        <row r="291">
          <cell r="A291">
            <v>39658</v>
          </cell>
          <cell r="B291">
            <v>10.7</v>
          </cell>
          <cell r="C291">
            <v>1.0004034688864722</v>
          </cell>
          <cell r="D291">
            <v>1.1210834869799891</v>
          </cell>
        </row>
        <row r="292">
          <cell r="A292">
            <v>39659</v>
          </cell>
          <cell r="B292">
            <v>10.7</v>
          </cell>
          <cell r="C292">
            <v>1.0004034688864722</v>
          </cell>
          <cell r="D292">
            <v>1.1215358092861234</v>
          </cell>
        </row>
        <row r="293">
          <cell r="A293">
            <v>39660</v>
          </cell>
          <cell r="B293">
            <v>10.7</v>
          </cell>
          <cell r="C293">
            <v>1.0004034688864722</v>
          </cell>
          <cell r="D293">
            <v>1.1219883140902349</v>
          </cell>
        </row>
        <row r="294">
          <cell r="A294">
            <v>39661</v>
          </cell>
          <cell r="B294">
            <v>10.7</v>
          </cell>
          <cell r="C294">
            <v>1.0004034688864722</v>
          </cell>
          <cell r="D294">
            <v>1.1224410014659558</v>
          </cell>
        </row>
        <row r="295">
          <cell r="A295">
            <v>39664</v>
          </cell>
          <cell r="B295">
            <v>10.7</v>
          </cell>
          <cell r="C295">
            <v>1.0004034688864722</v>
          </cell>
          <cell r="D295">
            <v>1.1228938714869481</v>
          </cell>
        </row>
        <row r="296">
          <cell r="A296">
            <v>39665</v>
          </cell>
          <cell r="B296">
            <v>10.7</v>
          </cell>
          <cell r="C296">
            <v>1.0004034688864722</v>
          </cell>
          <cell r="D296">
            <v>1.1233469242269034</v>
          </cell>
        </row>
        <row r="297">
          <cell r="A297">
            <v>39666</v>
          </cell>
          <cell r="B297">
            <v>10.7</v>
          </cell>
          <cell r="C297">
            <v>1.0004034688864722</v>
          </cell>
          <cell r="D297">
            <v>1.1238001597595433</v>
          </cell>
        </row>
        <row r="298">
          <cell r="A298">
            <v>39667</v>
          </cell>
          <cell r="B298">
            <v>10.7</v>
          </cell>
          <cell r="C298">
            <v>1.0004034688864722</v>
          </cell>
          <cell r="D298">
            <v>1.1242535781586187</v>
          </cell>
        </row>
        <row r="299">
          <cell r="A299">
            <v>39668</v>
          </cell>
          <cell r="B299">
            <v>10.7</v>
          </cell>
          <cell r="C299">
            <v>1.0004034688864722</v>
          </cell>
          <cell r="D299">
            <v>1.1247071794979109</v>
          </cell>
        </row>
        <row r="300">
          <cell r="A300">
            <v>39671</v>
          </cell>
          <cell r="B300">
            <v>10.7</v>
          </cell>
          <cell r="C300">
            <v>1.0004034688864722</v>
          </cell>
          <cell r="D300">
            <v>1.1251609638512303</v>
          </cell>
        </row>
        <row r="301">
          <cell r="A301">
            <v>39672</v>
          </cell>
          <cell r="B301">
            <v>10.7</v>
          </cell>
          <cell r="C301">
            <v>1.0004034688864722</v>
          </cell>
          <cell r="D301">
            <v>1.1256149312924175</v>
          </cell>
        </row>
        <row r="302">
          <cell r="A302">
            <v>39673</v>
          </cell>
          <cell r="B302">
            <v>10.7</v>
          </cell>
          <cell r="C302">
            <v>1.0004034688864722</v>
          </cell>
          <cell r="D302">
            <v>1.1260690818953427</v>
          </cell>
        </row>
        <row r="303">
          <cell r="A303">
            <v>39674</v>
          </cell>
          <cell r="B303">
            <v>10.7</v>
          </cell>
          <cell r="C303">
            <v>1.0004034688864722</v>
          </cell>
          <cell r="D303">
            <v>1.1265234157339059</v>
          </cell>
        </row>
        <row r="304">
          <cell r="A304">
            <v>39675</v>
          </cell>
          <cell r="B304">
            <v>10.7</v>
          </cell>
          <cell r="C304">
            <v>1.0004034688864722</v>
          </cell>
          <cell r="D304">
            <v>1.1269779328820371</v>
          </cell>
        </row>
        <row r="305">
          <cell r="A305">
            <v>39678</v>
          </cell>
          <cell r="B305">
            <v>10.7</v>
          </cell>
          <cell r="C305">
            <v>1.0004034688864722</v>
          </cell>
          <cell r="D305">
            <v>1.1274326334136957</v>
          </cell>
        </row>
        <row r="306">
          <cell r="A306">
            <v>39679</v>
          </cell>
          <cell r="B306">
            <v>10.7</v>
          </cell>
          <cell r="C306">
            <v>1.0004034688864722</v>
          </cell>
          <cell r="D306">
            <v>1.1278875174028715</v>
          </cell>
        </row>
        <row r="307">
          <cell r="A307">
            <v>39680</v>
          </cell>
          <cell r="B307">
            <v>10.7</v>
          </cell>
          <cell r="C307">
            <v>1.0004034688864722</v>
          </cell>
          <cell r="D307">
            <v>1.128342584923584</v>
          </cell>
        </row>
        <row r="308">
          <cell r="A308">
            <v>39681</v>
          </cell>
          <cell r="B308">
            <v>10.7</v>
          </cell>
          <cell r="C308">
            <v>1.0004034688864722</v>
          </cell>
          <cell r="D308">
            <v>1.1287978360498823</v>
          </cell>
        </row>
        <row r="309">
          <cell r="A309">
            <v>39682</v>
          </cell>
          <cell r="B309">
            <v>10.7</v>
          </cell>
          <cell r="C309">
            <v>1.0004034688864722</v>
          </cell>
          <cell r="D309">
            <v>1.1292532708558456</v>
          </cell>
        </row>
        <row r="310">
          <cell r="A310">
            <v>39685</v>
          </cell>
          <cell r="B310">
            <v>10.7</v>
          </cell>
          <cell r="C310">
            <v>1.0004034688864722</v>
          </cell>
          <cell r="D310">
            <v>1.1297088894155829</v>
          </cell>
        </row>
        <row r="311">
          <cell r="A311">
            <v>39686</v>
          </cell>
          <cell r="B311">
            <v>10.7</v>
          </cell>
          <cell r="C311">
            <v>1.0004034688864722</v>
          </cell>
          <cell r="D311">
            <v>1.1301646918032331</v>
          </cell>
        </row>
        <row r="312">
          <cell r="A312">
            <v>39687</v>
          </cell>
          <cell r="B312">
            <v>10.7</v>
          </cell>
          <cell r="C312">
            <v>1.0004034688864722</v>
          </cell>
          <cell r="D312">
            <v>1.1306206780929653</v>
          </cell>
        </row>
        <row r="313">
          <cell r="A313">
            <v>39688</v>
          </cell>
          <cell r="B313">
            <v>10.7</v>
          </cell>
          <cell r="C313">
            <v>1.0004034688864722</v>
          </cell>
          <cell r="D313">
            <v>1.1310768483589779</v>
          </cell>
        </row>
        <row r="314">
          <cell r="A314">
            <v>39689</v>
          </cell>
          <cell r="B314">
            <v>10.7</v>
          </cell>
          <cell r="C314">
            <v>1.0004034688864722</v>
          </cell>
          <cell r="D314">
            <v>1.1315332026754998</v>
          </cell>
        </row>
        <row r="315">
          <cell r="A315">
            <v>39692</v>
          </cell>
          <cell r="B315">
            <v>10.7</v>
          </cell>
          <cell r="C315">
            <v>1.0004034688864722</v>
          </cell>
          <cell r="D315">
            <v>1.1319897411167896</v>
          </cell>
        </row>
        <row r="316">
          <cell r="A316">
            <v>39693</v>
          </cell>
          <cell r="B316">
            <v>10.7</v>
          </cell>
          <cell r="C316">
            <v>1.0004034688864722</v>
          </cell>
          <cell r="D316">
            <v>1.1324464637571361</v>
          </cell>
        </row>
        <row r="317">
          <cell r="A317">
            <v>39694</v>
          </cell>
          <cell r="B317">
            <v>10.7</v>
          </cell>
          <cell r="C317">
            <v>1.0004034688864722</v>
          </cell>
          <cell r="D317">
            <v>1.1329033706708576</v>
          </cell>
        </row>
        <row r="318">
          <cell r="A318">
            <v>39695</v>
          </cell>
          <cell r="B318">
            <v>10.7</v>
          </cell>
          <cell r="C318">
            <v>1.0004034688864722</v>
          </cell>
          <cell r="D318">
            <v>1.1333604619323028</v>
          </cell>
        </row>
        <row r="319">
          <cell r="A319">
            <v>39696</v>
          </cell>
          <cell r="B319">
            <v>10.7</v>
          </cell>
          <cell r="C319">
            <v>1.0004034688864722</v>
          </cell>
          <cell r="D319">
            <v>1.1338177376158503</v>
          </cell>
        </row>
        <row r="320">
          <cell r="A320">
            <v>39699</v>
          </cell>
          <cell r="B320">
            <v>10.7</v>
          </cell>
          <cell r="C320">
            <v>1.0004034688864722</v>
          </cell>
          <cell r="D320">
            <v>1.1342751977959087</v>
          </cell>
        </row>
        <row r="321">
          <cell r="A321">
            <v>39700</v>
          </cell>
          <cell r="B321">
            <v>10.7</v>
          </cell>
          <cell r="C321">
            <v>1.0004034688864722</v>
          </cell>
          <cell r="D321">
            <v>1.1347328425469165</v>
          </cell>
        </row>
        <row r="322">
          <cell r="A322">
            <v>39701</v>
          </cell>
          <cell r="B322">
            <v>10.7</v>
          </cell>
          <cell r="C322">
            <v>1.0004034688864722</v>
          </cell>
          <cell r="D322">
            <v>1.1351906719433424</v>
          </cell>
        </row>
        <row r="323">
          <cell r="A323">
            <v>39702</v>
          </cell>
          <cell r="B323">
            <v>10.7</v>
          </cell>
          <cell r="C323">
            <v>1.0004034688864722</v>
          </cell>
          <cell r="D323">
            <v>1.1356486860596851</v>
          </cell>
        </row>
        <row r="324">
          <cell r="A324">
            <v>39703</v>
          </cell>
          <cell r="B324">
            <v>10.7</v>
          </cell>
          <cell r="C324">
            <v>1.0004034688864722</v>
          </cell>
          <cell r="D324">
            <v>1.1361068849704732</v>
          </cell>
        </row>
        <row r="325">
          <cell r="A325">
            <v>39706</v>
          </cell>
          <cell r="B325">
            <v>10.7</v>
          </cell>
          <cell r="C325">
            <v>1.0004034688864722</v>
          </cell>
          <cell r="D325">
            <v>1.1365652687502656</v>
          </cell>
        </row>
        <row r="326">
          <cell r="A326">
            <v>39707</v>
          </cell>
          <cell r="B326">
            <v>10.7</v>
          </cell>
          <cell r="C326">
            <v>1.0004034688864722</v>
          </cell>
          <cell r="D326">
            <v>1.1370238374736514</v>
          </cell>
        </row>
        <row r="327">
          <cell r="A327">
            <v>39708</v>
          </cell>
          <cell r="B327">
            <v>10.7</v>
          </cell>
          <cell r="C327">
            <v>1.0004034688864722</v>
          </cell>
          <cell r="D327">
            <v>1.1374825912152493</v>
          </cell>
        </row>
        <row r="328">
          <cell r="A328">
            <v>39709</v>
          </cell>
          <cell r="B328">
            <v>10.7</v>
          </cell>
          <cell r="C328">
            <v>1.0004034688864722</v>
          </cell>
          <cell r="D328">
            <v>1.1379415300497084</v>
          </cell>
        </row>
        <row r="329">
          <cell r="A329">
            <v>39710</v>
          </cell>
          <cell r="B329">
            <v>10.7</v>
          </cell>
          <cell r="C329">
            <v>1.0004034688864722</v>
          </cell>
          <cell r="D329">
            <v>1.1384006540517082</v>
          </cell>
        </row>
        <row r="330">
          <cell r="A330">
            <v>39713</v>
          </cell>
          <cell r="B330">
            <v>10.7</v>
          </cell>
          <cell r="C330">
            <v>1.0004034688864722</v>
          </cell>
          <cell r="D330">
            <v>1.1388599632959577</v>
          </cell>
        </row>
        <row r="331">
          <cell r="A331">
            <v>39714</v>
          </cell>
          <cell r="B331">
            <v>10.7</v>
          </cell>
          <cell r="C331">
            <v>1.0004034688864722</v>
          </cell>
          <cell r="D331">
            <v>1.1393194578571966</v>
          </cell>
        </row>
        <row r="332">
          <cell r="A332">
            <v>39715</v>
          </cell>
          <cell r="B332">
            <v>10.7</v>
          </cell>
          <cell r="C332">
            <v>1.0004034688864722</v>
          </cell>
          <cell r="D332">
            <v>1.1397791378101945</v>
          </cell>
        </row>
        <row r="333">
          <cell r="A333">
            <v>39716</v>
          </cell>
          <cell r="B333">
            <v>10.7</v>
          </cell>
          <cell r="C333">
            <v>1.0004034688864722</v>
          </cell>
          <cell r="D333">
            <v>1.1402390032297511</v>
          </cell>
        </row>
        <row r="334">
          <cell r="A334">
            <v>39717</v>
          </cell>
          <cell r="B334">
            <v>10.7</v>
          </cell>
          <cell r="C334">
            <v>1.0004034688864722</v>
          </cell>
          <cell r="D334">
            <v>1.1406990541906965</v>
          </cell>
        </row>
        <row r="335">
          <cell r="A335">
            <v>39720</v>
          </cell>
          <cell r="B335">
            <v>10.7</v>
          </cell>
          <cell r="C335">
            <v>1.0004034688864722</v>
          </cell>
          <cell r="D335">
            <v>1.1411592907678907</v>
          </cell>
        </row>
        <row r="336">
          <cell r="A336">
            <v>39721</v>
          </cell>
          <cell r="B336">
            <v>10.7</v>
          </cell>
          <cell r="C336">
            <v>1.0004034688864722</v>
          </cell>
          <cell r="D336">
            <v>1.1416197130362242</v>
          </cell>
        </row>
        <row r="337">
          <cell r="A337">
            <v>39722</v>
          </cell>
          <cell r="B337">
            <v>10.7</v>
          </cell>
          <cell r="C337">
            <v>1.0004034688864722</v>
          </cell>
          <cell r="D337">
            <v>1.1420803210706176</v>
          </cell>
        </row>
        <row r="338">
          <cell r="A338">
            <v>39723</v>
          </cell>
          <cell r="B338">
            <v>10.7</v>
          </cell>
          <cell r="C338">
            <v>1.0004034688864722</v>
          </cell>
          <cell r="D338">
            <v>1.1425411149460218</v>
          </cell>
        </row>
        <row r="339">
          <cell r="A339">
            <v>39724</v>
          </cell>
          <cell r="B339">
            <v>10.7</v>
          </cell>
          <cell r="C339">
            <v>1.0004034688864722</v>
          </cell>
          <cell r="D339">
            <v>1.1430020947374178</v>
          </cell>
        </row>
        <row r="340">
          <cell r="A340">
            <v>39727</v>
          </cell>
          <cell r="B340">
            <v>10.7</v>
          </cell>
          <cell r="C340">
            <v>1.0004034688864722</v>
          </cell>
          <cell r="D340">
            <v>1.1434632605198169</v>
          </cell>
        </row>
        <row r="341">
          <cell r="A341">
            <v>39728</v>
          </cell>
          <cell r="B341">
            <v>10.7</v>
          </cell>
          <cell r="C341">
            <v>1.0004034688864722</v>
          </cell>
          <cell r="D341">
            <v>1.1439246123682607</v>
          </cell>
        </row>
        <row r="342">
          <cell r="A342">
            <v>39729</v>
          </cell>
          <cell r="B342">
            <v>10.7</v>
          </cell>
          <cell r="C342">
            <v>1.0004034688864722</v>
          </cell>
          <cell r="D342">
            <v>1.1443861503578212</v>
          </cell>
        </row>
        <row r="343">
          <cell r="A343">
            <v>39730</v>
          </cell>
          <cell r="B343">
            <v>10.7</v>
          </cell>
          <cell r="C343">
            <v>1.0004034688864722</v>
          </cell>
          <cell r="D343">
            <v>1.1448478745636004</v>
          </cell>
        </row>
        <row r="344">
          <cell r="A344">
            <v>39731</v>
          </cell>
          <cell r="B344">
            <v>10.7</v>
          </cell>
          <cell r="C344">
            <v>1.0004034688864722</v>
          </cell>
          <cell r="D344">
            <v>1.1453097850607308</v>
          </cell>
        </row>
        <row r="345">
          <cell r="A345">
            <v>39734</v>
          </cell>
          <cell r="B345">
            <v>10.7</v>
          </cell>
          <cell r="C345">
            <v>1.0004034688864722</v>
          </cell>
          <cell r="D345">
            <v>1.145771881924375</v>
          </cell>
        </row>
        <row r="346">
          <cell r="A346">
            <v>39735</v>
          </cell>
          <cell r="B346">
            <v>10.7</v>
          </cell>
          <cell r="C346">
            <v>1.0004034688864722</v>
          </cell>
          <cell r="D346">
            <v>1.1462341652297261</v>
          </cell>
        </row>
        <row r="347">
          <cell r="A347">
            <v>39736</v>
          </cell>
          <cell r="B347">
            <v>10.7</v>
          </cell>
          <cell r="C347">
            <v>1.0004034688864722</v>
          </cell>
          <cell r="D347">
            <v>1.1466966350520078</v>
          </cell>
        </row>
        <row r="348">
          <cell r="A348">
            <v>39737</v>
          </cell>
          <cell r="B348">
            <v>10.7</v>
          </cell>
          <cell r="C348">
            <v>1.0004034688864722</v>
          </cell>
          <cell r="D348">
            <v>1.1471592914664737</v>
          </cell>
        </row>
        <row r="349">
          <cell r="A349">
            <v>39738</v>
          </cell>
          <cell r="B349">
            <v>10.7</v>
          </cell>
          <cell r="C349">
            <v>1.0004034688864722</v>
          </cell>
          <cell r="D349">
            <v>1.1476221345484079</v>
          </cell>
        </row>
        <row r="350">
          <cell r="A350">
            <v>39741</v>
          </cell>
          <cell r="B350">
            <v>10.7</v>
          </cell>
          <cell r="C350">
            <v>1.0004034688864722</v>
          </cell>
          <cell r="D350">
            <v>1.1480851643731251</v>
          </cell>
        </row>
        <row r="351">
          <cell r="A351">
            <v>39742</v>
          </cell>
          <cell r="B351">
            <v>10.7</v>
          </cell>
          <cell r="C351">
            <v>1.0004034688864722</v>
          </cell>
          <cell r="D351">
            <v>1.14854838101597</v>
          </cell>
        </row>
        <row r="352">
          <cell r="A352">
            <v>39743</v>
          </cell>
          <cell r="B352">
            <v>10.7</v>
          </cell>
          <cell r="C352">
            <v>1.0004034688864722</v>
          </cell>
          <cell r="D352">
            <v>1.149011784552318</v>
          </cell>
        </row>
        <row r="353">
          <cell r="A353">
            <v>39744</v>
          </cell>
          <cell r="B353">
            <v>10.7</v>
          </cell>
          <cell r="C353">
            <v>1.0004034688864722</v>
          </cell>
          <cell r="D353">
            <v>1.1494753750575748</v>
          </cell>
        </row>
        <row r="354">
          <cell r="A354">
            <v>39745</v>
          </cell>
          <cell r="B354">
            <v>10.7</v>
          </cell>
          <cell r="C354">
            <v>1.0004034688864722</v>
          </cell>
          <cell r="D354">
            <v>1.1499391526071765</v>
          </cell>
        </row>
        <row r="355">
          <cell r="A355">
            <v>39748</v>
          </cell>
          <cell r="B355">
            <v>10.7</v>
          </cell>
          <cell r="C355">
            <v>1.0004034688864722</v>
          </cell>
          <cell r="D355">
            <v>1.1504031172765898</v>
          </cell>
        </row>
        <row r="356">
          <cell r="A356">
            <v>39749</v>
          </cell>
          <cell r="B356">
            <v>10.7</v>
          </cell>
          <cell r="C356">
            <v>1.0004034688864722</v>
          </cell>
          <cell r="D356">
            <v>1.1508672691413115</v>
          </cell>
        </row>
        <row r="357">
          <cell r="A357">
            <v>39750</v>
          </cell>
          <cell r="B357">
            <v>10.7</v>
          </cell>
          <cell r="C357">
            <v>1.0004034688864722</v>
          </cell>
          <cell r="D357">
            <v>1.1513316082768694</v>
          </cell>
        </row>
        <row r="358">
          <cell r="A358">
            <v>39751</v>
          </cell>
          <cell r="B358">
            <v>10.7</v>
          </cell>
          <cell r="C358">
            <v>1.0004034688864722</v>
          </cell>
          <cell r="D358">
            <v>1.1517961347588213</v>
          </cell>
        </row>
        <row r="359">
          <cell r="A359">
            <v>39752</v>
          </cell>
          <cell r="B359">
            <v>10.7</v>
          </cell>
          <cell r="C359">
            <v>1.0004034688864722</v>
          </cell>
          <cell r="D359">
            <v>1.1522608486627555</v>
          </cell>
        </row>
        <row r="360">
          <cell r="A360">
            <v>39755</v>
          </cell>
          <cell r="B360">
            <v>10.7</v>
          </cell>
          <cell r="C360">
            <v>1.0004034688864722</v>
          </cell>
          <cell r="D360">
            <v>1.1527257500642909</v>
          </cell>
        </row>
        <row r="361">
          <cell r="A361">
            <v>39756</v>
          </cell>
          <cell r="B361">
            <v>10.7</v>
          </cell>
          <cell r="C361">
            <v>1.0004034688864722</v>
          </cell>
          <cell r="D361">
            <v>1.1531908390390773</v>
          </cell>
        </row>
        <row r="362">
          <cell r="A362">
            <v>39757</v>
          </cell>
          <cell r="B362">
            <v>10.7</v>
          </cell>
          <cell r="C362">
            <v>1.0004034688864722</v>
          </cell>
          <cell r="D362">
            <v>1.1536561156627945</v>
          </cell>
        </row>
        <row r="363">
          <cell r="A363">
            <v>39758</v>
          </cell>
          <cell r="B363">
            <v>10.7</v>
          </cell>
          <cell r="C363">
            <v>1.0004034688864722</v>
          </cell>
          <cell r="D363">
            <v>1.1541215800111528</v>
          </cell>
        </row>
        <row r="364">
          <cell r="A364">
            <v>39759</v>
          </cell>
          <cell r="B364">
            <v>10.7</v>
          </cell>
          <cell r="C364">
            <v>1.0004034688864722</v>
          </cell>
          <cell r="D364">
            <v>1.1545872321598936</v>
          </cell>
        </row>
        <row r="365">
          <cell r="A365">
            <v>39762</v>
          </cell>
          <cell r="B365">
            <v>10.7</v>
          </cell>
          <cell r="C365">
            <v>1.0004034688864722</v>
          </cell>
          <cell r="D365">
            <v>1.1550530721847883</v>
          </cell>
        </row>
        <row r="366">
          <cell r="A366">
            <v>39763</v>
          </cell>
          <cell r="B366">
            <v>10.7</v>
          </cell>
          <cell r="C366">
            <v>1.0004034688864722</v>
          </cell>
          <cell r="D366">
            <v>1.1555191001616389</v>
          </cell>
        </row>
        <row r="367">
          <cell r="A367">
            <v>39764</v>
          </cell>
          <cell r="B367">
            <v>10.7</v>
          </cell>
          <cell r="C367">
            <v>1.0004034688864722</v>
          </cell>
          <cell r="D367">
            <v>1.1559853161662785</v>
          </cell>
        </row>
        <row r="368">
          <cell r="A368">
            <v>39765</v>
          </cell>
          <cell r="B368">
            <v>10.7</v>
          </cell>
          <cell r="C368">
            <v>1.0004034688864722</v>
          </cell>
          <cell r="D368">
            <v>1.1564517202745703</v>
          </cell>
        </row>
        <row r="369">
          <cell r="A369">
            <v>39766</v>
          </cell>
          <cell r="B369">
            <v>10.7</v>
          </cell>
          <cell r="C369">
            <v>1.0004034688864722</v>
          </cell>
          <cell r="D369">
            <v>1.1569183125624085</v>
          </cell>
        </row>
        <row r="370">
          <cell r="A370">
            <v>39769</v>
          </cell>
          <cell r="B370">
            <v>10.7</v>
          </cell>
          <cell r="C370">
            <v>1.0004034688864722</v>
          </cell>
          <cell r="D370">
            <v>1.1573850931057175</v>
          </cell>
        </row>
        <row r="371">
          <cell r="A371">
            <v>39770</v>
          </cell>
          <cell r="B371">
            <v>10.7</v>
          </cell>
          <cell r="C371">
            <v>1.0004034688864722</v>
          </cell>
          <cell r="D371">
            <v>1.1578520619804524</v>
          </cell>
        </row>
        <row r="372">
          <cell r="A372">
            <v>39771</v>
          </cell>
          <cell r="B372">
            <v>10.7</v>
          </cell>
          <cell r="C372">
            <v>1.0004034688864722</v>
          </cell>
          <cell r="D372">
            <v>1.1583192192625993</v>
          </cell>
        </row>
        <row r="373">
          <cell r="A373">
            <v>39772</v>
          </cell>
          <cell r="B373">
            <v>10.7</v>
          </cell>
          <cell r="C373">
            <v>1.0004034688864722</v>
          </cell>
          <cell r="D373">
            <v>1.1587865650281746</v>
          </cell>
        </row>
        <row r="374">
          <cell r="A374">
            <v>39773</v>
          </cell>
          <cell r="B374">
            <v>10.7</v>
          </cell>
          <cell r="C374">
            <v>1.0004034688864722</v>
          </cell>
          <cell r="D374">
            <v>1.1592540993532254</v>
          </cell>
        </row>
        <row r="375">
          <cell r="A375">
            <v>39776</v>
          </cell>
          <cell r="B375">
            <v>10.7</v>
          </cell>
          <cell r="C375">
            <v>1.0004034688864722</v>
          </cell>
          <cell r="D375">
            <v>1.1597218223138299</v>
          </cell>
        </row>
        <row r="376">
          <cell r="A376">
            <v>39777</v>
          </cell>
          <cell r="B376">
            <v>10.7</v>
          </cell>
          <cell r="C376">
            <v>1.0004034688864722</v>
          </cell>
          <cell r="D376">
            <v>1.1601897339860965</v>
          </cell>
        </row>
        <row r="377">
          <cell r="A377">
            <v>39778</v>
          </cell>
          <cell r="B377">
            <v>10.7</v>
          </cell>
          <cell r="C377">
            <v>1.0004034688864722</v>
          </cell>
          <cell r="D377">
            <v>1.1606578344461644</v>
          </cell>
        </row>
        <row r="378">
          <cell r="A378">
            <v>39779</v>
          </cell>
          <cell r="B378">
            <v>10.7</v>
          </cell>
          <cell r="C378">
            <v>1.0004034688864722</v>
          </cell>
          <cell r="D378">
            <v>1.1611261237702037</v>
          </cell>
        </row>
        <row r="379">
          <cell r="A379">
            <v>39780</v>
          </cell>
          <cell r="B379">
            <v>10.7</v>
          </cell>
          <cell r="C379">
            <v>1.0004034688864722</v>
          </cell>
          <cell r="D379">
            <v>1.1615946020344152</v>
          </cell>
        </row>
        <row r="380">
          <cell r="A380">
            <v>39783</v>
          </cell>
          <cell r="B380">
            <v>10.7</v>
          </cell>
          <cell r="C380">
            <v>1.0004034688864722</v>
          </cell>
          <cell r="D380">
            <v>1.1620632693150301</v>
          </cell>
        </row>
        <row r="381">
          <cell r="A381">
            <v>39784</v>
          </cell>
          <cell r="B381">
            <v>10.7</v>
          </cell>
          <cell r="C381">
            <v>1.0004034688864722</v>
          </cell>
          <cell r="D381">
            <v>1.162532125688311</v>
          </cell>
        </row>
        <row r="382">
          <cell r="A382">
            <v>39785</v>
          </cell>
          <cell r="B382">
            <v>10.7</v>
          </cell>
          <cell r="C382">
            <v>1.0004034688864722</v>
          </cell>
          <cell r="D382">
            <v>1.1630011712305506</v>
          </cell>
        </row>
        <row r="383">
          <cell r="A383">
            <v>39786</v>
          </cell>
          <cell r="B383">
            <v>10.7</v>
          </cell>
          <cell r="C383">
            <v>1.0004034688864722</v>
          </cell>
          <cell r="D383">
            <v>1.1634704060180729</v>
          </cell>
        </row>
        <row r="384">
          <cell r="A384">
            <v>39787</v>
          </cell>
          <cell r="B384">
            <v>10.7</v>
          </cell>
          <cell r="C384">
            <v>1.0004034688864722</v>
          </cell>
          <cell r="D384">
            <v>1.1639398301272326</v>
          </cell>
        </row>
        <row r="385">
          <cell r="A385">
            <v>39790</v>
          </cell>
          <cell r="B385">
            <v>10.7</v>
          </cell>
          <cell r="C385">
            <v>1.0004034688864722</v>
          </cell>
          <cell r="D385">
            <v>1.1644094436344148</v>
          </cell>
        </row>
        <row r="386">
          <cell r="A386">
            <v>39791</v>
          </cell>
          <cell r="B386">
            <v>10.7</v>
          </cell>
          <cell r="C386">
            <v>1.0004034688864722</v>
          </cell>
          <cell r="D386">
            <v>1.1648792466160358</v>
          </cell>
        </row>
        <row r="387">
          <cell r="A387">
            <v>39792</v>
          </cell>
          <cell r="B387">
            <v>10.7</v>
          </cell>
          <cell r="C387">
            <v>1.0004034688864722</v>
          </cell>
          <cell r="D387">
            <v>1.1653492391485427</v>
          </cell>
        </row>
        <row r="388">
          <cell r="A388">
            <v>39793</v>
          </cell>
          <cell r="B388">
            <v>10.7</v>
          </cell>
          <cell r="C388">
            <v>1.0004034688864722</v>
          </cell>
          <cell r="D388">
            <v>1.1658194213084132</v>
          </cell>
        </row>
        <row r="389">
          <cell r="A389">
            <v>39794</v>
          </cell>
          <cell r="B389">
            <v>10.7</v>
          </cell>
          <cell r="C389">
            <v>1.0004034688864722</v>
          </cell>
          <cell r="D389">
            <v>1.1662897931721563</v>
          </cell>
        </row>
        <row r="390">
          <cell r="A390">
            <v>39797</v>
          </cell>
          <cell r="B390">
            <v>10.7</v>
          </cell>
          <cell r="C390">
            <v>1.0004034688864722</v>
          </cell>
          <cell r="D390">
            <v>1.1667603548163115</v>
          </cell>
        </row>
        <row r="391">
          <cell r="A391">
            <v>39798</v>
          </cell>
          <cell r="B391">
            <v>10.7</v>
          </cell>
          <cell r="C391">
            <v>1.0004034688864722</v>
          </cell>
          <cell r="D391">
            <v>1.1672311063174492</v>
          </cell>
        </row>
        <row r="392">
          <cell r="A392">
            <v>39799</v>
          </cell>
          <cell r="B392">
            <v>10.7</v>
          </cell>
          <cell r="C392">
            <v>1.0004034688864722</v>
          </cell>
          <cell r="D392">
            <v>1.1677020477521709</v>
          </cell>
        </row>
        <row r="393">
          <cell r="A393">
            <v>39800</v>
          </cell>
          <cell r="B393">
            <v>10.7</v>
          </cell>
          <cell r="C393">
            <v>1.0004034688864722</v>
          </cell>
          <cell r="D393">
            <v>1.1681731791971088</v>
          </cell>
        </row>
        <row r="394">
          <cell r="A394">
            <v>39801</v>
          </cell>
          <cell r="B394">
            <v>10.7</v>
          </cell>
          <cell r="C394">
            <v>1.0004034688864722</v>
          </cell>
          <cell r="D394">
            <v>1.1686445007289263</v>
          </cell>
        </row>
        <row r="395">
          <cell r="A395">
            <v>39804</v>
          </cell>
          <cell r="B395">
            <v>10.7</v>
          </cell>
          <cell r="C395">
            <v>1.0004034688864722</v>
          </cell>
          <cell r="D395">
            <v>1.1691160124243174</v>
          </cell>
        </row>
        <row r="396">
          <cell r="A396">
            <v>39805</v>
          </cell>
          <cell r="B396">
            <v>10.7</v>
          </cell>
          <cell r="C396">
            <v>1.0004034688864722</v>
          </cell>
          <cell r="D396">
            <v>1.1695877143600071</v>
          </cell>
        </row>
        <row r="397">
          <cell r="A397">
            <v>39806</v>
          </cell>
          <cell r="B397">
            <v>10.7</v>
          </cell>
          <cell r="C397">
            <v>1.0004034688864722</v>
          </cell>
          <cell r="D397">
            <v>1.1700596066127515</v>
          </cell>
        </row>
        <row r="398">
          <cell r="A398">
            <v>39808</v>
          </cell>
          <cell r="B398">
            <v>10.7</v>
          </cell>
          <cell r="C398">
            <v>1.0004034688864722</v>
          </cell>
          <cell r="D398">
            <v>1.1705316892593378</v>
          </cell>
        </row>
        <row r="399">
          <cell r="A399">
            <v>39811</v>
          </cell>
          <cell r="B399">
            <v>10.7</v>
          </cell>
          <cell r="C399">
            <v>1.0004034688864722</v>
          </cell>
          <cell r="D399">
            <v>1.1710039623765838</v>
          </cell>
        </row>
        <row r="400">
          <cell r="A400">
            <v>39812</v>
          </cell>
          <cell r="B400">
            <v>10.7</v>
          </cell>
          <cell r="C400">
            <v>1.0004034688864722</v>
          </cell>
          <cell r="D400">
            <v>1.1714764260413384</v>
          </cell>
        </row>
        <row r="401">
          <cell r="A401">
            <v>39813</v>
          </cell>
          <cell r="B401">
            <v>10.7</v>
          </cell>
          <cell r="C401">
            <v>1.0004034688864722</v>
          </cell>
          <cell r="D401">
            <v>1.1719490803304817</v>
          </cell>
        </row>
        <row r="402">
          <cell r="A402">
            <v>39815</v>
          </cell>
          <cell r="B402">
            <v>10.7</v>
          </cell>
          <cell r="C402">
            <v>1.0004034688864722</v>
          </cell>
          <cell r="D402">
            <v>1.1724219253209249</v>
          </cell>
        </row>
        <row r="403">
          <cell r="A403">
            <v>39818</v>
          </cell>
          <cell r="B403">
            <v>10.7</v>
          </cell>
          <cell r="C403">
            <v>1.0004034688864722</v>
          </cell>
          <cell r="D403">
            <v>1.1728949610896098</v>
          </cell>
        </row>
        <row r="404">
          <cell r="A404">
            <v>39819</v>
          </cell>
          <cell r="B404">
            <v>10.7</v>
          </cell>
          <cell r="C404">
            <v>1.0004034688864722</v>
          </cell>
          <cell r="D404">
            <v>1.1733681877135096</v>
          </cell>
        </row>
        <row r="405">
          <cell r="A405">
            <v>39820</v>
          </cell>
          <cell r="B405">
            <v>10.7</v>
          </cell>
          <cell r="C405">
            <v>1.0004034688864722</v>
          </cell>
          <cell r="D405">
            <v>1.1738416052696283</v>
          </cell>
        </row>
        <row r="406">
          <cell r="A406">
            <v>39821</v>
          </cell>
          <cell r="B406">
            <v>10.7</v>
          </cell>
          <cell r="C406">
            <v>1.0004034688864722</v>
          </cell>
          <cell r="D406">
            <v>1.1743152138350013</v>
          </cell>
        </row>
        <row r="407">
          <cell r="A407">
            <v>39822</v>
          </cell>
          <cell r="B407">
            <v>10.7</v>
          </cell>
          <cell r="C407">
            <v>1.0004034688864722</v>
          </cell>
          <cell r="D407">
            <v>1.1747890134866947</v>
          </cell>
        </row>
        <row r="408">
          <cell r="A408">
            <v>39825</v>
          </cell>
          <cell r="B408">
            <v>10.7</v>
          </cell>
          <cell r="C408">
            <v>1.0004034688864722</v>
          </cell>
          <cell r="D408">
            <v>1.175263004301806</v>
          </cell>
        </row>
        <row r="409">
          <cell r="A409">
            <v>39826</v>
          </cell>
          <cell r="B409">
            <v>10.7</v>
          </cell>
          <cell r="C409">
            <v>1.0004034688864722</v>
          </cell>
          <cell r="D409">
            <v>1.1757371863574637</v>
          </cell>
        </row>
        <row r="410">
          <cell r="A410">
            <v>39827</v>
          </cell>
          <cell r="B410">
            <v>10.7</v>
          </cell>
          <cell r="C410">
            <v>1.0004034688864722</v>
          </cell>
          <cell r="D410">
            <v>1.1762115597308274</v>
          </cell>
        </row>
        <row r="411">
          <cell r="A411">
            <v>39828</v>
          </cell>
          <cell r="B411">
            <v>10.7</v>
          </cell>
          <cell r="C411">
            <v>1.0004034688864722</v>
          </cell>
          <cell r="D411">
            <v>1.1766861244990878</v>
          </cell>
        </row>
        <row r="412">
          <cell r="A412">
            <v>39829</v>
          </cell>
          <cell r="B412">
            <v>10.7</v>
          </cell>
          <cell r="C412">
            <v>1.0004034688864722</v>
          </cell>
          <cell r="D412">
            <v>1.1771608807394669</v>
          </cell>
        </row>
        <row r="413">
          <cell r="A413">
            <v>39832</v>
          </cell>
          <cell r="B413">
            <v>10.7</v>
          </cell>
          <cell r="C413">
            <v>1.0004034688864722</v>
          </cell>
          <cell r="D413">
            <v>1.1776358285292174</v>
          </cell>
        </row>
        <row r="414">
          <cell r="A414">
            <v>39833</v>
          </cell>
          <cell r="B414">
            <v>10.7</v>
          </cell>
          <cell r="C414">
            <v>1.0004034688864722</v>
          </cell>
          <cell r="D414">
            <v>1.1781109679456239</v>
          </cell>
        </row>
        <row r="415">
          <cell r="A415">
            <v>39834</v>
          </cell>
          <cell r="B415">
            <v>10.7</v>
          </cell>
          <cell r="C415">
            <v>1.0004034688864722</v>
          </cell>
          <cell r="D415">
            <v>1.1785862990660017</v>
          </cell>
        </row>
        <row r="416">
          <cell r="A416">
            <v>39835</v>
          </cell>
          <cell r="B416">
            <v>10.7</v>
          </cell>
          <cell r="C416">
            <v>1.0004034688864722</v>
          </cell>
          <cell r="D416">
            <v>1.1790618219676972</v>
          </cell>
        </row>
        <row r="417">
          <cell r="A417">
            <v>39836</v>
          </cell>
          <cell r="B417">
            <v>10.7</v>
          </cell>
          <cell r="C417">
            <v>1.0004034688864722</v>
          </cell>
          <cell r="D417">
            <v>1.1795375367280885</v>
          </cell>
        </row>
        <row r="418">
          <cell r="A418">
            <v>39839</v>
          </cell>
          <cell r="B418">
            <v>10.7</v>
          </cell>
          <cell r="C418">
            <v>1.0004034688864722</v>
          </cell>
          <cell r="D418">
            <v>1.1800134434245844</v>
          </cell>
        </row>
        <row r="419">
          <cell r="A419">
            <v>39840</v>
          </cell>
          <cell r="B419">
            <v>10.7</v>
          </cell>
          <cell r="C419">
            <v>1.0004034688864722</v>
          </cell>
          <cell r="D419">
            <v>1.1804895421346251</v>
          </cell>
        </row>
        <row r="420">
          <cell r="A420">
            <v>39841</v>
          </cell>
          <cell r="B420">
            <v>10.7</v>
          </cell>
          <cell r="C420">
            <v>1.0004034688864722</v>
          </cell>
          <cell r="D420">
            <v>1.1809658329356822</v>
          </cell>
        </row>
        <row r="421">
          <cell r="A421">
            <v>39842</v>
          </cell>
          <cell r="B421">
            <v>10.7</v>
          </cell>
          <cell r="C421">
            <v>1.0004034688864722</v>
          </cell>
          <cell r="D421">
            <v>1.1814423159052585</v>
          </cell>
        </row>
        <row r="422">
          <cell r="A422">
            <v>39843</v>
          </cell>
          <cell r="B422">
            <v>10.7</v>
          </cell>
          <cell r="C422">
            <v>1.0004034688864722</v>
          </cell>
          <cell r="D422">
            <v>1.1819189911208881</v>
          </cell>
        </row>
        <row r="423">
          <cell r="A423">
            <v>39846</v>
          </cell>
          <cell r="B423">
            <v>10.7</v>
          </cell>
          <cell r="C423">
            <v>1.0004034688864722</v>
          </cell>
          <cell r="D423">
            <v>1.182395858660136</v>
          </cell>
        </row>
        <row r="424">
          <cell r="A424">
            <v>39847</v>
          </cell>
          <cell r="B424">
            <v>10.7</v>
          </cell>
          <cell r="C424">
            <v>1.0004034688864722</v>
          </cell>
          <cell r="D424">
            <v>1.1828729186005991</v>
          </cell>
        </row>
        <row r="425">
          <cell r="A425">
            <v>39848</v>
          </cell>
          <cell r="B425">
            <v>10.7</v>
          </cell>
          <cell r="C425">
            <v>1.0004034688864722</v>
          </cell>
          <cell r="D425">
            <v>1.183350171019905</v>
          </cell>
        </row>
        <row r="426">
          <cell r="A426">
            <v>39849</v>
          </cell>
          <cell r="B426">
            <v>10.7</v>
          </cell>
          <cell r="C426">
            <v>1.0004034688864722</v>
          </cell>
          <cell r="D426">
            <v>1.1838276159957131</v>
          </cell>
        </row>
        <row r="427">
          <cell r="A427">
            <v>39850</v>
          </cell>
          <cell r="B427">
            <v>10.7</v>
          </cell>
          <cell r="C427">
            <v>1.0004034688864722</v>
          </cell>
          <cell r="D427">
            <v>1.1843052536057139</v>
          </cell>
        </row>
        <row r="428">
          <cell r="A428">
            <v>39853</v>
          </cell>
          <cell r="B428">
            <v>10.7</v>
          </cell>
          <cell r="C428">
            <v>1.0004034688864722</v>
          </cell>
          <cell r="D428">
            <v>1.1847830839276294</v>
          </cell>
        </row>
        <row r="429">
          <cell r="A429">
            <v>39854</v>
          </cell>
          <cell r="B429">
            <v>10.7</v>
          </cell>
          <cell r="C429">
            <v>1.0004034688864722</v>
          </cell>
          <cell r="D429">
            <v>1.1852611070392129</v>
          </cell>
        </row>
        <row r="430">
          <cell r="A430">
            <v>39855</v>
          </cell>
          <cell r="B430">
            <v>10.7</v>
          </cell>
          <cell r="C430">
            <v>1.0004034688864722</v>
          </cell>
          <cell r="D430">
            <v>1.1857393230182489</v>
          </cell>
        </row>
        <row r="431">
          <cell r="A431">
            <v>39856</v>
          </cell>
          <cell r="B431">
            <v>10.7</v>
          </cell>
          <cell r="C431">
            <v>1.0004034688864722</v>
          </cell>
          <cell r="D431">
            <v>1.1862177319425535</v>
          </cell>
        </row>
        <row r="432">
          <cell r="A432">
            <v>39857</v>
          </cell>
          <cell r="B432">
            <v>10.7</v>
          </cell>
          <cell r="C432">
            <v>1.0004034688864722</v>
          </cell>
          <cell r="D432">
            <v>1.1866963338899741</v>
          </cell>
        </row>
        <row r="433">
          <cell r="A433">
            <v>39860</v>
          </cell>
          <cell r="B433">
            <v>10.7</v>
          </cell>
          <cell r="C433">
            <v>1.0004034688864722</v>
          </cell>
          <cell r="D433">
            <v>1.1871751289383894</v>
          </cell>
        </row>
        <row r="434">
          <cell r="A434">
            <v>39861</v>
          </cell>
          <cell r="B434">
            <v>10.7</v>
          </cell>
          <cell r="C434">
            <v>1.0004034688864722</v>
          </cell>
          <cell r="D434">
            <v>1.1876541171657098</v>
          </cell>
        </row>
        <row r="435">
          <cell r="A435">
            <v>39862</v>
          </cell>
          <cell r="B435">
            <v>10.7</v>
          </cell>
          <cell r="C435">
            <v>1.0004034688864722</v>
          </cell>
          <cell r="D435">
            <v>1.1881332986498767</v>
          </cell>
        </row>
        <row r="436">
          <cell r="A436">
            <v>39863</v>
          </cell>
          <cell r="B436">
            <v>10.7</v>
          </cell>
          <cell r="C436">
            <v>1.0004034688864722</v>
          </cell>
          <cell r="D436">
            <v>1.1886126734688636</v>
          </cell>
        </row>
        <row r="437">
          <cell r="A437">
            <v>39864</v>
          </cell>
          <cell r="B437">
            <v>10.7</v>
          </cell>
          <cell r="C437">
            <v>1.0004034688864722</v>
          </cell>
          <cell r="D437">
            <v>1.1890922417006748</v>
          </cell>
        </row>
        <row r="438">
          <cell r="A438">
            <v>39869</v>
          </cell>
          <cell r="B438">
            <v>10.7</v>
          </cell>
          <cell r="C438">
            <v>1.0004034688864722</v>
          </cell>
          <cell r="D438">
            <v>1.1895720034233466</v>
          </cell>
        </row>
        <row r="439">
          <cell r="A439">
            <v>39870</v>
          </cell>
          <cell r="B439">
            <v>10.7</v>
          </cell>
          <cell r="C439">
            <v>1.0004034688864722</v>
          </cell>
          <cell r="D439">
            <v>1.1900519587149463</v>
          </cell>
        </row>
        <row r="440">
          <cell r="A440">
            <v>39871</v>
          </cell>
          <cell r="B440">
            <v>10.7</v>
          </cell>
          <cell r="C440">
            <v>1.0004034688864722</v>
          </cell>
          <cell r="D440">
            <v>1.1905321076535731</v>
          </cell>
        </row>
        <row r="441">
          <cell r="A441">
            <v>39874</v>
          </cell>
          <cell r="B441">
            <v>10.7</v>
          </cell>
          <cell r="C441">
            <v>1.0004034688864722</v>
          </cell>
          <cell r="D441">
            <v>1.1910124503173576</v>
          </cell>
        </row>
        <row r="442">
          <cell r="A442">
            <v>39875</v>
          </cell>
          <cell r="B442">
            <v>10.7</v>
          </cell>
          <cell r="C442">
            <v>1.0004034688864722</v>
          </cell>
          <cell r="D442">
            <v>1.1914929867844617</v>
          </cell>
        </row>
        <row r="443">
          <cell r="A443">
            <v>39876</v>
          </cell>
          <cell r="B443">
            <v>10.7</v>
          </cell>
          <cell r="C443">
            <v>1.0004034688864722</v>
          </cell>
          <cell r="D443">
            <v>1.1919737171330791</v>
          </cell>
        </row>
        <row r="444">
          <cell r="A444">
            <v>39877</v>
          </cell>
          <cell r="B444">
            <v>10.7</v>
          </cell>
          <cell r="C444">
            <v>1.0004034688864722</v>
          </cell>
          <cell r="D444">
            <v>1.192454641441435</v>
          </cell>
        </row>
        <row r="445">
          <cell r="A445">
            <v>39878</v>
          </cell>
          <cell r="B445">
            <v>10.7</v>
          </cell>
          <cell r="C445">
            <v>1.0004034688864722</v>
          </cell>
          <cell r="D445">
            <v>1.1929357597877861</v>
          </cell>
        </row>
        <row r="446">
          <cell r="A446">
            <v>39881</v>
          </cell>
          <cell r="B446">
            <v>10.7</v>
          </cell>
          <cell r="C446">
            <v>1.0004034688864722</v>
          </cell>
          <cell r="D446">
            <v>1.1934170722504207</v>
          </cell>
        </row>
        <row r="447">
          <cell r="A447">
            <v>39882</v>
          </cell>
          <cell r="B447">
            <v>10.7</v>
          </cell>
          <cell r="C447">
            <v>1.0004034688864722</v>
          </cell>
          <cell r="D447">
            <v>1.1938985789076586</v>
          </cell>
        </row>
        <row r="448">
          <cell r="A448">
            <v>39883</v>
          </cell>
          <cell r="B448">
            <v>10.7</v>
          </cell>
          <cell r="C448">
            <v>1.0004034688864722</v>
          </cell>
          <cell r="D448">
            <v>1.1943802798378513</v>
          </cell>
        </row>
        <row r="449">
          <cell r="A449">
            <v>39884</v>
          </cell>
          <cell r="B449">
            <v>10.7</v>
          </cell>
          <cell r="C449">
            <v>1.0004034688864722</v>
          </cell>
          <cell r="D449">
            <v>1.194862175119382</v>
          </cell>
        </row>
        <row r="450">
          <cell r="A450">
            <v>39885</v>
          </cell>
          <cell r="B450">
            <v>10.7</v>
          </cell>
          <cell r="C450">
            <v>1.0004034688864722</v>
          </cell>
          <cell r="D450">
            <v>1.1953442648306651</v>
          </cell>
        </row>
        <row r="451">
          <cell r="A451">
            <v>39888</v>
          </cell>
          <cell r="B451">
            <v>10.7</v>
          </cell>
          <cell r="C451">
            <v>1.0004034688864722</v>
          </cell>
          <cell r="D451">
            <v>1.1958265490501474</v>
          </cell>
        </row>
        <row r="452">
          <cell r="A452">
            <v>39889</v>
          </cell>
          <cell r="B452">
            <v>10.7</v>
          </cell>
          <cell r="C452">
            <v>1.0004034688864722</v>
          </cell>
          <cell r="D452">
            <v>1.1963090278563067</v>
          </cell>
        </row>
        <row r="453">
          <cell r="A453">
            <v>39890</v>
          </cell>
          <cell r="B453">
            <v>10.7</v>
          </cell>
          <cell r="C453">
            <v>1.0004034688864722</v>
          </cell>
          <cell r="D453">
            <v>1.1967917013276526</v>
          </cell>
        </row>
        <row r="454">
          <cell r="A454">
            <v>39891</v>
          </cell>
          <cell r="B454">
            <v>10.7</v>
          </cell>
          <cell r="C454">
            <v>1.0004034688864722</v>
          </cell>
          <cell r="D454">
            <v>1.1972745695427265</v>
          </cell>
        </row>
        <row r="455">
          <cell r="A455">
            <v>39892</v>
          </cell>
          <cell r="B455">
            <v>10.7</v>
          </cell>
          <cell r="C455">
            <v>1.0004034688864722</v>
          </cell>
          <cell r="D455">
            <v>1.1977576325801014</v>
          </cell>
        </row>
        <row r="456">
          <cell r="A456">
            <v>39895</v>
          </cell>
          <cell r="B456">
            <v>10.7</v>
          </cell>
          <cell r="C456">
            <v>1.0004034688864722</v>
          </cell>
          <cell r="D456">
            <v>1.1982408905183821</v>
          </cell>
        </row>
        <row r="457">
          <cell r="A457">
            <v>39896</v>
          </cell>
          <cell r="B457">
            <v>10.7</v>
          </cell>
          <cell r="C457">
            <v>1.0004034688864722</v>
          </cell>
          <cell r="D457">
            <v>1.1987243434362052</v>
          </cell>
        </row>
        <row r="458">
          <cell r="A458">
            <v>39897</v>
          </cell>
          <cell r="B458">
            <v>10.7</v>
          </cell>
          <cell r="C458">
            <v>1.0004034688864722</v>
          </cell>
          <cell r="D458">
            <v>1.1992079914122384</v>
          </cell>
        </row>
        <row r="459">
          <cell r="A459">
            <v>39898</v>
          </cell>
          <cell r="B459">
            <v>10.7</v>
          </cell>
          <cell r="C459">
            <v>1.0004034688864722</v>
          </cell>
          <cell r="D459">
            <v>1.1996918345251821</v>
          </cell>
        </row>
        <row r="460">
          <cell r="A460">
            <v>39899</v>
          </cell>
          <cell r="B460">
            <v>10.7</v>
          </cell>
          <cell r="C460">
            <v>1.0004034688864722</v>
          </cell>
          <cell r="D460">
            <v>1.2001758728537679</v>
          </cell>
        </row>
        <row r="461">
          <cell r="A461">
            <v>39902</v>
          </cell>
          <cell r="B461">
            <v>10.7</v>
          </cell>
          <cell r="C461">
            <v>1.0004034688864722</v>
          </cell>
          <cell r="D461">
            <v>1.200660106476759</v>
          </cell>
        </row>
        <row r="462">
          <cell r="A462">
            <v>39903</v>
          </cell>
          <cell r="B462">
            <v>10.7</v>
          </cell>
          <cell r="C462">
            <v>1.0004034688864722</v>
          </cell>
          <cell r="D462">
            <v>1.2011445354729509</v>
          </cell>
        </row>
        <row r="463">
          <cell r="A463">
            <v>39904</v>
          </cell>
          <cell r="B463">
            <v>10.7</v>
          </cell>
          <cell r="C463">
            <v>1.0004034688864722</v>
          </cell>
          <cell r="D463">
            <v>1.2016291599211704</v>
          </cell>
        </row>
        <row r="464">
          <cell r="A464">
            <v>39905</v>
          </cell>
          <cell r="B464">
            <v>10.7</v>
          </cell>
          <cell r="C464">
            <v>1.0004034688864722</v>
          </cell>
          <cell r="D464">
            <v>1.2021139799002762</v>
          </cell>
        </row>
        <row r="465">
          <cell r="A465">
            <v>39906</v>
          </cell>
          <cell r="B465">
            <v>10.7</v>
          </cell>
          <cell r="C465">
            <v>1.0004034688864722</v>
          </cell>
          <cell r="D465">
            <v>1.2025989954891594</v>
          </cell>
        </row>
        <row r="466">
          <cell r="A466">
            <v>39909</v>
          </cell>
          <cell r="B466">
            <v>10.7</v>
          </cell>
          <cell r="C466">
            <v>1.0004034688864722</v>
          </cell>
          <cell r="D466">
            <v>1.203084206766742</v>
          </cell>
        </row>
        <row r="467">
          <cell r="A467">
            <v>39910</v>
          </cell>
          <cell r="B467">
            <v>10.7</v>
          </cell>
          <cell r="C467">
            <v>1.0004034688864722</v>
          </cell>
          <cell r="D467">
            <v>1.2035696138119785</v>
          </cell>
        </row>
        <row r="468">
          <cell r="A468">
            <v>39911</v>
          </cell>
          <cell r="B468">
            <v>10.7</v>
          </cell>
          <cell r="C468">
            <v>1.0004034688864722</v>
          </cell>
          <cell r="D468">
            <v>1.204055216703855</v>
          </cell>
        </row>
        <row r="469">
          <cell r="A469">
            <v>39912</v>
          </cell>
          <cell r="B469">
            <v>10.7</v>
          </cell>
          <cell r="C469">
            <v>1.0004034688864722</v>
          </cell>
          <cell r="D469">
            <v>1.2045410155213896</v>
          </cell>
        </row>
        <row r="470">
          <cell r="A470">
            <v>39916</v>
          </cell>
          <cell r="B470">
            <v>10.7</v>
          </cell>
          <cell r="C470">
            <v>1.0004034688864722</v>
          </cell>
          <cell r="D470">
            <v>1.2050270103436322</v>
          </cell>
        </row>
        <row r="471">
          <cell r="A471">
            <v>39917</v>
          </cell>
          <cell r="B471">
            <v>10.7</v>
          </cell>
          <cell r="C471">
            <v>1.0004034688864722</v>
          </cell>
          <cell r="D471">
            <v>1.2055132012496645</v>
          </cell>
        </row>
        <row r="472">
          <cell r="A472">
            <v>39918</v>
          </cell>
          <cell r="B472">
            <v>10.7</v>
          </cell>
          <cell r="C472">
            <v>1.0004034688864722</v>
          </cell>
          <cell r="D472">
            <v>1.2059995883186003</v>
          </cell>
        </row>
        <row r="473">
          <cell r="A473">
            <v>39919</v>
          </cell>
          <cell r="B473">
            <v>10.7</v>
          </cell>
          <cell r="C473">
            <v>1.0004034688864722</v>
          </cell>
          <cell r="D473">
            <v>1.2064861716295852</v>
          </cell>
        </row>
        <row r="474">
          <cell r="A474">
            <v>39920</v>
          </cell>
          <cell r="B474">
            <v>10.7</v>
          </cell>
          <cell r="C474">
            <v>1.0004034688864722</v>
          </cell>
          <cell r="D474">
            <v>1.2069729512617966</v>
          </cell>
        </row>
        <row r="475">
          <cell r="A475">
            <v>39923</v>
          </cell>
          <cell r="B475">
            <v>10.7</v>
          </cell>
          <cell r="C475">
            <v>1.0004034688864722</v>
          </cell>
          <cell r="D475">
            <v>1.2074599272944444</v>
          </cell>
        </row>
        <row r="476">
          <cell r="A476">
            <v>39925</v>
          </cell>
          <cell r="B476">
            <v>10.7</v>
          </cell>
          <cell r="C476">
            <v>1.0004034688864722</v>
          </cell>
          <cell r="D476">
            <v>1.2079470998067698</v>
          </cell>
        </row>
        <row r="477">
          <cell r="A477">
            <v>39926</v>
          </cell>
          <cell r="B477">
            <v>10.7</v>
          </cell>
          <cell r="C477">
            <v>1.0004034688864722</v>
          </cell>
          <cell r="D477">
            <v>1.2084344688780462</v>
          </cell>
        </row>
        <row r="478">
          <cell r="A478">
            <v>39927</v>
          </cell>
          <cell r="B478">
            <v>10.7</v>
          </cell>
          <cell r="C478">
            <v>1.0004034688864722</v>
          </cell>
          <cell r="D478">
            <v>1.2089220345875791</v>
          </cell>
        </row>
        <row r="479">
          <cell r="A479">
            <v>39930</v>
          </cell>
          <cell r="B479">
            <v>10.7</v>
          </cell>
          <cell r="C479">
            <v>1.0004034688864722</v>
          </cell>
          <cell r="D479">
            <v>1.209409797014706</v>
          </cell>
        </row>
        <row r="480">
          <cell r="A480">
            <v>39931</v>
          </cell>
          <cell r="B480">
            <v>10.7</v>
          </cell>
          <cell r="C480">
            <v>1.0004034688864722</v>
          </cell>
          <cell r="D480">
            <v>1.209897756238796</v>
          </cell>
        </row>
        <row r="481">
          <cell r="A481">
            <v>39932</v>
          </cell>
          <cell r="B481">
            <v>10.7</v>
          </cell>
          <cell r="C481">
            <v>1.0004034688864722</v>
          </cell>
          <cell r="D481">
            <v>1.2103859123392509</v>
          </cell>
        </row>
        <row r="482">
          <cell r="A482">
            <v>39933</v>
          </cell>
          <cell r="B482">
            <v>10.7</v>
          </cell>
          <cell r="C482">
            <v>1.0004034688864722</v>
          </cell>
          <cell r="D482">
            <v>1.210874265395504</v>
          </cell>
        </row>
        <row r="483">
          <cell r="A483">
            <v>39937</v>
          </cell>
          <cell r="B483">
            <v>10.7</v>
          </cell>
          <cell r="C483">
            <v>1.0004034688864722</v>
          </cell>
          <cell r="D483">
            <v>1.2113628154870211</v>
          </cell>
        </row>
        <row r="484">
          <cell r="A484">
            <v>39938</v>
          </cell>
          <cell r="B484">
            <v>10.7</v>
          </cell>
          <cell r="C484">
            <v>1.0004034688864722</v>
          </cell>
          <cell r="D484">
            <v>1.2118515626932995</v>
          </cell>
        </row>
        <row r="485">
          <cell r="A485">
            <v>39939</v>
          </cell>
          <cell r="B485">
            <v>10.7</v>
          </cell>
          <cell r="C485">
            <v>1.0004034688864722</v>
          </cell>
          <cell r="D485">
            <v>1.2123405070938691</v>
          </cell>
        </row>
        <row r="486">
          <cell r="A486">
            <v>39940</v>
          </cell>
          <cell r="B486">
            <v>10.7</v>
          </cell>
          <cell r="C486">
            <v>1.0004034688864722</v>
          </cell>
          <cell r="D486">
            <v>1.2128296487682915</v>
          </cell>
        </row>
        <row r="487">
          <cell r="A487">
            <v>39941</v>
          </cell>
          <cell r="B487">
            <v>10.7</v>
          </cell>
          <cell r="C487">
            <v>1.0004034688864722</v>
          </cell>
          <cell r="D487">
            <v>1.2133189877961605</v>
          </cell>
        </row>
        <row r="488">
          <cell r="A488">
            <v>39944</v>
          </cell>
          <cell r="B488">
            <v>10.7</v>
          </cell>
          <cell r="C488">
            <v>1.0004034688864722</v>
          </cell>
          <cell r="D488">
            <v>1.2138085242571024</v>
          </cell>
        </row>
        <row r="489">
          <cell r="A489">
            <v>39945</v>
          </cell>
          <cell r="B489">
            <v>10.7</v>
          </cell>
          <cell r="C489">
            <v>1.0004034688864722</v>
          </cell>
          <cell r="D489">
            <v>1.2142982582307749</v>
          </cell>
        </row>
        <row r="490">
          <cell r="A490">
            <v>39946</v>
          </cell>
          <cell r="B490">
            <v>10.7</v>
          </cell>
          <cell r="C490">
            <v>1.0004034688864722</v>
          </cell>
          <cell r="D490">
            <v>1.2147881897968684</v>
          </cell>
        </row>
        <row r="491">
          <cell r="A491">
            <v>39947</v>
          </cell>
          <cell r="B491">
            <v>10.7</v>
          </cell>
          <cell r="C491">
            <v>1.0004034688864722</v>
          </cell>
          <cell r="D491">
            <v>1.2152783190351053</v>
          </cell>
        </row>
        <row r="492">
          <cell r="A492">
            <v>39948</v>
          </cell>
          <cell r="B492">
            <v>10.7</v>
          </cell>
          <cell r="C492">
            <v>1.0004034688864722</v>
          </cell>
          <cell r="D492">
            <v>1.2157686460252402</v>
          </cell>
        </row>
        <row r="493">
          <cell r="A493">
            <v>39951</v>
          </cell>
          <cell r="B493">
            <v>10.7</v>
          </cell>
          <cell r="C493">
            <v>1.0004034688864722</v>
          </cell>
          <cell r="D493">
            <v>1.2162591708470598</v>
          </cell>
        </row>
        <row r="494">
          <cell r="A494">
            <v>39952</v>
          </cell>
          <cell r="B494">
            <v>10.7</v>
          </cell>
          <cell r="C494">
            <v>1.0004034688864722</v>
          </cell>
          <cell r="D494">
            <v>1.2167498935803831</v>
          </cell>
        </row>
        <row r="495">
          <cell r="A495">
            <v>39953</v>
          </cell>
          <cell r="B495">
            <v>10.7</v>
          </cell>
          <cell r="C495">
            <v>1.0004034688864722</v>
          </cell>
          <cell r="D495">
            <v>1.2172408143050613</v>
          </cell>
        </row>
        <row r="496">
          <cell r="A496">
            <v>39954</v>
          </cell>
          <cell r="B496">
            <v>10.7</v>
          </cell>
          <cell r="C496">
            <v>1.0004034688864722</v>
          </cell>
          <cell r="D496">
            <v>1.2177319331009775</v>
          </cell>
        </row>
        <row r="497">
          <cell r="A497">
            <v>39955</v>
          </cell>
          <cell r="B497">
            <v>10.7</v>
          </cell>
          <cell r="C497">
            <v>1.0004034688864722</v>
          </cell>
          <cell r="D497">
            <v>1.2182232500480474</v>
          </cell>
        </row>
        <row r="498">
          <cell r="A498">
            <v>39958</v>
          </cell>
          <cell r="B498">
            <v>10.7</v>
          </cell>
          <cell r="C498">
            <v>1.0004034688864722</v>
          </cell>
          <cell r="D498">
            <v>1.2187147652262189</v>
          </cell>
        </row>
        <row r="499">
          <cell r="A499">
            <v>39959</v>
          </cell>
          <cell r="B499">
            <v>10.7</v>
          </cell>
          <cell r="C499">
            <v>1.0004034688864722</v>
          </cell>
          <cell r="D499">
            <v>1.2192064787154719</v>
          </cell>
        </row>
        <row r="500">
          <cell r="A500">
            <v>39960</v>
          </cell>
          <cell r="B500">
            <v>10.7</v>
          </cell>
          <cell r="C500">
            <v>1.0004034688864722</v>
          </cell>
          <cell r="D500">
            <v>1.219698390595819</v>
          </cell>
        </row>
        <row r="501">
          <cell r="A501">
            <v>39961</v>
          </cell>
          <cell r="B501">
            <v>10.7</v>
          </cell>
          <cell r="C501">
            <v>1.0004034688864722</v>
          </cell>
          <cell r="D501">
            <v>1.2201905009473046</v>
          </cell>
        </row>
        <row r="502">
          <cell r="A502">
            <v>39962</v>
          </cell>
          <cell r="B502">
            <v>10.7</v>
          </cell>
          <cell r="C502">
            <v>1.0004034688864722</v>
          </cell>
          <cell r="D502">
            <v>1.2206828098500058</v>
          </cell>
        </row>
        <row r="503">
          <cell r="A503">
            <v>39965</v>
          </cell>
          <cell r="B503">
            <v>10.7</v>
          </cell>
          <cell r="C503">
            <v>1.0004034688864722</v>
          </cell>
          <cell r="D503">
            <v>1.2211753173840318</v>
          </cell>
        </row>
        <row r="504">
          <cell r="A504">
            <v>39966</v>
          </cell>
          <cell r="B504">
            <v>10.7</v>
          </cell>
          <cell r="C504">
            <v>1.0004034688864722</v>
          </cell>
          <cell r="D504">
            <v>1.2216680236295241</v>
          </cell>
        </row>
        <row r="505">
          <cell r="A505">
            <v>39967</v>
          </cell>
          <cell r="B505">
            <v>10.7</v>
          </cell>
          <cell r="C505">
            <v>1.0004034688864722</v>
          </cell>
          <cell r="D505">
            <v>1.2221609286666566</v>
          </cell>
        </row>
        <row r="506">
          <cell r="A506">
            <v>39968</v>
          </cell>
          <cell r="B506">
            <v>10.7</v>
          </cell>
          <cell r="C506">
            <v>1.0004034688864722</v>
          </cell>
          <cell r="D506">
            <v>1.2226540325756357</v>
          </cell>
        </row>
        <row r="507">
          <cell r="A507">
            <v>39969</v>
          </cell>
          <cell r="B507">
            <v>10.7</v>
          </cell>
          <cell r="C507">
            <v>1.0004034688864722</v>
          </cell>
          <cell r="D507">
            <v>1.2231473354366997</v>
          </cell>
        </row>
        <row r="508">
          <cell r="A508">
            <v>39972</v>
          </cell>
          <cell r="B508">
            <v>10.7</v>
          </cell>
          <cell r="C508">
            <v>1.0004034688864722</v>
          </cell>
          <cell r="D508">
            <v>1.22364083733012</v>
          </cell>
        </row>
        <row r="509">
          <cell r="A509">
            <v>39973</v>
          </cell>
          <cell r="B509">
            <v>10.7</v>
          </cell>
          <cell r="C509">
            <v>1.0004034688864722</v>
          </cell>
          <cell r="D509">
            <v>1.2241345383361995</v>
          </cell>
        </row>
        <row r="510">
          <cell r="A510">
            <v>39974</v>
          </cell>
          <cell r="B510">
            <v>10.7</v>
          </cell>
          <cell r="C510">
            <v>1.0004034688864722</v>
          </cell>
          <cell r="D510">
            <v>1.2246284385352741</v>
          </cell>
        </row>
        <row r="511">
          <cell r="A511">
            <v>39976</v>
          </cell>
          <cell r="B511">
            <v>10.7</v>
          </cell>
          <cell r="C511">
            <v>1.0004034688864722</v>
          </cell>
          <cell r="D511">
            <v>1.2251225380077122</v>
          </cell>
        </row>
        <row r="512">
          <cell r="A512">
            <v>39979</v>
          </cell>
          <cell r="B512">
            <v>10.7</v>
          </cell>
          <cell r="C512">
            <v>1.0004034688864722</v>
          </cell>
          <cell r="D512">
            <v>1.2256168368339142</v>
          </cell>
        </row>
        <row r="513">
          <cell r="A513">
            <v>39980</v>
          </cell>
          <cell r="B513">
            <v>10.7</v>
          </cell>
          <cell r="C513">
            <v>1.0004034688864722</v>
          </cell>
          <cell r="D513">
            <v>1.2261113350943131</v>
          </cell>
        </row>
        <row r="514">
          <cell r="A514">
            <v>39981</v>
          </cell>
          <cell r="B514">
            <v>10.7</v>
          </cell>
          <cell r="C514">
            <v>1.0004034688864722</v>
          </cell>
          <cell r="D514">
            <v>1.2266060328693746</v>
          </cell>
        </row>
        <row r="515">
          <cell r="A515">
            <v>39982</v>
          </cell>
          <cell r="B515">
            <v>10.7</v>
          </cell>
          <cell r="C515">
            <v>1.0004034688864722</v>
          </cell>
          <cell r="D515">
            <v>1.2271009302395965</v>
          </cell>
        </row>
        <row r="516">
          <cell r="A516">
            <v>39983</v>
          </cell>
          <cell r="B516">
            <v>10.7</v>
          </cell>
          <cell r="C516">
            <v>1.0004034688864722</v>
          </cell>
          <cell r="D516">
            <v>1.2275960272855093</v>
          </cell>
        </row>
        <row r="517">
          <cell r="A517">
            <v>39986</v>
          </cell>
          <cell r="B517">
            <v>10.7</v>
          </cell>
          <cell r="C517">
            <v>1.0004034688864722</v>
          </cell>
          <cell r="D517">
            <v>1.2280913240876759</v>
          </cell>
        </row>
        <row r="518">
          <cell r="A518">
            <v>39987</v>
          </cell>
          <cell r="B518">
            <v>10.7</v>
          </cell>
          <cell r="C518">
            <v>1.0004034688864722</v>
          </cell>
          <cell r="D518">
            <v>1.2285868207266917</v>
          </cell>
        </row>
        <row r="519">
          <cell r="A519">
            <v>39988</v>
          </cell>
          <cell r="B519">
            <v>10.7</v>
          </cell>
          <cell r="C519">
            <v>1.0004034688864722</v>
          </cell>
          <cell r="D519">
            <v>1.2290825172831847</v>
          </cell>
        </row>
        <row r="520">
          <cell r="A520">
            <v>39989</v>
          </cell>
          <cell r="B520">
            <v>10.7</v>
          </cell>
          <cell r="C520">
            <v>1.0004034688864722</v>
          </cell>
          <cell r="D520">
            <v>1.2295784138378154</v>
          </cell>
        </row>
        <row r="521">
          <cell r="A521">
            <v>39990</v>
          </cell>
          <cell r="B521">
            <v>10.7</v>
          </cell>
          <cell r="C521">
            <v>1.0004034688864722</v>
          </cell>
          <cell r="D521">
            <v>1.2300745104712769</v>
          </cell>
        </row>
        <row r="522">
          <cell r="A522">
            <v>39993</v>
          </cell>
          <cell r="B522">
            <v>10.7</v>
          </cell>
          <cell r="C522">
            <v>1.0004034688864722</v>
          </cell>
          <cell r="D522">
            <v>1.2305708072642947</v>
          </cell>
        </row>
        <row r="523">
          <cell r="A523">
            <v>39994</v>
          </cell>
          <cell r="B523">
            <v>10.7</v>
          </cell>
          <cell r="C523">
            <v>1.0004034688864722</v>
          </cell>
          <cell r="D523">
            <v>1.2310673042976268</v>
          </cell>
        </row>
        <row r="524">
          <cell r="A524">
            <v>39995</v>
          </cell>
          <cell r="B524">
            <v>10.7</v>
          </cell>
          <cell r="C524">
            <v>1.0004034688864722</v>
          </cell>
          <cell r="D524">
            <v>1.2315640016520641</v>
          </cell>
        </row>
        <row r="525">
          <cell r="A525">
            <v>39996</v>
          </cell>
          <cell r="B525">
            <v>10.7</v>
          </cell>
          <cell r="C525">
            <v>1.0004034688864722</v>
          </cell>
          <cell r="D525">
            <v>1.2320608994084301</v>
          </cell>
        </row>
        <row r="526">
          <cell r="A526">
            <v>39997</v>
          </cell>
          <cell r="B526">
            <v>10.7</v>
          </cell>
          <cell r="C526">
            <v>1.0004034688864722</v>
          </cell>
          <cell r="D526">
            <v>1.2325579976475805</v>
          </cell>
        </row>
        <row r="527">
          <cell r="A527">
            <v>40000</v>
          </cell>
          <cell r="B527">
            <v>10.7</v>
          </cell>
          <cell r="C527">
            <v>1.0004034688864722</v>
          </cell>
          <cell r="D527">
            <v>1.2330552964504038</v>
          </cell>
        </row>
        <row r="528">
          <cell r="A528">
            <v>40001</v>
          </cell>
          <cell r="B528">
            <v>10.7</v>
          </cell>
          <cell r="C528">
            <v>1.0004034688864722</v>
          </cell>
          <cell r="D528">
            <v>1.2335527958978214</v>
          </cell>
        </row>
        <row r="529">
          <cell r="A529">
            <v>40002</v>
          </cell>
          <cell r="B529">
            <v>10.7</v>
          </cell>
          <cell r="C529">
            <v>1.0004034688864722</v>
          </cell>
          <cell r="D529">
            <v>1.234050496070787</v>
          </cell>
        </row>
        <row r="530">
          <cell r="A530">
            <v>40003</v>
          </cell>
          <cell r="B530">
            <v>10.7</v>
          </cell>
          <cell r="C530">
            <v>1.0004034688864722</v>
          </cell>
          <cell r="D530">
            <v>1.2345483970502873</v>
          </cell>
        </row>
        <row r="531">
          <cell r="A531">
            <v>40004</v>
          </cell>
          <cell r="B531">
            <v>10.7</v>
          </cell>
          <cell r="C531">
            <v>1.0004034688864722</v>
          </cell>
          <cell r="D531">
            <v>1.2350464989173413</v>
          </cell>
        </row>
        <row r="532">
          <cell r="A532">
            <v>40007</v>
          </cell>
          <cell r="B532">
            <v>10.7</v>
          </cell>
          <cell r="C532">
            <v>1.0004034688864722</v>
          </cell>
          <cell r="D532">
            <v>1.2355448017530009</v>
          </cell>
        </row>
        <row r="533">
          <cell r="A533">
            <v>40008</v>
          </cell>
          <cell r="B533">
            <v>10.7</v>
          </cell>
          <cell r="C533">
            <v>1.0004034688864722</v>
          </cell>
          <cell r="D533">
            <v>1.2360433056383506</v>
          </cell>
        </row>
        <row r="534">
          <cell r="A534">
            <v>40009</v>
          </cell>
          <cell r="B534">
            <v>10.7</v>
          </cell>
          <cell r="C534">
            <v>1.0004034688864722</v>
          </cell>
          <cell r="D534">
            <v>1.236542010654508</v>
          </cell>
        </row>
        <row r="535">
          <cell r="A535">
            <v>40010</v>
          </cell>
          <cell r="B535">
            <v>10.7</v>
          </cell>
          <cell r="C535">
            <v>1.0004034688864722</v>
          </cell>
          <cell r="D535">
            <v>1.2370409168826229</v>
          </cell>
        </row>
        <row r="536">
          <cell r="A536">
            <v>40011</v>
          </cell>
          <cell r="B536">
            <v>10.7</v>
          </cell>
          <cell r="C536">
            <v>1.0004034688864722</v>
          </cell>
          <cell r="D536">
            <v>1.2375400244038781</v>
          </cell>
        </row>
        <row r="537">
          <cell r="A537">
            <v>40014</v>
          </cell>
          <cell r="B537">
            <v>10.7</v>
          </cell>
          <cell r="C537">
            <v>1.0004034688864722</v>
          </cell>
          <cell r="D537">
            <v>1.2380393332994892</v>
          </cell>
        </row>
        <row r="538">
          <cell r="A538">
            <v>40015</v>
          </cell>
          <cell r="B538">
            <v>10.7</v>
          </cell>
          <cell r="C538">
            <v>1.0004034688864722</v>
          </cell>
          <cell r="D538">
            <v>1.2385388436507043</v>
          </cell>
        </row>
        <row r="539">
          <cell r="A539">
            <v>40016</v>
          </cell>
          <cell r="B539">
            <v>10.7</v>
          </cell>
          <cell r="C539">
            <v>1.0004034688864722</v>
          </cell>
          <cell r="D539">
            <v>1.2390385555388046</v>
          </cell>
        </row>
        <row r="540">
          <cell r="A540">
            <v>40017</v>
          </cell>
          <cell r="B540">
            <v>10.7</v>
          </cell>
          <cell r="C540">
            <v>1.0004034688864722</v>
          </cell>
          <cell r="D540">
            <v>1.2395384690451041</v>
          </cell>
        </row>
        <row r="541">
          <cell r="A541">
            <v>40018</v>
          </cell>
          <cell r="B541">
            <v>10.7</v>
          </cell>
          <cell r="C541">
            <v>1.0004034688864722</v>
          </cell>
          <cell r="D541">
            <v>1.2400385842509491</v>
          </cell>
        </row>
        <row r="542">
          <cell r="A542">
            <v>40021</v>
          </cell>
          <cell r="B542">
            <v>10.7</v>
          </cell>
          <cell r="C542">
            <v>1.0004034688864722</v>
          </cell>
          <cell r="D542">
            <v>1.2405389012377195</v>
          </cell>
        </row>
        <row r="543">
          <cell r="A543">
            <v>40022</v>
          </cell>
          <cell r="B543">
            <v>10.7</v>
          </cell>
          <cell r="C543">
            <v>1.0004034688864722</v>
          </cell>
          <cell r="D543">
            <v>1.2410394200868273</v>
          </cell>
        </row>
        <row r="544">
          <cell r="A544">
            <v>40023</v>
          </cell>
          <cell r="B544">
            <v>10.7</v>
          </cell>
          <cell r="C544">
            <v>1.0004034688864722</v>
          </cell>
          <cell r="D544">
            <v>1.241540140879718</v>
          </cell>
        </row>
        <row r="545">
          <cell r="A545">
            <v>40024</v>
          </cell>
          <cell r="B545">
            <v>10.7</v>
          </cell>
          <cell r="C545">
            <v>1.0004034688864722</v>
          </cell>
          <cell r="D545">
            <v>1.2420410636978694</v>
          </cell>
        </row>
        <row r="546">
          <cell r="A546">
            <v>40025</v>
          </cell>
          <cell r="B546">
            <v>10.7</v>
          </cell>
          <cell r="C546">
            <v>1.0004034688864722</v>
          </cell>
          <cell r="D546">
            <v>1.2425421886227923</v>
          </cell>
        </row>
        <row r="547">
          <cell r="A547">
            <v>40028</v>
          </cell>
          <cell r="B547">
            <v>10.7</v>
          </cell>
          <cell r="C547">
            <v>1.0004034688864722</v>
          </cell>
          <cell r="D547">
            <v>1.2430435157360307</v>
          </cell>
        </row>
        <row r="548">
          <cell r="A548">
            <v>40029</v>
          </cell>
          <cell r="B548">
            <v>10.7</v>
          </cell>
          <cell r="C548">
            <v>1.0004034688864722</v>
          </cell>
          <cell r="D548">
            <v>1.2435450451191612</v>
          </cell>
        </row>
        <row r="549">
          <cell r="A549">
            <v>40030</v>
          </cell>
          <cell r="B549">
            <v>10.7</v>
          </cell>
          <cell r="C549">
            <v>1.0004034688864722</v>
          </cell>
          <cell r="D549">
            <v>1.2440467768537935</v>
          </cell>
        </row>
        <row r="550">
          <cell r="A550">
            <v>40031</v>
          </cell>
          <cell r="B550">
            <v>10.7</v>
          </cell>
          <cell r="C550">
            <v>1.0004034688864722</v>
          </cell>
          <cell r="D550">
            <v>1.2445487110215701</v>
          </cell>
        </row>
        <row r="551">
          <cell r="A551">
            <v>40032</v>
          </cell>
          <cell r="B551">
            <v>10.7</v>
          </cell>
          <cell r="C551">
            <v>1.0004034688864722</v>
          </cell>
          <cell r="D551">
            <v>1.2450508477041664</v>
          </cell>
        </row>
        <row r="552">
          <cell r="A552">
            <v>40035</v>
          </cell>
          <cell r="B552">
            <v>10.7</v>
          </cell>
          <cell r="C552">
            <v>1.0004034688864722</v>
          </cell>
          <cell r="D552">
            <v>1.245553186983291</v>
          </cell>
        </row>
        <row r="553">
          <cell r="A553">
            <v>40036</v>
          </cell>
          <cell r="B553">
            <v>10.7</v>
          </cell>
          <cell r="C553">
            <v>1.0004034688864722</v>
          </cell>
          <cell r="D553">
            <v>1.2460557289406851</v>
          </cell>
        </row>
        <row r="554">
          <cell r="A554">
            <v>40037</v>
          </cell>
          <cell r="B554">
            <v>10.7</v>
          </cell>
          <cell r="C554">
            <v>1.0004034688864722</v>
          </cell>
          <cell r="D554">
            <v>1.2465584736581232</v>
          </cell>
        </row>
        <row r="555">
          <cell r="A555">
            <v>40038</v>
          </cell>
          <cell r="B555">
            <v>10.7</v>
          </cell>
          <cell r="C555">
            <v>1.0004034688864722</v>
          </cell>
          <cell r="D555">
            <v>1.2470614212174127</v>
          </cell>
        </row>
        <row r="556">
          <cell r="A556">
            <v>40039</v>
          </cell>
          <cell r="B556">
            <v>10.7</v>
          </cell>
          <cell r="C556">
            <v>1.0004034688864722</v>
          </cell>
          <cell r="D556">
            <v>1.2475645717003938</v>
          </cell>
        </row>
        <row r="557">
          <cell r="A557">
            <v>40042</v>
          </cell>
          <cell r="B557">
            <v>10.7</v>
          </cell>
          <cell r="C557">
            <v>1.0004034688864722</v>
          </cell>
          <cell r="D557">
            <v>1.2480679251889399</v>
          </cell>
        </row>
        <row r="558">
          <cell r="A558">
            <v>40043</v>
          </cell>
          <cell r="B558">
            <v>10.7</v>
          </cell>
          <cell r="C558">
            <v>1.0004034688864722</v>
          </cell>
          <cell r="D558">
            <v>1.2485714817649576</v>
          </cell>
        </row>
        <row r="559">
          <cell r="A559">
            <v>40044</v>
          </cell>
          <cell r="B559">
            <v>10.7</v>
          </cell>
          <cell r="C559">
            <v>1.0004034688864722</v>
          </cell>
          <cell r="D559">
            <v>1.2490752415103863</v>
          </cell>
        </row>
        <row r="560">
          <cell r="A560">
            <v>40045</v>
          </cell>
          <cell r="B560">
            <v>10.7</v>
          </cell>
          <cell r="C560">
            <v>1.0004034688864722</v>
          </cell>
          <cell r="D560">
            <v>1.2495792045071985</v>
          </cell>
        </row>
        <row r="561">
          <cell r="A561">
            <v>40046</v>
          </cell>
          <cell r="B561">
            <v>10.7</v>
          </cell>
          <cell r="C561">
            <v>1.0004034688864722</v>
          </cell>
          <cell r="D561">
            <v>1.2500833708374</v>
          </cell>
        </row>
        <row r="562">
          <cell r="A562">
            <v>40049</v>
          </cell>
          <cell r="B562">
            <v>10.7</v>
          </cell>
          <cell r="C562">
            <v>1.0004034688864722</v>
          </cell>
          <cell r="D562">
            <v>1.2505877405830292</v>
          </cell>
        </row>
        <row r="563">
          <cell r="A563">
            <v>40050</v>
          </cell>
          <cell r="B563">
            <v>10.7</v>
          </cell>
          <cell r="C563">
            <v>1.0004034688864722</v>
          </cell>
          <cell r="D563">
            <v>1.251092313826158</v>
          </cell>
        </row>
        <row r="564">
          <cell r="A564">
            <v>40051</v>
          </cell>
          <cell r="B564">
            <v>10.7</v>
          </cell>
          <cell r="C564">
            <v>1.0004034688864722</v>
          </cell>
          <cell r="D564">
            <v>1.2515970906488916</v>
          </cell>
        </row>
        <row r="565">
          <cell r="A565">
            <v>40052</v>
          </cell>
          <cell r="B565">
            <v>10.7</v>
          </cell>
          <cell r="C565">
            <v>1.0004034688864722</v>
          </cell>
          <cell r="D565">
            <v>1.2521020711333677</v>
          </cell>
        </row>
        <row r="566">
          <cell r="A566">
            <v>40053</v>
          </cell>
          <cell r="B566">
            <v>10.7</v>
          </cell>
          <cell r="C566">
            <v>1.0004034688864722</v>
          </cell>
          <cell r="D566">
            <v>1.2526072553617575</v>
          </cell>
        </row>
        <row r="567">
          <cell r="A567">
            <v>40056</v>
          </cell>
          <cell r="B567">
            <v>10.7</v>
          </cell>
          <cell r="C567">
            <v>1.0004034688864722</v>
          </cell>
          <cell r="D567">
            <v>1.2531126434162654</v>
          </cell>
        </row>
        <row r="568">
          <cell r="A568">
            <v>40057</v>
          </cell>
          <cell r="B568">
            <v>10.7</v>
          </cell>
          <cell r="C568">
            <v>1.0004034688864722</v>
          </cell>
          <cell r="D568">
            <v>1.2536182353791288</v>
          </cell>
        </row>
        <row r="569">
          <cell r="A569">
            <v>40058</v>
          </cell>
          <cell r="B569">
            <v>10.7</v>
          </cell>
          <cell r="C569">
            <v>1.0004034688864722</v>
          </cell>
          <cell r="D569">
            <v>1.2541240313326185</v>
          </cell>
        </row>
        <row r="570">
          <cell r="A570">
            <v>40059</v>
          </cell>
          <cell r="B570">
            <v>10.7</v>
          </cell>
          <cell r="C570">
            <v>1.0004034688864722</v>
          </cell>
          <cell r="D570">
            <v>1.2546300313590384</v>
          </cell>
        </row>
        <row r="571">
          <cell r="A571">
            <v>40060</v>
          </cell>
          <cell r="B571">
            <v>10.7</v>
          </cell>
          <cell r="C571">
            <v>1.0004034688864722</v>
          </cell>
          <cell r="D571">
            <v>1.2551362355407254</v>
          </cell>
        </row>
        <row r="572">
          <cell r="A572">
            <v>40064</v>
          </cell>
          <cell r="B572">
            <v>10.7</v>
          </cell>
          <cell r="C572">
            <v>1.0004034688864722</v>
          </cell>
          <cell r="D572">
            <v>1.2556426439600499</v>
          </cell>
        </row>
        <row r="573">
          <cell r="A573">
            <v>40065</v>
          </cell>
          <cell r="B573">
            <v>10.7</v>
          </cell>
          <cell r="C573">
            <v>1.0004034688864722</v>
          </cell>
          <cell r="D573">
            <v>1.2561492566994155</v>
          </cell>
        </row>
        <row r="574">
          <cell r="A574">
            <v>40066</v>
          </cell>
          <cell r="B574">
            <v>10.7</v>
          </cell>
          <cell r="C574">
            <v>1.0004034688864722</v>
          </cell>
          <cell r="D574">
            <v>1.2566560738412589</v>
          </cell>
        </row>
        <row r="575">
          <cell r="A575">
            <v>40067</v>
          </cell>
          <cell r="B575">
            <v>10.7</v>
          </cell>
          <cell r="C575">
            <v>1.0004034688864722</v>
          </cell>
          <cell r="D575">
            <v>1.2571630954680502</v>
          </cell>
        </row>
        <row r="576">
          <cell r="A576">
            <v>40070</v>
          </cell>
          <cell r="B576">
            <v>10.7</v>
          </cell>
          <cell r="C576">
            <v>1.0004034688864722</v>
          </cell>
          <cell r="D576">
            <v>1.2576703216622926</v>
          </cell>
        </row>
        <row r="577">
          <cell r="A577">
            <v>40071</v>
          </cell>
          <cell r="B577">
            <v>10.7</v>
          </cell>
          <cell r="C577">
            <v>1.0004034688864722</v>
          </cell>
          <cell r="D577">
            <v>1.258177752506523</v>
          </cell>
        </row>
        <row r="578">
          <cell r="A578">
            <v>40072</v>
          </cell>
          <cell r="B578">
            <v>10.7</v>
          </cell>
          <cell r="C578">
            <v>1.0004034688864722</v>
          </cell>
          <cell r="D578">
            <v>1.2586853880833109</v>
          </cell>
        </row>
        <row r="579">
          <cell r="A579">
            <v>40073</v>
          </cell>
          <cell r="B579">
            <v>10.7</v>
          </cell>
          <cell r="C579">
            <v>1.0004034688864722</v>
          </cell>
          <cell r="D579">
            <v>1.2591932284752598</v>
          </cell>
        </row>
        <row r="580">
          <cell r="A580">
            <v>40074</v>
          </cell>
          <cell r="B580">
            <v>10.7</v>
          </cell>
          <cell r="C580">
            <v>1.0004034688864722</v>
          </cell>
          <cell r="D580">
            <v>1.2597012737650062</v>
          </cell>
        </row>
        <row r="581">
          <cell r="A581">
            <v>40077</v>
          </cell>
          <cell r="B581">
            <v>10.7</v>
          </cell>
          <cell r="C581">
            <v>1.0004034688864722</v>
          </cell>
          <cell r="D581">
            <v>1.2602095240352198</v>
          </cell>
        </row>
        <row r="582">
          <cell r="A582">
            <v>40078</v>
          </cell>
          <cell r="B582">
            <v>10.7</v>
          </cell>
          <cell r="C582">
            <v>1.0004034688864722</v>
          </cell>
          <cell r="D582">
            <v>1.2607179793686041</v>
          </cell>
        </row>
        <row r="583">
          <cell r="A583">
            <v>40079</v>
          </cell>
          <cell r="B583">
            <v>10.7</v>
          </cell>
          <cell r="C583">
            <v>1.0004034688864722</v>
          </cell>
          <cell r="D583">
            <v>1.2612266398478955</v>
          </cell>
        </row>
        <row r="584">
          <cell r="A584">
            <v>40080</v>
          </cell>
          <cell r="B584">
            <v>10.7</v>
          </cell>
          <cell r="C584">
            <v>1.0004034688864722</v>
          </cell>
          <cell r="D584">
            <v>1.2617355055558641</v>
          </cell>
        </row>
        <row r="585">
          <cell r="A585">
            <v>40081</v>
          </cell>
          <cell r="B585">
            <v>10.7</v>
          </cell>
          <cell r="C585">
            <v>1.0004034688864722</v>
          </cell>
          <cell r="D585">
            <v>1.2622445765753132</v>
          </cell>
        </row>
        <row r="586">
          <cell r="A586">
            <v>40084</v>
          </cell>
          <cell r="B586">
            <v>10.7</v>
          </cell>
          <cell r="C586">
            <v>1.0004034688864722</v>
          </cell>
          <cell r="D586">
            <v>1.2627538529890796</v>
          </cell>
        </row>
        <row r="587">
          <cell r="A587">
            <v>40085</v>
          </cell>
          <cell r="B587">
            <v>10.7</v>
          </cell>
          <cell r="C587">
            <v>1.0004034688864722</v>
          </cell>
          <cell r="D587">
            <v>1.2632633348800337</v>
          </cell>
        </row>
        <row r="588">
          <cell r="A588">
            <v>40086</v>
          </cell>
          <cell r="B588">
            <v>10.7</v>
          </cell>
          <cell r="C588">
            <v>1.0004034688864722</v>
          </cell>
          <cell r="D588">
            <v>1.263773022331079</v>
          </cell>
        </row>
        <row r="589">
          <cell r="A589">
            <v>40087</v>
          </cell>
          <cell r="B589">
            <v>10.7</v>
          </cell>
          <cell r="C589">
            <v>1.0004034688864722</v>
          </cell>
          <cell r="D589">
            <v>1.2642829154251527</v>
          </cell>
        </row>
        <row r="590">
          <cell r="A590">
            <v>40088</v>
          </cell>
          <cell r="B590">
            <v>10.7</v>
          </cell>
          <cell r="C590">
            <v>1.0004034688864722</v>
          </cell>
          <cell r="D590">
            <v>1.2647930142452253</v>
          </cell>
        </row>
        <row r="591">
          <cell r="A591">
            <v>40091</v>
          </cell>
          <cell r="B591">
            <v>10.7</v>
          </cell>
          <cell r="C591">
            <v>1.0004034688864722</v>
          </cell>
          <cell r="D591">
            <v>1.2653033188743006</v>
          </cell>
        </row>
        <row r="592">
          <cell r="A592">
            <v>40092</v>
          </cell>
          <cell r="B592">
            <v>10.7</v>
          </cell>
          <cell r="C592">
            <v>1.0004034688864722</v>
          </cell>
          <cell r="D592">
            <v>1.2658138293954164</v>
          </cell>
        </row>
        <row r="593">
          <cell r="A593">
            <v>40093</v>
          </cell>
          <cell r="B593">
            <v>10.7</v>
          </cell>
          <cell r="C593">
            <v>1.0004034688864722</v>
          </cell>
          <cell r="D593">
            <v>1.2663245458916437</v>
          </cell>
        </row>
        <row r="594">
          <cell r="A594">
            <v>40094</v>
          </cell>
          <cell r="B594">
            <v>10.7</v>
          </cell>
          <cell r="C594">
            <v>1.0004034688864722</v>
          </cell>
          <cell r="D594">
            <v>1.266835468446087</v>
          </cell>
        </row>
        <row r="595">
          <cell r="A595">
            <v>40095</v>
          </cell>
          <cell r="B595">
            <v>10.7</v>
          </cell>
          <cell r="C595">
            <v>1.0004034688864722</v>
          </cell>
          <cell r="D595">
            <v>1.2673465971418845</v>
          </cell>
        </row>
        <row r="596">
          <cell r="A596">
            <v>40099</v>
          </cell>
          <cell r="B596">
            <v>10.7</v>
          </cell>
          <cell r="C596">
            <v>1.0004034688864722</v>
          </cell>
          <cell r="D596">
            <v>1.2678579320622076</v>
          </cell>
        </row>
        <row r="597">
          <cell r="A597">
            <v>40100</v>
          </cell>
          <cell r="B597">
            <v>10.7</v>
          </cell>
          <cell r="C597">
            <v>1.0004034688864722</v>
          </cell>
          <cell r="D597">
            <v>1.2683694732902617</v>
          </cell>
        </row>
        <row r="598">
          <cell r="A598">
            <v>40101</v>
          </cell>
          <cell r="B598">
            <v>10.7</v>
          </cell>
          <cell r="C598">
            <v>1.0004034688864722</v>
          </cell>
          <cell r="D598">
            <v>1.2688812209092855</v>
          </cell>
        </row>
        <row r="599">
          <cell r="A599">
            <v>40102</v>
          </cell>
          <cell r="B599">
            <v>10.7</v>
          </cell>
          <cell r="C599">
            <v>1.0004034688864722</v>
          </cell>
          <cell r="D599">
            <v>1.2693931750025513</v>
          </cell>
        </row>
        <row r="600">
          <cell r="A600">
            <v>40105</v>
          </cell>
          <cell r="B600">
            <v>10.7</v>
          </cell>
          <cell r="C600">
            <v>1.0004034688864722</v>
          </cell>
          <cell r="D600">
            <v>1.2699053356533652</v>
          </cell>
        </row>
        <row r="601">
          <cell r="A601">
            <v>40106</v>
          </cell>
          <cell r="B601">
            <v>10.7</v>
          </cell>
          <cell r="C601">
            <v>1.0004034688864722</v>
          </cell>
          <cell r="D601">
            <v>1.2704177029450663</v>
          </cell>
        </row>
        <row r="602">
          <cell r="A602">
            <v>40107</v>
          </cell>
          <cell r="B602">
            <v>10.7</v>
          </cell>
          <cell r="C602">
            <v>1.0004034688864722</v>
          </cell>
          <cell r="D602">
            <v>1.2709302769610282</v>
          </cell>
        </row>
        <row r="603">
          <cell r="A603">
            <v>40108</v>
          </cell>
          <cell r="B603">
            <v>10.7</v>
          </cell>
          <cell r="C603">
            <v>1.0004034688864722</v>
          </cell>
          <cell r="D603">
            <v>1.2714430577846576</v>
          </cell>
        </row>
        <row r="604">
          <cell r="A604">
            <v>40109</v>
          </cell>
          <cell r="B604">
            <v>10.7</v>
          </cell>
          <cell r="C604">
            <v>1.0004034688864722</v>
          </cell>
          <cell r="D604">
            <v>1.2719560454993948</v>
          </cell>
        </row>
        <row r="605">
          <cell r="A605">
            <v>40112</v>
          </cell>
          <cell r="B605">
            <v>10.7</v>
          </cell>
          <cell r="C605">
            <v>1.0004034688864722</v>
          </cell>
          <cell r="D605">
            <v>1.2724692401887141</v>
          </cell>
        </row>
        <row r="606">
          <cell r="A606">
            <v>40113</v>
          </cell>
          <cell r="B606">
            <v>10.7</v>
          </cell>
          <cell r="C606">
            <v>1.0004034688864722</v>
          </cell>
          <cell r="D606">
            <v>1.2729826419361232</v>
          </cell>
        </row>
        <row r="607">
          <cell r="A607">
            <v>40114</v>
          </cell>
          <cell r="B607">
            <v>10.7</v>
          </cell>
          <cell r="C607">
            <v>1.0004034688864722</v>
          </cell>
          <cell r="D607">
            <v>1.2734962508251637</v>
          </cell>
        </row>
        <row r="608">
          <cell r="A608">
            <v>40115</v>
          </cell>
          <cell r="B608">
            <v>10.7</v>
          </cell>
          <cell r="C608">
            <v>1.0004034688864722</v>
          </cell>
          <cell r="D608">
            <v>1.2740100669394108</v>
          </cell>
        </row>
        <row r="609">
          <cell r="A609">
            <v>40116</v>
          </cell>
          <cell r="B609">
            <v>10.7</v>
          </cell>
          <cell r="C609">
            <v>1.0004034688864722</v>
          </cell>
          <cell r="D609">
            <v>1.2745240903624733</v>
          </cell>
        </row>
        <row r="610">
          <cell r="A610">
            <v>40120</v>
          </cell>
          <cell r="B610">
            <v>10.7</v>
          </cell>
          <cell r="C610">
            <v>1.0004034688864722</v>
          </cell>
          <cell r="D610">
            <v>1.2750383211779939</v>
          </cell>
        </row>
        <row r="611">
          <cell r="A611">
            <v>40121</v>
          </cell>
          <cell r="B611">
            <v>10.7</v>
          </cell>
          <cell r="C611">
            <v>1.0004034688864722</v>
          </cell>
          <cell r="D611">
            <v>1.275552759469649</v>
          </cell>
        </row>
        <row r="612">
          <cell r="A612">
            <v>40122</v>
          </cell>
          <cell r="B612">
            <v>10.7</v>
          </cell>
          <cell r="C612">
            <v>1.0004034688864722</v>
          </cell>
          <cell r="D612">
            <v>1.2760674053211487</v>
          </cell>
        </row>
        <row r="613">
          <cell r="A613">
            <v>40123</v>
          </cell>
          <cell r="B613">
            <v>10.7</v>
          </cell>
          <cell r="C613">
            <v>1.0004034688864722</v>
          </cell>
          <cell r="D613">
            <v>1.2765822588162372</v>
          </cell>
        </row>
        <row r="614">
          <cell r="A614">
            <v>40126</v>
          </cell>
          <cell r="B614">
            <v>10.7</v>
          </cell>
          <cell r="C614">
            <v>1.0004034688864722</v>
          </cell>
          <cell r="D614">
            <v>1.2770973200386919</v>
          </cell>
        </row>
        <row r="615">
          <cell r="A615">
            <v>40127</v>
          </cell>
          <cell r="B615">
            <v>10.7</v>
          </cell>
          <cell r="C615">
            <v>1.0004034688864722</v>
          </cell>
          <cell r="D615">
            <v>1.2776125890723247</v>
          </cell>
        </row>
        <row r="616">
          <cell r="A616">
            <v>40128</v>
          </cell>
          <cell r="B616">
            <v>10.7</v>
          </cell>
          <cell r="C616">
            <v>1.0004034688864722</v>
          </cell>
          <cell r="D616">
            <v>1.2781280660009806</v>
          </cell>
        </row>
        <row r="617">
          <cell r="A617">
            <v>40129</v>
          </cell>
          <cell r="B617">
            <v>10.7</v>
          </cell>
          <cell r="C617">
            <v>1.0004034688864722</v>
          </cell>
          <cell r="D617">
            <v>1.2786437509085389</v>
          </cell>
        </row>
        <row r="618">
          <cell r="A618">
            <v>40130</v>
          </cell>
          <cell r="B618">
            <v>10.7</v>
          </cell>
          <cell r="C618">
            <v>1.0004034688864722</v>
          </cell>
          <cell r="D618">
            <v>1.2791596438789126</v>
          </cell>
        </row>
        <row r="619">
          <cell r="A619">
            <v>40133</v>
          </cell>
          <cell r="B619">
            <v>10.7</v>
          </cell>
          <cell r="C619">
            <v>1.0004034688864722</v>
          </cell>
          <cell r="D619">
            <v>1.2796757449960485</v>
          </cell>
        </row>
        <row r="620">
          <cell r="A620">
            <v>40134</v>
          </cell>
          <cell r="B620">
            <v>10.7</v>
          </cell>
          <cell r="C620">
            <v>1.0004034688864722</v>
          </cell>
          <cell r="D620">
            <v>1.2801920543439276</v>
          </cell>
        </row>
        <row r="621">
          <cell r="A621">
            <v>40135</v>
          </cell>
          <cell r="B621">
            <v>10.7</v>
          </cell>
          <cell r="C621">
            <v>1.0004034688864722</v>
          </cell>
          <cell r="D621">
            <v>1.2807085720065643</v>
          </cell>
        </row>
        <row r="622">
          <cell r="A622">
            <v>40136</v>
          </cell>
          <cell r="B622">
            <v>10.7</v>
          </cell>
          <cell r="C622">
            <v>1.0004034688864722</v>
          </cell>
          <cell r="D622">
            <v>1.2812252980680072</v>
          </cell>
        </row>
        <row r="623">
          <cell r="A623">
            <v>40137</v>
          </cell>
          <cell r="B623">
            <v>10.7</v>
          </cell>
          <cell r="C623">
            <v>1.0004034688864722</v>
          </cell>
          <cell r="D623">
            <v>1.2817422326123389</v>
          </cell>
        </row>
        <row r="624">
          <cell r="A624">
            <v>40140</v>
          </cell>
          <cell r="B624">
            <v>10.7</v>
          </cell>
          <cell r="C624">
            <v>1.0004034688864722</v>
          </cell>
          <cell r="D624">
            <v>1.2822593757236755</v>
          </cell>
        </row>
        <row r="625">
          <cell r="A625">
            <v>40141</v>
          </cell>
          <cell r="B625">
            <v>10.7</v>
          </cell>
          <cell r="C625">
            <v>1.0004034688864722</v>
          </cell>
          <cell r="D625">
            <v>1.2827767274861674</v>
          </cell>
        </row>
        <row r="626">
          <cell r="A626">
            <v>40142</v>
          </cell>
          <cell r="B626">
            <v>10.7</v>
          </cell>
          <cell r="C626">
            <v>1.0004034688864722</v>
          </cell>
          <cell r="D626">
            <v>1.2832942879839988</v>
          </cell>
        </row>
        <row r="627">
          <cell r="A627">
            <v>40143</v>
          </cell>
          <cell r="B627">
            <v>10.7</v>
          </cell>
          <cell r="C627">
            <v>1.0004034688864722</v>
          </cell>
          <cell r="D627">
            <v>1.2838120573013878</v>
          </cell>
        </row>
        <row r="628">
          <cell r="A628">
            <v>40144</v>
          </cell>
          <cell r="B628">
            <v>10.7</v>
          </cell>
          <cell r="C628">
            <v>1.0004034688864722</v>
          </cell>
          <cell r="D628">
            <v>1.2843300355225868</v>
          </cell>
        </row>
        <row r="629">
          <cell r="A629">
            <v>40147</v>
          </cell>
          <cell r="B629">
            <v>10.7</v>
          </cell>
          <cell r="C629">
            <v>1.0004034688864722</v>
          </cell>
          <cell r="D629">
            <v>1.284848222731882</v>
          </cell>
        </row>
        <row r="630">
          <cell r="A630">
            <v>40148</v>
          </cell>
          <cell r="B630">
            <v>10.7</v>
          </cell>
          <cell r="C630">
            <v>1.0004034688864722</v>
          </cell>
          <cell r="D630">
            <v>1.2853666190135935</v>
          </cell>
        </row>
        <row r="631">
          <cell r="A631">
            <v>40149</v>
          </cell>
          <cell r="B631">
            <v>10.7</v>
          </cell>
          <cell r="C631">
            <v>1.0004034688864722</v>
          </cell>
          <cell r="D631">
            <v>1.2858852244520755</v>
          </cell>
        </row>
        <row r="632">
          <cell r="A632">
            <v>40150</v>
          </cell>
          <cell r="B632">
            <v>10.7</v>
          </cell>
          <cell r="C632">
            <v>1.0004034688864722</v>
          </cell>
          <cell r="D632">
            <v>1.2864040391317164</v>
          </cell>
        </row>
        <row r="633">
          <cell r="A633">
            <v>40151</v>
          </cell>
          <cell r="B633">
            <v>10.7</v>
          </cell>
          <cell r="C633">
            <v>1.0004034688864722</v>
          </cell>
          <cell r="D633">
            <v>1.2869230631369384</v>
          </cell>
        </row>
        <row r="634">
          <cell r="A634">
            <v>40154</v>
          </cell>
          <cell r="B634">
            <v>10.7</v>
          </cell>
          <cell r="C634">
            <v>1.0004034688864722</v>
          </cell>
          <cell r="D634">
            <v>1.2874422965521977</v>
          </cell>
        </row>
        <row r="635">
          <cell r="A635">
            <v>40155</v>
          </cell>
          <cell r="B635">
            <v>10.7</v>
          </cell>
          <cell r="C635">
            <v>1.0004034688864722</v>
          </cell>
          <cell r="D635">
            <v>1.2879617394619849</v>
          </cell>
        </row>
        <row r="636">
          <cell r="A636">
            <v>40156</v>
          </cell>
          <cell r="B636">
            <v>10.7</v>
          </cell>
          <cell r="C636">
            <v>1.0004034688864722</v>
          </cell>
          <cell r="D636">
            <v>1.2884813919508245</v>
          </cell>
        </row>
        <row r="637">
          <cell r="A637">
            <v>40157</v>
          </cell>
          <cell r="B637">
            <v>10.7</v>
          </cell>
          <cell r="C637">
            <v>1.0004034688864722</v>
          </cell>
          <cell r="D637">
            <v>1.2890012541032752</v>
          </cell>
        </row>
        <row r="638">
          <cell r="A638">
            <v>40158</v>
          </cell>
          <cell r="B638">
            <v>10.7</v>
          </cell>
          <cell r="C638">
            <v>1.0004034688864722</v>
          </cell>
          <cell r="D638">
            <v>1.2895213260039295</v>
          </cell>
        </row>
        <row r="639">
          <cell r="A639">
            <v>40161</v>
          </cell>
          <cell r="B639">
            <v>10.7</v>
          </cell>
          <cell r="C639">
            <v>1.0004034688864722</v>
          </cell>
          <cell r="D639">
            <v>1.2900416077374146</v>
          </cell>
        </row>
        <row r="640">
          <cell r="A640">
            <v>40162</v>
          </cell>
          <cell r="B640">
            <v>10.7</v>
          </cell>
          <cell r="C640">
            <v>1.0004034688864722</v>
          </cell>
          <cell r="D640">
            <v>1.2905620993883913</v>
          </cell>
        </row>
        <row r="641">
          <cell r="A641">
            <v>40163</v>
          </cell>
          <cell r="B641">
            <v>10.7</v>
          </cell>
          <cell r="C641">
            <v>1.0004034688864722</v>
          </cell>
          <cell r="D641">
            <v>1.2910828010415547</v>
          </cell>
        </row>
        <row r="642">
          <cell r="A642">
            <v>40164</v>
          </cell>
          <cell r="B642">
            <v>10.7</v>
          </cell>
          <cell r="C642">
            <v>1.0004034688864722</v>
          </cell>
          <cell r="D642">
            <v>1.2916037127816344</v>
          </cell>
        </row>
        <row r="643">
          <cell r="A643">
            <v>40165</v>
          </cell>
          <cell r="B643">
            <v>10.7</v>
          </cell>
          <cell r="C643">
            <v>1.0004034688864722</v>
          </cell>
          <cell r="D643">
            <v>1.2921248346933938</v>
          </cell>
        </row>
        <row r="644">
          <cell r="A644">
            <v>40168</v>
          </cell>
          <cell r="B644">
            <v>10.7</v>
          </cell>
          <cell r="C644">
            <v>1.0004034688864722</v>
          </cell>
          <cell r="D644">
            <v>1.2926461668616307</v>
          </cell>
        </row>
        <row r="645">
          <cell r="A645">
            <v>40169</v>
          </cell>
          <cell r="B645">
            <v>10.7</v>
          </cell>
          <cell r="C645">
            <v>1.0004034688864722</v>
          </cell>
          <cell r="D645">
            <v>1.2931677093711771</v>
          </cell>
        </row>
        <row r="646">
          <cell r="A646">
            <v>40170</v>
          </cell>
          <cell r="B646">
            <v>10.7</v>
          </cell>
          <cell r="C646">
            <v>1.0004034688864722</v>
          </cell>
          <cell r="D646">
            <v>1.2936894623068989</v>
          </cell>
        </row>
        <row r="647">
          <cell r="A647">
            <v>40171</v>
          </cell>
          <cell r="B647">
            <v>10.7</v>
          </cell>
          <cell r="C647">
            <v>1.0004034688864722</v>
          </cell>
          <cell r="D647">
            <v>1.2942114257536967</v>
          </cell>
        </row>
        <row r="648">
          <cell r="A648">
            <v>40175</v>
          </cell>
          <cell r="B648">
            <v>10.7</v>
          </cell>
          <cell r="C648">
            <v>1.0004034688864722</v>
          </cell>
          <cell r="D648">
            <v>1.2947335997965053</v>
          </cell>
        </row>
        <row r="649">
          <cell r="A649">
            <v>40176</v>
          </cell>
          <cell r="B649">
            <v>10.7</v>
          </cell>
          <cell r="C649">
            <v>1.0004034688864722</v>
          </cell>
          <cell r="D649">
            <v>1.2952559845202933</v>
          </cell>
        </row>
        <row r="650">
          <cell r="A650">
            <v>40177</v>
          </cell>
          <cell r="B650">
            <v>10.7</v>
          </cell>
          <cell r="C650">
            <v>1.0004034688864722</v>
          </cell>
          <cell r="D650">
            <v>1.2957785800100643</v>
          </cell>
        </row>
        <row r="651">
          <cell r="A651">
            <v>40178</v>
          </cell>
          <cell r="B651">
            <v>10.7</v>
          </cell>
          <cell r="C651">
            <v>1.0004034688864722</v>
          </cell>
          <cell r="D651">
            <v>1.2963013863508555</v>
          </cell>
        </row>
        <row r="652">
          <cell r="A652">
            <v>40182</v>
          </cell>
          <cell r="B652">
            <v>10.7</v>
          </cell>
          <cell r="C652">
            <v>1.0004034688864722</v>
          </cell>
          <cell r="D652">
            <v>1.2968244036277388</v>
          </cell>
        </row>
        <row r="653">
          <cell r="A653">
            <v>40183</v>
          </cell>
          <cell r="B653">
            <v>10.7</v>
          </cell>
          <cell r="C653">
            <v>1.0004034688864722</v>
          </cell>
          <cell r="D653">
            <v>1.2973476319258206</v>
          </cell>
        </row>
        <row r="654">
          <cell r="A654">
            <v>40184</v>
          </cell>
          <cell r="B654">
            <v>10.7</v>
          </cell>
          <cell r="C654">
            <v>1.0004034688864722</v>
          </cell>
          <cell r="D654">
            <v>1.297871071330241</v>
          </cell>
        </row>
        <row r="655">
          <cell r="A655">
            <v>40185</v>
          </cell>
          <cell r="B655">
            <v>10.7</v>
          </cell>
          <cell r="C655">
            <v>1.0004034688864722</v>
          </cell>
          <cell r="D655">
            <v>1.2983947219261751</v>
          </cell>
        </row>
        <row r="656">
          <cell r="A656">
            <v>40186</v>
          </cell>
          <cell r="B656">
            <v>10.7</v>
          </cell>
          <cell r="C656">
            <v>1.0004034688864722</v>
          </cell>
          <cell r="D656">
            <v>1.2989185837988322</v>
          </cell>
        </row>
        <row r="657">
          <cell r="A657">
            <v>40189</v>
          </cell>
          <cell r="B657">
            <v>10.7</v>
          </cell>
          <cell r="C657">
            <v>1.0004034688864722</v>
          </cell>
          <cell r="D657">
            <v>1.2994426570334556</v>
          </cell>
        </row>
        <row r="658">
          <cell r="A658">
            <v>40190</v>
          </cell>
          <cell r="B658">
            <v>10.7</v>
          </cell>
          <cell r="C658">
            <v>1.0004034688864722</v>
          </cell>
          <cell r="D658">
            <v>1.2999669417153235</v>
          </cell>
        </row>
        <row r="659">
          <cell r="A659">
            <v>40191</v>
          </cell>
          <cell r="B659">
            <v>10.7</v>
          </cell>
          <cell r="C659">
            <v>1.0004034688864722</v>
          </cell>
          <cell r="D659">
            <v>1.3004914379297481</v>
          </cell>
        </row>
        <row r="660">
          <cell r="A660">
            <v>40192</v>
          </cell>
          <cell r="B660">
            <v>10.7</v>
          </cell>
          <cell r="C660">
            <v>1.0004034688864722</v>
          </cell>
          <cell r="D660">
            <v>1.3010161457620764</v>
          </cell>
        </row>
        <row r="661">
          <cell r="A661">
            <v>40193</v>
          </cell>
          <cell r="B661">
            <v>10.7</v>
          </cell>
          <cell r="C661">
            <v>1.0004034688864722</v>
          </cell>
          <cell r="D661">
            <v>1.3015410652976893</v>
          </cell>
        </row>
        <row r="662">
          <cell r="A662">
            <v>40196</v>
          </cell>
          <cell r="B662">
            <v>10.7</v>
          </cell>
          <cell r="C662">
            <v>1.0004034688864722</v>
          </cell>
          <cell r="D662">
            <v>1.3020661966220028</v>
          </cell>
        </row>
        <row r="663">
          <cell r="A663">
            <v>40197</v>
          </cell>
          <cell r="B663">
            <v>10.7</v>
          </cell>
          <cell r="C663">
            <v>1.0004034688864722</v>
          </cell>
          <cell r="D663">
            <v>1.302591539820467</v>
          </cell>
        </row>
        <row r="664">
          <cell r="A664">
            <v>40198</v>
          </cell>
          <cell r="B664">
            <v>10.7</v>
          </cell>
          <cell r="C664">
            <v>1.0004034688864722</v>
          </cell>
          <cell r="D664">
            <v>1.3031170949785666</v>
          </cell>
        </row>
        <row r="665">
          <cell r="A665">
            <v>40199</v>
          </cell>
          <cell r="B665">
            <v>10.7</v>
          </cell>
          <cell r="C665">
            <v>1.0004034688864722</v>
          </cell>
          <cell r="D665">
            <v>1.3036428621818206</v>
          </cell>
        </row>
        <row r="666">
          <cell r="A666">
            <v>40200</v>
          </cell>
          <cell r="B666">
            <v>10.7</v>
          </cell>
          <cell r="C666">
            <v>1.0004034688864722</v>
          </cell>
          <cell r="D666">
            <v>1.3041688415157826</v>
          </cell>
        </row>
        <row r="667">
          <cell r="A667">
            <v>40203</v>
          </cell>
          <cell r="B667">
            <v>10.7</v>
          </cell>
          <cell r="C667">
            <v>1.0004034688864722</v>
          </cell>
          <cell r="D667">
            <v>1.3046950330660407</v>
          </cell>
        </row>
        <row r="668">
          <cell r="A668">
            <v>40204</v>
          </cell>
          <cell r="B668">
            <v>10.7</v>
          </cell>
          <cell r="C668">
            <v>1.0004034688864722</v>
          </cell>
          <cell r="D668">
            <v>1.3052214369182178</v>
          </cell>
        </row>
        <row r="669">
          <cell r="A669">
            <v>40205</v>
          </cell>
          <cell r="B669">
            <v>10.7</v>
          </cell>
          <cell r="C669">
            <v>1.0004034688864722</v>
          </cell>
          <cell r="D669">
            <v>1.3057480531579708</v>
          </cell>
        </row>
        <row r="670">
          <cell r="A670">
            <v>40206</v>
          </cell>
          <cell r="B670">
            <v>10.7</v>
          </cell>
          <cell r="C670">
            <v>1.0004034688864722</v>
          </cell>
          <cell r="D670">
            <v>1.3062748818709917</v>
          </cell>
        </row>
        <row r="671">
          <cell r="A671">
            <v>40207</v>
          </cell>
          <cell r="B671">
            <v>10.7</v>
          </cell>
          <cell r="C671">
            <v>1.0004034688864722</v>
          </cell>
          <cell r="D671">
            <v>1.3068019231430068</v>
          </cell>
        </row>
        <row r="672">
          <cell r="A672">
            <v>40210</v>
          </cell>
          <cell r="B672">
            <v>10.7</v>
          </cell>
          <cell r="C672">
            <v>1.0004034688864722</v>
          </cell>
          <cell r="D672">
            <v>1.307329177059777</v>
          </cell>
        </row>
        <row r="673">
          <cell r="A673">
            <v>40211</v>
          </cell>
          <cell r="B673">
            <v>10.7</v>
          </cell>
          <cell r="C673">
            <v>1.0004034688864722</v>
          </cell>
          <cell r="D673">
            <v>1.307856643707098</v>
          </cell>
        </row>
        <row r="674">
          <cell r="A674">
            <v>40212</v>
          </cell>
          <cell r="B674">
            <v>10.7</v>
          </cell>
          <cell r="C674">
            <v>1.0004034688864722</v>
          </cell>
          <cell r="D674">
            <v>1.3083843231707999</v>
          </cell>
        </row>
        <row r="675">
          <cell r="A675">
            <v>40213</v>
          </cell>
          <cell r="B675">
            <v>10.7</v>
          </cell>
          <cell r="C675">
            <v>1.0004034688864722</v>
          </cell>
          <cell r="D675">
            <v>1.3089122155367474</v>
          </cell>
        </row>
        <row r="676">
          <cell r="A676">
            <v>40214</v>
          </cell>
          <cell r="B676">
            <v>10.7</v>
          </cell>
          <cell r="C676">
            <v>1.0004034688864722</v>
          </cell>
          <cell r="D676">
            <v>1.3094403208908398</v>
          </cell>
        </row>
        <row r="677">
          <cell r="A677">
            <v>40217</v>
          </cell>
          <cell r="B677">
            <v>10.7</v>
          </cell>
          <cell r="C677">
            <v>1.0004034688864722</v>
          </cell>
          <cell r="D677">
            <v>1.3099686393190115</v>
          </cell>
        </row>
        <row r="678">
          <cell r="A678">
            <v>40218</v>
          </cell>
          <cell r="B678">
            <v>10.7</v>
          </cell>
          <cell r="C678">
            <v>1.0004034688864722</v>
          </cell>
          <cell r="D678">
            <v>1.3104971709072311</v>
          </cell>
        </row>
        <row r="679">
          <cell r="A679">
            <v>40219</v>
          </cell>
          <cell r="B679">
            <v>10.7</v>
          </cell>
          <cell r="C679">
            <v>1.0004034688864722</v>
          </cell>
          <cell r="D679">
            <v>1.3110259157415021</v>
          </cell>
        </row>
        <row r="680">
          <cell r="A680">
            <v>40220</v>
          </cell>
          <cell r="B680">
            <v>10.7</v>
          </cell>
          <cell r="C680">
            <v>1.0004034688864722</v>
          </cell>
          <cell r="D680">
            <v>1.3115548739078626</v>
          </cell>
        </row>
        <row r="681">
          <cell r="A681">
            <v>40221</v>
          </cell>
          <cell r="B681">
            <v>10.7</v>
          </cell>
          <cell r="C681">
            <v>1.0004034688864722</v>
          </cell>
          <cell r="D681">
            <v>1.3120840454923854</v>
          </cell>
        </row>
        <row r="682">
          <cell r="A682">
            <v>40226</v>
          </cell>
          <cell r="B682">
            <v>10.7</v>
          </cell>
          <cell r="C682">
            <v>1.0004034688864722</v>
          </cell>
          <cell r="D682">
            <v>1.3126134305811783</v>
          </cell>
        </row>
        <row r="683">
          <cell r="A683">
            <v>40227</v>
          </cell>
          <cell r="B683">
            <v>10.7</v>
          </cell>
          <cell r="C683">
            <v>1.0004034688864722</v>
          </cell>
          <cell r="D683">
            <v>1.3131430292603834</v>
          </cell>
        </row>
        <row r="684">
          <cell r="A684">
            <v>40228</v>
          </cell>
          <cell r="B684">
            <v>10.7</v>
          </cell>
          <cell r="C684">
            <v>1.0004034688864722</v>
          </cell>
          <cell r="D684">
            <v>1.3136728416161778</v>
          </cell>
        </row>
        <row r="685">
          <cell r="A685">
            <v>40231</v>
          </cell>
          <cell r="B685">
            <v>10.7</v>
          </cell>
          <cell r="C685">
            <v>1.0004034688864722</v>
          </cell>
          <cell r="D685">
            <v>1.3142028677347735</v>
          </cell>
        </row>
        <row r="686">
          <cell r="A686">
            <v>40232</v>
          </cell>
          <cell r="B686">
            <v>10.7</v>
          </cell>
          <cell r="C686">
            <v>1.0004034688864722</v>
          </cell>
          <cell r="D686">
            <v>1.3147331077024171</v>
          </cell>
        </row>
        <row r="687">
          <cell r="A687">
            <v>40233</v>
          </cell>
          <cell r="B687">
            <v>10.7</v>
          </cell>
          <cell r="C687">
            <v>1.0004034688864722</v>
          </cell>
          <cell r="D687">
            <v>1.31526356160539</v>
          </cell>
        </row>
        <row r="688">
          <cell r="A688">
            <v>40234</v>
          </cell>
          <cell r="B688">
            <v>10.7</v>
          </cell>
          <cell r="C688">
            <v>1.0004034688864722</v>
          </cell>
          <cell r="D688">
            <v>1.3157942295300085</v>
          </cell>
        </row>
        <row r="689">
          <cell r="A689">
            <v>40235</v>
          </cell>
          <cell r="B689">
            <v>10.7</v>
          </cell>
          <cell r="C689">
            <v>1.0004034688864722</v>
          </cell>
          <cell r="D689">
            <v>1.3163251115626236</v>
          </cell>
        </row>
        <row r="690">
          <cell r="A690">
            <v>40238</v>
          </cell>
          <cell r="B690">
            <v>10.7</v>
          </cell>
          <cell r="C690">
            <v>1.0004034688864722</v>
          </cell>
          <cell r="D690">
            <v>1.3168562077896211</v>
          </cell>
        </row>
        <row r="691">
          <cell r="A691">
            <v>40239</v>
          </cell>
          <cell r="B691">
            <v>10.7</v>
          </cell>
          <cell r="C691">
            <v>1.0004034688864722</v>
          </cell>
          <cell r="D691">
            <v>1.317387518297422</v>
          </cell>
        </row>
        <row r="692">
          <cell r="A692">
            <v>40240</v>
          </cell>
          <cell r="B692">
            <v>10.7</v>
          </cell>
          <cell r="C692">
            <v>1.0004034688864722</v>
          </cell>
          <cell r="D692">
            <v>1.3179190431724819</v>
          </cell>
        </row>
        <row r="693">
          <cell r="A693">
            <v>40241</v>
          </cell>
          <cell r="B693">
            <v>10.7</v>
          </cell>
          <cell r="C693">
            <v>1.0004034688864722</v>
          </cell>
          <cell r="D693">
            <v>1.3184507825012912</v>
          </cell>
        </row>
        <row r="694">
          <cell r="A694">
            <v>40242</v>
          </cell>
          <cell r="B694">
            <v>10.7</v>
          </cell>
          <cell r="C694">
            <v>1.0004034688864722</v>
          </cell>
          <cell r="D694">
            <v>1.3189827363703754</v>
          </cell>
        </row>
        <row r="695">
          <cell r="A695">
            <v>40245</v>
          </cell>
          <cell r="B695">
            <v>10.7</v>
          </cell>
          <cell r="C695">
            <v>1.0004034688864722</v>
          </cell>
          <cell r="D695">
            <v>1.3195149048662949</v>
          </cell>
        </row>
        <row r="696">
          <cell r="A696">
            <v>40246</v>
          </cell>
          <cell r="B696">
            <v>10.7</v>
          </cell>
          <cell r="C696">
            <v>1.0004034688864722</v>
          </cell>
          <cell r="D696">
            <v>1.3200472880756449</v>
          </cell>
        </row>
        <row r="697">
          <cell r="A697">
            <v>40247</v>
          </cell>
          <cell r="B697">
            <v>10.7</v>
          </cell>
          <cell r="C697">
            <v>1.0004034688864722</v>
          </cell>
          <cell r="D697">
            <v>1.3205798860850555</v>
          </cell>
        </row>
        <row r="698">
          <cell r="A698">
            <v>40248</v>
          </cell>
          <cell r="B698">
            <v>10.7</v>
          </cell>
          <cell r="C698">
            <v>1.0004034688864722</v>
          </cell>
          <cell r="D698">
            <v>1.3211126989811919</v>
          </cell>
        </row>
        <row r="699">
          <cell r="A699">
            <v>40249</v>
          </cell>
          <cell r="B699">
            <v>10.7</v>
          </cell>
          <cell r="C699">
            <v>1.0004034688864722</v>
          </cell>
          <cell r="D699">
            <v>1.3216457268507542</v>
          </cell>
        </row>
        <row r="700">
          <cell r="A700">
            <v>40252</v>
          </cell>
          <cell r="B700">
            <v>10.7</v>
          </cell>
          <cell r="C700">
            <v>1.0004034688864722</v>
          </cell>
          <cell r="D700">
            <v>1.3221789697804776</v>
          </cell>
        </row>
        <row r="701">
          <cell r="A701">
            <v>40253</v>
          </cell>
          <cell r="B701">
            <v>10.7</v>
          </cell>
          <cell r="C701">
            <v>1.0004034688864722</v>
          </cell>
          <cell r="D701">
            <v>1.3227124278571318</v>
          </cell>
        </row>
        <row r="702">
          <cell r="A702">
            <v>40254</v>
          </cell>
          <cell r="B702">
            <v>10.7</v>
          </cell>
          <cell r="C702">
            <v>1.0004034688864722</v>
          </cell>
          <cell r="D702">
            <v>1.3232461011675223</v>
          </cell>
        </row>
        <row r="703">
          <cell r="A703">
            <v>40255</v>
          </cell>
          <cell r="B703">
            <v>10.7</v>
          </cell>
          <cell r="C703">
            <v>1.0004034688864722</v>
          </cell>
          <cell r="D703">
            <v>1.323779989798489</v>
          </cell>
        </row>
        <row r="704">
          <cell r="A704">
            <v>40256</v>
          </cell>
          <cell r="B704">
            <v>10.7</v>
          </cell>
          <cell r="C704">
            <v>1.0004034688864722</v>
          </cell>
          <cell r="D704">
            <v>1.3243140938369071</v>
          </cell>
        </row>
        <row r="705">
          <cell r="A705">
            <v>40259</v>
          </cell>
          <cell r="B705">
            <v>10.7</v>
          </cell>
          <cell r="C705">
            <v>1.0004034688864722</v>
          </cell>
          <cell r="D705">
            <v>1.324848413369687</v>
          </cell>
        </row>
        <row r="706">
          <cell r="A706">
            <v>40260</v>
          </cell>
          <cell r="B706">
            <v>10.7</v>
          </cell>
          <cell r="C706">
            <v>1.0004034688864722</v>
          </cell>
          <cell r="D706">
            <v>1.3253829484837738</v>
          </cell>
        </row>
        <row r="707">
          <cell r="A707">
            <v>40261</v>
          </cell>
          <cell r="B707">
            <v>10.7</v>
          </cell>
          <cell r="C707">
            <v>1.0004034688864722</v>
          </cell>
          <cell r="D707">
            <v>1.3259176992661479</v>
          </cell>
        </row>
        <row r="708">
          <cell r="A708">
            <v>40262</v>
          </cell>
          <cell r="B708">
            <v>10.7</v>
          </cell>
          <cell r="C708">
            <v>1.0004034688864722</v>
          </cell>
          <cell r="D708">
            <v>1.3264526658038247</v>
          </cell>
        </row>
        <row r="709">
          <cell r="A709">
            <v>40263</v>
          </cell>
          <cell r="B709">
            <v>10.7</v>
          </cell>
          <cell r="C709">
            <v>1.0004034688864722</v>
          </cell>
          <cell r="D709">
            <v>1.3269878481838546</v>
          </cell>
        </row>
        <row r="710">
          <cell r="A710">
            <v>40266</v>
          </cell>
          <cell r="B710">
            <v>10.7</v>
          </cell>
          <cell r="C710">
            <v>1.0004034688864722</v>
          </cell>
          <cell r="D710">
            <v>1.3275232464933235</v>
          </cell>
        </row>
        <row r="711">
          <cell r="A711">
            <v>40267</v>
          </cell>
          <cell r="B711">
            <v>10.7</v>
          </cell>
          <cell r="C711">
            <v>1.0004034688864722</v>
          </cell>
          <cell r="D711">
            <v>1.3280588608193522</v>
          </cell>
        </row>
        <row r="712">
          <cell r="A712">
            <v>40268</v>
          </cell>
          <cell r="B712">
            <v>10.7</v>
          </cell>
          <cell r="C712">
            <v>1.0004034688864722</v>
          </cell>
          <cell r="D712">
            <v>1.3285946912490967</v>
          </cell>
        </row>
      </sheetData>
      <sheetData sheetId="1"/>
      <sheetData sheetId="2"/>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FT"/>
      <sheetName val="LTN"/>
      <sheetName val="NTN-B"/>
      <sheetName val="NTN-F"/>
      <sheetName val="PU Deságio"/>
      <sheetName val="PU Normal"/>
      <sheetName val="CDB"/>
      <sheetName val="CRI"/>
      <sheetName val="Deb"/>
      <sheetName val="CIPASA"/>
      <sheetName val="CRIBS"/>
      <sheetName val="FLUXO 130"/>
      <sheetName val="FLUXO 180"/>
      <sheetName val="FLUXO 201"/>
      <sheetName val="FLUXO 233"/>
      <sheetName val="FLUXO 251"/>
      <sheetName val="Fluxo 255"/>
      <sheetName val="Contas básicas"/>
      <sheetName val="IPCA"/>
      <sheetName val="Feriados (2)"/>
      <sheetName val="CDI"/>
      <sheetName val="Cadastro"/>
      <sheetName val="IGPM"/>
      <sheetName val="IGP-DI"/>
      <sheetName val="Feriados"/>
      <sheetName val="Plan1"/>
      <sheetName val="Cotações Renda Fixa NOVO"/>
    </sheetNames>
    <sheetDataSet>
      <sheetData sheetId="0">
        <row r="63">
          <cell r="M63">
            <v>41652</v>
          </cell>
        </row>
        <row r="64">
          <cell r="M64">
            <v>41661</v>
          </cell>
        </row>
        <row r="65">
          <cell r="M65">
            <v>41688</v>
          </cell>
        </row>
        <row r="66">
          <cell r="M66">
            <v>41705</v>
          </cell>
        </row>
        <row r="67">
          <cell r="M67">
            <v>41716</v>
          </cell>
        </row>
        <row r="68">
          <cell r="M68">
            <v>41727</v>
          </cell>
        </row>
        <row r="69">
          <cell r="M69">
            <v>41764</v>
          </cell>
        </row>
        <row r="70">
          <cell r="M70">
            <v>41853</v>
          </cell>
        </row>
        <row r="71">
          <cell r="M71">
            <v>41876</v>
          </cell>
        </row>
        <row r="72">
          <cell r="M72">
            <v>41889</v>
          </cell>
        </row>
        <row r="73">
          <cell r="M73">
            <v>41974</v>
          </cell>
        </row>
        <row r="74">
          <cell r="M74">
            <v>41995</v>
          </cell>
        </row>
        <row r="75">
          <cell r="M75">
            <v>42070</v>
          </cell>
        </row>
        <row r="76">
          <cell r="M76">
            <v>42128</v>
          </cell>
        </row>
        <row r="77">
          <cell r="M77">
            <v>42253</v>
          </cell>
        </row>
        <row r="78">
          <cell r="M78">
            <v>42254</v>
          </cell>
        </row>
        <row r="79">
          <cell r="M79">
            <v>42430</v>
          </cell>
        </row>
        <row r="80">
          <cell r="M80">
            <v>42620</v>
          </cell>
        </row>
        <row r="81">
          <cell r="M81">
            <v>42801</v>
          </cell>
        </row>
        <row r="82">
          <cell r="M82">
            <v>42985</v>
          </cell>
        </row>
        <row r="83">
          <cell r="M83">
            <v>43160</v>
          </cell>
        </row>
        <row r="84">
          <cell r="M84">
            <v>43344</v>
          </cell>
        </row>
        <row r="85">
          <cell r="M85">
            <v>43525</v>
          </cell>
        </row>
        <row r="86">
          <cell r="M86">
            <v>42253</v>
          </cell>
        </row>
        <row r="87">
          <cell r="M87">
            <v>42254</v>
          </cell>
        </row>
        <row r="88">
          <cell r="M88">
            <v>42430</v>
          </cell>
        </row>
        <row r="89">
          <cell r="M89">
            <v>42620</v>
          </cell>
        </row>
        <row r="90">
          <cell r="M90">
            <v>42801</v>
          </cell>
        </row>
        <row r="91">
          <cell r="M91">
            <v>42985</v>
          </cell>
        </row>
        <row r="92">
          <cell r="M92">
            <v>43160</v>
          </cell>
        </row>
        <row r="93">
          <cell r="M93">
            <v>43344</v>
          </cell>
        </row>
      </sheetData>
      <sheetData sheetId="1">
        <row r="66">
          <cell r="J66">
            <v>41640</v>
          </cell>
        </row>
        <row r="67">
          <cell r="J67">
            <v>41730</v>
          </cell>
        </row>
        <row r="68">
          <cell r="J68">
            <v>41821</v>
          </cell>
        </row>
        <row r="69">
          <cell r="J69">
            <v>41913</v>
          </cell>
        </row>
        <row r="70">
          <cell r="J70">
            <v>42005</v>
          </cell>
        </row>
        <row r="71">
          <cell r="J71">
            <v>42095</v>
          </cell>
        </row>
        <row r="72">
          <cell r="J72">
            <v>42186</v>
          </cell>
        </row>
        <row r="73">
          <cell r="J73">
            <v>42370</v>
          </cell>
        </row>
        <row r="74">
          <cell r="J74">
            <v>42552</v>
          </cell>
        </row>
        <row r="75">
          <cell r="J75">
            <v>42736</v>
          </cell>
        </row>
        <row r="76">
          <cell r="J76">
            <v>42917</v>
          </cell>
        </row>
        <row r="77">
          <cell r="J77">
            <v>0</v>
          </cell>
        </row>
        <row r="78">
          <cell r="J78">
            <v>0</v>
          </cell>
        </row>
        <row r="79">
          <cell r="J79">
            <v>0</v>
          </cell>
        </row>
        <row r="80">
          <cell r="J80">
            <v>0</v>
          </cell>
        </row>
        <row r="81">
          <cell r="J81">
            <v>0</v>
          </cell>
        </row>
        <row r="82">
          <cell r="J82">
            <v>0</v>
          </cell>
        </row>
        <row r="83">
          <cell r="J83">
            <v>0</v>
          </cell>
        </row>
        <row r="84">
          <cell r="J84">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1">
          <cell r="A1">
            <v>36892</v>
          </cell>
        </row>
      </sheetData>
      <sheetData sheetId="20"/>
      <sheetData sheetId="21"/>
      <sheetData sheetId="22"/>
      <sheetData sheetId="23"/>
      <sheetData sheetId="24"/>
      <sheetData sheetId="25"/>
      <sheetData sheetId="26"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FT"/>
      <sheetName val="LTN"/>
      <sheetName val="NTN-B"/>
      <sheetName val="NTN-F"/>
      <sheetName val="PU Deságio"/>
      <sheetName val="PU Normal"/>
      <sheetName val="CDB"/>
      <sheetName val="Deb"/>
      <sheetName val="CRI"/>
      <sheetName val="CRIBS"/>
      <sheetName val="FLUXO 130"/>
      <sheetName val="FLUXO 180"/>
      <sheetName val="FLUXO 201"/>
      <sheetName val="FLUXO 233"/>
      <sheetName val="FLUXO 251"/>
      <sheetName val="Fluxo 255"/>
      <sheetName val="Contas básicas"/>
      <sheetName val="CDI"/>
      <sheetName val="Cadastro"/>
      <sheetName val="IGPM"/>
      <sheetName val="IGP-DI"/>
      <sheetName val="Feriados"/>
      <sheetName val="IPCA"/>
      <sheetName val="Feriados (2)"/>
      <sheetName val="Plan1"/>
    </sheetNames>
    <sheetDataSet>
      <sheetData sheetId="0">
        <row r="63">
          <cell r="M63">
            <v>41234</v>
          </cell>
        </row>
        <row r="64">
          <cell r="M64">
            <v>41340</v>
          </cell>
        </row>
        <row r="65">
          <cell r="M65">
            <v>41422</v>
          </cell>
        </row>
        <row r="66">
          <cell r="M66">
            <v>41432</v>
          </cell>
        </row>
        <row r="67">
          <cell r="M67">
            <v>41450</v>
          </cell>
        </row>
        <row r="68">
          <cell r="M68">
            <v>41505</v>
          </cell>
        </row>
        <row r="69">
          <cell r="M69">
            <v>41513</v>
          </cell>
        </row>
        <row r="70">
          <cell r="M70">
            <v>41524</v>
          </cell>
        </row>
        <row r="71">
          <cell r="M71">
            <v>41568</v>
          </cell>
        </row>
        <row r="72">
          <cell r="M72">
            <v>41603</v>
          </cell>
        </row>
        <row r="73">
          <cell r="M73">
            <v>41626</v>
          </cell>
        </row>
        <row r="74">
          <cell r="M74">
            <v>41652</v>
          </cell>
        </row>
        <row r="75">
          <cell r="M75">
            <v>41661</v>
          </cell>
        </row>
        <row r="76">
          <cell r="M76">
            <v>41688</v>
          </cell>
        </row>
        <row r="77">
          <cell r="M77">
            <v>41705</v>
          </cell>
        </row>
        <row r="78">
          <cell r="M78">
            <v>41716</v>
          </cell>
        </row>
        <row r="79">
          <cell r="M79">
            <v>41727</v>
          </cell>
        </row>
        <row r="80">
          <cell r="M80">
            <v>41764</v>
          </cell>
        </row>
        <row r="81">
          <cell r="M81">
            <v>41853</v>
          </cell>
        </row>
        <row r="82">
          <cell r="M82">
            <v>41876</v>
          </cell>
        </row>
        <row r="83">
          <cell r="M83">
            <v>41889</v>
          </cell>
        </row>
        <row r="84">
          <cell r="M84">
            <v>41974</v>
          </cell>
        </row>
        <row r="85">
          <cell r="M85">
            <v>41995</v>
          </cell>
        </row>
        <row r="86">
          <cell r="M86">
            <v>42070</v>
          </cell>
        </row>
        <row r="87">
          <cell r="M87">
            <v>42128</v>
          </cell>
        </row>
        <row r="88">
          <cell r="M88">
            <v>42253</v>
          </cell>
        </row>
        <row r="89">
          <cell r="M89">
            <v>42254</v>
          </cell>
        </row>
        <row r="90">
          <cell r="M90">
            <v>42430</v>
          </cell>
        </row>
        <row r="91">
          <cell r="M91">
            <v>42620</v>
          </cell>
        </row>
        <row r="92">
          <cell r="M92">
            <v>42801</v>
          </cell>
        </row>
        <row r="93">
          <cell r="M93">
            <v>42985</v>
          </cell>
        </row>
        <row r="94">
          <cell r="M94">
            <v>43160</v>
          </cell>
        </row>
      </sheetData>
      <sheetData sheetId="1">
        <row r="66">
          <cell r="J66">
            <v>41183</v>
          </cell>
        </row>
        <row r="67">
          <cell r="J67">
            <v>41275</v>
          </cell>
        </row>
        <row r="68">
          <cell r="J68">
            <v>41365</v>
          </cell>
        </row>
        <row r="69">
          <cell r="J69">
            <v>41456</v>
          </cell>
        </row>
        <row r="70">
          <cell r="J70">
            <v>41548</v>
          </cell>
        </row>
        <row r="71">
          <cell r="J71">
            <v>41640</v>
          </cell>
        </row>
        <row r="72">
          <cell r="J72">
            <v>41730</v>
          </cell>
        </row>
        <row r="73">
          <cell r="J73">
            <v>41821</v>
          </cell>
        </row>
        <row r="74">
          <cell r="J74">
            <v>42005</v>
          </cell>
        </row>
        <row r="75">
          <cell r="J75">
            <v>42370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BTG (todos)"/>
      <sheetName val="Menu de Produtos"/>
      <sheetName val="Base Fundos - Input"/>
      <sheetName val="Ranges NT"/>
      <sheetName val="Asset Allocation Estrutural"/>
      <sheetName val="Asset Allocation Tático"/>
      <sheetName val="Notches"/>
      <sheetName val="Carteira Recomendada"/>
      <sheetName val="Documento PDF"/>
      <sheetName val="Processo de Atualização"/>
      <sheetName val="Classificação"/>
      <sheetName val="Sheet3"/>
      <sheetName val="Templ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0.05</v>
          </cell>
          <cell r="J12">
            <v>0.1</v>
          </cell>
          <cell r="K12">
            <v>0.15</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4.9999999999999992E-3</v>
          </cell>
          <cell r="L17">
            <v>1.3000000000000001E-2</v>
          </cell>
          <cell r="M17">
            <v>0</v>
          </cell>
          <cell r="O17">
            <v>9.9999999999999985E-3</v>
          </cell>
          <cell r="Q17">
            <v>2.4E-2</v>
          </cell>
          <cell r="R17">
            <v>0</v>
          </cell>
          <cell r="T17">
            <v>2.285714285714285E-2</v>
          </cell>
          <cell r="V17">
            <v>4.6000000000000006E-2</v>
          </cell>
          <cell r="W17">
            <v>0</v>
          </cell>
          <cell r="Y17">
            <v>3.8571428571428562E-2</v>
          </cell>
          <cell r="AA17">
            <v>7.3999999999999996E-2</v>
          </cell>
        </row>
      </sheetData>
      <sheetData sheetId="9" refreshError="1">
        <row r="8">
          <cell r="G8" t="str">
            <v>setembro</v>
          </cell>
          <cell r="K8" t="str">
            <v>setembro</v>
          </cell>
          <cell r="O8" t="str">
            <v>setembro</v>
          </cell>
          <cell r="S8" t="str">
            <v>setembro</v>
          </cell>
          <cell r="W8" t="str">
            <v>setembro</v>
          </cell>
        </row>
        <row r="9">
          <cell r="D9">
            <v>1</v>
          </cell>
          <cell r="G9">
            <v>1</v>
          </cell>
          <cell r="H9">
            <v>0.85</v>
          </cell>
          <cell r="K9">
            <v>0.8600000000000001</v>
          </cell>
          <cell r="L9">
            <v>0.7</v>
          </cell>
          <cell r="O9">
            <v>0.71500000000000008</v>
          </cell>
          <cell r="P9">
            <v>0.5</v>
          </cell>
          <cell r="S9">
            <v>0.52</v>
          </cell>
          <cell r="T9">
            <v>0.3</v>
          </cell>
          <cell r="W9">
            <v>0.33500000000000002</v>
          </cell>
        </row>
        <row r="10">
          <cell r="D10">
            <v>0.85</v>
          </cell>
          <cell r="G10">
            <v>0.82</v>
          </cell>
          <cell r="H10">
            <v>0.7</v>
          </cell>
          <cell r="K10">
            <v>0.66</v>
          </cell>
          <cell r="L10">
            <v>0.6</v>
          </cell>
          <cell r="O10">
            <v>0.55500000000000005</v>
          </cell>
          <cell r="P10">
            <v>0.30000000000000004</v>
          </cell>
          <cell r="S10">
            <v>0.25</v>
          </cell>
          <cell r="T10">
            <v>0.15</v>
          </cell>
          <cell r="W10">
            <v>0.105</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v>
          </cell>
          <cell r="L19">
            <v>0.2</v>
          </cell>
          <cell r="O19">
            <v>0.2</v>
          </cell>
          <cell r="P19">
            <v>0.3</v>
          </cell>
          <cell r="S19">
            <v>0.3</v>
          </cell>
          <cell r="T19">
            <v>0.35</v>
          </cell>
          <cell r="W19">
            <v>0.35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5.2499999999999995E-3</v>
          </cell>
          <cell r="O29">
            <v>1.0499999999999999E-2</v>
          </cell>
          <cell r="S29">
            <v>2.3999999999999994E-2</v>
          </cell>
          <cell r="W29">
            <v>4.0499999999999994E-2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Theme">
  <a:themeElements>
    <a:clrScheme name="B.Side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5280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741" t="s">
        <v>0</v>
      </c>
    </row>
    <row r="3" spans="2:9" ht="25.5" customHeight="1" thickBot="1">
      <c r="B3" s="741"/>
      <c r="D3" s="37" t="s">
        <v>1</v>
      </c>
    </row>
    <row r="4" spans="2:9" ht="21" customHeight="1"/>
    <row r="5" spans="2:9" ht="25.5" customHeight="1">
      <c r="D5" s="9" t="s">
        <v>2</v>
      </c>
    </row>
    <row r="6" spans="2:9" ht="21" customHeight="1"/>
    <row r="7" spans="2:9" ht="21" customHeight="1">
      <c r="B7" s="10"/>
      <c r="C7" s="10"/>
      <c r="D7" s="10"/>
    </row>
    <row r="8" spans="2:9" ht="25.5" customHeight="1">
      <c r="D8" s="13" t="s">
        <v>3</v>
      </c>
    </row>
    <row r="9" spans="2:9" ht="21" customHeight="1"/>
    <row r="10" spans="2:9" ht="21" customHeight="1">
      <c r="B10" s="10"/>
      <c r="C10" s="10"/>
      <c r="D10" s="10"/>
    </row>
    <row r="11" spans="2:9" ht="23.25">
      <c r="D11" s="13" t="s">
        <v>4</v>
      </c>
      <c r="I11" s="11"/>
    </row>
    <row r="13" spans="2:9">
      <c r="B13" s="10"/>
      <c r="C13" s="10"/>
      <c r="D13" s="10"/>
    </row>
    <row r="14" spans="2:9" ht="23.25">
      <c r="D14" s="13" t="s">
        <v>5</v>
      </c>
    </row>
    <row r="15" spans="2:9">
      <c r="B15" s="12"/>
      <c r="C15" s="12"/>
      <c r="D15" s="12"/>
    </row>
    <row r="16" spans="2:9">
      <c r="B16" s="10"/>
      <c r="C16" s="10"/>
      <c r="D16" s="10"/>
    </row>
    <row r="17" spans="2:4" ht="23.25">
      <c r="D17" s="13" t="s">
        <v>6</v>
      </c>
    </row>
    <row r="19" spans="2:4" ht="21" customHeight="1">
      <c r="B19" s="10"/>
      <c r="C19" s="10"/>
      <c r="D19" s="10"/>
    </row>
    <row r="20" spans="2:4" ht="25.5" customHeight="1">
      <c r="D20" s="13"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769EE-9606-9748-BA38-1662B66FAB1F}">
  <sheetPr codeName="Sheet15">
    <tabColor theme="2" tint="-9.9978637043366805E-2"/>
  </sheetPr>
  <dimension ref="B1:AE82"/>
  <sheetViews>
    <sheetView showGridLines="0" zoomScaleNormal="100" workbookViewId="0">
      <pane ySplit="6" topLeftCell="A13" activePane="bottomLeft" state="frozen"/>
      <selection pane="bottomLeft" activeCell="F12" sqref="F12"/>
    </sheetView>
  </sheetViews>
  <sheetFormatPr defaultColWidth="10.69921875" defaultRowHeight="30.75"/>
  <cols>
    <col min="1" max="1" width="1.59765625" style="2" customWidth="1"/>
    <col min="2" max="2" width="24" style="2" customWidth="1"/>
    <col min="3" max="3" width="3.296875" style="2" customWidth="1"/>
    <col min="4" max="4" width="24" style="2" customWidth="1"/>
    <col min="5" max="5" width="10.8984375" style="2" customWidth="1"/>
    <col min="6" max="6" width="24" style="2" customWidth="1"/>
    <col min="7" max="7" width="10.8984375" style="2" customWidth="1"/>
    <col min="8" max="8" width="24" style="2" customWidth="1"/>
    <col min="9" max="9" width="10.8984375" style="2" customWidth="1"/>
    <col min="10" max="10" width="24" style="2" customWidth="1"/>
    <col min="11" max="11" width="10.8984375" style="2" customWidth="1"/>
    <col min="12" max="12" width="24" style="2" customWidth="1"/>
    <col min="13" max="13" width="10.8984375" style="2" customWidth="1"/>
    <col min="14" max="14" width="24" style="2" customWidth="1"/>
    <col min="15" max="15" width="10.8984375" style="2" customWidth="1"/>
    <col min="16" max="16" width="24" style="2" customWidth="1"/>
    <col min="17" max="17" width="10.8984375" style="2" customWidth="1"/>
    <col min="18" max="18" width="24" style="2" customWidth="1"/>
    <col min="19" max="19" width="10.8984375" style="2" customWidth="1"/>
    <col min="20" max="20" width="24" style="2" customWidth="1"/>
    <col min="21" max="21" width="10.8984375" style="2" customWidth="1"/>
    <col min="22" max="22" width="24" style="2" customWidth="1"/>
    <col min="23" max="23" width="10.8984375" style="2" customWidth="1"/>
    <col min="24" max="24" width="24" style="2" customWidth="1"/>
    <col min="25" max="25" width="10.8984375" style="2" customWidth="1"/>
    <col min="26" max="26" width="24" style="2" customWidth="1"/>
    <col min="27" max="27" width="10.8984375" style="2" customWidth="1"/>
    <col min="28" max="28" width="24" style="2" customWidth="1"/>
    <col min="29" max="29" width="10.8984375" style="2" customWidth="1"/>
    <col min="30" max="30" width="24" style="2" customWidth="1"/>
    <col min="31" max="31" width="10.8984375" style="2" customWidth="1"/>
    <col min="32" max="16384" width="10.69921875" style="2"/>
  </cols>
  <sheetData>
    <row r="1" spans="2:31" s="7" customFormat="1" ht="15.95" customHeight="1">
      <c r="B1" s="6"/>
      <c r="I1" s="14"/>
    </row>
    <row r="2" spans="2:31" s="7" customFormat="1" ht="19.5"/>
    <row r="3" spans="2:31" s="8" customFormat="1" ht="27.75">
      <c r="B3" s="3" t="s">
        <v>35</v>
      </c>
    </row>
    <row r="4" spans="2:31" ht="5.25" customHeight="1"/>
    <row r="5" spans="2:31" s="15" customFormat="1" ht="30" customHeight="1">
      <c r="B5" s="4" t="s">
        <v>36</v>
      </c>
      <c r="D5" s="4" t="s">
        <v>9</v>
      </c>
      <c r="E5" s="5" t="s">
        <v>37</v>
      </c>
      <c r="F5" s="4" t="s">
        <v>9</v>
      </c>
      <c r="G5" s="5" t="s">
        <v>38</v>
      </c>
      <c r="H5" s="4" t="s">
        <v>9</v>
      </c>
      <c r="I5" s="5" t="s">
        <v>10</v>
      </c>
      <c r="J5" s="4" t="s">
        <v>9</v>
      </c>
      <c r="K5" s="5" t="s">
        <v>39</v>
      </c>
      <c r="L5" s="4" t="s">
        <v>11</v>
      </c>
      <c r="M5" s="5" t="s">
        <v>37</v>
      </c>
      <c r="N5" s="4" t="s">
        <v>12</v>
      </c>
      <c r="O5" s="5" t="s">
        <v>37</v>
      </c>
      <c r="P5" s="4" t="s">
        <v>13</v>
      </c>
      <c r="Q5" s="5" t="s">
        <v>37</v>
      </c>
      <c r="R5" s="4" t="s">
        <v>11</v>
      </c>
      <c r="S5" s="5" t="s">
        <v>38</v>
      </c>
      <c r="T5" s="4" t="s">
        <v>12</v>
      </c>
      <c r="U5" s="5" t="s">
        <v>38</v>
      </c>
      <c r="V5" s="4" t="s">
        <v>13</v>
      </c>
      <c r="W5" s="5" t="s">
        <v>38</v>
      </c>
      <c r="X5" s="4" t="s">
        <v>11</v>
      </c>
      <c r="Y5" s="5" t="s">
        <v>10</v>
      </c>
      <c r="Z5" s="4" t="s">
        <v>12</v>
      </c>
      <c r="AA5" s="5" t="s">
        <v>10</v>
      </c>
      <c r="AB5" s="4" t="s">
        <v>13</v>
      </c>
      <c r="AC5" s="5" t="s">
        <v>10</v>
      </c>
      <c r="AD5" s="4"/>
      <c r="AE5" s="5"/>
    </row>
    <row r="6" spans="2:31" customFormat="1" ht="5.25" customHeight="1">
      <c r="D6" s="16"/>
      <c r="E6" s="17"/>
      <c r="F6" s="16"/>
      <c r="G6" s="17"/>
      <c r="H6" s="16"/>
      <c r="I6" s="17"/>
      <c r="J6" s="16"/>
      <c r="K6" s="17"/>
      <c r="L6" s="16"/>
      <c r="M6" s="17"/>
      <c r="N6" s="16"/>
      <c r="O6" s="17"/>
      <c r="P6" s="16"/>
      <c r="Q6" s="17"/>
      <c r="R6" s="16"/>
      <c r="S6" s="17"/>
      <c r="T6" s="16"/>
      <c r="U6" s="17"/>
      <c r="V6" s="16"/>
      <c r="W6" s="17"/>
      <c r="X6" s="16"/>
      <c r="Y6" s="17"/>
      <c r="Z6" s="16"/>
      <c r="AA6" s="17"/>
      <c r="AB6" s="16"/>
      <c r="AC6" s="17"/>
      <c r="AD6" s="16"/>
      <c r="AE6" s="17"/>
    </row>
    <row r="7" spans="2:31" customFormat="1" ht="18.75">
      <c r="B7" s="18" t="s">
        <v>9</v>
      </c>
      <c r="D7" s="19" t="s">
        <v>18</v>
      </c>
      <c r="E7" s="20">
        <v>0.90499999999999992</v>
      </c>
      <c r="F7" s="19" t="s">
        <v>18</v>
      </c>
      <c r="G7" s="20">
        <v>0.74</v>
      </c>
      <c r="H7" s="19" t="s">
        <v>18</v>
      </c>
      <c r="I7" s="20">
        <v>0.6100000000000001</v>
      </c>
      <c r="J7" s="19" t="s">
        <v>18</v>
      </c>
      <c r="K7" s="20">
        <v>0.51500000000000001</v>
      </c>
      <c r="L7" s="19" t="s">
        <v>18</v>
      </c>
      <c r="M7" s="20">
        <v>0.90499999999999992</v>
      </c>
      <c r="N7" s="19" t="s">
        <v>18</v>
      </c>
      <c r="O7" s="20">
        <v>0.90499999999999992</v>
      </c>
      <c r="P7" s="19" t="s">
        <v>18</v>
      </c>
      <c r="Q7" s="20">
        <v>0.90499999999999992</v>
      </c>
      <c r="R7" s="19" t="s">
        <v>18</v>
      </c>
      <c r="S7" s="20">
        <v>0.74</v>
      </c>
      <c r="T7" s="19" t="s">
        <v>18</v>
      </c>
      <c r="U7" s="20">
        <v>0.74</v>
      </c>
      <c r="V7" s="19" t="s">
        <v>18</v>
      </c>
      <c r="W7" s="20">
        <v>0.74</v>
      </c>
      <c r="X7" s="19" t="s">
        <v>18</v>
      </c>
      <c r="Y7" s="20">
        <v>0.6100000000000001</v>
      </c>
      <c r="Z7" s="19" t="s">
        <v>18</v>
      </c>
      <c r="AA7" s="20">
        <v>0.6100000000000001</v>
      </c>
      <c r="AB7" s="19" t="s">
        <v>18</v>
      </c>
      <c r="AC7" s="20">
        <v>0.6100000000000001</v>
      </c>
      <c r="AD7" s="19"/>
      <c r="AE7" s="20"/>
    </row>
    <row r="8" spans="2:31" customFormat="1" ht="18.75">
      <c r="B8" s="18" t="s">
        <v>11</v>
      </c>
      <c r="D8" s="21"/>
      <c r="E8" s="22"/>
      <c r="F8" s="21"/>
      <c r="G8" s="22"/>
      <c r="H8" s="21"/>
      <c r="I8" s="22"/>
      <c r="J8" s="21"/>
      <c r="K8" s="22"/>
      <c r="L8" s="21"/>
      <c r="M8" s="22"/>
      <c r="N8" s="21"/>
      <c r="O8" s="22"/>
      <c r="P8" s="21"/>
      <c r="Q8" s="22"/>
      <c r="R8" s="21"/>
      <c r="S8" s="22"/>
      <c r="T8" s="21"/>
      <c r="U8" s="22"/>
      <c r="V8" s="21"/>
      <c r="W8" s="22"/>
      <c r="X8" s="21"/>
      <c r="Y8" s="22"/>
      <c r="Z8" s="21"/>
      <c r="AA8" s="22"/>
      <c r="AB8" s="21"/>
      <c r="AC8" s="22"/>
      <c r="AD8" s="21"/>
      <c r="AE8" s="22"/>
    </row>
    <row r="9" spans="2:31" customFormat="1" ht="18.75">
      <c r="B9" s="18" t="s">
        <v>12</v>
      </c>
      <c r="D9" s="23" t="s">
        <v>20</v>
      </c>
      <c r="E9" s="24">
        <v>0.57499999999999996</v>
      </c>
      <c r="F9" s="23" t="s">
        <v>20</v>
      </c>
      <c r="G9" s="24">
        <v>0.33500000000000002</v>
      </c>
      <c r="H9" s="23" t="s">
        <v>20</v>
      </c>
      <c r="I9" s="24">
        <v>0.23</v>
      </c>
      <c r="J9" s="23" t="s">
        <v>20</v>
      </c>
      <c r="K9" s="24">
        <v>0.16500000000000001</v>
      </c>
      <c r="L9" s="23" t="s">
        <v>20</v>
      </c>
      <c r="M9" s="24">
        <v>0.57499999999999996</v>
      </c>
      <c r="N9" s="23" t="s">
        <v>20</v>
      </c>
      <c r="O9" s="24">
        <v>0.57499999999999996</v>
      </c>
      <c r="P9" s="23" t="s">
        <v>20</v>
      </c>
      <c r="Q9" s="24">
        <v>0.57499999999999996</v>
      </c>
      <c r="R9" s="23" t="s">
        <v>20</v>
      </c>
      <c r="S9" s="24">
        <v>0.33500000000000002</v>
      </c>
      <c r="T9" s="23" t="s">
        <v>20</v>
      </c>
      <c r="U9" s="24">
        <v>0.33500000000000002</v>
      </c>
      <c r="V9" s="23" t="s">
        <v>20</v>
      </c>
      <c r="W9" s="24">
        <v>0.33500000000000002</v>
      </c>
      <c r="X9" s="23" t="s">
        <v>20</v>
      </c>
      <c r="Y9" s="24">
        <v>0.23</v>
      </c>
      <c r="Z9" s="23" t="s">
        <v>20</v>
      </c>
      <c r="AA9" s="24">
        <v>0.23</v>
      </c>
      <c r="AB9" s="23" t="s">
        <v>20</v>
      </c>
      <c r="AC9" s="24">
        <v>0.23</v>
      </c>
      <c r="AD9" s="23"/>
      <c r="AE9" s="24"/>
    </row>
    <row r="10" spans="2:31" customFormat="1" ht="18.75">
      <c r="B10" s="18" t="s">
        <v>13</v>
      </c>
      <c r="D10" s="16" t="s">
        <v>902</v>
      </c>
      <c r="E10" s="25">
        <v>0.84347826086956523</v>
      </c>
      <c r="F10" s="16" t="s">
        <v>902</v>
      </c>
      <c r="G10" s="25">
        <v>0.73134328358208955</v>
      </c>
      <c r="H10" s="16" t="s">
        <v>902</v>
      </c>
      <c r="I10" s="25">
        <v>0.60869565217391308</v>
      </c>
      <c r="J10" s="16" t="s">
        <v>902</v>
      </c>
      <c r="K10" s="25">
        <v>0.69696969696969702</v>
      </c>
      <c r="L10" s="16" t="s">
        <v>902</v>
      </c>
      <c r="M10" s="25">
        <v>0.84347826086956523</v>
      </c>
      <c r="N10" s="16" t="s">
        <v>902</v>
      </c>
      <c r="O10" s="25">
        <v>0.84347826086956523</v>
      </c>
      <c r="P10" s="16" t="s">
        <v>902</v>
      </c>
      <c r="Q10" s="25">
        <v>0.84347826086956523</v>
      </c>
      <c r="R10" s="16" t="s">
        <v>902</v>
      </c>
      <c r="S10" s="25">
        <v>0.73134328358208955</v>
      </c>
      <c r="T10" s="16" t="s">
        <v>902</v>
      </c>
      <c r="U10" s="25">
        <v>0.73134328358208955</v>
      </c>
      <c r="V10" s="16" t="s">
        <v>902</v>
      </c>
      <c r="W10" s="25">
        <v>0.73134328358208955</v>
      </c>
      <c r="X10" s="16" t="s">
        <v>902</v>
      </c>
      <c r="Y10" s="25">
        <v>0.60869565217391308</v>
      </c>
      <c r="Z10" s="16" t="s">
        <v>902</v>
      </c>
      <c r="AA10" s="25">
        <v>0.60869565217391308</v>
      </c>
      <c r="AB10" s="16" t="s">
        <v>902</v>
      </c>
      <c r="AC10" s="25">
        <v>0.60869565217391308</v>
      </c>
      <c r="AD10" s="16"/>
      <c r="AE10" s="25"/>
    </row>
    <row r="11" spans="2:31" customFormat="1" ht="18.75">
      <c r="B11" s="18"/>
      <c r="D11" s="16" t="s">
        <v>138</v>
      </c>
      <c r="E11" s="25">
        <v>8.6956521739130446E-2</v>
      </c>
      <c r="F11" s="16" t="s">
        <v>138</v>
      </c>
      <c r="G11" s="25">
        <v>0.14925373134328357</v>
      </c>
      <c r="H11" s="16" t="s">
        <v>138</v>
      </c>
      <c r="I11" s="25">
        <v>0.21739130434782608</v>
      </c>
      <c r="J11" s="16" t="s">
        <v>138</v>
      </c>
      <c r="K11" s="25">
        <v>0.30303030303030304</v>
      </c>
      <c r="L11" s="16" t="s">
        <v>138</v>
      </c>
      <c r="M11" s="25">
        <v>8.6956521739130446E-2</v>
      </c>
      <c r="N11" s="16" t="s">
        <v>138</v>
      </c>
      <c r="O11" s="25">
        <v>8.6956521739130446E-2</v>
      </c>
      <c r="P11" s="16" t="s">
        <v>138</v>
      </c>
      <c r="Q11" s="25">
        <v>8.6956521739130446E-2</v>
      </c>
      <c r="R11" s="16" t="s">
        <v>138</v>
      </c>
      <c r="S11" s="25">
        <v>0.14925373134328357</v>
      </c>
      <c r="T11" s="16" t="s">
        <v>138</v>
      </c>
      <c r="U11" s="25">
        <v>0.14925373134328357</v>
      </c>
      <c r="V11" s="16" t="s">
        <v>138</v>
      </c>
      <c r="W11" s="25">
        <v>0.14925373134328357</v>
      </c>
      <c r="X11" s="16" t="s">
        <v>138</v>
      </c>
      <c r="Y11" s="25">
        <v>0.21739130434782608</v>
      </c>
      <c r="Z11" s="16" t="s">
        <v>138</v>
      </c>
      <c r="AA11" s="25">
        <v>0.21739130434782608</v>
      </c>
      <c r="AB11" s="16" t="s">
        <v>138</v>
      </c>
      <c r="AC11" s="25">
        <v>0.21739130434782608</v>
      </c>
      <c r="AD11" s="16"/>
      <c r="AE11" s="25"/>
    </row>
    <row r="12" spans="2:31" customFormat="1" ht="18.75">
      <c r="B12" s="18"/>
      <c r="D12" s="16" t="s">
        <v>40</v>
      </c>
      <c r="E12" s="25">
        <v>6.9565217391304349E-2</v>
      </c>
      <c r="F12" s="16" t="s">
        <v>40</v>
      </c>
      <c r="G12" s="25">
        <v>0.11940298507462686</v>
      </c>
      <c r="H12" s="16" t="s">
        <v>40</v>
      </c>
      <c r="I12" s="25">
        <v>0.17391304347826086</v>
      </c>
      <c r="J12" s="16"/>
      <c r="K12" s="25"/>
      <c r="L12" s="16" t="s">
        <v>40</v>
      </c>
      <c r="M12" s="25">
        <v>6.9565217391304349E-2</v>
      </c>
      <c r="N12" s="16" t="s">
        <v>40</v>
      </c>
      <c r="O12" s="25">
        <v>6.9565217391304349E-2</v>
      </c>
      <c r="P12" s="16" t="s">
        <v>40</v>
      </c>
      <c r="Q12" s="25">
        <v>6.9565217391304349E-2</v>
      </c>
      <c r="R12" s="16" t="s">
        <v>40</v>
      </c>
      <c r="S12" s="25">
        <v>0.11940298507462686</v>
      </c>
      <c r="T12" s="16" t="s">
        <v>40</v>
      </c>
      <c r="U12" s="25">
        <v>0.11940298507462686</v>
      </c>
      <c r="V12" s="16" t="s">
        <v>40</v>
      </c>
      <c r="W12" s="25">
        <v>0.11940298507462686</v>
      </c>
      <c r="X12" s="16" t="s">
        <v>40</v>
      </c>
      <c r="Y12" s="25">
        <v>0.17391304347826086</v>
      </c>
      <c r="Z12" s="16" t="s">
        <v>40</v>
      </c>
      <c r="AA12" s="25">
        <v>0.17391304347826086</v>
      </c>
      <c r="AB12" s="16" t="s">
        <v>40</v>
      </c>
      <c r="AC12" s="25">
        <v>0.17391304347826086</v>
      </c>
      <c r="AD12" s="16"/>
      <c r="AE12" s="25"/>
    </row>
    <row r="13" spans="2:31" customFormat="1" ht="18.75">
      <c r="B13" s="18"/>
      <c r="D13" s="16"/>
      <c r="E13" s="26"/>
      <c r="F13" s="16"/>
      <c r="G13" s="26"/>
      <c r="H13" s="16"/>
      <c r="I13" s="26"/>
      <c r="J13" s="21"/>
      <c r="K13" s="27"/>
      <c r="L13" s="16"/>
      <c r="M13" s="26"/>
      <c r="N13" s="16"/>
      <c r="O13" s="26"/>
      <c r="P13" s="16"/>
      <c r="Q13" s="26"/>
      <c r="R13" s="16"/>
      <c r="S13" s="26"/>
      <c r="T13" s="16"/>
      <c r="U13" s="26"/>
      <c r="V13" s="16"/>
      <c r="W13" s="26"/>
      <c r="X13" s="16"/>
      <c r="Y13" s="26"/>
      <c r="Z13" s="16"/>
      <c r="AA13" s="26"/>
      <c r="AB13" s="16"/>
      <c r="AC13" s="26"/>
      <c r="AD13" s="23"/>
      <c r="AE13" s="24"/>
    </row>
    <row r="14" spans="2:31" customFormat="1" ht="18.75">
      <c r="B14" s="18"/>
      <c r="D14" s="23" t="s">
        <v>14</v>
      </c>
      <c r="E14" s="24">
        <v>0.11</v>
      </c>
      <c r="F14" s="23" t="s">
        <v>14</v>
      </c>
      <c r="G14" s="24">
        <v>0.1</v>
      </c>
      <c r="H14" s="23" t="s">
        <v>14</v>
      </c>
      <c r="I14" s="24">
        <v>0.1</v>
      </c>
      <c r="J14" s="23" t="s">
        <v>14</v>
      </c>
      <c r="K14" s="24">
        <v>8.5000000000000006E-2</v>
      </c>
      <c r="L14" s="23" t="s">
        <v>14</v>
      </c>
      <c r="M14" s="24">
        <v>0.11</v>
      </c>
      <c r="N14" s="23" t="s">
        <v>14</v>
      </c>
      <c r="O14" s="24">
        <v>0.11</v>
      </c>
      <c r="P14" s="23" t="s">
        <v>14</v>
      </c>
      <c r="Q14" s="24">
        <v>0.11</v>
      </c>
      <c r="R14" s="23" t="s">
        <v>14</v>
      </c>
      <c r="S14" s="24">
        <v>0.1225</v>
      </c>
      <c r="T14" s="23" t="s">
        <v>14</v>
      </c>
      <c r="U14" s="24">
        <v>0.1225</v>
      </c>
      <c r="V14" s="23" t="s">
        <v>14</v>
      </c>
      <c r="W14" s="24">
        <v>0.1</v>
      </c>
      <c r="X14" s="23" t="s">
        <v>14</v>
      </c>
      <c r="Y14" s="24">
        <v>0.115</v>
      </c>
      <c r="Z14" s="23" t="s">
        <v>14</v>
      </c>
      <c r="AA14" s="24">
        <v>0.115</v>
      </c>
      <c r="AB14" s="23" t="s">
        <v>14</v>
      </c>
      <c r="AC14" s="24">
        <v>0.1</v>
      </c>
      <c r="AD14" s="16"/>
      <c r="AE14" s="25"/>
    </row>
    <row r="15" spans="2:31" customFormat="1" ht="18.75">
      <c r="B15" s="18"/>
      <c r="D15" s="16" t="s">
        <v>444</v>
      </c>
      <c r="E15" s="25">
        <v>0.27272727272727271</v>
      </c>
      <c r="F15" s="16" t="s">
        <v>444</v>
      </c>
      <c r="G15" s="25">
        <v>0.35000000000000003</v>
      </c>
      <c r="H15" s="16" t="s">
        <v>444</v>
      </c>
      <c r="I15" s="25">
        <v>0.35000000000000003</v>
      </c>
      <c r="J15" s="16" t="s">
        <v>444</v>
      </c>
      <c r="K15" s="25">
        <v>0.3529411764705882</v>
      </c>
      <c r="L15" s="16" t="s">
        <v>65</v>
      </c>
      <c r="M15" s="25">
        <v>0.27272727272727271</v>
      </c>
      <c r="N15" s="16" t="s">
        <v>65</v>
      </c>
      <c r="O15" s="25">
        <v>0.27272727272727271</v>
      </c>
      <c r="P15" s="16" t="s">
        <v>65</v>
      </c>
      <c r="Q15" s="25">
        <v>0.27272727272727271</v>
      </c>
      <c r="R15" s="16" t="s">
        <v>65</v>
      </c>
      <c r="S15" s="25">
        <v>0.28571428571428575</v>
      </c>
      <c r="T15" s="16" t="s">
        <v>65</v>
      </c>
      <c r="U15" s="25">
        <v>0.28571428571428575</v>
      </c>
      <c r="V15" s="16" t="s">
        <v>65</v>
      </c>
      <c r="W15" s="25">
        <v>0.35000000000000003</v>
      </c>
      <c r="X15" s="16" t="s">
        <v>65</v>
      </c>
      <c r="Y15" s="25">
        <v>0.30434782608695654</v>
      </c>
      <c r="Z15" s="16" t="s">
        <v>65</v>
      </c>
      <c r="AA15" s="25">
        <v>0.30434782608695654</v>
      </c>
      <c r="AB15" s="16" t="s">
        <v>65</v>
      </c>
      <c r="AC15" s="25">
        <v>0.35000000000000003</v>
      </c>
      <c r="AD15" s="16"/>
      <c r="AE15" s="25"/>
    </row>
    <row r="16" spans="2:31" customFormat="1" ht="18.75">
      <c r="B16" s="18"/>
      <c r="D16" s="16" t="s">
        <v>170</v>
      </c>
      <c r="E16" s="25">
        <v>0.27272727272727271</v>
      </c>
      <c r="F16" s="16" t="s">
        <v>170</v>
      </c>
      <c r="G16" s="25">
        <v>0.35000000000000003</v>
      </c>
      <c r="H16" s="16" t="s">
        <v>170</v>
      </c>
      <c r="I16" s="25">
        <v>0.35000000000000003</v>
      </c>
      <c r="J16" s="16" t="s">
        <v>170</v>
      </c>
      <c r="K16" s="25">
        <v>0.3529411764705882</v>
      </c>
      <c r="L16" s="16" t="s">
        <v>170</v>
      </c>
      <c r="M16" s="25">
        <v>0.27272727272727271</v>
      </c>
      <c r="N16" s="16" t="s">
        <v>170</v>
      </c>
      <c r="O16" s="25">
        <v>0.27272727272727271</v>
      </c>
      <c r="P16" s="16" t="s">
        <v>170</v>
      </c>
      <c r="Q16" s="25">
        <v>0.27272727272727271</v>
      </c>
      <c r="R16" s="16" t="s">
        <v>170</v>
      </c>
      <c r="S16" s="25">
        <v>0.28571428571428575</v>
      </c>
      <c r="T16" s="16" t="s">
        <v>170</v>
      </c>
      <c r="U16" s="25">
        <v>0.28571428571428575</v>
      </c>
      <c r="V16" s="16" t="s">
        <v>170</v>
      </c>
      <c r="W16" s="25">
        <v>0.35000000000000003</v>
      </c>
      <c r="X16" s="16" t="s">
        <v>170</v>
      </c>
      <c r="Y16" s="25">
        <v>0.30434782608695654</v>
      </c>
      <c r="Z16" s="16" t="s">
        <v>170</v>
      </c>
      <c r="AA16" s="25">
        <v>0.30434782608695654</v>
      </c>
      <c r="AB16" s="16" t="s">
        <v>170</v>
      </c>
      <c r="AC16" s="25">
        <v>0.35000000000000003</v>
      </c>
      <c r="AD16" s="16"/>
      <c r="AE16" s="28"/>
    </row>
    <row r="17" spans="2:31" customFormat="1" ht="18.75">
      <c r="B17" s="18"/>
      <c r="D17" s="16" t="s">
        <v>42</v>
      </c>
      <c r="E17" s="25">
        <v>0.27272727272727271</v>
      </c>
      <c r="F17" s="16" t="s">
        <v>42</v>
      </c>
      <c r="G17" s="25">
        <v>0.29999999999999988</v>
      </c>
      <c r="H17" s="16" t="s">
        <v>42</v>
      </c>
      <c r="I17" s="25">
        <v>0.29999999999999988</v>
      </c>
      <c r="J17" s="16" t="s">
        <v>42</v>
      </c>
      <c r="K17" s="25">
        <v>0.29411764705882359</v>
      </c>
      <c r="L17" s="16" t="s">
        <v>42</v>
      </c>
      <c r="M17" s="25">
        <v>0.27272727272727271</v>
      </c>
      <c r="N17" s="16" t="s">
        <v>42</v>
      </c>
      <c r="O17" s="25">
        <v>0.27272727272727271</v>
      </c>
      <c r="P17" s="16" t="s">
        <v>42</v>
      </c>
      <c r="Q17" s="25">
        <v>0.27272727272727271</v>
      </c>
      <c r="R17" s="16" t="s">
        <v>42</v>
      </c>
      <c r="S17" s="25">
        <v>0.42857142857142844</v>
      </c>
      <c r="T17" s="16" t="s">
        <v>42</v>
      </c>
      <c r="U17" s="25">
        <v>0.42857142857142844</v>
      </c>
      <c r="V17" s="16" t="s">
        <v>42</v>
      </c>
      <c r="W17" s="25">
        <v>0.29999999999999988</v>
      </c>
      <c r="X17" s="16" t="s">
        <v>42</v>
      </c>
      <c r="Y17" s="25">
        <v>0.39130434782608692</v>
      </c>
      <c r="Z17" s="16" t="s">
        <v>42</v>
      </c>
      <c r="AA17" s="25">
        <v>0.39130434782608692</v>
      </c>
      <c r="AB17" s="16" t="s">
        <v>42</v>
      </c>
      <c r="AC17" s="25">
        <v>0.29999999999999988</v>
      </c>
      <c r="AD17" s="16"/>
      <c r="AE17" s="28"/>
    </row>
    <row r="18" spans="2:31" customFormat="1" ht="18.75">
      <c r="B18" s="18"/>
      <c r="D18" s="16" t="s">
        <v>897</v>
      </c>
      <c r="E18" s="25">
        <v>0.18181818181818188</v>
      </c>
      <c r="F18" s="16"/>
      <c r="G18" s="25"/>
      <c r="H18" s="16"/>
      <c r="I18" s="25"/>
      <c r="J18" s="16"/>
      <c r="K18" s="25"/>
      <c r="L18" s="16" t="s">
        <v>897</v>
      </c>
      <c r="M18" s="25">
        <v>0.18181818181818188</v>
      </c>
      <c r="N18" s="16" t="s">
        <v>897</v>
      </c>
      <c r="O18" s="25">
        <v>0.18181818181818188</v>
      </c>
      <c r="P18" s="16" t="s">
        <v>897</v>
      </c>
      <c r="Q18" s="25">
        <v>0.18181818181818188</v>
      </c>
      <c r="R18" s="16"/>
      <c r="S18" s="25"/>
      <c r="T18" s="16"/>
      <c r="U18" s="25"/>
      <c r="V18" s="16"/>
      <c r="W18" s="25"/>
      <c r="X18" s="16"/>
      <c r="Y18" s="25"/>
      <c r="Z18" s="16"/>
      <c r="AA18" s="25"/>
      <c r="AB18" s="16"/>
      <c r="AC18" s="25"/>
      <c r="AD18" s="16"/>
      <c r="AE18" s="28"/>
    </row>
    <row r="19" spans="2:31" customFormat="1" ht="18.75">
      <c r="B19" s="18"/>
      <c r="D19" s="16"/>
      <c r="E19" s="26"/>
      <c r="F19" s="16"/>
      <c r="G19" s="26"/>
      <c r="H19" s="16"/>
      <c r="I19" s="26"/>
      <c r="J19" s="16"/>
      <c r="K19" s="26"/>
      <c r="L19" s="16"/>
      <c r="M19" s="26"/>
      <c r="N19" s="16"/>
      <c r="O19" s="26"/>
      <c r="P19" s="16"/>
      <c r="Q19" s="26"/>
      <c r="R19" s="16"/>
      <c r="S19" s="26"/>
      <c r="T19" s="16"/>
      <c r="U19" s="26"/>
      <c r="V19" s="16"/>
      <c r="W19" s="26"/>
      <c r="X19" s="16"/>
      <c r="Y19" s="26"/>
      <c r="Z19" s="16"/>
      <c r="AA19" s="26"/>
      <c r="AB19" s="16"/>
      <c r="AC19" s="26"/>
      <c r="AD19" s="23"/>
      <c r="AE19" s="24"/>
    </row>
    <row r="20" spans="2:31" customFormat="1" ht="18.75">
      <c r="B20" s="18"/>
      <c r="D20" s="23" t="s">
        <v>21</v>
      </c>
      <c r="E20" s="24">
        <v>7.0000000000000007E-2</v>
      </c>
      <c r="F20" s="23" t="s">
        <v>21</v>
      </c>
      <c r="G20" s="24">
        <v>0.14000000000000001</v>
      </c>
      <c r="H20" s="23" t="s">
        <v>21</v>
      </c>
      <c r="I20" s="24">
        <v>0.13</v>
      </c>
      <c r="J20" s="23" t="s">
        <v>21</v>
      </c>
      <c r="K20" s="24">
        <v>0.13</v>
      </c>
      <c r="L20" s="23" t="s">
        <v>21</v>
      </c>
      <c r="M20" s="24">
        <v>7.0000000000000007E-2</v>
      </c>
      <c r="N20" s="23" t="s">
        <v>21</v>
      </c>
      <c r="O20" s="24">
        <v>7.0000000000000007E-2</v>
      </c>
      <c r="P20" s="23" t="s">
        <v>21</v>
      </c>
      <c r="Q20" s="24">
        <v>7.0000000000000007E-2</v>
      </c>
      <c r="R20" s="23" t="s">
        <v>21</v>
      </c>
      <c r="S20" s="24">
        <v>0.14625000000000002</v>
      </c>
      <c r="T20" s="23" t="s">
        <v>21</v>
      </c>
      <c r="U20" s="24">
        <v>0.14625000000000002</v>
      </c>
      <c r="V20" s="23" t="s">
        <v>21</v>
      </c>
      <c r="W20" s="24">
        <v>0.14000000000000001</v>
      </c>
      <c r="X20" s="23" t="s">
        <v>21</v>
      </c>
      <c r="Y20" s="24">
        <v>0.13750000000000001</v>
      </c>
      <c r="Z20" s="23" t="s">
        <v>21</v>
      </c>
      <c r="AA20" s="24">
        <v>0.13750000000000001</v>
      </c>
      <c r="AB20" s="23" t="s">
        <v>21</v>
      </c>
      <c r="AC20" s="24">
        <v>0.13</v>
      </c>
      <c r="AD20" s="16"/>
      <c r="AE20" s="25"/>
    </row>
    <row r="21" spans="2:31" customFormat="1" ht="18.75">
      <c r="B21" s="18"/>
      <c r="D21" s="16" t="s">
        <v>898</v>
      </c>
      <c r="E21" s="28">
        <v>1</v>
      </c>
      <c r="F21" s="16" t="s">
        <v>898</v>
      </c>
      <c r="G21" s="28">
        <v>1</v>
      </c>
      <c r="H21" s="16" t="s">
        <v>898</v>
      </c>
      <c r="I21" s="28">
        <v>1</v>
      </c>
      <c r="J21" s="16" t="s">
        <v>898</v>
      </c>
      <c r="K21" s="28">
        <v>1</v>
      </c>
      <c r="L21" s="16" t="s">
        <v>898</v>
      </c>
      <c r="M21" s="28">
        <v>1</v>
      </c>
      <c r="N21" s="16" t="s">
        <v>898</v>
      </c>
      <c r="O21" s="28">
        <v>1</v>
      </c>
      <c r="P21" s="16" t="s">
        <v>898</v>
      </c>
      <c r="Q21" s="28">
        <v>1</v>
      </c>
      <c r="R21" s="16" t="s">
        <v>898</v>
      </c>
      <c r="S21" s="28">
        <v>1</v>
      </c>
      <c r="T21" s="16" t="s">
        <v>898</v>
      </c>
      <c r="U21" s="28">
        <v>1</v>
      </c>
      <c r="V21" s="16" t="s">
        <v>898</v>
      </c>
      <c r="W21" s="28">
        <v>1</v>
      </c>
      <c r="X21" s="16" t="s">
        <v>898</v>
      </c>
      <c r="Y21" s="28">
        <v>1</v>
      </c>
      <c r="Z21" s="16" t="s">
        <v>898</v>
      </c>
      <c r="AA21" s="28">
        <v>1</v>
      </c>
      <c r="AB21" s="16" t="s">
        <v>898</v>
      </c>
      <c r="AC21" s="28">
        <v>1</v>
      </c>
      <c r="AD21" s="16"/>
      <c r="AE21" s="28"/>
    </row>
    <row r="22" spans="2:31" customFormat="1" ht="18.75">
      <c r="B22" s="18"/>
      <c r="D22" s="16"/>
      <c r="E22" s="28"/>
      <c r="F22" s="16"/>
      <c r="G22" s="28"/>
      <c r="H22" s="16"/>
      <c r="I22" s="28"/>
      <c r="J22" s="16"/>
      <c r="K22" s="28"/>
      <c r="L22" s="16"/>
      <c r="M22" s="28"/>
      <c r="N22" s="16"/>
      <c r="O22" s="28"/>
      <c r="P22" s="16"/>
      <c r="Q22" s="28"/>
      <c r="R22" s="16"/>
      <c r="S22" s="28"/>
      <c r="T22" s="16"/>
      <c r="U22" s="28"/>
      <c r="V22" s="16"/>
      <c r="W22" s="28"/>
      <c r="X22" s="16"/>
      <c r="Y22" s="28"/>
      <c r="Z22" s="16"/>
      <c r="AA22" s="28"/>
      <c r="AB22" s="16"/>
      <c r="AC22" s="28"/>
      <c r="AD22" s="23"/>
      <c r="AE22" s="24"/>
    </row>
    <row r="23" spans="2:31" customFormat="1" ht="18.75">
      <c r="B23" s="18"/>
      <c r="D23" s="23" t="s">
        <v>22</v>
      </c>
      <c r="E23" s="24">
        <v>0.15</v>
      </c>
      <c r="F23" s="23" t="s">
        <v>22</v>
      </c>
      <c r="G23" s="24">
        <v>0.13</v>
      </c>
      <c r="H23" s="23" t="s">
        <v>22</v>
      </c>
      <c r="I23" s="24">
        <v>0.12</v>
      </c>
      <c r="J23" s="23" t="s">
        <v>22</v>
      </c>
      <c r="K23" s="24">
        <v>0.1</v>
      </c>
      <c r="L23" s="23" t="s">
        <v>22</v>
      </c>
      <c r="M23" s="24">
        <v>0.15</v>
      </c>
      <c r="N23" s="23" t="s">
        <v>22</v>
      </c>
      <c r="O23" s="24">
        <v>0.15</v>
      </c>
      <c r="P23" s="23" t="s">
        <v>22</v>
      </c>
      <c r="Q23" s="24">
        <v>0.15</v>
      </c>
      <c r="R23" s="23" t="s">
        <v>22</v>
      </c>
      <c r="S23" s="24">
        <v>0.13625000000000001</v>
      </c>
      <c r="T23" s="23" t="s">
        <v>22</v>
      </c>
      <c r="U23" s="24">
        <v>0.13625000000000001</v>
      </c>
      <c r="V23" s="23" t="s">
        <v>22</v>
      </c>
      <c r="W23" s="24">
        <v>0.13</v>
      </c>
      <c r="X23" s="23" t="s">
        <v>22</v>
      </c>
      <c r="Y23" s="24">
        <v>0.1275</v>
      </c>
      <c r="Z23" s="23" t="s">
        <v>22</v>
      </c>
      <c r="AA23" s="24">
        <v>0.1275</v>
      </c>
      <c r="AB23" s="23" t="s">
        <v>22</v>
      </c>
      <c r="AC23" s="24">
        <v>0.12</v>
      </c>
      <c r="AD23" s="16"/>
      <c r="AE23" s="25"/>
    </row>
    <row r="24" spans="2:31" customFormat="1" ht="18.75">
      <c r="B24" s="18"/>
      <c r="D24" s="16" t="s">
        <v>899</v>
      </c>
      <c r="E24" s="25">
        <v>1</v>
      </c>
      <c r="F24" s="16" t="s">
        <v>899</v>
      </c>
      <c r="G24" s="25">
        <v>1</v>
      </c>
      <c r="H24" s="16" t="s">
        <v>899</v>
      </c>
      <c r="I24" s="25">
        <v>1</v>
      </c>
      <c r="J24" s="16" t="s">
        <v>899</v>
      </c>
      <c r="K24" s="25">
        <v>1</v>
      </c>
      <c r="L24" s="16" t="s">
        <v>899</v>
      </c>
      <c r="M24" s="25">
        <v>1</v>
      </c>
      <c r="N24" s="16" t="s">
        <v>899</v>
      </c>
      <c r="O24" s="25">
        <v>1</v>
      </c>
      <c r="P24" s="16" t="s">
        <v>899</v>
      </c>
      <c r="Q24" s="25">
        <v>1</v>
      </c>
      <c r="R24" s="16" t="s">
        <v>899</v>
      </c>
      <c r="S24" s="25">
        <v>1</v>
      </c>
      <c r="T24" s="16" t="s">
        <v>899</v>
      </c>
      <c r="U24" s="25">
        <v>1</v>
      </c>
      <c r="V24" s="16" t="s">
        <v>899</v>
      </c>
      <c r="W24" s="25">
        <v>1</v>
      </c>
      <c r="X24" s="16" t="s">
        <v>899</v>
      </c>
      <c r="Y24" s="25">
        <v>1</v>
      </c>
      <c r="Z24" s="16" t="s">
        <v>899</v>
      </c>
      <c r="AA24" s="25">
        <v>1</v>
      </c>
      <c r="AB24" s="16" t="s">
        <v>899</v>
      </c>
      <c r="AC24" s="25">
        <v>1</v>
      </c>
      <c r="AD24" s="16"/>
      <c r="AE24" s="28"/>
    </row>
    <row r="25" spans="2:31" customFormat="1" ht="18.75">
      <c r="B25" s="18"/>
      <c r="D25" s="16"/>
      <c r="E25" s="28"/>
      <c r="F25" s="16"/>
      <c r="G25" s="28"/>
      <c r="H25" s="16"/>
      <c r="I25" s="28"/>
      <c r="J25" s="16"/>
      <c r="K25" s="28"/>
      <c r="L25" s="16"/>
      <c r="M25" s="28"/>
      <c r="N25" s="16"/>
      <c r="O25" s="28"/>
      <c r="P25" s="16"/>
      <c r="Q25" s="28"/>
      <c r="R25" s="16"/>
      <c r="S25" s="28"/>
      <c r="T25" s="16"/>
      <c r="U25" s="28"/>
      <c r="V25" s="16"/>
      <c r="W25" s="28"/>
      <c r="X25" s="16"/>
      <c r="Y25" s="28"/>
      <c r="Z25" s="16"/>
      <c r="AA25" s="28"/>
      <c r="AB25" s="16"/>
      <c r="AC25" s="28"/>
      <c r="AD25" s="23"/>
      <c r="AE25" s="24"/>
    </row>
    <row r="26" spans="2:31" customFormat="1" ht="18.75">
      <c r="B26" s="18"/>
      <c r="D26" s="23" t="s">
        <v>23</v>
      </c>
      <c r="E26" s="24">
        <v>0</v>
      </c>
      <c r="F26" s="23" t="s">
        <v>23</v>
      </c>
      <c r="G26" s="24">
        <v>2.5000000000000001E-2</v>
      </c>
      <c r="H26" s="23" t="s">
        <v>23</v>
      </c>
      <c r="I26" s="24">
        <v>0.03</v>
      </c>
      <c r="J26" s="23" t="s">
        <v>23</v>
      </c>
      <c r="K26" s="24">
        <v>3.5000000000000003E-2</v>
      </c>
      <c r="L26" s="23" t="s">
        <v>23</v>
      </c>
      <c r="M26" s="24">
        <v>0</v>
      </c>
      <c r="N26" s="23" t="s">
        <v>23</v>
      </c>
      <c r="O26" s="24">
        <v>0</v>
      </c>
      <c r="P26" s="23" t="s">
        <v>23</v>
      </c>
      <c r="Q26" s="24">
        <v>0</v>
      </c>
      <c r="R26" s="23" t="s">
        <v>23</v>
      </c>
      <c r="S26" s="24">
        <v>0</v>
      </c>
      <c r="T26" s="23" t="s">
        <v>23</v>
      </c>
      <c r="U26" s="24">
        <v>0</v>
      </c>
      <c r="V26" s="23" t="s">
        <v>23</v>
      </c>
      <c r="W26" s="24">
        <v>2.5000000000000001E-2</v>
      </c>
      <c r="X26" s="23" t="s">
        <v>23</v>
      </c>
      <c r="Y26" s="24">
        <v>0</v>
      </c>
      <c r="Z26" s="23" t="s">
        <v>23</v>
      </c>
      <c r="AA26" s="24">
        <v>0</v>
      </c>
      <c r="AB26" s="23" t="s">
        <v>23</v>
      </c>
      <c r="AC26" s="24">
        <v>0.03</v>
      </c>
      <c r="AD26" s="16"/>
      <c r="AE26" s="25"/>
    </row>
    <row r="27" spans="2:31" customFormat="1" ht="18.75">
      <c r="B27" s="18"/>
      <c r="D27" s="16"/>
      <c r="E27" s="25"/>
      <c r="F27" s="16" t="s">
        <v>552</v>
      </c>
      <c r="G27" s="25">
        <v>1</v>
      </c>
      <c r="H27" s="16" t="s">
        <v>552</v>
      </c>
      <c r="I27" s="25">
        <v>1</v>
      </c>
      <c r="J27" s="16" t="s">
        <v>552</v>
      </c>
      <c r="K27" s="25">
        <v>1</v>
      </c>
      <c r="L27" s="16"/>
      <c r="M27" s="25"/>
      <c r="N27" s="16"/>
      <c r="O27" s="25"/>
      <c r="P27" s="16"/>
      <c r="Q27" s="25"/>
      <c r="R27" s="16"/>
      <c r="S27" s="25"/>
      <c r="T27" s="16"/>
      <c r="U27" s="25"/>
      <c r="V27" s="16" t="s">
        <v>552</v>
      </c>
      <c r="W27" s="25">
        <v>1</v>
      </c>
      <c r="X27" s="16"/>
      <c r="Y27" s="25"/>
      <c r="Z27" s="16"/>
      <c r="AA27" s="25"/>
      <c r="AB27" s="16" t="s">
        <v>552</v>
      </c>
      <c r="AC27" s="25">
        <v>1</v>
      </c>
      <c r="AD27" s="16"/>
      <c r="AE27" s="25"/>
    </row>
    <row r="28" spans="2:31" customFormat="1" ht="18.75">
      <c r="B28" s="18"/>
      <c r="D28" s="16"/>
      <c r="E28" s="25"/>
      <c r="F28" s="16" t="s">
        <v>550</v>
      </c>
      <c r="G28" s="25">
        <v>0</v>
      </c>
      <c r="H28" s="16" t="s">
        <v>550</v>
      </c>
      <c r="I28" s="25">
        <v>0</v>
      </c>
      <c r="J28" s="16" t="s">
        <v>550</v>
      </c>
      <c r="K28" s="25">
        <v>0</v>
      </c>
      <c r="L28" s="16"/>
      <c r="M28" s="25"/>
      <c r="N28" s="16"/>
      <c r="O28" s="25"/>
      <c r="P28" s="16"/>
      <c r="Q28" s="25"/>
      <c r="R28" s="16"/>
      <c r="S28" s="25"/>
      <c r="T28" s="16"/>
      <c r="U28" s="25"/>
      <c r="V28" s="16" t="s">
        <v>550</v>
      </c>
      <c r="W28" s="25">
        <v>0</v>
      </c>
      <c r="X28" s="16"/>
      <c r="Y28" s="25"/>
      <c r="Z28" s="16"/>
      <c r="AA28" s="25"/>
      <c r="AB28" s="16" t="s">
        <v>550</v>
      </c>
      <c r="AC28" s="25">
        <v>0</v>
      </c>
      <c r="AD28" s="16"/>
      <c r="AE28" s="28"/>
    </row>
    <row r="29" spans="2:31" customFormat="1" ht="18.75">
      <c r="B29" s="18"/>
      <c r="D29" s="16"/>
      <c r="E29" s="28"/>
      <c r="F29" s="16"/>
      <c r="G29" s="28"/>
      <c r="H29" s="16"/>
      <c r="I29" s="28"/>
      <c r="J29" s="16"/>
      <c r="K29" s="28"/>
      <c r="L29" s="16"/>
      <c r="M29" s="28"/>
      <c r="N29" s="16"/>
      <c r="O29" s="28"/>
      <c r="P29" s="16"/>
      <c r="Q29" s="28"/>
      <c r="R29" s="16"/>
      <c r="S29" s="28"/>
      <c r="T29" s="16"/>
      <c r="U29" s="28"/>
      <c r="V29" s="16"/>
      <c r="W29" s="28"/>
      <c r="X29" s="16"/>
      <c r="Y29" s="28"/>
      <c r="Z29" s="16"/>
      <c r="AA29" s="28"/>
      <c r="AB29" s="16"/>
      <c r="AC29" s="28"/>
      <c r="AD29" s="19"/>
      <c r="AE29" s="20"/>
    </row>
    <row r="30" spans="2:31" customFormat="1" ht="18.75">
      <c r="B30" s="18"/>
      <c r="D30" s="16"/>
      <c r="E30" s="28"/>
      <c r="F30" s="16"/>
      <c r="G30" s="28"/>
      <c r="H30" s="16"/>
      <c r="I30" s="28"/>
      <c r="J30" s="16"/>
      <c r="K30" s="28"/>
      <c r="L30" s="16"/>
      <c r="M30" s="28"/>
      <c r="N30" s="16"/>
      <c r="O30" s="28"/>
      <c r="P30" s="16"/>
      <c r="Q30" s="28"/>
      <c r="R30" s="16"/>
      <c r="S30" s="28"/>
      <c r="T30" s="16"/>
      <c r="U30" s="28"/>
      <c r="V30" s="16"/>
      <c r="W30" s="28"/>
      <c r="X30" s="16"/>
      <c r="Y30" s="28"/>
      <c r="Z30" s="16"/>
      <c r="AA30" s="28"/>
      <c r="AB30" s="16"/>
      <c r="AC30" s="28"/>
      <c r="AD30" s="16"/>
      <c r="AE30" s="28"/>
    </row>
    <row r="31" spans="2:31" customFormat="1" ht="18.75">
      <c r="B31" s="18"/>
      <c r="D31" s="19" t="s">
        <v>24</v>
      </c>
      <c r="E31" s="20">
        <v>0.05</v>
      </c>
      <c r="F31" s="19" t="s">
        <v>24</v>
      </c>
      <c r="G31" s="20">
        <v>0.125</v>
      </c>
      <c r="H31" s="19" t="s">
        <v>24</v>
      </c>
      <c r="I31" s="20">
        <v>0.20500000000000002</v>
      </c>
      <c r="J31" s="19" t="s">
        <v>24</v>
      </c>
      <c r="K31" s="20">
        <v>0.22499999999999998</v>
      </c>
      <c r="L31" s="19" t="s">
        <v>24</v>
      </c>
      <c r="M31" s="20">
        <v>0.05</v>
      </c>
      <c r="N31" s="19" t="s">
        <v>24</v>
      </c>
      <c r="O31" s="20">
        <v>0.05</v>
      </c>
      <c r="P31" s="19" t="s">
        <v>24</v>
      </c>
      <c r="Q31" s="20">
        <v>0.05</v>
      </c>
      <c r="R31" s="19" t="s">
        <v>24</v>
      </c>
      <c r="S31" s="20">
        <v>0.125</v>
      </c>
      <c r="T31" s="19" t="s">
        <v>24</v>
      </c>
      <c r="U31" s="20">
        <v>0.125</v>
      </c>
      <c r="V31" s="19" t="s">
        <v>24</v>
      </c>
      <c r="W31" s="20">
        <v>0.125</v>
      </c>
      <c r="X31" s="19" t="s">
        <v>24</v>
      </c>
      <c r="Y31" s="20">
        <v>0.20500000000000002</v>
      </c>
      <c r="Z31" s="19" t="s">
        <v>24</v>
      </c>
      <c r="AA31" s="20">
        <v>0.20500000000000002</v>
      </c>
      <c r="AB31" s="19" t="s">
        <v>24</v>
      </c>
      <c r="AC31" s="20">
        <v>0.20500000000000002</v>
      </c>
      <c r="AD31" s="23"/>
      <c r="AE31" s="24"/>
    </row>
    <row r="32" spans="2:31" customFormat="1" ht="18.75">
      <c r="B32" s="18"/>
      <c r="D32" s="21"/>
      <c r="E32" s="29"/>
      <c r="F32" s="21"/>
      <c r="G32" s="29"/>
      <c r="H32" s="21"/>
      <c r="I32" s="29"/>
      <c r="J32" s="21"/>
      <c r="K32" s="29"/>
      <c r="L32" s="21"/>
      <c r="M32" s="29"/>
      <c r="N32" s="21"/>
      <c r="O32" s="29"/>
      <c r="P32" s="21"/>
      <c r="Q32" s="29"/>
      <c r="R32" s="21"/>
      <c r="S32" s="29"/>
      <c r="T32" s="21"/>
      <c r="U32" s="29"/>
      <c r="V32" s="21"/>
      <c r="W32" s="29"/>
      <c r="X32" s="21"/>
      <c r="Y32" s="29"/>
      <c r="Z32" s="21"/>
      <c r="AA32" s="29"/>
      <c r="AB32" s="21"/>
      <c r="AC32" s="29"/>
      <c r="AD32" s="16"/>
      <c r="AE32" s="25"/>
    </row>
    <row r="33" spans="2:31" customFormat="1" ht="18.75">
      <c r="B33" s="18"/>
      <c r="D33" s="23" t="s">
        <v>25</v>
      </c>
      <c r="E33" s="24">
        <v>0.05</v>
      </c>
      <c r="F33" s="23" t="s">
        <v>25</v>
      </c>
      <c r="G33" s="24">
        <v>7.4999999999999997E-2</v>
      </c>
      <c r="H33" s="23" t="s">
        <v>25</v>
      </c>
      <c r="I33" s="24">
        <v>7.4999999999999997E-2</v>
      </c>
      <c r="J33" s="23" t="s">
        <v>25</v>
      </c>
      <c r="K33" s="24">
        <v>0.05</v>
      </c>
      <c r="L33" s="23" t="s">
        <v>25</v>
      </c>
      <c r="M33" s="24">
        <v>0.05</v>
      </c>
      <c r="N33" s="23" t="s">
        <v>25</v>
      </c>
      <c r="O33" s="24">
        <v>0.05</v>
      </c>
      <c r="P33" s="23" t="s">
        <v>25</v>
      </c>
      <c r="Q33" s="24">
        <v>0.05</v>
      </c>
      <c r="R33" s="23" t="s">
        <v>25</v>
      </c>
      <c r="S33" s="24">
        <v>7.4999999999999997E-2</v>
      </c>
      <c r="T33" s="23" t="s">
        <v>25</v>
      </c>
      <c r="U33" s="24">
        <v>7.4999999999999997E-2</v>
      </c>
      <c r="V33" s="23" t="s">
        <v>25</v>
      </c>
      <c r="W33" s="24">
        <v>7.4999999999999997E-2</v>
      </c>
      <c r="X33" s="23" t="s">
        <v>25</v>
      </c>
      <c r="Y33" s="24">
        <v>7.4999999999999997E-2</v>
      </c>
      <c r="Z33" s="23" t="s">
        <v>25</v>
      </c>
      <c r="AA33" s="24">
        <v>7.4999999999999997E-2</v>
      </c>
      <c r="AB33" s="23" t="s">
        <v>25</v>
      </c>
      <c r="AC33" s="24">
        <v>7.4999999999999997E-2</v>
      </c>
      <c r="AD33" s="16"/>
      <c r="AE33" s="25"/>
    </row>
    <row r="34" spans="2:31" customFormat="1" ht="18.75">
      <c r="B34" s="30"/>
      <c r="D34" s="16" t="s">
        <v>45</v>
      </c>
      <c r="E34" s="25">
        <v>0.5</v>
      </c>
      <c r="F34" s="16" t="s">
        <v>45</v>
      </c>
      <c r="G34" s="25">
        <v>0.5</v>
      </c>
      <c r="H34" s="16" t="s">
        <v>45</v>
      </c>
      <c r="I34" s="25">
        <v>0.5</v>
      </c>
      <c r="J34" s="16" t="s">
        <v>45</v>
      </c>
      <c r="K34" s="25">
        <v>0.5</v>
      </c>
      <c r="L34" s="16" t="s">
        <v>44</v>
      </c>
      <c r="M34" s="25">
        <v>0.5</v>
      </c>
      <c r="N34" s="16" t="s">
        <v>44</v>
      </c>
      <c r="O34" s="25">
        <v>0.5</v>
      </c>
      <c r="P34" s="16" t="s">
        <v>45</v>
      </c>
      <c r="Q34" s="25">
        <v>0.5</v>
      </c>
      <c r="R34" s="16" t="s">
        <v>44</v>
      </c>
      <c r="S34" s="25">
        <v>0.5</v>
      </c>
      <c r="T34" s="16" t="s">
        <v>44</v>
      </c>
      <c r="U34" s="25">
        <v>0.5</v>
      </c>
      <c r="V34" s="16" t="s">
        <v>45</v>
      </c>
      <c r="W34" s="25">
        <v>0.5</v>
      </c>
      <c r="X34" s="16" t="s">
        <v>44</v>
      </c>
      <c r="Y34" s="25">
        <v>0.5</v>
      </c>
      <c r="Z34" s="16" t="s">
        <v>44</v>
      </c>
      <c r="AA34" s="25">
        <v>0.5</v>
      </c>
      <c r="AB34" s="16" t="s">
        <v>45</v>
      </c>
      <c r="AC34" s="25">
        <v>0.5</v>
      </c>
      <c r="AD34" s="16"/>
      <c r="AE34" s="25"/>
    </row>
    <row r="35" spans="2:31" customFormat="1" ht="18.75">
      <c r="B35" s="30"/>
      <c r="D35" s="16" t="s">
        <v>117</v>
      </c>
      <c r="E35" s="25">
        <v>0.5</v>
      </c>
      <c r="F35" s="16" t="s">
        <v>117</v>
      </c>
      <c r="G35" s="25">
        <v>0.5</v>
      </c>
      <c r="H35" s="16" t="s">
        <v>117</v>
      </c>
      <c r="I35" s="25">
        <v>0.5</v>
      </c>
      <c r="J35" s="16" t="s">
        <v>117</v>
      </c>
      <c r="K35" s="25">
        <v>0.5</v>
      </c>
      <c r="L35" s="16" t="s">
        <v>117</v>
      </c>
      <c r="M35" s="25">
        <v>0.5</v>
      </c>
      <c r="N35" s="16" t="s">
        <v>117</v>
      </c>
      <c r="O35" s="25">
        <v>0.5</v>
      </c>
      <c r="P35" s="16" t="s">
        <v>117</v>
      </c>
      <c r="Q35" s="25">
        <v>0.5</v>
      </c>
      <c r="R35" s="16" t="s">
        <v>117</v>
      </c>
      <c r="S35" s="25">
        <v>0.5</v>
      </c>
      <c r="T35" s="16" t="s">
        <v>117</v>
      </c>
      <c r="U35" s="25">
        <v>0.5</v>
      </c>
      <c r="V35" s="16" t="s">
        <v>117</v>
      </c>
      <c r="W35" s="25">
        <v>0.5</v>
      </c>
      <c r="X35" s="16" t="s">
        <v>117</v>
      </c>
      <c r="Y35" s="25">
        <v>0.5</v>
      </c>
      <c r="Z35" s="16" t="s">
        <v>117</v>
      </c>
      <c r="AA35" s="25">
        <v>0.5</v>
      </c>
      <c r="AB35" s="16" t="s">
        <v>117</v>
      </c>
      <c r="AC35" s="25">
        <v>0.5</v>
      </c>
      <c r="AD35" s="16"/>
      <c r="AE35" s="28"/>
    </row>
    <row r="36" spans="2:31" customFormat="1" ht="18.75">
      <c r="B36" s="30"/>
      <c r="D36" s="16" t="s">
        <v>46</v>
      </c>
      <c r="E36" s="25">
        <v>0</v>
      </c>
      <c r="F36" s="16" t="s">
        <v>46</v>
      </c>
      <c r="G36" s="25">
        <v>0</v>
      </c>
      <c r="H36" s="16" t="s">
        <v>46</v>
      </c>
      <c r="I36" s="25">
        <v>0</v>
      </c>
      <c r="J36" s="16" t="s">
        <v>46</v>
      </c>
      <c r="K36" s="25">
        <v>0</v>
      </c>
      <c r="L36" s="16" t="s">
        <v>46</v>
      </c>
      <c r="M36" s="25">
        <v>0</v>
      </c>
      <c r="N36" s="16" t="s">
        <v>46</v>
      </c>
      <c r="O36" s="25">
        <v>0</v>
      </c>
      <c r="P36" s="16" t="s">
        <v>44</v>
      </c>
      <c r="Q36" s="25">
        <v>0</v>
      </c>
      <c r="R36" s="16" t="s">
        <v>46</v>
      </c>
      <c r="S36" s="25">
        <v>0</v>
      </c>
      <c r="T36" s="16" t="s">
        <v>46</v>
      </c>
      <c r="U36" s="25">
        <v>0</v>
      </c>
      <c r="V36" s="16" t="s">
        <v>44</v>
      </c>
      <c r="W36" s="25">
        <v>0</v>
      </c>
      <c r="X36" s="16" t="s">
        <v>46</v>
      </c>
      <c r="Y36" s="25">
        <v>0</v>
      </c>
      <c r="Z36" s="16" t="s">
        <v>46</v>
      </c>
      <c r="AA36" s="25">
        <v>0</v>
      </c>
      <c r="AB36" s="16" t="s">
        <v>44</v>
      </c>
      <c r="AC36" s="25">
        <v>0</v>
      </c>
      <c r="AD36" s="23"/>
      <c r="AE36" s="24"/>
    </row>
    <row r="37" spans="2:31" customFormat="1" ht="18.75">
      <c r="B37" s="18"/>
      <c r="D37" s="16"/>
      <c r="E37" s="28"/>
      <c r="F37" s="16"/>
      <c r="G37" s="28"/>
      <c r="H37" s="16"/>
      <c r="I37" s="28"/>
      <c r="J37" s="16"/>
      <c r="K37" s="28"/>
      <c r="L37" s="16"/>
      <c r="M37" s="28"/>
      <c r="N37" s="16"/>
      <c r="O37" s="28"/>
      <c r="P37" s="16"/>
      <c r="Q37" s="28"/>
      <c r="R37" s="16"/>
      <c r="S37" s="28"/>
      <c r="T37" s="16"/>
      <c r="U37" s="28"/>
      <c r="V37" s="16"/>
      <c r="W37" s="28"/>
      <c r="X37" s="16"/>
      <c r="Y37" s="28"/>
      <c r="Z37" s="16"/>
      <c r="AA37" s="28"/>
      <c r="AB37" s="16"/>
      <c r="AC37" s="28"/>
      <c r="AD37" s="16"/>
      <c r="AE37" s="25"/>
    </row>
    <row r="38" spans="2:31" customFormat="1" ht="18.75">
      <c r="B38" s="18"/>
      <c r="D38" s="23" t="s">
        <v>26</v>
      </c>
      <c r="E38" s="24">
        <v>0</v>
      </c>
      <c r="F38" s="23" t="s">
        <v>26</v>
      </c>
      <c r="G38" s="24">
        <v>0.05</v>
      </c>
      <c r="H38" s="23" t="s">
        <v>26</v>
      </c>
      <c r="I38" s="24">
        <v>0.13</v>
      </c>
      <c r="J38" s="23" t="s">
        <v>26</v>
      </c>
      <c r="K38" s="24">
        <v>0.17499999999999999</v>
      </c>
      <c r="L38" s="23" t="s">
        <v>26</v>
      </c>
      <c r="M38" s="24">
        <v>0</v>
      </c>
      <c r="N38" s="23" t="s">
        <v>26</v>
      </c>
      <c r="O38" s="24">
        <v>0</v>
      </c>
      <c r="P38" s="23" t="s">
        <v>26</v>
      </c>
      <c r="Q38" s="24">
        <v>0</v>
      </c>
      <c r="R38" s="23" t="s">
        <v>26</v>
      </c>
      <c r="S38" s="24">
        <v>0.05</v>
      </c>
      <c r="T38" s="23" t="s">
        <v>26</v>
      </c>
      <c r="U38" s="24">
        <v>0.05</v>
      </c>
      <c r="V38" s="23" t="s">
        <v>26</v>
      </c>
      <c r="W38" s="24">
        <v>0.05</v>
      </c>
      <c r="X38" s="23" t="s">
        <v>26</v>
      </c>
      <c r="Y38" s="24">
        <v>0.13</v>
      </c>
      <c r="Z38" s="23" t="s">
        <v>26</v>
      </c>
      <c r="AA38" s="24">
        <v>0.13</v>
      </c>
      <c r="AB38" s="23" t="s">
        <v>26</v>
      </c>
      <c r="AC38" s="24">
        <v>0.13</v>
      </c>
      <c r="AD38" s="16"/>
      <c r="AE38" s="25"/>
    </row>
    <row r="39" spans="2:31" customFormat="1" ht="18.75">
      <c r="B39" s="31"/>
      <c r="D39" s="16"/>
      <c r="E39" s="25"/>
      <c r="F39" s="16" t="s">
        <v>732</v>
      </c>
      <c r="G39" s="25">
        <v>0.5</v>
      </c>
      <c r="H39" s="16" t="s">
        <v>732</v>
      </c>
      <c r="I39" s="25">
        <v>0.26923076923076927</v>
      </c>
      <c r="J39" s="16" t="s">
        <v>732</v>
      </c>
      <c r="K39" s="25">
        <v>0.25714285714285717</v>
      </c>
      <c r="L39" s="16"/>
      <c r="M39" s="26"/>
      <c r="N39" s="16"/>
      <c r="O39" s="26"/>
      <c r="P39" s="16"/>
      <c r="Q39" s="26"/>
      <c r="R39" s="16" t="s">
        <v>732</v>
      </c>
      <c r="S39" s="25">
        <v>0.5</v>
      </c>
      <c r="T39" s="16" t="s">
        <v>732</v>
      </c>
      <c r="U39" s="25">
        <v>0.5</v>
      </c>
      <c r="V39" s="16" t="s">
        <v>732</v>
      </c>
      <c r="W39" s="25">
        <v>0.5</v>
      </c>
      <c r="X39" s="16" t="s">
        <v>732</v>
      </c>
      <c r="Y39" s="25">
        <v>0.26923076923076927</v>
      </c>
      <c r="Z39" s="16" t="s">
        <v>732</v>
      </c>
      <c r="AA39" s="25">
        <v>0.26923076923076927</v>
      </c>
      <c r="AB39" s="16" t="s">
        <v>732</v>
      </c>
      <c r="AC39" s="25">
        <v>0.26923076923076927</v>
      </c>
      <c r="AD39" s="16"/>
      <c r="AE39" s="25"/>
    </row>
    <row r="40" spans="2:31" customFormat="1" ht="18.75">
      <c r="B40" s="31"/>
      <c r="D40" s="16"/>
      <c r="E40" s="25"/>
      <c r="F40" s="16" t="s">
        <v>414</v>
      </c>
      <c r="G40" s="25">
        <v>0.5</v>
      </c>
      <c r="H40" s="16" t="s">
        <v>414</v>
      </c>
      <c r="I40" s="25">
        <v>0.26923076923076927</v>
      </c>
      <c r="J40" s="16" t="s">
        <v>414</v>
      </c>
      <c r="K40" s="25">
        <v>0.25714285714285717</v>
      </c>
      <c r="L40" s="16"/>
      <c r="M40" s="26"/>
      <c r="N40" s="16"/>
      <c r="O40" s="26"/>
      <c r="P40" s="16"/>
      <c r="Q40" s="26"/>
      <c r="R40" s="16" t="s">
        <v>414</v>
      </c>
      <c r="S40" s="25">
        <v>0.5</v>
      </c>
      <c r="T40" s="16" t="s">
        <v>414</v>
      </c>
      <c r="U40" s="25">
        <v>0.5</v>
      </c>
      <c r="V40" s="16" t="s">
        <v>414</v>
      </c>
      <c r="W40" s="25">
        <v>0.5</v>
      </c>
      <c r="X40" s="16" t="s">
        <v>414</v>
      </c>
      <c r="Y40" s="25">
        <v>0.26923076923076927</v>
      </c>
      <c r="Z40" s="16" t="s">
        <v>414</v>
      </c>
      <c r="AA40" s="25">
        <v>0.26923076923076927</v>
      </c>
      <c r="AB40" s="16" t="s">
        <v>414</v>
      </c>
      <c r="AC40" s="25">
        <v>0.26923076923076927</v>
      </c>
      <c r="AD40" s="16"/>
      <c r="AE40" s="28"/>
    </row>
    <row r="41" spans="2:31" customFormat="1" ht="18.75">
      <c r="B41" s="31"/>
      <c r="D41" s="16"/>
      <c r="E41" s="25"/>
      <c r="F41" s="16" t="s">
        <v>285</v>
      </c>
      <c r="G41" s="25">
        <v>0</v>
      </c>
      <c r="H41" s="16" t="s">
        <v>68</v>
      </c>
      <c r="I41" s="25">
        <v>0.26923076923076927</v>
      </c>
      <c r="J41" s="16" t="s">
        <v>68</v>
      </c>
      <c r="K41" s="25">
        <v>0.25714285714285717</v>
      </c>
      <c r="L41" s="16"/>
      <c r="M41" s="26"/>
      <c r="N41" s="16"/>
      <c r="O41" s="26"/>
      <c r="P41" s="16"/>
      <c r="Q41" s="26"/>
      <c r="R41" s="16" t="s">
        <v>285</v>
      </c>
      <c r="S41" s="25">
        <v>0</v>
      </c>
      <c r="T41" s="16" t="s">
        <v>285</v>
      </c>
      <c r="U41" s="25">
        <v>0</v>
      </c>
      <c r="V41" s="16" t="s">
        <v>285</v>
      </c>
      <c r="W41" s="25">
        <v>0</v>
      </c>
      <c r="X41" s="16" t="s">
        <v>68</v>
      </c>
      <c r="Y41" s="25">
        <v>0.26923076923076927</v>
      </c>
      <c r="Z41" s="16" t="s">
        <v>68</v>
      </c>
      <c r="AA41" s="25">
        <v>0.26923076923076927</v>
      </c>
      <c r="AB41" s="16" t="s">
        <v>68</v>
      </c>
      <c r="AC41" s="25">
        <v>0.26923076923076927</v>
      </c>
      <c r="AD41" s="19"/>
      <c r="AE41" s="20"/>
    </row>
    <row r="42" spans="2:31" customFormat="1" ht="18.75">
      <c r="B42" s="18"/>
      <c r="D42" s="16"/>
      <c r="E42" s="26"/>
      <c r="F42" s="16"/>
      <c r="G42" s="26"/>
      <c r="H42" s="16" t="s">
        <v>285</v>
      </c>
      <c r="I42" s="26">
        <v>0.19230769230769218</v>
      </c>
      <c r="J42" s="16" t="s">
        <v>285</v>
      </c>
      <c r="K42" s="26">
        <v>0.22857142857142854</v>
      </c>
      <c r="L42" s="16"/>
      <c r="M42" s="26"/>
      <c r="N42" s="16"/>
      <c r="O42" s="26"/>
      <c r="P42" s="16"/>
      <c r="Q42" s="26"/>
      <c r="R42" s="16"/>
      <c r="S42" s="26"/>
      <c r="T42" s="16"/>
      <c r="U42" s="26"/>
      <c r="V42" s="16"/>
      <c r="W42" s="26"/>
      <c r="X42" s="16" t="s">
        <v>285</v>
      </c>
      <c r="Y42" s="26">
        <v>0.19230769230769218</v>
      </c>
      <c r="Z42" s="16" t="s">
        <v>285</v>
      </c>
      <c r="AA42" s="26">
        <v>0.19230769230769218</v>
      </c>
      <c r="AB42" s="16" t="s">
        <v>285</v>
      </c>
      <c r="AC42" s="26">
        <v>0.19230769230769218</v>
      </c>
      <c r="AD42" s="16"/>
      <c r="AE42" s="26"/>
    </row>
    <row r="43" spans="2:31" customFormat="1" ht="18.75">
      <c r="B43" s="18"/>
      <c r="D43" s="16"/>
      <c r="E43" s="26"/>
      <c r="F43" s="16"/>
      <c r="G43" s="26"/>
      <c r="H43" s="16"/>
      <c r="I43" s="26"/>
      <c r="J43" s="16"/>
      <c r="K43" s="26"/>
      <c r="L43" s="16"/>
      <c r="M43" s="26"/>
      <c r="N43" s="16"/>
      <c r="O43" s="26"/>
      <c r="P43" s="16"/>
      <c r="Q43" s="26"/>
      <c r="R43" s="16"/>
      <c r="S43" s="26"/>
      <c r="T43" s="16"/>
      <c r="U43" s="26"/>
      <c r="V43" s="16"/>
      <c r="W43" s="26"/>
      <c r="X43" s="16"/>
      <c r="Y43" s="26"/>
      <c r="Z43" s="16"/>
      <c r="AA43" s="26"/>
      <c r="AB43" s="16"/>
      <c r="AC43" s="26"/>
      <c r="AD43" s="23"/>
      <c r="AE43" s="24"/>
    </row>
    <row r="44" spans="2:31" customFormat="1" ht="18.75">
      <c r="B44" s="18"/>
      <c r="D44" s="19" t="s">
        <v>27</v>
      </c>
      <c r="E44" s="20">
        <v>2.5000000000000001E-2</v>
      </c>
      <c r="F44" s="19" t="s">
        <v>27</v>
      </c>
      <c r="G44" s="20">
        <v>9.0000000000000011E-2</v>
      </c>
      <c r="H44" s="19" t="s">
        <v>27</v>
      </c>
      <c r="I44" s="20">
        <v>0.12</v>
      </c>
      <c r="J44" s="19" t="s">
        <v>27</v>
      </c>
      <c r="K44" s="20">
        <v>0.18</v>
      </c>
      <c r="L44" s="19" t="s">
        <v>27</v>
      </c>
      <c r="M44" s="20">
        <v>2.5000000000000001E-2</v>
      </c>
      <c r="N44" s="19" t="s">
        <v>27</v>
      </c>
      <c r="O44" s="20">
        <v>2.5000000000000001E-2</v>
      </c>
      <c r="P44" s="19" t="s">
        <v>27</v>
      </c>
      <c r="Q44" s="20">
        <v>2.5000000000000001E-2</v>
      </c>
      <c r="R44" s="19" t="s">
        <v>27</v>
      </c>
      <c r="S44" s="20">
        <v>9.0000000000000011E-2</v>
      </c>
      <c r="T44" s="19" t="s">
        <v>27</v>
      </c>
      <c r="U44" s="20">
        <v>9.0000000000000011E-2</v>
      </c>
      <c r="V44" s="19" t="s">
        <v>27</v>
      </c>
      <c r="W44" s="20">
        <v>9.0000000000000011E-2</v>
      </c>
      <c r="X44" s="19" t="s">
        <v>27</v>
      </c>
      <c r="Y44" s="20">
        <v>0.12</v>
      </c>
      <c r="Z44" s="19" t="s">
        <v>27</v>
      </c>
      <c r="AA44" s="20">
        <v>0.12</v>
      </c>
      <c r="AB44" s="19" t="s">
        <v>27</v>
      </c>
      <c r="AC44" s="20">
        <v>0.12</v>
      </c>
      <c r="AD44" s="16"/>
      <c r="AE44" s="25"/>
    </row>
    <row r="45" spans="2:31" customFormat="1" ht="18.75">
      <c r="B45" s="18"/>
      <c r="D45" s="16"/>
      <c r="E45" s="28"/>
      <c r="F45" s="16"/>
      <c r="G45" s="28"/>
      <c r="H45" s="16"/>
      <c r="I45" s="28"/>
      <c r="J45" s="16"/>
      <c r="K45" s="28"/>
      <c r="L45" s="16"/>
      <c r="M45" s="28"/>
      <c r="N45" s="16"/>
      <c r="O45" s="28"/>
      <c r="P45" s="16"/>
      <c r="Q45" s="28"/>
      <c r="R45" s="16"/>
      <c r="S45" s="28"/>
      <c r="T45" s="16"/>
      <c r="U45" s="28"/>
      <c r="V45" s="16"/>
      <c r="W45" s="28"/>
      <c r="X45" s="16"/>
      <c r="Y45" s="28"/>
      <c r="Z45" s="16"/>
      <c r="AA45" s="28"/>
      <c r="AB45" s="16"/>
      <c r="AC45" s="28"/>
      <c r="AD45" s="16"/>
      <c r="AE45" s="25"/>
    </row>
    <row r="46" spans="2:31" customFormat="1" ht="18.75">
      <c r="B46" s="18"/>
      <c r="D46" s="23" t="s">
        <v>28</v>
      </c>
      <c r="E46" s="24">
        <v>2.5000000000000001E-2</v>
      </c>
      <c r="F46" s="23" t="s">
        <v>28</v>
      </c>
      <c r="G46" s="24">
        <v>0.05</v>
      </c>
      <c r="H46" s="23" t="s">
        <v>28</v>
      </c>
      <c r="I46" s="24">
        <v>0.04</v>
      </c>
      <c r="J46" s="23" t="s">
        <v>28</v>
      </c>
      <c r="K46" s="24">
        <v>0.06</v>
      </c>
      <c r="L46" s="23" t="s">
        <v>28</v>
      </c>
      <c r="M46" s="24">
        <v>2.5000000000000001E-2</v>
      </c>
      <c r="N46" s="23" t="s">
        <v>28</v>
      </c>
      <c r="O46" s="24">
        <v>2.5000000000000001E-2</v>
      </c>
      <c r="P46" s="23" t="s">
        <v>28</v>
      </c>
      <c r="Q46" s="24">
        <v>2.5000000000000001E-2</v>
      </c>
      <c r="R46" s="23" t="s">
        <v>28</v>
      </c>
      <c r="S46" s="24">
        <v>0.05</v>
      </c>
      <c r="T46" s="23" t="s">
        <v>28</v>
      </c>
      <c r="U46" s="24">
        <v>0.05</v>
      </c>
      <c r="V46" s="23" t="s">
        <v>28</v>
      </c>
      <c r="W46" s="24">
        <v>0.05</v>
      </c>
      <c r="X46" s="23" t="s">
        <v>28</v>
      </c>
      <c r="Y46" s="24">
        <v>0.04</v>
      </c>
      <c r="Z46" s="23" t="s">
        <v>28</v>
      </c>
      <c r="AA46" s="24">
        <v>0.04</v>
      </c>
      <c r="AB46" s="23" t="s">
        <v>28</v>
      </c>
      <c r="AC46" s="24">
        <v>0.04</v>
      </c>
      <c r="AD46" s="16"/>
      <c r="AE46" s="25"/>
    </row>
    <row r="47" spans="2:31" customFormat="1" ht="18.75">
      <c r="B47" s="32"/>
      <c r="D47" s="16" t="s">
        <v>508</v>
      </c>
      <c r="E47" s="25">
        <v>1</v>
      </c>
      <c r="F47" s="16" t="s">
        <v>508</v>
      </c>
      <c r="G47" s="25">
        <v>0.5</v>
      </c>
      <c r="H47" s="16" t="s">
        <v>508</v>
      </c>
      <c r="I47" s="25">
        <v>1</v>
      </c>
      <c r="J47" s="16" t="s">
        <v>508</v>
      </c>
      <c r="K47" s="25">
        <v>0.5</v>
      </c>
      <c r="L47" s="16" t="s">
        <v>508</v>
      </c>
      <c r="M47" s="25">
        <v>1</v>
      </c>
      <c r="N47" s="16" t="s">
        <v>508</v>
      </c>
      <c r="O47" s="25">
        <v>1</v>
      </c>
      <c r="P47" s="16" t="s">
        <v>508</v>
      </c>
      <c r="Q47" s="25">
        <v>1</v>
      </c>
      <c r="R47" s="16" t="s">
        <v>508</v>
      </c>
      <c r="S47" s="25">
        <v>0.5</v>
      </c>
      <c r="T47" s="16" t="s">
        <v>508</v>
      </c>
      <c r="U47" s="25">
        <v>0.5</v>
      </c>
      <c r="V47" s="16" t="s">
        <v>508</v>
      </c>
      <c r="W47" s="25">
        <v>0.5</v>
      </c>
      <c r="X47" s="16" t="s">
        <v>508</v>
      </c>
      <c r="Y47" s="25">
        <v>1</v>
      </c>
      <c r="Z47" s="16" t="s">
        <v>508</v>
      </c>
      <c r="AA47" s="25">
        <v>1</v>
      </c>
      <c r="AB47" s="16" t="s">
        <v>508</v>
      </c>
      <c r="AC47" s="25">
        <v>1</v>
      </c>
      <c r="AD47" s="16"/>
      <c r="AE47" s="28"/>
    </row>
    <row r="48" spans="2:31" customFormat="1" ht="18.75">
      <c r="B48" s="32"/>
      <c r="D48" s="16" t="s">
        <v>289</v>
      </c>
      <c r="E48" s="25">
        <v>0</v>
      </c>
      <c r="F48" s="16" t="s">
        <v>289</v>
      </c>
      <c r="G48" s="25">
        <v>0.5</v>
      </c>
      <c r="H48" s="16" t="s">
        <v>289</v>
      </c>
      <c r="I48" s="25">
        <v>0</v>
      </c>
      <c r="J48" s="16" t="s">
        <v>289</v>
      </c>
      <c r="K48" s="25">
        <v>0.5</v>
      </c>
      <c r="L48" s="16" t="s">
        <v>289</v>
      </c>
      <c r="M48" s="25">
        <v>0</v>
      </c>
      <c r="N48" s="16" t="s">
        <v>289</v>
      </c>
      <c r="O48" s="25">
        <v>0</v>
      </c>
      <c r="P48" s="16" t="s">
        <v>289</v>
      </c>
      <c r="Q48" s="25">
        <v>0</v>
      </c>
      <c r="R48" s="16" t="s">
        <v>289</v>
      </c>
      <c r="S48" s="25">
        <v>0.5</v>
      </c>
      <c r="T48" s="16" t="s">
        <v>289</v>
      </c>
      <c r="U48" s="25">
        <v>0.5</v>
      </c>
      <c r="V48" s="16" t="s">
        <v>289</v>
      </c>
      <c r="W48" s="25">
        <v>0.5</v>
      </c>
      <c r="X48" s="16" t="s">
        <v>289</v>
      </c>
      <c r="Y48" s="25">
        <v>0</v>
      </c>
      <c r="Z48" s="16" t="s">
        <v>289</v>
      </c>
      <c r="AA48" s="25">
        <v>0</v>
      </c>
      <c r="AB48" s="16" t="s">
        <v>289</v>
      </c>
      <c r="AC48" s="25">
        <v>0</v>
      </c>
      <c r="AD48" s="23"/>
      <c r="AE48" s="24"/>
    </row>
    <row r="49" spans="2:31" customFormat="1" ht="18.75">
      <c r="B49" s="32"/>
      <c r="D49" s="16" t="s">
        <v>74</v>
      </c>
      <c r="E49" s="25">
        <v>0</v>
      </c>
      <c r="F49" s="16" t="s">
        <v>74</v>
      </c>
      <c r="G49" s="25">
        <v>0</v>
      </c>
      <c r="H49" s="16" t="s">
        <v>74</v>
      </c>
      <c r="I49" s="25">
        <v>0</v>
      </c>
      <c r="J49" s="16" t="s">
        <v>74</v>
      </c>
      <c r="K49" s="25">
        <v>0</v>
      </c>
      <c r="L49" s="16" t="s">
        <v>74</v>
      </c>
      <c r="M49" s="25">
        <v>0</v>
      </c>
      <c r="N49" s="16" t="s">
        <v>74</v>
      </c>
      <c r="O49" s="25">
        <v>0</v>
      </c>
      <c r="P49" s="16" t="s">
        <v>74</v>
      </c>
      <c r="Q49" s="25">
        <v>0</v>
      </c>
      <c r="R49" s="16" t="s">
        <v>74</v>
      </c>
      <c r="S49" s="25">
        <v>0</v>
      </c>
      <c r="T49" s="16" t="s">
        <v>74</v>
      </c>
      <c r="U49" s="25">
        <v>0</v>
      </c>
      <c r="V49" s="16" t="s">
        <v>74</v>
      </c>
      <c r="W49" s="25">
        <v>0</v>
      </c>
      <c r="X49" s="16" t="s">
        <v>74</v>
      </c>
      <c r="Y49" s="25">
        <v>0</v>
      </c>
      <c r="Z49" s="16" t="s">
        <v>74</v>
      </c>
      <c r="AA49" s="25">
        <v>0</v>
      </c>
      <c r="AB49" s="16" t="s">
        <v>74</v>
      </c>
      <c r="AC49" s="25">
        <v>0</v>
      </c>
      <c r="AD49" s="16"/>
      <c r="AE49" s="25"/>
    </row>
    <row r="50" spans="2:31" customFormat="1" ht="18.75">
      <c r="B50" s="18"/>
      <c r="D50" s="16"/>
      <c r="E50" s="26"/>
      <c r="F50" s="16"/>
      <c r="G50" s="26"/>
      <c r="H50" s="16"/>
      <c r="I50" s="26"/>
      <c r="J50" s="16"/>
      <c r="K50" s="26"/>
      <c r="L50" s="16"/>
      <c r="M50" s="26"/>
      <c r="N50" s="16"/>
      <c r="O50" s="26"/>
      <c r="P50" s="16"/>
      <c r="Q50" s="26"/>
      <c r="R50" s="16"/>
      <c r="S50" s="26"/>
      <c r="T50" s="16"/>
      <c r="U50" s="26"/>
      <c r="V50" s="16"/>
      <c r="W50" s="26"/>
      <c r="X50" s="16"/>
      <c r="Y50" s="26"/>
      <c r="Z50" s="16"/>
      <c r="AA50" s="26"/>
      <c r="AB50" s="16"/>
      <c r="AC50" s="26"/>
      <c r="AD50" s="16"/>
      <c r="AE50" s="25"/>
    </row>
    <row r="51" spans="2:31" customFormat="1" ht="18.75">
      <c r="B51" s="18"/>
      <c r="D51" s="23" t="s">
        <v>29</v>
      </c>
      <c r="E51" s="24">
        <v>0</v>
      </c>
      <c r="F51" s="23" t="s">
        <v>29</v>
      </c>
      <c r="G51" s="24">
        <v>0.02</v>
      </c>
      <c r="H51" s="23" t="s">
        <v>29</v>
      </c>
      <c r="I51" s="24">
        <v>0.04</v>
      </c>
      <c r="J51" s="23" t="s">
        <v>29</v>
      </c>
      <c r="K51" s="24">
        <v>0.06</v>
      </c>
      <c r="L51" s="23" t="s">
        <v>29</v>
      </c>
      <c r="M51" s="24">
        <v>0</v>
      </c>
      <c r="N51" s="23" t="s">
        <v>29</v>
      </c>
      <c r="O51" s="24">
        <v>0</v>
      </c>
      <c r="P51" s="23" t="s">
        <v>29</v>
      </c>
      <c r="Q51" s="24">
        <v>0</v>
      </c>
      <c r="R51" s="23" t="s">
        <v>29</v>
      </c>
      <c r="S51" s="24">
        <v>0.02</v>
      </c>
      <c r="T51" s="23" t="s">
        <v>29</v>
      </c>
      <c r="U51" s="24">
        <v>0.02</v>
      </c>
      <c r="V51" s="23" t="s">
        <v>29</v>
      </c>
      <c r="W51" s="24">
        <v>0.02</v>
      </c>
      <c r="X51" s="23" t="s">
        <v>29</v>
      </c>
      <c r="Y51" s="24">
        <v>0.04</v>
      </c>
      <c r="Z51" s="23" t="s">
        <v>29</v>
      </c>
      <c r="AA51" s="24">
        <v>0.04</v>
      </c>
      <c r="AB51" s="23" t="s">
        <v>29</v>
      </c>
      <c r="AC51" s="24">
        <v>0.04</v>
      </c>
      <c r="AD51" s="16"/>
      <c r="AE51" s="25"/>
    </row>
    <row r="52" spans="2:31" customFormat="1" ht="18.75">
      <c r="B52" s="18"/>
      <c r="D52" s="16"/>
      <c r="E52" s="25"/>
      <c r="F52" s="16" t="s">
        <v>77</v>
      </c>
      <c r="G52" s="25">
        <v>1</v>
      </c>
      <c r="H52" s="16" t="s">
        <v>77</v>
      </c>
      <c r="I52" s="25">
        <v>1</v>
      </c>
      <c r="J52" s="16" t="s">
        <v>77</v>
      </c>
      <c r="K52" s="25">
        <v>0.5</v>
      </c>
      <c r="L52" s="16"/>
      <c r="M52" s="25"/>
      <c r="N52" s="16"/>
      <c r="O52" s="25"/>
      <c r="P52" s="16"/>
      <c r="Q52" s="25"/>
      <c r="R52" s="16" t="s">
        <v>77</v>
      </c>
      <c r="S52" s="25">
        <v>1</v>
      </c>
      <c r="T52" s="16" t="s">
        <v>77</v>
      </c>
      <c r="U52" s="25">
        <v>1</v>
      </c>
      <c r="V52" s="16" t="s">
        <v>77</v>
      </c>
      <c r="W52" s="25">
        <v>1</v>
      </c>
      <c r="X52" s="16" t="s">
        <v>77</v>
      </c>
      <c r="Y52" s="25">
        <v>1</v>
      </c>
      <c r="Z52" s="16" t="s">
        <v>77</v>
      </c>
      <c r="AA52" s="25">
        <v>1</v>
      </c>
      <c r="AB52" s="16" t="s">
        <v>77</v>
      </c>
      <c r="AC52" s="25">
        <v>1</v>
      </c>
      <c r="AD52" s="16"/>
      <c r="AE52" s="28"/>
    </row>
    <row r="53" spans="2:31" customFormat="1" ht="18.75">
      <c r="B53" s="18"/>
      <c r="D53" s="16"/>
      <c r="E53" s="25"/>
      <c r="F53" s="16" t="s">
        <v>75</v>
      </c>
      <c r="G53" s="25">
        <v>0</v>
      </c>
      <c r="H53" s="16" t="s">
        <v>75</v>
      </c>
      <c r="I53" s="25">
        <v>0</v>
      </c>
      <c r="J53" s="16" t="s">
        <v>75</v>
      </c>
      <c r="K53" s="25">
        <v>0.5</v>
      </c>
      <c r="L53" s="16"/>
      <c r="M53" s="25"/>
      <c r="N53" s="16"/>
      <c r="O53" s="25"/>
      <c r="P53" s="16"/>
      <c r="Q53" s="25"/>
      <c r="R53" s="16" t="s">
        <v>56</v>
      </c>
      <c r="S53" s="25">
        <v>0</v>
      </c>
      <c r="T53" s="16" t="s">
        <v>56</v>
      </c>
      <c r="U53" s="25">
        <v>0</v>
      </c>
      <c r="V53" s="16" t="s">
        <v>75</v>
      </c>
      <c r="W53" s="25">
        <v>0</v>
      </c>
      <c r="X53" s="16" t="s">
        <v>56</v>
      </c>
      <c r="Y53" s="25">
        <v>0</v>
      </c>
      <c r="Z53" s="16" t="s">
        <v>56</v>
      </c>
      <c r="AA53" s="25">
        <v>0</v>
      </c>
      <c r="AB53" s="16" t="s">
        <v>75</v>
      </c>
      <c r="AC53" s="25">
        <v>0</v>
      </c>
      <c r="AD53" s="23"/>
      <c r="AE53" s="24"/>
    </row>
    <row r="54" spans="2:31" customFormat="1" ht="18.75">
      <c r="B54" s="18"/>
      <c r="D54" s="16"/>
      <c r="E54" s="25"/>
      <c r="F54" s="16" t="s">
        <v>56</v>
      </c>
      <c r="G54" s="25">
        <v>0</v>
      </c>
      <c r="H54" s="16" t="s">
        <v>56</v>
      </c>
      <c r="I54" s="25">
        <v>0</v>
      </c>
      <c r="J54" s="16" t="s">
        <v>56</v>
      </c>
      <c r="K54" s="25">
        <v>0</v>
      </c>
      <c r="L54" s="16"/>
      <c r="M54" s="25"/>
      <c r="N54" s="16"/>
      <c r="O54" s="25"/>
      <c r="P54" s="16"/>
      <c r="Q54" s="25"/>
      <c r="R54" s="16" t="s">
        <v>55</v>
      </c>
      <c r="S54" s="25">
        <v>0</v>
      </c>
      <c r="T54" s="16" t="s">
        <v>55</v>
      </c>
      <c r="U54" s="25">
        <v>0</v>
      </c>
      <c r="V54" s="16" t="s">
        <v>56</v>
      </c>
      <c r="W54" s="25">
        <v>0</v>
      </c>
      <c r="X54" s="16" t="s">
        <v>55</v>
      </c>
      <c r="Y54" s="25">
        <v>0</v>
      </c>
      <c r="Z54" s="16" t="s">
        <v>55</v>
      </c>
      <c r="AA54" s="25">
        <v>0</v>
      </c>
      <c r="AB54" s="16" t="s">
        <v>56</v>
      </c>
      <c r="AC54" s="25">
        <v>0</v>
      </c>
      <c r="AD54" s="16"/>
      <c r="AE54" s="25"/>
    </row>
    <row r="55" spans="2:31" customFormat="1" ht="18.75">
      <c r="B55" s="18"/>
      <c r="D55" s="16"/>
      <c r="E55" s="26"/>
      <c r="F55" s="16"/>
      <c r="G55" s="26"/>
      <c r="H55" s="16"/>
      <c r="I55" s="26"/>
      <c r="J55" s="16"/>
      <c r="K55" s="26"/>
      <c r="L55" s="16"/>
      <c r="M55" s="26"/>
      <c r="N55" s="16"/>
      <c r="O55" s="26"/>
      <c r="P55" s="16"/>
      <c r="Q55" s="26"/>
      <c r="R55" s="16"/>
      <c r="S55" s="26"/>
      <c r="T55" s="16"/>
      <c r="U55" s="26"/>
      <c r="V55" s="16"/>
      <c r="W55" s="26"/>
      <c r="X55" s="16"/>
      <c r="Y55" s="26"/>
      <c r="Z55" s="16"/>
      <c r="AA55" s="26"/>
      <c r="AB55" s="16"/>
      <c r="AC55" s="26"/>
      <c r="AD55" s="16"/>
      <c r="AE55" s="25"/>
    </row>
    <row r="56" spans="2:31" customFormat="1" ht="18.75">
      <c r="B56" s="18"/>
      <c r="D56" s="23" t="s">
        <v>30</v>
      </c>
      <c r="E56" s="24">
        <v>0</v>
      </c>
      <c r="F56" s="23" t="s">
        <v>30</v>
      </c>
      <c r="G56" s="24">
        <v>0.02</v>
      </c>
      <c r="H56" s="23" t="s">
        <v>30</v>
      </c>
      <c r="I56" s="24">
        <v>0.04</v>
      </c>
      <c r="J56" s="23" t="s">
        <v>30</v>
      </c>
      <c r="K56" s="24">
        <v>0.06</v>
      </c>
      <c r="L56" s="23" t="s">
        <v>30</v>
      </c>
      <c r="M56" s="24">
        <v>0</v>
      </c>
      <c r="N56" s="23" t="s">
        <v>30</v>
      </c>
      <c r="O56" s="24">
        <v>0</v>
      </c>
      <c r="P56" s="23" t="s">
        <v>30</v>
      </c>
      <c r="Q56" s="24">
        <v>0</v>
      </c>
      <c r="R56" s="23" t="s">
        <v>30</v>
      </c>
      <c r="S56" s="24">
        <v>0.02</v>
      </c>
      <c r="T56" s="23" t="s">
        <v>30</v>
      </c>
      <c r="U56" s="24">
        <v>0.02</v>
      </c>
      <c r="V56" s="23" t="s">
        <v>30</v>
      </c>
      <c r="W56" s="24">
        <v>0.02</v>
      </c>
      <c r="X56" s="23" t="s">
        <v>30</v>
      </c>
      <c r="Y56" s="24">
        <v>0.04</v>
      </c>
      <c r="Z56" s="23" t="s">
        <v>30</v>
      </c>
      <c r="AA56" s="24">
        <v>0.04</v>
      </c>
      <c r="AB56" s="23" t="s">
        <v>30</v>
      </c>
      <c r="AC56" s="24">
        <v>0.04</v>
      </c>
      <c r="AD56" s="16"/>
      <c r="AE56" s="25"/>
    </row>
    <row r="57" spans="2:31" customFormat="1" ht="18.75">
      <c r="B57" s="33"/>
      <c r="D57" s="16"/>
      <c r="E57" s="25"/>
      <c r="F57" s="16" t="s">
        <v>736</v>
      </c>
      <c r="G57" s="25">
        <v>1</v>
      </c>
      <c r="H57" s="16" t="s">
        <v>736</v>
      </c>
      <c r="I57" s="25">
        <v>1</v>
      </c>
      <c r="J57" s="16" t="s">
        <v>736</v>
      </c>
      <c r="K57" s="25">
        <v>0.5</v>
      </c>
      <c r="L57" s="16"/>
      <c r="M57" s="25"/>
      <c r="N57" s="16"/>
      <c r="O57" s="25"/>
      <c r="P57" s="16"/>
      <c r="Q57" s="25"/>
      <c r="R57" s="16" t="s">
        <v>736</v>
      </c>
      <c r="S57" s="25">
        <v>1</v>
      </c>
      <c r="T57" s="16" t="s">
        <v>736</v>
      </c>
      <c r="U57" s="25">
        <v>1</v>
      </c>
      <c r="V57" s="16" t="s">
        <v>736</v>
      </c>
      <c r="W57" s="25">
        <v>1</v>
      </c>
      <c r="X57" s="16" t="s">
        <v>736</v>
      </c>
      <c r="Y57" s="25">
        <v>1</v>
      </c>
      <c r="Z57" s="16" t="s">
        <v>736</v>
      </c>
      <c r="AA57" s="25">
        <v>1</v>
      </c>
      <c r="AB57" s="16" t="s">
        <v>736</v>
      </c>
      <c r="AC57" s="25">
        <v>1</v>
      </c>
      <c r="AD57" s="16"/>
      <c r="AE57" s="28"/>
    </row>
    <row r="58" spans="2:31" customFormat="1" ht="18.75">
      <c r="B58" s="33"/>
      <c r="D58" s="16"/>
      <c r="E58" s="25"/>
      <c r="F58" s="16" t="s">
        <v>79</v>
      </c>
      <c r="G58" s="25">
        <v>0</v>
      </c>
      <c r="H58" s="16" t="s">
        <v>79</v>
      </c>
      <c r="I58" s="25">
        <v>0</v>
      </c>
      <c r="J58" s="16" t="s">
        <v>79</v>
      </c>
      <c r="K58" s="25">
        <v>0.5</v>
      </c>
      <c r="L58" s="16"/>
      <c r="M58" s="25"/>
      <c r="N58" s="16"/>
      <c r="O58" s="25"/>
      <c r="P58" s="16"/>
      <c r="Q58" s="25"/>
      <c r="R58" s="16" t="s">
        <v>8</v>
      </c>
      <c r="S58" s="25">
        <v>0</v>
      </c>
      <c r="T58" s="16" t="s">
        <v>8</v>
      </c>
      <c r="U58" s="25">
        <v>0</v>
      </c>
      <c r="V58" s="16" t="s">
        <v>79</v>
      </c>
      <c r="W58" s="25">
        <v>0</v>
      </c>
      <c r="X58" s="16" t="s">
        <v>8</v>
      </c>
      <c r="Y58" s="25">
        <v>0</v>
      </c>
      <c r="Z58" s="16" t="s">
        <v>8</v>
      </c>
      <c r="AA58" s="25">
        <v>0</v>
      </c>
      <c r="AB58" s="16" t="s">
        <v>79</v>
      </c>
      <c r="AC58" s="25">
        <v>0</v>
      </c>
      <c r="AD58" s="19"/>
      <c r="AE58" s="20"/>
    </row>
    <row r="59" spans="2:31" customFormat="1" ht="18.75">
      <c r="B59" s="33"/>
      <c r="D59" s="16"/>
      <c r="E59" s="25"/>
      <c r="F59" s="16" t="s">
        <v>57</v>
      </c>
      <c r="G59" s="25">
        <v>0</v>
      </c>
      <c r="H59" s="16" t="s">
        <v>57</v>
      </c>
      <c r="I59" s="25">
        <v>0</v>
      </c>
      <c r="J59" s="16" t="s">
        <v>57</v>
      </c>
      <c r="K59" s="25">
        <v>0</v>
      </c>
      <c r="L59" s="16"/>
      <c r="M59" s="25"/>
      <c r="N59" s="16"/>
      <c r="O59" s="25"/>
      <c r="P59" s="16"/>
      <c r="Q59" s="25"/>
      <c r="R59" s="16" t="s">
        <v>388</v>
      </c>
      <c r="S59" s="25">
        <v>0</v>
      </c>
      <c r="T59" s="16" t="s">
        <v>388</v>
      </c>
      <c r="U59" s="25">
        <v>0</v>
      </c>
      <c r="V59" s="16" t="s">
        <v>57</v>
      </c>
      <c r="W59" s="25">
        <v>0</v>
      </c>
      <c r="X59" s="16" t="s">
        <v>388</v>
      </c>
      <c r="Y59" s="25">
        <v>0</v>
      </c>
      <c r="Z59" s="16" t="s">
        <v>388</v>
      </c>
      <c r="AA59" s="25">
        <v>0</v>
      </c>
      <c r="AB59" s="16" t="s">
        <v>57</v>
      </c>
      <c r="AC59" s="25">
        <v>0</v>
      </c>
      <c r="AD59" s="16"/>
      <c r="AE59" s="28"/>
    </row>
    <row r="60" spans="2:31" customFormat="1" ht="18.75">
      <c r="B60" s="18"/>
      <c r="D60" s="16"/>
      <c r="E60" s="28"/>
      <c r="F60" s="16"/>
      <c r="G60" s="28"/>
      <c r="H60" s="16"/>
      <c r="I60" s="28"/>
      <c r="J60" s="16"/>
      <c r="K60" s="28"/>
      <c r="L60" s="16"/>
      <c r="M60" s="28"/>
      <c r="N60" s="16"/>
      <c r="O60" s="28"/>
      <c r="P60" s="16"/>
      <c r="Q60" s="28"/>
      <c r="R60" s="16"/>
      <c r="S60" s="28"/>
      <c r="T60" s="16"/>
      <c r="U60" s="28"/>
      <c r="V60" s="16"/>
      <c r="W60" s="28"/>
      <c r="X60" s="16"/>
      <c r="Y60" s="28"/>
      <c r="Z60" s="16"/>
      <c r="AA60" s="28"/>
      <c r="AB60" s="16"/>
      <c r="AC60" s="28"/>
      <c r="AD60" s="23"/>
      <c r="AE60" s="24"/>
    </row>
    <row r="61" spans="2:31" customFormat="1" ht="18.75">
      <c r="B61" s="18"/>
      <c r="D61" s="19" t="s">
        <v>31</v>
      </c>
      <c r="E61" s="20">
        <v>0.02</v>
      </c>
      <c r="F61" s="19" t="s">
        <v>31</v>
      </c>
      <c r="G61" s="20">
        <v>4.4999999999999998E-2</v>
      </c>
      <c r="H61" s="19" t="s">
        <v>31</v>
      </c>
      <c r="I61" s="20">
        <v>6.5000000000000002E-2</v>
      </c>
      <c r="J61" s="19" t="s">
        <v>31</v>
      </c>
      <c r="K61" s="20">
        <v>0.08</v>
      </c>
      <c r="L61" s="19" t="s">
        <v>31</v>
      </c>
      <c r="M61" s="20">
        <v>0.02</v>
      </c>
      <c r="N61" s="19" t="s">
        <v>31</v>
      </c>
      <c r="O61" s="20">
        <v>0.02</v>
      </c>
      <c r="P61" s="19" t="s">
        <v>31</v>
      </c>
      <c r="Q61" s="20">
        <v>0.02</v>
      </c>
      <c r="R61" s="19" t="s">
        <v>31</v>
      </c>
      <c r="S61" s="20">
        <v>4.4999999999999998E-2</v>
      </c>
      <c r="T61" s="19" t="s">
        <v>31</v>
      </c>
      <c r="U61" s="20">
        <v>4.4999999999999998E-2</v>
      </c>
      <c r="V61" s="19" t="s">
        <v>31</v>
      </c>
      <c r="W61" s="20">
        <v>4.4999999999999998E-2</v>
      </c>
      <c r="X61" s="19" t="s">
        <v>31</v>
      </c>
      <c r="Y61" s="20">
        <v>6.5000000000000002E-2</v>
      </c>
      <c r="Z61" s="19" t="s">
        <v>31</v>
      </c>
      <c r="AA61" s="20">
        <v>6.5000000000000002E-2</v>
      </c>
      <c r="AB61" s="19" t="s">
        <v>31</v>
      </c>
      <c r="AC61" s="20">
        <v>6.5000000000000002E-2</v>
      </c>
      <c r="AD61" s="16"/>
      <c r="AE61" s="25"/>
    </row>
    <row r="62" spans="2:31" customFormat="1" ht="18.75">
      <c r="B62" s="18"/>
      <c r="D62" s="16"/>
      <c r="E62" s="28"/>
      <c r="F62" s="16"/>
      <c r="G62" s="28"/>
      <c r="H62" s="16"/>
      <c r="I62" s="28"/>
      <c r="J62" s="16"/>
      <c r="K62" s="28"/>
      <c r="L62" s="16"/>
      <c r="M62" s="28"/>
      <c r="N62" s="16"/>
      <c r="O62" s="28"/>
      <c r="P62" s="16"/>
      <c r="Q62" s="28"/>
      <c r="R62" s="16"/>
      <c r="S62" s="28"/>
      <c r="T62" s="16"/>
      <c r="U62" s="28"/>
      <c r="V62" s="16"/>
      <c r="W62" s="28"/>
      <c r="X62" s="16"/>
      <c r="Y62" s="28"/>
      <c r="Z62" s="16"/>
      <c r="AA62" s="28"/>
      <c r="AB62" s="16"/>
      <c r="AC62" s="28"/>
      <c r="AD62" s="16"/>
      <c r="AE62" s="28"/>
    </row>
    <row r="63" spans="2:31" customFormat="1" ht="18.75">
      <c r="B63" s="18"/>
      <c r="D63" s="23" t="s">
        <v>32</v>
      </c>
      <c r="E63" s="24">
        <v>0.02</v>
      </c>
      <c r="F63" s="23" t="s">
        <v>32</v>
      </c>
      <c r="G63" s="24">
        <v>0.02</v>
      </c>
      <c r="H63" s="23" t="s">
        <v>32</v>
      </c>
      <c r="I63" s="24">
        <v>0.02</v>
      </c>
      <c r="J63" s="23" t="s">
        <v>32</v>
      </c>
      <c r="K63" s="24">
        <v>0.02</v>
      </c>
      <c r="L63" s="23" t="s">
        <v>32</v>
      </c>
      <c r="M63" s="24">
        <v>0.02</v>
      </c>
      <c r="N63" s="23" t="s">
        <v>32</v>
      </c>
      <c r="O63" s="24">
        <v>0.02</v>
      </c>
      <c r="P63" s="23" t="s">
        <v>32</v>
      </c>
      <c r="Q63" s="24">
        <v>0.02</v>
      </c>
      <c r="R63" s="23" t="s">
        <v>32</v>
      </c>
      <c r="S63" s="24">
        <v>0.02</v>
      </c>
      <c r="T63" s="23" t="s">
        <v>32</v>
      </c>
      <c r="U63" s="24">
        <v>0.02</v>
      </c>
      <c r="V63" s="23" t="s">
        <v>32</v>
      </c>
      <c r="W63" s="24">
        <v>0.02</v>
      </c>
      <c r="X63" s="23" t="s">
        <v>32</v>
      </c>
      <c r="Y63" s="24">
        <v>0.02</v>
      </c>
      <c r="Z63" s="23" t="s">
        <v>32</v>
      </c>
      <c r="AA63" s="24">
        <v>0.02</v>
      </c>
      <c r="AB63" s="23" t="s">
        <v>32</v>
      </c>
      <c r="AC63" s="24">
        <v>0.02</v>
      </c>
      <c r="AD63" s="23"/>
      <c r="AE63" s="24"/>
    </row>
    <row r="64" spans="2:31" customFormat="1" ht="18.75">
      <c r="B64" s="18"/>
      <c r="D64" s="16" t="s">
        <v>900</v>
      </c>
      <c r="E64" s="25">
        <v>1</v>
      </c>
      <c r="F64" s="16" t="s">
        <v>900</v>
      </c>
      <c r="G64" s="25">
        <v>1</v>
      </c>
      <c r="H64" s="16" t="s">
        <v>900</v>
      </c>
      <c r="I64" s="25">
        <v>1</v>
      </c>
      <c r="J64" s="16" t="s">
        <v>900</v>
      </c>
      <c r="K64" s="25">
        <v>1</v>
      </c>
      <c r="L64" s="16" t="s">
        <v>900</v>
      </c>
      <c r="M64" s="25">
        <v>1</v>
      </c>
      <c r="N64" s="16" t="s">
        <v>900</v>
      </c>
      <c r="O64" s="25">
        <v>1</v>
      </c>
      <c r="P64" s="16" t="s">
        <v>900</v>
      </c>
      <c r="Q64" s="25">
        <v>1</v>
      </c>
      <c r="R64" s="16" t="s">
        <v>900</v>
      </c>
      <c r="S64" s="25">
        <v>1</v>
      </c>
      <c r="T64" s="16" t="s">
        <v>900</v>
      </c>
      <c r="U64" s="25">
        <v>1</v>
      </c>
      <c r="V64" s="16" t="s">
        <v>900</v>
      </c>
      <c r="W64" s="25">
        <v>1</v>
      </c>
      <c r="X64" s="16" t="s">
        <v>900</v>
      </c>
      <c r="Y64" s="25">
        <v>1</v>
      </c>
      <c r="Z64" s="16" t="s">
        <v>900</v>
      </c>
      <c r="AA64" s="25">
        <v>1</v>
      </c>
      <c r="AB64" s="16" t="s">
        <v>900</v>
      </c>
      <c r="AC64" s="25">
        <v>1</v>
      </c>
      <c r="AD64" s="16"/>
      <c r="AE64" s="25"/>
    </row>
    <row r="65" spans="2:31" customFormat="1" ht="18.75">
      <c r="B65" s="18"/>
      <c r="D65" s="34"/>
      <c r="E65" s="35"/>
      <c r="F65" s="34"/>
      <c r="G65" s="35"/>
      <c r="H65" s="34"/>
      <c r="I65" s="35"/>
      <c r="J65" s="34"/>
      <c r="K65" s="35"/>
      <c r="L65" s="34"/>
      <c r="M65" s="35"/>
      <c r="N65" s="34"/>
      <c r="O65" s="35"/>
      <c r="P65" s="34"/>
      <c r="Q65" s="35"/>
      <c r="R65" s="34"/>
      <c r="S65" s="35"/>
      <c r="T65" s="34"/>
      <c r="U65" s="35"/>
      <c r="V65" s="34"/>
      <c r="W65" s="35"/>
      <c r="X65" s="34"/>
      <c r="Y65" s="35"/>
      <c r="Z65" s="34"/>
      <c r="AA65" s="35"/>
      <c r="AB65" s="34"/>
      <c r="AC65" s="35"/>
      <c r="AD65" s="16"/>
      <c r="AE65" s="25"/>
    </row>
    <row r="66" spans="2:31" customFormat="1" ht="18.75">
      <c r="B66" s="18"/>
      <c r="D66" s="23" t="s">
        <v>34</v>
      </c>
      <c r="E66" s="24">
        <v>0</v>
      </c>
      <c r="F66" s="23" t="s">
        <v>34</v>
      </c>
      <c r="G66" s="24">
        <v>2.5000000000000001E-2</v>
      </c>
      <c r="H66" s="23" t="s">
        <v>34</v>
      </c>
      <c r="I66" s="24">
        <v>4.4999999999999998E-2</v>
      </c>
      <c r="J66" s="23" t="s">
        <v>34</v>
      </c>
      <c r="K66" s="24">
        <v>0.06</v>
      </c>
      <c r="L66" s="23" t="s">
        <v>34</v>
      </c>
      <c r="M66" s="24">
        <v>0</v>
      </c>
      <c r="N66" s="23" t="s">
        <v>34</v>
      </c>
      <c r="O66" s="24">
        <v>0</v>
      </c>
      <c r="P66" s="23" t="s">
        <v>34</v>
      </c>
      <c r="Q66" s="24">
        <v>0</v>
      </c>
      <c r="R66" s="23" t="s">
        <v>34</v>
      </c>
      <c r="S66" s="24">
        <v>2.5000000000000001E-2</v>
      </c>
      <c r="T66" s="23" t="s">
        <v>34</v>
      </c>
      <c r="U66" s="24">
        <v>2.5000000000000001E-2</v>
      </c>
      <c r="V66" s="23" t="s">
        <v>34</v>
      </c>
      <c r="W66" s="24">
        <v>2.5000000000000001E-2</v>
      </c>
      <c r="X66" s="23" t="s">
        <v>34</v>
      </c>
      <c r="Y66" s="24">
        <v>4.4999999999999998E-2</v>
      </c>
      <c r="Z66" s="23" t="s">
        <v>34</v>
      </c>
      <c r="AA66" s="24">
        <v>4.4999999999999998E-2</v>
      </c>
      <c r="AB66" s="23" t="s">
        <v>34</v>
      </c>
      <c r="AC66" s="24">
        <v>4.4999999999999998E-2</v>
      </c>
      <c r="AD66" s="16"/>
      <c r="AE66" s="25"/>
    </row>
    <row r="67" spans="2:31" customFormat="1" ht="18.75">
      <c r="B67" s="36"/>
      <c r="D67" s="16"/>
      <c r="E67" s="25"/>
      <c r="F67" s="16" t="s">
        <v>894</v>
      </c>
      <c r="G67" s="25">
        <v>0.5</v>
      </c>
      <c r="H67" s="16" t="s">
        <v>894</v>
      </c>
      <c r="I67" s="25">
        <v>0.44444444444444448</v>
      </c>
      <c r="J67" s="16" t="s">
        <v>894</v>
      </c>
      <c r="K67" s="25">
        <v>0.41666666666666669</v>
      </c>
      <c r="L67" s="16"/>
      <c r="M67" s="25"/>
      <c r="N67" s="16"/>
      <c r="O67" s="25"/>
      <c r="P67" s="16"/>
      <c r="Q67" s="25"/>
      <c r="R67" s="16" t="s">
        <v>894</v>
      </c>
      <c r="S67" s="25">
        <v>0.5</v>
      </c>
      <c r="T67" s="16" t="s">
        <v>894</v>
      </c>
      <c r="U67" s="25">
        <v>0.5</v>
      </c>
      <c r="V67" s="16" t="s">
        <v>894</v>
      </c>
      <c r="W67" s="25">
        <v>0.5</v>
      </c>
      <c r="X67" s="16" t="s">
        <v>894</v>
      </c>
      <c r="Y67" s="25">
        <v>0.44444444444444448</v>
      </c>
      <c r="Z67" s="16" t="s">
        <v>894</v>
      </c>
      <c r="AA67" s="25">
        <v>0.44444444444444448</v>
      </c>
      <c r="AB67" s="16" t="s">
        <v>894</v>
      </c>
      <c r="AC67" s="25">
        <v>0.44444444444444448</v>
      </c>
      <c r="AD67" s="16"/>
      <c r="AE67" s="28"/>
    </row>
    <row r="68" spans="2:31" customFormat="1" ht="18.75">
      <c r="B68" s="36"/>
      <c r="D68" s="16"/>
      <c r="E68" s="25"/>
      <c r="F68" s="16" t="s">
        <v>779</v>
      </c>
      <c r="G68" s="25">
        <v>0.5</v>
      </c>
      <c r="H68" s="16" t="s">
        <v>779</v>
      </c>
      <c r="I68" s="25">
        <v>0.44444444444444448</v>
      </c>
      <c r="J68" s="16" t="s">
        <v>779</v>
      </c>
      <c r="K68" s="25">
        <v>0.41666666666666669</v>
      </c>
      <c r="L68" s="16"/>
      <c r="M68" s="25"/>
      <c r="N68" s="16"/>
      <c r="O68" s="25"/>
      <c r="P68" s="16"/>
      <c r="Q68" s="25"/>
      <c r="R68" s="16" t="s">
        <v>779</v>
      </c>
      <c r="S68" s="25">
        <v>0.5</v>
      </c>
      <c r="T68" s="16" t="s">
        <v>779</v>
      </c>
      <c r="U68" s="25">
        <v>0.5</v>
      </c>
      <c r="V68" s="16" t="s">
        <v>779</v>
      </c>
      <c r="W68" s="25">
        <v>0.5</v>
      </c>
      <c r="X68" s="16" t="s">
        <v>779</v>
      </c>
      <c r="Y68" s="25">
        <v>0.44444444444444448</v>
      </c>
      <c r="Z68" s="16" t="s">
        <v>779</v>
      </c>
      <c r="AA68" s="25">
        <v>0.44444444444444448</v>
      </c>
      <c r="AB68" s="16" t="s">
        <v>779</v>
      </c>
      <c r="AC68" s="25">
        <v>0.44444444444444448</v>
      </c>
      <c r="AD68" s="16"/>
      <c r="AE68" s="28"/>
    </row>
    <row r="69" spans="2:31" customFormat="1" ht="18.75">
      <c r="B69" s="36"/>
      <c r="D69" s="16"/>
      <c r="E69" s="25"/>
      <c r="F69" s="16" t="s">
        <v>58</v>
      </c>
      <c r="G69" s="25">
        <v>0</v>
      </c>
      <c r="H69" s="16" t="s">
        <v>58</v>
      </c>
      <c r="I69" s="25">
        <v>0.1111111111111111</v>
      </c>
      <c r="J69" s="16" t="s">
        <v>58</v>
      </c>
      <c r="K69" s="25">
        <v>0.16666666666666657</v>
      </c>
      <c r="L69" s="16"/>
      <c r="M69" s="25"/>
      <c r="N69" s="16"/>
      <c r="O69" s="25"/>
      <c r="P69" s="16"/>
      <c r="Q69" s="25"/>
      <c r="R69" s="16" t="s">
        <v>58</v>
      </c>
      <c r="S69" s="25">
        <v>0</v>
      </c>
      <c r="T69" s="16" t="s">
        <v>58</v>
      </c>
      <c r="U69" s="25">
        <v>0</v>
      </c>
      <c r="V69" s="16" t="s">
        <v>58</v>
      </c>
      <c r="W69" s="25">
        <v>0</v>
      </c>
      <c r="X69" s="16" t="s">
        <v>58</v>
      </c>
      <c r="Y69" s="25">
        <v>0.1111111111111111</v>
      </c>
      <c r="Z69" s="16" t="s">
        <v>58</v>
      </c>
      <c r="AA69" s="25">
        <v>0.1111111111111111</v>
      </c>
      <c r="AB69" s="16" t="s">
        <v>58</v>
      </c>
      <c r="AC69" s="25">
        <v>0.1111111111111111</v>
      </c>
      <c r="AD69" s="16"/>
      <c r="AE69" s="28"/>
    </row>
    <row r="70" spans="2:31" customFormat="1" ht="18.75">
      <c r="B70" s="18"/>
      <c r="D70" s="34"/>
      <c r="E70" s="35"/>
      <c r="F70" s="16"/>
      <c r="G70" s="28"/>
      <c r="H70" s="16"/>
      <c r="I70" s="28"/>
      <c r="J70" s="16"/>
      <c r="K70" s="26"/>
      <c r="L70" s="34"/>
      <c r="M70" s="35"/>
      <c r="N70" s="34"/>
      <c r="O70" s="35"/>
      <c r="P70" s="34"/>
      <c r="Q70" s="35"/>
      <c r="R70" s="16"/>
      <c r="S70" s="28"/>
      <c r="T70" s="16"/>
      <c r="U70" s="28"/>
      <c r="V70" s="16"/>
      <c r="W70" s="28"/>
      <c r="X70" s="16"/>
      <c r="Y70" s="28"/>
      <c r="Z70" s="16"/>
      <c r="AA70" s="28"/>
      <c r="AB70" s="16"/>
      <c r="AC70" s="28"/>
      <c r="AD70" s="16"/>
      <c r="AE70" s="28"/>
    </row>
    <row r="71" spans="2:31" customFormat="1" ht="18.75"/>
    <row r="72" spans="2:31" customFormat="1" ht="18.75"/>
    <row r="73" spans="2:31" customFormat="1" ht="18.75"/>
    <row r="74" spans="2:31" customFormat="1" ht="18.75"/>
    <row r="75" spans="2:31" customFormat="1" ht="18.75"/>
    <row r="76" spans="2:31" customFormat="1" ht="18.75"/>
    <row r="77" spans="2:31" customFormat="1" ht="18.75"/>
    <row r="78" spans="2:31" customFormat="1" ht="18.75"/>
    <row r="79" spans="2:31" customFormat="1" ht="18.75"/>
    <row r="80" spans="2:31" customFormat="1" ht="18.75"/>
    <row r="81" customFormat="1" ht="18.75"/>
    <row r="82" customFormat="1" ht="18.75"/>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80" zoomScaleNormal="80" workbookViewId="0">
      <selection activeCell="G11" sqref="G11"/>
    </sheetView>
  </sheetViews>
  <sheetFormatPr defaultColWidth="10.69921875" defaultRowHeight="18.75"/>
  <cols>
    <col min="1" max="1" width="3.296875" style="374" customWidth="1"/>
    <col min="2" max="2" width="19.5" style="65" customWidth="1"/>
    <col min="3" max="4" width="7.796875" style="122" customWidth="1"/>
    <col min="5" max="7" width="7.796875" style="65" customWidth="1"/>
    <col min="8" max="11" width="7.796875" style="122" customWidth="1"/>
    <col min="12" max="12" width="7.796875" style="65" customWidth="1"/>
    <col min="13" max="16" width="7.796875" style="122" customWidth="1"/>
    <col min="17" max="17" width="7.796875" style="65" customWidth="1"/>
    <col min="18" max="21" width="7.796875" style="122" customWidth="1"/>
    <col min="22" max="22" width="7.796875" style="65" customWidth="1"/>
    <col min="23" max="27" width="7.796875" style="122" customWidth="1"/>
    <col min="28" max="28" width="18.09765625" style="65" customWidth="1"/>
    <col min="29" max="16384" width="10.69921875" style="65"/>
  </cols>
  <sheetData>
    <row r="1" spans="1:28" ht="5.0999999999999996" customHeight="1">
      <c r="A1" s="329"/>
      <c r="B1" s="2"/>
      <c r="C1" s="64"/>
      <c r="D1" s="64"/>
      <c r="E1" s="2"/>
      <c r="F1" s="2"/>
      <c r="G1" s="2"/>
      <c r="H1" s="64"/>
      <c r="I1" s="64"/>
      <c r="J1" s="64"/>
      <c r="K1" s="64"/>
      <c r="L1" s="2"/>
      <c r="M1" s="64"/>
      <c r="N1" s="64"/>
      <c r="O1" s="64"/>
      <c r="P1" s="64"/>
      <c r="Q1" s="2"/>
      <c r="R1" s="64"/>
      <c r="S1" s="64"/>
      <c r="T1" s="64"/>
      <c r="U1" s="64"/>
      <c r="V1" s="2"/>
      <c r="W1" s="64"/>
      <c r="X1" s="64"/>
      <c r="Y1" s="64"/>
      <c r="Z1" s="64"/>
      <c r="AA1" s="64"/>
      <c r="AB1" s="2"/>
    </row>
    <row r="2" spans="1:28" ht="30.75">
      <c r="A2" s="329"/>
      <c r="B2" s="2"/>
      <c r="C2" s="64"/>
      <c r="D2" s="64"/>
      <c r="E2" s="2"/>
      <c r="F2" s="2"/>
      <c r="G2" s="2"/>
      <c r="H2" s="64"/>
      <c r="I2" s="64"/>
      <c r="J2" s="64"/>
      <c r="K2" s="64"/>
      <c r="L2" s="2"/>
      <c r="M2" s="64"/>
      <c r="N2" s="64"/>
      <c r="O2" s="64"/>
      <c r="P2" s="64"/>
      <c r="Q2" s="2"/>
      <c r="R2" s="64"/>
      <c r="S2" s="64"/>
      <c r="T2" s="64"/>
      <c r="U2" s="64"/>
      <c r="V2" s="2"/>
      <c r="W2" s="64"/>
      <c r="X2" s="64"/>
      <c r="Y2" s="64"/>
      <c r="Z2" s="64"/>
      <c r="AA2" s="64"/>
      <c r="AB2" s="2"/>
    </row>
    <row r="3" spans="1:28" ht="30.75">
      <c r="A3" s="330"/>
      <c r="B3" s="67" t="s">
        <v>934</v>
      </c>
      <c r="C3" s="69"/>
      <c r="D3" s="69"/>
      <c r="E3" s="15"/>
      <c r="F3" s="15"/>
      <c r="G3" s="15"/>
      <c r="H3" s="69"/>
      <c r="I3" s="69"/>
      <c r="J3" s="69"/>
      <c r="K3" s="69"/>
      <c r="L3" s="15"/>
      <c r="M3" s="69"/>
      <c r="N3" s="69"/>
      <c r="O3" s="69"/>
      <c r="P3" s="69"/>
      <c r="Q3" s="15"/>
      <c r="R3" s="69"/>
      <c r="S3" s="69"/>
      <c r="T3" s="69"/>
      <c r="U3" s="69"/>
      <c r="V3" s="15"/>
      <c r="W3" s="69"/>
      <c r="X3" s="69"/>
      <c r="Y3" s="69"/>
      <c r="Z3" s="69"/>
      <c r="AA3" s="69"/>
      <c r="AB3" s="15"/>
    </row>
    <row r="4" spans="1:28" ht="5.25" customHeight="1">
      <c r="A4" s="330"/>
      <c r="B4" s="15"/>
      <c r="C4" s="70"/>
      <c r="D4" s="70"/>
      <c r="E4" s="71"/>
      <c r="F4" s="71"/>
      <c r="G4" s="71"/>
      <c r="H4" s="70"/>
      <c r="I4" s="70"/>
      <c r="J4" s="70"/>
      <c r="K4" s="70"/>
      <c r="L4" s="71"/>
      <c r="M4" s="70"/>
      <c r="N4" s="70"/>
      <c r="O4" s="70"/>
      <c r="P4" s="70"/>
      <c r="Q4" s="71"/>
      <c r="R4" s="70"/>
      <c r="S4" s="70"/>
      <c r="T4" s="70"/>
      <c r="U4" s="70"/>
      <c r="V4" s="71"/>
      <c r="W4" s="70"/>
      <c r="X4" s="70"/>
      <c r="Y4" s="70"/>
      <c r="Z4" s="70"/>
      <c r="AA4" s="70"/>
      <c r="AB4" s="15"/>
    </row>
    <row r="5" spans="1:28" s="74" customFormat="1" ht="33" customHeight="1">
      <c r="A5" s="331"/>
      <c r="B5" s="753"/>
      <c r="C5" s="751" t="s">
        <v>935</v>
      </c>
      <c r="D5" s="752"/>
      <c r="E5" s="752"/>
      <c r="F5" s="752"/>
      <c r="G5" s="754"/>
      <c r="H5" s="752" t="s">
        <v>1759</v>
      </c>
      <c r="I5" s="752"/>
      <c r="J5" s="752"/>
      <c r="K5" s="752"/>
      <c r="L5" s="752"/>
      <c r="M5" s="751" t="s">
        <v>936</v>
      </c>
      <c r="N5" s="752"/>
      <c r="O5" s="752"/>
      <c r="P5" s="752"/>
      <c r="Q5" s="754"/>
      <c r="R5" s="752" t="s">
        <v>937</v>
      </c>
      <c r="S5" s="752"/>
      <c r="T5" s="752"/>
      <c r="U5" s="752"/>
      <c r="V5" s="752"/>
      <c r="W5" s="751" t="s">
        <v>938</v>
      </c>
      <c r="X5" s="752"/>
      <c r="Y5" s="752"/>
      <c r="Z5" s="752"/>
      <c r="AA5" s="752"/>
      <c r="AB5" s="73"/>
    </row>
    <row r="6" spans="1:28" s="74" customFormat="1" ht="5.25" customHeight="1">
      <c r="A6" s="332"/>
      <c r="B6" s="753"/>
      <c r="C6" s="76"/>
      <c r="D6" s="78"/>
      <c r="E6" s="79"/>
      <c r="F6" s="79"/>
      <c r="G6" s="77"/>
      <c r="H6" s="78"/>
      <c r="I6" s="78"/>
      <c r="J6" s="78"/>
      <c r="K6" s="78"/>
      <c r="L6" s="79"/>
      <c r="M6" s="76"/>
      <c r="N6" s="78"/>
      <c r="O6" s="78"/>
      <c r="P6" s="78"/>
      <c r="Q6" s="77"/>
      <c r="R6" s="78"/>
      <c r="S6" s="78"/>
      <c r="T6" s="78"/>
      <c r="U6" s="78"/>
      <c r="V6" s="79"/>
      <c r="W6" s="76"/>
      <c r="X6" s="78"/>
      <c r="Y6" s="78"/>
      <c r="Z6" s="78"/>
      <c r="AA6" s="79"/>
      <c r="AB6" s="103"/>
    </row>
    <row r="7" spans="1:28" s="339" customFormat="1" ht="19.5" customHeight="1" thickBot="1">
      <c r="A7" s="333"/>
      <c r="B7" s="753"/>
      <c r="C7" s="334" t="s">
        <v>1760</v>
      </c>
      <c r="D7" s="335" t="s">
        <v>1761</v>
      </c>
      <c r="E7" s="336" t="s">
        <v>1694</v>
      </c>
      <c r="F7" s="336" t="s">
        <v>1762</v>
      </c>
      <c r="G7" s="337" t="s">
        <v>1763</v>
      </c>
      <c r="H7" s="334" t="s">
        <v>1760</v>
      </c>
      <c r="I7" s="335" t="s">
        <v>1761</v>
      </c>
      <c r="J7" s="336" t="s">
        <v>1694</v>
      </c>
      <c r="K7" s="336" t="s">
        <v>1762</v>
      </c>
      <c r="L7" s="337" t="s">
        <v>1763</v>
      </c>
      <c r="M7" s="334" t="s">
        <v>1760</v>
      </c>
      <c r="N7" s="335" t="s">
        <v>1761</v>
      </c>
      <c r="O7" s="336" t="s">
        <v>1694</v>
      </c>
      <c r="P7" s="336" t="s">
        <v>1762</v>
      </c>
      <c r="Q7" s="337" t="s">
        <v>1763</v>
      </c>
      <c r="R7" s="334" t="s">
        <v>1760</v>
      </c>
      <c r="S7" s="335" t="s">
        <v>1761</v>
      </c>
      <c r="T7" s="336" t="s">
        <v>1694</v>
      </c>
      <c r="U7" s="336" t="s">
        <v>1762</v>
      </c>
      <c r="V7" s="337" t="s">
        <v>1763</v>
      </c>
      <c r="W7" s="334" t="s">
        <v>1760</v>
      </c>
      <c r="X7" s="335" t="s">
        <v>1761</v>
      </c>
      <c r="Y7" s="336" t="s">
        <v>1694</v>
      </c>
      <c r="Z7" s="336" t="s">
        <v>1762</v>
      </c>
      <c r="AA7" s="338" t="s">
        <v>1763</v>
      </c>
    </row>
    <row r="8" spans="1:28" s="90" customFormat="1" ht="20.25" thickTop="1" thickBot="1">
      <c r="A8" s="340"/>
      <c r="B8" s="89" t="s">
        <v>18</v>
      </c>
      <c r="C8" s="341">
        <f>'[25]Asset Allocation Estrutural'!C8</f>
        <v>0.85</v>
      </c>
      <c r="D8" s="342">
        <f>'[25]Asset Allocation Estrutural'!D8</f>
        <v>0.92500000000000004</v>
      </c>
      <c r="E8" s="343">
        <f>'[25]Asset Allocation Estrutural'!E8</f>
        <v>1</v>
      </c>
      <c r="F8" s="342">
        <f>'[25]Asset Allocation Estrutural'!F8</f>
        <v>1</v>
      </c>
      <c r="G8" s="342">
        <f>'[25]Asset Allocation Estrutural'!G8</f>
        <v>1</v>
      </c>
      <c r="H8" s="341">
        <f>'[25]Asset Allocation Estrutural'!H8</f>
        <v>0.73</v>
      </c>
      <c r="I8" s="342">
        <f>'[25]Asset Allocation Estrutural'!I8</f>
        <v>0.79</v>
      </c>
      <c r="J8" s="343">
        <f>'[25]Asset Allocation Estrutural'!J8</f>
        <v>0.85</v>
      </c>
      <c r="K8" s="342">
        <f>'[25]Asset Allocation Estrutural'!K8</f>
        <v>0.91</v>
      </c>
      <c r="L8" s="342">
        <f>'[25]Asset Allocation Estrutural'!L8</f>
        <v>0.97</v>
      </c>
      <c r="M8" s="341">
        <f>'[25]Asset Allocation Estrutural'!M8</f>
        <v>0.55000000000000004</v>
      </c>
      <c r="N8" s="342">
        <f>'[25]Asset Allocation Estrutural'!N8</f>
        <v>0.625</v>
      </c>
      <c r="O8" s="343">
        <f>'[25]Asset Allocation Estrutural'!O8</f>
        <v>0.7</v>
      </c>
      <c r="P8" s="342">
        <f>'[25]Asset Allocation Estrutural'!P8</f>
        <v>0.77500000000000002</v>
      </c>
      <c r="Q8" s="342">
        <f>'[25]Asset Allocation Estrutural'!Q8</f>
        <v>0.85</v>
      </c>
      <c r="R8" s="341">
        <f>'[25]Asset Allocation Estrutural'!R8</f>
        <v>0.35000000000000003</v>
      </c>
      <c r="S8" s="342">
        <f>'[25]Asset Allocation Estrutural'!S8</f>
        <v>0.42499999999999999</v>
      </c>
      <c r="T8" s="343">
        <f>'[25]Asset Allocation Estrutural'!T8</f>
        <v>0.5</v>
      </c>
      <c r="U8" s="342">
        <f>'[25]Asset Allocation Estrutural'!U8</f>
        <v>0.57500000000000007</v>
      </c>
      <c r="V8" s="342">
        <f>'[25]Asset Allocation Estrutural'!V8</f>
        <v>0.65</v>
      </c>
      <c r="W8" s="341">
        <f>'[25]Asset Allocation Estrutural'!W8</f>
        <v>0.15</v>
      </c>
      <c r="X8" s="342">
        <f>'[25]Asset Allocation Estrutural'!X8</f>
        <v>0.22500000000000001</v>
      </c>
      <c r="Y8" s="343">
        <f>'[25]Asset Allocation Estrutural'!Y8</f>
        <v>0.3</v>
      </c>
      <c r="Z8" s="342">
        <f>'[25]Asset Allocation Estrutural'!Z8</f>
        <v>0.4</v>
      </c>
      <c r="AA8" s="342">
        <f>'[25]Asset Allocation Estrutural'!AA8</f>
        <v>0.5</v>
      </c>
    </row>
    <row r="9" spans="1:28" s="90" customFormat="1" ht="20.25" thickTop="1" thickBot="1">
      <c r="A9" s="344"/>
      <c r="B9" s="92" t="s">
        <v>916</v>
      </c>
      <c r="C9" s="345">
        <f>'[25]Asset Allocation Estrutural'!C9</f>
        <v>0.82</v>
      </c>
      <c r="D9" s="346">
        <f>'[25]Asset Allocation Estrutural'!D9</f>
        <v>0.83499999999999996</v>
      </c>
      <c r="E9" s="347">
        <f>'[25]Asset Allocation Estrutural'!E9</f>
        <v>0.85</v>
      </c>
      <c r="F9" s="346">
        <f>'[25]Asset Allocation Estrutural'!F9</f>
        <v>0.93</v>
      </c>
      <c r="G9" s="348">
        <f>'[25]Asset Allocation Estrutural'!G9</f>
        <v>0.96</v>
      </c>
      <c r="H9" s="345">
        <f>'[25]Asset Allocation Estrutural'!H9</f>
        <v>0.6</v>
      </c>
      <c r="I9" s="346">
        <f>'[25]Asset Allocation Estrutural'!I9</f>
        <v>0.65</v>
      </c>
      <c r="J9" s="347">
        <f>'[25]Asset Allocation Estrutural'!J9</f>
        <v>0.7</v>
      </c>
      <c r="K9" s="346">
        <f>'[25]Asset Allocation Estrutural'!K9</f>
        <v>0.77500000000000002</v>
      </c>
      <c r="L9" s="348">
        <f>'[25]Asset Allocation Estrutural'!L9</f>
        <v>0.85</v>
      </c>
      <c r="M9" s="345">
        <f>'[25]Asset Allocation Estrutural'!M9</f>
        <v>0.45</v>
      </c>
      <c r="N9" s="346">
        <f>'[25]Asset Allocation Estrutural'!N9</f>
        <v>0.52500000000000002</v>
      </c>
      <c r="O9" s="347">
        <f>'[25]Asset Allocation Estrutural'!O9</f>
        <v>0.6</v>
      </c>
      <c r="P9" s="346">
        <f>'[25]Asset Allocation Estrutural'!P9</f>
        <v>0.67500000000000004</v>
      </c>
      <c r="Q9" s="348">
        <f>'[25]Asset Allocation Estrutural'!Q9</f>
        <v>0.75</v>
      </c>
      <c r="R9" s="345">
        <f>'[25]Asset Allocation Estrutural'!R9</f>
        <v>0.15</v>
      </c>
      <c r="S9" s="346">
        <f>'[25]Asset Allocation Estrutural'!S9</f>
        <v>0.22500000000000001</v>
      </c>
      <c r="T9" s="347">
        <f>'[25]Asset Allocation Estrutural'!T9</f>
        <v>0.30000000000000004</v>
      </c>
      <c r="U9" s="346">
        <f>'[25]Asset Allocation Estrutural'!U9</f>
        <v>0.375</v>
      </c>
      <c r="V9" s="348">
        <f>'[25]Asset Allocation Estrutural'!V9</f>
        <v>0.45</v>
      </c>
      <c r="W9" s="345">
        <f>'[25]Asset Allocation Estrutural'!W9</f>
        <v>0.08</v>
      </c>
      <c r="X9" s="346">
        <f>'[25]Asset Allocation Estrutural'!X9</f>
        <v>0.115</v>
      </c>
      <c r="Y9" s="347">
        <f>'[25]Asset Allocation Estrutural'!Y9</f>
        <v>0.15</v>
      </c>
      <c r="Z9" s="346">
        <f>'[25]Asset Allocation Estrutural'!Z9</f>
        <v>0.1</v>
      </c>
      <c r="AA9" s="346">
        <f>'[25]Asset Allocation Estrutural'!AA9</f>
        <v>0.17</v>
      </c>
    </row>
    <row r="10" spans="1:28" s="90" customFormat="1" ht="20.25" thickTop="1" thickBot="1">
      <c r="A10" s="344"/>
      <c r="B10" s="92" t="s">
        <v>917</v>
      </c>
      <c r="C10" s="345">
        <f>'[25]Asset Allocation Estrutural'!C10</f>
        <v>0.04</v>
      </c>
      <c r="D10" s="346">
        <f>'[25]Asset Allocation Estrutural'!D10</f>
        <v>9.5000000000000001E-2</v>
      </c>
      <c r="E10" s="347">
        <f>'[25]Asset Allocation Estrutural'!E10</f>
        <v>0.15</v>
      </c>
      <c r="F10" s="346">
        <f>'[25]Asset Allocation Estrutural'!F10</f>
        <v>0.16500000000000001</v>
      </c>
      <c r="G10" s="348">
        <f>'[25]Asset Allocation Estrutural'!G10</f>
        <v>0.18</v>
      </c>
      <c r="H10" s="345">
        <f>'[25]Asset Allocation Estrutural'!H10</f>
        <v>0.08</v>
      </c>
      <c r="I10" s="346">
        <f>'[25]Asset Allocation Estrutural'!I10</f>
        <v>0.115</v>
      </c>
      <c r="J10" s="347">
        <f>'[25]Asset Allocation Estrutural'!J10</f>
        <v>0.15</v>
      </c>
      <c r="K10" s="346">
        <f>'[25]Asset Allocation Estrutural'!K10</f>
        <v>0.185</v>
      </c>
      <c r="L10" s="348">
        <f>'[25]Asset Allocation Estrutural'!L10</f>
        <v>0.22</v>
      </c>
      <c r="M10" s="345">
        <f>'[25]Asset Allocation Estrutural'!M10</f>
        <v>0.05</v>
      </c>
      <c r="N10" s="346">
        <f>'[25]Asset Allocation Estrutural'!N10</f>
        <v>7.4999999999999997E-2</v>
      </c>
      <c r="O10" s="347">
        <f>'[25]Asset Allocation Estrutural'!O10</f>
        <v>0.1</v>
      </c>
      <c r="P10" s="346">
        <f>'[25]Asset Allocation Estrutural'!P10</f>
        <v>0.125</v>
      </c>
      <c r="Q10" s="348">
        <f>'[25]Asset Allocation Estrutural'!Q10</f>
        <v>0.15</v>
      </c>
      <c r="R10" s="345">
        <f>'[25]Asset Allocation Estrutural'!R10</f>
        <v>0.1</v>
      </c>
      <c r="S10" s="346">
        <f>'[25]Asset Allocation Estrutural'!S10</f>
        <v>0.15</v>
      </c>
      <c r="T10" s="347">
        <f>'[25]Asset Allocation Estrutural'!T10</f>
        <v>0.2</v>
      </c>
      <c r="U10" s="346">
        <f>'[25]Asset Allocation Estrutural'!U10</f>
        <v>0.25</v>
      </c>
      <c r="V10" s="348">
        <f>'[25]Asset Allocation Estrutural'!V10</f>
        <v>0.3</v>
      </c>
      <c r="W10" s="345">
        <f>'[25]Asset Allocation Estrutural'!W10</f>
        <v>0.08</v>
      </c>
      <c r="X10" s="346">
        <f>'[25]Asset Allocation Estrutural'!X10</f>
        <v>0.115</v>
      </c>
      <c r="Y10" s="347">
        <f>'[25]Asset Allocation Estrutural'!Y10</f>
        <v>0.15</v>
      </c>
      <c r="Z10" s="346">
        <f>'[25]Asset Allocation Estrutural'!Z10</f>
        <v>0.185</v>
      </c>
      <c r="AA10" s="346">
        <f>'[25]Asset Allocation Estrutural'!AA10</f>
        <v>0.22</v>
      </c>
    </row>
    <row r="11" spans="1:28" s="90" customFormat="1" ht="20.25" thickTop="1" thickBot="1">
      <c r="A11" s="344"/>
      <c r="B11" s="92" t="s">
        <v>959</v>
      </c>
      <c r="C11" s="345">
        <f>'[25]Asset Allocation Estrutural'!C11</f>
        <v>0</v>
      </c>
      <c r="D11" s="346">
        <f>'[25]Asset Allocation Estrutural'!D11</f>
        <v>0</v>
      </c>
      <c r="E11" s="347">
        <f>'[25]Asset Allocation Estrutural'!E11</f>
        <v>0</v>
      </c>
      <c r="F11" s="346">
        <f>'[25]Asset Allocation Estrutural'!F11</f>
        <v>0.04</v>
      </c>
      <c r="G11" s="348">
        <f>'[25]Asset Allocation Estrutural'!G11</f>
        <v>0.06</v>
      </c>
      <c r="H11" s="345">
        <f>'[25]Asset Allocation Estrutural'!H11</f>
        <v>0</v>
      </c>
      <c r="I11" s="346">
        <f>'[25]Asset Allocation Estrutural'!I11</f>
        <v>0</v>
      </c>
      <c r="J11" s="347">
        <f>'[25]Asset Allocation Estrutural'!J11</f>
        <v>0</v>
      </c>
      <c r="K11" s="346">
        <f>'[25]Asset Allocation Estrutural'!K11</f>
        <v>0.05</v>
      </c>
      <c r="L11" s="348">
        <f>'[25]Asset Allocation Estrutural'!L11</f>
        <v>0.08</v>
      </c>
      <c r="M11" s="345">
        <f>'[25]Asset Allocation Estrutural'!M11</f>
        <v>0</v>
      </c>
      <c r="N11" s="346">
        <f>'[25]Asset Allocation Estrutural'!N11</f>
        <v>0</v>
      </c>
      <c r="O11" s="347">
        <f>'[25]Asset Allocation Estrutural'!O11</f>
        <v>0</v>
      </c>
      <c r="P11" s="346">
        <f>'[25]Asset Allocation Estrutural'!P11</f>
        <v>0.06</v>
      </c>
      <c r="Q11" s="348">
        <f>'[25]Asset Allocation Estrutural'!Q11</f>
        <v>0.1</v>
      </c>
      <c r="R11" s="345">
        <f>'[25]Asset Allocation Estrutural'!R11</f>
        <v>0</v>
      </c>
      <c r="S11" s="346">
        <f>'[25]Asset Allocation Estrutural'!S11</f>
        <v>0</v>
      </c>
      <c r="T11" s="347">
        <f>'[25]Asset Allocation Estrutural'!T11</f>
        <v>0</v>
      </c>
      <c r="U11" s="346">
        <f>'[25]Asset Allocation Estrutural'!U11</f>
        <v>7.0000000000000007E-2</v>
      </c>
      <c r="V11" s="348">
        <f>'[25]Asset Allocation Estrutural'!V11</f>
        <v>0.12</v>
      </c>
      <c r="W11" s="345">
        <f>'[25]Asset Allocation Estrutural'!W11</f>
        <v>0</v>
      </c>
      <c r="X11" s="346">
        <f>'[25]Asset Allocation Estrutural'!X11</f>
        <v>0</v>
      </c>
      <c r="Y11" s="347">
        <f>'[25]Asset Allocation Estrutural'!Y11</f>
        <v>0</v>
      </c>
      <c r="Z11" s="346">
        <f>'[25]Asset Allocation Estrutural'!Z11</f>
        <v>0.08</v>
      </c>
      <c r="AA11" s="346">
        <f>'[25]Asset Allocation Estrutural'!AA11</f>
        <v>0.15</v>
      </c>
    </row>
    <row r="12" spans="1:28" s="90" customFormat="1" ht="20.25" thickTop="1" thickBot="1">
      <c r="A12" s="340"/>
      <c r="B12" s="89" t="s">
        <v>24</v>
      </c>
      <c r="C12" s="341">
        <f>'[25]Asset Allocation Estrutural'!C12</f>
        <v>0</v>
      </c>
      <c r="D12" s="342">
        <f>'[25]Asset Allocation Estrutural'!D12</f>
        <v>0</v>
      </c>
      <c r="E12" s="343">
        <f>'[25]Asset Allocation Estrutural'!E12</f>
        <v>0</v>
      </c>
      <c r="F12" s="342">
        <f>'[25]Asset Allocation Estrutural'!F12</f>
        <v>1.4999999999999999E-2</v>
      </c>
      <c r="G12" s="342">
        <f>'[25]Asset Allocation Estrutural'!G12</f>
        <v>0.03</v>
      </c>
      <c r="H12" s="341">
        <f>'[25]Asset Allocation Estrutural'!H12</f>
        <v>0.03</v>
      </c>
      <c r="I12" s="342">
        <f>'[25]Asset Allocation Estrutural'!I12</f>
        <v>0.05</v>
      </c>
      <c r="J12" s="343">
        <f>'[25]Asset Allocation Estrutural'!J12</f>
        <v>0.1</v>
      </c>
      <c r="K12" s="342">
        <f>'[25]Asset Allocation Estrutural'!K12</f>
        <v>0.15</v>
      </c>
      <c r="L12" s="342">
        <f>'[25]Asset Allocation Estrutural'!L12</f>
        <v>0.17</v>
      </c>
      <c r="M12" s="341">
        <f>'[25]Asset Allocation Estrutural'!M12</f>
        <v>0.1</v>
      </c>
      <c r="N12" s="342">
        <f>'[25]Asset Allocation Estrutural'!N12</f>
        <v>0.15</v>
      </c>
      <c r="O12" s="343">
        <f>'[25]Asset Allocation Estrutural'!O12</f>
        <v>0.2</v>
      </c>
      <c r="P12" s="342">
        <f>'[25]Asset Allocation Estrutural'!P12</f>
        <v>0.25</v>
      </c>
      <c r="Q12" s="342">
        <f>'[25]Asset Allocation Estrutural'!Q12</f>
        <v>0.3</v>
      </c>
      <c r="R12" s="341">
        <f>'[25]Asset Allocation Estrutural'!R12</f>
        <v>0.18</v>
      </c>
      <c r="S12" s="342">
        <f>'[25]Asset Allocation Estrutural'!S12</f>
        <v>0.23</v>
      </c>
      <c r="T12" s="343">
        <f>'[25]Asset Allocation Estrutural'!T12</f>
        <v>0.3</v>
      </c>
      <c r="U12" s="342">
        <f>'[25]Asset Allocation Estrutural'!U12</f>
        <v>0.37</v>
      </c>
      <c r="V12" s="342">
        <f>'[25]Asset Allocation Estrutural'!V12</f>
        <v>0.42</v>
      </c>
      <c r="W12" s="341">
        <f>'[25]Asset Allocation Estrutural'!W12</f>
        <v>0.25</v>
      </c>
      <c r="X12" s="342">
        <f>'[25]Asset Allocation Estrutural'!X12</f>
        <v>0.32500000000000001</v>
      </c>
      <c r="Y12" s="343">
        <f>'[25]Asset Allocation Estrutural'!Y12</f>
        <v>0.35</v>
      </c>
      <c r="Z12" s="342">
        <f>'[25]Asset Allocation Estrutural'!Z12</f>
        <v>0.375</v>
      </c>
      <c r="AA12" s="342">
        <f>'[25]Asset Allocation Estrutural'!AA12</f>
        <v>0.4</v>
      </c>
    </row>
    <row r="13" spans="1:28" s="90" customFormat="1" ht="20.25" thickTop="1" thickBot="1">
      <c r="A13" s="340"/>
      <c r="B13" s="89" t="s">
        <v>27</v>
      </c>
      <c r="C13" s="341">
        <f>'[25]Asset Allocation Estrutural'!C13</f>
        <v>0</v>
      </c>
      <c r="D13" s="342">
        <f>'[25]Asset Allocation Estrutural'!D13</f>
        <v>0</v>
      </c>
      <c r="E13" s="343">
        <f>'[25]Asset Allocation Estrutural'!E13</f>
        <v>0</v>
      </c>
      <c r="F13" s="342">
        <f>'[25]Asset Allocation Estrutural'!F13</f>
        <v>1.4999999999999999E-2</v>
      </c>
      <c r="G13" s="342">
        <f>'[25]Asset Allocation Estrutural'!G13</f>
        <v>0.03</v>
      </c>
      <c r="H13" s="341">
        <f>'[25]Asset Allocation Estrutural'!H13</f>
        <v>0</v>
      </c>
      <c r="I13" s="342">
        <f>'[25]Asset Allocation Estrutural'!I13</f>
        <v>2.5000000000000001E-2</v>
      </c>
      <c r="J13" s="343">
        <f>'[25]Asset Allocation Estrutural'!J13</f>
        <v>0.05</v>
      </c>
      <c r="K13" s="342">
        <f>'[25]Asset Allocation Estrutural'!K13</f>
        <v>7.4999999999999997E-2</v>
      </c>
      <c r="L13" s="342">
        <f>'[25]Asset Allocation Estrutural'!L13</f>
        <v>0.1</v>
      </c>
      <c r="M13" s="341">
        <f>'[25]Asset Allocation Estrutural'!M13</f>
        <v>0.03</v>
      </c>
      <c r="N13" s="342">
        <f>'[25]Asset Allocation Estrutural'!N13</f>
        <v>6.5000000000000002E-2</v>
      </c>
      <c r="O13" s="343">
        <f>'[25]Asset Allocation Estrutural'!O13</f>
        <v>0.1</v>
      </c>
      <c r="P13" s="342">
        <f>'[25]Asset Allocation Estrutural'!P13</f>
        <v>0.13500000000000001</v>
      </c>
      <c r="Q13" s="342">
        <f>'[25]Asset Allocation Estrutural'!Q13</f>
        <v>0.17</v>
      </c>
      <c r="R13" s="341">
        <f>'[25]Asset Allocation Estrutural'!R13</f>
        <v>0.1</v>
      </c>
      <c r="S13" s="342">
        <f>'[25]Asset Allocation Estrutural'!S13</f>
        <v>0.15</v>
      </c>
      <c r="T13" s="343">
        <f>'[25]Asset Allocation Estrutural'!T13</f>
        <v>0.2</v>
      </c>
      <c r="U13" s="342">
        <f>'[25]Asset Allocation Estrutural'!U13</f>
        <v>0.25</v>
      </c>
      <c r="V13" s="342">
        <f>'[25]Asset Allocation Estrutural'!V13</f>
        <v>0.3</v>
      </c>
      <c r="W13" s="341">
        <f>'[25]Asset Allocation Estrutural'!W13</f>
        <v>0.25</v>
      </c>
      <c r="X13" s="342">
        <f>'[25]Asset Allocation Estrutural'!X13</f>
        <v>0.28999999999999998</v>
      </c>
      <c r="Y13" s="343">
        <f>'[25]Asset Allocation Estrutural'!Y13</f>
        <v>0.35</v>
      </c>
      <c r="Z13" s="342">
        <f>'[25]Asset Allocation Estrutural'!Z13</f>
        <v>0.375</v>
      </c>
      <c r="AA13" s="342">
        <f>'[25]Asset Allocation Estrutural'!AA13</f>
        <v>0.4</v>
      </c>
    </row>
    <row r="14" spans="1:28" s="90" customFormat="1" ht="20.25" thickTop="1" thickBot="1">
      <c r="A14" s="344"/>
      <c r="B14" s="92" t="s">
        <v>904</v>
      </c>
      <c r="C14" s="345">
        <f>'[25]Asset Allocation Estrutural'!C14</f>
        <v>0</v>
      </c>
      <c r="D14" s="346">
        <f>'[25]Asset Allocation Estrutural'!D14</f>
        <v>0</v>
      </c>
      <c r="E14" s="347">
        <f>'[25]Asset Allocation Estrutural'!E14</f>
        <v>0</v>
      </c>
      <c r="F14" s="346">
        <f>'[25]Asset Allocation Estrutural'!F14</f>
        <v>1.4999999999999999E-2</v>
      </c>
      <c r="G14" s="346">
        <f>'[25]Asset Allocation Estrutural'!G14</f>
        <v>0.03</v>
      </c>
      <c r="H14" s="345">
        <f>'[25]Asset Allocation Estrutural'!H14</f>
        <v>0.01</v>
      </c>
      <c r="I14" s="346">
        <f>'[25]Asset Allocation Estrutural'!I14</f>
        <v>0.02</v>
      </c>
      <c r="J14" s="347">
        <f>'[25]Asset Allocation Estrutural'!J14</f>
        <v>3.5000000000000003E-2</v>
      </c>
      <c r="K14" s="346">
        <f>'[25]Asset Allocation Estrutural'!K14</f>
        <v>0.05</v>
      </c>
      <c r="L14" s="346">
        <f>'[25]Asset Allocation Estrutural'!L14</f>
        <v>6.5000000000000002E-2</v>
      </c>
      <c r="M14" s="345">
        <f>'[25]Asset Allocation Estrutural'!M14</f>
        <v>0.02</v>
      </c>
      <c r="N14" s="346">
        <f>'[25]Asset Allocation Estrutural'!N14</f>
        <v>4.4999999999999998E-2</v>
      </c>
      <c r="O14" s="347">
        <f>'[25]Asset Allocation Estrutural'!O14</f>
        <v>7.0000000000000007E-2</v>
      </c>
      <c r="P14" s="346">
        <f>'[25]Asset Allocation Estrutural'!P14</f>
        <v>9.5000000000000001E-2</v>
      </c>
      <c r="Q14" s="346">
        <f>'[25]Asset Allocation Estrutural'!Q14</f>
        <v>0.12</v>
      </c>
      <c r="R14" s="345">
        <f>'[25]Asset Allocation Estrutural'!R14</f>
        <v>0.09</v>
      </c>
      <c r="S14" s="346">
        <f>'[25]Asset Allocation Estrutural'!S14</f>
        <v>0.125</v>
      </c>
      <c r="T14" s="347">
        <f>'[25]Asset Allocation Estrutural'!T14</f>
        <v>0.16</v>
      </c>
      <c r="U14" s="346">
        <f>'[25]Asset Allocation Estrutural'!U14</f>
        <v>0.19500000000000001</v>
      </c>
      <c r="V14" s="346">
        <f>'[25]Asset Allocation Estrutural'!V14</f>
        <v>0.23</v>
      </c>
      <c r="W14" s="345">
        <f>'[25]Asset Allocation Estrutural'!W14</f>
        <v>0.17</v>
      </c>
      <c r="X14" s="346">
        <f>'[25]Asset Allocation Estrutural'!X14</f>
        <v>0.22</v>
      </c>
      <c r="Y14" s="347">
        <f>'[25]Asset Allocation Estrutural'!Y14</f>
        <v>0.27</v>
      </c>
      <c r="Z14" s="346">
        <f>'[25]Asset Allocation Estrutural'!Z14</f>
        <v>0.32</v>
      </c>
      <c r="AA14" s="346">
        <f>'[25]Asset Allocation Estrutural'!AA14</f>
        <v>0.37</v>
      </c>
    </row>
    <row r="15" spans="1:28" s="90" customFormat="1" ht="20.25" thickTop="1" thickBot="1">
      <c r="A15" s="344"/>
      <c r="B15" s="92" t="s">
        <v>924</v>
      </c>
      <c r="C15" s="345">
        <f>'[25]Asset Allocation Estrutural'!C15</f>
        <v>0</v>
      </c>
      <c r="D15" s="346">
        <f>'[25]Asset Allocation Estrutural'!D15</f>
        <v>0</v>
      </c>
      <c r="E15" s="347">
        <f>'[25]Asset Allocation Estrutural'!E15</f>
        <v>0</v>
      </c>
      <c r="F15" s="346">
        <f>'[25]Asset Allocation Estrutural'!F15</f>
        <v>1.4999999999999999E-2</v>
      </c>
      <c r="G15" s="346">
        <f>'[25]Asset Allocation Estrutural'!G15</f>
        <v>0.03</v>
      </c>
      <c r="H15" s="345">
        <f>'[25]Asset Allocation Estrutural'!H15</f>
        <v>0</v>
      </c>
      <c r="I15" s="346">
        <f>'[25]Asset Allocation Estrutural'!I15</f>
        <v>0.01</v>
      </c>
      <c r="J15" s="347">
        <f>'[25]Asset Allocation Estrutural'!J15</f>
        <v>1.4999999999999999E-2</v>
      </c>
      <c r="K15" s="346">
        <f>'[25]Asset Allocation Estrutural'!K15</f>
        <v>2.5000000000000001E-2</v>
      </c>
      <c r="L15" s="346">
        <f>'[25]Asset Allocation Estrutural'!L15</f>
        <v>3.5000000000000003E-2</v>
      </c>
      <c r="M15" s="345">
        <f>'[25]Asset Allocation Estrutural'!M15</f>
        <v>0</v>
      </c>
      <c r="N15" s="346">
        <f>'[25]Asset Allocation Estrutural'!N15</f>
        <v>0.02</v>
      </c>
      <c r="O15" s="347">
        <f>'[25]Asset Allocation Estrutural'!O15</f>
        <v>0.03</v>
      </c>
      <c r="P15" s="346">
        <f>'[25]Asset Allocation Estrutural'!P15</f>
        <v>0.04</v>
      </c>
      <c r="Q15" s="346">
        <f>'[25]Asset Allocation Estrutural'!Q15</f>
        <v>0.05</v>
      </c>
      <c r="R15" s="345">
        <f>'[25]Asset Allocation Estrutural'!R15</f>
        <v>1.4999999999999999E-2</v>
      </c>
      <c r="S15" s="346">
        <f>'[25]Asset Allocation Estrutural'!S15</f>
        <v>2.5000000000000001E-2</v>
      </c>
      <c r="T15" s="347">
        <f>'[25]Asset Allocation Estrutural'!T15</f>
        <v>0.04</v>
      </c>
      <c r="U15" s="346">
        <f>'[25]Asset Allocation Estrutural'!U15</f>
        <v>5.5E-2</v>
      </c>
      <c r="V15" s="346">
        <f>'[25]Asset Allocation Estrutural'!V15</f>
        <v>7.0000000000000007E-2</v>
      </c>
      <c r="W15" s="345">
        <f>'[25]Asset Allocation Estrutural'!W15</f>
        <v>0.04</v>
      </c>
      <c r="X15" s="346">
        <f>'[25]Asset Allocation Estrutural'!X15</f>
        <v>0.06</v>
      </c>
      <c r="Y15" s="347">
        <f>'[25]Asset Allocation Estrutural'!Y15</f>
        <v>0.08</v>
      </c>
      <c r="Z15" s="346">
        <f>'[25]Asset Allocation Estrutural'!Z15</f>
        <v>0.1</v>
      </c>
      <c r="AA15" s="346">
        <f>'[25]Asset Allocation Estrutural'!AA15</f>
        <v>0.12</v>
      </c>
    </row>
    <row r="16" spans="1:28" s="90" customFormat="1" ht="5.25" customHeight="1" thickTop="1" thickBot="1">
      <c r="A16" s="344"/>
      <c r="C16" s="56"/>
      <c r="D16" s="349"/>
      <c r="E16" s="349"/>
      <c r="F16" s="349"/>
      <c r="G16" s="349"/>
      <c r="H16" s="56"/>
      <c r="I16" s="349"/>
      <c r="J16" s="349"/>
      <c r="K16" s="349"/>
      <c r="L16" s="349"/>
      <c r="M16" s="56"/>
      <c r="N16" s="349"/>
      <c r="O16" s="349"/>
      <c r="P16" s="349"/>
      <c r="Q16" s="349"/>
      <c r="R16" s="56"/>
      <c r="S16" s="349"/>
      <c r="T16" s="349"/>
      <c r="U16" s="349"/>
      <c r="V16" s="349"/>
      <c r="W16" s="56"/>
      <c r="X16" s="349"/>
      <c r="Y16" s="349"/>
      <c r="Z16" s="349"/>
      <c r="AA16" s="349"/>
    </row>
    <row r="17" spans="1:28" s="90" customFormat="1" ht="20.25" thickTop="1" thickBot="1">
      <c r="A17" s="344"/>
      <c r="B17" s="102" t="s">
        <v>714</v>
      </c>
      <c r="C17" s="350">
        <f>'[25]Asset Allocation Estrutural'!C17</f>
        <v>0</v>
      </c>
      <c r="D17" s="351"/>
      <c r="E17" s="351">
        <f>'[25]Asset Allocation Estrutural'!E17</f>
        <v>0</v>
      </c>
      <c r="F17" s="351"/>
      <c r="G17" s="351">
        <f>'[25]Asset Allocation Estrutural'!G17</f>
        <v>6.0000000000000001E-3</v>
      </c>
      <c r="H17" s="350">
        <f>'[25]Asset Allocation Estrutural'!H17</f>
        <v>0</v>
      </c>
      <c r="I17" s="351"/>
      <c r="J17" s="351">
        <f>'[25]Asset Allocation Estrutural'!J17</f>
        <v>4.9999999999999992E-3</v>
      </c>
      <c r="K17" s="351"/>
      <c r="L17" s="351">
        <f>'[25]Asset Allocation Estrutural'!L17</f>
        <v>1.3000000000000001E-2</v>
      </c>
      <c r="M17" s="350">
        <f>'[25]Asset Allocation Estrutural'!M17</f>
        <v>0</v>
      </c>
      <c r="N17" s="351"/>
      <c r="O17" s="351">
        <f>'[25]Asset Allocation Estrutural'!O17</f>
        <v>9.9999999999999985E-3</v>
      </c>
      <c r="P17" s="351"/>
      <c r="Q17" s="351">
        <f>'[25]Asset Allocation Estrutural'!Q17</f>
        <v>2.4E-2</v>
      </c>
      <c r="R17" s="350">
        <f>'[25]Asset Allocation Estrutural'!R17</f>
        <v>0</v>
      </c>
      <c r="S17" s="351"/>
      <c r="T17" s="351">
        <f>'[25]Asset Allocation Estrutural'!T17</f>
        <v>2.285714285714285E-2</v>
      </c>
      <c r="U17" s="351"/>
      <c r="V17" s="351">
        <f>'[25]Asset Allocation Estrutural'!V17</f>
        <v>4.6000000000000006E-2</v>
      </c>
      <c r="W17" s="350">
        <f>'[25]Asset Allocation Estrutural'!W17</f>
        <v>0</v>
      </c>
      <c r="X17" s="351"/>
      <c r="Y17" s="351">
        <f>'[25]Asset Allocation Estrutural'!Y17</f>
        <v>3.8571428571428562E-2</v>
      </c>
      <c r="Z17" s="351"/>
      <c r="AA17" s="351">
        <f>'[25]Asset Allocation Estrutural'!AA17</f>
        <v>7.3999999999999996E-2</v>
      </c>
    </row>
    <row r="18" spans="1:28" s="74" customFormat="1" ht="9" customHeight="1" thickTop="1">
      <c r="A18" s="332"/>
      <c r="B18" s="103"/>
      <c r="C18" s="352"/>
      <c r="D18" s="353"/>
      <c r="E18" s="354"/>
      <c r="F18" s="354"/>
      <c r="G18" s="355"/>
      <c r="H18" s="356"/>
      <c r="I18" s="356"/>
      <c r="J18" s="356"/>
      <c r="K18" s="356"/>
      <c r="L18" s="357"/>
      <c r="M18" s="108"/>
      <c r="N18" s="90"/>
      <c r="O18" s="90"/>
      <c r="P18" s="90"/>
      <c r="Q18" s="355"/>
      <c r="R18" s="90"/>
      <c r="S18" s="90"/>
      <c r="T18" s="90"/>
      <c r="U18" s="90"/>
      <c r="V18" s="357"/>
      <c r="W18" s="108"/>
      <c r="X18" s="90"/>
      <c r="Y18" s="90"/>
      <c r="Z18" s="90"/>
      <c r="AA18" s="109"/>
      <c r="AB18" s="103"/>
    </row>
    <row r="19" spans="1:28" s="74" customFormat="1">
      <c r="A19" s="332"/>
      <c r="B19" s="103"/>
      <c r="C19" s="108"/>
      <c r="D19" s="90"/>
      <c r="E19" s="90"/>
      <c r="F19" s="90"/>
      <c r="G19" s="90"/>
      <c r="H19" s="90"/>
      <c r="I19" s="90"/>
      <c r="J19" s="90"/>
      <c r="K19" s="90"/>
      <c r="L19" s="90"/>
      <c r="M19" s="108"/>
      <c r="N19" s="90"/>
      <c r="O19" s="90"/>
      <c r="P19" s="90"/>
      <c r="Q19" s="90"/>
      <c r="R19" s="90"/>
      <c r="S19" s="90"/>
      <c r="T19" s="90"/>
      <c r="U19" s="90"/>
      <c r="V19" s="90"/>
      <c r="W19" s="108"/>
      <c r="X19" s="90"/>
      <c r="Y19" s="90"/>
      <c r="Z19" s="90"/>
      <c r="AA19" s="90"/>
      <c r="AB19" s="103"/>
    </row>
    <row r="20" spans="1:28" s="74" customFormat="1" ht="19.5" thickBot="1">
      <c r="A20" s="332"/>
      <c r="B20" s="112" t="s">
        <v>918</v>
      </c>
      <c r="C20" s="748">
        <v>1.03E-2</v>
      </c>
      <c r="D20" s="749"/>
      <c r="E20" s="749"/>
      <c r="F20" s="749"/>
      <c r="G20" s="750"/>
      <c r="H20" s="748">
        <v>2.549673119887582E-2</v>
      </c>
      <c r="I20" s="749"/>
      <c r="J20" s="749"/>
      <c r="K20" s="749"/>
      <c r="L20" s="750"/>
      <c r="M20" s="748">
        <v>3.8511103553590463E-2</v>
      </c>
      <c r="N20" s="749"/>
      <c r="O20" s="749"/>
      <c r="P20" s="749"/>
      <c r="Q20" s="750"/>
      <c r="R20" s="748">
        <v>7.1044569470618588E-2</v>
      </c>
      <c r="S20" s="749"/>
      <c r="T20" s="749"/>
      <c r="U20" s="749"/>
      <c r="V20" s="750"/>
      <c r="W20" s="748">
        <v>0.1007472074047638</v>
      </c>
      <c r="X20" s="749"/>
      <c r="Y20" s="749"/>
      <c r="Z20" s="749"/>
      <c r="AA20" s="750"/>
      <c r="AB20" s="103"/>
    </row>
    <row r="21" spans="1:28" s="74" customFormat="1" ht="20.25" thickTop="1" thickBot="1">
      <c r="A21" s="332"/>
      <c r="B21" s="114" t="s">
        <v>921</v>
      </c>
      <c r="C21" s="742">
        <v>-1.1299999999999999E-2</v>
      </c>
      <c r="D21" s="743"/>
      <c r="E21" s="743"/>
      <c r="F21" s="743"/>
      <c r="G21" s="744"/>
      <c r="H21" s="742">
        <v>-2.487761818750004E-2</v>
      </c>
      <c r="I21" s="743"/>
      <c r="J21" s="743"/>
      <c r="K21" s="743"/>
      <c r="L21" s="744"/>
      <c r="M21" s="742">
        <v>-3.4410577412473803E-2</v>
      </c>
      <c r="N21" s="743"/>
      <c r="O21" s="743"/>
      <c r="P21" s="743"/>
      <c r="Q21" s="744"/>
      <c r="R21" s="742">
        <v>-6.1567684871044873E-2</v>
      </c>
      <c r="S21" s="743"/>
      <c r="T21" s="743"/>
      <c r="U21" s="743"/>
      <c r="V21" s="744"/>
      <c r="W21" s="742">
        <v>-8.4679197825304156E-2</v>
      </c>
      <c r="X21" s="743"/>
      <c r="Y21" s="743"/>
      <c r="Z21" s="743"/>
      <c r="AA21" s="744"/>
      <c r="AB21" s="103"/>
    </row>
    <row r="22" spans="1:28" s="74" customFormat="1" ht="20.25" thickTop="1" thickBot="1">
      <c r="A22" s="332"/>
      <c r="B22" s="114" t="s">
        <v>923</v>
      </c>
      <c r="C22" s="742">
        <v>-2.5999999999999999E-3</v>
      </c>
      <c r="D22" s="743"/>
      <c r="E22" s="743"/>
      <c r="F22" s="743"/>
      <c r="G22" s="744"/>
      <c r="H22" s="742">
        <v>-1.4715015366541949E-2</v>
      </c>
      <c r="I22" s="743"/>
      <c r="J22" s="743"/>
      <c r="K22" s="743"/>
      <c r="L22" s="744"/>
      <c r="M22" s="742">
        <v>-2.5087452667099872E-2</v>
      </c>
      <c r="N22" s="743"/>
      <c r="O22" s="743"/>
      <c r="P22" s="743"/>
      <c r="Q22" s="744"/>
      <c r="R22" s="742">
        <v>-5.0338995825054043E-2</v>
      </c>
      <c r="S22" s="743"/>
      <c r="T22" s="743"/>
      <c r="U22" s="743"/>
      <c r="V22" s="744"/>
      <c r="W22" s="742">
        <v>-7.3337204704589043E-2</v>
      </c>
      <c r="X22" s="743"/>
      <c r="Y22" s="743"/>
      <c r="Z22" s="743"/>
      <c r="AA22" s="744"/>
      <c r="AB22" s="103"/>
    </row>
    <row r="23" spans="1:28" s="74" customFormat="1" ht="19.5" thickTop="1">
      <c r="A23" s="332"/>
      <c r="B23" s="116" t="s">
        <v>922</v>
      </c>
      <c r="C23" s="745">
        <v>-1.8100000000000002E-2</v>
      </c>
      <c r="D23" s="746"/>
      <c r="E23" s="746"/>
      <c r="F23" s="746"/>
      <c r="G23" s="747"/>
      <c r="H23" s="745">
        <v>-6.1782246091973893E-2</v>
      </c>
      <c r="I23" s="746"/>
      <c r="J23" s="746"/>
      <c r="K23" s="746"/>
      <c r="L23" s="747"/>
      <c r="M23" s="745">
        <v>-9.9174515012422068E-2</v>
      </c>
      <c r="N23" s="746"/>
      <c r="O23" s="746"/>
      <c r="P23" s="746"/>
      <c r="Q23" s="747"/>
      <c r="R23" s="745">
        <v>-0.18781977821096529</v>
      </c>
      <c r="S23" s="746"/>
      <c r="T23" s="746"/>
      <c r="U23" s="746"/>
      <c r="V23" s="747"/>
      <c r="W23" s="745">
        <v>-0.26953467873068521</v>
      </c>
      <c r="X23" s="746"/>
      <c r="Y23" s="746"/>
      <c r="Z23" s="746"/>
      <c r="AA23" s="747"/>
      <c r="AB23" s="103"/>
    </row>
    <row r="24" spans="1:28" ht="21.75" hidden="1" customHeight="1">
      <c r="A24" s="358"/>
      <c r="B24" s="359" t="s">
        <v>715</v>
      </c>
      <c r="C24" s="56"/>
      <c r="D24" s="349"/>
      <c r="E24" s="349"/>
      <c r="F24" s="349"/>
      <c r="G24" s="360"/>
      <c r="H24" s="56"/>
      <c r="I24" s="349"/>
      <c r="J24" s="349"/>
      <c r="K24" s="349"/>
      <c r="L24" s="360"/>
      <c r="M24" s="56"/>
      <c r="N24" s="349"/>
      <c r="O24" s="349"/>
      <c r="P24" s="349"/>
      <c r="Q24" s="360"/>
      <c r="R24" s="56"/>
      <c r="S24" s="349"/>
      <c r="T24" s="349"/>
      <c r="U24" s="349"/>
      <c r="V24" s="360"/>
      <c r="W24" s="56"/>
      <c r="X24" s="349"/>
      <c r="Y24" s="349"/>
      <c r="Z24" s="349"/>
      <c r="AA24" s="360"/>
      <c r="AB24"/>
    </row>
    <row r="25" spans="1:28" ht="18.75" hidden="1" customHeight="1">
      <c r="A25" s="358"/>
      <c r="B25" s="361" t="s">
        <v>716</v>
      </c>
      <c r="C25" s="362">
        <f>C32</f>
        <v>0</v>
      </c>
      <c r="D25" s="363"/>
      <c r="E25" s="363"/>
      <c r="F25" s="363"/>
      <c r="G25" s="364"/>
      <c r="H25" s="362">
        <f>H32</f>
        <v>0</v>
      </c>
      <c r="I25" s="363"/>
      <c r="J25" s="363"/>
      <c r="K25" s="363"/>
      <c r="L25" s="364"/>
      <c r="M25" s="362">
        <f>M32</f>
        <v>0</v>
      </c>
      <c r="N25" s="363"/>
      <c r="O25" s="363"/>
      <c r="P25" s="363"/>
      <c r="Q25" s="364"/>
      <c r="R25" s="362">
        <f>R32</f>
        <v>0</v>
      </c>
      <c r="S25" s="363"/>
      <c r="T25" s="363"/>
      <c r="U25" s="363"/>
      <c r="V25" s="364"/>
      <c r="W25" s="362">
        <f>W32</f>
        <v>0</v>
      </c>
      <c r="X25" s="363"/>
      <c r="Y25" s="363"/>
      <c r="Z25" s="363"/>
      <c r="AA25" s="364"/>
      <c r="AB25"/>
    </row>
    <row r="26" spans="1:28" ht="18.75" hidden="1" customHeight="1">
      <c r="A26" s="358"/>
      <c r="B26" s="361" t="s">
        <v>717</v>
      </c>
      <c r="C26" s="56"/>
      <c r="D26" s="349"/>
      <c r="E26" s="349"/>
      <c r="F26" s="349"/>
      <c r="G26" s="360"/>
      <c r="H26" s="56"/>
      <c r="I26" s="349"/>
      <c r="J26" s="349"/>
      <c r="K26" s="349"/>
      <c r="L26" s="360"/>
      <c r="M26" s="56"/>
      <c r="N26" s="349"/>
      <c r="O26" s="349"/>
      <c r="P26" s="349"/>
      <c r="Q26" s="360"/>
      <c r="R26" s="56"/>
      <c r="S26" s="349"/>
      <c r="T26" s="349"/>
      <c r="U26" s="349"/>
      <c r="V26" s="360"/>
      <c r="W26" s="56"/>
      <c r="X26" s="349"/>
      <c r="Y26" s="349"/>
      <c r="Z26" s="349"/>
      <c r="AA26" s="360"/>
      <c r="AB26"/>
    </row>
    <row r="27" spans="1:28" ht="18.75" hidden="1" customHeight="1">
      <c r="A27" s="358"/>
      <c r="B27" s="361" t="s">
        <v>718</v>
      </c>
      <c r="C27" s="362">
        <f>C34</f>
        <v>0</v>
      </c>
      <c r="D27" s="363"/>
      <c r="E27" s="363"/>
      <c r="F27" s="363"/>
      <c r="G27" s="364"/>
      <c r="H27" s="362">
        <f>H34</f>
        <v>0</v>
      </c>
      <c r="I27" s="363"/>
      <c r="J27" s="363"/>
      <c r="K27" s="363"/>
      <c r="L27" s="364"/>
      <c r="M27" s="362">
        <f>M34</f>
        <v>0</v>
      </c>
      <c r="N27" s="363"/>
      <c r="O27" s="363"/>
      <c r="P27" s="363"/>
      <c r="Q27" s="364"/>
      <c r="R27" s="362">
        <f>R34</f>
        <v>0</v>
      </c>
      <c r="S27" s="363"/>
      <c r="T27" s="363"/>
      <c r="U27" s="363"/>
      <c r="V27" s="364"/>
      <c r="W27" s="362">
        <f>W34</f>
        <v>0</v>
      </c>
      <c r="X27" s="363"/>
      <c r="Y27" s="363"/>
      <c r="Z27" s="363"/>
      <c r="AA27" s="364"/>
      <c r="AB27"/>
    </row>
    <row r="28" spans="1:28" ht="18.75" hidden="1" customHeight="1">
      <c r="A28" s="358"/>
      <c r="B28" s="361" t="s">
        <v>719</v>
      </c>
      <c r="C28" s="56"/>
      <c r="D28" s="349"/>
      <c r="E28" s="349"/>
      <c r="F28" s="349"/>
      <c r="G28" s="360"/>
      <c r="H28" s="56"/>
      <c r="I28" s="349"/>
      <c r="J28" s="349"/>
      <c r="K28" s="349"/>
      <c r="L28" s="360"/>
      <c r="M28" s="56"/>
      <c r="N28" s="349"/>
      <c r="O28" s="349"/>
      <c r="P28" s="349"/>
      <c r="Q28" s="360"/>
      <c r="R28" s="56"/>
      <c r="S28" s="349"/>
      <c r="T28" s="349"/>
      <c r="U28" s="349"/>
      <c r="V28" s="360"/>
      <c r="W28" s="56"/>
      <c r="X28" s="349"/>
      <c r="Y28" s="349"/>
      <c r="Z28" s="349"/>
      <c r="AA28" s="360"/>
      <c r="AB28"/>
    </row>
    <row r="29" spans="1:28" ht="18.75" hidden="1" customHeight="1">
      <c r="A29" s="358"/>
      <c r="B29" s="361" t="s">
        <v>720</v>
      </c>
      <c r="C29" s="362">
        <f>C36</f>
        <v>0</v>
      </c>
      <c r="D29" s="363"/>
      <c r="E29" s="363"/>
      <c r="F29" s="363"/>
      <c r="G29" s="364"/>
      <c r="H29" s="362">
        <f>H36</f>
        <v>0</v>
      </c>
      <c r="I29" s="363"/>
      <c r="J29" s="363"/>
      <c r="K29" s="363"/>
      <c r="L29" s="364"/>
      <c r="M29" s="362">
        <f>M36</f>
        <v>0</v>
      </c>
      <c r="N29" s="363"/>
      <c r="O29" s="363"/>
      <c r="P29" s="363"/>
      <c r="Q29" s="364"/>
      <c r="R29" s="362">
        <f>R36</f>
        <v>0</v>
      </c>
      <c r="S29" s="363"/>
      <c r="T29" s="363"/>
      <c r="U29" s="363"/>
      <c r="V29" s="364"/>
      <c r="W29" s="362">
        <f>W36</f>
        <v>0</v>
      </c>
      <c r="X29" s="363"/>
      <c r="Y29" s="363"/>
      <c r="Z29" s="363"/>
      <c r="AA29" s="364"/>
      <c r="AB29"/>
    </row>
    <row r="30" spans="1:28" ht="18.75" hidden="1" customHeight="1">
      <c r="A30" s="358"/>
      <c r="B30" s="365" t="s">
        <v>721</v>
      </c>
      <c r="C30" s="56"/>
      <c r="D30" s="349"/>
      <c r="E30" s="349"/>
      <c r="F30" s="349"/>
      <c r="G30" s="360"/>
      <c r="H30" s="56"/>
      <c r="I30" s="349"/>
      <c r="J30" s="349"/>
      <c r="K30" s="349"/>
      <c r="L30" s="360"/>
      <c r="M30" s="56"/>
      <c r="N30" s="349"/>
      <c r="O30" s="349"/>
      <c r="P30" s="349"/>
      <c r="Q30" s="360"/>
      <c r="R30" s="56"/>
      <c r="S30" s="349"/>
      <c r="T30" s="349"/>
      <c r="U30" s="349"/>
      <c r="V30" s="360"/>
      <c r="W30" s="56"/>
      <c r="X30" s="349"/>
      <c r="Y30" s="349"/>
      <c r="Z30" s="349"/>
      <c r="AA30" s="360"/>
      <c r="AB30"/>
    </row>
    <row r="31" spans="1:28" ht="18.75" hidden="1" customHeight="1">
      <c r="A31" s="358"/>
      <c r="B31" s="366" t="s">
        <v>722</v>
      </c>
      <c r="C31" s="362">
        <f>C38</f>
        <v>0</v>
      </c>
      <c r="D31" s="363"/>
      <c r="E31" s="363"/>
      <c r="F31" s="363"/>
      <c r="G31" s="364"/>
      <c r="H31" s="362">
        <f>H38</f>
        <v>0</v>
      </c>
      <c r="I31" s="363"/>
      <c r="J31" s="363"/>
      <c r="K31" s="363"/>
      <c r="L31" s="364"/>
      <c r="M31" s="362">
        <f>M38</f>
        <v>0</v>
      </c>
      <c r="N31" s="363"/>
      <c r="O31" s="363"/>
      <c r="P31" s="363"/>
      <c r="Q31" s="364"/>
      <c r="R31" s="362">
        <f>R38</f>
        <v>0</v>
      </c>
      <c r="S31" s="363"/>
      <c r="T31" s="363"/>
      <c r="U31" s="363"/>
      <c r="V31" s="364"/>
      <c r="W31" s="362">
        <f>W38</f>
        <v>0</v>
      </c>
      <c r="X31" s="363"/>
      <c r="Y31" s="363"/>
      <c r="Z31" s="363"/>
      <c r="AA31" s="364"/>
      <c r="AB31"/>
    </row>
    <row r="32" spans="1:28" ht="18.75" hidden="1" customHeight="1">
      <c r="A32" s="358"/>
      <c r="B32" s="366" t="s">
        <v>723</v>
      </c>
      <c r="C32" s="56"/>
      <c r="D32" s="349"/>
      <c r="E32" s="349"/>
      <c r="F32" s="349"/>
      <c r="G32" s="360"/>
      <c r="H32" s="56"/>
      <c r="I32" s="349"/>
      <c r="J32" s="349"/>
      <c r="K32" s="349"/>
      <c r="L32" s="360"/>
      <c r="M32" s="56"/>
      <c r="N32" s="349"/>
      <c r="O32" s="349"/>
      <c r="P32" s="349"/>
      <c r="Q32" s="360"/>
      <c r="R32" s="56"/>
      <c r="S32" s="349"/>
      <c r="T32" s="349"/>
      <c r="U32" s="349"/>
      <c r="V32" s="360"/>
      <c r="W32" s="56"/>
      <c r="X32" s="349"/>
      <c r="Y32" s="349"/>
      <c r="Z32" s="349"/>
      <c r="AA32" s="360"/>
      <c r="AB32"/>
    </row>
    <row r="33" spans="1:28" ht="18.75" hidden="1" customHeight="1">
      <c r="A33" s="358"/>
      <c r="B33" s="366" t="s">
        <v>724</v>
      </c>
      <c r="C33" s="362">
        <f>C40</f>
        <v>0</v>
      </c>
      <c r="D33" s="363"/>
      <c r="E33" s="363"/>
      <c r="F33" s="363"/>
      <c r="G33" s="364"/>
      <c r="H33" s="362">
        <f>H40</f>
        <v>0</v>
      </c>
      <c r="I33" s="363"/>
      <c r="J33" s="363"/>
      <c r="K33" s="363"/>
      <c r="L33" s="364"/>
      <c r="M33" s="362">
        <f>M40</f>
        <v>0</v>
      </c>
      <c r="N33" s="363"/>
      <c r="O33" s="363"/>
      <c r="P33" s="363"/>
      <c r="Q33" s="364"/>
      <c r="R33" s="362">
        <f>R40</f>
        <v>0</v>
      </c>
      <c r="S33" s="363"/>
      <c r="T33" s="363"/>
      <c r="U33" s="363"/>
      <c r="V33" s="364"/>
      <c r="W33" s="362">
        <f>W40</f>
        <v>0</v>
      </c>
      <c r="X33" s="363"/>
      <c r="Y33" s="363"/>
      <c r="Z33" s="363"/>
      <c r="AA33" s="364"/>
      <c r="AB33"/>
    </row>
    <row r="34" spans="1:28" ht="19.5" hidden="1" customHeight="1">
      <c r="A34" s="358"/>
      <c r="B34" s="367" t="s">
        <v>725</v>
      </c>
      <c r="C34" s="56"/>
      <c r="D34" s="349"/>
      <c r="E34" s="349"/>
      <c r="F34" s="349"/>
      <c r="G34" s="360"/>
      <c r="H34" s="56"/>
      <c r="I34" s="349"/>
      <c r="J34" s="349"/>
      <c r="K34" s="349"/>
      <c r="L34" s="360"/>
      <c r="M34" s="56"/>
      <c r="N34" s="349"/>
      <c r="O34" s="349"/>
      <c r="P34" s="349"/>
      <c r="Q34" s="360"/>
      <c r="R34" s="56"/>
      <c r="S34" s="349"/>
      <c r="T34" s="349"/>
      <c r="U34" s="349"/>
      <c r="V34" s="360"/>
      <c r="W34" s="56"/>
      <c r="X34" s="349"/>
      <c r="Y34" s="349"/>
      <c r="Z34" s="349"/>
      <c r="AA34" s="360"/>
      <c r="AB34"/>
    </row>
    <row r="35" spans="1:28" ht="18.75" hidden="1" customHeight="1">
      <c r="A35" s="358"/>
      <c r="B35" s="368" t="s">
        <v>726</v>
      </c>
      <c r="C35" s="362">
        <f>C42</f>
        <v>0</v>
      </c>
      <c r="D35" s="363"/>
      <c r="E35" s="363"/>
      <c r="F35" s="363"/>
      <c r="G35" s="364"/>
      <c r="H35" s="362">
        <f>H42</f>
        <v>0</v>
      </c>
      <c r="I35" s="363"/>
      <c r="J35" s="363"/>
      <c r="K35" s="363"/>
      <c r="L35" s="364"/>
      <c r="M35" s="362">
        <f>M42</f>
        <v>0</v>
      </c>
      <c r="N35" s="363"/>
      <c r="O35" s="363"/>
      <c r="P35" s="363"/>
      <c r="Q35" s="364"/>
      <c r="R35" s="362">
        <f>R42</f>
        <v>0</v>
      </c>
      <c r="S35" s="363"/>
      <c r="T35" s="363"/>
      <c r="U35" s="363"/>
      <c r="V35" s="364"/>
      <c r="W35" s="362">
        <f>W42</f>
        <v>0</v>
      </c>
      <c r="X35" s="363"/>
      <c r="Y35" s="363"/>
      <c r="Z35" s="363"/>
      <c r="AA35" s="364"/>
      <c r="AB35"/>
    </row>
    <row r="36" spans="1:28" ht="18.75" hidden="1" customHeight="1">
      <c r="A36" s="358"/>
      <c r="B36" s="368" t="s">
        <v>727</v>
      </c>
      <c r="C36" s="56"/>
      <c r="D36" s="349"/>
      <c r="E36" s="349"/>
      <c r="F36" s="349"/>
      <c r="G36" s="360"/>
      <c r="H36" s="56"/>
      <c r="I36" s="349"/>
      <c r="J36" s="349"/>
      <c r="K36" s="349"/>
      <c r="L36" s="360"/>
      <c r="M36" s="56"/>
      <c r="N36" s="349"/>
      <c r="O36" s="349"/>
      <c r="P36" s="349"/>
      <c r="Q36" s="360"/>
      <c r="R36" s="56"/>
      <c r="S36" s="349"/>
      <c r="T36" s="349"/>
      <c r="U36" s="349"/>
      <c r="V36" s="360"/>
      <c r="W36" s="56"/>
      <c r="X36" s="349"/>
      <c r="Y36" s="349"/>
      <c r="Z36" s="349"/>
      <c r="AA36" s="360"/>
      <c r="AB36"/>
    </row>
    <row r="37" spans="1:28" ht="18.75" hidden="1" customHeight="1">
      <c r="A37" s="358"/>
      <c r="B37" s="368" t="s">
        <v>728</v>
      </c>
      <c r="C37" s="362">
        <f>C44</f>
        <v>0</v>
      </c>
      <c r="D37" s="363"/>
      <c r="E37" s="363"/>
      <c r="F37" s="363"/>
      <c r="G37" s="364"/>
      <c r="H37" s="362">
        <f>H44</f>
        <v>0</v>
      </c>
      <c r="I37" s="363"/>
      <c r="J37" s="363"/>
      <c r="K37" s="363"/>
      <c r="L37" s="364"/>
      <c r="M37" s="362">
        <f>M44</f>
        <v>0</v>
      </c>
      <c r="N37" s="363"/>
      <c r="O37" s="363"/>
      <c r="P37" s="363"/>
      <c r="Q37" s="364"/>
      <c r="R37" s="362">
        <f>R44</f>
        <v>0</v>
      </c>
      <c r="S37" s="363"/>
      <c r="T37" s="363"/>
      <c r="U37" s="363"/>
      <c r="V37" s="364"/>
      <c r="W37" s="362">
        <f>W44</f>
        <v>0</v>
      </c>
      <c r="X37" s="363"/>
      <c r="Y37" s="363"/>
      <c r="Z37" s="363"/>
      <c r="AA37" s="364"/>
      <c r="AB37"/>
    </row>
    <row r="38" spans="1:28" ht="19.5" hidden="1" customHeight="1">
      <c r="A38" s="358"/>
      <c r="B38" s="369" t="s">
        <v>729</v>
      </c>
      <c r="C38" s="56"/>
      <c r="D38" s="349"/>
      <c r="E38" s="349"/>
      <c r="F38" s="349"/>
      <c r="G38" s="360"/>
      <c r="H38" s="56"/>
      <c r="I38" s="349"/>
      <c r="J38" s="349"/>
      <c r="K38" s="349"/>
      <c r="L38" s="360"/>
      <c r="M38" s="56"/>
      <c r="N38" s="349"/>
      <c r="O38" s="349"/>
      <c r="P38" s="349"/>
      <c r="Q38" s="360"/>
      <c r="R38" s="56"/>
      <c r="S38" s="349"/>
      <c r="T38" s="349"/>
      <c r="U38" s="349"/>
      <c r="V38" s="360"/>
      <c r="W38" s="56"/>
      <c r="X38" s="349"/>
      <c r="Y38" s="349"/>
      <c r="Z38" s="349"/>
      <c r="AA38" s="360"/>
      <c r="AB38"/>
    </row>
    <row r="39" spans="1:28" ht="18.75" hidden="1" customHeight="1">
      <c r="A39" s="358"/>
      <c r="B39" s="370" t="s">
        <v>730</v>
      </c>
      <c r="C39" s="362">
        <f>C46</f>
        <v>0</v>
      </c>
      <c r="D39" s="363"/>
      <c r="E39" s="363"/>
      <c r="F39" s="363"/>
      <c r="G39" s="364"/>
      <c r="H39" s="362">
        <f>H46</f>
        <v>0</v>
      </c>
      <c r="I39" s="363"/>
      <c r="J39" s="363"/>
      <c r="K39" s="363"/>
      <c r="L39" s="364"/>
      <c r="M39" s="362">
        <f>M46</f>
        <v>0</v>
      </c>
      <c r="N39" s="363"/>
      <c r="O39" s="363"/>
      <c r="P39" s="363"/>
      <c r="Q39" s="364"/>
      <c r="R39" s="362">
        <f>R46</f>
        <v>0</v>
      </c>
      <c r="S39" s="363"/>
      <c r="T39" s="363"/>
      <c r="U39" s="363"/>
      <c r="V39" s="364"/>
      <c r="W39" s="362">
        <f>W46</f>
        <v>0</v>
      </c>
      <c r="X39" s="363"/>
      <c r="Y39" s="363"/>
      <c r="Z39" s="363"/>
      <c r="AA39" s="364"/>
      <c r="AB39"/>
    </row>
    <row r="40" spans="1:28" ht="18.75" hidden="1" customHeight="1">
      <c r="A40" s="358"/>
      <c r="B40" s="371" t="s">
        <v>731</v>
      </c>
      <c r="C40" s="56"/>
      <c r="D40" s="349"/>
      <c r="E40" s="349"/>
      <c r="F40" s="349"/>
      <c r="G40" s="360"/>
      <c r="H40" s="56"/>
      <c r="I40" s="349"/>
      <c r="J40" s="349"/>
      <c r="K40" s="349"/>
      <c r="L40" s="360"/>
      <c r="M40" s="56"/>
      <c r="N40" s="349"/>
      <c r="O40" s="349"/>
      <c r="P40" s="349"/>
      <c r="Q40" s="360"/>
      <c r="R40" s="56"/>
      <c r="S40" s="349"/>
      <c r="T40" s="349"/>
      <c r="U40" s="349"/>
      <c r="V40" s="360"/>
      <c r="W40" s="56"/>
      <c r="X40" s="349"/>
      <c r="Y40" s="349"/>
      <c r="Z40" s="349"/>
      <c r="AA40" s="360"/>
      <c r="AB40"/>
    </row>
    <row r="41" spans="1:28" ht="18.75" hidden="1" customHeight="1">
      <c r="A41" s="358"/>
      <c r="B41"/>
      <c r="C41" s="362">
        <f>C48</f>
        <v>0</v>
      </c>
      <c r="D41" s="363"/>
      <c r="E41" s="363"/>
      <c r="F41" s="363"/>
      <c r="G41" s="364"/>
      <c r="H41" s="362">
        <f>H48</f>
        <v>0</v>
      </c>
      <c r="I41" s="363"/>
      <c r="J41" s="363"/>
      <c r="K41" s="363"/>
      <c r="L41" s="364"/>
      <c r="M41" s="362">
        <f>M48</f>
        <v>0</v>
      </c>
      <c r="N41" s="363"/>
      <c r="O41" s="363"/>
      <c r="P41" s="363"/>
      <c r="Q41" s="364"/>
      <c r="R41" s="362">
        <f>R48</f>
        <v>0</v>
      </c>
      <c r="S41" s="363"/>
      <c r="T41" s="363"/>
      <c r="U41" s="363"/>
      <c r="V41" s="364"/>
      <c r="W41" s="362">
        <f>W48</f>
        <v>0</v>
      </c>
      <c r="X41" s="363"/>
      <c r="Y41" s="363"/>
      <c r="Z41" s="363"/>
      <c r="AA41" s="364"/>
      <c r="AB41"/>
    </row>
    <row r="42" spans="1:28" ht="18.75" hidden="1" customHeight="1">
      <c r="A42"/>
      <c r="B42"/>
      <c r="C42" s="56"/>
      <c r="D42" s="349"/>
      <c r="E42" s="349"/>
      <c r="F42" s="349"/>
      <c r="G42" s="360"/>
      <c r="H42" s="56"/>
      <c r="I42" s="349"/>
      <c r="J42" s="349"/>
      <c r="K42" s="349"/>
      <c r="L42" s="360"/>
      <c r="M42" s="56"/>
      <c r="N42" s="349"/>
      <c r="O42" s="349"/>
      <c r="P42" s="349"/>
      <c r="Q42" s="360"/>
      <c r="R42" s="56"/>
      <c r="S42" s="349"/>
      <c r="T42" s="349"/>
      <c r="U42" s="349"/>
      <c r="V42" s="360"/>
      <c r="W42" s="56"/>
      <c r="X42" s="349"/>
      <c r="Y42" s="349"/>
      <c r="Z42" s="349"/>
      <c r="AA42" s="360"/>
      <c r="AB42"/>
    </row>
    <row r="43" spans="1:28" ht="21.75" hidden="1" customHeight="1">
      <c r="A43"/>
      <c r="B43" s="372" t="s">
        <v>715</v>
      </c>
      <c r="C43" s="362">
        <f>C50</f>
        <v>0</v>
      </c>
      <c r="D43" s="363"/>
      <c r="E43" s="363"/>
      <c r="F43" s="363"/>
      <c r="G43" s="364"/>
      <c r="H43" s="362">
        <f>H50</f>
        <v>0</v>
      </c>
      <c r="I43" s="363"/>
      <c r="J43" s="363"/>
      <c r="K43" s="363"/>
      <c r="L43" s="364"/>
      <c r="M43" s="362">
        <f>M50</f>
        <v>0</v>
      </c>
      <c r="N43" s="363"/>
      <c r="O43" s="363"/>
      <c r="P43" s="363"/>
      <c r="Q43" s="364"/>
      <c r="R43" s="362">
        <f>R50</f>
        <v>0</v>
      </c>
      <c r="S43" s="363"/>
      <c r="T43" s="363"/>
      <c r="U43" s="363"/>
      <c r="V43" s="364"/>
      <c r="W43" s="362">
        <f>W50</f>
        <v>0</v>
      </c>
      <c r="X43" s="363"/>
      <c r="Y43" s="363"/>
      <c r="Z43" s="363"/>
      <c r="AA43" s="364"/>
      <c r="AB43"/>
    </row>
    <row r="44" spans="1:28" ht="18.75" hidden="1" customHeight="1">
      <c r="A44"/>
      <c r="B44" s="361" t="s">
        <v>716</v>
      </c>
      <c r="C44" s="56"/>
      <c r="D44" s="349"/>
      <c r="E44" s="349"/>
      <c r="F44" s="349"/>
      <c r="G44" s="360"/>
      <c r="H44" s="56"/>
      <c r="I44" s="349"/>
      <c r="J44" s="349"/>
      <c r="K44" s="349"/>
      <c r="L44" s="360"/>
      <c r="M44" s="56"/>
      <c r="N44" s="349"/>
      <c r="O44" s="349"/>
      <c r="P44" s="349"/>
      <c r="Q44" s="360"/>
      <c r="R44" s="56"/>
      <c r="S44" s="349"/>
      <c r="T44" s="349"/>
      <c r="U44" s="349"/>
      <c r="V44" s="360"/>
      <c r="W44" s="56"/>
      <c r="X44" s="349"/>
      <c r="Y44" s="349"/>
      <c r="Z44" s="349"/>
      <c r="AA44" s="360"/>
      <c r="AB44"/>
    </row>
    <row r="45" spans="1:28" ht="18.75" hidden="1" customHeight="1">
      <c r="A45"/>
      <c r="B45" s="361" t="s">
        <v>717</v>
      </c>
      <c r="C45" s="362">
        <f>C52</f>
        <v>0</v>
      </c>
      <c r="D45" s="363"/>
      <c r="E45" s="363"/>
      <c r="F45" s="363"/>
      <c r="G45" s="364"/>
      <c r="H45" s="362">
        <f>H52</f>
        <v>0</v>
      </c>
      <c r="I45" s="363"/>
      <c r="J45" s="363"/>
      <c r="K45" s="363"/>
      <c r="L45" s="364"/>
      <c r="M45" s="362">
        <f>M52</f>
        <v>0</v>
      </c>
      <c r="N45" s="363"/>
      <c r="O45" s="363"/>
      <c r="P45" s="363"/>
      <c r="Q45" s="364"/>
      <c r="R45" s="362">
        <f>R52</f>
        <v>0</v>
      </c>
      <c r="S45" s="363"/>
      <c r="T45" s="363"/>
      <c r="U45" s="363"/>
      <c r="V45" s="364"/>
      <c r="W45" s="362">
        <f>W52</f>
        <v>0</v>
      </c>
      <c r="X45" s="363"/>
      <c r="Y45" s="363"/>
      <c r="Z45" s="363"/>
      <c r="AA45" s="364"/>
      <c r="AB45"/>
    </row>
    <row r="46" spans="1:28" ht="19.5" hidden="1" customHeight="1">
      <c r="A46"/>
      <c r="B46" s="373" t="s">
        <v>718</v>
      </c>
      <c r="C46" s="56"/>
      <c r="D46" s="349"/>
      <c r="E46" s="349"/>
      <c r="F46" s="349"/>
      <c r="G46" s="360"/>
      <c r="H46" s="56"/>
      <c r="I46" s="349"/>
      <c r="J46" s="349"/>
      <c r="K46" s="349"/>
      <c r="L46" s="360"/>
      <c r="M46" s="56"/>
      <c r="N46" s="349"/>
      <c r="O46" s="349"/>
      <c r="P46" s="349"/>
      <c r="Q46" s="360"/>
      <c r="R46" s="56"/>
      <c r="S46" s="349"/>
      <c r="T46" s="349"/>
      <c r="U46" s="349"/>
      <c r="V46" s="360"/>
      <c r="W46" s="56"/>
      <c r="X46" s="349"/>
      <c r="Y46" s="349"/>
      <c r="Z46" s="349"/>
      <c r="AA46" s="360"/>
      <c r="AB46"/>
    </row>
    <row r="47" spans="1:28" ht="18.75" hidden="1" customHeight="1">
      <c r="A47"/>
      <c r="B47" s="366" t="s">
        <v>723</v>
      </c>
      <c r="C47" s="362">
        <f>C54</f>
        <v>0</v>
      </c>
      <c r="D47" s="363"/>
      <c r="E47" s="363"/>
      <c r="F47" s="363"/>
      <c r="G47" s="364"/>
      <c r="H47" s="362">
        <f>H54</f>
        <v>0</v>
      </c>
      <c r="I47" s="363"/>
      <c r="J47" s="363"/>
      <c r="K47" s="363"/>
      <c r="L47" s="364"/>
      <c r="M47" s="362">
        <f>M54</f>
        <v>0</v>
      </c>
      <c r="N47" s="363"/>
      <c r="O47" s="363"/>
      <c r="P47" s="363"/>
      <c r="Q47" s="364"/>
      <c r="R47" s="362">
        <f>R54</f>
        <v>0</v>
      </c>
      <c r="S47" s="363"/>
      <c r="T47" s="363"/>
      <c r="U47" s="363"/>
      <c r="V47" s="364"/>
      <c r="W47" s="362">
        <f>W54</f>
        <v>0</v>
      </c>
      <c r="X47" s="363"/>
      <c r="Y47" s="363"/>
      <c r="Z47" s="363"/>
      <c r="AA47" s="364"/>
      <c r="AB47"/>
    </row>
    <row r="48" spans="1:28" ht="18.75" hidden="1" customHeight="1">
      <c r="A48"/>
      <c r="B48" s="366" t="s">
        <v>724</v>
      </c>
      <c r="C48" s="56"/>
      <c r="D48" s="349"/>
      <c r="E48" s="349"/>
      <c r="F48" s="349"/>
      <c r="G48" s="360"/>
      <c r="H48" s="56"/>
      <c r="I48" s="349"/>
      <c r="J48" s="349"/>
      <c r="K48" s="349"/>
      <c r="L48" s="360"/>
      <c r="M48" s="56"/>
      <c r="N48" s="349"/>
      <c r="O48" s="349"/>
      <c r="P48" s="349"/>
      <c r="Q48" s="360"/>
      <c r="R48" s="56"/>
      <c r="S48" s="349"/>
      <c r="T48" s="349"/>
      <c r="U48" s="349"/>
      <c r="V48" s="360"/>
      <c r="W48" s="56"/>
      <c r="X48" s="349"/>
      <c r="Y48" s="349"/>
      <c r="Z48" s="349"/>
      <c r="AA48" s="360"/>
      <c r="AB48"/>
    </row>
    <row r="49" spans="1:28" ht="19.5" hidden="1" customHeight="1">
      <c r="A49"/>
      <c r="B49" s="367" t="s">
        <v>725</v>
      </c>
      <c r="C49" s="362">
        <f>C56</f>
        <v>0</v>
      </c>
      <c r="D49" s="363"/>
      <c r="E49" s="363"/>
      <c r="F49" s="363"/>
      <c r="G49" s="364"/>
      <c r="H49" s="362">
        <f>H56</f>
        <v>0</v>
      </c>
      <c r="I49" s="363"/>
      <c r="J49" s="363"/>
      <c r="K49" s="363"/>
      <c r="L49" s="364"/>
      <c r="M49" s="362">
        <f>M56</f>
        <v>0</v>
      </c>
      <c r="N49" s="363"/>
      <c r="O49" s="363"/>
      <c r="P49" s="363"/>
      <c r="Q49" s="364"/>
      <c r="R49" s="362">
        <f>R56</f>
        <v>0</v>
      </c>
      <c r="S49" s="363"/>
      <c r="T49" s="363"/>
      <c r="U49" s="363"/>
      <c r="V49" s="364"/>
      <c r="W49" s="362">
        <f>W56</f>
        <v>0</v>
      </c>
      <c r="X49" s="363"/>
      <c r="Y49" s="363"/>
      <c r="Z49" s="363"/>
      <c r="AA49" s="364"/>
      <c r="AB49"/>
    </row>
    <row r="50" spans="1:28" ht="18.75" hidden="1" customHeight="1">
      <c r="A50"/>
      <c r="B50"/>
      <c r="C50" s="56"/>
      <c r="D50" s="349"/>
      <c r="E50" s="349"/>
      <c r="F50" s="349"/>
      <c r="G50" s="360"/>
      <c r="H50" s="56"/>
      <c r="I50" s="349"/>
      <c r="J50" s="349"/>
      <c r="K50" s="349"/>
      <c r="L50" s="360"/>
      <c r="M50" s="56"/>
      <c r="N50" s="349"/>
      <c r="O50" s="349"/>
      <c r="P50" s="349"/>
      <c r="Q50" s="360"/>
      <c r="R50" s="56"/>
      <c r="S50" s="349"/>
      <c r="T50" s="349"/>
      <c r="U50" s="349"/>
      <c r="V50" s="360"/>
      <c r="W50" s="56"/>
      <c r="X50" s="349"/>
      <c r="Y50" s="349"/>
      <c r="Z50" s="349"/>
      <c r="AA50" s="360"/>
      <c r="AB50"/>
    </row>
    <row r="51" spans="1:28" ht="18.75" hidden="1" customHeight="1">
      <c r="A51"/>
      <c r="B51"/>
      <c r="C51" s="362">
        <f>C58</f>
        <v>0</v>
      </c>
      <c r="D51" s="363"/>
      <c r="E51" s="363"/>
      <c r="F51" s="363"/>
      <c r="G51" s="364"/>
      <c r="H51" s="362">
        <f>H58</f>
        <v>0</v>
      </c>
      <c r="I51" s="363"/>
      <c r="J51" s="363"/>
      <c r="K51" s="363"/>
      <c r="L51" s="364"/>
      <c r="M51" s="362">
        <f>M58</f>
        <v>0</v>
      </c>
      <c r="N51" s="363"/>
      <c r="O51" s="363"/>
      <c r="P51" s="363"/>
      <c r="Q51" s="364"/>
      <c r="R51" s="362">
        <f>R58</f>
        <v>0</v>
      </c>
      <c r="S51" s="363"/>
      <c r="T51" s="363"/>
      <c r="U51" s="363"/>
      <c r="V51" s="364"/>
      <c r="W51" s="362">
        <f>W58</f>
        <v>0</v>
      </c>
      <c r="X51" s="363"/>
      <c r="Y51" s="363"/>
      <c r="Z51" s="363"/>
      <c r="AA51" s="364"/>
      <c r="AB51"/>
    </row>
    <row r="52" spans="1:28" ht="21.75" hidden="1" customHeight="1">
      <c r="A52"/>
      <c r="B52" s="372" t="s">
        <v>715</v>
      </c>
      <c r="C52" s="56"/>
      <c r="D52" s="349"/>
      <c r="E52" s="349"/>
      <c r="F52" s="349"/>
      <c r="G52" s="360"/>
      <c r="H52" s="56"/>
      <c r="I52" s="349"/>
      <c r="J52" s="349"/>
      <c r="K52" s="349"/>
      <c r="L52" s="360"/>
      <c r="M52" s="56"/>
      <c r="N52" s="349"/>
      <c r="O52" s="349"/>
      <c r="P52" s="349"/>
      <c r="Q52" s="360"/>
      <c r="R52" s="56"/>
      <c r="S52" s="349"/>
      <c r="T52" s="349"/>
      <c r="U52" s="349"/>
      <c r="V52" s="360"/>
      <c r="W52" s="56"/>
      <c r="X52" s="349"/>
      <c r="Y52" s="349"/>
      <c r="Z52" s="349"/>
      <c r="AA52" s="360"/>
      <c r="AB52"/>
    </row>
    <row r="53" spans="1:28" ht="18.75" hidden="1" customHeight="1">
      <c r="A53"/>
      <c r="B53" s="361" t="s">
        <v>716</v>
      </c>
      <c r="C53" s="362">
        <f>C60</f>
        <v>0</v>
      </c>
      <c r="D53" s="363"/>
      <c r="E53" s="363"/>
      <c r="F53" s="363"/>
      <c r="G53" s="364"/>
      <c r="H53" s="362">
        <f>H60</f>
        <v>0</v>
      </c>
      <c r="I53" s="363"/>
      <c r="J53" s="363"/>
      <c r="K53" s="363"/>
      <c r="L53" s="364"/>
      <c r="M53" s="362">
        <f>M60</f>
        <v>0</v>
      </c>
      <c r="N53" s="363"/>
      <c r="O53" s="363"/>
      <c r="P53" s="363"/>
      <c r="Q53" s="364"/>
      <c r="R53" s="362">
        <f>R60</f>
        <v>0</v>
      </c>
      <c r="S53" s="363"/>
      <c r="T53" s="363"/>
      <c r="U53" s="363"/>
      <c r="V53" s="364"/>
      <c r="W53" s="362">
        <f>W60</f>
        <v>0</v>
      </c>
      <c r="X53" s="363"/>
      <c r="Y53" s="363"/>
      <c r="Z53" s="363"/>
      <c r="AA53" s="364"/>
      <c r="AB53"/>
    </row>
    <row r="54" spans="1:28" ht="18.75" hidden="1" customHeight="1">
      <c r="A54"/>
      <c r="B54" s="361" t="s">
        <v>717</v>
      </c>
      <c r="C54" s="56"/>
      <c r="D54" s="349"/>
      <c r="E54" s="349"/>
      <c r="F54" s="349"/>
      <c r="G54" s="360"/>
      <c r="H54" s="56"/>
      <c r="I54" s="349"/>
      <c r="J54" s="349"/>
      <c r="K54" s="349"/>
      <c r="L54" s="360"/>
      <c r="M54" s="56"/>
      <c r="N54" s="349"/>
      <c r="O54" s="349"/>
      <c r="P54" s="349"/>
      <c r="Q54" s="360"/>
      <c r="R54" s="56"/>
      <c r="S54" s="349"/>
      <c r="T54" s="349"/>
      <c r="U54" s="349"/>
      <c r="V54" s="360"/>
      <c r="W54" s="56"/>
      <c r="X54" s="349"/>
      <c r="Y54" s="349"/>
      <c r="Z54" s="349"/>
      <c r="AA54" s="360"/>
      <c r="AB54"/>
    </row>
    <row r="55" spans="1:28" ht="19.5" hidden="1" customHeight="1">
      <c r="A55"/>
      <c r="B55" s="373" t="s">
        <v>718</v>
      </c>
      <c r="C55" s="362">
        <f>C62</f>
        <v>0</v>
      </c>
      <c r="D55" s="363"/>
      <c r="E55" s="363"/>
      <c r="F55" s="363"/>
      <c r="G55" s="364"/>
      <c r="H55" s="362">
        <f>H62</f>
        <v>0</v>
      </c>
      <c r="I55" s="363"/>
      <c r="J55" s="363"/>
      <c r="K55" s="363"/>
      <c r="L55" s="364"/>
      <c r="M55" s="362">
        <f>M62</f>
        <v>0</v>
      </c>
      <c r="N55" s="363"/>
      <c r="O55" s="363"/>
      <c r="P55" s="363"/>
      <c r="Q55" s="364"/>
      <c r="R55" s="362">
        <f>R62</f>
        <v>0</v>
      </c>
      <c r="S55" s="363"/>
      <c r="T55" s="363"/>
      <c r="U55" s="363"/>
      <c r="V55" s="364"/>
      <c r="W55" s="362">
        <f>W62</f>
        <v>0</v>
      </c>
      <c r="X55" s="363"/>
      <c r="Y55" s="363"/>
      <c r="Z55" s="363"/>
      <c r="AA55" s="364"/>
      <c r="AB55"/>
    </row>
    <row r="56" spans="1:28" ht="18.75" hidden="1" customHeight="1">
      <c r="A56"/>
      <c r="B56" s="366" t="s">
        <v>723</v>
      </c>
      <c r="C56" s="56"/>
      <c r="D56" s="349"/>
      <c r="E56" s="349"/>
      <c r="F56" s="349"/>
      <c r="G56" s="360"/>
      <c r="H56" s="56"/>
      <c r="I56" s="349"/>
      <c r="J56" s="349"/>
      <c r="K56" s="349"/>
      <c r="L56" s="360"/>
      <c r="M56" s="56"/>
      <c r="N56" s="349"/>
      <c r="O56" s="349"/>
      <c r="P56" s="349"/>
      <c r="Q56" s="360"/>
      <c r="R56" s="56"/>
      <c r="S56" s="349"/>
      <c r="T56" s="349"/>
      <c r="U56" s="349"/>
      <c r="V56" s="360"/>
      <c r="W56" s="56"/>
      <c r="X56" s="349"/>
      <c r="Y56" s="349"/>
      <c r="Z56" s="349"/>
      <c r="AA56" s="360"/>
      <c r="AB56"/>
    </row>
    <row r="57" spans="1:28" ht="18.75" hidden="1" customHeight="1">
      <c r="A57"/>
      <c r="B57" s="366" t="s">
        <v>724</v>
      </c>
      <c r="C57" s="362">
        <f>C64</f>
        <v>0</v>
      </c>
      <c r="D57" s="363"/>
      <c r="E57" s="363"/>
      <c r="F57" s="363"/>
      <c r="G57" s="364"/>
      <c r="H57" s="362">
        <f>H64</f>
        <v>0</v>
      </c>
      <c r="I57" s="363"/>
      <c r="J57" s="363"/>
      <c r="K57" s="363"/>
      <c r="L57" s="364"/>
      <c r="M57" s="362">
        <f>M64</f>
        <v>0</v>
      </c>
      <c r="N57" s="363"/>
      <c r="O57" s="363"/>
      <c r="P57" s="363"/>
      <c r="Q57" s="364"/>
      <c r="R57" s="362">
        <f>R64</f>
        <v>0</v>
      </c>
      <c r="S57" s="363"/>
      <c r="T57" s="363"/>
      <c r="U57" s="363"/>
      <c r="V57" s="364"/>
      <c r="W57" s="362">
        <f>W64</f>
        <v>0</v>
      </c>
      <c r="X57" s="363"/>
      <c r="Y57" s="363"/>
      <c r="Z57" s="363"/>
      <c r="AA57" s="364"/>
      <c r="AB57"/>
    </row>
    <row r="58" spans="1:28" ht="19.5" hidden="1" customHeight="1">
      <c r="A58"/>
      <c r="B58" s="367" t="s">
        <v>725</v>
      </c>
      <c r="C58" s="56"/>
      <c r="D58" s="349"/>
      <c r="E58" s="349"/>
      <c r="F58" s="349"/>
      <c r="G58" s="360"/>
      <c r="H58" s="56"/>
      <c r="I58" s="349"/>
      <c r="J58" s="349"/>
      <c r="K58" s="349"/>
      <c r="L58" s="360"/>
      <c r="M58" s="56"/>
      <c r="N58" s="349"/>
      <c r="O58" s="349"/>
      <c r="P58" s="349"/>
      <c r="Q58" s="360"/>
      <c r="R58" s="56"/>
      <c r="S58" s="349"/>
      <c r="T58" s="349"/>
      <c r="U58" s="349"/>
      <c r="V58" s="360"/>
      <c r="W58" s="56"/>
      <c r="X58" s="349"/>
      <c r="Y58" s="349"/>
      <c r="Z58" s="349"/>
      <c r="AA58" s="360"/>
      <c r="AB58"/>
    </row>
    <row r="59" spans="1:28" ht="18.75" hidden="1" customHeight="1">
      <c r="A59"/>
      <c r="B59"/>
      <c r="C59" s="362">
        <f>C66</f>
        <v>0</v>
      </c>
      <c r="D59" s="363"/>
      <c r="E59" s="363"/>
      <c r="F59" s="363"/>
      <c r="G59" s="364"/>
      <c r="H59" s="362">
        <f>H66</f>
        <v>0</v>
      </c>
      <c r="I59" s="363"/>
      <c r="J59" s="363"/>
      <c r="K59" s="363"/>
      <c r="L59" s="364"/>
      <c r="M59" s="362">
        <f>M66</f>
        <v>0</v>
      </c>
      <c r="N59" s="363"/>
      <c r="O59" s="363"/>
      <c r="P59" s="363"/>
      <c r="Q59" s="364"/>
      <c r="R59" s="362">
        <f>R66</f>
        <v>0</v>
      </c>
      <c r="S59" s="363"/>
      <c r="T59" s="363"/>
      <c r="U59" s="363"/>
      <c r="V59" s="364"/>
      <c r="W59" s="362">
        <f>W66</f>
        <v>0</v>
      </c>
      <c r="X59" s="363"/>
      <c r="Y59" s="363"/>
      <c r="Z59" s="363"/>
      <c r="AA59" s="364"/>
      <c r="AB59"/>
    </row>
    <row r="60" spans="1:28" ht="18.75" hidden="1" customHeight="1">
      <c r="A60"/>
      <c r="B60"/>
      <c r="C60" s="56"/>
      <c r="D60" s="349"/>
      <c r="E60" s="349"/>
      <c r="F60" s="349"/>
      <c r="G60" s="360"/>
      <c r="H60" s="56"/>
      <c r="I60" s="349"/>
      <c r="J60" s="349"/>
      <c r="K60" s="349"/>
      <c r="L60" s="360"/>
      <c r="M60" s="56"/>
      <c r="N60" s="349"/>
      <c r="O60" s="349"/>
      <c r="P60" s="349"/>
      <c r="Q60" s="360"/>
      <c r="R60" s="56"/>
      <c r="S60" s="349"/>
      <c r="T60" s="349"/>
      <c r="U60" s="349"/>
      <c r="V60" s="360"/>
      <c r="W60" s="56"/>
      <c r="X60" s="349"/>
      <c r="Y60" s="349"/>
      <c r="Z60" s="349"/>
      <c r="AA60" s="360"/>
      <c r="AB60"/>
    </row>
    <row r="61" spans="1:28" ht="21.75" hidden="1" customHeight="1">
      <c r="A61"/>
      <c r="B61" s="372" t="s">
        <v>715</v>
      </c>
      <c r="C61" s="362">
        <f>C68</f>
        <v>0</v>
      </c>
      <c r="D61" s="363"/>
      <c r="E61" s="363"/>
      <c r="F61" s="363"/>
      <c r="G61" s="364"/>
      <c r="H61" s="362">
        <f>H68</f>
        <v>0</v>
      </c>
      <c r="I61" s="363"/>
      <c r="J61" s="363"/>
      <c r="K61" s="363"/>
      <c r="L61" s="364"/>
      <c r="M61" s="362">
        <f>M68</f>
        <v>0</v>
      </c>
      <c r="N61" s="363"/>
      <c r="O61" s="363"/>
      <c r="P61" s="363"/>
      <c r="Q61" s="364"/>
      <c r="R61" s="362">
        <f>R68</f>
        <v>0</v>
      </c>
      <c r="S61" s="363"/>
      <c r="T61" s="363"/>
      <c r="U61" s="363"/>
      <c r="V61" s="364"/>
      <c r="W61" s="362">
        <f>W68</f>
        <v>0</v>
      </c>
      <c r="X61" s="363"/>
      <c r="Y61" s="363"/>
      <c r="Z61" s="363"/>
      <c r="AA61" s="364"/>
      <c r="AB61"/>
    </row>
    <row r="62" spans="1:28" ht="18.75" hidden="1" customHeight="1">
      <c r="A62"/>
      <c r="B62" s="361" t="s">
        <v>716</v>
      </c>
      <c r="C62" s="56"/>
      <c r="D62" s="349"/>
      <c r="E62" s="349"/>
      <c r="F62" s="349"/>
      <c r="G62" s="360"/>
      <c r="H62" s="56"/>
      <c r="I62" s="349"/>
      <c r="J62" s="349"/>
      <c r="K62" s="349"/>
      <c r="L62" s="360"/>
      <c r="M62" s="56"/>
      <c r="N62" s="349"/>
      <c r="O62" s="349"/>
      <c r="P62" s="349"/>
      <c r="Q62" s="360"/>
      <c r="R62" s="56"/>
      <c r="S62" s="349"/>
      <c r="T62" s="349"/>
      <c r="U62" s="349"/>
      <c r="V62" s="360"/>
      <c r="W62" s="56"/>
      <c r="X62" s="349"/>
      <c r="Y62" s="349"/>
      <c r="Z62" s="349"/>
      <c r="AA62" s="360"/>
      <c r="AB62"/>
    </row>
    <row r="63" spans="1:28" ht="18.75" hidden="1" customHeight="1">
      <c r="A63"/>
      <c r="B63" s="361" t="s">
        <v>717</v>
      </c>
      <c r="C63" s="362">
        <f>B70</f>
        <v>0</v>
      </c>
      <c r="D63" s="363"/>
      <c r="E63" s="363"/>
      <c r="F63" s="363"/>
      <c r="G63" s="364"/>
      <c r="H63" s="362">
        <f>H70</f>
        <v>0</v>
      </c>
      <c r="I63" s="363"/>
      <c r="J63" s="363"/>
      <c r="K63" s="363"/>
      <c r="L63" s="364"/>
      <c r="M63" s="362">
        <f>M70</f>
        <v>0</v>
      </c>
      <c r="N63" s="363"/>
      <c r="O63" s="363"/>
      <c r="P63" s="363"/>
      <c r="Q63" s="364"/>
      <c r="R63" s="362">
        <f>R70</f>
        <v>0</v>
      </c>
      <c r="S63" s="363"/>
      <c r="T63" s="363"/>
      <c r="U63" s="363"/>
      <c r="V63" s="364"/>
      <c r="W63" s="362">
        <f>W70</f>
        <v>0</v>
      </c>
      <c r="X63" s="363"/>
      <c r="Y63" s="363"/>
      <c r="Z63" s="363"/>
      <c r="AA63" s="364"/>
      <c r="AB63"/>
    </row>
    <row r="64" spans="1:28" ht="19.5" hidden="1" customHeight="1">
      <c r="A64"/>
      <c r="B64" s="373" t="s">
        <v>718</v>
      </c>
      <c r="C64" s="56"/>
      <c r="D64" s="349"/>
      <c r="E64" s="349"/>
      <c r="F64" s="349"/>
      <c r="G64" s="360"/>
      <c r="H64" s="56"/>
      <c r="I64" s="349"/>
      <c r="J64" s="349"/>
      <c r="K64" s="349"/>
      <c r="L64" s="360"/>
      <c r="M64" s="56"/>
      <c r="N64" s="349"/>
      <c r="O64" s="349"/>
      <c r="P64" s="349"/>
      <c r="Q64" s="360"/>
      <c r="R64" s="56"/>
      <c r="S64" s="349"/>
      <c r="T64" s="349"/>
      <c r="U64" s="349"/>
      <c r="V64" s="360"/>
      <c r="W64" s="56"/>
      <c r="X64" s="349"/>
      <c r="Y64" s="349"/>
      <c r="Z64" s="349"/>
      <c r="AA64" s="360"/>
      <c r="AB64"/>
    </row>
    <row r="65" spans="1:28" ht="18.75" hidden="1" customHeight="1">
      <c r="A65"/>
      <c r="B65" s="366" t="s">
        <v>723</v>
      </c>
      <c r="C65" s="362">
        <f>C71</f>
        <v>0</v>
      </c>
      <c r="D65" s="363"/>
      <c r="E65" s="363"/>
      <c r="F65" s="363"/>
      <c r="G65" s="364"/>
      <c r="H65" s="362">
        <f>H71</f>
        <v>0</v>
      </c>
      <c r="I65" s="363"/>
      <c r="J65" s="363"/>
      <c r="K65" s="363"/>
      <c r="L65" s="364"/>
      <c r="M65" s="362">
        <f>M71</f>
        <v>0</v>
      </c>
      <c r="N65" s="363"/>
      <c r="O65" s="363"/>
      <c r="P65" s="363"/>
      <c r="Q65" s="364"/>
      <c r="R65" s="362">
        <f>R71</f>
        <v>0</v>
      </c>
      <c r="S65" s="363"/>
      <c r="T65" s="363"/>
      <c r="U65" s="363"/>
      <c r="V65" s="364"/>
      <c r="W65" s="362">
        <f>W71</f>
        <v>0</v>
      </c>
      <c r="X65" s="363"/>
      <c r="Y65" s="363"/>
      <c r="Z65" s="363"/>
      <c r="AA65" s="364"/>
      <c r="AB65"/>
    </row>
    <row r="66" spans="1:28" ht="18.75" hidden="1" customHeight="1">
      <c r="A66"/>
      <c r="B66" s="366" t="s">
        <v>724</v>
      </c>
      <c r="C66" s="56"/>
      <c r="D66" s="349"/>
      <c r="E66" s="349"/>
      <c r="F66" s="349"/>
      <c r="G66" s="360"/>
      <c r="H66" s="56"/>
      <c r="I66" s="349"/>
      <c r="J66" s="349"/>
      <c r="K66" s="349"/>
      <c r="L66" s="360"/>
      <c r="M66" s="56"/>
      <c r="N66" s="349"/>
      <c r="O66" s="349"/>
      <c r="P66" s="349"/>
      <c r="Q66" s="360"/>
      <c r="R66" s="56"/>
      <c r="S66" s="349"/>
      <c r="T66" s="349"/>
      <c r="U66" s="349"/>
      <c r="V66" s="360"/>
      <c r="W66" s="56"/>
      <c r="X66" s="349"/>
      <c r="Y66" s="349"/>
      <c r="Z66" s="349"/>
      <c r="AA66" s="360"/>
      <c r="AB66"/>
    </row>
    <row r="67" spans="1:28" ht="19.5" hidden="1" customHeight="1">
      <c r="A67"/>
      <c r="B67" s="367" t="s">
        <v>725</v>
      </c>
      <c r="C67" s="362" t="e">
        <f>#REF!</f>
        <v>#REF!</v>
      </c>
      <c r="D67" s="363"/>
      <c r="E67" s="363"/>
      <c r="F67" s="363"/>
      <c r="G67" s="364"/>
      <c r="H67" s="362" t="e">
        <f>#REF!</f>
        <v>#REF!</v>
      </c>
      <c r="I67" s="363"/>
      <c r="J67" s="363"/>
      <c r="K67" s="363"/>
      <c r="L67" s="364"/>
      <c r="M67" s="362" t="e">
        <f>#REF!</f>
        <v>#REF!</v>
      </c>
      <c r="N67" s="363"/>
      <c r="O67" s="363"/>
      <c r="P67" s="363"/>
      <c r="Q67" s="364"/>
      <c r="R67" s="362" t="e">
        <f>#REF!</f>
        <v>#REF!</v>
      </c>
      <c r="S67" s="363"/>
      <c r="T67" s="363"/>
      <c r="U67" s="363"/>
      <c r="V67" s="364"/>
      <c r="W67" s="362" t="e">
        <f>#REF!</f>
        <v>#REF!</v>
      </c>
      <c r="X67" s="363"/>
      <c r="Y67" s="363"/>
      <c r="Z67" s="363"/>
      <c r="AA67" s="364"/>
      <c r="AB67"/>
    </row>
    <row r="68" spans="1:28">
      <c r="A68" s="358"/>
      <c r="B68"/>
      <c r="C68" s="56"/>
      <c r="D68" s="349"/>
      <c r="E68" s="349"/>
      <c r="F68" s="349"/>
      <c r="G68" s="360"/>
      <c r="H68" s="56"/>
      <c r="I68" s="349"/>
      <c r="J68" s="349"/>
      <c r="K68" s="349"/>
      <c r="L68" s="360"/>
      <c r="M68" s="56"/>
      <c r="N68" s="349"/>
      <c r="O68" s="349"/>
      <c r="P68" s="349"/>
      <c r="Q68" s="360"/>
      <c r="R68" s="56"/>
      <c r="S68" s="349"/>
      <c r="T68" s="349"/>
      <c r="U68" s="349"/>
      <c r="V68" s="360"/>
      <c r="W68" s="56"/>
      <c r="X68" s="349"/>
      <c r="Y68" s="349"/>
      <c r="Z68" s="349"/>
      <c r="AA68" s="360"/>
      <c r="AB68"/>
    </row>
    <row r="69" spans="1:28" ht="21" customHeight="1">
      <c r="H69" s="65"/>
      <c r="I69" s="65"/>
      <c r="J69" s="65"/>
      <c r="K69" s="65"/>
      <c r="M69" s="65"/>
      <c r="N69" s="65"/>
      <c r="O69" s="65"/>
      <c r="P69" s="65"/>
      <c r="U69" s="65"/>
    </row>
    <row r="70" spans="1:28" ht="21" customHeight="1">
      <c r="B70" s="119"/>
      <c r="C70" s="119"/>
      <c r="H70" s="65"/>
      <c r="I70" s="65"/>
      <c r="J70" s="65"/>
      <c r="K70" s="65"/>
      <c r="M70" s="65"/>
      <c r="N70" s="65"/>
      <c r="O70" s="65"/>
      <c r="P70" s="65"/>
      <c r="R70" s="65"/>
      <c r="S70" s="65"/>
      <c r="T70" s="65"/>
      <c r="U70" s="65"/>
      <c r="W70" s="65"/>
      <c r="X70" s="65"/>
      <c r="Y70" s="65"/>
    </row>
    <row r="71" spans="1:28" ht="21" customHeight="1">
      <c r="B71" s="119"/>
      <c r="C71" s="375"/>
      <c r="D71" s="65"/>
      <c r="G71" s="121"/>
      <c r="H71" s="65"/>
      <c r="I71" s="65"/>
      <c r="J71" s="65"/>
      <c r="K71" s="65"/>
      <c r="M71" s="65"/>
      <c r="N71" s="65"/>
      <c r="O71" s="65"/>
      <c r="P71" s="65"/>
      <c r="R71" s="65"/>
      <c r="S71" s="65"/>
      <c r="T71" s="65"/>
      <c r="U71" s="65"/>
      <c r="W71" s="65"/>
      <c r="X71" s="65"/>
      <c r="Y71" s="65"/>
    </row>
    <row r="72" spans="1:28" ht="21" customHeight="1">
      <c r="B72" s="119"/>
      <c r="C72" s="375"/>
      <c r="G72" s="84"/>
      <c r="H72" s="65"/>
      <c r="I72" s="65"/>
      <c r="J72" s="65"/>
      <c r="K72" s="65"/>
      <c r="M72" s="65"/>
      <c r="N72" s="65"/>
      <c r="O72" s="65"/>
      <c r="P72" s="65"/>
      <c r="U72" s="65"/>
    </row>
    <row r="73" spans="1:28" s="122" customFormat="1" ht="21" customHeight="1">
      <c r="A73" s="374"/>
      <c r="B73" s="65"/>
      <c r="E73" s="65"/>
      <c r="F73" s="65"/>
      <c r="G73" s="65"/>
      <c r="L73" s="65"/>
      <c r="Q73"/>
      <c r="V73" s="65"/>
      <c r="AB73" s="65"/>
    </row>
    <row r="74" spans="1:28" s="122" customFormat="1" ht="21" customHeight="1">
      <c r="A74" s="374"/>
      <c r="B74" s="65"/>
      <c r="E74" s="65"/>
      <c r="F74" s="65"/>
      <c r="G74" s="65"/>
      <c r="L74" s="65"/>
      <c r="Q74" s="65"/>
      <c r="V74" s="65"/>
      <c r="AB74" s="65"/>
    </row>
    <row r="75" spans="1:28" s="122" customFormat="1" ht="21" customHeight="1">
      <c r="A75" s="374"/>
      <c r="B75" s="65"/>
      <c r="E75" s="65"/>
      <c r="F75" s="65"/>
      <c r="G75" s="65"/>
      <c r="L75" s="65"/>
      <c r="Q75" s="65"/>
      <c r="V75" s="65"/>
      <c r="AB75" s="65"/>
    </row>
    <row r="76" spans="1:28" s="122" customFormat="1" ht="21" customHeight="1">
      <c r="A76" s="374"/>
      <c r="B76" s="65"/>
      <c r="E76" s="65"/>
      <c r="F76" s="65"/>
      <c r="G76" s="65"/>
      <c r="L76" s="65"/>
      <c r="Q76" s="65"/>
      <c r="V76" s="65"/>
      <c r="AB76" s="65"/>
    </row>
    <row r="77" spans="1:28" s="122" customFormat="1" ht="21" customHeight="1">
      <c r="A77" s="374"/>
      <c r="B77" s="65"/>
      <c r="E77" s="65"/>
      <c r="F77" s="65"/>
      <c r="G77" s="65"/>
      <c r="L77" s="65"/>
      <c r="Q77" s="65"/>
      <c r="V77" s="65"/>
      <c r="AB77" s="65"/>
    </row>
    <row r="78" spans="1:28" s="122" customFormat="1" ht="21" customHeight="1">
      <c r="A78" s="374"/>
      <c r="B78" s="65"/>
      <c r="E78" s="65"/>
      <c r="F78" s="65"/>
      <c r="G78" s="65"/>
      <c r="L78" s="65"/>
      <c r="Q78" s="65"/>
      <c r="V78" s="65"/>
      <c r="AB78" s="65"/>
    </row>
    <row r="79" spans="1:28" s="122" customFormat="1" ht="21" customHeight="1">
      <c r="A79" s="374"/>
      <c r="B79" s="65"/>
      <c r="E79" s="65"/>
      <c r="F79" s="65"/>
      <c r="G79" s="65"/>
      <c r="L79" s="65"/>
      <c r="Q79" s="65"/>
      <c r="V79" s="65"/>
      <c r="AB79" s="65"/>
    </row>
    <row r="80" spans="1:28" s="122" customFormat="1" ht="21" customHeight="1">
      <c r="A80" s="374"/>
      <c r="B80" s="65"/>
      <c r="E80" s="65"/>
      <c r="F80" s="65"/>
      <c r="G80" s="65"/>
      <c r="L80" s="65"/>
      <c r="Q80" s="65"/>
      <c r="V80" s="65"/>
      <c r="AB80" s="65"/>
    </row>
    <row r="81" spans="1:28" s="122" customFormat="1" ht="21" customHeight="1">
      <c r="A81" s="374"/>
      <c r="B81" s="65"/>
      <c r="E81" s="65"/>
      <c r="F81" s="65"/>
      <c r="G81" s="65"/>
      <c r="L81" s="65"/>
      <c r="Q81" s="65"/>
      <c r="V81" s="65"/>
      <c r="AB81" s="65"/>
    </row>
    <row r="82" spans="1:28" s="374" customFormat="1" ht="21" customHeight="1">
      <c r="B82" s="65"/>
      <c r="C82" s="122"/>
      <c r="D82" s="122"/>
      <c r="E82" s="65"/>
      <c r="F82" s="65"/>
      <c r="G82" s="65"/>
      <c r="H82" s="122"/>
      <c r="I82" s="122"/>
      <c r="J82" s="122"/>
      <c r="K82" s="122"/>
      <c r="L82" s="65"/>
      <c r="M82" s="122"/>
      <c r="N82" s="122"/>
      <c r="O82" s="122"/>
      <c r="P82" s="122"/>
      <c r="Q82" s="65"/>
      <c r="R82" s="122"/>
      <c r="S82" s="122"/>
      <c r="T82" s="122"/>
      <c r="U82" s="122"/>
      <c r="V82" s="65"/>
      <c r="W82" s="122"/>
      <c r="X82" s="122"/>
      <c r="Y82" s="122"/>
      <c r="Z82" s="122"/>
      <c r="AA82" s="122"/>
      <c r="AB82" s="65"/>
    </row>
    <row r="83" spans="1:28" s="374" customFormat="1" ht="21" customHeight="1">
      <c r="B83" s="65"/>
      <c r="C83" s="122"/>
      <c r="D83" s="122"/>
      <c r="E83" s="65"/>
      <c r="F83" s="65"/>
      <c r="G83" s="65"/>
      <c r="H83" s="122"/>
      <c r="I83" s="122"/>
      <c r="J83" s="122"/>
      <c r="K83" s="122"/>
      <c r="L83" s="65"/>
      <c r="M83" s="122"/>
      <c r="N83" s="122"/>
      <c r="O83" s="122"/>
      <c r="P83" s="122"/>
      <c r="Q83" s="65"/>
      <c r="R83" s="122"/>
      <c r="S83" s="122"/>
      <c r="T83" s="122"/>
      <c r="U83" s="122"/>
      <c r="V83" s="65"/>
      <c r="W83" s="122"/>
      <c r="X83" s="122"/>
      <c r="Y83" s="122"/>
      <c r="Z83" s="122"/>
      <c r="AA83" s="122"/>
      <c r="AB83" s="65"/>
    </row>
    <row r="84" spans="1:28" s="374" customFormat="1" ht="21" customHeight="1">
      <c r="B84" s="65"/>
      <c r="C84" s="122"/>
      <c r="D84" s="122"/>
      <c r="E84" s="65"/>
      <c r="F84" s="65"/>
      <c r="G84" s="65"/>
      <c r="H84" s="122"/>
      <c r="I84" s="122"/>
      <c r="J84" s="122"/>
      <c r="K84" s="122"/>
      <c r="L84" s="65"/>
      <c r="M84" s="122"/>
      <c r="N84" s="122"/>
      <c r="O84" s="122"/>
      <c r="P84" s="122"/>
      <c r="Q84" s="65"/>
      <c r="R84" s="122"/>
      <c r="S84" s="122"/>
      <c r="T84" s="122"/>
      <c r="U84" s="122"/>
      <c r="V84" s="65"/>
      <c r="W84" s="122"/>
      <c r="X84" s="122"/>
      <c r="Y84" s="122"/>
      <c r="Z84" s="122"/>
      <c r="AA84" s="122"/>
      <c r="AB84" s="65"/>
    </row>
    <row r="85" spans="1:28" s="374" customFormat="1" ht="21" customHeight="1">
      <c r="B85" s="65"/>
      <c r="C85" s="122"/>
      <c r="D85" s="122"/>
      <c r="E85" s="65"/>
      <c r="F85" s="65"/>
      <c r="G85" s="65"/>
      <c r="H85" s="122"/>
      <c r="I85" s="122"/>
      <c r="J85" s="122"/>
      <c r="K85" s="122"/>
      <c r="L85" s="65"/>
      <c r="M85" s="122"/>
      <c r="N85" s="122"/>
      <c r="O85" s="122"/>
      <c r="P85" s="122"/>
      <c r="Q85" s="65"/>
      <c r="R85" s="122"/>
      <c r="S85" s="122"/>
      <c r="T85" s="122"/>
      <c r="U85" s="122"/>
      <c r="V85" s="65"/>
      <c r="W85" s="122"/>
      <c r="X85" s="122"/>
      <c r="Y85" s="122"/>
      <c r="Z85" s="122"/>
      <c r="AA85" s="122"/>
      <c r="AB85" s="65"/>
    </row>
    <row r="86" spans="1:28" s="374" customFormat="1" ht="21" customHeight="1">
      <c r="B86" s="65"/>
      <c r="C86" s="122"/>
      <c r="D86" s="122"/>
      <c r="E86" s="65"/>
      <c r="F86" s="65"/>
      <c r="G86" s="65"/>
      <c r="H86" s="122"/>
      <c r="I86" s="122"/>
      <c r="J86" s="122"/>
      <c r="K86" s="122"/>
      <c r="L86" s="65"/>
      <c r="M86" s="122"/>
      <c r="N86" s="122"/>
      <c r="O86" s="122"/>
      <c r="P86" s="122"/>
      <c r="Q86" s="65"/>
      <c r="R86" s="122"/>
      <c r="S86" s="122"/>
      <c r="T86" s="122"/>
      <c r="U86" s="122"/>
      <c r="V86" s="65"/>
      <c r="W86" s="122"/>
      <c r="X86" s="122"/>
      <c r="Y86" s="122"/>
      <c r="Z86" s="122"/>
      <c r="AA86" s="122"/>
      <c r="AB86" s="65"/>
    </row>
    <row r="87" spans="1:28" s="374" customFormat="1" ht="21" customHeight="1">
      <c r="B87" s="65"/>
      <c r="C87" s="122"/>
      <c r="D87" s="122"/>
      <c r="E87" s="65"/>
      <c r="F87" s="65"/>
      <c r="G87" s="65"/>
      <c r="H87" s="122"/>
      <c r="I87" s="122"/>
      <c r="J87" s="122"/>
      <c r="K87" s="122"/>
      <c r="L87" s="65"/>
      <c r="M87" s="122"/>
      <c r="N87" s="122"/>
      <c r="O87" s="122"/>
      <c r="P87" s="122"/>
      <c r="Q87" s="65"/>
      <c r="R87" s="122"/>
      <c r="S87" s="122"/>
      <c r="T87" s="122"/>
      <c r="U87" s="122"/>
      <c r="V87" s="65"/>
      <c r="W87" s="122"/>
      <c r="X87" s="122"/>
      <c r="Y87" s="122"/>
      <c r="Z87" s="122"/>
      <c r="AA87" s="122"/>
      <c r="AB87" s="65"/>
    </row>
    <row r="88" spans="1:28" s="374" customFormat="1" ht="21" customHeight="1">
      <c r="B88" s="65"/>
      <c r="C88" s="122"/>
      <c r="D88" s="122"/>
      <c r="E88" s="65"/>
      <c r="F88" s="65"/>
      <c r="G88" s="65"/>
      <c r="H88" s="122"/>
      <c r="I88" s="122"/>
      <c r="J88" s="122"/>
      <c r="K88" s="122"/>
      <c r="L88" s="65"/>
      <c r="M88" s="122"/>
      <c r="N88" s="122"/>
      <c r="O88" s="122"/>
      <c r="P88" s="122"/>
      <c r="Q88" s="65"/>
      <c r="R88" s="122"/>
      <c r="S88" s="122"/>
      <c r="T88" s="122"/>
      <c r="U88" s="122"/>
      <c r="V88" s="65"/>
      <c r="W88" s="122"/>
      <c r="X88" s="122"/>
      <c r="Y88" s="122"/>
      <c r="Z88" s="122"/>
      <c r="AA88" s="122"/>
      <c r="AB88" s="65"/>
    </row>
    <row r="89" spans="1:28" s="374" customFormat="1" ht="21" customHeight="1">
      <c r="B89" s="65"/>
      <c r="C89" s="122"/>
      <c r="D89" s="122"/>
      <c r="E89" s="65"/>
      <c r="F89" s="65"/>
      <c r="G89" s="65"/>
      <c r="H89" s="122"/>
      <c r="I89" s="122"/>
      <c r="J89" s="122"/>
      <c r="K89" s="122"/>
      <c r="L89" s="65"/>
      <c r="M89" s="122"/>
      <c r="N89" s="122"/>
      <c r="O89" s="122"/>
      <c r="P89" s="122"/>
      <c r="Q89" s="65"/>
      <c r="R89" s="122"/>
      <c r="S89" s="122"/>
      <c r="T89" s="122"/>
      <c r="U89" s="122"/>
      <c r="V89" s="65"/>
      <c r="W89" s="122"/>
      <c r="X89" s="122"/>
      <c r="Y89" s="122"/>
      <c r="Z89" s="122"/>
      <c r="AA89" s="122"/>
      <c r="AB89" s="65"/>
    </row>
  </sheetData>
  <mergeCells count="26">
    <mergeCell ref="W5:AA5"/>
    <mergeCell ref="B5:B7"/>
    <mergeCell ref="C5:G5"/>
    <mergeCell ref="H5:L5"/>
    <mergeCell ref="M5:Q5"/>
    <mergeCell ref="R5:V5"/>
    <mergeCell ref="C21:G21"/>
    <mergeCell ref="H21:L21"/>
    <mergeCell ref="M21:Q21"/>
    <mergeCell ref="R21:V21"/>
    <mergeCell ref="W21:AA21"/>
    <mergeCell ref="C20:G20"/>
    <mergeCell ref="H20:L20"/>
    <mergeCell ref="M20:Q20"/>
    <mergeCell ref="R20:V20"/>
    <mergeCell ref="W20:AA20"/>
    <mergeCell ref="C23:G23"/>
    <mergeCell ref="H23:L23"/>
    <mergeCell ref="M23:Q23"/>
    <mergeCell ref="R23:V23"/>
    <mergeCell ref="W23:AA23"/>
    <mergeCell ref="C22:G22"/>
    <mergeCell ref="H22:L22"/>
    <mergeCell ref="M22:Q22"/>
    <mergeCell ref="R22:V22"/>
    <mergeCell ref="W22:AA2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M20" sqref="M20"/>
    </sheetView>
  </sheetViews>
  <sheetFormatPr defaultColWidth="10.69921875" defaultRowHeight="18.75"/>
  <cols>
    <col min="1" max="1" width="4.3984375" style="118" customWidth="1"/>
    <col min="2" max="2" width="18.3984375" style="65" customWidth="1"/>
    <col min="3" max="3" width="10.3984375" style="65" customWidth="1"/>
    <col min="4" max="4" width="8.69921875" style="122" customWidth="1"/>
    <col min="5" max="5" width="8.796875" style="65" customWidth="1"/>
    <col min="6" max="6" width="8.69921875" style="122" customWidth="1"/>
    <col min="7" max="7" width="9" style="65" bestFit="1" customWidth="1"/>
    <col min="8" max="8" width="8.69921875" style="122" customWidth="1"/>
    <col min="9" max="9" width="9" style="122" bestFit="1" customWidth="1"/>
    <col min="10" max="10" width="8.69921875" style="122" customWidth="1"/>
    <col min="11" max="11" width="9" style="65" bestFit="1" customWidth="1"/>
    <col min="12" max="12" width="8.69921875" style="122" customWidth="1"/>
    <col min="13" max="13" width="9" style="122" bestFit="1" customWidth="1"/>
    <col min="14" max="18" width="9.3984375" style="65" customWidth="1"/>
    <col min="19" max="19" width="11.8984375" style="65" bestFit="1" customWidth="1"/>
    <col min="20" max="16384" width="10.69921875" style="65"/>
  </cols>
  <sheetData>
    <row r="1" spans="1:17" ht="5.0999999999999996" customHeight="1">
      <c r="A1" s="63"/>
      <c r="B1" s="2"/>
      <c r="C1" s="2"/>
      <c r="D1" s="64"/>
      <c r="E1" s="2"/>
      <c r="F1" s="64"/>
      <c r="G1" s="2"/>
      <c r="H1" s="64"/>
      <c r="I1" s="64"/>
      <c r="J1" s="64"/>
      <c r="K1" s="2"/>
      <c r="L1" s="64"/>
      <c r="M1" s="64"/>
      <c r="N1" s="2"/>
      <c r="P1" s="2"/>
    </row>
    <row r="2" spans="1:17" ht="30.75">
      <c r="A2" s="63"/>
      <c r="B2" s="2"/>
      <c r="C2" s="2"/>
      <c r="D2" s="64"/>
      <c r="E2" s="2"/>
      <c r="F2" s="64"/>
      <c r="G2" s="2"/>
      <c r="H2" s="64"/>
      <c r="I2" s="64"/>
      <c r="J2" s="64"/>
      <c r="K2" s="2"/>
      <c r="L2" s="64"/>
      <c r="M2" s="64"/>
      <c r="N2" s="2"/>
      <c r="P2" s="2"/>
    </row>
    <row r="3" spans="1:17" ht="30.75">
      <c r="A3" s="66"/>
      <c r="B3" s="67" t="s">
        <v>934</v>
      </c>
      <c r="C3" s="68"/>
      <c r="D3" s="69"/>
      <c r="E3" s="15"/>
      <c r="F3" s="69"/>
      <c r="G3" s="15"/>
      <c r="H3" s="69"/>
      <c r="I3" s="69"/>
      <c r="J3" s="69"/>
      <c r="K3" s="15"/>
      <c r="L3" s="69"/>
      <c r="M3" s="69"/>
      <c r="N3" s="15"/>
      <c r="P3" s="15"/>
    </row>
    <row r="4" spans="1:17" ht="5.25" customHeight="1">
      <c r="A4" s="66"/>
      <c r="B4" s="15"/>
      <c r="C4" s="15"/>
      <c r="D4" s="70"/>
      <c r="E4" s="71"/>
      <c r="F4" s="70"/>
      <c r="G4" s="71"/>
      <c r="H4" s="70"/>
      <c r="I4" s="70"/>
      <c r="J4" s="70"/>
      <c r="K4" s="71"/>
      <c r="L4" s="70"/>
      <c r="M4" s="70"/>
      <c r="N4" s="15"/>
      <c r="P4" s="15"/>
    </row>
    <row r="5" spans="1:17" s="74" customFormat="1" ht="33" customHeight="1">
      <c r="A5" s="72"/>
      <c r="B5" s="753"/>
      <c r="C5" s="765"/>
      <c r="D5" s="751" t="s">
        <v>935</v>
      </c>
      <c r="E5" s="754"/>
      <c r="F5" s="752" t="s">
        <v>939</v>
      </c>
      <c r="G5" s="752"/>
      <c r="H5" s="751" t="s">
        <v>936</v>
      </c>
      <c r="I5" s="754"/>
      <c r="J5" s="752" t="s">
        <v>937</v>
      </c>
      <c r="K5" s="752"/>
      <c r="L5" s="751" t="s">
        <v>938</v>
      </c>
      <c r="M5" s="752"/>
      <c r="N5" s="73"/>
      <c r="P5" s="73"/>
    </row>
    <row r="6" spans="1:17" s="74" customFormat="1" ht="5.25" customHeight="1">
      <c r="A6" s="75"/>
      <c r="B6" s="753"/>
      <c r="C6" s="765"/>
      <c r="D6" s="76"/>
      <c r="E6" s="77"/>
      <c r="F6" s="78"/>
      <c r="G6" s="79"/>
      <c r="H6" s="76"/>
      <c r="I6" s="78"/>
      <c r="J6" s="78"/>
      <c r="K6" s="79"/>
      <c r="L6" s="76"/>
      <c r="M6" s="79"/>
    </row>
    <row r="7" spans="1:17" s="84" customFormat="1" ht="19.5" customHeight="1">
      <c r="A7" s="80"/>
      <c r="B7" s="753"/>
      <c r="C7" s="765"/>
      <c r="D7" s="757" t="s">
        <v>919</v>
      </c>
      <c r="E7" s="81" t="s">
        <v>920</v>
      </c>
      <c r="F7" s="757" t="s">
        <v>919</v>
      </c>
      <c r="G7" s="82"/>
      <c r="H7" s="757" t="s">
        <v>919</v>
      </c>
      <c r="I7" s="81" t="s">
        <v>920</v>
      </c>
      <c r="J7" s="757" t="s">
        <v>919</v>
      </c>
      <c r="K7" s="82"/>
      <c r="L7" s="757" t="s">
        <v>919</v>
      </c>
      <c r="M7" s="83"/>
    </row>
    <row r="8" spans="1:17" s="84" customFormat="1" ht="19.5" customHeight="1" thickBot="1">
      <c r="A8" s="80"/>
      <c r="B8" s="766"/>
      <c r="C8" s="767"/>
      <c r="D8" s="757"/>
      <c r="E8" s="85" t="str">
        <f>'[25]Asset Allocation Tático'!G8</f>
        <v>setembro</v>
      </c>
      <c r="F8" s="757"/>
      <c r="G8" s="85" t="str">
        <f>'[25]Asset Allocation Tático'!K8</f>
        <v>setembro</v>
      </c>
      <c r="H8" s="757"/>
      <c r="I8" s="86" t="str">
        <f>'[25]Asset Allocation Tático'!O8</f>
        <v>setembro</v>
      </c>
      <c r="J8" s="757"/>
      <c r="K8" s="85" t="str">
        <f>'[25]Asset Allocation Tático'!S8</f>
        <v>setembro</v>
      </c>
      <c r="L8" s="758"/>
      <c r="M8" s="87" t="str">
        <f>'[25]Asset Allocation Tático'!W8</f>
        <v>setembro</v>
      </c>
    </row>
    <row r="9" spans="1:17" s="90" customFormat="1" ht="20.25" customHeight="1" thickTop="1" thickBot="1">
      <c r="A9" s="88"/>
      <c r="B9" s="89" t="s">
        <v>18</v>
      </c>
      <c r="C9" s="89"/>
      <c r="D9" s="46">
        <f>'[25]Asset Allocation Tático'!D9</f>
        <v>1</v>
      </c>
      <c r="E9" s="60">
        <f>'[25]Asset Allocation Tático'!G9</f>
        <v>1</v>
      </c>
      <c r="F9" s="46">
        <f>'[25]Asset Allocation Tático'!H9</f>
        <v>0.85</v>
      </c>
      <c r="G9" s="60">
        <f>'[25]Asset Allocation Tático'!K9</f>
        <v>0.8600000000000001</v>
      </c>
      <c r="H9" s="46">
        <f>'[25]Asset Allocation Tático'!L9</f>
        <v>0.7</v>
      </c>
      <c r="I9" s="60">
        <f>'[25]Asset Allocation Tático'!O9</f>
        <v>0.71500000000000008</v>
      </c>
      <c r="J9" s="46">
        <f>'[25]Asset Allocation Tático'!P9</f>
        <v>0.5</v>
      </c>
      <c r="K9" s="60">
        <f>'[25]Asset Allocation Tático'!S9</f>
        <v>0.52</v>
      </c>
      <c r="L9" s="46">
        <f>'[25]Asset Allocation Tático'!T9</f>
        <v>0.3</v>
      </c>
      <c r="M9" s="60">
        <f>'[25]Asset Allocation Tático'!W9</f>
        <v>0.33500000000000002</v>
      </c>
    </row>
    <row r="10" spans="1:17" s="90" customFormat="1" ht="20.25" thickTop="1" thickBot="1">
      <c r="A10" s="91"/>
      <c r="B10" s="92" t="s">
        <v>916</v>
      </c>
      <c r="C10" s="93" t="s">
        <v>933</v>
      </c>
      <c r="D10" s="47">
        <f>'[25]Asset Allocation Tático'!D10</f>
        <v>0.85</v>
      </c>
      <c r="E10" s="61">
        <f>'[25]Asset Allocation Tático'!G10</f>
        <v>0.82</v>
      </c>
      <c r="F10" s="47">
        <f>'[25]Asset Allocation Tático'!H10</f>
        <v>0.7</v>
      </c>
      <c r="G10" s="61">
        <f>'[25]Asset Allocation Tático'!K10</f>
        <v>0.66</v>
      </c>
      <c r="H10" s="47">
        <f>'[25]Asset Allocation Tático'!L10</f>
        <v>0.6</v>
      </c>
      <c r="I10" s="61">
        <f>'[25]Asset Allocation Tático'!O10</f>
        <v>0.55500000000000005</v>
      </c>
      <c r="J10" s="47">
        <f>'[25]Asset Allocation Tático'!P10</f>
        <v>0.30000000000000004</v>
      </c>
      <c r="K10" s="61">
        <f>'[25]Asset Allocation Tático'!S10</f>
        <v>0.25</v>
      </c>
      <c r="L10" s="47">
        <f>'[25]Asset Allocation Tático'!T10</f>
        <v>0.15</v>
      </c>
      <c r="M10" s="61">
        <f>'[25]Asset Allocation Tático'!W10</f>
        <v>0.105</v>
      </c>
      <c r="O10" s="356"/>
      <c r="Q10" s="356"/>
    </row>
    <row r="11" spans="1:17" s="90" customFormat="1" ht="20.25" thickTop="1" thickBot="1">
      <c r="A11" s="91"/>
      <c r="B11" s="92" t="s">
        <v>917</v>
      </c>
      <c r="C11" s="93" t="s">
        <v>240</v>
      </c>
      <c r="D11" s="47">
        <f>'[25]Asset Allocation Tático'!D11</f>
        <v>0.15</v>
      </c>
      <c r="E11" s="61">
        <f>'[25]Asset Allocation Tático'!G11</f>
        <v>0.15</v>
      </c>
      <c r="F11" s="47">
        <f>'[25]Asset Allocation Tático'!H11</f>
        <v>0.15</v>
      </c>
      <c r="G11" s="61">
        <f>'[25]Asset Allocation Tático'!K11</f>
        <v>0.15</v>
      </c>
      <c r="H11" s="47">
        <f>'[25]Asset Allocation Tático'!L11</f>
        <v>0.1</v>
      </c>
      <c r="I11" s="61">
        <f>'[25]Asset Allocation Tático'!O11</f>
        <v>0.1</v>
      </c>
      <c r="J11" s="47">
        <f>'[25]Asset Allocation Tático'!P11</f>
        <v>0.2</v>
      </c>
      <c r="K11" s="61">
        <f>'[25]Asset Allocation Tático'!S11</f>
        <v>0.2</v>
      </c>
      <c r="L11" s="47">
        <f>'[25]Asset Allocation Tático'!T11</f>
        <v>0.15</v>
      </c>
      <c r="M11" s="61">
        <f>'[25]Asset Allocation Tático'!W11</f>
        <v>0.15</v>
      </c>
      <c r="O11" s="356"/>
      <c r="Q11" s="356"/>
    </row>
    <row r="12" spans="1:17" s="74" customFormat="1" ht="20.25" customHeight="1" thickTop="1" thickBot="1">
      <c r="A12" s="94"/>
      <c r="B12" s="144" t="s">
        <v>1727</v>
      </c>
      <c r="C12" s="96" t="s">
        <v>932</v>
      </c>
      <c r="D12" s="48">
        <f>'[25]Asset Allocation Tático'!D12</f>
        <v>0</v>
      </c>
      <c r="E12" s="62">
        <f>'[25]Asset Allocation Tático'!G12</f>
        <v>0</v>
      </c>
      <c r="F12" s="48">
        <f>'[25]Asset Allocation Tático'!H12</f>
        <v>0</v>
      </c>
      <c r="G12" s="62">
        <f>'[25]Asset Allocation Tático'!K12</f>
        <v>0</v>
      </c>
      <c r="H12" s="48">
        <f>'[25]Asset Allocation Tático'!L12</f>
        <v>0</v>
      </c>
      <c r="I12" s="62">
        <f>'[25]Asset Allocation Tático'!O12</f>
        <v>0</v>
      </c>
      <c r="J12" s="48">
        <f>'[25]Asset Allocation Tático'!P12</f>
        <v>0</v>
      </c>
      <c r="K12" s="62">
        <f>'[25]Asset Allocation Tático'!S12</f>
        <v>0</v>
      </c>
      <c r="L12" s="48">
        <f>'[25]Asset Allocation Tático'!T12</f>
        <v>0</v>
      </c>
      <c r="M12" s="62">
        <f>'[25]Asset Allocation Tático'!W12</f>
        <v>0</v>
      </c>
      <c r="O12" s="356"/>
      <c r="Q12" s="356"/>
    </row>
    <row r="13" spans="1:17" s="74" customFormat="1" ht="20.25" customHeight="1" thickBot="1">
      <c r="A13" s="94"/>
      <c r="B13" s="145" t="s">
        <v>1732</v>
      </c>
      <c r="C13" s="98" t="s">
        <v>240</v>
      </c>
      <c r="D13" s="49">
        <f>'[25]Asset Allocation Tático'!D13</f>
        <v>0</v>
      </c>
      <c r="E13" s="62">
        <f>'[25]Asset Allocation Tático'!G13</f>
        <v>0.11</v>
      </c>
      <c r="F13" s="49">
        <f>'[25]Asset Allocation Tático'!H13</f>
        <v>0</v>
      </c>
      <c r="G13" s="62">
        <f>'[25]Asset Allocation Tático'!K13</f>
        <v>0.11</v>
      </c>
      <c r="H13" s="49">
        <f>'[25]Asset Allocation Tático'!L13</f>
        <v>0</v>
      </c>
      <c r="I13" s="62">
        <f>'[25]Asset Allocation Tático'!O13</f>
        <v>7.4999999999999997E-2</v>
      </c>
      <c r="J13" s="49">
        <f>'[25]Asset Allocation Tático'!P13</f>
        <v>0</v>
      </c>
      <c r="K13" s="62">
        <f>'[25]Asset Allocation Tático'!S13</f>
        <v>0.15</v>
      </c>
      <c r="L13" s="49">
        <f>'[25]Asset Allocation Tático'!T13</f>
        <v>0</v>
      </c>
      <c r="M13" s="62">
        <f>'[25]Asset Allocation Tático'!W13</f>
        <v>0.11</v>
      </c>
      <c r="O13" s="500"/>
      <c r="Q13" s="500"/>
    </row>
    <row r="14" spans="1:17" s="74" customFormat="1" ht="20.25" customHeight="1" thickBot="1">
      <c r="A14" s="94"/>
      <c r="B14" s="146" t="s">
        <v>1725</v>
      </c>
      <c r="C14" s="100" t="s">
        <v>931</v>
      </c>
      <c r="D14" s="50">
        <f>'[25]Asset Allocation Tático'!D14</f>
        <v>0</v>
      </c>
      <c r="E14" s="62">
        <f>'[25]Asset Allocation Tático'!G14</f>
        <v>0.04</v>
      </c>
      <c r="F14" s="50">
        <f>'[25]Asset Allocation Tático'!H14</f>
        <v>0</v>
      </c>
      <c r="G14" s="62">
        <f>'[25]Asset Allocation Tático'!K14</f>
        <v>0.04</v>
      </c>
      <c r="H14" s="50">
        <f>'[25]Asset Allocation Tático'!L14</f>
        <v>0</v>
      </c>
      <c r="I14" s="62">
        <f>'[25]Asset Allocation Tático'!O14</f>
        <v>2.5000000000000001E-2</v>
      </c>
      <c r="J14" s="50">
        <f>'[25]Asset Allocation Tático'!P14</f>
        <v>0</v>
      </c>
      <c r="K14" s="62">
        <f>'[25]Asset Allocation Tático'!S14</f>
        <v>0.05</v>
      </c>
      <c r="L14" s="50">
        <f>'[25]Asset Allocation Tático'!T14</f>
        <v>0</v>
      </c>
      <c r="M14" s="62">
        <f>'[25]Asset Allocation Tático'!W14</f>
        <v>0.04</v>
      </c>
      <c r="O14" s="500"/>
      <c r="Q14" s="500"/>
    </row>
    <row r="15" spans="1:17" s="90" customFormat="1" ht="20.25" thickTop="1" thickBot="1">
      <c r="A15" s="91"/>
      <c r="B15" s="147" t="s">
        <v>959</v>
      </c>
      <c r="C15" s="93" t="s">
        <v>929</v>
      </c>
      <c r="D15" s="47">
        <f>'[25]Asset Allocation Tático'!D15</f>
        <v>0</v>
      </c>
      <c r="E15" s="61">
        <f>'[25]Asset Allocation Tático'!G15</f>
        <v>0.03</v>
      </c>
      <c r="F15" s="47">
        <f>'[25]Asset Allocation Tático'!H15</f>
        <v>0</v>
      </c>
      <c r="G15" s="61">
        <f>'[25]Asset Allocation Tático'!K15</f>
        <v>0.05</v>
      </c>
      <c r="H15" s="47">
        <f>'[25]Asset Allocation Tático'!L15</f>
        <v>0</v>
      </c>
      <c r="I15" s="61">
        <f>'[25]Asset Allocation Tático'!O15</f>
        <v>0.06</v>
      </c>
      <c r="J15" s="47">
        <f>'[25]Asset Allocation Tático'!P15</f>
        <v>0</v>
      </c>
      <c r="K15" s="61">
        <f>'[25]Asset Allocation Tático'!S15</f>
        <v>7.0000000000000007E-2</v>
      </c>
      <c r="L15" s="47">
        <f>'[25]Asset Allocation Tático'!T15</f>
        <v>0</v>
      </c>
      <c r="M15" s="61">
        <f>'[25]Asset Allocation Tático'!W15</f>
        <v>0.08</v>
      </c>
      <c r="O15" s="501"/>
      <c r="Q15" s="501"/>
    </row>
    <row r="16" spans="1:17" s="74" customFormat="1" ht="20.25" customHeight="1" thickTop="1" thickBot="1">
      <c r="A16" s="94"/>
      <c r="B16" s="144" t="s">
        <v>1728</v>
      </c>
      <c r="C16" s="96" t="s">
        <v>930</v>
      </c>
      <c r="D16" s="48">
        <f>'[25]Asset Allocation Tático'!D16</f>
        <v>0</v>
      </c>
      <c r="E16" s="62">
        <f>'[25]Asset Allocation Tático'!G16</f>
        <v>0.02</v>
      </c>
      <c r="F16" s="48">
        <f>'[25]Asset Allocation Tático'!H16</f>
        <v>0</v>
      </c>
      <c r="G16" s="62">
        <f>'[25]Asset Allocation Tático'!K16</f>
        <v>3.5000000000000003E-2</v>
      </c>
      <c r="H16" s="48">
        <f>'[25]Asset Allocation Tático'!L16</f>
        <v>0</v>
      </c>
      <c r="I16" s="62">
        <f>'[25]Asset Allocation Tático'!O16</f>
        <v>0.04</v>
      </c>
      <c r="J16" s="48">
        <f>'[25]Asset Allocation Tático'!P16</f>
        <v>0</v>
      </c>
      <c r="K16" s="62">
        <f>'[25]Asset Allocation Tático'!S16</f>
        <v>4.4999999999999998E-2</v>
      </c>
      <c r="L16" s="48">
        <f>'[25]Asset Allocation Tático'!T16</f>
        <v>0</v>
      </c>
      <c r="M16" s="62">
        <f>'[25]Asset Allocation Tático'!W16</f>
        <v>0.05</v>
      </c>
      <c r="O16" s="500"/>
      <c r="Q16" s="500"/>
    </row>
    <row r="17" spans="1:17" s="74" customFormat="1" ht="20.25" customHeight="1" thickBot="1">
      <c r="A17" s="94"/>
      <c r="B17" s="145" t="s">
        <v>1733</v>
      </c>
      <c r="C17" s="98" t="s">
        <v>929</v>
      </c>
      <c r="D17" s="49">
        <f>'[25]Asset Allocation Tático'!D17</f>
        <v>0</v>
      </c>
      <c r="E17" s="62">
        <f>'[25]Asset Allocation Tático'!G17</f>
        <v>0.01</v>
      </c>
      <c r="F17" s="49">
        <f>'[25]Asset Allocation Tático'!H17</f>
        <v>0</v>
      </c>
      <c r="G17" s="62">
        <f>'[25]Asset Allocation Tático'!K17</f>
        <v>1.4999999999999999E-2</v>
      </c>
      <c r="H17" s="49">
        <f>'[25]Asset Allocation Tático'!L17</f>
        <v>0</v>
      </c>
      <c r="I17" s="62">
        <f>'[25]Asset Allocation Tático'!O17</f>
        <v>0.02</v>
      </c>
      <c r="J17" s="49">
        <f>'[25]Asset Allocation Tático'!P17</f>
        <v>0</v>
      </c>
      <c r="K17" s="62">
        <f>'[25]Asset Allocation Tático'!S17</f>
        <v>2.5000000000000001E-2</v>
      </c>
      <c r="L17" s="49">
        <f>'[25]Asset Allocation Tático'!T17</f>
        <v>0</v>
      </c>
      <c r="M17" s="62">
        <f>'[25]Asset Allocation Tático'!W17</f>
        <v>0.03</v>
      </c>
      <c r="O17" s="500"/>
      <c r="Q17" s="500"/>
    </row>
    <row r="18" spans="1:17" s="74" customFormat="1" ht="20.25" customHeight="1" thickBot="1">
      <c r="A18" s="94"/>
      <c r="B18" s="146" t="s">
        <v>1726</v>
      </c>
      <c r="C18" s="100" t="s">
        <v>928</v>
      </c>
      <c r="D18" s="50">
        <f>'[25]Asset Allocation Tático'!D18</f>
        <v>0</v>
      </c>
      <c r="E18" s="62">
        <f>'[25]Asset Allocation Tático'!G18</f>
        <v>0</v>
      </c>
      <c r="F18" s="50">
        <f>'[25]Asset Allocation Tático'!H18</f>
        <v>0</v>
      </c>
      <c r="G18" s="62">
        <f>'[25]Asset Allocation Tático'!K18</f>
        <v>0</v>
      </c>
      <c r="H18" s="50">
        <f>'[25]Asset Allocation Tático'!L18</f>
        <v>0</v>
      </c>
      <c r="I18" s="62">
        <f>'[25]Asset Allocation Tático'!O18</f>
        <v>0</v>
      </c>
      <c r="J18" s="50">
        <f>'[25]Asset Allocation Tático'!P18</f>
        <v>0</v>
      </c>
      <c r="K18" s="62">
        <f>'[25]Asset Allocation Tático'!S18</f>
        <v>0</v>
      </c>
      <c r="L18" s="50">
        <f>'[25]Asset Allocation Tático'!T18</f>
        <v>0</v>
      </c>
      <c r="M18" s="62">
        <f>'[25]Asset Allocation Tático'!W18</f>
        <v>0</v>
      </c>
    </row>
    <row r="19" spans="1:17" s="90" customFormat="1" ht="20.25" thickTop="1" thickBot="1">
      <c r="A19" s="88"/>
      <c r="B19" s="89" t="s">
        <v>24</v>
      </c>
      <c r="C19" s="101" t="s">
        <v>926</v>
      </c>
      <c r="D19" s="46">
        <f>'[25]Asset Allocation Tático'!D19</f>
        <v>0</v>
      </c>
      <c r="E19" s="60">
        <f>'[25]Asset Allocation Tático'!G19</f>
        <v>0</v>
      </c>
      <c r="F19" s="46">
        <f>'[25]Asset Allocation Tático'!H19</f>
        <v>0.1</v>
      </c>
      <c r="G19" s="60">
        <f>'[25]Asset Allocation Tático'!K19</f>
        <v>0.1</v>
      </c>
      <c r="H19" s="46">
        <f>'[25]Asset Allocation Tático'!L19</f>
        <v>0.2</v>
      </c>
      <c r="I19" s="60">
        <f>'[25]Asset Allocation Tático'!O19</f>
        <v>0.2</v>
      </c>
      <c r="J19" s="46">
        <f>'[25]Asset Allocation Tático'!P19</f>
        <v>0.3</v>
      </c>
      <c r="K19" s="60">
        <f>'[25]Asset Allocation Tático'!S19</f>
        <v>0.3</v>
      </c>
      <c r="L19" s="46">
        <f>'[25]Asset Allocation Tático'!T19</f>
        <v>0.35</v>
      </c>
      <c r="M19" s="60">
        <f>'[25]Asset Allocation Tático'!W19</f>
        <v>0.35</v>
      </c>
      <c r="O19" s="356"/>
      <c r="Q19" s="356"/>
    </row>
    <row r="20" spans="1:17" s="90" customFormat="1" ht="20.25" thickTop="1" thickBot="1">
      <c r="A20" s="88"/>
      <c r="B20" s="89" t="s">
        <v>27</v>
      </c>
      <c r="C20" s="101"/>
      <c r="D20" s="46">
        <f>'[25]Asset Allocation Tático'!D20</f>
        <v>0</v>
      </c>
      <c r="E20" s="60">
        <f>'[25]Asset Allocation Tático'!G20</f>
        <v>0</v>
      </c>
      <c r="F20" s="46">
        <f>'[25]Asset Allocation Tático'!H20</f>
        <v>0.05</v>
      </c>
      <c r="G20" s="60">
        <f>'[25]Asset Allocation Tático'!K20</f>
        <v>0.04</v>
      </c>
      <c r="H20" s="46">
        <f>'[25]Asset Allocation Tático'!L20</f>
        <v>0.1</v>
      </c>
      <c r="I20" s="60">
        <f>'[25]Asset Allocation Tático'!O20</f>
        <v>8.5000000000000006E-2</v>
      </c>
      <c r="J20" s="46">
        <f>'[25]Asset Allocation Tático'!P20</f>
        <v>0.2</v>
      </c>
      <c r="K20" s="60">
        <f>'[25]Asset Allocation Tático'!S20</f>
        <v>0.18</v>
      </c>
      <c r="L20" s="46">
        <f>'[25]Asset Allocation Tático'!T20</f>
        <v>0.35</v>
      </c>
      <c r="M20" s="60">
        <f>'[25]Asset Allocation Tático'!W20</f>
        <v>0.315</v>
      </c>
      <c r="O20" s="501"/>
      <c r="Q20" s="501"/>
    </row>
    <row r="21" spans="1:17" s="90" customFormat="1" ht="20.25" thickTop="1" thickBot="1">
      <c r="A21" s="91"/>
      <c r="B21" s="92" t="s">
        <v>904</v>
      </c>
      <c r="C21" s="93" t="s">
        <v>97</v>
      </c>
      <c r="D21" s="47">
        <f>'[25]Asset Allocation Tático'!D21</f>
        <v>0</v>
      </c>
      <c r="E21" s="61">
        <f>'[25]Asset Allocation Tático'!G21</f>
        <v>0</v>
      </c>
      <c r="F21" s="47">
        <f>'[25]Asset Allocation Tático'!H21</f>
        <v>3.5000000000000003E-2</v>
      </c>
      <c r="G21" s="61">
        <f>'[25]Asset Allocation Tático'!K21</f>
        <v>3.5000000000000003E-2</v>
      </c>
      <c r="H21" s="47">
        <f>'[25]Asset Allocation Tático'!L21</f>
        <v>7.0000000000000007E-2</v>
      </c>
      <c r="I21" s="61">
        <f>'[25]Asset Allocation Tático'!O21</f>
        <v>7.0000000000000007E-2</v>
      </c>
      <c r="J21" s="47">
        <f>'[25]Asset Allocation Tático'!P21</f>
        <v>0.16</v>
      </c>
      <c r="K21" s="61">
        <f>'[25]Asset Allocation Tático'!S21</f>
        <v>0.16</v>
      </c>
      <c r="L21" s="47">
        <f>'[25]Asset Allocation Tático'!T21</f>
        <v>0.27</v>
      </c>
      <c r="M21" s="61">
        <f>'[25]Asset Allocation Tático'!W21</f>
        <v>0.27</v>
      </c>
      <c r="O21" s="356"/>
      <c r="Q21" s="356"/>
    </row>
    <row r="22" spans="1:17" s="90" customFormat="1" ht="20.25" thickTop="1" thickBot="1">
      <c r="A22" s="91"/>
      <c r="B22" s="92" t="s">
        <v>924</v>
      </c>
      <c r="C22" s="93" t="s">
        <v>927</v>
      </c>
      <c r="D22" s="47">
        <f>'[25]Asset Allocation Tático'!D22</f>
        <v>0</v>
      </c>
      <c r="E22" s="61">
        <f>'[25]Asset Allocation Tático'!G22</f>
        <v>0</v>
      </c>
      <c r="F22" s="47">
        <f>'[25]Asset Allocation Tático'!H22</f>
        <v>1.4999999999999999E-2</v>
      </c>
      <c r="G22" s="61">
        <f>'[25]Asset Allocation Tático'!K22</f>
        <v>5.0000000000000001E-3</v>
      </c>
      <c r="H22" s="47">
        <f>'[25]Asset Allocation Tático'!L22</f>
        <v>0.03</v>
      </c>
      <c r="I22" s="61">
        <f>'[25]Asset Allocation Tático'!O22</f>
        <v>1.4999999999999999E-2</v>
      </c>
      <c r="J22" s="47">
        <f>'[25]Asset Allocation Tático'!P22</f>
        <v>0.04</v>
      </c>
      <c r="K22" s="61">
        <f>'[25]Asset Allocation Tático'!S22</f>
        <v>0.02</v>
      </c>
      <c r="L22" s="47">
        <f>'[25]Asset Allocation Tático'!T22</f>
        <v>0.08</v>
      </c>
      <c r="M22" s="61">
        <f>'[25]Asset Allocation Tático'!W22</f>
        <v>4.4999999999999998E-2</v>
      </c>
      <c r="O22" s="356"/>
      <c r="Q22" s="356"/>
    </row>
    <row r="23" spans="1:17" s="74" customFormat="1" ht="20.25" customHeight="1" thickTop="1" thickBot="1">
      <c r="A23" s="94"/>
      <c r="B23" s="95" t="s">
        <v>905</v>
      </c>
      <c r="C23" s="96"/>
      <c r="D23" s="48"/>
      <c r="E23" s="62">
        <f>'[25]Asset Allocation Tático'!G23</f>
        <v>0</v>
      </c>
      <c r="F23" s="48"/>
      <c r="G23" s="62">
        <f>'[25]Asset Allocation Tático'!K23</f>
        <v>5.0000000000000001E-3</v>
      </c>
      <c r="H23" s="48"/>
      <c r="I23" s="62">
        <f>'[25]Asset Allocation Tático'!O23</f>
        <v>1.4999999999999999E-2</v>
      </c>
      <c r="J23" s="48"/>
      <c r="K23" s="62">
        <f>'[25]Asset Allocation Tático'!S23</f>
        <v>0.02</v>
      </c>
      <c r="L23" s="48"/>
      <c r="M23" s="62">
        <f>'[25]Asset Allocation Tático'!W23</f>
        <v>4.4999999999999998E-2</v>
      </c>
    </row>
    <row r="24" spans="1:17" s="74" customFormat="1" ht="20.25" customHeight="1" thickBot="1">
      <c r="A24" s="94"/>
      <c r="B24" s="97" t="s">
        <v>908</v>
      </c>
      <c r="C24" s="98"/>
      <c r="D24" s="49"/>
      <c r="E24" s="62">
        <f>'[25]Asset Allocation Tático'!G24</f>
        <v>0</v>
      </c>
      <c r="F24" s="49"/>
      <c r="G24" s="62">
        <f>'[25]Asset Allocation Tático'!K24</f>
        <v>0</v>
      </c>
      <c r="H24" s="49"/>
      <c r="I24" s="62">
        <f>'[25]Asset Allocation Tático'!O24</f>
        <v>0</v>
      </c>
      <c r="J24" s="49"/>
      <c r="K24" s="62">
        <f>'[25]Asset Allocation Tático'!S24</f>
        <v>0</v>
      </c>
      <c r="L24" s="49"/>
      <c r="M24" s="62">
        <f>'[25]Asset Allocation Tático'!W24</f>
        <v>0</v>
      </c>
    </row>
    <row r="25" spans="1:17" s="74" customFormat="1" ht="20.25" customHeight="1" thickBot="1">
      <c r="A25" s="94"/>
      <c r="B25" s="99" t="s">
        <v>909</v>
      </c>
      <c r="C25" s="100"/>
      <c r="D25" s="50"/>
      <c r="E25" s="62">
        <f>'[25]Asset Allocation Tático'!G25</f>
        <v>0</v>
      </c>
      <c r="F25" s="50"/>
      <c r="G25" s="62">
        <f>'[25]Asset Allocation Tático'!K25</f>
        <v>0</v>
      </c>
      <c r="H25" s="50"/>
      <c r="I25" s="62">
        <f>'[25]Asset Allocation Tático'!O25</f>
        <v>0</v>
      </c>
      <c r="J25" s="50"/>
      <c r="K25" s="62">
        <f>'[25]Asset Allocation Tático'!S25</f>
        <v>0</v>
      </c>
      <c r="L25" s="50"/>
      <c r="M25" s="62">
        <f>'[25]Asset Allocation Tático'!W25</f>
        <v>0</v>
      </c>
    </row>
    <row r="26" spans="1:17" s="74" customFormat="1" ht="20.25" customHeight="1" thickBot="1">
      <c r="A26" s="94"/>
      <c r="B26" s="99" t="s">
        <v>907</v>
      </c>
      <c r="C26" s="100"/>
      <c r="D26" s="51"/>
      <c r="E26" s="62">
        <f>'[25]Asset Allocation Tático'!G26</f>
        <v>0</v>
      </c>
      <c r="F26" s="50"/>
      <c r="G26" s="62">
        <f>'[25]Asset Allocation Tático'!K26</f>
        <v>0</v>
      </c>
      <c r="H26" s="50"/>
      <c r="I26" s="62">
        <f>'[25]Asset Allocation Tático'!O26</f>
        <v>0</v>
      </c>
      <c r="J26" s="50"/>
      <c r="K26" s="62">
        <f>'[25]Asset Allocation Tático'!S26</f>
        <v>0</v>
      </c>
      <c r="L26" s="50"/>
      <c r="M26" s="62">
        <f>'[25]Asset Allocation Tático'!W26</f>
        <v>0</v>
      </c>
    </row>
    <row r="27" spans="1:17" s="74" customFormat="1" ht="20.25" customHeight="1" thickTop="1" thickBot="1">
      <c r="A27" s="94"/>
      <c r="B27" s="99" t="s">
        <v>994</v>
      </c>
      <c r="C27" s="100"/>
      <c r="D27" s="51"/>
      <c r="E27" s="62">
        <f>'[25]Asset Allocation Tático'!G27</f>
        <v>0</v>
      </c>
      <c r="F27" s="50"/>
      <c r="G27" s="62">
        <f>'[25]Asset Allocation Tático'!K27</f>
        <v>0</v>
      </c>
      <c r="H27" s="50"/>
      <c r="I27" s="62">
        <f>'[25]Asset Allocation Tático'!O27</f>
        <v>0</v>
      </c>
      <c r="J27" s="50"/>
      <c r="K27" s="62">
        <f>'[25]Asset Allocation Tático'!S27</f>
        <v>0</v>
      </c>
      <c r="L27" s="50"/>
      <c r="M27" s="62">
        <f>'[25]Asset Allocation Tático'!W27</f>
        <v>0</v>
      </c>
      <c r="O27" s="502"/>
      <c r="Q27" s="502"/>
    </row>
    <row r="28" spans="1:17" s="90" customFormat="1" ht="20.25" customHeight="1" thickTop="1" thickBot="1">
      <c r="A28" s="91"/>
      <c r="D28" s="56"/>
      <c r="E28" s="56"/>
      <c r="F28" s="56"/>
      <c r="G28" s="56"/>
      <c r="H28" s="56"/>
      <c r="I28" s="56"/>
      <c r="J28" s="56"/>
      <c r="K28" s="56"/>
      <c r="L28" s="56"/>
      <c r="M28" s="56"/>
      <c r="O28" s="500"/>
      <c r="Q28" s="500"/>
    </row>
    <row r="29" spans="1:17" s="90" customFormat="1" ht="20.25" thickTop="1" thickBot="1">
      <c r="A29" s="91"/>
      <c r="B29" s="102" t="s">
        <v>714</v>
      </c>
      <c r="C29" s="102"/>
      <c r="D29" s="53"/>
      <c r="E29" s="52">
        <f>'[25]Asset Allocation Tático'!G29</f>
        <v>0</v>
      </c>
      <c r="F29" s="53"/>
      <c r="G29" s="52">
        <f>'[25]Asset Allocation Tático'!K29</f>
        <v>5.2499999999999995E-3</v>
      </c>
      <c r="H29" s="53"/>
      <c r="I29" s="52">
        <f>'[25]Asset Allocation Tático'!O29</f>
        <v>1.0499999999999999E-2</v>
      </c>
      <c r="J29" s="53"/>
      <c r="K29" s="52">
        <f>'[25]Asset Allocation Tático'!S29</f>
        <v>2.3999999999999994E-2</v>
      </c>
      <c r="L29" s="53"/>
      <c r="M29" s="52">
        <f>'[25]Asset Allocation Tático'!W29</f>
        <v>4.0499999999999994E-2</v>
      </c>
      <c r="O29" s="503"/>
      <c r="Q29" s="503"/>
    </row>
    <row r="30" spans="1:17" s="74" customFormat="1" ht="9" customHeight="1" thickTop="1">
      <c r="A30" s="75"/>
      <c r="B30" s="103"/>
      <c r="C30" s="103"/>
      <c r="D30" s="104"/>
      <c r="E30" s="105"/>
      <c r="F30" s="106"/>
      <c r="G30" s="107"/>
      <c r="H30" s="108"/>
      <c r="I30" s="90"/>
      <c r="J30" s="90"/>
      <c r="K30" s="107"/>
      <c r="L30" s="108"/>
      <c r="M30" s="109"/>
    </row>
    <row r="31" spans="1:17" s="84" customFormat="1">
      <c r="A31" s="110"/>
      <c r="B31" s="111"/>
      <c r="C31" s="111"/>
      <c r="D31" s="54" t="str">
        <f t="shared" ref="D31:M31" si="0">IF(D9+D19+D20&lt;&gt;1,TEXT(D9+D19+D20, "##.#%"),"")</f>
        <v/>
      </c>
      <c r="E31" s="55" t="str">
        <f t="shared" si="0"/>
        <v/>
      </c>
      <c r="F31" s="55" t="str">
        <f t="shared" si="0"/>
        <v/>
      </c>
      <c r="G31" s="55" t="str">
        <f t="shared" si="0"/>
        <v/>
      </c>
      <c r="H31" s="54" t="str">
        <f t="shared" si="0"/>
        <v/>
      </c>
      <c r="I31" s="55" t="str">
        <f t="shared" si="0"/>
        <v/>
      </c>
      <c r="J31" s="55" t="str">
        <f t="shared" si="0"/>
        <v/>
      </c>
      <c r="K31" s="55" t="str">
        <f t="shared" si="0"/>
        <v/>
      </c>
      <c r="L31" s="54" t="str">
        <f t="shared" si="0"/>
        <v/>
      </c>
      <c r="M31" s="55" t="str">
        <f t="shared" si="0"/>
        <v/>
      </c>
    </row>
    <row r="32" spans="1:17" s="74" customFormat="1" ht="19.5" thickBot="1">
      <c r="A32" s="75"/>
      <c r="B32" s="112" t="s">
        <v>918</v>
      </c>
      <c r="C32" s="113"/>
      <c r="D32" s="755">
        <f>'[25]Asset Allocation Tático'!D32</f>
        <v>1.03E-2</v>
      </c>
      <c r="E32" s="756">
        <f>'[25]Asset Allocation Tático'!E32</f>
        <v>0</v>
      </c>
      <c r="F32" s="755">
        <f>'[25]Asset Allocation Tático'!H32</f>
        <v>2.549673119887582E-2</v>
      </c>
      <c r="G32" s="756">
        <f>'[25]Asset Allocation Tático'!I32</f>
        <v>0</v>
      </c>
      <c r="H32" s="755">
        <f>'[25]Asset Allocation Tático'!L32</f>
        <v>3.8511103553590463E-2</v>
      </c>
      <c r="I32" s="768">
        <f>'[25]Asset Allocation Tático'!M32</f>
        <v>0</v>
      </c>
      <c r="J32" s="755">
        <f>'[25]Asset Allocation Tático'!P32</f>
        <v>7.1044569470618588E-2</v>
      </c>
      <c r="K32" s="756">
        <f>'[25]Asset Allocation Tático'!Q32</f>
        <v>0</v>
      </c>
      <c r="L32" s="755">
        <f>'[25]Asset Allocation Tático'!T32</f>
        <v>0.1007472074047638</v>
      </c>
      <c r="M32" s="756">
        <f>'[25]Asset Allocation Tático'!U32</f>
        <v>0</v>
      </c>
    </row>
    <row r="33" spans="1:13" s="74" customFormat="1" ht="20.25" thickTop="1" thickBot="1">
      <c r="A33" s="75"/>
      <c r="B33" s="114" t="s">
        <v>921</v>
      </c>
      <c r="C33" s="115"/>
      <c r="D33" s="759">
        <f>'[25]Asset Allocation Tático'!D33</f>
        <v>-1.1299999999999999E-2</v>
      </c>
      <c r="E33" s="760">
        <f>'[25]Asset Allocation Tático'!E33</f>
        <v>0</v>
      </c>
      <c r="F33" s="759">
        <f>'[25]Asset Allocation Tático'!H33</f>
        <v>-2.487761818750004E-2</v>
      </c>
      <c r="G33" s="760">
        <f>'[25]Asset Allocation Tático'!I33</f>
        <v>0</v>
      </c>
      <c r="H33" s="759">
        <f>'[25]Asset Allocation Tático'!L33</f>
        <v>-3.4410577412473803E-2</v>
      </c>
      <c r="I33" s="764">
        <f>'[25]Asset Allocation Tático'!M33</f>
        <v>0</v>
      </c>
      <c r="J33" s="759">
        <f>'[25]Asset Allocation Tático'!P33</f>
        <v>-6.1567684871044873E-2</v>
      </c>
      <c r="K33" s="760">
        <f>'[25]Asset Allocation Tático'!Q33</f>
        <v>0</v>
      </c>
      <c r="L33" s="759">
        <f>'[25]Asset Allocation Tático'!T33</f>
        <v>-8.4679197825304156E-2</v>
      </c>
      <c r="M33" s="760">
        <f>'[25]Asset Allocation Tático'!U33</f>
        <v>0</v>
      </c>
    </row>
    <row r="34" spans="1:13" s="74" customFormat="1" ht="20.25" thickTop="1" thickBot="1">
      <c r="A34" s="75"/>
      <c r="B34" s="114" t="s">
        <v>923</v>
      </c>
      <c r="C34" s="115"/>
      <c r="D34" s="759">
        <f>'[25]Asset Allocation Tático'!D34</f>
        <v>-2.5999999999999999E-3</v>
      </c>
      <c r="E34" s="760">
        <f>'[25]Asset Allocation Tático'!E34</f>
        <v>0</v>
      </c>
      <c r="F34" s="759">
        <f>'[25]Asset Allocation Tático'!H34</f>
        <v>-1.4715015366541949E-2</v>
      </c>
      <c r="G34" s="760">
        <f>'[25]Asset Allocation Tático'!I34</f>
        <v>0</v>
      </c>
      <c r="H34" s="759">
        <f>'[25]Asset Allocation Tático'!L34</f>
        <v>-2.5087452667099872E-2</v>
      </c>
      <c r="I34" s="764">
        <f>'[25]Asset Allocation Tático'!M34</f>
        <v>0</v>
      </c>
      <c r="J34" s="759">
        <f>'[25]Asset Allocation Tático'!P34</f>
        <v>-5.0338995825054043E-2</v>
      </c>
      <c r="K34" s="760">
        <f>'[25]Asset Allocation Tático'!Q34</f>
        <v>0</v>
      </c>
      <c r="L34" s="759">
        <f>'[25]Asset Allocation Tático'!T34</f>
        <v>-7.3337204704589043E-2</v>
      </c>
      <c r="M34" s="760">
        <f>'[25]Asset Allocation Tático'!U34</f>
        <v>0</v>
      </c>
    </row>
    <row r="35" spans="1:13" s="74" customFormat="1" ht="19.5" thickTop="1">
      <c r="A35" s="75"/>
      <c r="B35" s="116" t="s">
        <v>922</v>
      </c>
      <c r="C35" s="117"/>
      <c r="D35" s="761">
        <f>'[25]Asset Allocation Tático'!D35</f>
        <v>-1.8100000000000002E-2</v>
      </c>
      <c r="E35" s="762">
        <f>'[25]Asset Allocation Tático'!E35</f>
        <v>0</v>
      </c>
      <c r="F35" s="761">
        <f>'[25]Asset Allocation Tático'!H35</f>
        <v>-6.1782246091973893E-2</v>
      </c>
      <c r="G35" s="762">
        <f>'[25]Asset Allocation Tático'!I35</f>
        <v>0</v>
      </c>
      <c r="H35" s="761">
        <f>'[25]Asset Allocation Tático'!L35</f>
        <v>-9.9174515012422068E-2</v>
      </c>
      <c r="I35" s="763">
        <f>'[25]Asset Allocation Tático'!M35</f>
        <v>0</v>
      </c>
      <c r="J35" s="761">
        <f>'[25]Asset Allocation Tático'!P35</f>
        <v>-0.18781977821096529</v>
      </c>
      <c r="K35" s="762">
        <f>'[25]Asset Allocation Tático'!Q35</f>
        <v>0</v>
      </c>
      <c r="L35" s="761">
        <f>'[25]Asset Allocation Tático'!T35</f>
        <v>-0.26953467873068521</v>
      </c>
      <c r="M35" s="762">
        <f>'[25]Asset Allocation Tático'!U35</f>
        <v>0</v>
      </c>
    </row>
    <row r="36" spans="1:13" ht="21" customHeight="1">
      <c r="C36" s="119"/>
      <c r="D36" s="120"/>
      <c r="E36" s="121"/>
      <c r="F36" s="65"/>
      <c r="H36" s="65"/>
      <c r="I36" s="65"/>
      <c r="J36" s="65"/>
      <c r="L36" s="65"/>
    </row>
    <row r="37" spans="1:13" ht="21" customHeight="1">
      <c r="C37" s="119"/>
      <c r="D37" s="123"/>
      <c r="E37" s="84"/>
      <c r="F37" s="65"/>
      <c r="H37" s="65"/>
      <c r="I37" s="65"/>
    </row>
    <row r="38" spans="1:13" ht="21" customHeight="1">
      <c r="C38" s="119"/>
      <c r="D38" s="123"/>
      <c r="F38" s="65"/>
      <c r="H38" s="65"/>
      <c r="I38" s="65"/>
      <c r="J38" s="65"/>
      <c r="L38" s="65"/>
    </row>
    <row r="39" spans="1:13" ht="21" customHeight="1">
      <c r="D39" s="65"/>
      <c r="F39" s="65"/>
      <c r="H39" s="65"/>
      <c r="I39" s="65"/>
    </row>
    <row r="40" spans="1:13" ht="21" customHeight="1">
      <c r="D40" s="65"/>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B5:C8"/>
    <mergeCell ref="D7:D8"/>
    <mergeCell ref="F7:F8"/>
    <mergeCell ref="H7:H8"/>
    <mergeCell ref="H33:I33"/>
    <mergeCell ref="D32:E32"/>
    <mergeCell ref="F32:G32"/>
    <mergeCell ref="H32:I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L5:M5"/>
    <mergeCell ref="J32:K32"/>
    <mergeCell ref="D5:E5"/>
    <mergeCell ref="F5:G5"/>
    <mergeCell ref="H5:I5"/>
    <mergeCell ref="J5:K5"/>
    <mergeCell ref="J7:J8"/>
    <mergeCell ref="L7:L8"/>
    <mergeCell ref="L32:M32"/>
  </mergeCells>
  <conditionalFormatting sqref="M19:M22">
    <cfRule type="cellIs" dxfId="659" priority="14" operator="notBetween">
      <formula>#REF!</formula>
      <formula>#REF!</formula>
    </cfRule>
  </conditionalFormatting>
  <conditionalFormatting sqref="K19:K22">
    <cfRule type="cellIs" dxfId="658" priority="13" operator="notBetween">
      <formula>#REF!</formula>
      <formula>#REF!</formula>
    </cfRule>
  </conditionalFormatting>
  <conditionalFormatting sqref="E29 K29 G29">
    <cfRule type="cellIs" dxfId="657" priority="11" operator="notBetween">
      <formula>#REF!</formula>
      <formula>#REF!</formula>
    </cfRule>
  </conditionalFormatting>
  <conditionalFormatting sqref="E19:E22">
    <cfRule type="cellIs" dxfId="656" priority="10" operator="notBetween">
      <formula>#REF!</formula>
      <formula>#REF!</formula>
    </cfRule>
  </conditionalFormatting>
  <conditionalFormatting sqref="M29">
    <cfRule type="cellIs" dxfId="655" priority="322" operator="notBetween">
      <formula>#REF!</formula>
      <formula>#REF!</formula>
    </cfRule>
  </conditionalFormatting>
  <conditionalFormatting sqref="G19:G22">
    <cfRule type="cellIs" dxfId="654" priority="334" operator="notBetween">
      <formula>#REF!</formula>
      <formula>#REF!</formula>
    </cfRule>
  </conditionalFormatting>
  <conditionalFormatting sqref="M9:M11">
    <cfRule type="cellIs" dxfId="653" priority="341" operator="notBetween">
      <formula>#REF!</formula>
      <formula>#REF!</formula>
    </cfRule>
  </conditionalFormatting>
  <conditionalFormatting sqref="K9:K11">
    <cfRule type="cellIs" dxfId="652" priority="343" operator="notBetween">
      <formula>#REF!</formula>
      <formula>#REF!</formula>
    </cfRule>
  </conditionalFormatting>
  <conditionalFormatting sqref="E9:E11">
    <cfRule type="cellIs" dxfId="651" priority="350" operator="notBetween">
      <formula>#REF!</formula>
      <formula>#REF!</formula>
    </cfRule>
  </conditionalFormatting>
  <conditionalFormatting sqref="G9:G11">
    <cfRule type="cellIs" dxfId="650" priority="352" operator="notBetween">
      <formula>#REF!</formula>
      <formula>#REF!</formula>
    </cfRule>
  </conditionalFormatting>
  <conditionalFormatting sqref="M15">
    <cfRule type="cellIs" dxfId="649" priority="353" operator="notBetween">
      <formula>#REF!</formula>
      <formula>#REF!</formula>
    </cfRule>
  </conditionalFormatting>
  <conditionalFormatting sqref="K15">
    <cfRule type="cellIs" dxfId="648" priority="354" operator="notBetween">
      <formula>#REF!</formula>
      <formula>#REF!</formula>
    </cfRule>
  </conditionalFormatting>
  <conditionalFormatting sqref="E15">
    <cfRule type="cellIs" dxfId="647" priority="359" operator="notBetween">
      <formula>#REF!</formula>
      <formula>#REF!</formula>
    </cfRule>
  </conditionalFormatting>
  <conditionalFormatting sqref="G15">
    <cfRule type="cellIs" dxfId="646" priority="360" operator="notBetween">
      <formula>#REF!</formula>
      <formula>#REF!</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rgb="FF343A51"/>
  </sheetPr>
  <dimension ref="B1:BW1172"/>
  <sheetViews>
    <sheetView showGridLines="0" zoomScale="90" zoomScaleNormal="90" workbookViewId="0">
      <pane xSplit="2" ySplit="4" topLeftCell="C5" activePane="bottomRight" state="frozen"/>
      <selection pane="topRight" activeCell="C1" sqref="C1"/>
      <selection pane="bottomLeft" activeCell="A5" sqref="A5"/>
      <selection pane="bottomRight" activeCell="AX2" sqref="AX2"/>
    </sheetView>
  </sheetViews>
  <sheetFormatPr defaultColWidth="8.69921875" defaultRowHeight="15.75" customHeight="1"/>
  <cols>
    <col min="1" max="1" width="3.09765625" customWidth="1"/>
    <col min="2" max="2" width="35.8984375" customWidth="1"/>
    <col min="3" max="3" width="14.3984375" style="1" customWidth="1"/>
    <col min="4" max="4" width="12.5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2.796875" style="128" customWidth="1"/>
    <col min="18" max="18" width="12.69921875" style="127" customWidth="1"/>
    <col min="19" max="19" width="9.296875" customWidth="1"/>
    <col min="20" max="21" width="8.296875" style="128" customWidth="1"/>
    <col min="22" max="28" width="7.8984375" style="128" customWidth="1"/>
    <col min="29" max="29" width="7.8984375" style="127" customWidth="1"/>
    <col min="30" max="30" width="11.898437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127" customWidth="1"/>
    <col min="39" max="39" width="11.59765625" style="127" customWidth="1"/>
    <col min="40" max="40" width="8.3984375" style="127" customWidth="1"/>
    <col min="41" max="41" width="9.59765625" customWidth="1"/>
    <col min="42" max="42" width="9.296875" customWidth="1"/>
    <col min="43" max="43" width="11.59765625" style="127" customWidth="1"/>
    <col min="44" max="44" width="9.3984375" style="127" customWidth="1"/>
    <col min="45" max="45" width="8.796875" customWidth="1"/>
    <col min="46" max="46" width="15.5" style="127" customWidth="1"/>
    <col min="49" max="49" width="23.09765625" customWidth="1"/>
    <col min="50" max="50" width="17.699218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1" spans="2:75" ht="11.25" customHeight="1">
      <c r="M1" s="129"/>
      <c r="N1" s="130"/>
      <c r="O1" s="129"/>
      <c r="P1" s="129"/>
      <c r="Q1" s="126"/>
      <c r="R1" s="131"/>
      <c r="S1" s="130"/>
      <c r="T1" s="126"/>
      <c r="AC1" s="131"/>
      <c r="AD1" s="129"/>
      <c r="AE1" s="129"/>
      <c r="AF1" s="129"/>
      <c r="AG1" s="129"/>
      <c r="AH1" s="129"/>
      <c r="AI1" s="130"/>
      <c r="AJ1" s="130"/>
      <c r="AK1" s="38"/>
      <c r="AL1" s="131"/>
      <c r="AM1" s="131"/>
      <c r="AN1" s="131"/>
      <c r="AO1" s="129"/>
      <c r="AP1" s="129"/>
      <c r="AQ1" s="131"/>
      <c r="AR1" s="131"/>
      <c r="AS1" s="129"/>
      <c r="AT1" s="131"/>
    </row>
    <row r="2" spans="2:75" ht="15.75" customHeight="1">
      <c r="C2" s="133" t="s">
        <v>1670</v>
      </c>
      <c r="D2" s="132">
        <v>44833.877025462964</v>
      </c>
      <c r="M2" s="129"/>
      <c r="N2" s="130"/>
      <c r="O2" s="129"/>
      <c r="P2" s="129"/>
      <c r="Q2" s="126"/>
      <c r="R2" s="131"/>
      <c r="S2" s="130"/>
      <c r="T2" s="606"/>
      <c r="U2" s="606"/>
      <c r="V2" s="606"/>
      <c r="W2" s="606"/>
      <c r="X2" s="606"/>
      <c r="Y2" s="606" t="str">
        <f>"Dados de retorno até "&amp;TEXT(WORKDAY(EOMONTH(D2,-1)+1,-1),"dd/mm/yy")</f>
        <v>Dados de retorno até 31/08/22</v>
      </c>
      <c r="Z2" s="606"/>
      <c r="AA2" s="606"/>
      <c r="AB2" s="606"/>
      <c r="AC2" s="606"/>
      <c r="AD2" s="129"/>
      <c r="AE2" s="129"/>
      <c r="AF2" s="129"/>
      <c r="AG2" s="129"/>
      <c r="AH2" s="129"/>
      <c r="AI2" s="130"/>
      <c r="AJ2" s="130"/>
      <c r="AK2" s="38"/>
      <c r="AL2" s="131"/>
      <c r="AM2" s="131"/>
      <c r="AN2" s="131"/>
      <c r="AO2" s="129"/>
      <c r="AP2" s="129"/>
      <c r="AQ2" s="131"/>
      <c r="AR2" s="131"/>
      <c r="AS2" s="129"/>
      <c r="AT2" s="131"/>
      <c r="AW2" s="226" t="str">
        <f>IF($B2="", "-", IF(AND($D2="Renda Variável", $J2&lt;&gt;"Brasil"), "Renda Variável "&amp;$J2, $E2&amp;" "&amp;IF($E2="Pré-fixado", $G2, IF($E2="Inflação", $G2, IF($D2="Multimercado", IF(E2="Macro", "-", $F2), IF($E2="Long Only", $J2,  IF($E2="Alternativos", "Alternativos", "-")))))))</f>
        <v>-</v>
      </c>
      <c r="AX2" s="226" t="str">
        <f>IF($B2="", "-", PROPER(B2))</f>
        <v>-</v>
      </c>
      <c r="AY2" s="212" t="str">
        <f>IF($B2="", "-", IF(L2="","-", L2))</f>
        <v>-</v>
      </c>
      <c r="AZ2" s="212" t="str">
        <f>IF($B2="", "-", IF(M2="","-", M2))</f>
        <v>-</v>
      </c>
      <c r="BA2" s="212" t="str">
        <f>IF($B2="", "-", IF(O2="","-", O2))</f>
        <v>-</v>
      </c>
      <c r="BB2" s="212" t="str">
        <f>IF($B2="", "-", IF(AO2="","-", AO2))</f>
        <v>-</v>
      </c>
      <c r="BC2" s="212" t="str">
        <f>IF($B2="", "-", IF(F2="","-", F2))</f>
        <v>-</v>
      </c>
      <c r="BD2" s="212" t="str">
        <f>IF($B2="", "-", IF(J2="","-", J2))</f>
        <v>-</v>
      </c>
      <c r="BE2" s="212" t="str">
        <f>IF($B2="", "-", IF(K2="","-", K2))</f>
        <v>-</v>
      </c>
      <c r="BF2" s="212" t="str">
        <f>IF($B2="", "-", S2)</f>
        <v>-</v>
      </c>
      <c r="BG2" s="214" t="str">
        <f>IF($B2="", "-", AL2)</f>
        <v>-</v>
      </c>
      <c r="BH2" s="214" t="str">
        <f>IF($B2="", "-", AR2)</f>
        <v>-</v>
      </c>
      <c r="BI2" s="227" t="str">
        <f>IF($B2="", "-", AI2)</f>
        <v>-</v>
      </c>
      <c r="BJ2" s="227" t="str">
        <f>IF($B2="", "-", IFERROR(IF(FIND("geral", $AH2), "IG"), IFERROR(IF(FIND("qualificado", $AH2), "IQ"), IFERROR(IF(FIND(" profission", $AH2), "IP"), "-"))))</f>
        <v>-</v>
      </c>
      <c r="BK2" s="227" t="str">
        <f>IF($B2="", "-", Q2)</f>
        <v>-</v>
      </c>
      <c r="BL2" s="249" t="str">
        <f>IF($B2="", "-", P2)</f>
        <v>-</v>
      </c>
      <c r="BM2" s="214" t="str">
        <f t="shared" ref="BM2:BR2" si="0">IF($B2="", "-", IF(T2="", "-", T2))</f>
        <v>-</v>
      </c>
      <c r="BN2" s="214" t="str">
        <f t="shared" si="0"/>
        <v>-</v>
      </c>
      <c r="BO2" s="214" t="str">
        <f t="shared" si="0"/>
        <v>-</v>
      </c>
      <c r="BP2" s="214" t="str">
        <f t="shared" si="0"/>
        <v>-</v>
      </c>
      <c r="BQ2" s="214" t="str">
        <f t="shared" si="0"/>
        <v>-</v>
      </c>
      <c r="BR2" s="214" t="str">
        <f t="shared" si="0"/>
        <v>-</v>
      </c>
      <c r="BS2" s="214" t="str">
        <f>IF($B2="", "-", IF(Z2="", "-", Z2))</f>
        <v>-</v>
      </c>
      <c r="BT2" s="214" t="str">
        <f t="shared" ref="BT2:BV2" si="1">IF($B2="", "-", IF(AA2="", "-", AA2))</f>
        <v>-</v>
      </c>
      <c r="BU2" s="214" t="str">
        <f t="shared" si="1"/>
        <v>-</v>
      </c>
      <c r="BV2" s="217" t="str">
        <f t="shared" si="1"/>
        <v>-</v>
      </c>
      <c r="BW2" s="212" t="str">
        <f>IF($B2="", "-", C2)</f>
        <v>-</v>
      </c>
    </row>
    <row r="3" spans="2:75" ht="11.25" customHeight="1" thickBot="1">
      <c r="M3" s="129"/>
      <c r="N3" s="130"/>
      <c r="O3" s="129"/>
      <c r="P3" s="129"/>
      <c r="Q3" s="126"/>
      <c r="R3" s="131"/>
      <c r="S3" s="130"/>
      <c r="T3" s="126"/>
      <c r="U3" s="126"/>
      <c r="V3" s="126"/>
      <c r="W3" s="126"/>
      <c r="X3" s="126"/>
      <c r="Y3" s="126"/>
      <c r="Z3" s="126"/>
      <c r="AA3" s="126"/>
      <c r="AB3" s="126"/>
      <c r="AC3" s="131"/>
      <c r="AD3" s="129"/>
      <c r="AE3" s="129"/>
      <c r="AF3" s="129"/>
      <c r="AG3" s="129"/>
      <c r="AH3" s="129"/>
      <c r="AI3" s="130"/>
      <c r="AJ3" s="130"/>
      <c r="AK3" s="38"/>
      <c r="AL3" s="131"/>
      <c r="AM3" s="131"/>
      <c r="AN3" s="131"/>
      <c r="AO3" s="129"/>
      <c r="AP3" s="129"/>
      <c r="AQ3" s="131"/>
      <c r="AR3" s="131"/>
      <c r="AS3" s="129"/>
      <c r="AT3" s="131"/>
    </row>
    <row r="4" spans="2:75" s="125" customFormat="1" ht="48" customHeight="1" thickBot="1">
      <c r="B4" s="391" t="s">
        <v>90</v>
      </c>
      <c r="C4" s="392" t="s">
        <v>59</v>
      </c>
      <c r="D4" s="391" t="s">
        <v>1001</v>
      </c>
      <c r="E4" s="391" t="s">
        <v>953</v>
      </c>
      <c r="F4" s="391" t="s">
        <v>954</v>
      </c>
      <c r="G4" s="391" t="s">
        <v>1002</v>
      </c>
      <c r="H4" s="391" t="s">
        <v>918</v>
      </c>
      <c r="I4" s="391" t="s">
        <v>1003</v>
      </c>
      <c r="J4" s="391" t="s">
        <v>955</v>
      </c>
      <c r="K4" s="391" t="s">
        <v>15</v>
      </c>
      <c r="L4" s="391" t="s">
        <v>60</v>
      </c>
      <c r="M4" s="391" t="s">
        <v>1774</v>
      </c>
      <c r="N4" s="406" t="s">
        <v>1779</v>
      </c>
      <c r="O4" s="393" t="s">
        <v>1847</v>
      </c>
      <c r="P4" s="393" t="s">
        <v>1004</v>
      </c>
      <c r="Q4" s="393" t="s">
        <v>1010</v>
      </c>
      <c r="R4" s="393" t="s">
        <v>1729</v>
      </c>
      <c r="S4" s="393" t="s">
        <v>61</v>
      </c>
      <c r="T4" s="393" t="s">
        <v>1011</v>
      </c>
      <c r="U4" s="393" t="s">
        <v>1012</v>
      </c>
      <c r="V4" s="393" t="s">
        <v>1013</v>
      </c>
      <c r="W4" s="393" t="s">
        <v>1014</v>
      </c>
      <c r="X4" s="393" t="s">
        <v>1015</v>
      </c>
      <c r="Y4" s="393" t="s">
        <v>1683</v>
      </c>
      <c r="Z4" s="393" t="s">
        <v>1684</v>
      </c>
      <c r="AA4" s="393" t="s">
        <v>1016</v>
      </c>
      <c r="AB4" s="393" t="s">
        <v>1017</v>
      </c>
      <c r="AC4" s="393" t="s">
        <v>896</v>
      </c>
      <c r="AD4" s="393" t="s">
        <v>1780</v>
      </c>
      <c r="AE4" s="393" t="s">
        <v>1005</v>
      </c>
      <c r="AF4" s="393" t="s">
        <v>951</v>
      </c>
      <c r="AG4" s="393" t="s">
        <v>1794</v>
      </c>
      <c r="AH4" s="393" t="s">
        <v>1006</v>
      </c>
      <c r="AI4" s="393" t="s">
        <v>1009</v>
      </c>
      <c r="AJ4" s="393" t="s">
        <v>92</v>
      </c>
      <c r="AK4" s="393" t="s">
        <v>93</v>
      </c>
      <c r="AL4" s="393" t="s">
        <v>1685</v>
      </c>
      <c r="AM4" s="393" t="s">
        <v>91</v>
      </c>
      <c r="AN4" s="393" t="s">
        <v>952</v>
      </c>
      <c r="AO4" s="393" t="s">
        <v>1688</v>
      </c>
      <c r="AP4" s="393" t="s">
        <v>1007</v>
      </c>
      <c r="AQ4" s="393" t="s">
        <v>1008</v>
      </c>
      <c r="AR4" s="150" t="s">
        <v>1795</v>
      </c>
      <c r="AS4" s="150" t="s">
        <v>1796</v>
      </c>
      <c r="AT4" s="391" t="s">
        <v>1777</v>
      </c>
      <c r="AW4" s="225" t="s">
        <v>953</v>
      </c>
      <c r="AX4" s="224" t="s">
        <v>1689</v>
      </c>
      <c r="AY4" s="225" t="s">
        <v>60</v>
      </c>
      <c r="AZ4" s="225" t="s">
        <v>1774</v>
      </c>
      <c r="BA4" s="225" t="s">
        <v>1776</v>
      </c>
      <c r="BB4" s="225" t="s">
        <v>1688</v>
      </c>
      <c r="BC4" s="225" t="s">
        <v>954</v>
      </c>
      <c r="BD4" s="225" t="s">
        <v>955</v>
      </c>
      <c r="BE4" s="225" t="s">
        <v>15</v>
      </c>
      <c r="BF4" s="225" t="s">
        <v>61</v>
      </c>
      <c r="BG4" s="225" t="s">
        <v>1685</v>
      </c>
      <c r="BH4" s="225" t="s">
        <v>1768</v>
      </c>
      <c r="BI4" s="225" t="s">
        <v>1782</v>
      </c>
      <c r="BJ4" s="225" t="s">
        <v>1784</v>
      </c>
      <c r="BK4" s="225" t="s">
        <v>1010</v>
      </c>
      <c r="BL4" s="225" t="s">
        <v>1004</v>
      </c>
      <c r="BM4" s="225" t="s">
        <v>1011</v>
      </c>
      <c r="BN4" s="225" t="s">
        <v>1012</v>
      </c>
      <c r="BO4" s="225" t="s">
        <v>1013</v>
      </c>
      <c r="BP4" s="225" t="s">
        <v>1014</v>
      </c>
      <c r="BQ4" s="225" t="s">
        <v>1015</v>
      </c>
      <c r="BR4" s="225" t="s">
        <v>1683</v>
      </c>
      <c r="BS4" s="225" t="s">
        <v>1684</v>
      </c>
      <c r="BT4" s="225" t="s">
        <v>1016</v>
      </c>
      <c r="BU4" s="225" t="s">
        <v>1017</v>
      </c>
      <c r="BV4" s="225" t="s">
        <v>896</v>
      </c>
      <c r="BW4" s="225" t="s">
        <v>59</v>
      </c>
    </row>
    <row r="5" spans="2:75" ht="15.75" customHeight="1">
      <c r="B5" s="394" t="s">
        <v>1504</v>
      </c>
      <c r="C5" s="395">
        <v>36498670000127</v>
      </c>
      <c r="D5" s="396" t="s">
        <v>18</v>
      </c>
      <c r="E5" s="396" t="s">
        <v>916</v>
      </c>
      <c r="F5" s="396" t="s">
        <v>961</v>
      </c>
      <c r="G5" s="397" t="s">
        <v>1048</v>
      </c>
      <c r="H5" s="397" t="s">
        <v>62</v>
      </c>
      <c r="I5" s="397"/>
      <c r="J5" s="397" t="s">
        <v>904</v>
      </c>
      <c r="K5" s="398" t="s">
        <v>81</v>
      </c>
      <c r="L5" s="399" t="s">
        <v>1020</v>
      </c>
      <c r="M5" s="399" t="s">
        <v>1775</v>
      </c>
      <c r="N5" s="398">
        <v>531553</v>
      </c>
      <c r="O5" s="398" t="s">
        <v>1675</v>
      </c>
      <c r="P5" s="402">
        <v>43907</v>
      </c>
      <c r="Q5" s="403">
        <v>5709056649.3699999</v>
      </c>
      <c r="R5" s="403">
        <v>5507731555.9662313</v>
      </c>
      <c r="S5" s="398">
        <v>0</v>
      </c>
      <c r="T5" s="400">
        <v>8.7979298050510746E-2</v>
      </c>
      <c r="U5" s="400">
        <v>1.1373255578187031</v>
      </c>
      <c r="V5" s="400">
        <v>0.11759287150743969</v>
      </c>
      <c r="W5" s="400">
        <v>1.1528033402075784</v>
      </c>
      <c r="X5" s="400">
        <v>0.16955046761246106</v>
      </c>
      <c r="Y5" s="400">
        <v>1.2857319965364744</v>
      </c>
      <c r="Z5" s="400" t="s">
        <v>1781</v>
      </c>
      <c r="AA5" s="400" t="s">
        <v>1781</v>
      </c>
      <c r="AB5" s="400">
        <v>2.1216366482162208E-3</v>
      </c>
      <c r="AC5" s="404">
        <v>6.6231165394701339</v>
      </c>
      <c r="AD5" s="607" t="s">
        <v>62</v>
      </c>
      <c r="AE5" s="401" t="s">
        <v>1503</v>
      </c>
      <c r="AF5" s="401" t="s">
        <v>1018</v>
      </c>
      <c r="AG5" s="405" t="s">
        <v>1835</v>
      </c>
      <c r="AH5" s="405" t="s">
        <v>1024</v>
      </c>
      <c r="AI5" s="405">
        <v>500</v>
      </c>
      <c r="AJ5" s="405">
        <v>100</v>
      </c>
      <c r="AK5" s="405">
        <v>100</v>
      </c>
      <c r="AL5" s="400">
        <v>2.5000000000000001E-3</v>
      </c>
      <c r="AM5" s="400" t="s">
        <v>62</v>
      </c>
      <c r="AN5" s="400" t="s">
        <v>103</v>
      </c>
      <c r="AO5" s="401" t="s">
        <v>1678</v>
      </c>
      <c r="AP5" s="401" t="s">
        <v>18</v>
      </c>
      <c r="AQ5" s="407" t="s">
        <v>967</v>
      </c>
      <c r="AR5" s="400">
        <v>6.9999999999999999E-4</v>
      </c>
      <c r="AS5" s="400">
        <v>6.9999999999999999E-4</v>
      </c>
      <c r="AT5" s="400"/>
      <c r="AW5" s="226"/>
      <c r="AX5" s="226"/>
      <c r="AY5" s="212"/>
      <c r="AZ5" s="212"/>
      <c r="BA5" s="212"/>
      <c r="BB5" s="212"/>
      <c r="BC5" s="212"/>
      <c r="BD5" s="212"/>
      <c r="BE5" s="212"/>
      <c r="BF5" s="212"/>
      <c r="BG5" s="214"/>
      <c r="BH5" s="214"/>
      <c r="BI5" s="227"/>
      <c r="BJ5" s="227"/>
      <c r="BK5" s="227"/>
      <c r="BL5" s="249"/>
      <c r="BM5" s="214"/>
      <c r="BN5" s="214"/>
      <c r="BO5" s="214"/>
      <c r="BP5" s="214"/>
      <c r="BQ5" s="214"/>
      <c r="BR5" s="214"/>
      <c r="BS5" s="214"/>
      <c r="BT5" s="214"/>
      <c r="BU5" s="214"/>
      <c r="BV5" s="217"/>
      <c r="BW5" s="212"/>
    </row>
    <row r="6" spans="2:75" ht="15.75" customHeight="1">
      <c r="B6" s="394" t="s">
        <v>1574</v>
      </c>
      <c r="C6" s="395">
        <v>29562673000117</v>
      </c>
      <c r="D6" s="396" t="s">
        <v>18</v>
      </c>
      <c r="E6" s="396" t="s">
        <v>916</v>
      </c>
      <c r="F6" s="396" t="s">
        <v>961</v>
      </c>
      <c r="G6" s="397" t="s">
        <v>1048</v>
      </c>
      <c r="H6" s="397" t="s">
        <v>62</v>
      </c>
      <c r="I6" s="397" t="s">
        <v>1658</v>
      </c>
      <c r="J6" s="397" t="s">
        <v>904</v>
      </c>
      <c r="K6" s="398" t="s">
        <v>81</v>
      </c>
      <c r="L6" s="399" t="s">
        <v>1020</v>
      </c>
      <c r="M6" s="399" t="s">
        <v>1775</v>
      </c>
      <c r="N6" s="398">
        <v>464716</v>
      </c>
      <c r="O6" s="398" t="s">
        <v>1675</v>
      </c>
      <c r="P6" s="402">
        <v>43228</v>
      </c>
      <c r="Q6" s="403">
        <v>3510398187.71</v>
      </c>
      <c r="R6" s="403">
        <v>2692805342.2180176</v>
      </c>
      <c r="S6" s="398">
        <v>0</v>
      </c>
      <c r="T6" s="400">
        <v>7.8279970082884676E-2</v>
      </c>
      <c r="U6" s="400">
        <v>1.0119404520530995</v>
      </c>
      <c r="V6" s="400">
        <v>0.10381404115898074</v>
      </c>
      <c r="W6" s="400">
        <v>1.0177247300313479</v>
      </c>
      <c r="X6" s="400">
        <v>0.12645859039307039</v>
      </c>
      <c r="Y6" s="400">
        <v>0.95895846348772307</v>
      </c>
      <c r="Z6" s="400">
        <v>0.16981308860694289</v>
      </c>
      <c r="AA6" s="400">
        <v>0.96527264705199589</v>
      </c>
      <c r="AB6" s="400">
        <v>1.5112940650837692E-3</v>
      </c>
      <c r="AC6" s="404">
        <v>1.0851079280844875</v>
      </c>
      <c r="AD6" s="607" t="s">
        <v>62</v>
      </c>
      <c r="AE6" s="401" t="s">
        <v>1799</v>
      </c>
      <c r="AF6" s="401" t="s">
        <v>1018</v>
      </c>
      <c r="AG6" s="405" t="s">
        <v>1835</v>
      </c>
      <c r="AH6" s="405" t="s">
        <v>1024</v>
      </c>
      <c r="AI6" s="405">
        <v>500</v>
      </c>
      <c r="AJ6" s="405">
        <v>100</v>
      </c>
      <c r="AK6" s="405">
        <v>500</v>
      </c>
      <c r="AL6" s="400">
        <v>0</v>
      </c>
      <c r="AM6" s="400" t="s">
        <v>62</v>
      </c>
      <c r="AN6" s="400" t="s">
        <v>103</v>
      </c>
      <c r="AO6" s="401" t="s">
        <v>1678</v>
      </c>
      <c r="AP6" s="401" t="s">
        <v>18</v>
      </c>
      <c r="AQ6" s="407" t="s">
        <v>982</v>
      </c>
      <c r="AR6" s="400" t="s">
        <v>62</v>
      </c>
      <c r="AS6" s="400" t="s">
        <v>62</v>
      </c>
      <c r="AT6" s="400"/>
      <c r="AW6" s="226"/>
      <c r="AX6" s="226"/>
      <c r="AY6" s="212"/>
      <c r="AZ6" s="212"/>
      <c r="BA6" s="212"/>
      <c r="BB6" s="212"/>
      <c r="BC6" s="212"/>
      <c r="BD6" s="212"/>
      <c r="BE6" s="212"/>
      <c r="BF6" s="212"/>
      <c r="BG6" s="214"/>
      <c r="BH6" s="214"/>
      <c r="BI6" s="227"/>
      <c r="BJ6" s="227"/>
      <c r="BK6" s="227"/>
      <c r="BL6" s="249"/>
      <c r="BM6" s="214"/>
      <c r="BN6" s="214"/>
      <c r="BO6" s="214"/>
      <c r="BP6" s="214"/>
      <c r="BQ6" s="214"/>
      <c r="BR6" s="214"/>
      <c r="BS6" s="214"/>
      <c r="BT6" s="214"/>
      <c r="BU6" s="214"/>
      <c r="BV6" s="217"/>
      <c r="BW6" s="212"/>
    </row>
    <row r="7" spans="2:75" ht="15.75" customHeight="1">
      <c r="B7" s="394" t="s">
        <v>1082</v>
      </c>
      <c r="C7" s="395">
        <v>30921203000181</v>
      </c>
      <c r="D7" s="396" t="s">
        <v>18</v>
      </c>
      <c r="E7" s="396" t="s">
        <v>916</v>
      </c>
      <c r="F7" s="396" t="s">
        <v>961</v>
      </c>
      <c r="G7" s="397" t="s">
        <v>1048</v>
      </c>
      <c r="H7" s="397" t="s">
        <v>62</v>
      </c>
      <c r="I7" s="397" t="s">
        <v>1658</v>
      </c>
      <c r="J7" s="397" t="s">
        <v>904</v>
      </c>
      <c r="K7" s="398" t="s">
        <v>81</v>
      </c>
      <c r="L7" s="399" t="s">
        <v>1020</v>
      </c>
      <c r="M7" s="399" t="s">
        <v>62</v>
      </c>
      <c r="N7" s="398">
        <v>474819</v>
      </c>
      <c r="O7" s="398" t="s">
        <v>1675</v>
      </c>
      <c r="P7" s="402">
        <v>43336</v>
      </c>
      <c r="Q7" s="403">
        <v>823565621.47000003</v>
      </c>
      <c r="R7" s="403">
        <v>717151610.39305556</v>
      </c>
      <c r="S7" s="398">
        <v>1</v>
      </c>
      <c r="T7" s="400">
        <v>8.5168234658835162E-2</v>
      </c>
      <c r="U7" s="400">
        <v>1.1009863926873147</v>
      </c>
      <c r="V7" s="400">
        <v>0.11639531226275257</v>
      </c>
      <c r="W7" s="400">
        <v>1.1410632552885327</v>
      </c>
      <c r="X7" s="400">
        <v>0.17673891419195664</v>
      </c>
      <c r="Y7" s="400">
        <v>1.340243292805948</v>
      </c>
      <c r="Z7" s="400">
        <v>0.20011456913455672</v>
      </c>
      <c r="AA7" s="400">
        <v>1.137516085755274</v>
      </c>
      <c r="AB7" s="400">
        <v>1.576882463940955E-3</v>
      </c>
      <c r="AC7" s="404">
        <v>8.2303198014544119</v>
      </c>
      <c r="AD7" s="607">
        <v>34474989000197</v>
      </c>
      <c r="AE7" s="401" t="s">
        <v>156</v>
      </c>
      <c r="AF7" s="401" t="s">
        <v>1028</v>
      </c>
      <c r="AG7" s="405" t="s">
        <v>1836</v>
      </c>
      <c r="AH7" s="405" t="s">
        <v>1024</v>
      </c>
      <c r="AI7" s="405">
        <v>1000</v>
      </c>
      <c r="AJ7" s="405">
        <v>1000</v>
      </c>
      <c r="AK7" s="405">
        <v>1000</v>
      </c>
      <c r="AL7" s="400">
        <v>4.0000000000000001E-3</v>
      </c>
      <c r="AM7" s="400" t="s">
        <v>62</v>
      </c>
      <c r="AN7" s="400" t="s">
        <v>103</v>
      </c>
      <c r="AO7" s="401" t="s">
        <v>1678</v>
      </c>
      <c r="AP7" s="401" t="s">
        <v>18</v>
      </c>
      <c r="AQ7" s="407" t="s">
        <v>960</v>
      </c>
      <c r="AR7" s="400">
        <v>1.1200000000000001E-3</v>
      </c>
      <c r="AS7" s="400">
        <v>1.1200000000000001E-3</v>
      </c>
      <c r="AT7" s="400"/>
      <c r="AW7" s="226"/>
      <c r="AX7" s="226"/>
      <c r="AY7" s="212"/>
      <c r="AZ7" s="212"/>
      <c r="BA7" s="212"/>
      <c r="BB7" s="212"/>
      <c r="BC7" s="212"/>
      <c r="BD7" s="212"/>
      <c r="BE7" s="212"/>
      <c r="BF7" s="212"/>
      <c r="BG7" s="214"/>
      <c r="BH7" s="214"/>
      <c r="BI7" s="227"/>
      <c r="BJ7" s="227"/>
      <c r="BK7" s="227"/>
      <c r="BL7" s="249"/>
      <c r="BM7" s="214"/>
      <c r="BN7" s="214"/>
      <c r="BO7" s="214"/>
      <c r="BP7" s="214"/>
      <c r="BQ7" s="214"/>
      <c r="BR7" s="214"/>
      <c r="BS7" s="214"/>
      <c r="BT7" s="214"/>
      <c r="BU7" s="214"/>
      <c r="BV7" s="217"/>
      <c r="BW7" s="212"/>
    </row>
    <row r="8" spans="2:75" ht="15.75" customHeight="1">
      <c r="B8" s="394" t="s">
        <v>1736</v>
      </c>
      <c r="C8" s="395">
        <v>32892819000105</v>
      </c>
      <c r="D8" s="396" t="s">
        <v>18</v>
      </c>
      <c r="E8" s="396" t="s">
        <v>916</v>
      </c>
      <c r="F8" s="396" t="s">
        <v>961</v>
      </c>
      <c r="G8" s="397" t="s">
        <v>1048</v>
      </c>
      <c r="H8" s="397" t="s">
        <v>62</v>
      </c>
      <c r="I8" s="397"/>
      <c r="J8" s="397"/>
      <c r="K8" s="398" t="s">
        <v>81</v>
      </c>
      <c r="L8" s="399" t="s">
        <v>1020</v>
      </c>
      <c r="M8" s="399" t="s">
        <v>62</v>
      </c>
      <c r="N8" s="398">
        <v>627089</v>
      </c>
      <c r="O8" s="398" t="s">
        <v>1678</v>
      </c>
      <c r="P8" s="402">
        <v>44544</v>
      </c>
      <c r="Q8" s="403">
        <v>60904193.789999999</v>
      </c>
      <c r="R8" s="403" t="s">
        <v>1781</v>
      </c>
      <c r="S8" s="398">
        <v>1</v>
      </c>
      <c r="T8" s="400">
        <v>0.10478977227424879</v>
      </c>
      <c r="U8" s="400">
        <v>1.3546378392003209</v>
      </c>
      <c r="V8" s="400" t="s">
        <v>1781</v>
      </c>
      <c r="W8" s="400" t="s">
        <v>1781</v>
      </c>
      <c r="X8" s="400" t="s">
        <v>1781</v>
      </c>
      <c r="Y8" s="400" t="s">
        <v>1781</v>
      </c>
      <c r="Z8" s="400" t="s">
        <v>1781</v>
      </c>
      <c r="AA8" s="400" t="s">
        <v>1781</v>
      </c>
      <c r="AB8" s="400" t="s">
        <v>1781</v>
      </c>
      <c r="AC8" s="404" t="s">
        <v>1781</v>
      </c>
      <c r="AD8" s="607">
        <v>40668849000152</v>
      </c>
      <c r="AE8" s="401" t="s">
        <v>96</v>
      </c>
      <c r="AF8" s="401" t="s">
        <v>1023</v>
      </c>
      <c r="AG8" s="405" t="s">
        <v>96</v>
      </c>
      <c r="AH8" s="405" t="s">
        <v>1024</v>
      </c>
      <c r="AI8" s="405">
        <v>100</v>
      </c>
      <c r="AJ8" s="405">
        <v>1</v>
      </c>
      <c r="AK8" s="405">
        <v>100</v>
      </c>
      <c r="AL8" s="400">
        <v>9.0000000000000011E-3</v>
      </c>
      <c r="AM8" s="400">
        <v>0.2</v>
      </c>
      <c r="AN8" s="400" t="s">
        <v>103</v>
      </c>
      <c r="AO8" s="401" t="s">
        <v>1678</v>
      </c>
      <c r="AP8" s="401" t="s">
        <v>18</v>
      </c>
      <c r="AQ8" s="407" t="s">
        <v>967</v>
      </c>
      <c r="AR8" s="400">
        <v>2.0999999999999994E-3</v>
      </c>
      <c r="AS8" s="400">
        <v>2.0999999999999994E-3</v>
      </c>
      <c r="AT8" s="400"/>
      <c r="AW8" s="226"/>
      <c r="AX8" s="226"/>
      <c r="AY8" s="212"/>
      <c r="AZ8" s="212"/>
      <c r="BA8" s="212"/>
      <c r="BB8" s="212"/>
      <c r="BC8" s="212"/>
      <c r="BD8" s="212"/>
      <c r="BE8" s="212"/>
      <c r="BF8" s="212"/>
      <c r="BG8" s="214"/>
      <c r="BH8" s="214"/>
      <c r="BI8" s="227"/>
      <c r="BJ8" s="227"/>
      <c r="BK8" s="227"/>
      <c r="BL8" s="249"/>
      <c r="BM8" s="214"/>
      <c r="BN8" s="214"/>
      <c r="BO8" s="214"/>
      <c r="BP8" s="214"/>
      <c r="BQ8" s="214"/>
      <c r="BR8" s="214"/>
      <c r="BS8" s="214"/>
      <c r="BT8" s="214"/>
      <c r="BU8" s="214"/>
      <c r="BV8" s="217"/>
      <c r="BW8" s="212"/>
    </row>
    <row r="9" spans="2:75" ht="15.75" customHeight="1">
      <c r="B9" s="394" t="s">
        <v>1540</v>
      </c>
      <c r="C9" s="395">
        <v>28206220000195</v>
      </c>
      <c r="D9" s="396" t="s">
        <v>18</v>
      </c>
      <c r="E9" s="396" t="s">
        <v>916</v>
      </c>
      <c r="F9" s="396" t="s">
        <v>961</v>
      </c>
      <c r="G9" s="397" t="s">
        <v>1048</v>
      </c>
      <c r="H9" s="397" t="s">
        <v>62</v>
      </c>
      <c r="I9" s="397"/>
      <c r="J9" s="397" t="s">
        <v>904</v>
      </c>
      <c r="K9" s="398" t="s">
        <v>81</v>
      </c>
      <c r="L9" s="399" t="s">
        <v>1020</v>
      </c>
      <c r="M9" s="399" t="s">
        <v>62</v>
      </c>
      <c r="N9" s="398">
        <v>476791</v>
      </c>
      <c r="O9" s="398" t="s">
        <v>1675</v>
      </c>
      <c r="P9" s="402">
        <v>43388</v>
      </c>
      <c r="Q9" s="403">
        <v>205608615.16</v>
      </c>
      <c r="R9" s="403">
        <v>157915582.55281752</v>
      </c>
      <c r="S9" s="398">
        <v>1</v>
      </c>
      <c r="T9" s="400">
        <v>8.512216587379573E-2</v>
      </c>
      <c r="U9" s="400">
        <v>1.1003908525113413</v>
      </c>
      <c r="V9" s="400">
        <v>0.1148217267458993</v>
      </c>
      <c r="W9" s="400">
        <v>1.1256368555699414</v>
      </c>
      <c r="X9" s="400">
        <v>0.17349807109485571</v>
      </c>
      <c r="Y9" s="400">
        <v>1.3156673908672925</v>
      </c>
      <c r="Z9" s="400">
        <v>0.1993403250823651</v>
      </c>
      <c r="AA9" s="400">
        <v>1.1331150315617828</v>
      </c>
      <c r="AB9" s="400">
        <v>1.972851274573893E-3</v>
      </c>
      <c r="AC9" s="404">
        <v>5.8635014634831348</v>
      </c>
      <c r="AD9" s="607" t="s">
        <v>62</v>
      </c>
      <c r="AE9" s="401" t="s">
        <v>618</v>
      </c>
      <c r="AF9" s="401" t="s">
        <v>1026</v>
      </c>
      <c r="AG9" s="405" t="s">
        <v>1027</v>
      </c>
      <c r="AH9" s="405" t="s">
        <v>1024</v>
      </c>
      <c r="AI9" s="405">
        <v>1000</v>
      </c>
      <c r="AJ9" s="405">
        <v>1000</v>
      </c>
      <c r="AK9" s="405">
        <v>1000</v>
      </c>
      <c r="AL9" s="400">
        <v>5.0000000000000001E-3</v>
      </c>
      <c r="AM9" s="400" t="s">
        <v>62</v>
      </c>
      <c r="AN9" s="400" t="s">
        <v>1086</v>
      </c>
      <c r="AO9" s="401" t="s">
        <v>1675</v>
      </c>
      <c r="AP9" s="401" t="s">
        <v>18</v>
      </c>
      <c r="AQ9" s="407" t="s">
        <v>967</v>
      </c>
      <c r="AR9" s="400">
        <v>1.3333333333333333E-3</v>
      </c>
      <c r="AS9" s="400">
        <v>1.3333333333333333E-3</v>
      </c>
      <c r="AT9" s="400"/>
      <c r="AW9" s="226"/>
      <c r="AX9" s="226"/>
      <c r="AY9" s="212"/>
      <c r="AZ9" s="212"/>
      <c r="BA9" s="212"/>
      <c r="BB9" s="212"/>
      <c r="BC9" s="212"/>
      <c r="BD9" s="212"/>
      <c r="BE9" s="212"/>
      <c r="BF9" s="212"/>
      <c r="BG9" s="214"/>
      <c r="BH9" s="214"/>
      <c r="BI9" s="227"/>
      <c r="BJ9" s="227"/>
      <c r="BK9" s="227"/>
      <c r="BL9" s="249"/>
      <c r="BM9" s="214"/>
      <c r="BN9" s="214"/>
      <c r="BO9" s="214"/>
      <c r="BP9" s="214"/>
      <c r="BQ9" s="214"/>
      <c r="BR9" s="214"/>
      <c r="BS9" s="214"/>
      <c r="BT9" s="214"/>
      <c r="BU9" s="214"/>
      <c r="BV9" s="217"/>
      <c r="BW9" s="212"/>
    </row>
    <row r="10" spans="2:75" ht="15.75" customHeight="1">
      <c r="B10" s="394" t="s">
        <v>1087</v>
      </c>
      <c r="C10" s="395">
        <v>17414721000140</v>
      </c>
      <c r="D10" s="396" t="s">
        <v>24</v>
      </c>
      <c r="E10" s="396" t="s">
        <v>911</v>
      </c>
      <c r="F10" s="396" t="s">
        <v>915</v>
      </c>
      <c r="G10" s="397" t="s">
        <v>62</v>
      </c>
      <c r="H10" s="397" t="s">
        <v>1693</v>
      </c>
      <c r="I10" s="397" t="s">
        <v>62</v>
      </c>
      <c r="J10" s="397" t="s">
        <v>907</v>
      </c>
      <c r="K10" s="398" t="s">
        <v>81</v>
      </c>
      <c r="L10" s="399" t="s">
        <v>1020</v>
      </c>
      <c r="M10" s="399" t="s">
        <v>62</v>
      </c>
      <c r="N10" s="398">
        <v>398322</v>
      </c>
      <c r="O10" s="398" t="s">
        <v>1675</v>
      </c>
      <c r="P10" s="402">
        <v>42185</v>
      </c>
      <c r="Q10" s="403">
        <v>661506968.36000001</v>
      </c>
      <c r="R10" s="403">
        <v>982584435.49500024</v>
      </c>
      <c r="S10" s="398">
        <v>1</v>
      </c>
      <c r="T10" s="400">
        <v>3.5109595557475393E-2</v>
      </c>
      <c r="U10" s="400">
        <v>0.45386859451037587</v>
      </c>
      <c r="V10" s="400">
        <v>7.3740490366955846E-2</v>
      </c>
      <c r="W10" s="400">
        <v>0.72290337427633344</v>
      </c>
      <c r="X10" s="400">
        <v>0.18585994972311592</v>
      </c>
      <c r="Y10" s="400">
        <v>1.4094097621710591</v>
      </c>
      <c r="Z10" s="400">
        <v>0.33675104481463358</v>
      </c>
      <c r="AA10" s="400">
        <v>1.9142021094624655</v>
      </c>
      <c r="AB10" s="400">
        <v>8.396656442219938E-2</v>
      </c>
      <c r="AC10" s="404">
        <v>-0.26775139930335162</v>
      </c>
      <c r="AD10" s="607">
        <v>19736757000176</v>
      </c>
      <c r="AE10" s="401" t="s">
        <v>156</v>
      </c>
      <c r="AF10" s="401" t="s">
        <v>1028</v>
      </c>
      <c r="AG10" s="405" t="s">
        <v>1836</v>
      </c>
      <c r="AH10" s="405" t="s">
        <v>1024</v>
      </c>
      <c r="AI10" s="405">
        <v>1000</v>
      </c>
      <c r="AJ10" s="405">
        <v>1000</v>
      </c>
      <c r="AK10" s="405">
        <v>1000</v>
      </c>
      <c r="AL10" s="400">
        <v>0.02</v>
      </c>
      <c r="AM10" s="400">
        <v>0.2</v>
      </c>
      <c r="AN10" s="400" t="s">
        <v>103</v>
      </c>
      <c r="AO10" s="401" t="s">
        <v>1678</v>
      </c>
      <c r="AP10" s="401" t="s">
        <v>24</v>
      </c>
      <c r="AQ10" s="407" t="s">
        <v>962</v>
      </c>
      <c r="AR10" s="400">
        <v>4.6666666666666662E-3</v>
      </c>
      <c r="AS10" s="400">
        <v>4.6666666666666662E-3</v>
      </c>
      <c r="AT10" s="400"/>
      <c r="AW10" s="226"/>
      <c r="AX10" s="226"/>
      <c r="AY10" s="212"/>
      <c r="AZ10" s="212"/>
      <c r="BA10" s="212"/>
      <c r="BB10" s="212"/>
      <c r="BC10" s="212"/>
      <c r="BD10" s="212"/>
      <c r="BE10" s="212"/>
      <c r="BF10" s="212"/>
      <c r="BG10" s="214"/>
      <c r="BH10" s="214"/>
      <c r="BI10" s="227"/>
      <c r="BJ10" s="227"/>
      <c r="BK10" s="227"/>
      <c r="BL10" s="249"/>
      <c r="BM10" s="214"/>
      <c r="BN10" s="214"/>
      <c r="BO10" s="214"/>
      <c r="BP10" s="214"/>
      <c r="BQ10" s="214"/>
      <c r="BR10" s="214"/>
      <c r="BS10" s="214"/>
      <c r="BT10" s="214"/>
      <c r="BU10" s="214"/>
      <c r="BV10" s="217"/>
      <c r="BW10" s="212"/>
    </row>
    <row r="11" spans="2:75" ht="15.75" customHeight="1">
      <c r="B11" s="394" t="s">
        <v>1663</v>
      </c>
      <c r="C11" s="395">
        <v>34687428000176</v>
      </c>
      <c r="D11" s="396" t="s">
        <v>18</v>
      </c>
      <c r="E11" s="396" t="s">
        <v>916</v>
      </c>
      <c r="F11" s="396" t="s">
        <v>915</v>
      </c>
      <c r="G11" s="397" t="s">
        <v>1048</v>
      </c>
      <c r="H11" s="397" t="s">
        <v>62</v>
      </c>
      <c r="I11" s="397"/>
      <c r="J11" s="397" t="s">
        <v>904</v>
      </c>
      <c r="K11" s="398" t="s">
        <v>81</v>
      </c>
      <c r="L11" s="399" t="s">
        <v>1020</v>
      </c>
      <c r="M11" s="399" t="s">
        <v>62</v>
      </c>
      <c r="N11" s="398">
        <v>609811</v>
      </c>
      <c r="O11" s="398" t="s">
        <v>1675</v>
      </c>
      <c r="P11" s="402">
        <v>44418</v>
      </c>
      <c r="Q11" s="403">
        <v>22899214.379999999</v>
      </c>
      <c r="R11" s="403">
        <v>12978369.529087299</v>
      </c>
      <c r="S11" s="398">
        <v>1</v>
      </c>
      <c r="T11" s="400">
        <v>8.0268317306418036E-2</v>
      </c>
      <c r="U11" s="400">
        <v>1.0376442047000463</v>
      </c>
      <c r="V11" s="400">
        <v>0.11599491139294194</v>
      </c>
      <c r="W11" s="400">
        <v>1.1371379879298686</v>
      </c>
      <c r="X11" s="400" t="s">
        <v>1781</v>
      </c>
      <c r="Y11" s="400" t="s">
        <v>1781</v>
      </c>
      <c r="Z11" s="400" t="s">
        <v>1781</v>
      </c>
      <c r="AA11" s="400" t="s">
        <v>1781</v>
      </c>
      <c r="AB11" s="400">
        <v>6.4020570125582791E-3</v>
      </c>
      <c r="AC11" s="404">
        <v>1.9741355797715145</v>
      </c>
      <c r="AD11" s="607">
        <v>34687399000142</v>
      </c>
      <c r="AE11" s="401" t="s">
        <v>699</v>
      </c>
      <c r="AF11" s="401" t="s">
        <v>1023</v>
      </c>
      <c r="AG11" s="405" t="s">
        <v>96</v>
      </c>
      <c r="AH11" s="405" t="s">
        <v>1024</v>
      </c>
      <c r="AI11" s="405">
        <v>1000</v>
      </c>
      <c r="AJ11" s="405">
        <v>1000</v>
      </c>
      <c r="AK11" s="405">
        <v>1000</v>
      </c>
      <c r="AL11" s="400">
        <v>8.0000000000000002E-3</v>
      </c>
      <c r="AM11" s="400">
        <v>0.2</v>
      </c>
      <c r="AN11" s="400" t="s">
        <v>103</v>
      </c>
      <c r="AO11" s="401" t="s">
        <v>1678</v>
      </c>
      <c r="AP11" s="401" t="s">
        <v>18</v>
      </c>
      <c r="AQ11" s="407" t="s">
        <v>973</v>
      </c>
      <c r="AR11" s="400">
        <v>1.6000000000000001E-3</v>
      </c>
      <c r="AS11" s="400">
        <v>1.6000000000000001E-3</v>
      </c>
      <c r="AT11" s="400"/>
      <c r="AW11" s="226"/>
      <c r="AX11" s="226"/>
      <c r="AY11" s="212"/>
      <c r="AZ11" s="212"/>
      <c r="BA11" s="212"/>
      <c r="BB11" s="212"/>
      <c r="BC11" s="212"/>
      <c r="BD11" s="212"/>
      <c r="BE11" s="212"/>
      <c r="BF11" s="212"/>
      <c r="BG11" s="214"/>
      <c r="BH11" s="214"/>
      <c r="BI11" s="227"/>
      <c r="BJ11" s="227"/>
      <c r="BK11" s="227"/>
      <c r="BL11" s="249"/>
      <c r="BM11" s="214"/>
      <c r="BN11" s="214"/>
      <c r="BO11" s="214"/>
      <c r="BP11" s="214"/>
      <c r="BQ11" s="214"/>
      <c r="BR11" s="214"/>
      <c r="BS11" s="214"/>
      <c r="BT11" s="214"/>
      <c r="BU11" s="214"/>
      <c r="BV11" s="217"/>
      <c r="BW11" s="212"/>
    </row>
    <row r="12" spans="2:75" ht="15.75" customHeight="1">
      <c r="B12" s="394" t="s">
        <v>708</v>
      </c>
      <c r="C12" s="395">
        <v>17453850000148</v>
      </c>
      <c r="D12" s="396" t="s">
        <v>27</v>
      </c>
      <c r="E12" s="396" t="s">
        <v>903</v>
      </c>
      <c r="F12" s="396" t="s">
        <v>970</v>
      </c>
      <c r="G12" s="397"/>
      <c r="H12" s="397" t="s">
        <v>62</v>
      </c>
      <c r="I12" s="397" t="s">
        <v>62</v>
      </c>
      <c r="J12" s="397" t="s">
        <v>988</v>
      </c>
      <c r="K12" s="398" t="s">
        <v>82</v>
      </c>
      <c r="L12" s="399" t="s">
        <v>1020</v>
      </c>
      <c r="M12" s="399" t="s">
        <v>1775</v>
      </c>
      <c r="N12" s="398">
        <v>337031</v>
      </c>
      <c r="O12" s="398" t="s">
        <v>1675</v>
      </c>
      <c r="P12" s="402">
        <v>41394</v>
      </c>
      <c r="Q12" s="403">
        <v>1230075683.8699999</v>
      </c>
      <c r="R12" s="403">
        <v>1976958859.554683</v>
      </c>
      <c r="S12" s="398">
        <v>1</v>
      </c>
      <c r="T12" s="400">
        <v>-0.1219041501272069</v>
      </c>
      <c r="U12" s="400">
        <v>-1.5758787421131926</v>
      </c>
      <c r="V12" s="400">
        <v>-5.344639927797501E-2</v>
      </c>
      <c r="W12" s="400">
        <v>-0.52395342353570684</v>
      </c>
      <c r="X12" s="400">
        <v>0.22887896919053441</v>
      </c>
      <c r="Y12" s="400">
        <v>1.7356308016512261</v>
      </c>
      <c r="Z12" s="400">
        <v>0.45032697502697716</v>
      </c>
      <c r="AA12" s="400">
        <v>2.5598045167728953</v>
      </c>
      <c r="AB12" s="400">
        <v>0.21028798327972964</v>
      </c>
      <c r="AC12" s="404">
        <v>-0.61804971106699913</v>
      </c>
      <c r="AD12" s="607" t="s">
        <v>62</v>
      </c>
      <c r="AE12" s="401" t="s">
        <v>442</v>
      </c>
      <c r="AF12" s="401" t="s">
        <v>1037</v>
      </c>
      <c r="AG12" s="405" t="s">
        <v>1037</v>
      </c>
      <c r="AH12" s="405" t="s">
        <v>1024</v>
      </c>
      <c r="AI12" s="405">
        <v>1000</v>
      </c>
      <c r="AJ12" s="405">
        <v>100</v>
      </c>
      <c r="AK12" s="405">
        <v>500</v>
      </c>
      <c r="AL12" s="400">
        <v>0.01</v>
      </c>
      <c r="AM12" s="400" t="s">
        <v>62</v>
      </c>
      <c r="AN12" s="400" t="s">
        <v>1086</v>
      </c>
      <c r="AO12" s="401" t="s">
        <v>1675</v>
      </c>
      <c r="AP12" s="401" t="s">
        <v>24</v>
      </c>
      <c r="AQ12" s="407" t="s">
        <v>969</v>
      </c>
      <c r="AR12" s="400">
        <v>2.6666666666666666E-3</v>
      </c>
      <c r="AS12" s="400">
        <v>2.6666666666666666E-3</v>
      </c>
      <c r="AT12" s="400"/>
      <c r="AW12" s="226"/>
      <c r="AX12" s="226"/>
      <c r="AY12" s="212"/>
      <c r="AZ12" s="212"/>
      <c r="BA12" s="212"/>
      <c r="BB12" s="212"/>
      <c r="BC12" s="212"/>
      <c r="BD12" s="212"/>
      <c r="BE12" s="212"/>
      <c r="BF12" s="212"/>
      <c r="BG12" s="214"/>
      <c r="BH12" s="214"/>
      <c r="BI12" s="227"/>
      <c r="BJ12" s="227"/>
      <c r="BK12" s="227"/>
      <c r="BL12" s="249"/>
      <c r="BM12" s="214"/>
      <c r="BN12" s="214"/>
      <c r="BO12" s="214"/>
      <c r="BP12" s="214"/>
      <c r="BQ12" s="214"/>
      <c r="BR12" s="214"/>
      <c r="BS12" s="214"/>
      <c r="BT12" s="214"/>
      <c r="BU12" s="214"/>
      <c r="BV12" s="217"/>
      <c r="BW12" s="212"/>
    </row>
    <row r="13" spans="2:75" ht="15.75" customHeight="1">
      <c r="B13" s="394" t="s">
        <v>66</v>
      </c>
      <c r="C13" s="395">
        <v>13396703000122</v>
      </c>
      <c r="D13" s="396" t="s">
        <v>18</v>
      </c>
      <c r="E13" s="396" t="s">
        <v>917</v>
      </c>
      <c r="F13" s="396" t="s">
        <v>970</v>
      </c>
      <c r="G13" s="397" t="s">
        <v>1048</v>
      </c>
      <c r="H13" s="397" t="s">
        <v>1692</v>
      </c>
      <c r="I13" s="397" t="s">
        <v>62</v>
      </c>
      <c r="J13" s="397" t="s">
        <v>904</v>
      </c>
      <c r="K13" s="398" t="s">
        <v>81</v>
      </c>
      <c r="L13" s="399" t="s">
        <v>1020</v>
      </c>
      <c r="M13" s="399" t="s">
        <v>62</v>
      </c>
      <c r="N13" s="398">
        <v>311278</v>
      </c>
      <c r="O13" s="398" t="s">
        <v>1675</v>
      </c>
      <c r="P13" s="402">
        <v>41142</v>
      </c>
      <c r="Q13" s="403">
        <v>2023726070.8499999</v>
      </c>
      <c r="R13" s="403">
        <v>2483733210.6395621</v>
      </c>
      <c r="S13" s="398">
        <v>2</v>
      </c>
      <c r="T13" s="400">
        <v>7.4992616780038324E-2</v>
      </c>
      <c r="U13" s="400">
        <v>0.96944419427708983</v>
      </c>
      <c r="V13" s="400">
        <v>9.3539653710952519E-2</v>
      </c>
      <c r="W13" s="400">
        <v>0.91700137820874683</v>
      </c>
      <c r="X13" s="400">
        <v>0.13764839675328577</v>
      </c>
      <c r="Y13" s="400">
        <v>1.0438127978636129</v>
      </c>
      <c r="Z13" s="400">
        <v>0.24231147611932013</v>
      </c>
      <c r="AA13" s="400">
        <v>1.3773769847986244</v>
      </c>
      <c r="AB13" s="400">
        <v>2.0366033438050154E-2</v>
      </c>
      <c r="AC13" s="404">
        <v>-0.36874192426959679</v>
      </c>
      <c r="AD13" s="607" t="s">
        <v>62</v>
      </c>
      <c r="AE13" s="401" t="s">
        <v>696</v>
      </c>
      <c r="AF13" s="401" t="s">
        <v>1026</v>
      </c>
      <c r="AG13" s="405" t="s">
        <v>1027</v>
      </c>
      <c r="AH13" s="405" t="s">
        <v>1024</v>
      </c>
      <c r="AI13" s="405">
        <v>500</v>
      </c>
      <c r="AJ13" s="405">
        <v>0</v>
      </c>
      <c r="AK13" s="405">
        <v>500</v>
      </c>
      <c r="AL13" s="400">
        <v>9.5999999999999992E-3</v>
      </c>
      <c r="AM13" s="400">
        <v>0.2</v>
      </c>
      <c r="AN13" s="400" t="s">
        <v>931</v>
      </c>
      <c r="AO13" s="401" t="s">
        <v>1675</v>
      </c>
      <c r="AP13" s="401" t="s">
        <v>24</v>
      </c>
      <c r="AQ13" s="407" t="s">
        <v>986</v>
      </c>
      <c r="AR13" s="400">
        <v>2.8799999999999997E-3</v>
      </c>
      <c r="AS13" s="400">
        <v>2.8799999999999997E-3</v>
      </c>
      <c r="AT13" s="400"/>
      <c r="AW13" s="226"/>
      <c r="AX13" s="226"/>
      <c r="AY13" s="212"/>
      <c r="AZ13" s="212"/>
      <c r="BA13" s="212"/>
      <c r="BB13" s="212"/>
      <c r="BC13" s="212"/>
      <c r="BD13" s="212"/>
      <c r="BE13" s="212"/>
      <c r="BF13" s="212"/>
      <c r="BG13" s="214"/>
      <c r="BH13" s="214"/>
      <c r="BI13" s="227"/>
      <c r="BJ13" s="227"/>
      <c r="BK13" s="227"/>
      <c r="BL13" s="249"/>
      <c r="BM13" s="214"/>
      <c r="BN13" s="214"/>
      <c r="BO13" s="214"/>
      <c r="BP13" s="214"/>
      <c r="BQ13" s="214"/>
      <c r="BR13" s="214"/>
      <c r="BS13" s="214"/>
      <c r="BT13" s="214"/>
      <c r="BU13" s="214"/>
      <c r="BV13" s="217"/>
      <c r="BW13" s="212"/>
    </row>
    <row r="14" spans="2:75" ht="15.75" customHeight="1">
      <c r="B14" s="394" t="s">
        <v>158</v>
      </c>
      <c r="C14" s="395">
        <v>3168062000103</v>
      </c>
      <c r="D14" s="396" t="s">
        <v>27</v>
      </c>
      <c r="E14" s="396" t="s">
        <v>903</v>
      </c>
      <c r="F14" s="396"/>
      <c r="G14" s="397"/>
      <c r="H14" s="397" t="s">
        <v>62</v>
      </c>
      <c r="I14" s="397" t="s">
        <v>62</v>
      </c>
      <c r="J14" s="397" t="s">
        <v>904</v>
      </c>
      <c r="K14" s="398" t="s">
        <v>81</v>
      </c>
      <c r="L14" s="399" t="s">
        <v>1020</v>
      </c>
      <c r="M14" s="399" t="s">
        <v>62</v>
      </c>
      <c r="N14" s="398">
        <v>67229</v>
      </c>
      <c r="O14" s="398" t="s">
        <v>1675</v>
      </c>
      <c r="P14" s="402">
        <v>36328</v>
      </c>
      <c r="Q14" s="403">
        <v>544835935.88</v>
      </c>
      <c r="R14" s="403">
        <v>597186873.72575402</v>
      </c>
      <c r="S14" s="398">
        <v>3</v>
      </c>
      <c r="T14" s="400">
        <v>3.4030528786184178E-3</v>
      </c>
      <c r="U14" s="400">
        <v>4.3991928774416572E-2</v>
      </c>
      <c r="V14" s="400">
        <v>-6.9944204029407042E-2</v>
      </c>
      <c r="W14" s="400">
        <v>-0.68568707439174581</v>
      </c>
      <c r="X14" s="400">
        <v>2.362322496287228E-2</v>
      </c>
      <c r="Y14" s="400">
        <v>0.17913920630149766</v>
      </c>
      <c r="Z14" s="400">
        <v>0.15108691691999154</v>
      </c>
      <c r="AA14" s="400">
        <v>0.85882701637830339</v>
      </c>
      <c r="AB14" s="400">
        <v>0.19728470930678341</v>
      </c>
      <c r="AC14" s="404">
        <v>-0.76136878695467058</v>
      </c>
      <c r="AD14" s="607">
        <v>36352662000178</v>
      </c>
      <c r="AE14" s="401" t="s">
        <v>156</v>
      </c>
      <c r="AF14" s="401" t="s">
        <v>1028</v>
      </c>
      <c r="AG14" s="405" t="s">
        <v>1836</v>
      </c>
      <c r="AH14" s="405" t="s">
        <v>1024</v>
      </c>
      <c r="AI14" s="405">
        <v>5000</v>
      </c>
      <c r="AJ14" s="405">
        <v>1000</v>
      </c>
      <c r="AK14" s="405">
        <v>1000</v>
      </c>
      <c r="AL14" s="400">
        <v>2.9350000000000001E-2</v>
      </c>
      <c r="AM14" s="400" t="s">
        <v>62</v>
      </c>
      <c r="AN14" s="400" t="s">
        <v>1798</v>
      </c>
      <c r="AO14" s="401" t="s">
        <v>1675</v>
      </c>
      <c r="AP14" s="401" t="s">
        <v>1021</v>
      </c>
      <c r="AQ14" s="407" t="s">
        <v>965</v>
      </c>
      <c r="AR14" s="400">
        <v>7.4999999999999997E-3</v>
      </c>
      <c r="AS14" s="400">
        <v>7.4999999999999997E-3</v>
      </c>
      <c r="AT14" s="400"/>
      <c r="AW14" s="226"/>
      <c r="AX14" s="226"/>
      <c r="AY14" s="212"/>
      <c r="AZ14" s="212"/>
      <c r="BA14" s="212"/>
      <c r="BB14" s="212"/>
      <c r="BC14" s="212"/>
      <c r="BD14" s="212"/>
      <c r="BE14" s="212"/>
      <c r="BF14" s="212"/>
      <c r="BG14" s="214"/>
      <c r="BH14" s="214"/>
      <c r="BI14" s="227"/>
      <c r="BJ14" s="227"/>
      <c r="BK14" s="227"/>
      <c r="BL14" s="249"/>
      <c r="BM14" s="214"/>
      <c r="BN14" s="214"/>
      <c r="BO14" s="214"/>
      <c r="BP14" s="214"/>
      <c r="BQ14" s="214"/>
      <c r="BR14" s="214"/>
      <c r="BS14" s="214"/>
      <c r="BT14" s="214"/>
      <c r="BU14" s="214"/>
      <c r="BV14" s="217"/>
      <c r="BW14" s="212"/>
    </row>
    <row r="15" spans="2:75" ht="15.75" customHeight="1">
      <c r="B15" s="394" t="s">
        <v>943</v>
      </c>
      <c r="C15" s="395">
        <v>28470590000135</v>
      </c>
      <c r="D15" s="396" t="s">
        <v>27</v>
      </c>
      <c r="E15" s="396" t="s">
        <v>910</v>
      </c>
      <c r="F15" s="396" t="s">
        <v>987</v>
      </c>
      <c r="G15" s="397"/>
      <c r="H15" s="397" t="s">
        <v>1183</v>
      </c>
      <c r="I15" s="397" t="s">
        <v>62</v>
      </c>
      <c r="J15" s="397" t="s">
        <v>904</v>
      </c>
      <c r="K15" s="398" t="s">
        <v>81</v>
      </c>
      <c r="L15" s="399" t="s">
        <v>1020</v>
      </c>
      <c r="M15" s="399" t="s">
        <v>62</v>
      </c>
      <c r="N15" s="398">
        <v>449822</v>
      </c>
      <c r="O15" s="398" t="s">
        <v>1675</v>
      </c>
      <c r="P15" s="402">
        <v>43003</v>
      </c>
      <c r="Q15" s="403">
        <v>54984706.829999998</v>
      </c>
      <c r="R15" s="403">
        <v>79846083.067063421</v>
      </c>
      <c r="S15" s="398">
        <v>10</v>
      </c>
      <c r="T15" s="400">
        <v>-2.124278245270228E-2</v>
      </c>
      <c r="U15" s="400">
        <v>-0.27460959496142201</v>
      </c>
      <c r="V15" s="400">
        <v>-2.625511244208889E-2</v>
      </c>
      <c r="W15" s="400">
        <v>-0.25738789207856649</v>
      </c>
      <c r="X15" s="400">
        <v>0.12199126537318827</v>
      </c>
      <c r="Y15" s="400">
        <v>0.92508192632523734</v>
      </c>
      <c r="Z15" s="400">
        <v>0.47862135858837784</v>
      </c>
      <c r="AA15" s="400">
        <v>2.7206389656429399</v>
      </c>
      <c r="AB15" s="400">
        <v>0.15989963080834707</v>
      </c>
      <c r="AC15" s="404">
        <v>-0.69406412793587258</v>
      </c>
      <c r="AD15" s="607" t="s">
        <v>62</v>
      </c>
      <c r="AE15" s="401" t="s">
        <v>335</v>
      </c>
      <c r="AF15" s="401" t="s">
        <v>1018</v>
      </c>
      <c r="AG15" s="405" t="s">
        <v>1835</v>
      </c>
      <c r="AH15" s="405" t="s">
        <v>1024</v>
      </c>
      <c r="AI15" s="405">
        <v>1000</v>
      </c>
      <c r="AJ15" s="405">
        <v>300</v>
      </c>
      <c r="AK15" s="405">
        <v>1000</v>
      </c>
      <c r="AL15" s="400">
        <v>1.4999999999999999E-2</v>
      </c>
      <c r="AM15" s="400">
        <v>0.25</v>
      </c>
      <c r="AN15" s="400" t="s">
        <v>62</v>
      </c>
      <c r="AO15" s="401" t="s">
        <v>1678</v>
      </c>
      <c r="AP15" s="401" t="s">
        <v>24</v>
      </c>
      <c r="AQ15" s="407" t="s">
        <v>966</v>
      </c>
      <c r="AR15" s="400">
        <v>4.0000000000000001E-3</v>
      </c>
      <c r="AS15" s="400">
        <v>4.0000000000000001E-3</v>
      </c>
      <c r="AT15" s="400"/>
      <c r="AW15" s="226"/>
      <c r="AX15" s="226"/>
      <c r="AY15" s="212"/>
      <c r="AZ15" s="212"/>
      <c r="BA15" s="212"/>
      <c r="BB15" s="212"/>
      <c r="BC15" s="212"/>
      <c r="BD15" s="212"/>
      <c r="BE15" s="212"/>
      <c r="BF15" s="212"/>
      <c r="BG15" s="214"/>
      <c r="BH15" s="214"/>
      <c r="BI15" s="227"/>
      <c r="BJ15" s="227"/>
      <c r="BK15" s="227"/>
      <c r="BL15" s="249"/>
      <c r="BM15" s="214"/>
      <c r="BN15" s="214"/>
      <c r="BO15" s="214"/>
      <c r="BP15" s="214"/>
      <c r="BQ15" s="214"/>
      <c r="BR15" s="214"/>
      <c r="BS15" s="214"/>
      <c r="BT15" s="214"/>
      <c r="BU15" s="214"/>
      <c r="BV15" s="217"/>
      <c r="BW15" s="212"/>
    </row>
    <row r="16" spans="2:75" ht="15.75" customHeight="1">
      <c r="B16" s="394" t="s">
        <v>870</v>
      </c>
      <c r="C16" s="395">
        <v>37994000000164</v>
      </c>
      <c r="D16" s="396" t="s">
        <v>27</v>
      </c>
      <c r="E16" s="396" t="s">
        <v>903</v>
      </c>
      <c r="F16" s="396"/>
      <c r="G16" s="397" t="s">
        <v>1184</v>
      </c>
      <c r="H16" s="397" t="s">
        <v>62</v>
      </c>
      <c r="I16" s="397" t="s">
        <v>62</v>
      </c>
      <c r="J16" s="397" t="s">
        <v>907</v>
      </c>
      <c r="K16" s="398" t="s">
        <v>82</v>
      </c>
      <c r="L16" s="399" t="s">
        <v>1020</v>
      </c>
      <c r="M16" s="399" t="s">
        <v>1775</v>
      </c>
      <c r="N16" s="398">
        <v>570621</v>
      </c>
      <c r="O16" s="398" t="s">
        <v>1675</v>
      </c>
      <c r="P16" s="402">
        <v>44179</v>
      </c>
      <c r="Q16" s="403">
        <v>5884699.5</v>
      </c>
      <c r="R16" s="403">
        <v>7231722.379047622</v>
      </c>
      <c r="S16" s="398">
        <v>10</v>
      </c>
      <c r="T16" s="400">
        <v>-0.35489018015203577</v>
      </c>
      <c r="U16" s="400">
        <v>-4.5877346267762249</v>
      </c>
      <c r="V16" s="400">
        <v>-0.35167435532985059</v>
      </c>
      <c r="W16" s="400">
        <v>-3.4475845881861096</v>
      </c>
      <c r="X16" s="400" t="s">
        <v>1781</v>
      </c>
      <c r="Y16" s="400" t="s">
        <v>1781</v>
      </c>
      <c r="Z16" s="400" t="s">
        <v>1781</v>
      </c>
      <c r="AA16" s="400" t="s">
        <v>1781</v>
      </c>
      <c r="AB16" s="400">
        <v>0.33550422779727762</v>
      </c>
      <c r="AC16" s="404">
        <v>-1.4132226810707222</v>
      </c>
      <c r="AD16" s="607" t="s">
        <v>62</v>
      </c>
      <c r="AE16" s="401" t="s">
        <v>871</v>
      </c>
      <c r="AF16" s="401" t="s">
        <v>1051</v>
      </c>
      <c r="AG16" s="405" t="s">
        <v>1051</v>
      </c>
      <c r="AH16" s="405" t="s">
        <v>1019</v>
      </c>
      <c r="AI16" s="405">
        <v>1000</v>
      </c>
      <c r="AJ16" s="405">
        <v>1000</v>
      </c>
      <c r="AK16" s="405">
        <v>1000</v>
      </c>
      <c r="AL16" s="400">
        <v>0.02</v>
      </c>
      <c r="AM16" s="400">
        <v>0.2</v>
      </c>
      <c r="AN16" s="400" t="s">
        <v>1086</v>
      </c>
      <c r="AO16" s="401" t="s">
        <v>1678</v>
      </c>
      <c r="AP16" s="401" t="s">
        <v>1021</v>
      </c>
      <c r="AQ16" s="407" t="s">
        <v>985</v>
      </c>
      <c r="AR16" s="400">
        <v>5.0000000000000001E-4</v>
      </c>
      <c r="AS16" s="400">
        <v>5.0000000000000001E-4</v>
      </c>
      <c r="AT16" s="400"/>
      <c r="AW16" s="226"/>
      <c r="AX16" s="226"/>
      <c r="AY16" s="212"/>
      <c r="AZ16" s="212"/>
      <c r="BA16" s="212"/>
      <c r="BB16" s="212"/>
      <c r="BC16" s="212"/>
      <c r="BD16" s="212"/>
      <c r="BE16" s="212"/>
      <c r="BF16" s="212"/>
      <c r="BG16" s="214"/>
      <c r="BH16" s="214"/>
      <c r="BI16" s="227"/>
      <c r="BJ16" s="227"/>
      <c r="BK16" s="227"/>
      <c r="BL16" s="249"/>
      <c r="BM16" s="214"/>
      <c r="BN16" s="214"/>
      <c r="BO16" s="214"/>
      <c r="BP16" s="214"/>
      <c r="BQ16" s="214"/>
      <c r="BR16" s="214"/>
      <c r="BS16" s="214"/>
      <c r="BT16" s="214"/>
      <c r="BU16" s="214"/>
      <c r="BV16" s="217"/>
      <c r="BW16" s="212"/>
    </row>
    <row r="17" spans="2:75" ht="15.75" customHeight="1">
      <c r="B17" s="394" t="s">
        <v>946</v>
      </c>
      <c r="C17" s="395">
        <v>18772290000157</v>
      </c>
      <c r="D17" s="396" t="s">
        <v>24</v>
      </c>
      <c r="E17" s="396" t="s">
        <v>912</v>
      </c>
      <c r="F17" s="396" t="s">
        <v>913</v>
      </c>
      <c r="G17" s="397" t="s">
        <v>62</v>
      </c>
      <c r="H17" s="397" t="s">
        <v>1692</v>
      </c>
      <c r="I17" s="397" t="s">
        <v>62</v>
      </c>
      <c r="J17" s="397" t="s">
        <v>904</v>
      </c>
      <c r="K17" s="398" t="s">
        <v>81</v>
      </c>
      <c r="L17" s="399" t="s">
        <v>1020</v>
      </c>
      <c r="M17" s="399" t="s">
        <v>62</v>
      </c>
      <c r="N17" s="398">
        <v>355208</v>
      </c>
      <c r="O17" s="398" t="s">
        <v>1675</v>
      </c>
      <c r="P17" s="402">
        <v>41577</v>
      </c>
      <c r="Q17" s="403">
        <v>488796415.63999999</v>
      </c>
      <c r="R17" s="403">
        <v>559371937.86714268</v>
      </c>
      <c r="S17" s="398">
        <v>15</v>
      </c>
      <c r="T17" s="400">
        <v>9.217874383893121E-2</v>
      </c>
      <c r="U17" s="400">
        <v>1.1916126131791884</v>
      </c>
      <c r="V17" s="400">
        <v>0.10320133650430896</v>
      </c>
      <c r="W17" s="400">
        <v>1.0117181756933864</v>
      </c>
      <c r="X17" s="400">
        <v>0.18088648159287013</v>
      </c>
      <c r="Y17" s="400">
        <v>1.3716950498564497</v>
      </c>
      <c r="Z17" s="400">
        <v>0.30731837553242713</v>
      </c>
      <c r="AA17" s="400">
        <v>1.7468972755364909</v>
      </c>
      <c r="AB17" s="400">
        <v>4.874684630137259E-2</v>
      </c>
      <c r="AC17" s="404">
        <v>4.6490018234214871E-2</v>
      </c>
      <c r="AD17" s="607">
        <v>18816393000171</v>
      </c>
      <c r="AE17" s="401" t="s">
        <v>613</v>
      </c>
      <c r="AF17" s="401" t="s">
        <v>1026</v>
      </c>
      <c r="AG17" s="405" t="s">
        <v>1027</v>
      </c>
      <c r="AH17" s="405" t="s">
        <v>1024</v>
      </c>
      <c r="AI17" s="405">
        <v>10000</v>
      </c>
      <c r="AJ17" s="405">
        <v>5000</v>
      </c>
      <c r="AK17" s="405">
        <v>10000</v>
      </c>
      <c r="AL17" s="400">
        <v>1.8500000000000003E-2</v>
      </c>
      <c r="AM17" s="400">
        <v>0.2</v>
      </c>
      <c r="AN17" s="400" t="s">
        <v>103</v>
      </c>
      <c r="AO17" s="401" t="s">
        <v>1678</v>
      </c>
      <c r="AP17" s="401" t="s">
        <v>24</v>
      </c>
      <c r="AQ17" s="407" t="s">
        <v>972</v>
      </c>
      <c r="AR17" s="400">
        <v>4.6249999999999998E-3</v>
      </c>
      <c r="AS17" s="400">
        <v>4.6249999999999998E-3</v>
      </c>
      <c r="AT17" s="400"/>
      <c r="AW17" s="226"/>
      <c r="AX17" s="226"/>
      <c r="AY17" s="212"/>
      <c r="AZ17" s="212"/>
      <c r="BA17" s="212"/>
      <c r="BB17" s="212"/>
      <c r="BC17" s="212"/>
      <c r="BD17" s="212"/>
      <c r="BE17" s="212"/>
      <c r="BF17" s="212"/>
      <c r="BG17" s="214"/>
      <c r="BH17" s="214"/>
      <c r="BI17" s="227"/>
      <c r="BJ17" s="227"/>
      <c r="BK17" s="227"/>
      <c r="BL17" s="249"/>
      <c r="BM17" s="214"/>
      <c r="BN17" s="214"/>
      <c r="BO17" s="214"/>
      <c r="BP17" s="214"/>
      <c r="BQ17" s="214"/>
      <c r="BR17" s="214"/>
      <c r="BS17" s="214"/>
      <c r="BT17" s="214"/>
      <c r="BU17" s="214"/>
      <c r="BV17" s="217"/>
      <c r="BW17" s="212"/>
    </row>
    <row r="18" spans="2:75" ht="15.75" customHeight="1">
      <c r="B18" s="394" t="s">
        <v>1489</v>
      </c>
      <c r="C18" s="395">
        <v>27928186000108</v>
      </c>
      <c r="D18" s="396" t="s">
        <v>24</v>
      </c>
      <c r="E18" s="396" t="s">
        <v>911</v>
      </c>
      <c r="F18" s="396" t="s">
        <v>915</v>
      </c>
      <c r="G18" s="397" t="s">
        <v>62</v>
      </c>
      <c r="H18" s="397" t="s">
        <v>1692</v>
      </c>
      <c r="I18" s="397" t="s">
        <v>62</v>
      </c>
      <c r="J18" s="397" t="s">
        <v>904</v>
      </c>
      <c r="K18" s="398" t="s">
        <v>81</v>
      </c>
      <c r="L18" s="399" t="s">
        <v>1020</v>
      </c>
      <c r="M18" s="399" t="s">
        <v>62</v>
      </c>
      <c r="N18" s="398">
        <v>447511</v>
      </c>
      <c r="O18" s="398" t="s">
        <v>1675</v>
      </c>
      <c r="P18" s="402">
        <v>42963</v>
      </c>
      <c r="Q18" s="403">
        <v>292085640.13999999</v>
      </c>
      <c r="R18" s="403">
        <v>173111909.08785719</v>
      </c>
      <c r="S18" s="398">
        <v>15</v>
      </c>
      <c r="T18" s="400">
        <v>0.13086673661247539</v>
      </c>
      <c r="U18" s="400">
        <v>1.6917398469381495</v>
      </c>
      <c r="V18" s="400">
        <v>0.1445818034577242</v>
      </c>
      <c r="W18" s="400">
        <v>1.4173851171646503</v>
      </c>
      <c r="X18" s="400">
        <v>0.23661111741096308</v>
      </c>
      <c r="Y18" s="400">
        <v>1.7942650862330343</v>
      </c>
      <c r="Z18" s="400">
        <v>0.44224613648684175</v>
      </c>
      <c r="AA18" s="400">
        <v>2.5138704107977605</v>
      </c>
      <c r="AB18" s="400">
        <v>2.7304138096099176E-2</v>
      </c>
      <c r="AC18" s="404">
        <v>1.4025192410855862</v>
      </c>
      <c r="AD18" s="607" t="s">
        <v>62</v>
      </c>
      <c r="AE18" s="401" t="s">
        <v>563</v>
      </c>
      <c r="AF18" s="401" t="s">
        <v>1023</v>
      </c>
      <c r="AG18" s="405" t="s">
        <v>96</v>
      </c>
      <c r="AH18" s="405" t="s">
        <v>1024</v>
      </c>
      <c r="AI18" s="405">
        <v>1000</v>
      </c>
      <c r="AJ18" s="405">
        <v>1000</v>
      </c>
      <c r="AK18" s="405">
        <v>1000</v>
      </c>
      <c r="AL18" s="400">
        <v>1.8000000000000002E-2</v>
      </c>
      <c r="AM18" s="400">
        <v>0.2</v>
      </c>
      <c r="AN18" s="400" t="s">
        <v>103</v>
      </c>
      <c r="AO18" s="401" t="s">
        <v>1678</v>
      </c>
      <c r="AP18" s="401" t="s">
        <v>24</v>
      </c>
      <c r="AQ18" s="407" t="s">
        <v>969</v>
      </c>
      <c r="AR18" s="400">
        <v>5.0003999999999995E-3</v>
      </c>
      <c r="AS18" s="400">
        <v>5.0003999999999995E-3</v>
      </c>
      <c r="AT18" s="400"/>
      <c r="AW18" s="226"/>
      <c r="AX18" s="226"/>
      <c r="AY18" s="212"/>
      <c r="AZ18" s="212"/>
      <c r="BA18" s="212"/>
      <c r="BB18" s="212"/>
      <c r="BC18" s="212"/>
      <c r="BD18" s="212"/>
      <c r="BE18" s="212"/>
      <c r="BF18" s="212"/>
      <c r="BG18" s="214"/>
      <c r="BH18" s="214"/>
      <c r="BI18" s="227"/>
      <c r="BJ18" s="227"/>
      <c r="BK18" s="227"/>
      <c r="BL18" s="249"/>
      <c r="BM18" s="214"/>
      <c r="BN18" s="214"/>
      <c r="BO18" s="214"/>
      <c r="BP18" s="214"/>
      <c r="BQ18" s="214"/>
      <c r="BR18" s="214"/>
      <c r="BS18" s="214"/>
      <c r="BT18" s="214"/>
      <c r="BU18" s="214"/>
      <c r="BV18" s="217"/>
      <c r="BW18" s="212"/>
    </row>
    <row r="19" spans="2:75" ht="15.75" customHeight="1">
      <c r="B19" s="394" t="s">
        <v>285</v>
      </c>
      <c r="C19" s="395">
        <v>34702572000134</v>
      </c>
      <c r="D19" s="396" t="s">
        <v>24</v>
      </c>
      <c r="E19" s="396" t="s">
        <v>912</v>
      </c>
      <c r="F19" s="396" t="s">
        <v>906</v>
      </c>
      <c r="G19" s="397" t="s">
        <v>62</v>
      </c>
      <c r="H19" s="397" t="s">
        <v>1693</v>
      </c>
      <c r="I19" s="397" t="s">
        <v>62</v>
      </c>
      <c r="J19" s="397" t="s">
        <v>907</v>
      </c>
      <c r="K19" s="398" t="s">
        <v>81</v>
      </c>
      <c r="L19" s="399" t="s">
        <v>1020</v>
      </c>
      <c r="M19" s="399" t="s">
        <v>62</v>
      </c>
      <c r="N19" s="398">
        <v>530042</v>
      </c>
      <c r="O19" s="398" t="s">
        <v>1675</v>
      </c>
      <c r="P19" s="402">
        <v>43887</v>
      </c>
      <c r="Q19" s="403">
        <v>160338500.55000001</v>
      </c>
      <c r="R19" s="403">
        <v>110361540.92940481</v>
      </c>
      <c r="S19" s="398">
        <v>18</v>
      </c>
      <c r="T19" s="400">
        <v>9.2332971482482096E-2</v>
      </c>
      <c r="U19" s="400">
        <v>1.1936063440297333</v>
      </c>
      <c r="V19" s="400">
        <v>0.1816583617502463</v>
      </c>
      <c r="W19" s="400">
        <v>1.7808593626278741</v>
      </c>
      <c r="X19" s="400">
        <v>0.47422000030213551</v>
      </c>
      <c r="Y19" s="400">
        <v>3.5960964093571217</v>
      </c>
      <c r="Z19" s="400" t="s">
        <v>1781</v>
      </c>
      <c r="AA19" s="400" t="s">
        <v>1781</v>
      </c>
      <c r="AB19" s="400">
        <v>8.8774218113997064E-2</v>
      </c>
      <c r="AC19" s="404">
        <v>0.83069020759402035</v>
      </c>
      <c r="AD19" s="607">
        <v>41036284000153</v>
      </c>
      <c r="AE19" s="401" t="s">
        <v>286</v>
      </c>
      <c r="AF19" s="401" t="s">
        <v>1028</v>
      </c>
      <c r="AG19" s="405" t="s">
        <v>1836</v>
      </c>
      <c r="AH19" s="405" t="s">
        <v>1019</v>
      </c>
      <c r="AI19" s="405">
        <v>10000</v>
      </c>
      <c r="AJ19" s="405">
        <v>1000</v>
      </c>
      <c r="AK19" s="405">
        <v>0</v>
      </c>
      <c r="AL19" s="400">
        <v>0.02</v>
      </c>
      <c r="AM19" s="400">
        <v>0.2</v>
      </c>
      <c r="AN19" s="400" t="s">
        <v>1798</v>
      </c>
      <c r="AO19" s="401" t="s">
        <v>1678</v>
      </c>
      <c r="AP19" s="401" t="s">
        <v>24</v>
      </c>
      <c r="AQ19" s="407" t="s">
        <v>966</v>
      </c>
      <c r="AR19" s="400">
        <v>4.0000000000000001E-3</v>
      </c>
      <c r="AS19" s="400">
        <v>4.0000000000000001E-3</v>
      </c>
      <c r="AT19" s="400"/>
      <c r="AW19" s="226"/>
      <c r="AX19" s="226"/>
      <c r="AY19" s="212"/>
      <c r="AZ19" s="212"/>
      <c r="BA19" s="212"/>
      <c r="BB19" s="212"/>
      <c r="BC19" s="212"/>
      <c r="BD19" s="212"/>
      <c r="BE19" s="212"/>
      <c r="BF19" s="212"/>
      <c r="BG19" s="214"/>
      <c r="BH19" s="214"/>
      <c r="BI19" s="227"/>
      <c r="BJ19" s="227"/>
      <c r="BK19" s="227"/>
      <c r="BL19" s="249"/>
      <c r="BM19" s="214"/>
      <c r="BN19" s="214"/>
      <c r="BO19" s="214"/>
      <c r="BP19" s="214"/>
      <c r="BQ19" s="214"/>
      <c r="BR19" s="214"/>
      <c r="BS19" s="214"/>
      <c r="BT19" s="214"/>
      <c r="BU19" s="214"/>
      <c r="BV19" s="217"/>
      <c r="BW19" s="212"/>
    </row>
    <row r="20" spans="2:75" ht="15.75" customHeight="1">
      <c r="B20" s="394" t="s">
        <v>1497</v>
      </c>
      <c r="C20" s="395">
        <v>10500884000105</v>
      </c>
      <c r="D20" s="396" t="s">
        <v>27</v>
      </c>
      <c r="E20" s="396" t="s">
        <v>903</v>
      </c>
      <c r="F20" s="396"/>
      <c r="G20" s="397"/>
      <c r="H20" s="397" t="s">
        <v>62</v>
      </c>
      <c r="I20" s="397" t="s">
        <v>62</v>
      </c>
      <c r="J20" s="397" t="s">
        <v>904</v>
      </c>
      <c r="K20" s="398" t="s">
        <v>81</v>
      </c>
      <c r="L20" s="399" t="s">
        <v>1020</v>
      </c>
      <c r="M20" s="399" t="s">
        <v>62</v>
      </c>
      <c r="N20" s="398">
        <v>298761</v>
      </c>
      <c r="O20" s="398" t="s">
        <v>1675</v>
      </c>
      <c r="P20" s="402">
        <v>40949</v>
      </c>
      <c r="Q20" s="403">
        <v>1495688879.21</v>
      </c>
      <c r="R20" s="403">
        <v>1578962106.5321434</v>
      </c>
      <c r="S20" s="398">
        <v>29</v>
      </c>
      <c r="T20" s="400">
        <v>8.1465230817971301E-2</v>
      </c>
      <c r="U20" s="400">
        <v>1.053116939279112</v>
      </c>
      <c r="V20" s="400">
        <v>7.2723682335522621E-3</v>
      </c>
      <c r="W20" s="400">
        <v>7.1293525563138685E-2</v>
      </c>
      <c r="X20" s="400">
        <v>0.13115566943890888</v>
      </c>
      <c r="Y20" s="400">
        <v>0.9945772671662787</v>
      </c>
      <c r="Z20" s="400">
        <v>0.34129049214655716</v>
      </c>
      <c r="AA20" s="400">
        <v>1.9400057997326621</v>
      </c>
      <c r="AB20" s="400">
        <v>0.1976683044371278</v>
      </c>
      <c r="AC20" s="404">
        <v>-0.35617818763525028</v>
      </c>
      <c r="AD20" s="607">
        <v>36352539000157</v>
      </c>
      <c r="AE20" s="401" t="s">
        <v>575</v>
      </c>
      <c r="AF20" s="401" t="s">
        <v>1028</v>
      </c>
      <c r="AG20" s="405" t="s">
        <v>1836</v>
      </c>
      <c r="AH20" s="405" t="s">
        <v>1024</v>
      </c>
      <c r="AI20" s="405">
        <v>5000</v>
      </c>
      <c r="AJ20" s="405">
        <v>1000</v>
      </c>
      <c r="AK20" s="405">
        <v>5000</v>
      </c>
      <c r="AL20" s="400">
        <v>1.8500000000000003E-2</v>
      </c>
      <c r="AM20" s="400">
        <v>0.15</v>
      </c>
      <c r="AN20" s="400" t="s">
        <v>964</v>
      </c>
      <c r="AO20" s="401" t="s">
        <v>1678</v>
      </c>
      <c r="AP20" s="401" t="s">
        <v>1021</v>
      </c>
      <c r="AQ20" s="407" t="s">
        <v>957</v>
      </c>
      <c r="AR20" s="400">
        <v>5.3333333333333332E-3</v>
      </c>
      <c r="AS20" s="400">
        <v>5.3333333333333332E-3</v>
      </c>
      <c r="AT20" s="400"/>
      <c r="AW20" s="226"/>
      <c r="AX20" s="226"/>
      <c r="AY20" s="212"/>
      <c r="AZ20" s="212"/>
      <c r="BA20" s="212"/>
      <c r="BB20" s="212"/>
      <c r="BC20" s="212"/>
      <c r="BD20" s="212"/>
      <c r="BE20" s="212"/>
      <c r="BF20" s="212"/>
      <c r="BG20" s="214"/>
      <c r="BH20" s="214"/>
      <c r="BI20" s="227"/>
      <c r="BJ20" s="227"/>
      <c r="BK20" s="227"/>
      <c r="BL20" s="249"/>
      <c r="BM20" s="214"/>
      <c r="BN20" s="214"/>
      <c r="BO20" s="214"/>
      <c r="BP20" s="214"/>
      <c r="BQ20" s="214"/>
      <c r="BR20" s="214"/>
      <c r="BS20" s="214"/>
      <c r="BT20" s="214"/>
      <c r="BU20" s="214"/>
      <c r="BV20" s="217"/>
      <c r="BW20" s="212"/>
    </row>
    <row r="21" spans="2:75" ht="15.75" customHeight="1">
      <c r="B21" s="394" t="s">
        <v>108</v>
      </c>
      <c r="C21" s="395">
        <v>23565803000199</v>
      </c>
      <c r="D21" s="396" t="s">
        <v>24</v>
      </c>
      <c r="E21" s="396" t="s">
        <v>911</v>
      </c>
      <c r="F21" s="396" t="s">
        <v>915</v>
      </c>
      <c r="G21" s="397" t="s">
        <v>62</v>
      </c>
      <c r="H21" s="397" t="s">
        <v>1692</v>
      </c>
      <c r="I21" s="397" t="s">
        <v>62</v>
      </c>
      <c r="J21" s="397" t="s">
        <v>907</v>
      </c>
      <c r="K21" s="398" t="s">
        <v>81</v>
      </c>
      <c r="L21" s="399" t="s">
        <v>1020</v>
      </c>
      <c r="M21" s="399" t="s">
        <v>62</v>
      </c>
      <c r="N21" s="398">
        <v>410901</v>
      </c>
      <c r="O21" s="398" t="s">
        <v>1675</v>
      </c>
      <c r="P21" s="402">
        <v>42366</v>
      </c>
      <c r="Q21" s="403">
        <v>3492097347.2800002</v>
      </c>
      <c r="R21" s="403">
        <v>3201378195.6021056</v>
      </c>
      <c r="S21" s="398">
        <v>30</v>
      </c>
      <c r="T21" s="400">
        <v>0.17784887802527871</v>
      </c>
      <c r="U21" s="400">
        <v>2.2990871590200914</v>
      </c>
      <c r="V21" s="400">
        <v>0.21711144540459482</v>
      </c>
      <c r="W21" s="400">
        <v>2.1284181281675516</v>
      </c>
      <c r="X21" s="400">
        <v>0.29528439773602377</v>
      </c>
      <c r="Y21" s="400">
        <v>2.2391952295583377</v>
      </c>
      <c r="Z21" s="400">
        <v>0.38901859935054017</v>
      </c>
      <c r="AA21" s="400">
        <v>2.2113078339722447</v>
      </c>
      <c r="AB21" s="400">
        <v>4.3191210905645046E-2</v>
      </c>
      <c r="AC21" s="404">
        <v>2.3230039996961387</v>
      </c>
      <c r="AD21" s="607">
        <v>21470947000136</v>
      </c>
      <c r="AE21" s="401" t="s">
        <v>104</v>
      </c>
      <c r="AF21" s="401" t="s">
        <v>1028</v>
      </c>
      <c r="AG21" s="405" t="s">
        <v>1836</v>
      </c>
      <c r="AH21" s="405" t="s">
        <v>1024</v>
      </c>
      <c r="AI21" s="405">
        <v>100000</v>
      </c>
      <c r="AJ21" s="405">
        <v>10000</v>
      </c>
      <c r="AK21" s="405">
        <v>100000</v>
      </c>
      <c r="AL21" s="400">
        <v>1.9E-2</v>
      </c>
      <c r="AM21" s="400">
        <v>0.2</v>
      </c>
      <c r="AN21" s="400" t="s">
        <v>103</v>
      </c>
      <c r="AO21" s="401" t="s">
        <v>1678</v>
      </c>
      <c r="AP21" s="401" t="s">
        <v>24</v>
      </c>
      <c r="AQ21" s="407" t="s">
        <v>962</v>
      </c>
      <c r="AR21" s="400">
        <v>3.8E-3</v>
      </c>
      <c r="AS21" s="400">
        <v>3.8E-3</v>
      </c>
      <c r="AT21" s="400"/>
      <c r="AW21" s="226"/>
      <c r="AX21" s="226"/>
      <c r="AY21" s="212"/>
      <c r="AZ21" s="212"/>
      <c r="BA21" s="212"/>
      <c r="BB21" s="212"/>
      <c r="BC21" s="212"/>
      <c r="BD21" s="212"/>
      <c r="BE21" s="212"/>
      <c r="BF21" s="212"/>
      <c r="BG21" s="214"/>
      <c r="BH21" s="214"/>
      <c r="BI21" s="227"/>
      <c r="BJ21" s="227"/>
      <c r="BK21" s="227"/>
      <c r="BL21" s="249"/>
      <c r="BM21" s="214"/>
      <c r="BN21" s="214"/>
      <c r="BO21" s="214"/>
      <c r="BP21" s="214"/>
      <c r="BQ21" s="214"/>
      <c r="BR21" s="214"/>
      <c r="BS21" s="214"/>
      <c r="BT21" s="214"/>
      <c r="BU21" s="214"/>
      <c r="BV21" s="217"/>
      <c r="BW21" s="212"/>
    </row>
    <row r="22" spans="2:75" ht="15.75" customHeight="1">
      <c r="B22" s="394" t="s">
        <v>1188</v>
      </c>
      <c r="C22" s="395">
        <v>17816013000136</v>
      </c>
      <c r="D22" s="396" t="s">
        <v>24</v>
      </c>
      <c r="E22" s="396" t="s">
        <v>911</v>
      </c>
      <c r="F22" s="396" t="s">
        <v>915</v>
      </c>
      <c r="G22" s="397" t="s">
        <v>62</v>
      </c>
      <c r="H22" s="397" t="s">
        <v>1692</v>
      </c>
      <c r="I22" s="397" t="s">
        <v>62</v>
      </c>
      <c r="J22" s="397" t="s">
        <v>907</v>
      </c>
      <c r="K22" s="398" t="s">
        <v>81</v>
      </c>
      <c r="L22" s="399" t="s">
        <v>1020</v>
      </c>
      <c r="M22" s="399" t="s">
        <v>62</v>
      </c>
      <c r="N22" s="398">
        <v>336246</v>
      </c>
      <c r="O22" s="398" t="s">
        <v>1675</v>
      </c>
      <c r="P22" s="402">
        <v>41397</v>
      </c>
      <c r="Q22" s="403">
        <v>80507937.189999998</v>
      </c>
      <c r="R22" s="403">
        <v>94410669.394166589</v>
      </c>
      <c r="S22" s="398">
        <v>30</v>
      </c>
      <c r="T22" s="400">
        <v>0.14295555801973348</v>
      </c>
      <c r="U22" s="400">
        <v>1.8480144007824748</v>
      </c>
      <c r="V22" s="400">
        <v>0.15565903024030936</v>
      </c>
      <c r="W22" s="400">
        <v>1.5259789789481268</v>
      </c>
      <c r="X22" s="400">
        <v>0.23983674582406711</v>
      </c>
      <c r="Y22" s="400">
        <v>1.8187256124590334</v>
      </c>
      <c r="Z22" s="400">
        <v>0.35305200740386811</v>
      </c>
      <c r="AA22" s="400">
        <v>2.0068620654004121</v>
      </c>
      <c r="AB22" s="400">
        <v>4.0698197479481391E-2</v>
      </c>
      <c r="AC22" s="404">
        <v>1.1888797221737932</v>
      </c>
      <c r="AD22" s="607">
        <v>8893082000152</v>
      </c>
      <c r="AE22" s="401" t="s">
        <v>107</v>
      </c>
      <c r="AF22" s="401" t="s">
        <v>1018</v>
      </c>
      <c r="AG22" s="405" t="s">
        <v>1835</v>
      </c>
      <c r="AH22" s="405" t="s">
        <v>1024</v>
      </c>
      <c r="AI22" s="405">
        <v>1000</v>
      </c>
      <c r="AJ22" s="405">
        <v>1000</v>
      </c>
      <c r="AK22" s="405">
        <v>1000</v>
      </c>
      <c r="AL22" s="400">
        <v>0</v>
      </c>
      <c r="AM22" s="400" t="s">
        <v>62</v>
      </c>
      <c r="AN22" s="400" t="s">
        <v>1798</v>
      </c>
      <c r="AO22" s="401" t="s">
        <v>1678</v>
      </c>
      <c r="AP22" s="401" t="s">
        <v>24</v>
      </c>
      <c r="AQ22" s="407" t="s">
        <v>966</v>
      </c>
      <c r="AR22" s="400">
        <v>3.96E-3</v>
      </c>
      <c r="AS22" s="400">
        <v>3.96E-3</v>
      </c>
      <c r="AT22" s="400"/>
      <c r="AW22" s="226"/>
      <c r="AX22" s="226"/>
      <c r="AY22" s="212"/>
      <c r="AZ22" s="212"/>
      <c r="BA22" s="212"/>
      <c r="BB22" s="212"/>
      <c r="BC22" s="212"/>
      <c r="BD22" s="212"/>
      <c r="BE22" s="212"/>
      <c r="BF22" s="212"/>
      <c r="BG22" s="214"/>
      <c r="BH22" s="214"/>
      <c r="BI22" s="227"/>
      <c r="BJ22" s="227"/>
      <c r="BK22" s="227"/>
      <c r="BL22" s="249"/>
      <c r="BM22" s="214"/>
      <c r="BN22" s="214"/>
      <c r="BO22" s="214"/>
      <c r="BP22" s="214"/>
      <c r="BQ22" s="214"/>
      <c r="BR22" s="214"/>
      <c r="BS22" s="214"/>
      <c r="BT22" s="214"/>
      <c r="BU22" s="214"/>
      <c r="BV22" s="217"/>
      <c r="BW22" s="212"/>
    </row>
    <row r="23" spans="2:75" ht="15.75" customHeight="1">
      <c r="B23" s="394" t="s">
        <v>44</v>
      </c>
      <c r="C23" s="395">
        <v>8893082000152</v>
      </c>
      <c r="D23" s="396" t="s">
        <v>24</v>
      </c>
      <c r="E23" s="396" t="s">
        <v>911</v>
      </c>
      <c r="F23" s="396" t="s">
        <v>915</v>
      </c>
      <c r="G23" s="397" t="s">
        <v>62</v>
      </c>
      <c r="H23" s="397" t="s">
        <v>1692</v>
      </c>
      <c r="I23" s="397" t="s">
        <v>62</v>
      </c>
      <c r="J23" s="397" t="s">
        <v>907</v>
      </c>
      <c r="K23" s="398" t="s">
        <v>81</v>
      </c>
      <c r="L23" s="399" t="s">
        <v>1020</v>
      </c>
      <c r="M23" s="399" t="s">
        <v>62</v>
      </c>
      <c r="N23" s="398">
        <v>211788</v>
      </c>
      <c r="O23" s="398" t="s">
        <v>1675</v>
      </c>
      <c r="P23" s="402">
        <v>39629</v>
      </c>
      <c r="Q23" s="403">
        <v>1039042229.36</v>
      </c>
      <c r="R23" s="403">
        <v>1115275200.4820235</v>
      </c>
      <c r="S23" s="398">
        <v>30</v>
      </c>
      <c r="T23" s="400">
        <v>0.14334586431711482</v>
      </c>
      <c r="U23" s="400">
        <v>1.8530599664692404</v>
      </c>
      <c r="V23" s="400">
        <v>0.15603999884744879</v>
      </c>
      <c r="W23" s="400">
        <v>1.5297137451562706</v>
      </c>
      <c r="X23" s="400">
        <v>0.24164804189317612</v>
      </c>
      <c r="Y23" s="400">
        <v>1.832460999592127</v>
      </c>
      <c r="Z23" s="400">
        <v>0.35755975055731692</v>
      </c>
      <c r="AA23" s="400">
        <v>2.0324855388420358</v>
      </c>
      <c r="AB23" s="400">
        <v>4.0993004385194605E-2</v>
      </c>
      <c r="AC23" s="404">
        <v>1.1886673540567896</v>
      </c>
      <c r="AD23" s="607">
        <v>8875020000118</v>
      </c>
      <c r="AE23" s="401" t="s">
        <v>337</v>
      </c>
      <c r="AF23" s="401" t="s">
        <v>1026</v>
      </c>
      <c r="AG23" s="405" t="s">
        <v>1027</v>
      </c>
      <c r="AH23" s="405" t="s">
        <v>1024</v>
      </c>
      <c r="AI23" s="405">
        <v>50000</v>
      </c>
      <c r="AJ23" s="405">
        <v>25000</v>
      </c>
      <c r="AK23" s="405">
        <v>50000</v>
      </c>
      <c r="AL23" s="400">
        <v>1.975E-2</v>
      </c>
      <c r="AM23" s="400">
        <v>0.2</v>
      </c>
      <c r="AN23" s="400" t="s">
        <v>103</v>
      </c>
      <c r="AO23" s="401" t="s">
        <v>1678</v>
      </c>
      <c r="AP23" s="401" t="s">
        <v>24</v>
      </c>
      <c r="AQ23" s="407" t="s">
        <v>966</v>
      </c>
      <c r="AR23" s="400">
        <v>3.9499999999999995E-3</v>
      </c>
      <c r="AS23" s="400">
        <v>3.9499999999999995E-3</v>
      </c>
      <c r="AT23" s="400"/>
      <c r="AW23" s="226"/>
      <c r="AX23" s="226"/>
      <c r="AY23" s="212"/>
      <c r="AZ23" s="212"/>
      <c r="BA23" s="212"/>
      <c r="BB23" s="212"/>
      <c r="BC23" s="212"/>
      <c r="BD23" s="212"/>
      <c r="BE23" s="212"/>
      <c r="BF23" s="212"/>
      <c r="BG23" s="214"/>
      <c r="BH23" s="214"/>
      <c r="BI23" s="227"/>
      <c r="BJ23" s="227"/>
      <c r="BK23" s="227"/>
      <c r="BL23" s="249"/>
      <c r="BM23" s="214"/>
      <c r="BN23" s="214"/>
      <c r="BO23" s="214"/>
      <c r="BP23" s="214"/>
      <c r="BQ23" s="214"/>
      <c r="BR23" s="214"/>
      <c r="BS23" s="214"/>
      <c r="BT23" s="214"/>
      <c r="BU23" s="214"/>
      <c r="BV23" s="217"/>
      <c r="BW23" s="212"/>
    </row>
    <row r="24" spans="2:75" ht="15.75" customHeight="1">
      <c r="B24" s="394" t="s">
        <v>791</v>
      </c>
      <c r="C24" s="395">
        <v>9289134000149</v>
      </c>
      <c r="D24" s="396" t="s">
        <v>24</v>
      </c>
      <c r="E24" s="396" t="s">
        <v>911</v>
      </c>
      <c r="F24" s="396" t="s">
        <v>915</v>
      </c>
      <c r="G24" s="397" t="s">
        <v>62</v>
      </c>
      <c r="H24" s="397" t="s">
        <v>1692</v>
      </c>
      <c r="I24" s="397" t="s">
        <v>62</v>
      </c>
      <c r="J24" s="397" t="s">
        <v>907</v>
      </c>
      <c r="K24" s="398" t="s">
        <v>81</v>
      </c>
      <c r="L24" s="399" t="s">
        <v>1020</v>
      </c>
      <c r="M24" s="399" t="s">
        <v>62</v>
      </c>
      <c r="N24" s="398">
        <v>211796</v>
      </c>
      <c r="O24" s="398" t="s">
        <v>1675</v>
      </c>
      <c r="P24" s="402">
        <v>39629</v>
      </c>
      <c r="Q24" s="403">
        <v>253849908.16</v>
      </c>
      <c r="R24" s="403">
        <v>241360687.21253973</v>
      </c>
      <c r="S24" s="398">
        <v>30</v>
      </c>
      <c r="T24" s="400">
        <v>0.14417275198155566</v>
      </c>
      <c r="U24" s="400">
        <v>1.8637493047005327</v>
      </c>
      <c r="V24" s="400">
        <v>0.15676840068528763</v>
      </c>
      <c r="W24" s="400">
        <v>1.5368545187500238</v>
      </c>
      <c r="X24" s="400">
        <v>0.24315884854620307</v>
      </c>
      <c r="Y24" s="400">
        <v>1.8439177208959976</v>
      </c>
      <c r="Z24" s="400">
        <v>0.3625755309329155</v>
      </c>
      <c r="AA24" s="400">
        <v>2.0609968605540625</v>
      </c>
      <c r="AB24" s="400">
        <v>4.1281109483702887E-2</v>
      </c>
      <c r="AC24" s="404">
        <v>1.1959251403768398</v>
      </c>
      <c r="AD24" s="607">
        <v>9289155000164</v>
      </c>
      <c r="AE24" s="401" t="s">
        <v>337</v>
      </c>
      <c r="AF24" s="401" t="s">
        <v>1026</v>
      </c>
      <c r="AG24" s="405" t="s">
        <v>1027</v>
      </c>
      <c r="AH24" s="405" t="s">
        <v>1019</v>
      </c>
      <c r="AI24" s="405">
        <v>100000</v>
      </c>
      <c r="AJ24" s="405">
        <v>50000</v>
      </c>
      <c r="AK24" s="405">
        <v>100000</v>
      </c>
      <c r="AL24" s="400">
        <v>1.975E-2</v>
      </c>
      <c r="AM24" s="400">
        <v>0.2</v>
      </c>
      <c r="AN24" s="400" t="s">
        <v>103</v>
      </c>
      <c r="AO24" s="401" t="s">
        <v>1678</v>
      </c>
      <c r="AP24" s="401" t="s">
        <v>24</v>
      </c>
      <c r="AQ24" s="407" t="s">
        <v>966</v>
      </c>
      <c r="AR24" s="400">
        <v>3.9499999999999995E-3</v>
      </c>
      <c r="AS24" s="400">
        <v>3.9499999999999995E-3</v>
      </c>
      <c r="AT24" s="400"/>
      <c r="AW24" s="226"/>
      <c r="AX24" s="226"/>
      <c r="AY24" s="212"/>
      <c r="AZ24" s="212"/>
      <c r="BA24" s="212"/>
      <c r="BB24" s="212"/>
      <c r="BC24" s="212"/>
      <c r="BD24" s="212"/>
      <c r="BE24" s="212"/>
      <c r="BF24" s="212"/>
      <c r="BG24" s="214"/>
      <c r="BH24" s="214"/>
      <c r="BI24" s="227"/>
      <c r="BJ24" s="227"/>
      <c r="BK24" s="227"/>
      <c r="BL24" s="249"/>
      <c r="BM24" s="214"/>
      <c r="BN24" s="214"/>
      <c r="BO24" s="214"/>
      <c r="BP24" s="214"/>
      <c r="BQ24" s="214"/>
      <c r="BR24" s="214"/>
      <c r="BS24" s="214"/>
      <c r="BT24" s="214"/>
      <c r="BU24" s="214"/>
      <c r="BV24" s="217"/>
      <c r="BW24" s="212"/>
    </row>
    <row r="25" spans="2:75" ht="15.75" customHeight="1">
      <c r="B25" s="394" t="s">
        <v>1088</v>
      </c>
      <c r="C25" s="395">
        <v>30910553000142</v>
      </c>
      <c r="D25" s="396" t="s">
        <v>18</v>
      </c>
      <c r="E25" s="396" t="s">
        <v>916</v>
      </c>
      <c r="F25" s="396" t="s">
        <v>961</v>
      </c>
      <c r="G25" s="397" t="s">
        <v>1048</v>
      </c>
      <c r="H25" s="397" t="s">
        <v>62</v>
      </c>
      <c r="I25" s="397"/>
      <c r="J25" s="397" t="s">
        <v>904</v>
      </c>
      <c r="K25" s="398" t="s">
        <v>81</v>
      </c>
      <c r="L25" s="399" t="s">
        <v>1020</v>
      </c>
      <c r="M25" s="399" t="s">
        <v>62</v>
      </c>
      <c r="N25" s="398">
        <v>474843</v>
      </c>
      <c r="O25" s="398" t="s">
        <v>1678</v>
      </c>
      <c r="P25" s="402">
        <v>43336</v>
      </c>
      <c r="Q25" s="403">
        <v>1204437524.0599999</v>
      </c>
      <c r="R25" s="403">
        <v>1291801958.8776584</v>
      </c>
      <c r="S25" s="398">
        <v>31</v>
      </c>
      <c r="T25" s="400">
        <v>8.9764313442494581E-2</v>
      </c>
      <c r="U25" s="400">
        <v>1.1604008001926245</v>
      </c>
      <c r="V25" s="400">
        <v>0.12369096118195766</v>
      </c>
      <c r="W25" s="400">
        <v>1.2125850094155193</v>
      </c>
      <c r="X25" s="400">
        <v>0.20515526014753838</v>
      </c>
      <c r="Y25" s="400">
        <v>1.5557296063161568</v>
      </c>
      <c r="Z25" s="400">
        <v>0.22851824960889111</v>
      </c>
      <c r="AA25" s="400">
        <v>1.2989718137112103</v>
      </c>
      <c r="AB25" s="400">
        <v>2.1231223573375882E-3</v>
      </c>
      <c r="AC25" s="404">
        <v>9.1826682309965388</v>
      </c>
      <c r="AD25" s="607">
        <v>34474470000109</v>
      </c>
      <c r="AE25" s="401" t="s">
        <v>156</v>
      </c>
      <c r="AF25" s="401" t="s">
        <v>1028</v>
      </c>
      <c r="AG25" s="405" t="s">
        <v>1836</v>
      </c>
      <c r="AH25" s="405" t="s">
        <v>1024</v>
      </c>
      <c r="AI25" s="405">
        <v>1000</v>
      </c>
      <c r="AJ25" s="405">
        <v>1000</v>
      </c>
      <c r="AK25" s="405">
        <v>1000</v>
      </c>
      <c r="AL25" s="400">
        <v>5.0000000000000001E-3</v>
      </c>
      <c r="AM25" s="400" t="s">
        <v>62</v>
      </c>
      <c r="AN25" s="400" t="s">
        <v>103</v>
      </c>
      <c r="AO25" s="401" t="s">
        <v>1678</v>
      </c>
      <c r="AP25" s="401" t="s">
        <v>18</v>
      </c>
      <c r="AQ25" s="407" t="s">
        <v>960</v>
      </c>
      <c r="AR25" s="400">
        <v>1.4000000000000002E-3</v>
      </c>
      <c r="AS25" s="400">
        <v>1.4000000000000002E-3</v>
      </c>
      <c r="AT25" s="400"/>
      <c r="AW25" s="226"/>
      <c r="AX25" s="226"/>
      <c r="AY25" s="212"/>
      <c r="AZ25" s="212"/>
      <c r="BA25" s="212"/>
      <c r="BB25" s="212"/>
      <c r="BC25" s="212"/>
      <c r="BD25" s="212"/>
      <c r="BE25" s="212"/>
      <c r="BF25" s="212"/>
      <c r="BG25" s="214"/>
      <c r="BH25" s="214"/>
      <c r="BI25" s="227"/>
      <c r="BJ25" s="227"/>
      <c r="BK25" s="227"/>
      <c r="BL25" s="249"/>
      <c r="BM25" s="214"/>
      <c r="BN25" s="214"/>
      <c r="BO25" s="214"/>
      <c r="BP25" s="214"/>
      <c r="BQ25" s="214"/>
      <c r="BR25" s="214"/>
      <c r="BS25" s="214"/>
      <c r="BT25" s="214"/>
      <c r="BU25" s="214"/>
      <c r="BV25" s="217"/>
      <c r="BW25" s="212"/>
    </row>
    <row r="26" spans="2:75" ht="15.75" customHeight="1">
      <c r="B26" s="394" t="s">
        <v>1083</v>
      </c>
      <c r="C26" s="395">
        <v>30910199000156</v>
      </c>
      <c r="D26" s="396" t="s">
        <v>18</v>
      </c>
      <c r="E26" s="396" t="s">
        <v>917</v>
      </c>
      <c r="F26" s="396" t="s">
        <v>990</v>
      </c>
      <c r="G26" s="397" t="s">
        <v>1048</v>
      </c>
      <c r="H26" s="397" t="s">
        <v>62</v>
      </c>
      <c r="I26" s="397" t="s">
        <v>62</v>
      </c>
      <c r="J26" s="397" t="s">
        <v>904</v>
      </c>
      <c r="K26" s="398" t="s">
        <v>81</v>
      </c>
      <c r="L26" s="399" t="s">
        <v>1020</v>
      </c>
      <c r="M26" s="399" t="s">
        <v>62</v>
      </c>
      <c r="N26" s="398">
        <v>477664</v>
      </c>
      <c r="O26" s="398" t="s">
        <v>1675</v>
      </c>
      <c r="P26" s="402">
        <v>43336</v>
      </c>
      <c r="Q26" s="403">
        <v>643022955.78999996</v>
      </c>
      <c r="R26" s="403">
        <v>630687552.91484106</v>
      </c>
      <c r="S26" s="398">
        <v>31</v>
      </c>
      <c r="T26" s="400">
        <v>6.7007830327898699E-2</v>
      </c>
      <c r="U26" s="400">
        <v>0.86622330132873782</v>
      </c>
      <c r="V26" s="400">
        <v>0.10327491195265925</v>
      </c>
      <c r="W26" s="400">
        <v>1.0124394611040426</v>
      </c>
      <c r="X26" s="400">
        <v>0.2036328890212471</v>
      </c>
      <c r="Y26" s="400">
        <v>1.5441851895107139</v>
      </c>
      <c r="Z26" s="400">
        <v>0.29353267937500438</v>
      </c>
      <c r="AA26" s="400">
        <v>1.6685349094168165</v>
      </c>
      <c r="AB26" s="400">
        <v>3.6017926739333413E-2</v>
      </c>
      <c r="AC26" s="404">
        <v>4.9846334755788563E-2</v>
      </c>
      <c r="AD26" s="607">
        <v>32319373000116</v>
      </c>
      <c r="AE26" s="401" t="s">
        <v>156</v>
      </c>
      <c r="AF26" s="401" t="s">
        <v>1028</v>
      </c>
      <c r="AG26" s="405" t="s">
        <v>1836</v>
      </c>
      <c r="AH26" s="405" t="s">
        <v>1024</v>
      </c>
      <c r="AI26" s="405">
        <v>500</v>
      </c>
      <c r="AJ26" s="405">
        <v>100</v>
      </c>
      <c r="AK26" s="405">
        <v>100</v>
      </c>
      <c r="AL26" s="400">
        <v>6.9999999999999993E-3</v>
      </c>
      <c r="AM26" s="400" t="s">
        <v>62</v>
      </c>
      <c r="AN26" s="400" t="s">
        <v>932</v>
      </c>
      <c r="AO26" s="401" t="s">
        <v>1678</v>
      </c>
      <c r="AP26" s="401" t="s">
        <v>18</v>
      </c>
      <c r="AQ26" s="407" t="s">
        <v>973</v>
      </c>
      <c r="AR26" s="400">
        <v>1.9600000000000004E-3</v>
      </c>
      <c r="AS26" s="400">
        <v>1.9600000000000004E-3</v>
      </c>
      <c r="AT26" s="400"/>
      <c r="AW26" s="226"/>
      <c r="AX26" s="226"/>
      <c r="AY26" s="212"/>
      <c r="AZ26" s="212"/>
      <c r="BA26" s="212"/>
      <c r="BB26" s="212"/>
      <c r="BC26" s="212"/>
      <c r="BD26" s="212"/>
      <c r="BE26" s="212"/>
      <c r="BF26" s="212"/>
      <c r="BG26" s="214"/>
      <c r="BH26" s="214"/>
      <c r="BI26" s="227"/>
      <c r="BJ26" s="227"/>
      <c r="BK26" s="227"/>
      <c r="BL26" s="249"/>
      <c r="BM26" s="214"/>
      <c r="BN26" s="214"/>
      <c r="BO26" s="214"/>
      <c r="BP26" s="214"/>
      <c r="BQ26" s="214"/>
      <c r="BR26" s="214"/>
      <c r="BS26" s="214"/>
      <c r="BT26" s="214"/>
      <c r="BU26" s="214"/>
      <c r="BV26" s="217"/>
      <c r="BW26" s="212"/>
    </row>
    <row r="27" spans="2:75" ht="15.75" customHeight="1">
      <c r="B27" s="394" t="s">
        <v>1084</v>
      </c>
      <c r="C27" s="395">
        <v>37368116000198</v>
      </c>
      <c r="D27" s="396" t="s">
        <v>18</v>
      </c>
      <c r="E27" s="396" t="s">
        <v>917</v>
      </c>
      <c r="F27" s="396" t="s">
        <v>990</v>
      </c>
      <c r="G27" s="397" t="s">
        <v>1184</v>
      </c>
      <c r="H27" s="397" t="s">
        <v>62</v>
      </c>
      <c r="I27" s="397"/>
      <c r="J27" s="397" t="s">
        <v>904</v>
      </c>
      <c r="K27" s="398" t="s">
        <v>81</v>
      </c>
      <c r="L27" s="399" t="s">
        <v>1020</v>
      </c>
      <c r="M27" s="399" t="s">
        <v>62</v>
      </c>
      <c r="N27" s="398">
        <v>547263</v>
      </c>
      <c r="O27" s="398" t="s">
        <v>1675</v>
      </c>
      <c r="P27" s="402">
        <v>44041</v>
      </c>
      <c r="Q27" s="403">
        <v>39749749.409999996</v>
      </c>
      <c r="R27" s="403">
        <v>55493641.621388875</v>
      </c>
      <c r="S27" s="398">
        <v>31</v>
      </c>
      <c r="T27" s="400">
        <v>4.5558817931812268E-2</v>
      </c>
      <c r="U27" s="400">
        <v>0.58894773163694647</v>
      </c>
      <c r="V27" s="400">
        <v>6.2798709258773844E-2</v>
      </c>
      <c r="W27" s="400">
        <v>0.61563733299648971</v>
      </c>
      <c r="X27" s="400">
        <v>0.17306534251846273</v>
      </c>
      <c r="Y27" s="400">
        <v>1.3123859314627933</v>
      </c>
      <c r="Z27" s="400" t="s">
        <v>1781</v>
      </c>
      <c r="AA27" s="400" t="s">
        <v>1781</v>
      </c>
      <c r="AB27" s="400">
        <v>6.5377679878984518E-2</v>
      </c>
      <c r="AC27" s="404">
        <v>-0.52181275136622463</v>
      </c>
      <c r="AD27" s="607">
        <v>37368078000173</v>
      </c>
      <c r="AE27" s="401" t="s">
        <v>156</v>
      </c>
      <c r="AF27" s="401" t="s">
        <v>1028</v>
      </c>
      <c r="AG27" s="405" t="s">
        <v>1836</v>
      </c>
      <c r="AH27" s="405" t="s">
        <v>1024</v>
      </c>
      <c r="AI27" s="405">
        <v>500</v>
      </c>
      <c r="AJ27" s="405">
        <v>100</v>
      </c>
      <c r="AK27" s="405">
        <v>100</v>
      </c>
      <c r="AL27" s="400">
        <v>6.9999999999999993E-3</v>
      </c>
      <c r="AM27" s="400" t="s">
        <v>62</v>
      </c>
      <c r="AN27" s="400" t="s">
        <v>932</v>
      </c>
      <c r="AO27" s="401" t="s">
        <v>1678</v>
      </c>
      <c r="AP27" s="401" t="s">
        <v>18</v>
      </c>
      <c r="AQ27" s="407" t="s">
        <v>973</v>
      </c>
      <c r="AR27" s="400">
        <v>1.8666666666666666E-3</v>
      </c>
      <c r="AS27" s="400">
        <v>1.8666666666666666E-3</v>
      </c>
      <c r="AT27" s="400"/>
      <c r="AW27" s="226"/>
      <c r="AX27" s="226"/>
      <c r="AY27" s="212"/>
      <c r="AZ27" s="212"/>
      <c r="BA27" s="212"/>
      <c r="BB27" s="212"/>
      <c r="BC27" s="212"/>
      <c r="BD27" s="212"/>
      <c r="BE27" s="212"/>
      <c r="BF27" s="212"/>
      <c r="BG27" s="214"/>
      <c r="BH27" s="214"/>
      <c r="BI27" s="227"/>
      <c r="BJ27" s="227"/>
      <c r="BK27" s="227"/>
      <c r="BL27" s="249"/>
      <c r="BM27" s="214"/>
      <c r="BN27" s="214"/>
      <c r="BO27" s="214"/>
      <c r="BP27" s="214"/>
      <c r="BQ27" s="214"/>
      <c r="BR27" s="214"/>
      <c r="BS27" s="214"/>
      <c r="BT27" s="214"/>
      <c r="BU27" s="214"/>
      <c r="BV27" s="217"/>
      <c r="BW27" s="212"/>
    </row>
    <row r="28" spans="2:75" ht="15.75" customHeight="1">
      <c r="B28" s="394" t="s">
        <v>1289</v>
      </c>
      <c r="C28" s="395">
        <v>37287419000186</v>
      </c>
      <c r="D28" s="396" t="s">
        <v>24</v>
      </c>
      <c r="E28" s="396" t="s">
        <v>911</v>
      </c>
      <c r="F28" s="396" t="s">
        <v>915</v>
      </c>
      <c r="G28" s="397" t="s">
        <v>62</v>
      </c>
      <c r="H28" s="397" t="s">
        <v>1692</v>
      </c>
      <c r="I28" s="397" t="s">
        <v>62</v>
      </c>
      <c r="J28" s="397" t="s">
        <v>907</v>
      </c>
      <c r="K28" s="398" t="s">
        <v>81</v>
      </c>
      <c r="L28" s="399" t="s">
        <v>1020</v>
      </c>
      <c r="M28" s="399" t="s">
        <v>62</v>
      </c>
      <c r="N28" s="398">
        <v>541941</v>
      </c>
      <c r="O28" s="398" t="s">
        <v>1675</v>
      </c>
      <c r="P28" s="402">
        <v>44012</v>
      </c>
      <c r="Q28" s="403">
        <v>574911140.00999999</v>
      </c>
      <c r="R28" s="403">
        <v>469589631.78547621</v>
      </c>
      <c r="S28" s="398">
        <v>31</v>
      </c>
      <c r="T28" s="400">
        <v>0.15047570597265358</v>
      </c>
      <c r="U28" s="400">
        <v>1.9452288211626381</v>
      </c>
      <c r="V28" s="400">
        <v>0.21029275429321714</v>
      </c>
      <c r="W28" s="400">
        <v>2.0615721553779291</v>
      </c>
      <c r="X28" s="400">
        <v>0.29213301249842738</v>
      </c>
      <c r="Y28" s="400">
        <v>2.2152977028192691</v>
      </c>
      <c r="Z28" s="400" t="s">
        <v>1781</v>
      </c>
      <c r="AA28" s="400" t="s">
        <v>1781</v>
      </c>
      <c r="AB28" s="400">
        <v>3.784107190042664E-2</v>
      </c>
      <c r="AC28" s="404">
        <v>2.4971430328588626</v>
      </c>
      <c r="AD28" s="607">
        <v>36986798000130</v>
      </c>
      <c r="AE28" s="401" t="s">
        <v>107</v>
      </c>
      <c r="AF28" s="401" t="s">
        <v>1018</v>
      </c>
      <c r="AG28" s="405" t="s">
        <v>1835</v>
      </c>
      <c r="AH28" s="405" t="s">
        <v>1024</v>
      </c>
      <c r="AI28" s="405">
        <v>500</v>
      </c>
      <c r="AJ28" s="405">
        <v>100</v>
      </c>
      <c r="AK28" s="405">
        <v>100</v>
      </c>
      <c r="AL28" s="400">
        <v>0</v>
      </c>
      <c r="AM28" s="400" t="s">
        <v>62</v>
      </c>
      <c r="AN28" s="400" t="s">
        <v>62</v>
      </c>
      <c r="AO28" s="401" t="s">
        <v>1678</v>
      </c>
      <c r="AP28" s="401" t="s">
        <v>24</v>
      </c>
      <c r="AQ28" s="407" t="s">
        <v>966</v>
      </c>
      <c r="AR28" s="400">
        <v>5.0666666666666664E-3</v>
      </c>
      <c r="AS28" s="400">
        <v>5.0666666666666664E-3</v>
      </c>
      <c r="AT28" s="400"/>
      <c r="AW28" s="226"/>
      <c r="AX28" s="226"/>
      <c r="AY28" s="212"/>
      <c r="AZ28" s="212"/>
      <c r="BA28" s="212"/>
      <c r="BB28" s="212"/>
      <c r="BC28" s="212"/>
      <c r="BD28" s="212"/>
      <c r="BE28" s="212"/>
      <c r="BF28" s="212"/>
      <c r="BG28" s="214"/>
      <c r="BH28" s="214"/>
      <c r="BI28" s="227"/>
      <c r="BJ28" s="227"/>
      <c r="BK28" s="227"/>
      <c r="BL28" s="249"/>
      <c r="BM28" s="214"/>
      <c r="BN28" s="214"/>
      <c r="BO28" s="214"/>
      <c r="BP28" s="214"/>
      <c r="BQ28" s="214"/>
      <c r="BR28" s="214"/>
      <c r="BS28" s="214"/>
      <c r="BT28" s="214"/>
      <c r="BU28" s="214"/>
      <c r="BV28" s="217"/>
      <c r="BW28" s="212"/>
    </row>
    <row r="29" spans="2:75" ht="15.75" customHeight="1">
      <c r="B29" s="394" t="s">
        <v>792</v>
      </c>
      <c r="C29" s="395">
        <v>35828684000107</v>
      </c>
      <c r="D29" s="396" t="s">
        <v>24</v>
      </c>
      <c r="E29" s="396" t="s">
        <v>911</v>
      </c>
      <c r="F29" s="396" t="s">
        <v>915</v>
      </c>
      <c r="G29" s="397" t="s">
        <v>62</v>
      </c>
      <c r="H29" s="397" t="s">
        <v>1692</v>
      </c>
      <c r="I29" s="397" t="s">
        <v>62</v>
      </c>
      <c r="J29" s="397" t="s">
        <v>907</v>
      </c>
      <c r="K29" s="398" t="s">
        <v>81</v>
      </c>
      <c r="L29" s="399" t="s">
        <v>1020</v>
      </c>
      <c r="M29" s="399" t="s">
        <v>62</v>
      </c>
      <c r="N29" s="398">
        <v>541419</v>
      </c>
      <c r="O29" s="398" t="s">
        <v>1678</v>
      </c>
      <c r="P29" s="402">
        <v>44012</v>
      </c>
      <c r="Q29" s="403">
        <v>405751713.69</v>
      </c>
      <c r="R29" s="403">
        <v>353178947.3776589</v>
      </c>
      <c r="S29" s="398">
        <v>31</v>
      </c>
      <c r="T29" s="400">
        <v>0.15130426242004935</v>
      </c>
      <c r="U29" s="400">
        <v>1.9559397320769041</v>
      </c>
      <c r="V29" s="400">
        <v>0.21154282547948644</v>
      </c>
      <c r="W29" s="400">
        <v>2.0738270329105126</v>
      </c>
      <c r="X29" s="400">
        <v>0.29451305436663766</v>
      </c>
      <c r="Y29" s="400">
        <v>2.2333459926656221</v>
      </c>
      <c r="Z29" s="400" t="s">
        <v>1781</v>
      </c>
      <c r="AA29" s="400" t="s">
        <v>1781</v>
      </c>
      <c r="AB29" s="400">
        <v>3.8261336413319254E-2</v>
      </c>
      <c r="AC29" s="404">
        <v>2.497131049700041</v>
      </c>
      <c r="AD29" s="607">
        <v>35828652000101</v>
      </c>
      <c r="AE29" s="401" t="s">
        <v>339</v>
      </c>
      <c r="AF29" s="401" t="s">
        <v>1045</v>
      </c>
      <c r="AG29" s="405" t="s">
        <v>1045</v>
      </c>
      <c r="AH29" s="405" t="s">
        <v>1024</v>
      </c>
      <c r="AI29" s="405">
        <v>500</v>
      </c>
      <c r="AJ29" s="405">
        <v>100</v>
      </c>
      <c r="AK29" s="405">
        <v>100</v>
      </c>
      <c r="AL29" s="400">
        <v>1.9E-2</v>
      </c>
      <c r="AM29" s="400">
        <v>0.2</v>
      </c>
      <c r="AN29" s="400" t="s">
        <v>103</v>
      </c>
      <c r="AO29" s="401" t="s">
        <v>1678</v>
      </c>
      <c r="AP29" s="401" t="s">
        <v>24</v>
      </c>
      <c r="AQ29" s="407" t="s">
        <v>966</v>
      </c>
      <c r="AR29" s="400">
        <v>5.0672999999999994E-3</v>
      </c>
      <c r="AS29" s="400">
        <v>5.0672999999999994E-3</v>
      </c>
      <c r="AT29" s="400"/>
      <c r="AW29" s="226"/>
      <c r="AX29" s="226"/>
      <c r="AY29" s="212"/>
      <c r="AZ29" s="212"/>
      <c r="BA29" s="212"/>
      <c r="BB29" s="212"/>
      <c r="BC29" s="212"/>
      <c r="BD29" s="212"/>
      <c r="BE29" s="212"/>
      <c r="BF29" s="212"/>
      <c r="BG29" s="214"/>
      <c r="BH29" s="214"/>
      <c r="BI29" s="227"/>
      <c r="BJ29" s="227"/>
      <c r="BK29" s="227"/>
      <c r="BL29" s="249"/>
      <c r="BM29" s="214"/>
      <c r="BN29" s="214"/>
      <c r="BO29" s="214"/>
      <c r="BP29" s="214"/>
      <c r="BQ29" s="214"/>
      <c r="BR29" s="214"/>
      <c r="BS29" s="214"/>
      <c r="BT29" s="214"/>
      <c r="BU29" s="214"/>
      <c r="BV29" s="217"/>
      <c r="BW29" s="212"/>
    </row>
    <row r="30" spans="2:75" ht="15.75" customHeight="1">
      <c r="B30" s="394" t="s">
        <v>71</v>
      </c>
      <c r="C30" s="395">
        <v>15799713000134</v>
      </c>
      <c r="D30" s="396" t="s">
        <v>24</v>
      </c>
      <c r="E30" s="396" t="s">
        <v>911</v>
      </c>
      <c r="F30" s="396" t="s">
        <v>915</v>
      </c>
      <c r="G30" s="397" t="s">
        <v>62</v>
      </c>
      <c r="H30" s="397" t="s">
        <v>1183</v>
      </c>
      <c r="I30" s="397" t="s">
        <v>62</v>
      </c>
      <c r="J30" s="397" t="s">
        <v>907</v>
      </c>
      <c r="K30" s="398" t="s">
        <v>81</v>
      </c>
      <c r="L30" s="399" t="s">
        <v>1020</v>
      </c>
      <c r="M30" s="399" t="s">
        <v>62</v>
      </c>
      <c r="N30" s="398">
        <v>320153</v>
      </c>
      <c r="O30" s="398" t="s">
        <v>1675</v>
      </c>
      <c r="P30" s="402">
        <v>41243</v>
      </c>
      <c r="Q30" s="403">
        <v>5291496714.5299997</v>
      </c>
      <c r="R30" s="403">
        <v>4797593551.9763498</v>
      </c>
      <c r="S30" s="398">
        <v>31</v>
      </c>
      <c r="T30" s="400">
        <v>0.15461213676850361</v>
      </c>
      <c r="U30" s="400">
        <v>1.9987012694148127</v>
      </c>
      <c r="V30" s="400">
        <v>0.23581554571592966</v>
      </c>
      <c r="W30" s="400">
        <v>2.3117808527789689</v>
      </c>
      <c r="X30" s="400">
        <v>0.28694003176797622</v>
      </c>
      <c r="Y30" s="400">
        <v>2.1759183865805229</v>
      </c>
      <c r="Z30" s="400">
        <v>0.54268822199224309</v>
      </c>
      <c r="AA30" s="400">
        <v>3.0848157869556361</v>
      </c>
      <c r="AB30" s="400">
        <v>6.3119575765374705E-2</v>
      </c>
      <c r="AC30" s="404">
        <v>1.8481729631444674</v>
      </c>
      <c r="AD30" s="607">
        <v>15487918000184</v>
      </c>
      <c r="AE30" s="401" t="s">
        <v>371</v>
      </c>
      <c r="AF30" s="401" t="s">
        <v>1026</v>
      </c>
      <c r="AG30" s="405" t="s">
        <v>1027</v>
      </c>
      <c r="AH30" s="405" t="s">
        <v>1024</v>
      </c>
      <c r="AI30" s="405">
        <v>5000</v>
      </c>
      <c r="AJ30" s="405">
        <v>1000</v>
      </c>
      <c r="AK30" s="405">
        <v>5000</v>
      </c>
      <c r="AL30" s="400">
        <v>1.9574999999999999E-2</v>
      </c>
      <c r="AM30" s="400">
        <v>0.2</v>
      </c>
      <c r="AN30" s="400" t="s">
        <v>103</v>
      </c>
      <c r="AO30" s="401" t="s">
        <v>1678</v>
      </c>
      <c r="AP30" s="401" t="s">
        <v>24</v>
      </c>
      <c r="AQ30" s="407" t="s">
        <v>962</v>
      </c>
      <c r="AR30" s="400">
        <v>4.8937499999999997E-3</v>
      </c>
      <c r="AS30" s="400">
        <v>4.8937499999999997E-3</v>
      </c>
      <c r="AT30" s="400"/>
      <c r="AW30" s="226"/>
      <c r="AX30" s="226"/>
      <c r="AY30" s="212"/>
      <c r="AZ30" s="212"/>
      <c r="BA30" s="212"/>
      <c r="BB30" s="212"/>
      <c r="BC30" s="212"/>
      <c r="BD30" s="212"/>
      <c r="BE30" s="212"/>
      <c r="BF30" s="212"/>
      <c r="BG30" s="214"/>
      <c r="BH30" s="214"/>
      <c r="BI30" s="227"/>
      <c r="BJ30" s="227"/>
      <c r="BK30" s="227"/>
      <c r="BL30" s="249"/>
      <c r="BM30" s="214"/>
      <c r="BN30" s="214"/>
      <c r="BO30" s="214"/>
      <c r="BP30" s="214"/>
      <c r="BQ30" s="214"/>
      <c r="BR30" s="214"/>
      <c r="BS30" s="214"/>
      <c r="BT30" s="214"/>
      <c r="BU30" s="214"/>
      <c r="BV30" s="217"/>
      <c r="BW30" s="212"/>
    </row>
    <row r="31" spans="2:75" ht="15.75" customHeight="1">
      <c r="B31" s="394" t="s">
        <v>411</v>
      </c>
      <c r="C31" s="395">
        <v>28558421000151</v>
      </c>
      <c r="D31" s="396" t="s">
        <v>24</v>
      </c>
      <c r="E31" s="396" t="s">
        <v>912</v>
      </c>
      <c r="F31" s="396" t="s">
        <v>915</v>
      </c>
      <c r="G31" s="397" t="s">
        <v>62</v>
      </c>
      <c r="H31" s="397" t="s">
        <v>1183</v>
      </c>
      <c r="I31" s="397" t="s">
        <v>62</v>
      </c>
      <c r="J31" s="397" t="s">
        <v>907</v>
      </c>
      <c r="K31" s="398" t="s">
        <v>81</v>
      </c>
      <c r="L31" s="399" t="s">
        <v>1020</v>
      </c>
      <c r="M31" s="399" t="s">
        <v>62</v>
      </c>
      <c r="N31" s="398">
        <v>452750</v>
      </c>
      <c r="O31" s="398" t="s">
        <v>1675</v>
      </c>
      <c r="P31" s="402">
        <v>43046</v>
      </c>
      <c r="Q31" s="403">
        <v>46255540.969999999</v>
      </c>
      <c r="R31" s="403">
        <v>28344445.303928573</v>
      </c>
      <c r="S31" s="398">
        <v>31</v>
      </c>
      <c r="T31" s="400">
        <v>0.21553637273549286</v>
      </c>
      <c r="U31" s="400">
        <v>2.7862807590358045</v>
      </c>
      <c r="V31" s="400">
        <v>0.29695507160657719</v>
      </c>
      <c r="W31" s="400">
        <v>2.9111526408978352</v>
      </c>
      <c r="X31" s="400">
        <v>0.37821993677668075</v>
      </c>
      <c r="Y31" s="400">
        <v>2.8681104882192678</v>
      </c>
      <c r="Z31" s="400">
        <v>0.42153506888747483</v>
      </c>
      <c r="AA31" s="400">
        <v>2.3961419882779409</v>
      </c>
      <c r="AB31" s="400">
        <v>5.4920380560658046E-2</v>
      </c>
      <c r="AC31" s="404">
        <v>2.9953216635933537</v>
      </c>
      <c r="AD31" s="607" t="s">
        <v>62</v>
      </c>
      <c r="AE31" s="401" t="s">
        <v>412</v>
      </c>
      <c r="AF31" s="401" t="s">
        <v>1026</v>
      </c>
      <c r="AG31" s="405" t="s">
        <v>1027</v>
      </c>
      <c r="AH31" s="405" t="s">
        <v>1019</v>
      </c>
      <c r="AI31" s="405">
        <v>50000</v>
      </c>
      <c r="AJ31" s="405">
        <v>10000</v>
      </c>
      <c r="AK31" s="405">
        <v>20000</v>
      </c>
      <c r="AL31" s="400">
        <v>0.02</v>
      </c>
      <c r="AM31" s="400">
        <v>0.2</v>
      </c>
      <c r="AN31" s="400" t="s">
        <v>103</v>
      </c>
      <c r="AO31" s="401" t="s">
        <v>1678</v>
      </c>
      <c r="AP31" s="401" t="s">
        <v>24</v>
      </c>
      <c r="AQ31" s="407" t="s">
        <v>962</v>
      </c>
      <c r="AR31" s="400">
        <v>4.0000000000000001E-3</v>
      </c>
      <c r="AS31" s="400">
        <v>4.0000000000000001E-3</v>
      </c>
      <c r="AT31" s="400"/>
      <c r="AW31" s="226"/>
      <c r="AX31" s="226"/>
      <c r="AY31" s="212"/>
      <c r="AZ31" s="212"/>
      <c r="BA31" s="212"/>
      <c r="BB31" s="212"/>
      <c r="BC31" s="212"/>
      <c r="BD31" s="212"/>
      <c r="BE31" s="212"/>
      <c r="BF31" s="212"/>
      <c r="BG31" s="214"/>
      <c r="BH31" s="214"/>
      <c r="BI31" s="227"/>
      <c r="BJ31" s="227"/>
      <c r="BK31" s="227"/>
      <c r="BL31" s="249"/>
      <c r="BM31" s="214"/>
      <c r="BN31" s="214"/>
      <c r="BO31" s="214"/>
      <c r="BP31" s="214"/>
      <c r="BQ31" s="214"/>
      <c r="BR31" s="214"/>
      <c r="BS31" s="214"/>
      <c r="BT31" s="214"/>
      <c r="BU31" s="214"/>
      <c r="BV31" s="217"/>
      <c r="BW31" s="212"/>
    </row>
    <row r="32" spans="2:75" ht="15.75" customHeight="1">
      <c r="B32" s="394" t="s">
        <v>414</v>
      </c>
      <c r="C32" s="395">
        <v>29726133000121</v>
      </c>
      <c r="D32" s="396" t="s">
        <v>24</v>
      </c>
      <c r="E32" s="396" t="s">
        <v>911</v>
      </c>
      <c r="F32" s="396" t="s">
        <v>915</v>
      </c>
      <c r="G32" s="397" t="s">
        <v>62</v>
      </c>
      <c r="H32" s="397" t="s">
        <v>1183</v>
      </c>
      <c r="I32" s="397" t="s">
        <v>62</v>
      </c>
      <c r="J32" s="397" t="s">
        <v>907</v>
      </c>
      <c r="K32" s="398" t="s">
        <v>81</v>
      </c>
      <c r="L32" s="399" t="s">
        <v>1020</v>
      </c>
      <c r="M32" s="399" t="s">
        <v>62</v>
      </c>
      <c r="N32" s="398">
        <v>465501</v>
      </c>
      <c r="O32" s="398" t="s">
        <v>1675</v>
      </c>
      <c r="P32" s="402">
        <v>43236</v>
      </c>
      <c r="Q32" s="403">
        <v>2342853462.77</v>
      </c>
      <c r="R32" s="403">
        <v>1738077384.6755545</v>
      </c>
      <c r="S32" s="398">
        <v>31</v>
      </c>
      <c r="T32" s="400">
        <v>0.16028525173603114</v>
      </c>
      <c r="U32" s="400">
        <v>2.0720387338863815</v>
      </c>
      <c r="V32" s="400">
        <v>0.23442702828583206</v>
      </c>
      <c r="W32" s="400">
        <v>2.2981687391292764</v>
      </c>
      <c r="X32" s="400">
        <v>0.40957397410747709</v>
      </c>
      <c r="Y32" s="400">
        <v>3.1058738490903597</v>
      </c>
      <c r="Z32" s="400">
        <v>0.60226310000038152</v>
      </c>
      <c r="AA32" s="400">
        <v>3.4234587070300804</v>
      </c>
      <c r="AB32" s="400">
        <v>5.2054524826844618E-2</v>
      </c>
      <c r="AC32" s="404">
        <v>2.2071467056216321</v>
      </c>
      <c r="AD32" s="607">
        <v>29726117000139</v>
      </c>
      <c r="AE32" s="401" t="s">
        <v>412</v>
      </c>
      <c r="AF32" s="401" t="s">
        <v>1026</v>
      </c>
      <c r="AG32" s="405" t="s">
        <v>1027</v>
      </c>
      <c r="AH32" s="405" t="s">
        <v>1024</v>
      </c>
      <c r="AI32" s="405">
        <v>50000</v>
      </c>
      <c r="AJ32" s="405">
        <v>10000</v>
      </c>
      <c r="AK32" s="405">
        <v>20000</v>
      </c>
      <c r="AL32" s="400">
        <v>0.02</v>
      </c>
      <c r="AM32" s="400">
        <v>0.2</v>
      </c>
      <c r="AN32" s="400" t="s">
        <v>103</v>
      </c>
      <c r="AO32" s="401" t="s">
        <v>1678</v>
      </c>
      <c r="AP32" s="401" t="s">
        <v>24</v>
      </c>
      <c r="AQ32" s="407" t="s">
        <v>962</v>
      </c>
      <c r="AR32" s="400">
        <v>4.0000000000000001E-3</v>
      </c>
      <c r="AS32" s="400">
        <v>4.0000000000000001E-3</v>
      </c>
      <c r="AT32" s="400"/>
      <c r="AW32" s="226"/>
      <c r="AX32" s="226"/>
      <c r="AY32" s="212"/>
      <c r="AZ32" s="212"/>
      <c r="BA32" s="212"/>
      <c r="BB32" s="212"/>
      <c r="BC32" s="212"/>
      <c r="BD32" s="212"/>
      <c r="BE32" s="212"/>
      <c r="BF32" s="212"/>
      <c r="BG32" s="214"/>
      <c r="BH32" s="214"/>
      <c r="BI32" s="227"/>
      <c r="BJ32" s="227"/>
      <c r="BK32" s="227"/>
      <c r="BL32" s="249"/>
      <c r="BM32" s="214"/>
      <c r="BN32" s="214"/>
      <c r="BO32" s="214"/>
      <c r="BP32" s="214"/>
      <c r="BQ32" s="214"/>
      <c r="BR32" s="214"/>
      <c r="BS32" s="214"/>
      <c r="BT32" s="214"/>
      <c r="BU32" s="214"/>
      <c r="BV32" s="217"/>
      <c r="BW32" s="212"/>
    </row>
    <row r="33" spans="2:75" ht="15.75" customHeight="1">
      <c r="B33" s="394" t="s">
        <v>1375</v>
      </c>
      <c r="C33" s="395">
        <v>30338679000194</v>
      </c>
      <c r="D33" s="396" t="s">
        <v>24</v>
      </c>
      <c r="E33" s="396" t="s">
        <v>911</v>
      </c>
      <c r="F33" s="396" t="s">
        <v>915</v>
      </c>
      <c r="G33" s="397" t="s">
        <v>62</v>
      </c>
      <c r="H33" s="397" t="s">
        <v>1183</v>
      </c>
      <c r="I33" s="397" t="s">
        <v>62</v>
      </c>
      <c r="J33" s="397" t="s">
        <v>907</v>
      </c>
      <c r="K33" s="398" t="s">
        <v>81</v>
      </c>
      <c r="L33" s="399" t="s">
        <v>1020</v>
      </c>
      <c r="M33" s="399" t="s">
        <v>62</v>
      </c>
      <c r="N33" s="398">
        <v>469025</v>
      </c>
      <c r="O33" s="398" t="s">
        <v>1675</v>
      </c>
      <c r="P33" s="402">
        <v>43280</v>
      </c>
      <c r="Q33" s="403">
        <v>1260691713.97</v>
      </c>
      <c r="R33" s="403">
        <v>1130030194.8769047</v>
      </c>
      <c r="S33" s="398">
        <v>31</v>
      </c>
      <c r="T33" s="400">
        <v>0.18671399883618767</v>
      </c>
      <c r="U33" s="400">
        <v>2.413688306049119</v>
      </c>
      <c r="V33" s="400">
        <v>0.22913671437342975</v>
      </c>
      <c r="W33" s="400">
        <v>2.2463059733783934</v>
      </c>
      <c r="X33" s="400">
        <v>0.28122751606601581</v>
      </c>
      <c r="Y33" s="400">
        <v>2.1325993422738132</v>
      </c>
      <c r="Z33" s="400">
        <v>0.41553003221724838</v>
      </c>
      <c r="AA33" s="400">
        <v>2.3620074130819697</v>
      </c>
      <c r="AB33" s="400">
        <v>5.6664441823476602E-2</v>
      </c>
      <c r="AC33" s="404">
        <v>1.9561194929519987</v>
      </c>
      <c r="AD33" s="607" t="s">
        <v>62</v>
      </c>
      <c r="AE33" s="401" t="s">
        <v>107</v>
      </c>
      <c r="AF33" s="401" t="s">
        <v>1018</v>
      </c>
      <c r="AG33" s="405" t="s">
        <v>1835</v>
      </c>
      <c r="AH33" s="405" t="s">
        <v>1024</v>
      </c>
      <c r="AI33" s="405">
        <v>100</v>
      </c>
      <c r="AJ33" s="405">
        <v>100</v>
      </c>
      <c r="AK33" s="405">
        <v>100</v>
      </c>
      <c r="AL33" s="400">
        <v>0</v>
      </c>
      <c r="AM33" s="400" t="s">
        <v>62</v>
      </c>
      <c r="AN33" s="400" t="s">
        <v>62</v>
      </c>
      <c r="AO33" s="401" t="s">
        <v>1678</v>
      </c>
      <c r="AP33" s="401" t="s">
        <v>24</v>
      </c>
      <c r="AQ33" s="407" t="s">
        <v>962</v>
      </c>
      <c r="AR33" s="400">
        <v>4.7499999999999999E-3</v>
      </c>
      <c r="AS33" s="400">
        <v>4.7499999999999999E-3</v>
      </c>
      <c r="AT33" s="400"/>
      <c r="AW33" s="226"/>
      <c r="AX33" s="226"/>
      <c r="AY33" s="212"/>
      <c r="AZ33" s="212"/>
      <c r="BA33" s="212"/>
      <c r="BB33" s="212"/>
      <c r="BC33" s="212"/>
      <c r="BD33" s="212"/>
      <c r="BE33" s="212"/>
      <c r="BF33" s="212"/>
      <c r="BG33" s="214"/>
      <c r="BH33" s="214"/>
      <c r="BI33" s="227"/>
      <c r="BJ33" s="227"/>
      <c r="BK33" s="227"/>
      <c r="BL33" s="249"/>
      <c r="BM33" s="214"/>
      <c r="BN33" s="214"/>
      <c r="BO33" s="214"/>
      <c r="BP33" s="214"/>
      <c r="BQ33" s="214"/>
      <c r="BR33" s="214"/>
      <c r="BS33" s="214"/>
      <c r="BT33" s="214"/>
      <c r="BU33" s="214"/>
      <c r="BV33" s="217"/>
      <c r="BW33" s="212"/>
    </row>
    <row r="34" spans="2:75" ht="15.75" customHeight="1">
      <c r="B34" s="394" t="s">
        <v>948</v>
      </c>
      <c r="C34" s="395">
        <v>29148660000104</v>
      </c>
      <c r="D34" s="396" t="s">
        <v>24</v>
      </c>
      <c r="E34" s="396" t="s">
        <v>911</v>
      </c>
      <c r="F34" s="396" t="s">
        <v>915</v>
      </c>
      <c r="G34" s="397" t="s">
        <v>62</v>
      </c>
      <c r="H34" s="397" t="s">
        <v>1692</v>
      </c>
      <c r="I34" s="397" t="s">
        <v>62</v>
      </c>
      <c r="J34" s="397" t="s">
        <v>907</v>
      </c>
      <c r="K34" s="398" t="s">
        <v>81</v>
      </c>
      <c r="L34" s="399" t="s">
        <v>1020</v>
      </c>
      <c r="M34" s="399" t="s">
        <v>62</v>
      </c>
      <c r="N34" s="398">
        <v>462081</v>
      </c>
      <c r="O34" s="398" t="s">
        <v>1675</v>
      </c>
      <c r="P34" s="402">
        <v>43188</v>
      </c>
      <c r="Q34" s="403">
        <v>183498198.93000001</v>
      </c>
      <c r="R34" s="403">
        <v>118305909.12111111</v>
      </c>
      <c r="S34" s="398">
        <v>31</v>
      </c>
      <c r="T34" s="400">
        <v>0.15564417131751207</v>
      </c>
      <c r="U34" s="400">
        <v>2.0120425814637604</v>
      </c>
      <c r="V34" s="400">
        <v>0.22050798610305611</v>
      </c>
      <c r="W34" s="400">
        <v>2.16171558414548</v>
      </c>
      <c r="X34" s="400">
        <v>0.24881961627488081</v>
      </c>
      <c r="Y34" s="400">
        <v>1.8868443509207393</v>
      </c>
      <c r="Z34" s="400">
        <v>0.45341230173899305</v>
      </c>
      <c r="AA34" s="400">
        <v>2.5773425140306996</v>
      </c>
      <c r="AB34" s="400">
        <v>3.5775460751624202E-2</v>
      </c>
      <c r="AC34" s="404">
        <v>2.8743344636323154</v>
      </c>
      <c r="AD34" s="607">
        <v>28581119000114</v>
      </c>
      <c r="AE34" s="401" t="s">
        <v>107</v>
      </c>
      <c r="AF34" s="401" t="s">
        <v>1018</v>
      </c>
      <c r="AG34" s="405" t="s">
        <v>1835</v>
      </c>
      <c r="AH34" s="405" t="s">
        <v>1019</v>
      </c>
      <c r="AI34" s="405">
        <v>10000</v>
      </c>
      <c r="AJ34" s="405">
        <v>10000</v>
      </c>
      <c r="AK34" s="405">
        <v>10000</v>
      </c>
      <c r="AL34" s="400">
        <v>0</v>
      </c>
      <c r="AM34" s="400" t="s">
        <v>62</v>
      </c>
      <c r="AN34" s="400" t="s">
        <v>62</v>
      </c>
      <c r="AO34" s="401" t="s">
        <v>1678</v>
      </c>
      <c r="AP34" s="401" t="s">
        <v>24</v>
      </c>
      <c r="AQ34" s="407" t="s">
        <v>962</v>
      </c>
      <c r="AR34" s="400">
        <v>4.7499999999999999E-3</v>
      </c>
      <c r="AS34" s="400">
        <v>4.7499999999999999E-3</v>
      </c>
      <c r="AT34" s="400"/>
      <c r="AW34" s="226"/>
      <c r="AX34" s="226"/>
      <c r="AY34" s="212"/>
      <c r="AZ34" s="212"/>
      <c r="BA34" s="212"/>
      <c r="BB34" s="212"/>
      <c r="BC34" s="212"/>
      <c r="BD34" s="212"/>
      <c r="BE34" s="212"/>
      <c r="BF34" s="212"/>
      <c r="BG34" s="214"/>
      <c r="BH34" s="214"/>
      <c r="BI34" s="227"/>
      <c r="BJ34" s="227"/>
      <c r="BK34" s="227"/>
      <c r="BL34" s="249"/>
      <c r="BM34" s="214"/>
      <c r="BN34" s="214"/>
      <c r="BO34" s="214"/>
      <c r="BP34" s="214"/>
      <c r="BQ34" s="214"/>
      <c r="BR34" s="214"/>
      <c r="BS34" s="214"/>
      <c r="BT34" s="214"/>
      <c r="BU34" s="214"/>
      <c r="BV34" s="217"/>
      <c r="BW34" s="212"/>
    </row>
    <row r="35" spans="2:75" ht="15.75" customHeight="1">
      <c r="B35" s="394" t="s">
        <v>1575</v>
      </c>
      <c r="C35" s="395">
        <v>29177024000100</v>
      </c>
      <c r="D35" s="396" t="s">
        <v>27</v>
      </c>
      <c r="E35" s="396" t="s">
        <v>903</v>
      </c>
      <c r="F35" s="396" t="s">
        <v>1671</v>
      </c>
      <c r="G35" s="397"/>
      <c r="H35" s="397" t="s">
        <v>62</v>
      </c>
      <c r="I35" s="397" t="s">
        <v>62</v>
      </c>
      <c r="J35" s="397" t="s">
        <v>904</v>
      </c>
      <c r="K35" s="398" t="s">
        <v>81</v>
      </c>
      <c r="L35" s="399" t="s">
        <v>1020</v>
      </c>
      <c r="M35" s="399" t="s">
        <v>62</v>
      </c>
      <c r="N35" s="398">
        <v>463698</v>
      </c>
      <c r="O35" s="398" t="s">
        <v>1675</v>
      </c>
      <c r="P35" s="402">
        <v>43216</v>
      </c>
      <c r="Q35" s="403">
        <v>352375886.14999998</v>
      </c>
      <c r="R35" s="403">
        <v>334913597.54408753</v>
      </c>
      <c r="S35" s="398">
        <v>32</v>
      </c>
      <c r="T35" s="400">
        <v>0.10823270706921639</v>
      </c>
      <c r="U35" s="400">
        <v>1.3991453292915905</v>
      </c>
      <c r="V35" s="400">
        <v>2.9434782763952949E-2</v>
      </c>
      <c r="W35" s="400">
        <v>0.28855929320870971</v>
      </c>
      <c r="X35" s="400">
        <v>1.1491525403099243</v>
      </c>
      <c r="Y35" s="400">
        <v>8.714232468852547</v>
      </c>
      <c r="Z35" s="400">
        <v>1.8022416161822954</v>
      </c>
      <c r="AA35" s="400">
        <v>10.244525611958187</v>
      </c>
      <c r="AB35" s="400">
        <v>0.23719617549934152</v>
      </c>
      <c r="AC35" s="404">
        <v>-0.16909112836886009</v>
      </c>
      <c r="AD35" s="607">
        <v>29088410000118</v>
      </c>
      <c r="AE35" s="401" t="s">
        <v>348</v>
      </c>
      <c r="AF35" s="401" t="s">
        <v>1018</v>
      </c>
      <c r="AG35" s="405" t="s">
        <v>1835</v>
      </c>
      <c r="AH35" s="405" t="s">
        <v>1024</v>
      </c>
      <c r="AI35" s="405">
        <v>50</v>
      </c>
      <c r="AJ35" s="405">
        <v>50</v>
      </c>
      <c r="AK35" s="405">
        <v>30</v>
      </c>
      <c r="AL35" s="400">
        <v>0.02</v>
      </c>
      <c r="AM35" s="400">
        <v>0.2</v>
      </c>
      <c r="AN35" s="400" t="s">
        <v>62</v>
      </c>
      <c r="AO35" s="401" t="s">
        <v>1675</v>
      </c>
      <c r="AP35" s="401" t="s">
        <v>1021</v>
      </c>
      <c r="AQ35" s="407" t="s">
        <v>965</v>
      </c>
      <c r="AR35" s="400">
        <v>5.3333333333333332E-3</v>
      </c>
      <c r="AS35" s="400">
        <v>5.3333333333333332E-3</v>
      </c>
      <c r="AT35" s="400"/>
      <c r="AW35" s="226"/>
      <c r="AX35" s="226"/>
      <c r="AY35" s="212"/>
      <c r="AZ35" s="212"/>
      <c r="BA35" s="212"/>
      <c r="BB35" s="212"/>
      <c r="BC35" s="212"/>
      <c r="BD35" s="212"/>
      <c r="BE35" s="212"/>
      <c r="BF35" s="212"/>
      <c r="BG35" s="214"/>
      <c r="BH35" s="214"/>
      <c r="BI35" s="227"/>
      <c r="BJ35" s="227"/>
      <c r="BK35" s="227"/>
      <c r="BL35" s="249"/>
      <c r="BM35" s="214"/>
      <c r="BN35" s="214"/>
      <c r="BO35" s="214"/>
      <c r="BP35" s="214"/>
      <c r="BQ35" s="214"/>
      <c r="BR35" s="214"/>
      <c r="BS35" s="214"/>
      <c r="BT35" s="214"/>
      <c r="BU35" s="214"/>
      <c r="BV35" s="217"/>
      <c r="BW35" s="212"/>
    </row>
    <row r="36" spans="2:75" ht="15.75" customHeight="1">
      <c r="B36" s="394" t="s">
        <v>1424</v>
      </c>
      <c r="C36" s="395">
        <v>31922843000179</v>
      </c>
      <c r="D36" s="396" t="s">
        <v>24</v>
      </c>
      <c r="E36" s="396" t="s">
        <v>912</v>
      </c>
      <c r="F36" s="396" t="s">
        <v>913</v>
      </c>
      <c r="G36" s="397" t="s">
        <v>62</v>
      </c>
      <c r="H36" s="397" t="s">
        <v>1183</v>
      </c>
      <c r="I36" s="397" t="s">
        <v>62</v>
      </c>
      <c r="J36" s="397" t="s">
        <v>904</v>
      </c>
      <c r="K36" s="398" t="s">
        <v>81</v>
      </c>
      <c r="L36" s="399" t="s">
        <v>1020</v>
      </c>
      <c r="M36" s="399" t="s">
        <v>1775</v>
      </c>
      <c r="N36" s="398">
        <v>480819</v>
      </c>
      <c r="O36" s="398" t="s">
        <v>1675</v>
      </c>
      <c r="P36" s="402">
        <v>43434</v>
      </c>
      <c r="Q36" s="403">
        <v>26457639.690000001</v>
      </c>
      <c r="R36" s="403">
        <v>25512561.281349208</v>
      </c>
      <c r="S36" s="398">
        <v>32</v>
      </c>
      <c r="T36" s="400">
        <v>7.2641382127581755E-2</v>
      </c>
      <c r="U36" s="400">
        <v>0.93904932500758775</v>
      </c>
      <c r="V36" s="400">
        <v>8.4689408836585489E-2</v>
      </c>
      <c r="W36" s="400">
        <v>0.83023938556381149</v>
      </c>
      <c r="X36" s="400">
        <v>0.16575945401008063</v>
      </c>
      <c r="Y36" s="400">
        <v>1.2569840517120079</v>
      </c>
      <c r="Z36" s="400">
        <v>0.24822095835964064</v>
      </c>
      <c r="AA36" s="400">
        <v>1.4109683976373855</v>
      </c>
      <c r="AB36" s="400">
        <v>5.175116209043467E-2</v>
      </c>
      <c r="AC36" s="404">
        <v>-0.28039360315105061</v>
      </c>
      <c r="AD36" s="607">
        <v>30658578000109</v>
      </c>
      <c r="AE36" s="401" t="s">
        <v>150</v>
      </c>
      <c r="AF36" s="401" t="s">
        <v>1023</v>
      </c>
      <c r="AG36" s="405" t="s">
        <v>96</v>
      </c>
      <c r="AH36" s="405" t="s">
        <v>1024</v>
      </c>
      <c r="AI36" s="405">
        <v>1000</v>
      </c>
      <c r="AJ36" s="405">
        <v>1000</v>
      </c>
      <c r="AK36" s="405">
        <v>1000</v>
      </c>
      <c r="AL36" s="400">
        <v>0.02</v>
      </c>
      <c r="AM36" s="400">
        <v>0.2</v>
      </c>
      <c r="AN36" s="400" t="s">
        <v>103</v>
      </c>
      <c r="AO36" s="401" t="s">
        <v>1678</v>
      </c>
      <c r="AP36" s="401" t="s">
        <v>24</v>
      </c>
      <c r="AQ36" s="407" t="s">
        <v>972</v>
      </c>
      <c r="AR36" s="400" t="s">
        <v>62</v>
      </c>
      <c r="AS36" s="400" t="s">
        <v>62</v>
      </c>
      <c r="AT36" s="400"/>
      <c r="AW36" s="226"/>
      <c r="AX36" s="226"/>
      <c r="AY36" s="212"/>
      <c r="AZ36" s="212"/>
      <c r="BA36" s="212"/>
      <c r="BB36" s="212"/>
      <c r="BC36" s="212"/>
      <c r="BD36" s="212"/>
      <c r="BE36" s="212"/>
      <c r="BF36" s="212"/>
      <c r="BG36" s="214"/>
      <c r="BH36" s="214"/>
      <c r="BI36" s="227"/>
      <c r="BJ36" s="227"/>
      <c r="BK36" s="227"/>
      <c r="BL36" s="249"/>
      <c r="BM36" s="214"/>
      <c r="BN36" s="214"/>
      <c r="BO36" s="214"/>
      <c r="BP36" s="214"/>
      <c r="BQ36" s="214"/>
      <c r="BR36" s="214"/>
      <c r="BS36" s="214"/>
      <c r="BT36" s="214"/>
      <c r="BU36" s="214"/>
      <c r="BV36" s="217"/>
      <c r="BW36" s="212"/>
    </row>
    <row r="37" spans="2:75" ht="15.75" customHeight="1">
      <c r="B37" s="394" t="s">
        <v>942</v>
      </c>
      <c r="C37" s="395">
        <v>32073525000143</v>
      </c>
      <c r="D37" s="396" t="s">
        <v>27</v>
      </c>
      <c r="E37" s="396" t="s">
        <v>910</v>
      </c>
      <c r="F37" s="396" t="s">
        <v>987</v>
      </c>
      <c r="G37" s="397"/>
      <c r="H37" s="397" t="s">
        <v>1183</v>
      </c>
      <c r="I37" s="397" t="s">
        <v>62</v>
      </c>
      <c r="J37" s="397" t="s">
        <v>904</v>
      </c>
      <c r="K37" s="398" t="s">
        <v>81</v>
      </c>
      <c r="L37" s="399" t="s">
        <v>1020</v>
      </c>
      <c r="M37" s="399" t="s">
        <v>62</v>
      </c>
      <c r="N37" s="398">
        <v>485675</v>
      </c>
      <c r="O37" s="398" t="s">
        <v>1675</v>
      </c>
      <c r="P37" s="402">
        <v>43461</v>
      </c>
      <c r="Q37" s="403">
        <v>743709167.04999995</v>
      </c>
      <c r="R37" s="403">
        <v>585249435.06793654</v>
      </c>
      <c r="S37" s="398">
        <v>32</v>
      </c>
      <c r="T37" s="400">
        <v>0.15924514614955787</v>
      </c>
      <c r="U37" s="400">
        <v>2.0585930859608101</v>
      </c>
      <c r="V37" s="400">
        <v>0.15461018483594602</v>
      </c>
      <c r="W37" s="400">
        <v>1.5156967869239706</v>
      </c>
      <c r="X37" s="400">
        <v>0.36953838329088629</v>
      </c>
      <c r="Y37" s="400">
        <v>2.8022766910407082</v>
      </c>
      <c r="Z37" s="400">
        <v>0.67756588679432128</v>
      </c>
      <c r="AA37" s="400">
        <v>3.8515041594464403</v>
      </c>
      <c r="AB37" s="400">
        <v>0.16461533049601917</v>
      </c>
      <c r="AC37" s="404">
        <v>0.36547124018733934</v>
      </c>
      <c r="AD37" s="607">
        <v>32071783000190</v>
      </c>
      <c r="AE37" s="401" t="s">
        <v>104</v>
      </c>
      <c r="AF37" s="401" t="s">
        <v>1028</v>
      </c>
      <c r="AG37" s="405" t="s">
        <v>1836</v>
      </c>
      <c r="AH37" s="405" t="s">
        <v>1019</v>
      </c>
      <c r="AI37" s="405">
        <v>50000</v>
      </c>
      <c r="AJ37" s="405">
        <v>5000</v>
      </c>
      <c r="AK37" s="405">
        <v>25000</v>
      </c>
      <c r="AL37" s="400">
        <v>1.9E-2</v>
      </c>
      <c r="AM37" s="400">
        <v>0.2</v>
      </c>
      <c r="AN37" s="400" t="s">
        <v>62</v>
      </c>
      <c r="AO37" s="401" t="s">
        <v>1678</v>
      </c>
      <c r="AP37" s="401" t="s">
        <v>1021</v>
      </c>
      <c r="AQ37" s="407" t="s">
        <v>957</v>
      </c>
      <c r="AR37" s="400">
        <v>4.7499999999999999E-3</v>
      </c>
      <c r="AS37" s="400">
        <v>4.7499999999999999E-3</v>
      </c>
      <c r="AT37" s="400"/>
      <c r="AW37" s="226"/>
      <c r="AX37" s="226"/>
      <c r="AY37" s="212"/>
      <c r="AZ37" s="212"/>
      <c r="BA37" s="212"/>
      <c r="BB37" s="212"/>
      <c r="BC37" s="212"/>
      <c r="BD37" s="212"/>
      <c r="BE37" s="212"/>
      <c r="BF37" s="212"/>
      <c r="BG37" s="214"/>
      <c r="BH37" s="214"/>
      <c r="BI37" s="227"/>
      <c r="BJ37" s="227"/>
      <c r="BK37" s="227"/>
      <c r="BL37" s="249"/>
      <c r="BM37" s="214"/>
      <c r="BN37" s="214"/>
      <c r="BO37" s="214"/>
      <c r="BP37" s="214"/>
      <c r="BQ37" s="214"/>
      <c r="BR37" s="214"/>
      <c r="BS37" s="214"/>
      <c r="BT37" s="214"/>
      <c r="BU37" s="214"/>
      <c r="BV37" s="217"/>
      <c r="BW37" s="212"/>
    </row>
    <row r="38" spans="2:75" ht="15.75" customHeight="1">
      <c r="B38" s="394" t="s">
        <v>275</v>
      </c>
      <c r="C38" s="395">
        <v>41907541000185</v>
      </c>
      <c r="D38" s="396" t="s">
        <v>27</v>
      </c>
      <c r="E38" s="396" t="s">
        <v>910</v>
      </c>
      <c r="F38" s="396" t="s">
        <v>987</v>
      </c>
      <c r="G38" s="397"/>
      <c r="H38" s="397" t="s">
        <v>1183</v>
      </c>
      <c r="I38" s="397" t="s">
        <v>62</v>
      </c>
      <c r="J38" s="397" t="s">
        <v>904</v>
      </c>
      <c r="K38" s="398" t="s">
        <v>81</v>
      </c>
      <c r="L38" s="399" t="s">
        <v>1020</v>
      </c>
      <c r="M38" s="399" t="s">
        <v>62</v>
      </c>
      <c r="N38" s="398">
        <v>594474</v>
      </c>
      <c r="O38" s="398" t="s">
        <v>1675</v>
      </c>
      <c r="P38" s="402">
        <v>44349</v>
      </c>
      <c r="Q38" s="403">
        <v>389845488.12</v>
      </c>
      <c r="R38" s="403">
        <v>322657898.43992072</v>
      </c>
      <c r="S38" s="398">
        <v>32</v>
      </c>
      <c r="T38" s="400">
        <v>5.4109452756681664E-2</v>
      </c>
      <c r="U38" s="400">
        <v>0.6994834569426357</v>
      </c>
      <c r="V38" s="400">
        <v>-1.0745578445324089E-2</v>
      </c>
      <c r="W38" s="400">
        <v>-0.10534259913406785</v>
      </c>
      <c r="X38" s="400" t="s">
        <v>1781</v>
      </c>
      <c r="Y38" s="400" t="s">
        <v>1781</v>
      </c>
      <c r="Z38" s="400" t="s">
        <v>1781</v>
      </c>
      <c r="AA38" s="400" t="s">
        <v>1781</v>
      </c>
      <c r="AB38" s="400">
        <v>0.11034693775672084</v>
      </c>
      <c r="AC38" s="404">
        <v>-0.9233229983727782</v>
      </c>
      <c r="AD38" s="607">
        <v>41907552000165</v>
      </c>
      <c r="AE38" s="401" t="s">
        <v>107</v>
      </c>
      <c r="AF38" s="401" t="s">
        <v>1018</v>
      </c>
      <c r="AG38" s="405" t="s">
        <v>1835</v>
      </c>
      <c r="AH38" s="405" t="s">
        <v>1019</v>
      </c>
      <c r="AI38" s="405">
        <v>5000</v>
      </c>
      <c r="AJ38" s="405">
        <v>1000</v>
      </c>
      <c r="AK38" s="405">
        <v>1000</v>
      </c>
      <c r="AL38" s="400">
        <v>0</v>
      </c>
      <c r="AM38" s="400" t="s">
        <v>62</v>
      </c>
      <c r="AN38" s="400" t="s">
        <v>62</v>
      </c>
      <c r="AO38" s="401" t="s">
        <v>1678</v>
      </c>
      <c r="AP38" s="401" t="s">
        <v>24</v>
      </c>
      <c r="AQ38" s="407" t="s">
        <v>966</v>
      </c>
      <c r="AR38" s="400">
        <v>4.0000000000000001E-3</v>
      </c>
      <c r="AS38" s="400">
        <v>4.0000000000000001E-3</v>
      </c>
      <c r="AT38" s="400"/>
      <c r="AW38" s="226"/>
      <c r="AX38" s="226"/>
      <c r="AY38" s="212"/>
      <c r="AZ38" s="212"/>
      <c r="BA38" s="212"/>
      <c r="BB38" s="212"/>
      <c r="BC38" s="212"/>
      <c r="BD38" s="212"/>
      <c r="BE38" s="212"/>
      <c r="BF38" s="212"/>
      <c r="BG38" s="214"/>
      <c r="BH38" s="214"/>
      <c r="BI38" s="227"/>
      <c r="BJ38" s="227"/>
      <c r="BK38" s="227"/>
      <c r="BL38" s="249"/>
      <c r="BM38" s="214"/>
      <c r="BN38" s="214"/>
      <c r="BO38" s="214"/>
      <c r="BP38" s="214"/>
      <c r="BQ38" s="214"/>
      <c r="BR38" s="214"/>
      <c r="BS38" s="214"/>
      <c r="BT38" s="214"/>
      <c r="BU38" s="214"/>
      <c r="BV38" s="217"/>
      <c r="BW38" s="212"/>
    </row>
    <row r="39" spans="2:75" ht="15.75" customHeight="1">
      <c r="B39" s="394" t="s">
        <v>1431</v>
      </c>
      <c r="C39" s="395">
        <v>37467515000106</v>
      </c>
      <c r="D39" s="396" t="s">
        <v>27</v>
      </c>
      <c r="E39" s="396" t="s">
        <v>910</v>
      </c>
      <c r="F39" s="396" t="s">
        <v>987</v>
      </c>
      <c r="G39" s="397"/>
      <c r="H39" s="397" t="s">
        <v>1183</v>
      </c>
      <c r="I39" s="397" t="s">
        <v>62</v>
      </c>
      <c r="J39" s="397" t="s">
        <v>904</v>
      </c>
      <c r="K39" s="398" t="s">
        <v>81</v>
      </c>
      <c r="L39" s="399" t="s">
        <v>1020</v>
      </c>
      <c r="M39" s="399" t="s">
        <v>1775</v>
      </c>
      <c r="N39" s="398">
        <v>574759</v>
      </c>
      <c r="O39" s="398" t="s">
        <v>1675</v>
      </c>
      <c r="P39" s="402">
        <v>44225</v>
      </c>
      <c r="Q39" s="403">
        <v>337706043.41000003</v>
      </c>
      <c r="R39" s="403">
        <v>231342673.52904767</v>
      </c>
      <c r="S39" s="398">
        <v>32</v>
      </c>
      <c r="T39" s="400">
        <v>0.20053524105069087</v>
      </c>
      <c r="U39" s="400">
        <v>2.5923582018049651</v>
      </c>
      <c r="V39" s="400">
        <v>4.6820803872954064E-2</v>
      </c>
      <c r="W39" s="400">
        <v>0.45900043432930837</v>
      </c>
      <c r="X39" s="400" t="s">
        <v>1781</v>
      </c>
      <c r="Y39" s="400" t="s">
        <v>1781</v>
      </c>
      <c r="Z39" s="400" t="s">
        <v>1781</v>
      </c>
      <c r="AA39" s="400" t="s">
        <v>1781</v>
      </c>
      <c r="AB39" s="400">
        <v>0.16240664957611842</v>
      </c>
      <c r="AC39" s="404">
        <v>-0.23547296773281978</v>
      </c>
      <c r="AD39" s="607">
        <v>37467474000158</v>
      </c>
      <c r="AE39" s="401" t="s">
        <v>1430</v>
      </c>
      <c r="AF39" s="401" t="s">
        <v>1045</v>
      </c>
      <c r="AG39" s="405" t="s">
        <v>1045</v>
      </c>
      <c r="AH39" s="405" t="s">
        <v>1019</v>
      </c>
      <c r="AI39" s="405" t="s">
        <v>1797</v>
      </c>
      <c r="AJ39" s="405" t="s">
        <v>1797</v>
      </c>
      <c r="AK39" s="405" t="s">
        <v>1797</v>
      </c>
      <c r="AL39" s="400">
        <v>1.8000000000000002E-2</v>
      </c>
      <c r="AM39" s="400">
        <v>0.2</v>
      </c>
      <c r="AN39" s="400" t="s">
        <v>103</v>
      </c>
      <c r="AO39" s="401" t="s">
        <v>1678</v>
      </c>
      <c r="AP39" s="401" t="s">
        <v>24</v>
      </c>
      <c r="AQ39" s="407" t="s">
        <v>966</v>
      </c>
      <c r="AR39" s="400">
        <v>3.5999999999999995E-3</v>
      </c>
      <c r="AS39" s="400">
        <v>3.5999999999999995E-3</v>
      </c>
      <c r="AT39" s="400"/>
      <c r="AW39" s="226"/>
      <c r="AX39" s="226"/>
      <c r="AY39" s="212"/>
      <c r="AZ39" s="212"/>
      <c r="BA39" s="212"/>
      <c r="BB39" s="212"/>
      <c r="BC39" s="212"/>
      <c r="BD39" s="212"/>
      <c r="BE39" s="212"/>
      <c r="BF39" s="212"/>
      <c r="BG39" s="214"/>
      <c r="BH39" s="214"/>
      <c r="BI39" s="227"/>
      <c r="BJ39" s="227"/>
      <c r="BK39" s="227"/>
      <c r="BL39" s="249"/>
      <c r="BM39" s="214"/>
      <c r="BN39" s="214"/>
      <c r="BO39" s="214"/>
      <c r="BP39" s="214"/>
      <c r="BQ39" s="214"/>
      <c r="BR39" s="214"/>
      <c r="BS39" s="214"/>
      <c r="BT39" s="214"/>
      <c r="BU39" s="214"/>
      <c r="BV39" s="217"/>
      <c r="BW39" s="212"/>
    </row>
    <row r="40" spans="2:75" ht="15.75" customHeight="1">
      <c r="B40" s="394" t="s">
        <v>814</v>
      </c>
      <c r="C40" s="395">
        <v>37495383000126</v>
      </c>
      <c r="D40" s="396" t="s">
        <v>27</v>
      </c>
      <c r="E40" s="396" t="s">
        <v>910</v>
      </c>
      <c r="F40" s="396"/>
      <c r="G40" s="397"/>
      <c r="H40" s="397" t="s">
        <v>1183</v>
      </c>
      <c r="I40" s="397" t="s">
        <v>62</v>
      </c>
      <c r="J40" s="397" t="s">
        <v>904</v>
      </c>
      <c r="K40" s="398" t="s">
        <v>81</v>
      </c>
      <c r="L40" s="399" t="s">
        <v>1020</v>
      </c>
      <c r="M40" s="399" t="s">
        <v>62</v>
      </c>
      <c r="N40" s="398">
        <v>593559</v>
      </c>
      <c r="O40" s="398" t="s">
        <v>1675</v>
      </c>
      <c r="P40" s="402">
        <v>44316</v>
      </c>
      <c r="Q40" s="403">
        <v>50415599.880000003</v>
      </c>
      <c r="R40" s="403">
        <v>35254838.503492057</v>
      </c>
      <c r="S40" s="398">
        <v>32</v>
      </c>
      <c r="T40" s="400">
        <v>0.17188220886885985</v>
      </c>
      <c r="U40" s="400">
        <v>2.2219548622524163</v>
      </c>
      <c r="V40" s="400">
        <v>9.2075561739139999E-2</v>
      </c>
      <c r="W40" s="400">
        <v>0.90264838134898573</v>
      </c>
      <c r="X40" s="400" t="s">
        <v>1781</v>
      </c>
      <c r="Y40" s="400" t="s">
        <v>1781</v>
      </c>
      <c r="Z40" s="400" t="s">
        <v>1781</v>
      </c>
      <c r="AA40" s="400" t="s">
        <v>1781</v>
      </c>
      <c r="AB40" s="400">
        <v>0.15674486255354012</v>
      </c>
      <c r="AC40" s="404">
        <v>2.044670799141652E-2</v>
      </c>
      <c r="AD40" s="607">
        <v>37487877000169</v>
      </c>
      <c r="AE40" s="401" t="s">
        <v>339</v>
      </c>
      <c r="AF40" s="401" t="s">
        <v>1045</v>
      </c>
      <c r="AG40" s="405" t="s">
        <v>1045</v>
      </c>
      <c r="AH40" s="405" t="s">
        <v>1019</v>
      </c>
      <c r="AI40" s="405">
        <v>25000</v>
      </c>
      <c r="AJ40" s="405">
        <v>5000</v>
      </c>
      <c r="AK40" s="405">
        <v>10000</v>
      </c>
      <c r="AL40" s="400">
        <v>1.9E-2</v>
      </c>
      <c r="AM40" s="400">
        <v>0.2</v>
      </c>
      <c r="AN40" s="400" t="s">
        <v>1086</v>
      </c>
      <c r="AO40" s="401" t="s">
        <v>1678</v>
      </c>
      <c r="AP40" s="401" t="s">
        <v>24</v>
      </c>
      <c r="AQ40" s="407" t="s">
        <v>966</v>
      </c>
      <c r="AR40" s="400">
        <v>5.0672999999999994E-3</v>
      </c>
      <c r="AS40" s="400">
        <v>5.0672999999999994E-3</v>
      </c>
      <c r="AT40" s="400"/>
      <c r="AW40" s="226"/>
      <c r="AX40" s="226"/>
      <c r="AY40" s="212"/>
      <c r="AZ40" s="212"/>
      <c r="BA40" s="212"/>
      <c r="BB40" s="212"/>
      <c r="BC40" s="212"/>
      <c r="BD40" s="212"/>
      <c r="BE40" s="212"/>
      <c r="BF40" s="212"/>
      <c r="BG40" s="214"/>
      <c r="BH40" s="214"/>
      <c r="BI40" s="227"/>
      <c r="BJ40" s="227"/>
      <c r="BK40" s="227"/>
      <c r="BL40" s="249"/>
      <c r="BM40" s="214"/>
      <c r="BN40" s="214"/>
      <c r="BO40" s="214"/>
      <c r="BP40" s="214"/>
      <c r="BQ40" s="214"/>
      <c r="BR40" s="214"/>
      <c r="BS40" s="214"/>
      <c r="BT40" s="214"/>
      <c r="BU40" s="214"/>
      <c r="BV40" s="217"/>
      <c r="BW40" s="212"/>
    </row>
    <row r="41" spans="2:75" ht="15.75" customHeight="1">
      <c r="B41" s="394" t="s">
        <v>1577</v>
      </c>
      <c r="C41" s="395">
        <v>29177013000112</v>
      </c>
      <c r="D41" s="396" t="s">
        <v>27</v>
      </c>
      <c r="E41" s="396" t="s">
        <v>903</v>
      </c>
      <c r="F41" s="396"/>
      <c r="G41" s="397"/>
      <c r="H41" s="397" t="s">
        <v>62</v>
      </c>
      <c r="I41" s="397" t="s">
        <v>62</v>
      </c>
      <c r="J41" s="397" t="s">
        <v>904</v>
      </c>
      <c r="K41" s="398" t="s">
        <v>81</v>
      </c>
      <c r="L41" s="399" t="s">
        <v>1020</v>
      </c>
      <c r="M41" s="399" t="s">
        <v>62</v>
      </c>
      <c r="N41" s="398">
        <v>463396</v>
      </c>
      <c r="O41" s="398" t="s">
        <v>1675</v>
      </c>
      <c r="P41" s="402">
        <v>43214</v>
      </c>
      <c r="Q41" s="403">
        <v>166381883.96000001</v>
      </c>
      <c r="R41" s="403">
        <v>196252438.27472204</v>
      </c>
      <c r="S41" s="398">
        <v>32</v>
      </c>
      <c r="T41" s="400">
        <v>6.5893072764172E-2</v>
      </c>
      <c r="U41" s="400">
        <v>0.8518126127225365</v>
      </c>
      <c r="V41" s="400">
        <v>-4.1467529488986465E-2</v>
      </c>
      <c r="W41" s="400">
        <v>-0.4065204454339349</v>
      </c>
      <c r="X41" s="400">
        <v>0.78473043079327742</v>
      </c>
      <c r="Y41" s="400">
        <v>5.9507534112670033</v>
      </c>
      <c r="Z41" s="400">
        <v>1.3465565881379415</v>
      </c>
      <c r="AA41" s="400">
        <v>7.6542641848166255</v>
      </c>
      <c r="AB41" s="400">
        <v>0.25070727134656184</v>
      </c>
      <c r="AC41" s="404">
        <v>-0.43143746333503347</v>
      </c>
      <c r="AD41" s="607">
        <v>29088425000186</v>
      </c>
      <c r="AE41" s="401" t="s">
        <v>348</v>
      </c>
      <c r="AF41" s="401" t="s">
        <v>1018</v>
      </c>
      <c r="AG41" s="405" t="s">
        <v>1835</v>
      </c>
      <c r="AH41" s="405" t="s">
        <v>1024</v>
      </c>
      <c r="AI41" s="405">
        <v>50</v>
      </c>
      <c r="AJ41" s="405">
        <v>50</v>
      </c>
      <c r="AK41" s="405">
        <v>30</v>
      </c>
      <c r="AL41" s="400">
        <v>0.02</v>
      </c>
      <c r="AM41" s="400">
        <v>0.2</v>
      </c>
      <c r="AN41" s="400" t="s">
        <v>62</v>
      </c>
      <c r="AO41" s="401" t="s">
        <v>1675</v>
      </c>
      <c r="AP41" s="401" t="s">
        <v>1021</v>
      </c>
      <c r="AQ41" s="407" t="s">
        <v>979</v>
      </c>
      <c r="AR41" s="400">
        <v>5.3333333333333332E-3</v>
      </c>
      <c r="AS41" s="400">
        <v>5.3333333333333332E-3</v>
      </c>
      <c r="AT41" s="400"/>
      <c r="AW41" s="226"/>
      <c r="AX41" s="226"/>
      <c r="AY41" s="212"/>
      <c r="AZ41" s="212"/>
      <c r="BA41" s="212"/>
      <c r="BB41" s="212"/>
      <c r="BC41" s="212"/>
      <c r="BD41" s="212"/>
      <c r="BE41" s="212"/>
      <c r="BF41" s="212"/>
      <c r="BG41" s="214"/>
      <c r="BH41" s="214"/>
      <c r="BI41" s="227"/>
      <c r="BJ41" s="227"/>
      <c r="BK41" s="227"/>
      <c r="BL41" s="249"/>
      <c r="BM41" s="214"/>
      <c r="BN41" s="214"/>
      <c r="BO41" s="214"/>
      <c r="BP41" s="214"/>
      <c r="BQ41" s="214"/>
      <c r="BR41" s="214"/>
      <c r="BS41" s="214"/>
      <c r="BT41" s="214"/>
      <c r="BU41" s="214"/>
      <c r="BV41" s="217"/>
      <c r="BW41" s="212"/>
    </row>
    <row r="42" spans="2:75" ht="15.75" customHeight="1">
      <c r="B42" s="394" t="s">
        <v>345</v>
      </c>
      <c r="C42" s="395">
        <v>11052478000181</v>
      </c>
      <c r="D42" s="396" t="s">
        <v>24</v>
      </c>
      <c r="E42" s="396" t="s">
        <v>912</v>
      </c>
      <c r="F42" s="396" t="s">
        <v>906</v>
      </c>
      <c r="G42" s="397" t="s">
        <v>62</v>
      </c>
      <c r="H42" s="397" t="s">
        <v>1183</v>
      </c>
      <c r="I42" s="397" t="s">
        <v>62</v>
      </c>
      <c r="J42" s="397" t="s">
        <v>907</v>
      </c>
      <c r="K42" s="398" t="s">
        <v>81</v>
      </c>
      <c r="L42" s="399" t="s">
        <v>1020</v>
      </c>
      <c r="M42" s="399" t="s">
        <v>1775</v>
      </c>
      <c r="N42" s="398">
        <v>340091</v>
      </c>
      <c r="O42" s="398" t="s">
        <v>1675</v>
      </c>
      <c r="P42" s="402">
        <v>40975</v>
      </c>
      <c r="Q42" s="403">
        <v>633329530.24000001</v>
      </c>
      <c r="R42" s="403">
        <v>512346279.22865087</v>
      </c>
      <c r="S42" s="398">
        <v>33</v>
      </c>
      <c r="T42" s="400">
        <v>9.2843419953269501E-2</v>
      </c>
      <c r="U42" s="400">
        <v>1.2002050110416329</v>
      </c>
      <c r="V42" s="400">
        <v>0.14327015600675952</v>
      </c>
      <c r="W42" s="400">
        <v>1.4045265863433227</v>
      </c>
      <c r="X42" s="400">
        <v>0.17990275639709075</v>
      </c>
      <c r="Y42" s="400">
        <v>1.3642352829927946</v>
      </c>
      <c r="Z42" s="400">
        <v>0.3443555930592308</v>
      </c>
      <c r="AA42" s="400">
        <v>1.9574288269900382</v>
      </c>
      <c r="AB42" s="400">
        <v>5.7215161889134517E-2</v>
      </c>
      <c r="AC42" s="404">
        <v>0.67124855939197536</v>
      </c>
      <c r="AD42" s="607">
        <v>22099965000116</v>
      </c>
      <c r="AE42" s="401" t="s">
        <v>342</v>
      </c>
      <c r="AF42" s="401" t="s">
        <v>1028</v>
      </c>
      <c r="AG42" s="405" t="s">
        <v>1836</v>
      </c>
      <c r="AH42" s="405" t="s">
        <v>1024</v>
      </c>
      <c r="AI42" s="405">
        <v>50000</v>
      </c>
      <c r="AJ42" s="405">
        <v>20000</v>
      </c>
      <c r="AK42" s="405">
        <v>20000</v>
      </c>
      <c r="AL42" s="400">
        <v>9.4999999999999998E-3</v>
      </c>
      <c r="AM42" s="400">
        <v>0.27500000000000002</v>
      </c>
      <c r="AN42" s="400" t="s">
        <v>103</v>
      </c>
      <c r="AO42" s="401" t="s">
        <v>1678</v>
      </c>
      <c r="AP42" s="401" t="s">
        <v>24</v>
      </c>
      <c r="AQ42" s="407" t="s">
        <v>966</v>
      </c>
      <c r="AR42" s="400">
        <v>1.9E-3</v>
      </c>
      <c r="AS42" s="400">
        <v>1.9E-3</v>
      </c>
      <c r="AT42" s="400"/>
      <c r="AW42" s="226"/>
      <c r="AX42" s="226"/>
      <c r="AY42" s="212"/>
      <c r="AZ42" s="212"/>
      <c r="BA42" s="212"/>
      <c r="BB42" s="212"/>
      <c r="BC42" s="212"/>
      <c r="BD42" s="212"/>
      <c r="BE42" s="212"/>
      <c r="BF42" s="212"/>
      <c r="BG42" s="214"/>
      <c r="BH42" s="214"/>
      <c r="BI42" s="227"/>
      <c r="BJ42" s="227"/>
      <c r="BK42" s="227"/>
      <c r="BL42" s="249"/>
      <c r="BM42" s="214"/>
      <c r="BN42" s="214"/>
      <c r="BO42" s="214"/>
      <c r="BP42" s="214"/>
      <c r="BQ42" s="214"/>
      <c r="BR42" s="214"/>
      <c r="BS42" s="214"/>
      <c r="BT42" s="214"/>
      <c r="BU42" s="214"/>
      <c r="BV42" s="217"/>
      <c r="BW42" s="212"/>
    </row>
    <row r="43" spans="2:75" ht="15.75" customHeight="1">
      <c r="B43" s="394" t="s">
        <v>51</v>
      </c>
      <c r="C43" s="395">
        <v>28581159000166</v>
      </c>
      <c r="D43" s="396" t="s">
        <v>27</v>
      </c>
      <c r="E43" s="396" t="s">
        <v>910</v>
      </c>
      <c r="F43" s="396" t="s">
        <v>987</v>
      </c>
      <c r="G43" s="397"/>
      <c r="H43" s="397" t="s">
        <v>1183</v>
      </c>
      <c r="I43" s="397" t="s">
        <v>62</v>
      </c>
      <c r="J43" s="397" t="s">
        <v>904</v>
      </c>
      <c r="K43" s="398" t="s">
        <v>81</v>
      </c>
      <c r="L43" s="399" t="s">
        <v>1020</v>
      </c>
      <c r="M43" s="399" t="s">
        <v>62</v>
      </c>
      <c r="N43" s="398">
        <v>464244</v>
      </c>
      <c r="O43" s="398" t="s">
        <v>1675</v>
      </c>
      <c r="P43" s="402">
        <v>43188</v>
      </c>
      <c r="Q43" s="403">
        <v>64636313.359999999</v>
      </c>
      <c r="R43" s="403">
        <v>72727350.863849178</v>
      </c>
      <c r="S43" s="398">
        <v>33</v>
      </c>
      <c r="T43" s="400">
        <v>0.12104194831063597</v>
      </c>
      <c r="U43" s="400">
        <v>1.5647328909446501</v>
      </c>
      <c r="V43" s="400">
        <v>1.5052931953757565E-2</v>
      </c>
      <c r="W43" s="400">
        <v>0.14756906616666166</v>
      </c>
      <c r="X43" s="400">
        <v>0.1897920727892275</v>
      </c>
      <c r="Y43" s="400">
        <v>1.4392277656930215</v>
      </c>
      <c r="Z43" s="400">
        <v>0.43481787180532061</v>
      </c>
      <c r="AA43" s="400">
        <v>2.4716457461917742</v>
      </c>
      <c r="AB43" s="400">
        <v>0.12572524380148822</v>
      </c>
      <c r="AC43" s="404">
        <v>-0.59118830637135467</v>
      </c>
      <c r="AD43" s="607">
        <v>28581136000151</v>
      </c>
      <c r="AE43" s="401" t="s">
        <v>699</v>
      </c>
      <c r="AF43" s="401" t="s">
        <v>1023</v>
      </c>
      <c r="AG43" s="405" t="s">
        <v>96</v>
      </c>
      <c r="AH43" s="405" t="s">
        <v>1019</v>
      </c>
      <c r="AI43" s="405">
        <v>1000</v>
      </c>
      <c r="AJ43" s="405">
        <v>1000</v>
      </c>
      <c r="AK43" s="405">
        <v>1000</v>
      </c>
      <c r="AL43" s="400">
        <v>1.9E-2</v>
      </c>
      <c r="AM43" s="400">
        <v>0.2</v>
      </c>
      <c r="AN43" s="400" t="s">
        <v>1086</v>
      </c>
      <c r="AO43" s="401" t="s">
        <v>1678</v>
      </c>
      <c r="AP43" s="401" t="s">
        <v>24</v>
      </c>
      <c r="AQ43" s="407" t="s">
        <v>966</v>
      </c>
      <c r="AR43" s="400">
        <v>4.7499999999999999E-3</v>
      </c>
      <c r="AS43" s="400">
        <v>4.7499999999999999E-3</v>
      </c>
      <c r="AT43" s="400"/>
      <c r="AW43" s="226"/>
      <c r="AX43" s="226"/>
      <c r="AY43" s="212"/>
      <c r="AZ43" s="212"/>
      <c r="BA43" s="212"/>
      <c r="BB43" s="212"/>
      <c r="BC43" s="212"/>
      <c r="BD43" s="212"/>
      <c r="BE43" s="212"/>
      <c r="BF43" s="212"/>
      <c r="BG43" s="214"/>
      <c r="BH43" s="214"/>
      <c r="BI43" s="227"/>
      <c r="BJ43" s="227"/>
      <c r="BK43" s="227"/>
      <c r="BL43" s="249"/>
      <c r="BM43" s="214"/>
      <c r="BN43" s="214"/>
      <c r="BO43" s="214"/>
      <c r="BP43" s="214"/>
      <c r="BQ43" s="214"/>
      <c r="BR43" s="214"/>
      <c r="BS43" s="214"/>
      <c r="BT43" s="214"/>
      <c r="BU43" s="214"/>
      <c r="BV43" s="217"/>
      <c r="BW43" s="212"/>
    </row>
    <row r="44" spans="2:75" ht="15.75" customHeight="1">
      <c r="B44" s="394" t="s">
        <v>1332</v>
      </c>
      <c r="C44" s="395">
        <v>29993583000180</v>
      </c>
      <c r="D44" s="396" t="s">
        <v>24</v>
      </c>
      <c r="E44" s="396" t="s">
        <v>911</v>
      </c>
      <c r="F44" s="396" t="s">
        <v>915</v>
      </c>
      <c r="G44" s="397" t="s">
        <v>62</v>
      </c>
      <c r="H44" s="397" t="s">
        <v>1692</v>
      </c>
      <c r="I44" s="397" t="s">
        <v>62</v>
      </c>
      <c r="J44" s="397" t="s">
        <v>907</v>
      </c>
      <c r="K44" s="398" t="s">
        <v>81</v>
      </c>
      <c r="L44" s="399" t="s">
        <v>1020</v>
      </c>
      <c r="M44" s="399" t="s">
        <v>62</v>
      </c>
      <c r="N44" s="398">
        <v>469068</v>
      </c>
      <c r="O44" s="398" t="s">
        <v>1678</v>
      </c>
      <c r="P44" s="402">
        <v>43280</v>
      </c>
      <c r="Q44" s="403">
        <v>209514898.55000001</v>
      </c>
      <c r="R44" s="403">
        <v>226969790.20222238</v>
      </c>
      <c r="S44" s="398">
        <v>43</v>
      </c>
      <c r="T44" s="400">
        <v>9.9680976539747501E-2</v>
      </c>
      <c r="U44" s="400">
        <v>1.2885954395986825</v>
      </c>
      <c r="V44" s="400">
        <v>0.11982181140402681</v>
      </c>
      <c r="W44" s="400">
        <v>1.1746544041791305</v>
      </c>
      <c r="X44" s="400">
        <v>0.13795117316526961</v>
      </c>
      <c r="Y44" s="400">
        <v>1.046108806398216</v>
      </c>
      <c r="Z44" s="400">
        <v>0.42657817472667592</v>
      </c>
      <c r="AA44" s="400">
        <v>2.4248086367836792</v>
      </c>
      <c r="AB44" s="400">
        <v>4.5438564218148243E-2</v>
      </c>
      <c r="AC44" s="404">
        <v>0.37565087327515378</v>
      </c>
      <c r="AD44" s="607">
        <v>11419627000106</v>
      </c>
      <c r="AE44" s="401" t="s">
        <v>1331</v>
      </c>
      <c r="AF44" s="401" t="s">
        <v>1023</v>
      </c>
      <c r="AG44" s="405" t="s">
        <v>96</v>
      </c>
      <c r="AH44" s="405" t="s">
        <v>1024</v>
      </c>
      <c r="AI44" s="405">
        <v>10000</v>
      </c>
      <c r="AJ44" s="405">
        <v>0</v>
      </c>
      <c r="AK44" s="405">
        <v>10000</v>
      </c>
      <c r="AL44" s="400">
        <v>0.02</v>
      </c>
      <c r="AM44" s="400">
        <v>0.2</v>
      </c>
      <c r="AN44" s="400" t="s">
        <v>103</v>
      </c>
      <c r="AO44" s="401" t="s">
        <v>1678</v>
      </c>
      <c r="AP44" s="401" t="s">
        <v>24</v>
      </c>
      <c r="AQ44" s="407" t="s">
        <v>966</v>
      </c>
      <c r="AR44" s="400">
        <v>4.6666666666666662E-3</v>
      </c>
      <c r="AS44" s="400">
        <v>4.6666666666666662E-3</v>
      </c>
      <c r="AT44" s="400"/>
      <c r="AW44" s="226"/>
      <c r="AX44" s="226"/>
      <c r="AY44" s="212"/>
      <c r="AZ44" s="212"/>
      <c r="BA44" s="212"/>
      <c r="BB44" s="212"/>
      <c r="BC44" s="212"/>
      <c r="BD44" s="212"/>
      <c r="BE44" s="212"/>
      <c r="BF44" s="212"/>
      <c r="BG44" s="214"/>
      <c r="BH44" s="214"/>
      <c r="BI44" s="227"/>
      <c r="BJ44" s="227"/>
      <c r="BK44" s="227"/>
      <c r="BL44" s="249"/>
      <c r="BM44" s="214"/>
      <c r="BN44" s="214"/>
      <c r="BO44" s="214"/>
      <c r="BP44" s="214"/>
      <c r="BQ44" s="214"/>
      <c r="BR44" s="214"/>
      <c r="BS44" s="214"/>
      <c r="BT44" s="214"/>
      <c r="BU44" s="214"/>
      <c r="BV44" s="217"/>
      <c r="BW44" s="212"/>
    </row>
    <row r="45" spans="2:75" ht="15.75" customHeight="1">
      <c r="B45" s="394" t="s">
        <v>43</v>
      </c>
      <c r="C45" s="395">
        <v>33599991000120</v>
      </c>
      <c r="D45" s="396" t="s">
        <v>18</v>
      </c>
      <c r="E45" s="396" t="s">
        <v>916</v>
      </c>
      <c r="F45" s="396" t="s">
        <v>961</v>
      </c>
      <c r="G45" s="397" t="s">
        <v>1048</v>
      </c>
      <c r="H45" s="397" t="s">
        <v>62</v>
      </c>
      <c r="I45" s="397"/>
      <c r="J45" s="397" t="s">
        <v>904</v>
      </c>
      <c r="K45" s="398" t="s">
        <v>81</v>
      </c>
      <c r="L45" s="399" t="s">
        <v>1020</v>
      </c>
      <c r="M45" s="399" t="s">
        <v>62</v>
      </c>
      <c r="N45" s="398">
        <v>500399</v>
      </c>
      <c r="O45" s="398" t="s">
        <v>1675</v>
      </c>
      <c r="P45" s="402">
        <v>43644</v>
      </c>
      <c r="Q45" s="403">
        <v>185914080.28999999</v>
      </c>
      <c r="R45" s="403">
        <v>162490761.43448415</v>
      </c>
      <c r="S45" s="398">
        <v>60</v>
      </c>
      <c r="T45" s="400">
        <v>5.8093272429671883E-2</v>
      </c>
      <c r="U45" s="400">
        <v>0.75098307142275389</v>
      </c>
      <c r="V45" s="400">
        <v>9.4517077890315271E-2</v>
      </c>
      <c r="W45" s="400">
        <v>0.92658340341422663</v>
      </c>
      <c r="X45" s="400">
        <v>0.1817992835447082</v>
      </c>
      <c r="Y45" s="400">
        <v>1.3786169928773424</v>
      </c>
      <c r="Z45" s="400">
        <v>0.26310147253226446</v>
      </c>
      <c r="AA45" s="400">
        <v>1.4955540642826128</v>
      </c>
      <c r="AB45" s="400">
        <v>2.0537877681448012E-2</v>
      </c>
      <c r="AC45" s="404">
        <v>-0.32192309075952358</v>
      </c>
      <c r="AD45" s="607" t="s">
        <v>62</v>
      </c>
      <c r="AE45" s="401" t="s">
        <v>1799</v>
      </c>
      <c r="AF45" s="401" t="s">
        <v>1018</v>
      </c>
      <c r="AG45" s="405" t="s">
        <v>1835</v>
      </c>
      <c r="AH45" s="405" t="s">
        <v>1019</v>
      </c>
      <c r="AI45" s="405">
        <v>5000</v>
      </c>
      <c r="AJ45" s="405">
        <v>1000</v>
      </c>
      <c r="AK45" s="405">
        <v>1000</v>
      </c>
      <c r="AL45" s="400">
        <v>0.01</v>
      </c>
      <c r="AM45" s="400">
        <v>0.2</v>
      </c>
      <c r="AN45" s="400" t="s">
        <v>103</v>
      </c>
      <c r="AO45" s="401" t="s">
        <v>1678</v>
      </c>
      <c r="AP45" s="401" t="s">
        <v>24</v>
      </c>
      <c r="AQ45" s="407" t="s">
        <v>966</v>
      </c>
      <c r="AR45" s="400">
        <v>3.4999999999999996E-3</v>
      </c>
      <c r="AS45" s="400">
        <v>3.4999999999999996E-3</v>
      </c>
      <c r="AT45" s="400"/>
      <c r="AW45" s="226"/>
      <c r="AX45" s="226"/>
      <c r="AY45" s="212"/>
      <c r="AZ45" s="212"/>
      <c r="BA45" s="212"/>
      <c r="BB45" s="212"/>
      <c r="BC45" s="212"/>
      <c r="BD45" s="212"/>
      <c r="BE45" s="212"/>
      <c r="BF45" s="212"/>
      <c r="BG45" s="214"/>
      <c r="BH45" s="214"/>
      <c r="BI45" s="227"/>
      <c r="BJ45" s="227"/>
      <c r="BK45" s="227"/>
      <c r="BL45" s="249"/>
      <c r="BM45" s="214"/>
      <c r="BN45" s="214"/>
      <c r="BO45" s="214"/>
      <c r="BP45" s="214"/>
      <c r="BQ45" s="214"/>
      <c r="BR45" s="214"/>
      <c r="BS45" s="214"/>
      <c r="BT45" s="214"/>
      <c r="BU45" s="214"/>
      <c r="BV45" s="217"/>
      <c r="BW45" s="212"/>
    </row>
    <row r="46" spans="2:75" ht="15.75" customHeight="1">
      <c r="B46" s="394" t="s">
        <v>1085</v>
      </c>
      <c r="C46" s="395">
        <v>32102131000176</v>
      </c>
      <c r="D46" s="396" t="s">
        <v>18</v>
      </c>
      <c r="E46" s="396" t="s">
        <v>916</v>
      </c>
      <c r="F46" s="396" t="s">
        <v>961</v>
      </c>
      <c r="G46" s="397" t="s">
        <v>1048</v>
      </c>
      <c r="H46" s="397" t="s">
        <v>62</v>
      </c>
      <c r="I46" s="397"/>
      <c r="J46" s="397" t="s">
        <v>904</v>
      </c>
      <c r="K46" s="398" t="s">
        <v>81</v>
      </c>
      <c r="L46" s="399" t="s">
        <v>1020</v>
      </c>
      <c r="M46" s="399" t="s">
        <v>62</v>
      </c>
      <c r="N46" s="398">
        <v>485357</v>
      </c>
      <c r="O46" s="398" t="s">
        <v>1678</v>
      </c>
      <c r="P46" s="402">
        <v>43447</v>
      </c>
      <c r="Q46" s="403">
        <v>462909875.31</v>
      </c>
      <c r="R46" s="403">
        <v>364741279.20591247</v>
      </c>
      <c r="S46" s="398">
        <v>61</v>
      </c>
      <c r="T46" s="400">
        <v>9.5616480493036837E-2</v>
      </c>
      <c r="U46" s="400">
        <v>1.2360529058889549</v>
      </c>
      <c r="V46" s="400">
        <v>0.13284031042805844</v>
      </c>
      <c r="W46" s="400">
        <v>1.3022792250292896</v>
      </c>
      <c r="X46" s="400">
        <v>0.2240674455912639</v>
      </c>
      <c r="Y46" s="400">
        <v>1.6991441441339348</v>
      </c>
      <c r="Z46" s="400">
        <v>0.26629863841196011</v>
      </c>
      <c r="AA46" s="400">
        <v>1.5137277916264542</v>
      </c>
      <c r="AB46" s="400">
        <v>2.7518193361133802E-3</v>
      </c>
      <c r="AC46" s="404">
        <v>10.03357930847856</v>
      </c>
      <c r="AD46" s="607">
        <v>34962302000162</v>
      </c>
      <c r="AE46" s="401" t="s">
        <v>156</v>
      </c>
      <c r="AF46" s="401" t="s">
        <v>1028</v>
      </c>
      <c r="AG46" s="405" t="s">
        <v>1836</v>
      </c>
      <c r="AH46" s="405" t="s">
        <v>1019</v>
      </c>
      <c r="AI46" s="405">
        <v>1000</v>
      </c>
      <c r="AJ46" s="405">
        <v>1000</v>
      </c>
      <c r="AK46" s="405">
        <v>1000</v>
      </c>
      <c r="AL46" s="400">
        <v>6.9999999999999993E-3</v>
      </c>
      <c r="AM46" s="400" t="s">
        <v>62</v>
      </c>
      <c r="AN46" s="400" t="s">
        <v>103</v>
      </c>
      <c r="AO46" s="401" t="s">
        <v>1678</v>
      </c>
      <c r="AP46" s="401" t="s">
        <v>18</v>
      </c>
      <c r="AQ46" s="407" t="s">
        <v>967</v>
      </c>
      <c r="AR46" s="400">
        <v>1.8666666666666666E-3</v>
      </c>
      <c r="AS46" s="400">
        <v>1.8666666666666666E-3</v>
      </c>
      <c r="AT46" s="400"/>
      <c r="AW46" s="226"/>
      <c r="AX46" s="226"/>
      <c r="AY46" s="212"/>
      <c r="AZ46" s="212"/>
      <c r="BA46" s="212"/>
      <c r="BB46" s="212"/>
      <c r="BC46" s="212"/>
      <c r="BD46" s="212"/>
      <c r="BE46" s="212"/>
      <c r="BF46" s="212"/>
      <c r="BG46" s="214"/>
      <c r="BH46" s="214"/>
      <c r="BI46" s="227"/>
      <c r="BJ46" s="227"/>
      <c r="BK46" s="227"/>
      <c r="BL46" s="249"/>
      <c r="BM46" s="214"/>
      <c r="BN46" s="214"/>
      <c r="BO46" s="214"/>
      <c r="BP46" s="214"/>
      <c r="BQ46" s="214"/>
      <c r="BR46" s="214"/>
      <c r="BS46" s="214"/>
      <c r="BT46" s="214"/>
      <c r="BU46" s="214"/>
      <c r="BV46" s="217"/>
      <c r="BW46" s="212"/>
    </row>
    <row r="47" spans="2:75" ht="15.75" customHeight="1">
      <c r="B47" s="394" t="s">
        <v>819</v>
      </c>
      <c r="C47" s="395">
        <v>12831360000114</v>
      </c>
      <c r="D47" s="396" t="s">
        <v>24</v>
      </c>
      <c r="E47" s="396" t="s">
        <v>911</v>
      </c>
      <c r="F47" s="396" t="s">
        <v>915</v>
      </c>
      <c r="G47" s="397" t="s">
        <v>62</v>
      </c>
      <c r="H47" s="397" t="s">
        <v>1693</v>
      </c>
      <c r="I47" s="397" t="s">
        <v>62</v>
      </c>
      <c r="J47" s="397" t="s">
        <v>907</v>
      </c>
      <c r="K47" s="398" t="s">
        <v>81</v>
      </c>
      <c r="L47" s="399" t="s">
        <v>1020</v>
      </c>
      <c r="M47" s="399" t="s">
        <v>1775</v>
      </c>
      <c r="N47" s="398">
        <v>262773</v>
      </c>
      <c r="O47" s="398" t="s">
        <v>1678</v>
      </c>
      <c r="P47" s="402">
        <v>40513</v>
      </c>
      <c r="Q47" s="403">
        <v>960549916.95000005</v>
      </c>
      <c r="R47" s="403">
        <v>964890758.05265939</v>
      </c>
      <c r="S47" s="398">
        <v>61</v>
      </c>
      <c r="T47" s="400">
        <v>0.227172807317084</v>
      </c>
      <c r="U47" s="400">
        <v>2.9367072200872535</v>
      </c>
      <c r="V47" s="400">
        <v>0.31489973188842435</v>
      </c>
      <c r="W47" s="400">
        <v>3.0870703138538431</v>
      </c>
      <c r="X47" s="400">
        <v>0.40001814506254951</v>
      </c>
      <c r="Y47" s="400">
        <v>3.0334102615255145</v>
      </c>
      <c r="Z47" s="400">
        <v>0.48918222850964632</v>
      </c>
      <c r="AA47" s="400">
        <v>2.7806703739854997</v>
      </c>
      <c r="AB47" s="400">
        <v>7.524015039199819E-2</v>
      </c>
      <c r="AC47" s="404">
        <v>2.3866578580963016</v>
      </c>
      <c r="AD47" s="607">
        <v>12798221000136</v>
      </c>
      <c r="AE47" s="401" t="s">
        <v>625</v>
      </c>
      <c r="AF47" s="401" t="s">
        <v>1023</v>
      </c>
      <c r="AG47" s="405" t="s">
        <v>96</v>
      </c>
      <c r="AH47" s="405" t="s">
        <v>1019</v>
      </c>
      <c r="AI47" s="405">
        <v>50000</v>
      </c>
      <c r="AJ47" s="405">
        <v>10000</v>
      </c>
      <c r="AK47" s="405">
        <v>50000</v>
      </c>
      <c r="AL47" s="400">
        <v>6.9999999999999993E-3</v>
      </c>
      <c r="AM47" s="400">
        <v>0.2</v>
      </c>
      <c r="AN47" s="400" t="s">
        <v>103</v>
      </c>
      <c r="AO47" s="401" t="s">
        <v>1678</v>
      </c>
      <c r="AP47" s="401" t="s">
        <v>24</v>
      </c>
      <c r="AQ47" s="407" t="s">
        <v>962</v>
      </c>
      <c r="AR47" s="400">
        <v>3.16666E-3</v>
      </c>
      <c r="AS47" s="400">
        <v>3.16666E-3</v>
      </c>
      <c r="AT47" s="400"/>
      <c r="AW47" s="226"/>
      <c r="AX47" s="226"/>
      <c r="AY47" s="212"/>
      <c r="AZ47" s="212"/>
      <c r="BA47" s="212"/>
      <c r="BB47" s="212"/>
      <c r="BC47" s="212"/>
      <c r="BD47" s="212"/>
      <c r="BE47" s="212"/>
      <c r="BF47" s="212"/>
      <c r="BG47" s="214"/>
      <c r="BH47" s="214"/>
      <c r="BI47" s="227"/>
      <c r="BJ47" s="227"/>
      <c r="BK47" s="227"/>
      <c r="BL47" s="249"/>
      <c r="BM47" s="214"/>
      <c r="BN47" s="214"/>
      <c r="BO47" s="214"/>
      <c r="BP47" s="214"/>
      <c r="BQ47" s="214"/>
      <c r="BR47" s="214"/>
      <c r="BS47" s="214"/>
      <c r="BT47" s="214"/>
      <c r="BU47" s="214"/>
      <c r="BV47" s="217"/>
      <c r="BW47" s="212"/>
    </row>
    <row r="48" spans="2:75" ht="15.75" customHeight="1">
      <c r="B48" s="394" t="s">
        <v>701</v>
      </c>
      <c r="C48" s="395">
        <v>30593439000136</v>
      </c>
      <c r="D48" s="396" t="s">
        <v>24</v>
      </c>
      <c r="E48" s="396" t="s">
        <v>911</v>
      </c>
      <c r="F48" s="396" t="s">
        <v>915</v>
      </c>
      <c r="G48" s="397" t="s">
        <v>62</v>
      </c>
      <c r="H48" s="397" t="s">
        <v>1693</v>
      </c>
      <c r="I48" s="397" t="s">
        <v>62</v>
      </c>
      <c r="J48" s="397" t="s">
        <v>907</v>
      </c>
      <c r="K48" s="398" t="s">
        <v>81</v>
      </c>
      <c r="L48" s="399" t="s">
        <v>1020</v>
      </c>
      <c r="M48" s="399" t="s">
        <v>1775</v>
      </c>
      <c r="N48" s="398">
        <v>486124</v>
      </c>
      <c r="O48" s="398" t="s">
        <v>1675</v>
      </c>
      <c r="P48" s="402">
        <v>43462</v>
      </c>
      <c r="Q48" s="403">
        <v>875689539.36000001</v>
      </c>
      <c r="R48" s="403">
        <v>556217467.59976196</v>
      </c>
      <c r="S48" s="398">
        <v>61</v>
      </c>
      <c r="T48" s="400">
        <v>0.2519168234883582</v>
      </c>
      <c r="U48" s="400">
        <v>3.2565779467042417</v>
      </c>
      <c r="V48" s="400">
        <v>0.375048652534407</v>
      </c>
      <c r="W48" s="400">
        <v>3.6767308582532756</v>
      </c>
      <c r="X48" s="400">
        <v>0.42599942575801797</v>
      </c>
      <c r="Y48" s="400">
        <v>3.2304310328129904</v>
      </c>
      <c r="Z48" s="400">
        <v>0.80963871554437294</v>
      </c>
      <c r="AA48" s="400">
        <v>4.6022489345226001</v>
      </c>
      <c r="AB48" s="400">
        <v>7.1626063474898416E-2</v>
      </c>
      <c r="AC48" s="404">
        <v>3.128593521717308</v>
      </c>
      <c r="AD48" s="607">
        <v>28692461000191</v>
      </c>
      <c r="AE48" s="401" t="s">
        <v>699</v>
      </c>
      <c r="AF48" s="401" t="s">
        <v>1023</v>
      </c>
      <c r="AG48" s="405" t="s">
        <v>96</v>
      </c>
      <c r="AH48" s="405" t="s">
        <v>1019</v>
      </c>
      <c r="AI48" s="405">
        <v>1000</v>
      </c>
      <c r="AJ48" s="405">
        <v>1000</v>
      </c>
      <c r="AK48" s="405">
        <v>1000</v>
      </c>
      <c r="AL48" s="400">
        <v>1.9E-2</v>
      </c>
      <c r="AM48" s="400">
        <v>0.2</v>
      </c>
      <c r="AN48" s="400" t="s">
        <v>103</v>
      </c>
      <c r="AO48" s="401" t="s">
        <v>1678</v>
      </c>
      <c r="AP48" s="401" t="s">
        <v>24</v>
      </c>
      <c r="AQ48" s="407" t="s">
        <v>962</v>
      </c>
      <c r="AR48" s="400">
        <v>1.2666666666666666E-3</v>
      </c>
      <c r="AS48" s="400">
        <v>1.2666666666666666E-3</v>
      </c>
      <c r="AT48" s="400"/>
      <c r="AW48" s="226"/>
      <c r="AX48" s="226"/>
      <c r="AY48" s="212"/>
      <c r="AZ48" s="212"/>
      <c r="BA48" s="212"/>
      <c r="BB48" s="212"/>
      <c r="BC48" s="212"/>
      <c r="BD48" s="212"/>
      <c r="BE48" s="212"/>
      <c r="BF48" s="212"/>
      <c r="BG48" s="214"/>
      <c r="BH48" s="214"/>
      <c r="BI48" s="227"/>
      <c r="BJ48" s="227"/>
      <c r="BK48" s="227"/>
      <c r="BL48" s="249"/>
      <c r="BM48" s="214"/>
      <c r="BN48" s="214"/>
      <c r="BO48" s="214"/>
      <c r="BP48" s="214"/>
      <c r="BQ48" s="214"/>
      <c r="BR48" s="214"/>
      <c r="BS48" s="214"/>
      <c r="BT48" s="214"/>
      <c r="BU48" s="214"/>
      <c r="BV48" s="217"/>
      <c r="BW48" s="212"/>
    </row>
    <row r="49" spans="2:75" ht="15.75" customHeight="1">
      <c r="B49" s="394" t="s">
        <v>587</v>
      </c>
      <c r="C49" s="395">
        <v>32295829000155</v>
      </c>
      <c r="D49" s="396" t="s">
        <v>27</v>
      </c>
      <c r="E49" s="396" t="s">
        <v>910</v>
      </c>
      <c r="F49" s="396"/>
      <c r="G49" s="397"/>
      <c r="H49" s="397" t="s">
        <v>1183</v>
      </c>
      <c r="I49" s="397" t="s">
        <v>62</v>
      </c>
      <c r="J49" s="397" t="s">
        <v>904</v>
      </c>
      <c r="K49" s="398" t="s">
        <v>81</v>
      </c>
      <c r="L49" s="399" t="s">
        <v>1020</v>
      </c>
      <c r="M49" s="399" t="s">
        <v>62</v>
      </c>
      <c r="N49" s="398">
        <v>488720</v>
      </c>
      <c r="O49" s="398" t="s">
        <v>1675</v>
      </c>
      <c r="P49" s="402">
        <v>43521</v>
      </c>
      <c r="Q49" s="403">
        <v>4517832.66</v>
      </c>
      <c r="R49" s="403">
        <v>5515215.5374603225</v>
      </c>
      <c r="S49" s="398">
        <v>61</v>
      </c>
      <c r="T49" s="400">
        <v>0.18456871064082048</v>
      </c>
      <c r="U49" s="400">
        <v>2.3859557468273227</v>
      </c>
      <c r="V49" s="400">
        <v>1.7598963029162862E-2</v>
      </c>
      <c r="W49" s="400">
        <v>0.17252868395959758</v>
      </c>
      <c r="X49" s="400">
        <v>0.23879729405501138</v>
      </c>
      <c r="Y49" s="400">
        <v>1.8108432608669038</v>
      </c>
      <c r="Z49" s="400">
        <v>0.35841106901100006</v>
      </c>
      <c r="AA49" s="400">
        <v>2.0373247089202211</v>
      </c>
      <c r="AB49" s="400">
        <v>0.18386063650394413</v>
      </c>
      <c r="AC49" s="404">
        <v>-0.34187791845850807</v>
      </c>
      <c r="AD49" s="607">
        <v>32041623000107</v>
      </c>
      <c r="AE49" s="401" t="s">
        <v>107</v>
      </c>
      <c r="AF49" s="401" t="s">
        <v>1018</v>
      </c>
      <c r="AG49" s="405" t="s">
        <v>1835</v>
      </c>
      <c r="AH49" s="405" t="s">
        <v>1019</v>
      </c>
      <c r="AI49" s="405">
        <v>500</v>
      </c>
      <c r="AJ49" s="405">
        <v>100</v>
      </c>
      <c r="AK49" s="405">
        <v>100</v>
      </c>
      <c r="AL49" s="400">
        <v>0</v>
      </c>
      <c r="AM49" s="400" t="s">
        <v>62</v>
      </c>
      <c r="AN49" s="400" t="s">
        <v>62</v>
      </c>
      <c r="AO49" s="401" t="s">
        <v>1678</v>
      </c>
      <c r="AP49" s="401" t="s">
        <v>1021</v>
      </c>
      <c r="AQ49" s="407" t="s">
        <v>957</v>
      </c>
      <c r="AR49" s="400">
        <v>7.9333333333333339E-3</v>
      </c>
      <c r="AS49" s="400">
        <v>7.9333333333333339E-3</v>
      </c>
      <c r="AT49" s="400"/>
      <c r="AW49" s="226"/>
      <c r="AX49" s="226"/>
      <c r="AY49" s="212"/>
      <c r="AZ49" s="212"/>
      <c r="BA49" s="212"/>
      <c r="BB49" s="212"/>
      <c r="BC49" s="212"/>
      <c r="BD49" s="212"/>
      <c r="BE49" s="212"/>
      <c r="BF49" s="212"/>
      <c r="BG49" s="214"/>
      <c r="BH49" s="214"/>
      <c r="BI49" s="227"/>
      <c r="BJ49" s="227"/>
      <c r="BK49" s="227"/>
      <c r="BL49" s="249"/>
      <c r="BM49" s="214"/>
      <c r="BN49" s="214"/>
      <c r="BO49" s="214"/>
      <c r="BP49" s="214"/>
      <c r="BQ49" s="214"/>
      <c r="BR49" s="214"/>
      <c r="BS49" s="214"/>
      <c r="BT49" s="214"/>
      <c r="BU49" s="214"/>
      <c r="BV49" s="217"/>
      <c r="BW49" s="212"/>
    </row>
    <row r="50" spans="2:75" ht="15.75" customHeight="1">
      <c r="B50" s="394" t="s">
        <v>944</v>
      </c>
      <c r="C50" s="395">
        <v>30556738000109</v>
      </c>
      <c r="D50" s="396" t="s">
        <v>24</v>
      </c>
      <c r="E50" s="396" t="s">
        <v>911</v>
      </c>
      <c r="F50" s="396" t="s">
        <v>915</v>
      </c>
      <c r="G50" s="397" t="s">
        <v>62</v>
      </c>
      <c r="H50" s="397" t="s">
        <v>1183</v>
      </c>
      <c r="I50" s="397" t="s">
        <v>62</v>
      </c>
      <c r="J50" s="397" t="s">
        <v>907</v>
      </c>
      <c r="K50" s="398" t="s">
        <v>81</v>
      </c>
      <c r="L50" s="399" t="s">
        <v>1020</v>
      </c>
      <c r="M50" s="399" t="s">
        <v>62</v>
      </c>
      <c r="N50" s="398">
        <v>476080</v>
      </c>
      <c r="O50" s="398" t="s">
        <v>1675</v>
      </c>
      <c r="P50" s="402">
        <v>43375</v>
      </c>
      <c r="Q50" s="403">
        <v>744112869.74000001</v>
      </c>
      <c r="R50" s="403">
        <v>558291905.47972214</v>
      </c>
      <c r="S50" s="398">
        <v>90</v>
      </c>
      <c r="T50" s="400">
        <v>0.18248392530443258</v>
      </c>
      <c r="U50" s="400">
        <v>2.3590053198725824</v>
      </c>
      <c r="V50" s="400">
        <v>0.19159215478208269</v>
      </c>
      <c r="W50" s="400">
        <v>1.8782437503142251</v>
      </c>
      <c r="X50" s="400">
        <v>0.32033237894196409</v>
      </c>
      <c r="Y50" s="400">
        <v>2.4291386212730228</v>
      </c>
      <c r="Z50" s="400">
        <v>0.48295213311651541</v>
      </c>
      <c r="AA50" s="400">
        <v>2.7452564920471429</v>
      </c>
      <c r="AB50" s="400">
        <v>6.0240923843302298E-2</v>
      </c>
      <c r="AC50" s="404">
        <v>1.3281179455378533</v>
      </c>
      <c r="AD50" s="607">
        <v>24300684000105</v>
      </c>
      <c r="AE50" s="401" t="s">
        <v>337</v>
      </c>
      <c r="AF50" s="401" t="s">
        <v>1026</v>
      </c>
      <c r="AG50" s="405" t="s">
        <v>1027</v>
      </c>
      <c r="AH50" s="405" t="s">
        <v>1019</v>
      </c>
      <c r="AI50" s="405">
        <v>50000</v>
      </c>
      <c r="AJ50" s="405">
        <v>25000</v>
      </c>
      <c r="AK50" s="405">
        <v>50000</v>
      </c>
      <c r="AL50" s="400">
        <v>1.975E-2</v>
      </c>
      <c r="AM50" s="400">
        <v>0.2</v>
      </c>
      <c r="AN50" s="400" t="s">
        <v>103</v>
      </c>
      <c r="AO50" s="401" t="s">
        <v>1678</v>
      </c>
      <c r="AP50" s="401" t="s">
        <v>24</v>
      </c>
      <c r="AQ50" s="407" t="s">
        <v>966</v>
      </c>
      <c r="AR50" s="400">
        <v>3.9500000000000004E-3</v>
      </c>
      <c r="AS50" s="400">
        <v>3.9500000000000004E-3</v>
      </c>
      <c r="AT50" s="400"/>
      <c r="AW50" s="226"/>
      <c r="AX50" s="226"/>
      <c r="AY50" s="212"/>
      <c r="AZ50" s="212"/>
      <c r="BA50" s="212"/>
      <c r="BB50" s="212"/>
      <c r="BC50" s="212"/>
      <c r="BD50" s="212"/>
      <c r="BE50" s="212"/>
      <c r="BF50" s="212"/>
      <c r="BG50" s="214"/>
      <c r="BH50" s="214"/>
      <c r="BI50" s="227"/>
      <c r="BJ50" s="227"/>
      <c r="BK50" s="227"/>
      <c r="BL50" s="249"/>
      <c r="BM50" s="214"/>
      <c r="BN50" s="214"/>
      <c r="BO50" s="214"/>
      <c r="BP50" s="214"/>
      <c r="BQ50" s="214"/>
      <c r="BR50" s="214"/>
      <c r="BS50" s="214"/>
      <c r="BT50" s="214"/>
      <c r="BU50" s="214"/>
      <c r="BV50" s="217"/>
      <c r="BW50" s="212"/>
    </row>
    <row r="51" spans="2:75" ht="15.75" customHeight="1">
      <c r="B51" s="394" t="s">
        <v>41</v>
      </c>
      <c r="C51" s="395">
        <v>37806055000101</v>
      </c>
      <c r="D51" s="396" t="s">
        <v>18</v>
      </c>
      <c r="E51" s="396" t="s">
        <v>916</v>
      </c>
      <c r="F51" s="396" t="s">
        <v>983</v>
      </c>
      <c r="G51" s="397" t="s">
        <v>1048</v>
      </c>
      <c r="H51" s="397" t="s">
        <v>62</v>
      </c>
      <c r="I51" s="397" t="s">
        <v>1673</v>
      </c>
      <c r="J51" s="397" t="s">
        <v>904</v>
      </c>
      <c r="K51" s="398" t="s">
        <v>81</v>
      </c>
      <c r="L51" s="399" t="s">
        <v>1020</v>
      </c>
      <c r="M51" s="399" t="s">
        <v>62</v>
      </c>
      <c r="N51" s="398">
        <v>551791</v>
      </c>
      <c r="O51" s="398" t="s">
        <v>1675</v>
      </c>
      <c r="P51" s="402">
        <v>44069</v>
      </c>
      <c r="Q51" s="403">
        <v>134838741.62</v>
      </c>
      <c r="R51" s="403">
        <v>104349584.08178571</v>
      </c>
      <c r="S51" s="398">
        <v>91</v>
      </c>
      <c r="T51" s="400">
        <v>9.9779881428285089E-2</v>
      </c>
      <c r="U51" s="400">
        <v>1.2898740023971993</v>
      </c>
      <c r="V51" s="400">
        <v>0.13875957348128964</v>
      </c>
      <c r="W51" s="400">
        <v>1.3603077953997353</v>
      </c>
      <c r="X51" s="400">
        <v>0.19455520917035862</v>
      </c>
      <c r="Y51" s="400">
        <v>1.475347494145113</v>
      </c>
      <c r="Z51" s="400" t="s">
        <v>1781</v>
      </c>
      <c r="AA51" s="400" t="s">
        <v>1781</v>
      </c>
      <c r="AB51" s="400">
        <v>1.402393455777768E-3</v>
      </c>
      <c r="AC51" s="404">
        <v>23.404266386728597</v>
      </c>
      <c r="AD51" s="607" t="s">
        <v>62</v>
      </c>
      <c r="AE51" s="401" t="s">
        <v>797</v>
      </c>
      <c r="AF51" s="401" t="s">
        <v>1018</v>
      </c>
      <c r="AG51" s="405" t="s">
        <v>1835</v>
      </c>
      <c r="AH51" s="405" t="s">
        <v>1019</v>
      </c>
      <c r="AI51" s="405">
        <v>5000</v>
      </c>
      <c r="AJ51" s="405">
        <v>5000</v>
      </c>
      <c r="AK51" s="405">
        <v>5000</v>
      </c>
      <c r="AL51" s="400">
        <v>1.9799999999999998E-2</v>
      </c>
      <c r="AM51" s="400">
        <v>0.2</v>
      </c>
      <c r="AN51" s="400" t="s">
        <v>62</v>
      </c>
      <c r="AO51" s="401" t="s">
        <v>1678</v>
      </c>
      <c r="AP51" s="401" t="s">
        <v>24</v>
      </c>
      <c r="AQ51" s="407" t="s">
        <v>966</v>
      </c>
      <c r="AR51" s="400">
        <v>1.0500000000000001E-2</v>
      </c>
      <c r="AS51" s="400">
        <v>1.0500000000000001E-2</v>
      </c>
      <c r="AT51" s="400"/>
      <c r="AW51" s="226"/>
      <c r="AX51" s="226"/>
      <c r="AY51" s="212"/>
      <c r="AZ51" s="212"/>
      <c r="BA51" s="212"/>
      <c r="BB51" s="212"/>
      <c r="BC51" s="212"/>
      <c r="BD51" s="212"/>
      <c r="BE51" s="212"/>
      <c r="BF51" s="212"/>
      <c r="BG51" s="214"/>
      <c r="BH51" s="214"/>
      <c r="BI51" s="227"/>
      <c r="BJ51" s="227"/>
      <c r="BK51" s="227"/>
      <c r="BL51" s="249"/>
      <c r="BM51" s="214"/>
      <c r="BN51" s="214"/>
      <c r="BO51" s="214"/>
      <c r="BP51" s="214"/>
      <c r="BQ51" s="214"/>
      <c r="BR51" s="214"/>
      <c r="BS51" s="214"/>
      <c r="BT51" s="214"/>
      <c r="BU51" s="214"/>
      <c r="BV51" s="217"/>
      <c r="BW51" s="212"/>
    </row>
    <row r="52" spans="2:75" ht="15.75" customHeight="1">
      <c r="B52" s="394" t="s">
        <v>258</v>
      </c>
      <c r="C52" s="395">
        <v>35726908000161</v>
      </c>
      <c r="D52" s="396" t="s">
        <v>24</v>
      </c>
      <c r="E52" s="396" t="s">
        <v>911</v>
      </c>
      <c r="F52" s="396" t="s">
        <v>915</v>
      </c>
      <c r="G52" s="397" t="s">
        <v>62</v>
      </c>
      <c r="H52" s="397" t="s">
        <v>1183</v>
      </c>
      <c r="I52" s="397" t="s">
        <v>62</v>
      </c>
      <c r="J52" s="397" t="s">
        <v>907</v>
      </c>
      <c r="K52" s="398" t="s">
        <v>81</v>
      </c>
      <c r="L52" s="399" t="s">
        <v>1020</v>
      </c>
      <c r="M52" s="399" t="s">
        <v>1775</v>
      </c>
      <c r="N52" s="398">
        <v>532541</v>
      </c>
      <c r="O52" s="398" t="s">
        <v>1678</v>
      </c>
      <c r="P52" s="402">
        <v>43921</v>
      </c>
      <c r="Q52" s="403">
        <v>1069324942.87</v>
      </c>
      <c r="R52" s="403">
        <v>744462147.47615111</v>
      </c>
      <c r="S52" s="398">
        <v>91</v>
      </c>
      <c r="T52" s="400">
        <v>0.25325969098892909</v>
      </c>
      <c r="U52" s="400">
        <v>3.2739374569868374</v>
      </c>
      <c r="V52" s="400">
        <v>0.35323052176284642</v>
      </c>
      <c r="W52" s="400">
        <v>3.4628402226380928</v>
      </c>
      <c r="X52" s="400">
        <v>0.52037315659559091</v>
      </c>
      <c r="Y52" s="400">
        <v>3.9460841777381459</v>
      </c>
      <c r="Z52" s="400" t="s">
        <v>1781</v>
      </c>
      <c r="AA52" s="400" t="s">
        <v>1781</v>
      </c>
      <c r="AB52" s="400">
        <v>6.8136567763140907E-2</v>
      </c>
      <c r="AC52" s="404">
        <v>3.0502483702549879</v>
      </c>
      <c r="AD52" s="607">
        <v>35803288000117</v>
      </c>
      <c r="AE52" s="401" t="s">
        <v>259</v>
      </c>
      <c r="AF52" s="401" t="s">
        <v>1018</v>
      </c>
      <c r="AG52" s="405" t="s">
        <v>1835</v>
      </c>
      <c r="AH52" s="405" t="s">
        <v>1019</v>
      </c>
      <c r="AI52" s="405">
        <v>50000</v>
      </c>
      <c r="AJ52" s="405">
        <v>10000</v>
      </c>
      <c r="AK52" s="405">
        <v>50000</v>
      </c>
      <c r="AL52" s="400">
        <v>1.9E-2</v>
      </c>
      <c r="AM52" s="400">
        <v>0.2</v>
      </c>
      <c r="AN52" s="400" t="s">
        <v>62</v>
      </c>
      <c r="AO52" s="401" t="s">
        <v>1678</v>
      </c>
      <c r="AP52" s="401" t="s">
        <v>24</v>
      </c>
      <c r="AQ52" s="407" t="s">
        <v>962</v>
      </c>
      <c r="AR52" s="400" t="s">
        <v>62</v>
      </c>
      <c r="AS52" s="400" t="s">
        <v>62</v>
      </c>
      <c r="AT52" s="400"/>
      <c r="AW52" s="226"/>
      <c r="AX52" s="226"/>
      <c r="AY52" s="212"/>
      <c r="AZ52" s="212"/>
      <c r="BA52" s="212"/>
      <c r="BB52" s="212"/>
      <c r="BC52" s="212"/>
      <c r="BD52" s="212"/>
      <c r="BE52" s="212"/>
      <c r="BF52" s="212"/>
      <c r="BG52" s="214"/>
      <c r="BH52" s="214"/>
      <c r="BI52" s="227"/>
      <c r="BJ52" s="227"/>
      <c r="BK52" s="227"/>
      <c r="BL52" s="249"/>
      <c r="BM52" s="214"/>
      <c r="BN52" s="214"/>
      <c r="BO52" s="214"/>
      <c r="BP52" s="214"/>
      <c r="BQ52" s="214"/>
      <c r="BR52" s="214"/>
      <c r="BS52" s="214"/>
      <c r="BT52" s="214"/>
      <c r="BU52" s="214"/>
      <c r="BV52" s="217"/>
      <c r="BW52" s="212"/>
    </row>
    <row r="53" spans="2:75" ht="15.75" customHeight="1">
      <c r="B53" s="394" t="s">
        <v>1640</v>
      </c>
      <c r="C53" s="395">
        <v>46329524000121</v>
      </c>
      <c r="D53" s="396" t="s">
        <v>27</v>
      </c>
      <c r="E53" s="396" t="s">
        <v>903</v>
      </c>
      <c r="F53" s="396" t="s">
        <v>1671</v>
      </c>
      <c r="G53" s="397"/>
      <c r="H53" s="397" t="s">
        <v>62</v>
      </c>
      <c r="I53" s="397" t="s">
        <v>62</v>
      </c>
      <c r="J53" s="397" t="s">
        <v>904</v>
      </c>
      <c r="K53" s="398" t="s">
        <v>81</v>
      </c>
      <c r="L53" s="399" t="s">
        <v>1020</v>
      </c>
      <c r="M53" s="399" t="s">
        <v>1775</v>
      </c>
      <c r="N53" s="398">
        <v>659622</v>
      </c>
      <c r="O53" s="398" t="s">
        <v>1675</v>
      </c>
      <c r="P53" s="402">
        <v>44725</v>
      </c>
      <c r="Q53" s="403">
        <v>72542707.579999998</v>
      </c>
      <c r="R53" s="403" t="s">
        <v>1781</v>
      </c>
      <c r="S53" s="398">
        <v>122</v>
      </c>
      <c r="T53" s="400" t="s">
        <v>1781</v>
      </c>
      <c r="U53" s="400" t="s">
        <v>1781</v>
      </c>
      <c r="V53" s="400" t="s">
        <v>1781</v>
      </c>
      <c r="W53" s="400" t="s">
        <v>1781</v>
      </c>
      <c r="X53" s="400" t="s">
        <v>1781</v>
      </c>
      <c r="Y53" s="400" t="s">
        <v>1781</v>
      </c>
      <c r="Z53" s="400" t="s">
        <v>1781</v>
      </c>
      <c r="AA53" s="400" t="s">
        <v>1781</v>
      </c>
      <c r="AB53" s="400" t="s">
        <v>1781</v>
      </c>
      <c r="AC53" s="404" t="s">
        <v>1781</v>
      </c>
      <c r="AD53" s="607">
        <v>46465003000100</v>
      </c>
      <c r="AE53" s="401" t="s">
        <v>107</v>
      </c>
      <c r="AF53" s="401" t="s">
        <v>1018</v>
      </c>
      <c r="AG53" s="405" t="s">
        <v>1835</v>
      </c>
      <c r="AH53" s="405" t="s">
        <v>1019</v>
      </c>
      <c r="AI53" s="405" t="s">
        <v>1797</v>
      </c>
      <c r="AJ53" s="405" t="s">
        <v>1797</v>
      </c>
      <c r="AK53" s="405" t="s">
        <v>1797</v>
      </c>
      <c r="AL53" s="400">
        <v>0</v>
      </c>
      <c r="AM53" s="400" t="s">
        <v>62</v>
      </c>
      <c r="AN53" s="400" t="s">
        <v>1798</v>
      </c>
      <c r="AO53" s="401" t="s">
        <v>1678</v>
      </c>
      <c r="AP53" s="401" t="s">
        <v>1021</v>
      </c>
      <c r="AQ53" s="407" t="s">
        <v>957</v>
      </c>
      <c r="AR53" s="400" t="s">
        <v>62</v>
      </c>
      <c r="AS53" s="400" t="s">
        <v>62</v>
      </c>
      <c r="AT53" s="400"/>
      <c r="AW53" s="226"/>
      <c r="AX53" s="226"/>
      <c r="AY53" s="212"/>
      <c r="AZ53" s="212"/>
      <c r="BA53" s="212"/>
      <c r="BB53" s="212"/>
      <c r="BC53" s="212"/>
      <c r="BD53" s="212"/>
      <c r="BE53" s="212"/>
      <c r="BF53" s="212"/>
      <c r="BG53" s="214"/>
      <c r="BH53" s="214"/>
      <c r="BI53" s="227"/>
      <c r="BJ53" s="227"/>
      <c r="BK53" s="227"/>
      <c r="BL53" s="249"/>
      <c r="BM53" s="214"/>
      <c r="BN53" s="214"/>
      <c r="BO53" s="214"/>
      <c r="BP53" s="214"/>
      <c r="BQ53" s="214"/>
      <c r="BR53" s="214"/>
      <c r="BS53" s="214"/>
      <c r="BT53" s="214"/>
      <c r="BU53" s="214"/>
      <c r="BV53" s="217"/>
      <c r="BW53" s="212"/>
    </row>
    <row r="54" spans="2:75" ht="15.75" customHeight="1">
      <c r="B54" s="394" t="s">
        <v>170</v>
      </c>
      <c r="C54" s="395">
        <v>34218678000167</v>
      </c>
      <c r="D54" s="396" t="s">
        <v>18</v>
      </c>
      <c r="E54" s="396" t="s">
        <v>916</v>
      </c>
      <c r="F54" s="396" t="s">
        <v>983</v>
      </c>
      <c r="G54" s="397" t="s">
        <v>1048</v>
      </c>
      <c r="H54" s="397" t="s">
        <v>62</v>
      </c>
      <c r="I54" s="397" t="s">
        <v>1673</v>
      </c>
      <c r="J54" s="397" t="s">
        <v>904</v>
      </c>
      <c r="K54" s="398" t="s">
        <v>81</v>
      </c>
      <c r="L54" s="399" t="s">
        <v>1020</v>
      </c>
      <c r="M54" s="399" t="s">
        <v>62</v>
      </c>
      <c r="N54" s="398">
        <v>523496</v>
      </c>
      <c r="O54" s="398" t="s">
        <v>1678</v>
      </c>
      <c r="P54" s="402">
        <v>43826</v>
      </c>
      <c r="Q54" s="403">
        <v>322713730.58999997</v>
      </c>
      <c r="R54" s="403">
        <v>194749423.50555569</v>
      </c>
      <c r="S54" s="398">
        <v>180</v>
      </c>
      <c r="T54" s="400">
        <v>9.4913279683340956E-2</v>
      </c>
      <c r="U54" s="400">
        <v>1.2269624917703204</v>
      </c>
      <c r="V54" s="400">
        <v>0.13245547943943037</v>
      </c>
      <c r="W54" s="400">
        <v>1.2985065945677758</v>
      </c>
      <c r="X54" s="400">
        <v>0.21110927984115535</v>
      </c>
      <c r="Y54" s="400">
        <v>1.6008800192633459</v>
      </c>
      <c r="Z54" s="400" t="s">
        <v>1781</v>
      </c>
      <c r="AA54" s="400" t="s">
        <v>1781</v>
      </c>
      <c r="AB54" s="400">
        <v>3.1955944672346363E-3</v>
      </c>
      <c r="AC54" s="404">
        <v>8.5342432987347916</v>
      </c>
      <c r="AD54" s="607" t="s">
        <v>62</v>
      </c>
      <c r="AE54" s="401" t="s">
        <v>171</v>
      </c>
      <c r="AF54" s="401" t="s">
        <v>1045</v>
      </c>
      <c r="AG54" s="405" t="s">
        <v>1045</v>
      </c>
      <c r="AH54" s="405" t="s">
        <v>1019</v>
      </c>
      <c r="AI54" s="405">
        <v>5000</v>
      </c>
      <c r="AJ54" s="405" t="s">
        <v>1797</v>
      </c>
      <c r="AK54" s="405" t="s">
        <v>1797</v>
      </c>
      <c r="AL54" s="400">
        <v>1.1000000000000001E-2</v>
      </c>
      <c r="AM54" s="400">
        <v>0.2</v>
      </c>
      <c r="AN54" s="400" t="s">
        <v>103</v>
      </c>
      <c r="AO54" s="401" t="s">
        <v>1678</v>
      </c>
      <c r="AP54" s="401" t="s">
        <v>24</v>
      </c>
      <c r="AQ54" s="407" t="s">
        <v>969</v>
      </c>
      <c r="AR54" s="400">
        <v>2.7499999999999998E-3</v>
      </c>
      <c r="AS54" s="400">
        <v>2.7499999999999998E-3</v>
      </c>
      <c r="AT54" s="400"/>
      <c r="AW54" s="226"/>
      <c r="AX54" s="226"/>
      <c r="AY54" s="212"/>
      <c r="AZ54" s="212"/>
      <c r="BA54" s="212"/>
      <c r="BB54" s="212"/>
      <c r="BC54" s="212"/>
      <c r="BD54" s="212"/>
      <c r="BE54" s="212"/>
      <c r="BF54" s="212"/>
      <c r="BG54" s="214"/>
      <c r="BH54" s="214"/>
      <c r="BI54" s="227"/>
      <c r="BJ54" s="227"/>
      <c r="BK54" s="227"/>
      <c r="BL54" s="249"/>
      <c r="BM54" s="214"/>
      <c r="BN54" s="214"/>
      <c r="BO54" s="214"/>
      <c r="BP54" s="214"/>
      <c r="BQ54" s="214"/>
      <c r="BR54" s="214"/>
      <c r="BS54" s="214"/>
      <c r="BT54" s="214"/>
      <c r="BU54" s="214"/>
      <c r="BV54" s="217"/>
      <c r="BW54" s="212"/>
    </row>
    <row r="55" spans="2:75" ht="15.75" customHeight="1">
      <c r="B55" s="394" t="s">
        <v>863</v>
      </c>
      <c r="C55" s="395">
        <v>43096273000194</v>
      </c>
      <c r="D55" s="396" t="s">
        <v>27</v>
      </c>
      <c r="E55" s="396" t="s">
        <v>903</v>
      </c>
      <c r="F55" s="396"/>
      <c r="G55" s="397"/>
      <c r="H55" s="397" t="s">
        <v>62</v>
      </c>
      <c r="I55" s="397" t="s">
        <v>62</v>
      </c>
      <c r="J55" s="397" t="s">
        <v>908</v>
      </c>
      <c r="K55" s="398" t="s">
        <v>81</v>
      </c>
      <c r="L55" s="399" t="s">
        <v>1020</v>
      </c>
      <c r="M55" s="399" t="s">
        <v>1775</v>
      </c>
      <c r="N55" s="398">
        <v>616370</v>
      </c>
      <c r="O55" s="398" t="s">
        <v>1675</v>
      </c>
      <c r="P55" s="402">
        <v>44434</v>
      </c>
      <c r="Q55" s="403">
        <v>30784967.670000002</v>
      </c>
      <c r="R55" s="403">
        <v>33315229.171349205</v>
      </c>
      <c r="S55" s="398">
        <v>212</v>
      </c>
      <c r="T55" s="400">
        <v>-0.10561329629961469</v>
      </c>
      <c r="U55" s="400">
        <v>-1.3652836950127718</v>
      </c>
      <c r="V55" s="400">
        <v>-3.6022114346546563E-2</v>
      </c>
      <c r="W55" s="400">
        <v>-0.35313716901122683</v>
      </c>
      <c r="X55" s="400" t="s">
        <v>1781</v>
      </c>
      <c r="Y55" s="400" t="s">
        <v>1781</v>
      </c>
      <c r="Z55" s="400" t="s">
        <v>1781</v>
      </c>
      <c r="AA55" s="400" t="s">
        <v>1781</v>
      </c>
      <c r="AB55" s="400">
        <v>0.16837839531087839</v>
      </c>
      <c r="AC55" s="404">
        <v>-0.71164983873214893</v>
      </c>
      <c r="AD55" s="607" t="s">
        <v>62</v>
      </c>
      <c r="AE55" s="401" t="s">
        <v>107</v>
      </c>
      <c r="AF55" s="401" t="s">
        <v>1018</v>
      </c>
      <c r="AG55" s="405" t="s">
        <v>1835</v>
      </c>
      <c r="AH55" s="405" t="s">
        <v>1035</v>
      </c>
      <c r="AI55" s="405">
        <v>10000</v>
      </c>
      <c r="AJ55" s="405">
        <v>10000</v>
      </c>
      <c r="AK55" s="405">
        <v>10000</v>
      </c>
      <c r="AL55" s="400">
        <v>7.4999999999999997E-3</v>
      </c>
      <c r="AM55" s="400" t="s">
        <v>62</v>
      </c>
      <c r="AN55" s="400" t="s">
        <v>1798</v>
      </c>
      <c r="AO55" s="401" t="s">
        <v>1678</v>
      </c>
      <c r="AP55" s="401" t="s">
        <v>1021</v>
      </c>
      <c r="AQ55" s="407" t="s">
        <v>985</v>
      </c>
      <c r="AR55" s="400" t="s">
        <v>62</v>
      </c>
      <c r="AS55" s="400" t="s">
        <v>62</v>
      </c>
      <c r="AT55" s="400"/>
      <c r="AW55" s="226"/>
      <c r="AX55" s="226"/>
      <c r="AY55" s="212"/>
      <c r="AZ55" s="212"/>
      <c r="BA55" s="212"/>
      <c r="BB55" s="212"/>
      <c r="BC55" s="212"/>
      <c r="BD55" s="212"/>
      <c r="BE55" s="212"/>
      <c r="BF55" s="212"/>
      <c r="BG55" s="214"/>
      <c r="BH55" s="214"/>
      <c r="BI55" s="227"/>
      <c r="BJ55" s="227"/>
      <c r="BK55" s="227"/>
      <c r="BL55" s="249"/>
      <c r="BM55" s="214"/>
      <c r="BN55" s="214"/>
      <c r="BO55" s="214"/>
      <c r="BP55" s="214"/>
      <c r="BQ55" s="214"/>
      <c r="BR55" s="214"/>
      <c r="BS55" s="214"/>
      <c r="BT55" s="214"/>
      <c r="BU55" s="214"/>
      <c r="BV55" s="217"/>
      <c r="BW55" s="212"/>
    </row>
    <row r="56" spans="2:75" ht="15.75" customHeight="1">
      <c r="B56" s="394" t="s">
        <v>1384</v>
      </c>
      <c r="C56" s="395">
        <v>30877877000126</v>
      </c>
      <c r="D56" s="396" t="s">
        <v>18</v>
      </c>
      <c r="E56" s="396" t="s">
        <v>916</v>
      </c>
      <c r="F56" s="396" t="s">
        <v>983</v>
      </c>
      <c r="G56" s="397" t="s">
        <v>1048</v>
      </c>
      <c r="H56" s="397" t="s">
        <v>62</v>
      </c>
      <c r="I56" s="397" t="s">
        <v>1673</v>
      </c>
      <c r="J56" s="397" t="s">
        <v>904</v>
      </c>
      <c r="K56" s="398" t="s">
        <v>81</v>
      </c>
      <c r="L56" s="399" t="s">
        <v>1020</v>
      </c>
      <c r="M56" s="399" t="s">
        <v>62</v>
      </c>
      <c r="N56" s="398">
        <v>471331</v>
      </c>
      <c r="O56" s="398" t="s">
        <v>1675</v>
      </c>
      <c r="P56" s="402">
        <v>43311</v>
      </c>
      <c r="Q56" s="403">
        <v>58841348.590000004</v>
      </c>
      <c r="R56" s="403">
        <v>46958930.899285696</v>
      </c>
      <c r="S56" s="398">
        <v>271</v>
      </c>
      <c r="T56" s="400">
        <v>9.4116528873928962E-2</v>
      </c>
      <c r="U56" s="400">
        <v>1.2166627385461384</v>
      </c>
      <c r="V56" s="400">
        <v>0.14697581971801466</v>
      </c>
      <c r="W56" s="400">
        <v>1.4408544814721584</v>
      </c>
      <c r="X56" s="400">
        <v>0.23379409328674017</v>
      </c>
      <c r="Y56" s="400">
        <v>1.7729030805569004</v>
      </c>
      <c r="Z56" s="400">
        <v>0.30961810397509959</v>
      </c>
      <c r="AA56" s="400">
        <v>1.759969677549609</v>
      </c>
      <c r="AB56" s="400">
        <v>7.7530159421063741E-3</v>
      </c>
      <c r="AC56" s="404">
        <v>5.1649348942836273</v>
      </c>
      <c r="AD56" s="607">
        <v>22672424000135</v>
      </c>
      <c r="AE56" s="401" t="s">
        <v>107</v>
      </c>
      <c r="AF56" s="401" t="s">
        <v>1018</v>
      </c>
      <c r="AG56" s="405" t="s">
        <v>1835</v>
      </c>
      <c r="AH56" s="405" t="s">
        <v>1035</v>
      </c>
      <c r="AI56" s="405">
        <v>50000</v>
      </c>
      <c r="AJ56" s="405">
        <v>50000</v>
      </c>
      <c r="AK56" s="405">
        <v>0</v>
      </c>
      <c r="AL56" s="400">
        <v>0</v>
      </c>
      <c r="AM56" s="400" t="s">
        <v>62</v>
      </c>
      <c r="AN56" s="400" t="s">
        <v>62</v>
      </c>
      <c r="AO56" s="401" t="s">
        <v>1678</v>
      </c>
      <c r="AP56" s="401" t="s">
        <v>24</v>
      </c>
      <c r="AQ56" s="407" t="s">
        <v>977</v>
      </c>
      <c r="AR56" s="400">
        <v>6.6666666666666662E-3</v>
      </c>
      <c r="AS56" s="400">
        <v>6.6666666666666662E-3</v>
      </c>
      <c r="AT56" s="400"/>
      <c r="AW56" s="226"/>
      <c r="AX56" s="226"/>
      <c r="AY56" s="212"/>
      <c r="AZ56" s="212"/>
      <c r="BA56" s="212"/>
      <c r="BB56" s="212"/>
      <c r="BC56" s="212"/>
      <c r="BD56" s="212"/>
      <c r="BE56" s="212"/>
      <c r="BF56" s="212"/>
      <c r="BG56" s="214"/>
      <c r="BH56" s="214"/>
      <c r="BI56" s="227"/>
      <c r="BJ56" s="227"/>
      <c r="BK56" s="227"/>
      <c r="BL56" s="249"/>
      <c r="BM56" s="214"/>
      <c r="BN56" s="214"/>
      <c r="BO56" s="214"/>
      <c r="BP56" s="214"/>
      <c r="BQ56" s="214"/>
      <c r="BR56" s="214"/>
      <c r="BS56" s="214"/>
      <c r="BT56" s="214"/>
      <c r="BU56" s="214"/>
      <c r="BV56" s="217"/>
      <c r="BW56" s="212"/>
    </row>
    <row r="57" spans="2:75" ht="15.75" customHeight="1">
      <c r="B57" s="394" t="s">
        <v>1480</v>
      </c>
      <c r="C57" s="395">
        <v>18719154000101</v>
      </c>
      <c r="D57" s="396" t="s">
        <v>18</v>
      </c>
      <c r="E57" s="396" t="s">
        <v>916</v>
      </c>
      <c r="F57" s="396" t="s">
        <v>970</v>
      </c>
      <c r="G57" s="397" t="s">
        <v>1048</v>
      </c>
      <c r="H57" s="397" t="s">
        <v>62</v>
      </c>
      <c r="I57" s="397"/>
      <c r="J57" s="397" t="s">
        <v>904</v>
      </c>
      <c r="K57" s="398" t="s">
        <v>81</v>
      </c>
      <c r="L57" s="399" t="s">
        <v>1694</v>
      </c>
      <c r="M57" s="399" t="s">
        <v>1775</v>
      </c>
      <c r="N57" s="398">
        <v>361445</v>
      </c>
      <c r="O57" s="398" t="s">
        <v>1675</v>
      </c>
      <c r="P57" s="402">
        <v>41698</v>
      </c>
      <c r="Q57" s="403">
        <v>4429327174.8400002</v>
      </c>
      <c r="R57" s="403">
        <v>3873838851.9058709</v>
      </c>
      <c r="S57" s="398">
        <v>0</v>
      </c>
      <c r="T57" s="400">
        <v>8.2563302071404943E-2</v>
      </c>
      <c r="U57" s="400">
        <v>1.0673119206952981</v>
      </c>
      <c r="V57" s="400">
        <v>0.11205540560532024</v>
      </c>
      <c r="W57" s="400">
        <v>1.098517658546637</v>
      </c>
      <c r="X57" s="400">
        <v>0.1748586393070557</v>
      </c>
      <c r="Y57" s="400">
        <v>1.3259848267819745</v>
      </c>
      <c r="Z57" s="400">
        <v>0.19375469987852179</v>
      </c>
      <c r="AA57" s="400">
        <v>1.1013645271090082</v>
      </c>
      <c r="AB57" s="400">
        <v>1.7793491481935841E-3</v>
      </c>
      <c r="AC57" s="404">
        <v>5.1040623518151262</v>
      </c>
      <c r="AD57" s="607" t="s">
        <v>62</v>
      </c>
      <c r="AE57" s="401" t="s">
        <v>555</v>
      </c>
      <c r="AF57" s="401" t="s">
        <v>1023</v>
      </c>
      <c r="AG57" s="405" t="s">
        <v>96</v>
      </c>
      <c r="AH57" s="405" t="s">
        <v>1024</v>
      </c>
      <c r="AI57" s="405">
        <v>20000</v>
      </c>
      <c r="AJ57" s="405">
        <v>100</v>
      </c>
      <c r="AK57" s="405">
        <v>1000</v>
      </c>
      <c r="AL57" s="400">
        <v>4.0000000000000001E-3</v>
      </c>
      <c r="AM57" s="400" t="s">
        <v>62</v>
      </c>
      <c r="AN57" s="400" t="s">
        <v>103</v>
      </c>
      <c r="AO57" s="401" t="s">
        <v>1678</v>
      </c>
      <c r="AP57" s="401" t="s">
        <v>18</v>
      </c>
      <c r="AQ57" s="407" t="s">
        <v>975</v>
      </c>
      <c r="AR57" s="400">
        <v>6.6666666666666664E-4</v>
      </c>
      <c r="AS57" s="400">
        <v>6.6666666666666664E-4</v>
      </c>
      <c r="AT57" s="400"/>
      <c r="AW57" s="226"/>
      <c r="AX57" s="226"/>
      <c r="AY57" s="212"/>
      <c r="AZ57" s="212"/>
      <c r="BA57" s="212"/>
      <c r="BB57" s="212"/>
      <c r="BC57" s="212"/>
      <c r="BD57" s="212"/>
      <c r="BE57" s="212"/>
      <c r="BF57" s="212"/>
      <c r="BG57" s="214"/>
      <c r="BH57" s="214"/>
      <c r="BI57" s="227"/>
      <c r="BJ57" s="227"/>
      <c r="BK57" s="227"/>
      <c r="BL57" s="249"/>
      <c r="BM57" s="214"/>
      <c r="BN57" s="214"/>
      <c r="BO57" s="214"/>
      <c r="BP57" s="214"/>
      <c r="BQ57" s="214"/>
      <c r="BR57" s="214"/>
      <c r="BS57" s="214"/>
      <c r="BT57" s="214"/>
      <c r="BU57" s="214"/>
      <c r="BV57" s="217"/>
      <c r="BW57" s="212"/>
    </row>
    <row r="58" spans="2:75" ht="15.75" customHeight="1">
      <c r="B58" s="394" t="s">
        <v>1223</v>
      </c>
      <c r="C58" s="395">
        <v>13615411000133</v>
      </c>
      <c r="D58" s="396" t="s">
        <v>18</v>
      </c>
      <c r="E58" s="396" t="s">
        <v>916</v>
      </c>
      <c r="F58" s="396" t="s">
        <v>961</v>
      </c>
      <c r="G58" s="397" t="s">
        <v>1048</v>
      </c>
      <c r="H58" s="397" t="s">
        <v>62</v>
      </c>
      <c r="I58" s="397"/>
      <c r="J58" s="397" t="s">
        <v>904</v>
      </c>
      <c r="K58" s="398" t="s">
        <v>81</v>
      </c>
      <c r="L58" s="399" t="s">
        <v>1694</v>
      </c>
      <c r="M58" s="399" t="s">
        <v>62</v>
      </c>
      <c r="N58" s="398">
        <v>284491</v>
      </c>
      <c r="O58" s="398" t="s">
        <v>1675</v>
      </c>
      <c r="P58" s="402">
        <v>40777</v>
      </c>
      <c r="Q58" s="403">
        <v>2868811532.25</v>
      </c>
      <c r="R58" s="403">
        <v>2217600029.0125008</v>
      </c>
      <c r="S58" s="398">
        <v>1</v>
      </c>
      <c r="T58" s="400">
        <v>8.5962432882894069E-2</v>
      </c>
      <c r="U58" s="400">
        <v>1.1112531481424199</v>
      </c>
      <c r="V58" s="400">
        <v>0.11462270025355958</v>
      </c>
      <c r="W58" s="400">
        <v>1.1236857304531054</v>
      </c>
      <c r="X58" s="400">
        <v>0.18748999356686258</v>
      </c>
      <c r="Y58" s="400">
        <v>1.421770680752851</v>
      </c>
      <c r="Z58" s="400">
        <v>0.20404746936468676</v>
      </c>
      <c r="AA58" s="400">
        <v>1.1598719656634251</v>
      </c>
      <c r="AB58" s="400">
        <v>5.3464317580742583E-3</v>
      </c>
      <c r="AC58" s="404">
        <v>2.1325415330459299</v>
      </c>
      <c r="AD58" s="607">
        <v>13106998000155</v>
      </c>
      <c r="AE58" s="401" t="s">
        <v>1218</v>
      </c>
      <c r="AF58" s="401" t="s">
        <v>1028</v>
      </c>
      <c r="AG58" s="405" t="s">
        <v>1836</v>
      </c>
      <c r="AH58" s="405" t="s">
        <v>1024</v>
      </c>
      <c r="AI58" s="405">
        <v>1000</v>
      </c>
      <c r="AJ58" s="405">
        <v>1000</v>
      </c>
      <c r="AK58" s="405">
        <v>1000</v>
      </c>
      <c r="AL58" s="400">
        <v>3.2000000000000002E-3</v>
      </c>
      <c r="AM58" s="400" t="s">
        <v>62</v>
      </c>
      <c r="AN58" s="400" t="s">
        <v>103</v>
      </c>
      <c r="AO58" s="401" t="s">
        <v>1678</v>
      </c>
      <c r="AP58" s="401" t="s">
        <v>18</v>
      </c>
      <c r="AQ58" s="407" t="s">
        <v>1731</v>
      </c>
      <c r="AR58" s="400">
        <v>9.6000000000000002E-4</v>
      </c>
      <c r="AS58" s="400">
        <v>9.6000000000000002E-4</v>
      </c>
      <c r="AT58" s="400"/>
      <c r="AW58" s="226"/>
      <c r="AX58" s="226"/>
      <c r="AY58" s="212"/>
      <c r="AZ58" s="212"/>
      <c r="BA58" s="212"/>
      <c r="BB58" s="212"/>
      <c r="BC58" s="212"/>
      <c r="BD58" s="212"/>
      <c r="BE58" s="212"/>
      <c r="BF58" s="212"/>
      <c r="BG58" s="214"/>
      <c r="BH58" s="214"/>
      <c r="BI58" s="227"/>
      <c r="BJ58" s="227"/>
      <c r="BK58" s="227"/>
      <c r="BL58" s="249"/>
      <c r="BM58" s="214"/>
      <c r="BN58" s="214"/>
      <c r="BO58" s="214"/>
      <c r="BP58" s="214"/>
      <c r="BQ58" s="214"/>
      <c r="BR58" s="214"/>
      <c r="BS58" s="214"/>
      <c r="BT58" s="214"/>
      <c r="BU58" s="214"/>
      <c r="BV58" s="217"/>
      <c r="BW58" s="212"/>
    </row>
    <row r="59" spans="2:75" ht="15.75" customHeight="1">
      <c r="B59" s="394" t="s">
        <v>1309</v>
      </c>
      <c r="C59" s="395">
        <v>7900255000150</v>
      </c>
      <c r="D59" s="396" t="s">
        <v>18</v>
      </c>
      <c r="E59" s="396" t="s">
        <v>916</v>
      </c>
      <c r="F59" s="396" t="s">
        <v>961</v>
      </c>
      <c r="G59" s="397" t="s">
        <v>1048</v>
      </c>
      <c r="H59" s="397" t="s">
        <v>62</v>
      </c>
      <c r="I59" s="397"/>
      <c r="J59" s="397" t="s">
        <v>904</v>
      </c>
      <c r="K59" s="398" t="s">
        <v>81</v>
      </c>
      <c r="L59" s="399" t="s">
        <v>1694</v>
      </c>
      <c r="M59" s="399" t="s">
        <v>1775</v>
      </c>
      <c r="N59" s="398">
        <v>157491</v>
      </c>
      <c r="O59" s="398" t="s">
        <v>1678</v>
      </c>
      <c r="P59" s="402">
        <v>38854</v>
      </c>
      <c r="Q59" s="403">
        <v>1037792907.62</v>
      </c>
      <c r="R59" s="403">
        <v>1183620477.5614674</v>
      </c>
      <c r="S59" s="398">
        <v>1</v>
      </c>
      <c r="T59" s="400">
        <v>8.4909727543412972E-2</v>
      </c>
      <c r="U59" s="400">
        <v>1.0976446207504795</v>
      </c>
      <c r="V59" s="400">
        <v>0.11423852942272417</v>
      </c>
      <c r="W59" s="400">
        <v>1.1199195717453527</v>
      </c>
      <c r="X59" s="400">
        <v>0.16299355719399977</v>
      </c>
      <c r="Y59" s="400">
        <v>1.2360097537013301</v>
      </c>
      <c r="Z59" s="400">
        <v>0.20874488370445654</v>
      </c>
      <c r="AA59" s="400">
        <v>1.1865735916172693</v>
      </c>
      <c r="AB59" s="400">
        <v>1.8117111119863283E-3</v>
      </c>
      <c r="AC59" s="404">
        <v>6.0959056980937669</v>
      </c>
      <c r="AD59" s="607" t="s">
        <v>62</v>
      </c>
      <c r="AE59" s="401" t="s">
        <v>378</v>
      </c>
      <c r="AF59" s="401" t="s">
        <v>1026</v>
      </c>
      <c r="AG59" s="405" t="s">
        <v>1027</v>
      </c>
      <c r="AH59" s="405" t="s">
        <v>1024</v>
      </c>
      <c r="AI59" s="405">
        <v>500</v>
      </c>
      <c r="AJ59" s="405">
        <v>500</v>
      </c>
      <c r="AK59" s="405">
        <v>500</v>
      </c>
      <c r="AL59" s="400">
        <v>3.4999999999999996E-3</v>
      </c>
      <c r="AM59" s="400">
        <v>0.2</v>
      </c>
      <c r="AN59" s="400" t="s">
        <v>103</v>
      </c>
      <c r="AO59" s="401" t="s">
        <v>1678</v>
      </c>
      <c r="AP59" s="401" t="s">
        <v>18</v>
      </c>
      <c r="AQ59" s="407" t="s">
        <v>975</v>
      </c>
      <c r="AR59" s="400">
        <v>8.7500000000000002E-4</v>
      </c>
      <c r="AS59" s="400">
        <v>8.7500000000000002E-4</v>
      </c>
      <c r="AT59" s="400"/>
      <c r="AW59" s="226"/>
      <c r="AX59" s="226"/>
      <c r="AY59" s="212"/>
      <c r="AZ59" s="212"/>
      <c r="BA59" s="212"/>
      <c r="BB59" s="212"/>
      <c r="BC59" s="212"/>
      <c r="BD59" s="212"/>
      <c r="BE59" s="212"/>
      <c r="BF59" s="212"/>
      <c r="BG59" s="214"/>
      <c r="BH59" s="214"/>
      <c r="BI59" s="227"/>
      <c r="BJ59" s="227"/>
      <c r="BK59" s="227"/>
      <c r="BL59" s="249"/>
      <c r="BM59" s="214"/>
      <c r="BN59" s="214"/>
      <c r="BO59" s="214"/>
      <c r="BP59" s="214"/>
      <c r="BQ59" s="214"/>
      <c r="BR59" s="214"/>
      <c r="BS59" s="214"/>
      <c r="BT59" s="214"/>
      <c r="BU59" s="214"/>
      <c r="BV59" s="217"/>
      <c r="BW59" s="212"/>
    </row>
    <row r="60" spans="2:75" ht="15.75" customHeight="1">
      <c r="B60" s="394" t="s">
        <v>1549</v>
      </c>
      <c r="C60" s="395">
        <v>4899128000190</v>
      </c>
      <c r="D60" s="396" t="s">
        <v>18</v>
      </c>
      <c r="E60" s="396" t="s">
        <v>916</v>
      </c>
      <c r="F60" s="396" t="s">
        <v>961</v>
      </c>
      <c r="G60" s="397" t="s">
        <v>1048</v>
      </c>
      <c r="H60" s="397" t="s">
        <v>62</v>
      </c>
      <c r="I60" s="397"/>
      <c r="J60" s="397" t="s">
        <v>904</v>
      </c>
      <c r="K60" s="398" t="s">
        <v>81</v>
      </c>
      <c r="L60" s="399" t="s">
        <v>1694</v>
      </c>
      <c r="M60" s="399" t="s">
        <v>62</v>
      </c>
      <c r="N60" s="398">
        <v>109215</v>
      </c>
      <c r="O60" s="398" t="s">
        <v>1675</v>
      </c>
      <c r="P60" s="402">
        <v>37428</v>
      </c>
      <c r="Q60" s="403">
        <v>3520690411.8699999</v>
      </c>
      <c r="R60" s="403">
        <v>2178008680.0928173</v>
      </c>
      <c r="S60" s="398">
        <v>1</v>
      </c>
      <c r="T60" s="400">
        <v>8.5703242640660093E-2</v>
      </c>
      <c r="U60" s="400">
        <v>1.1079025452919553</v>
      </c>
      <c r="V60" s="400">
        <v>0.12042089039048776</v>
      </c>
      <c r="W60" s="400">
        <v>1.1805273814079982</v>
      </c>
      <c r="X60" s="400">
        <v>0.18232039581137105</v>
      </c>
      <c r="Y60" s="400">
        <v>1.3825686818609877</v>
      </c>
      <c r="Z60" s="400">
        <v>0.16809371745635571</v>
      </c>
      <c r="AA60" s="400">
        <v>0.95549918403211254</v>
      </c>
      <c r="AB60" s="400">
        <v>3.7050483216722854E-3</v>
      </c>
      <c r="AC60" s="404">
        <v>4.4762749372878279</v>
      </c>
      <c r="AD60" s="607" t="s">
        <v>62</v>
      </c>
      <c r="AE60" s="401" t="s">
        <v>636</v>
      </c>
      <c r="AF60" s="401" t="s">
        <v>636</v>
      </c>
      <c r="AG60" s="405" t="s">
        <v>1027</v>
      </c>
      <c r="AH60" s="405" t="s">
        <v>1024</v>
      </c>
      <c r="AI60" s="405">
        <v>1000</v>
      </c>
      <c r="AJ60" s="405">
        <v>1000</v>
      </c>
      <c r="AK60" s="405">
        <v>1000</v>
      </c>
      <c r="AL60" s="400">
        <v>3.0000000000000001E-3</v>
      </c>
      <c r="AM60" s="400" t="s">
        <v>62</v>
      </c>
      <c r="AN60" s="400" t="s">
        <v>103</v>
      </c>
      <c r="AO60" s="401" t="s">
        <v>1675</v>
      </c>
      <c r="AP60" s="401" t="s">
        <v>18</v>
      </c>
      <c r="AQ60" s="407" t="s">
        <v>967</v>
      </c>
      <c r="AR60" s="400">
        <v>1E-3</v>
      </c>
      <c r="AS60" s="400">
        <v>1E-3</v>
      </c>
      <c r="AT60" s="400"/>
      <c r="AW60" s="226"/>
      <c r="AX60" s="226"/>
      <c r="AY60" s="212"/>
      <c r="AZ60" s="212"/>
      <c r="BA60" s="212"/>
      <c r="BB60" s="212"/>
      <c r="BC60" s="212"/>
      <c r="BD60" s="212"/>
      <c r="BE60" s="212"/>
      <c r="BF60" s="212"/>
      <c r="BG60" s="214"/>
      <c r="BH60" s="214"/>
      <c r="BI60" s="227"/>
      <c r="BJ60" s="227"/>
      <c r="BK60" s="227"/>
      <c r="BL60" s="249"/>
      <c r="BM60" s="214"/>
      <c r="BN60" s="214"/>
      <c r="BO60" s="214"/>
      <c r="BP60" s="214"/>
      <c r="BQ60" s="214"/>
      <c r="BR60" s="214"/>
      <c r="BS60" s="214"/>
      <c r="BT60" s="214"/>
      <c r="BU60" s="214"/>
      <c r="BV60" s="217"/>
      <c r="BW60" s="212"/>
    </row>
    <row r="61" spans="2:75" ht="15.75" customHeight="1">
      <c r="B61" s="394" t="s">
        <v>1738</v>
      </c>
      <c r="C61" s="395">
        <v>7539298000151</v>
      </c>
      <c r="D61" s="396" t="s">
        <v>18</v>
      </c>
      <c r="E61" s="396" t="s">
        <v>917</v>
      </c>
      <c r="F61" s="396" t="s">
        <v>970</v>
      </c>
      <c r="G61" s="397" t="s">
        <v>1048</v>
      </c>
      <c r="H61" s="397" t="s">
        <v>62</v>
      </c>
      <c r="I61" s="397"/>
      <c r="J61" s="397" t="s">
        <v>904</v>
      </c>
      <c r="K61" s="398" t="s">
        <v>81</v>
      </c>
      <c r="L61" s="399" t="s">
        <v>1694</v>
      </c>
      <c r="M61" s="399" t="s">
        <v>1775</v>
      </c>
      <c r="N61" s="398">
        <v>152900</v>
      </c>
      <c r="O61" s="398" t="s">
        <v>1675</v>
      </c>
      <c r="P61" s="402">
        <v>38700</v>
      </c>
      <c r="Q61" s="403">
        <v>1011192185.6799999</v>
      </c>
      <c r="R61" s="403">
        <v>1263664629.2649205</v>
      </c>
      <c r="S61" s="398">
        <v>1</v>
      </c>
      <c r="T61" s="400">
        <v>6.5011731157941455E-2</v>
      </c>
      <c r="U61" s="400">
        <v>0.8404193377573338</v>
      </c>
      <c r="V61" s="400">
        <v>9.6735919131475612E-2</v>
      </c>
      <c r="W61" s="400">
        <v>0.94833546679536573</v>
      </c>
      <c r="X61" s="400">
        <v>0.14678707006783398</v>
      </c>
      <c r="Y61" s="400">
        <v>1.1131130177442516</v>
      </c>
      <c r="Z61" s="400">
        <v>0.25210894405714268</v>
      </c>
      <c r="AA61" s="400">
        <v>1.4330689687813147</v>
      </c>
      <c r="AB61" s="400">
        <v>2.6267317077180743E-2</v>
      </c>
      <c r="AC61" s="404">
        <v>-0.16953683241633821</v>
      </c>
      <c r="AD61" s="607" t="s">
        <v>62</v>
      </c>
      <c r="AE61" s="401" t="s">
        <v>1799</v>
      </c>
      <c r="AF61" s="401" t="s">
        <v>1018</v>
      </c>
      <c r="AG61" s="405" t="s">
        <v>1835</v>
      </c>
      <c r="AH61" s="405" t="s">
        <v>1024</v>
      </c>
      <c r="AI61" s="405">
        <v>3000</v>
      </c>
      <c r="AJ61" s="405">
        <v>1000</v>
      </c>
      <c r="AK61" s="405">
        <v>1000</v>
      </c>
      <c r="AL61" s="400">
        <v>2E-3</v>
      </c>
      <c r="AM61" s="400" t="s">
        <v>62</v>
      </c>
      <c r="AN61" s="400" t="s">
        <v>1086</v>
      </c>
      <c r="AO61" s="401" t="s">
        <v>1675</v>
      </c>
      <c r="AP61" s="401" t="s">
        <v>18</v>
      </c>
      <c r="AQ61" s="407" t="s">
        <v>974</v>
      </c>
      <c r="AR61" s="400">
        <v>6.9999999999999999E-4</v>
      </c>
      <c r="AS61" s="400">
        <v>6.9999999999999999E-4</v>
      </c>
      <c r="AT61" s="400"/>
      <c r="AW61" s="226"/>
      <c r="AX61" s="226"/>
      <c r="AY61" s="212"/>
      <c r="AZ61" s="212"/>
      <c r="BA61" s="212"/>
      <c r="BB61" s="212"/>
      <c r="BC61" s="212"/>
      <c r="BD61" s="212"/>
      <c r="BE61" s="212"/>
      <c r="BF61" s="212"/>
      <c r="BG61" s="214"/>
      <c r="BH61" s="214"/>
      <c r="BI61" s="227"/>
      <c r="BJ61" s="227"/>
      <c r="BK61" s="227"/>
      <c r="BL61" s="249"/>
      <c r="BM61" s="214"/>
      <c r="BN61" s="214"/>
      <c r="BO61" s="214"/>
      <c r="BP61" s="214"/>
      <c r="BQ61" s="214"/>
      <c r="BR61" s="214"/>
      <c r="BS61" s="214"/>
      <c r="BT61" s="214"/>
      <c r="BU61" s="214"/>
      <c r="BV61" s="217"/>
      <c r="BW61" s="212"/>
    </row>
    <row r="62" spans="2:75" ht="15.75" customHeight="1">
      <c r="B62" s="394" t="s">
        <v>1529</v>
      </c>
      <c r="C62" s="395">
        <v>17899612000160</v>
      </c>
      <c r="D62" s="396" t="s">
        <v>18</v>
      </c>
      <c r="E62" s="396" t="s">
        <v>916</v>
      </c>
      <c r="F62" s="396" t="s">
        <v>961</v>
      </c>
      <c r="G62" s="397" t="s">
        <v>1048</v>
      </c>
      <c r="H62" s="397" t="s">
        <v>62</v>
      </c>
      <c r="I62" s="397" t="s">
        <v>1658</v>
      </c>
      <c r="J62" s="397" t="s">
        <v>904</v>
      </c>
      <c r="K62" s="398" t="s">
        <v>81</v>
      </c>
      <c r="L62" s="399" t="s">
        <v>1694</v>
      </c>
      <c r="M62" s="399" t="s">
        <v>62</v>
      </c>
      <c r="N62" s="398">
        <v>377856</v>
      </c>
      <c r="O62" s="398" t="s">
        <v>1678</v>
      </c>
      <c r="P62" s="402">
        <v>41913</v>
      </c>
      <c r="Q62" s="403">
        <v>352748757.50999999</v>
      </c>
      <c r="R62" s="403">
        <v>470779828.51638877</v>
      </c>
      <c r="S62" s="398">
        <v>2</v>
      </c>
      <c r="T62" s="400">
        <v>8.0625213607009361E-2</v>
      </c>
      <c r="U62" s="400">
        <v>1.0422578728372986</v>
      </c>
      <c r="V62" s="400">
        <v>0.10764357964557814</v>
      </c>
      <c r="W62" s="400">
        <v>1.0552670121629959</v>
      </c>
      <c r="X62" s="400">
        <v>0.14285405544009122</v>
      </c>
      <c r="Y62" s="400">
        <v>1.0832882533484782</v>
      </c>
      <c r="Z62" s="400">
        <v>0.19243057531043473</v>
      </c>
      <c r="AA62" s="400">
        <v>1.0938377737983582</v>
      </c>
      <c r="AB62" s="400">
        <v>1.9419512813983384E-3</v>
      </c>
      <c r="AC62" s="404">
        <v>2.629007038274811</v>
      </c>
      <c r="AD62" s="607" t="s">
        <v>62</v>
      </c>
      <c r="AE62" s="401" t="s">
        <v>499</v>
      </c>
      <c r="AF62" s="401" t="s">
        <v>1018</v>
      </c>
      <c r="AG62" s="405" t="s">
        <v>1835</v>
      </c>
      <c r="AH62" s="405" t="s">
        <v>1024</v>
      </c>
      <c r="AI62" s="405">
        <v>100</v>
      </c>
      <c r="AJ62" s="405">
        <v>100</v>
      </c>
      <c r="AK62" s="405">
        <v>100</v>
      </c>
      <c r="AL62" s="400">
        <v>8.0000000000000002E-3</v>
      </c>
      <c r="AM62" s="400">
        <v>0.2</v>
      </c>
      <c r="AN62" s="400" t="s">
        <v>103</v>
      </c>
      <c r="AO62" s="401" t="s">
        <v>1678</v>
      </c>
      <c r="AP62" s="401" t="s">
        <v>24</v>
      </c>
      <c r="AQ62" s="407" t="s">
        <v>984</v>
      </c>
      <c r="AR62" s="400">
        <v>1.5999999999999999E-3</v>
      </c>
      <c r="AS62" s="400">
        <v>1.5999999999999999E-3</v>
      </c>
      <c r="AT62" s="400"/>
      <c r="AW62" s="226"/>
      <c r="AX62" s="226"/>
      <c r="AY62" s="212"/>
      <c r="AZ62" s="212"/>
      <c r="BA62" s="212"/>
      <c r="BB62" s="212"/>
      <c r="BC62" s="212"/>
      <c r="BD62" s="212"/>
      <c r="BE62" s="212"/>
      <c r="BF62" s="212"/>
      <c r="BG62" s="214"/>
      <c r="BH62" s="214"/>
      <c r="BI62" s="227"/>
      <c r="BJ62" s="227"/>
      <c r="BK62" s="227"/>
      <c r="BL62" s="249"/>
      <c r="BM62" s="214"/>
      <c r="BN62" s="214"/>
      <c r="BO62" s="214"/>
      <c r="BP62" s="214"/>
      <c r="BQ62" s="214"/>
      <c r="BR62" s="214"/>
      <c r="BS62" s="214"/>
      <c r="BT62" s="214"/>
      <c r="BU62" s="214"/>
      <c r="BV62" s="217"/>
      <c r="BW62" s="212"/>
    </row>
    <row r="63" spans="2:75" ht="15.75" customHeight="1">
      <c r="B63" s="394" t="s">
        <v>1182</v>
      </c>
      <c r="C63" s="395">
        <v>9814233000100</v>
      </c>
      <c r="D63" s="396" t="s">
        <v>18</v>
      </c>
      <c r="E63" s="396" t="s">
        <v>917</v>
      </c>
      <c r="F63" s="396" t="s">
        <v>970</v>
      </c>
      <c r="G63" s="397" t="s">
        <v>1183</v>
      </c>
      <c r="H63" s="397" t="s">
        <v>62</v>
      </c>
      <c r="I63" s="397"/>
      <c r="J63" s="397" t="s">
        <v>904</v>
      </c>
      <c r="K63" s="398" t="s">
        <v>81</v>
      </c>
      <c r="L63" s="399" t="s">
        <v>1694</v>
      </c>
      <c r="M63" s="399" t="s">
        <v>1775</v>
      </c>
      <c r="N63" s="398">
        <v>215163</v>
      </c>
      <c r="O63" s="398" t="s">
        <v>1675</v>
      </c>
      <c r="P63" s="402">
        <v>39652</v>
      </c>
      <c r="Q63" s="403">
        <v>370353898.31</v>
      </c>
      <c r="R63" s="403">
        <v>372223366.54285717</v>
      </c>
      <c r="S63" s="398">
        <v>2</v>
      </c>
      <c r="T63" s="400">
        <v>4.330950065638306E-2</v>
      </c>
      <c r="U63" s="400">
        <v>0.55987036819265013</v>
      </c>
      <c r="V63" s="400">
        <v>5.1985975994290889E-2</v>
      </c>
      <c r="W63" s="400">
        <v>0.50963639208672606</v>
      </c>
      <c r="X63" s="400">
        <v>7.897856119445068E-2</v>
      </c>
      <c r="Y63" s="400">
        <v>0.59890877682637633</v>
      </c>
      <c r="Z63" s="400">
        <v>0.15947117381542775</v>
      </c>
      <c r="AA63" s="400">
        <v>0.90648585064963738</v>
      </c>
      <c r="AB63" s="400">
        <v>5.4310404774508117E-2</v>
      </c>
      <c r="AC63" s="404">
        <v>-0.82860047814200777</v>
      </c>
      <c r="AD63" s="607" t="s">
        <v>62</v>
      </c>
      <c r="AE63" s="401" t="s">
        <v>1799</v>
      </c>
      <c r="AF63" s="401" t="s">
        <v>1018</v>
      </c>
      <c r="AG63" s="405" t="s">
        <v>1835</v>
      </c>
      <c r="AH63" s="405" t="s">
        <v>1024</v>
      </c>
      <c r="AI63" s="405">
        <v>3000</v>
      </c>
      <c r="AJ63" s="405">
        <v>1000</v>
      </c>
      <c r="AK63" s="405">
        <v>1000</v>
      </c>
      <c r="AL63" s="400">
        <v>2E-3</v>
      </c>
      <c r="AM63" s="400" t="s">
        <v>62</v>
      </c>
      <c r="AN63" s="400" t="s">
        <v>1086</v>
      </c>
      <c r="AO63" s="401" t="s">
        <v>1675</v>
      </c>
      <c r="AP63" s="401" t="s">
        <v>18</v>
      </c>
      <c r="AQ63" s="407" t="s">
        <v>978</v>
      </c>
      <c r="AR63" s="400">
        <v>6.9999999999999999E-4</v>
      </c>
      <c r="AS63" s="400">
        <v>6.9999999999999999E-4</v>
      </c>
      <c r="AT63" s="400"/>
      <c r="AW63" s="226"/>
      <c r="AX63" s="226"/>
      <c r="AY63" s="212"/>
      <c r="AZ63" s="212"/>
      <c r="BA63" s="212"/>
      <c r="BB63" s="212"/>
      <c r="BC63" s="212"/>
      <c r="BD63" s="212"/>
      <c r="BE63" s="212"/>
      <c r="BF63" s="212"/>
      <c r="BG63" s="214"/>
      <c r="BH63" s="214"/>
      <c r="BI63" s="227"/>
      <c r="BJ63" s="227"/>
      <c r="BK63" s="227"/>
      <c r="BL63" s="249"/>
      <c r="BM63" s="214"/>
      <c r="BN63" s="214"/>
      <c r="BO63" s="214"/>
      <c r="BP63" s="214"/>
      <c r="BQ63" s="214"/>
      <c r="BR63" s="214"/>
      <c r="BS63" s="214"/>
      <c r="BT63" s="214"/>
      <c r="BU63" s="214"/>
      <c r="BV63" s="217"/>
      <c r="BW63" s="212"/>
    </row>
    <row r="64" spans="2:75" ht="15.75" customHeight="1">
      <c r="B64" s="394" t="s">
        <v>1737</v>
      </c>
      <c r="C64" s="395">
        <v>20374752000120</v>
      </c>
      <c r="D64" s="396" t="s">
        <v>18</v>
      </c>
      <c r="E64" s="396" t="s">
        <v>917</v>
      </c>
      <c r="F64" s="396" t="s">
        <v>970</v>
      </c>
      <c r="G64" s="397" t="s">
        <v>1184</v>
      </c>
      <c r="H64" s="397" t="s">
        <v>62</v>
      </c>
      <c r="I64" s="397"/>
      <c r="J64" s="397" t="s">
        <v>904</v>
      </c>
      <c r="K64" s="398" t="s">
        <v>81</v>
      </c>
      <c r="L64" s="399" t="s">
        <v>1694</v>
      </c>
      <c r="M64" s="399" t="s">
        <v>1775</v>
      </c>
      <c r="N64" s="398">
        <v>377546</v>
      </c>
      <c r="O64" s="398" t="s">
        <v>1675</v>
      </c>
      <c r="P64" s="402">
        <v>41865</v>
      </c>
      <c r="Q64" s="403">
        <v>273580988.24000001</v>
      </c>
      <c r="R64" s="403">
        <v>266877825.49579346</v>
      </c>
      <c r="S64" s="398">
        <v>2</v>
      </c>
      <c r="T64" s="400">
        <v>2.4593917272172527E-2</v>
      </c>
      <c r="U64" s="400">
        <v>0.31793036885179238</v>
      </c>
      <c r="V64" s="400">
        <v>1.137215122360602E-2</v>
      </c>
      <c r="W64" s="400">
        <v>0.11148510745474316</v>
      </c>
      <c r="X64" s="400">
        <v>1.8962644077506585E-2</v>
      </c>
      <c r="Y64" s="400">
        <v>0.14379717480408311</v>
      </c>
      <c r="Z64" s="400">
        <v>8.1984346909282468E-2</v>
      </c>
      <c r="AA64" s="400">
        <v>0.46602560619533212</v>
      </c>
      <c r="AB64" s="400">
        <v>8.8171142456182794E-2</v>
      </c>
      <c r="AC64" s="404">
        <v>-0.92988401373954022</v>
      </c>
      <c r="AD64" s="607" t="s">
        <v>62</v>
      </c>
      <c r="AE64" s="401" t="s">
        <v>1799</v>
      </c>
      <c r="AF64" s="401" t="s">
        <v>1018</v>
      </c>
      <c r="AG64" s="405" t="s">
        <v>1835</v>
      </c>
      <c r="AH64" s="405" t="s">
        <v>1024</v>
      </c>
      <c r="AI64" s="405">
        <v>3000</v>
      </c>
      <c r="AJ64" s="405">
        <v>1000</v>
      </c>
      <c r="AK64" s="405">
        <v>1000</v>
      </c>
      <c r="AL64" s="400">
        <v>2E-3</v>
      </c>
      <c r="AM64" s="400" t="s">
        <v>62</v>
      </c>
      <c r="AN64" s="400" t="s">
        <v>1086</v>
      </c>
      <c r="AO64" s="401" t="s">
        <v>1675</v>
      </c>
      <c r="AP64" s="401" t="s">
        <v>18</v>
      </c>
      <c r="AQ64" s="407" t="s">
        <v>978</v>
      </c>
      <c r="AR64" s="400">
        <v>6.9999999999999999E-4</v>
      </c>
      <c r="AS64" s="400">
        <v>6.9999999999999999E-4</v>
      </c>
      <c r="AT64" s="400"/>
      <c r="AW64" s="226"/>
      <c r="AX64" s="226"/>
      <c r="AY64" s="212"/>
      <c r="AZ64" s="212"/>
      <c r="BA64" s="212"/>
      <c r="BB64" s="212"/>
      <c r="BC64" s="212"/>
      <c r="BD64" s="212"/>
      <c r="BE64" s="212"/>
      <c r="BF64" s="212"/>
      <c r="BG64" s="214"/>
      <c r="BH64" s="214"/>
      <c r="BI64" s="227"/>
      <c r="BJ64" s="227"/>
      <c r="BK64" s="227"/>
      <c r="BL64" s="249"/>
      <c r="BM64" s="214"/>
      <c r="BN64" s="214"/>
      <c r="BO64" s="214"/>
      <c r="BP64" s="214"/>
      <c r="BQ64" s="214"/>
      <c r="BR64" s="214"/>
      <c r="BS64" s="214"/>
      <c r="BT64" s="214"/>
      <c r="BU64" s="214"/>
      <c r="BV64" s="217"/>
      <c r="BW64" s="212"/>
    </row>
    <row r="65" spans="2:75" ht="15.75" customHeight="1">
      <c r="B65" s="394" t="s">
        <v>1063</v>
      </c>
      <c r="C65" s="395">
        <v>9620860000100</v>
      </c>
      <c r="D65" s="396" t="s">
        <v>18</v>
      </c>
      <c r="E65" s="396" t="s">
        <v>916</v>
      </c>
      <c r="F65" s="396" t="s">
        <v>961</v>
      </c>
      <c r="G65" s="397" t="s">
        <v>1048</v>
      </c>
      <c r="H65" s="397" t="s">
        <v>62</v>
      </c>
      <c r="I65" s="397"/>
      <c r="J65" s="397" t="s">
        <v>904</v>
      </c>
      <c r="K65" s="398" t="s">
        <v>81</v>
      </c>
      <c r="L65" s="399" t="s">
        <v>1694</v>
      </c>
      <c r="M65" s="399" t="s">
        <v>62</v>
      </c>
      <c r="N65" s="398">
        <v>212660</v>
      </c>
      <c r="O65" s="398" t="s">
        <v>1675</v>
      </c>
      <c r="P65" s="402">
        <v>39632</v>
      </c>
      <c r="Q65" s="403">
        <v>230673790.72</v>
      </c>
      <c r="R65" s="403">
        <v>276058281.5906747</v>
      </c>
      <c r="S65" s="398">
        <v>4</v>
      </c>
      <c r="T65" s="400">
        <v>7.7183103630743988E-2</v>
      </c>
      <c r="U65" s="400">
        <v>0.99776104533838206</v>
      </c>
      <c r="V65" s="400">
        <v>0.10183836030139459</v>
      </c>
      <c r="W65" s="400">
        <v>0.99835645147319219</v>
      </c>
      <c r="X65" s="400">
        <v>0.13964990270518562</v>
      </c>
      <c r="Y65" s="400">
        <v>1.0589905810915414</v>
      </c>
      <c r="Z65" s="400">
        <v>0.19338826593910752</v>
      </c>
      <c r="AA65" s="400">
        <v>1.0992815978037953</v>
      </c>
      <c r="AB65" s="400">
        <v>2.7254623206598755E-3</v>
      </c>
      <c r="AC65" s="404">
        <v>-5.4922530418748998E-2</v>
      </c>
      <c r="AD65" s="607" t="s">
        <v>62</v>
      </c>
      <c r="AE65" s="401" t="s">
        <v>137</v>
      </c>
      <c r="AF65" s="401" t="s">
        <v>1028</v>
      </c>
      <c r="AG65" s="405" t="s">
        <v>1836</v>
      </c>
      <c r="AH65" s="405" t="s">
        <v>1024</v>
      </c>
      <c r="AI65" s="405">
        <v>1000</v>
      </c>
      <c r="AJ65" s="405">
        <v>500</v>
      </c>
      <c r="AK65" s="405">
        <v>500</v>
      </c>
      <c r="AL65" s="400">
        <v>0.01</v>
      </c>
      <c r="AM65" s="400">
        <v>0.2</v>
      </c>
      <c r="AN65" s="400" t="s">
        <v>103</v>
      </c>
      <c r="AO65" s="401" t="s">
        <v>1678</v>
      </c>
      <c r="AP65" s="401" t="s">
        <v>24</v>
      </c>
      <c r="AQ65" s="407" t="s">
        <v>966</v>
      </c>
      <c r="AR65" s="400">
        <v>4.1999999999999997E-3</v>
      </c>
      <c r="AS65" s="400">
        <v>4.1999999999999997E-3</v>
      </c>
      <c r="AT65" s="400"/>
      <c r="AW65" s="226"/>
      <c r="AX65" s="226"/>
      <c r="AY65" s="212"/>
      <c r="AZ65" s="212"/>
      <c r="BA65" s="212"/>
      <c r="BB65" s="212"/>
      <c r="BC65" s="212"/>
      <c r="BD65" s="212"/>
      <c r="BE65" s="212"/>
      <c r="BF65" s="212"/>
      <c r="BG65" s="214"/>
      <c r="BH65" s="214"/>
      <c r="BI65" s="227"/>
      <c r="BJ65" s="227"/>
      <c r="BK65" s="227"/>
      <c r="BL65" s="249"/>
      <c r="BM65" s="214"/>
      <c r="BN65" s="214"/>
      <c r="BO65" s="214"/>
      <c r="BP65" s="214"/>
      <c r="BQ65" s="214"/>
      <c r="BR65" s="214"/>
      <c r="BS65" s="214"/>
      <c r="BT65" s="214"/>
      <c r="BU65" s="214"/>
      <c r="BV65" s="217"/>
      <c r="BW65" s="212"/>
    </row>
    <row r="66" spans="2:75" ht="15.75" customHeight="1">
      <c r="B66" s="394" t="s">
        <v>1118</v>
      </c>
      <c r="C66" s="395">
        <v>33361657000133</v>
      </c>
      <c r="D66" s="396" t="s">
        <v>24</v>
      </c>
      <c r="E66" s="396" t="s">
        <v>912</v>
      </c>
      <c r="F66" s="396" t="s">
        <v>914</v>
      </c>
      <c r="G66" s="397" t="s">
        <v>62</v>
      </c>
      <c r="H66" s="397" t="s">
        <v>1183</v>
      </c>
      <c r="I66" s="397" t="s">
        <v>62</v>
      </c>
      <c r="J66" s="397" t="s">
        <v>907</v>
      </c>
      <c r="K66" s="398"/>
      <c r="L66" s="399" t="s">
        <v>1694</v>
      </c>
      <c r="M66" s="399" t="s">
        <v>62</v>
      </c>
      <c r="N66" s="398">
        <v>501891</v>
      </c>
      <c r="O66" s="398" t="s">
        <v>1675</v>
      </c>
      <c r="P66" s="402">
        <v>43641</v>
      </c>
      <c r="Q66" s="403">
        <v>225407213.21000001</v>
      </c>
      <c r="R66" s="403">
        <v>359489157.90380937</v>
      </c>
      <c r="S66" s="398">
        <v>5</v>
      </c>
      <c r="T66" s="400">
        <v>5.3352737483266743E-2</v>
      </c>
      <c r="U66" s="400">
        <v>0.68970125090647871</v>
      </c>
      <c r="V66" s="400">
        <v>7.8102363236456585E-2</v>
      </c>
      <c r="W66" s="400">
        <v>0.76566431334569818</v>
      </c>
      <c r="X66" s="400">
        <v>0.14777289998078613</v>
      </c>
      <c r="Y66" s="400">
        <v>1.120588745060572</v>
      </c>
      <c r="Z66" s="400">
        <v>0.20187311581209388</v>
      </c>
      <c r="AA66" s="400">
        <v>1.1475122351705871</v>
      </c>
      <c r="AB66" s="400">
        <v>6.2414101723507379E-2</v>
      </c>
      <c r="AC66" s="404">
        <v>-0.32044295200289624</v>
      </c>
      <c r="AD66" s="607">
        <v>33361873000189</v>
      </c>
      <c r="AE66" s="401" t="s">
        <v>772</v>
      </c>
      <c r="AF66" s="401" t="s">
        <v>1037</v>
      </c>
      <c r="AG66" s="405" t="s">
        <v>1037</v>
      </c>
      <c r="AH66" s="405" t="s">
        <v>1019</v>
      </c>
      <c r="AI66" s="405">
        <v>10000</v>
      </c>
      <c r="AJ66" s="405">
        <v>5000</v>
      </c>
      <c r="AK66" s="405">
        <v>5000</v>
      </c>
      <c r="AL66" s="400">
        <v>9.0000000000000011E-3</v>
      </c>
      <c r="AM66" s="400" t="s">
        <v>62</v>
      </c>
      <c r="AN66" s="400" t="s">
        <v>62</v>
      </c>
      <c r="AO66" s="401" t="s">
        <v>1678</v>
      </c>
      <c r="AP66" s="401" t="s">
        <v>24</v>
      </c>
      <c r="AQ66" s="407" t="s">
        <v>977</v>
      </c>
      <c r="AR66" s="400">
        <v>5.3333999999999994E-3</v>
      </c>
      <c r="AS66" s="400">
        <v>5.3333999999999994E-3</v>
      </c>
      <c r="AT66" s="400"/>
      <c r="AW66" s="226"/>
      <c r="AX66" s="226"/>
      <c r="AY66" s="212"/>
      <c r="AZ66" s="212"/>
      <c r="BA66" s="212"/>
      <c r="BB66" s="212"/>
      <c r="BC66" s="212"/>
      <c r="BD66" s="212"/>
      <c r="BE66" s="212"/>
      <c r="BF66" s="212"/>
      <c r="BG66" s="214"/>
      <c r="BH66" s="214"/>
      <c r="BI66" s="227"/>
      <c r="BJ66" s="227"/>
      <c r="BK66" s="227"/>
      <c r="BL66" s="249"/>
      <c r="BM66" s="214"/>
      <c r="BN66" s="214"/>
      <c r="BO66" s="214"/>
      <c r="BP66" s="214"/>
      <c r="BQ66" s="214"/>
      <c r="BR66" s="214"/>
      <c r="BS66" s="214"/>
      <c r="BT66" s="214"/>
      <c r="BU66" s="214"/>
      <c r="BV66" s="217"/>
      <c r="BW66" s="212"/>
    </row>
    <row r="67" spans="2:75" ht="15.75" customHeight="1">
      <c r="B67" s="394" t="s">
        <v>1192</v>
      </c>
      <c r="C67" s="395">
        <v>31964074000171</v>
      </c>
      <c r="D67" s="396" t="s">
        <v>27</v>
      </c>
      <c r="E67" s="396" t="s">
        <v>903</v>
      </c>
      <c r="F67" s="396" t="s">
        <v>1671</v>
      </c>
      <c r="G67" s="397"/>
      <c r="H67" s="397" t="s">
        <v>62</v>
      </c>
      <c r="I67" s="397" t="s">
        <v>62</v>
      </c>
      <c r="J67" s="397" t="s">
        <v>994</v>
      </c>
      <c r="K67" s="398"/>
      <c r="L67" s="399" t="s">
        <v>1694</v>
      </c>
      <c r="M67" s="399" t="s">
        <v>62</v>
      </c>
      <c r="N67" s="398">
        <v>482315</v>
      </c>
      <c r="O67" s="398" t="s">
        <v>1675</v>
      </c>
      <c r="P67" s="402">
        <v>43445</v>
      </c>
      <c r="Q67" s="403">
        <v>59521808.43</v>
      </c>
      <c r="R67" s="403">
        <v>145617789.34313479</v>
      </c>
      <c r="S67" s="398">
        <v>5</v>
      </c>
      <c r="T67" s="400">
        <v>-0.31095399544322566</v>
      </c>
      <c r="U67" s="400">
        <v>-4.0197629915207997</v>
      </c>
      <c r="V67" s="400">
        <v>-0.24152402579943777</v>
      </c>
      <c r="W67" s="400">
        <v>-2.3677430452436732</v>
      </c>
      <c r="X67" s="400">
        <v>1.2916170403928895E-2</v>
      </c>
      <c r="Y67" s="400">
        <v>9.7945666531610978E-2</v>
      </c>
      <c r="Z67" s="400">
        <v>0.56198924506081416</v>
      </c>
      <c r="AA67" s="400">
        <v>3.1945290592425253</v>
      </c>
      <c r="AB67" s="400">
        <v>0.22610830401032037</v>
      </c>
      <c r="AC67" s="404">
        <v>-1.53894338910938</v>
      </c>
      <c r="AD67" s="607" t="s">
        <v>62</v>
      </c>
      <c r="AE67" s="401" t="s">
        <v>1799</v>
      </c>
      <c r="AF67" s="401" t="s">
        <v>1018</v>
      </c>
      <c r="AG67" s="405" t="s">
        <v>1835</v>
      </c>
      <c r="AH67" s="405" t="s">
        <v>1019</v>
      </c>
      <c r="AI67" s="405">
        <v>5000</v>
      </c>
      <c r="AJ67" s="405">
        <v>5000</v>
      </c>
      <c r="AK67" s="405">
        <v>5000</v>
      </c>
      <c r="AL67" s="400">
        <v>0.01</v>
      </c>
      <c r="AM67" s="400" t="s">
        <v>62</v>
      </c>
      <c r="AN67" s="400" t="s">
        <v>62</v>
      </c>
      <c r="AO67" s="401" t="s">
        <v>1675</v>
      </c>
      <c r="AP67" s="401" t="s">
        <v>24</v>
      </c>
      <c r="AQ67" s="407" t="s">
        <v>977</v>
      </c>
      <c r="AR67" s="400">
        <v>4.0000000000000001E-3</v>
      </c>
      <c r="AS67" s="400">
        <v>4.0000000000000001E-3</v>
      </c>
      <c r="AT67" s="400"/>
      <c r="AW67" s="226"/>
      <c r="AX67" s="226"/>
      <c r="AY67" s="212"/>
      <c r="AZ67" s="212"/>
      <c r="BA67" s="212"/>
      <c r="BB67" s="212"/>
      <c r="BC67" s="212"/>
      <c r="BD67" s="212"/>
      <c r="BE67" s="212"/>
      <c r="BF67" s="212"/>
      <c r="BG67" s="214"/>
      <c r="BH67" s="214"/>
      <c r="BI67" s="227"/>
      <c r="BJ67" s="227"/>
      <c r="BK67" s="227"/>
      <c r="BL67" s="249"/>
      <c r="BM67" s="214"/>
      <c r="BN67" s="214"/>
      <c r="BO67" s="214"/>
      <c r="BP67" s="214"/>
      <c r="BQ67" s="214"/>
      <c r="BR67" s="214"/>
      <c r="BS67" s="214"/>
      <c r="BT67" s="214"/>
      <c r="BU67" s="214"/>
      <c r="BV67" s="217"/>
      <c r="BW67" s="212"/>
    </row>
    <row r="68" spans="2:75" ht="15.75" customHeight="1">
      <c r="B68" s="394" t="s">
        <v>1029</v>
      </c>
      <c r="C68" s="395">
        <v>18860059000115</v>
      </c>
      <c r="D68" s="396" t="s">
        <v>24</v>
      </c>
      <c r="E68" s="396" t="s">
        <v>911</v>
      </c>
      <c r="F68" s="396" t="s">
        <v>915</v>
      </c>
      <c r="G68" s="397" t="s">
        <v>62</v>
      </c>
      <c r="H68" s="397" t="s">
        <v>1692</v>
      </c>
      <c r="I68" s="397" t="s">
        <v>62</v>
      </c>
      <c r="J68" s="397" t="s">
        <v>904</v>
      </c>
      <c r="K68" s="398" t="s">
        <v>81</v>
      </c>
      <c r="L68" s="399" t="s">
        <v>1694</v>
      </c>
      <c r="M68" s="399" t="s">
        <v>62</v>
      </c>
      <c r="N68" s="398">
        <v>350273</v>
      </c>
      <c r="O68" s="398" t="s">
        <v>1675</v>
      </c>
      <c r="P68" s="402">
        <v>41547</v>
      </c>
      <c r="Q68" s="403">
        <v>939281092.88</v>
      </c>
      <c r="R68" s="403">
        <v>535640798.37011862</v>
      </c>
      <c r="S68" s="398">
        <v>5</v>
      </c>
      <c r="T68" s="400">
        <v>0.11979101757561228</v>
      </c>
      <c r="U68" s="400">
        <v>1.5485618651746267</v>
      </c>
      <c r="V68" s="400">
        <v>0.14892911113392082</v>
      </c>
      <c r="W68" s="400">
        <v>1.4600032686374838</v>
      </c>
      <c r="X68" s="400">
        <v>0.19416570005504563</v>
      </c>
      <c r="Y68" s="400">
        <v>1.4723937757652545</v>
      </c>
      <c r="Z68" s="400">
        <v>0.25143913460214828</v>
      </c>
      <c r="AA68" s="400">
        <v>1.4292615546947631</v>
      </c>
      <c r="AB68" s="400">
        <v>2.1839811476745085E-2</v>
      </c>
      <c r="AC68" s="404">
        <v>1.9209831210894246</v>
      </c>
      <c r="AD68" s="607">
        <v>18422264000107</v>
      </c>
      <c r="AE68" s="401" t="s">
        <v>104</v>
      </c>
      <c r="AF68" s="401" t="s">
        <v>1028</v>
      </c>
      <c r="AG68" s="405" t="s">
        <v>1836</v>
      </c>
      <c r="AH68" s="405" t="s">
        <v>1024</v>
      </c>
      <c r="AI68" s="405">
        <v>50000</v>
      </c>
      <c r="AJ68" s="405">
        <v>5000</v>
      </c>
      <c r="AK68" s="405">
        <v>25000</v>
      </c>
      <c r="AL68" s="400">
        <v>1.9E-2</v>
      </c>
      <c r="AM68" s="400">
        <v>0.2</v>
      </c>
      <c r="AN68" s="400" t="s">
        <v>103</v>
      </c>
      <c r="AO68" s="401" t="s">
        <v>1678</v>
      </c>
      <c r="AP68" s="401" t="s">
        <v>24</v>
      </c>
      <c r="AQ68" s="407" t="s">
        <v>962</v>
      </c>
      <c r="AR68" s="400">
        <v>4.7499999999999999E-3</v>
      </c>
      <c r="AS68" s="400">
        <v>4.7499999999999999E-3</v>
      </c>
      <c r="AT68" s="400"/>
      <c r="AW68" s="226"/>
      <c r="AX68" s="226"/>
      <c r="AY68" s="212"/>
      <c r="AZ68" s="212"/>
      <c r="BA68" s="212"/>
      <c r="BB68" s="212"/>
      <c r="BC68" s="212"/>
      <c r="BD68" s="212"/>
      <c r="BE68" s="212"/>
      <c r="BF68" s="212"/>
      <c r="BG68" s="214"/>
      <c r="BH68" s="214"/>
      <c r="BI68" s="227"/>
      <c r="BJ68" s="227"/>
      <c r="BK68" s="227"/>
      <c r="BL68" s="249"/>
      <c r="BM68" s="214"/>
      <c r="BN68" s="214"/>
      <c r="BO68" s="214"/>
      <c r="BP68" s="214"/>
      <c r="BQ68" s="214"/>
      <c r="BR68" s="214"/>
      <c r="BS68" s="214"/>
      <c r="BT68" s="214"/>
      <c r="BU68" s="214"/>
      <c r="BV68" s="217"/>
      <c r="BW68" s="212"/>
    </row>
    <row r="69" spans="2:75" ht="15.75" customHeight="1">
      <c r="B69" s="394" t="s">
        <v>869</v>
      </c>
      <c r="C69" s="395">
        <v>41063334000191</v>
      </c>
      <c r="D69" s="396" t="s">
        <v>27</v>
      </c>
      <c r="E69" s="396" t="s">
        <v>903</v>
      </c>
      <c r="F69" s="396" t="s">
        <v>970</v>
      </c>
      <c r="G69" s="397"/>
      <c r="H69" s="397" t="s">
        <v>62</v>
      </c>
      <c r="I69" s="397" t="s">
        <v>62</v>
      </c>
      <c r="J69" s="397" t="s">
        <v>908</v>
      </c>
      <c r="K69" s="398" t="s">
        <v>82</v>
      </c>
      <c r="L69" s="399" t="s">
        <v>1694</v>
      </c>
      <c r="M69" s="399" t="s">
        <v>62</v>
      </c>
      <c r="N69" s="398">
        <v>596949</v>
      </c>
      <c r="O69" s="398" t="s">
        <v>1675</v>
      </c>
      <c r="P69" s="402">
        <v>44364</v>
      </c>
      <c r="Q69" s="403">
        <v>3844360.77</v>
      </c>
      <c r="R69" s="403">
        <v>5154163.9840476168</v>
      </c>
      <c r="S69" s="398">
        <v>5</v>
      </c>
      <c r="T69" s="400">
        <v>-0.28188919407933</v>
      </c>
      <c r="U69" s="400">
        <v>-3.6440366313820287</v>
      </c>
      <c r="V69" s="400">
        <v>-0.27701843912327317</v>
      </c>
      <c r="W69" s="400">
        <v>-2.7157069797397968</v>
      </c>
      <c r="X69" s="400" t="s">
        <v>1781</v>
      </c>
      <c r="Y69" s="400" t="s">
        <v>1781</v>
      </c>
      <c r="Z69" s="400" t="s">
        <v>1781</v>
      </c>
      <c r="AA69" s="400" t="s">
        <v>1781</v>
      </c>
      <c r="AB69" s="400">
        <v>0.26575314072592493</v>
      </c>
      <c r="AC69" s="404">
        <v>-1.4533319642242652</v>
      </c>
      <c r="AD69" s="607">
        <v>42115133000153</v>
      </c>
      <c r="AE69" s="401" t="s">
        <v>1799</v>
      </c>
      <c r="AF69" s="401" t="s">
        <v>1018</v>
      </c>
      <c r="AG69" s="405" t="s">
        <v>1835</v>
      </c>
      <c r="AH69" s="405" t="s">
        <v>1019</v>
      </c>
      <c r="AI69" s="405">
        <v>5000</v>
      </c>
      <c r="AJ69" s="405">
        <v>5000</v>
      </c>
      <c r="AK69" s="405">
        <v>5000</v>
      </c>
      <c r="AL69" s="400">
        <v>0.01</v>
      </c>
      <c r="AM69" s="400" t="s">
        <v>62</v>
      </c>
      <c r="AN69" s="400" t="s">
        <v>62</v>
      </c>
      <c r="AO69" s="401" t="s">
        <v>1675</v>
      </c>
      <c r="AP69" s="401" t="s">
        <v>1021</v>
      </c>
      <c r="AQ69" s="407" t="s">
        <v>985</v>
      </c>
      <c r="AR69" s="400">
        <v>8.0000000000000002E-3</v>
      </c>
      <c r="AS69" s="400">
        <v>8.0000000000000002E-3</v>
      </c>
      <c r="AT69" s="400"/>
      <c r="AW69" s="226"/>
      <c r="AX69" s="226"/>
      <c r="AY69" s="212"/>
      <c r="AZ69" s="212"/>
      <c r="BA69" s="212"/>
      <c r="BB69" s="212"/>
      <c r="BC69" s="212"/>
      <c r="BD69" s="212"/>
      <c r="BE69" s="212"/>
      <c r="BF69" s="212"/>
      <c r="BG69" s="214"/>
      <c r="BH69" s="214"/>
      <c r="BI69" s="227"/>
      <c r="BJ69" s="227"/>
      <c r="BK69" s="227"/>
      <c r="BL69" s="249"/>
      <c r="BM69" s="214"/>
      <c r="BN69" s="214"/>
      <c r="BO69" s="214"/>
      <c r="BP69" s="214"/>
      <c r="BQ69" s="214"/>
      <c r="BR69" s="214"/>
      <c r="BS69" s="214"/>
      <c r="BT69" s="214"/>
      <c r="BU69" s="214"/>
      <c r="BV69" s="217"/>
      <c r="BW69" s="212"/>
    </row>
    <row r="70" spans="2:75" ht="15.75" customHeight="1">
      <c r="B70" s="394" t="s">
        <v>779</v>
      </c>
      <c r="C70" s="395">
        <v>41373608000149</v>
      </c>
      <c r="D70" s="396" t="s">
        <v>27</v>
      </c>
      <c r="E70" s="396" t="s">
        <v>31</v>
      </c>
      <c r="F70" s="396" t="s">
        <v>997</v>
      </c>
      <c r="G70" s="397"/>
      <c r="H70" s="397" t="s">
        <v>62</v>
      </c>
      <c r="I70" s="397" t="s">
        <v>62</v>
      </c>
      <c r="J70" s="397" t="s">
        <v>907</v>
      </c>
      <c r="K70" s="398" t="s">
        <v>82</v>
      </c>
      <c r="L70" s="399" t="s">
        <v>1694</v>
      </c>
      <c r="M70" s="399" t="s">
        <v>1775</v>
      </c>
      <c r="N70" s="398">
        <v>586511</v>
      </c>
      <c r="O70" s="398" t="s">
        <v>1675</v>
      </c>
      <c r="P70" s="402">
        <v>44313</v>
      </c>
      <c r="Q70" s="403">
        <v>30612961.23</v>
      </c>
      <c r="R70" s="403">
        <v>37371186.890277781</v>
      </c>
      <c r="S70" s="398">
        <v>6</v>
      </c>
      <c r="T70" s="400">
        <v>-0.16159617025368844</v>
      </c>
      <c r="U70" s="400">
        <v>-2.0889852334310071</v>
      </c>
      <c r="V70" s="400">
        <v>9.0976053026872172E-2</v>
      </c>
      <c r="W70" s="400">
        <v>0.89186951950267479</v>
      </c>
      <c r="X70" s="400" t="s">
        <v>1781</v>
      </c>
      <c r="Y70" s="400" t="s">
        <v>1781</v>
      </c>
      <c r="Z70" s="400" t="s">
        <v>1781</v>
      </c>
      <c r="AA70" s="400" t="s">
        <v>1781</v>
      </c>
      <c r="AB70" s="400">
        <v>0.49460922896876119</v>
      </c>
      <c r="AC70" s="404">
        <v>0.23072819926486496</v>
      </c>
      <c r="AD70" s="607" t="s">
        <v>62</v>
      </c>
      <c r="AE70" s="401" t="s">
        <v>1804</v>
      </c>
      <c r="AF70" s="401" t="s">
        <v>1018</v>
      </c>
      <c r="AG70" s="405" t="s">
        <v>1835</v>
      </c>
      <c r="AH70" s="405" t="s">
        <v>1024</v>
      </c>
      <c r="AI70" s="405">
        <v>1000</v>
      </c>
      <c r="AJ70" s="405">
        <v>100</v>
      </c>
      <c r="AK70" s="405">
        <v>100</v>
      </c>
      <c r="AL70" s="400">
        <v>9.0000000000000011E-3</v>
      </c>
      <c r="AM70" s="400">
        <v>0.1</v>
      </c>
      <c r="AN70" s="400" t="s">
        <v>62</v>
      </c>
      <c r="AO70" s="401" t="s">
        <v>1678</v>
      </c>
      <c r="AP70" s="401" t="s">
        <v>24</v>
      </c>
      <c r="AQ70" s="407" t="s">
        <v>966</v>
      </c>
      <c r="AR70" s="400">
        <v>2.9996999999999997E-3</v>
      </c>
      <c r="AS70" s="400">
        <v>2.9996999999999997E-3</v>
      </c>
      <c r="AT70" s="400"/>
      <c r="AW70" s="226"/>
      <c r="AX70" s="226"/>
      <c r="AY70" s="212"/>
      <c r="AZ70" s="212"/>
      <c r="BA70" s="212"/>
      <c r="BB70" s="212"/>
      <c r="BC70" s="212"/>
      <c r="BD70" s="212"/>
      <c r="BE70" s="212"/>
      <c r="BF70" s="212"/>
      <c r="BG70" s="214"/>
      <c r="BH70" s="214"/>
      <c r="BI70" s="227"/>
      <c r="BJ70" s="227"/>
      <c r="BK70" s="227"/>
      <c r="BL70" s="249"/>
      <c r="BM70" s="214"/>
      <c r="BN70" s="214"/>
      <c r="BO70" s="214"/>
      <c r="BP70" s="214"/>
      <c r="BQ70" s="214"/>
      <c r="BR70" s="214"/>
      <c r="BS70" s="214"/>
      <c r="BT70" s="214"/>
      <c r="BU70" s="214"/>
      <c r="BV70" s="217"/>
      <c r="BW70" s="212"/>
    </row>
    <row r="71" spans="2:75" ht="15.75" customHeight="1">
      <c r="B71" s="394" t="s">
        <v>786</v>
      </c>
      <c r="C71" s="395">
        <v>40503169000189</v>
      </c>
      <c r="D71" s="396" t="s">
        <v>27</v>
      </c>
      <c r="E71" s="396" t="s">
        <v>903</v>
      </c>
      <c r="F71" s="396" t="s">
        <v>997</v>
      </c>
      <c r="G71" s="397"/>
      <c r="H71" s="397" t="s">
        <v>62</v>
      </c>
      <c r="I71" s="397" t="s">
        <v>62</v>
      </c>
      <c r="J71" s="397" t="s">
        <v>907</v>
      </c>
      <c r="K71" s="398" t="s">
        <v>81</v>
      </c>
      <c r="L71" s="399" t="s">
        <v>1694</v>
      </c>
      <c r="M71" s="399" t="s">
        <v>1775</v>
      </c>
      <c r="N71" s="398">
        <v>572330</v>
      </c>
      <c r="O71" s="398" t="s">
        <v>1675</v>
      </c>
      <c r="P71" s="402">
        <v>44225</v>
      </c>
      <c r="Q71" s="403">
        <v>71812244.209999993</v>
      </c>
      <c r="R71" s="403">
        <v>81330603.293571383</v>
      </c>
      <c r="S71" s="398">
        <v>6</v>
      </c>
      <c r="T71" s="400">
        <v>-6.2152267073195877E-2</v>
      </c>
      <c r="U71" s="400">
        <v>-0.80345448741971592</v>
      </c>
      <c r="V71" s="400">
        <v>0.16950157177662684</v>
      </c>
      <c r="W71" s="400">
        <v>1.6616821717987185</v>
      </c>
      <c r="X71" s="400" t="s">
        <v>1781</v>
      </c>
      <c r="Y71" s="400" t="s">
        <v>1781</v>
      </c>
      <c r="Z71" s="400" t="s">
        <v>1781</v>
      </c>
      <c r="AA71" s="400" t="s">
        <v>1781</v>
      </c>
      <c r="AB71" s="400">
        <v>0.54991346845812916</v>
      </c>
      <c r="AC71" s="404">
        <v>0.37666630665322798</v>
      </c>
      <c r="AD71" s="607" t="s">
        <v>62</v>
      </c>
      <c r="AE71" s="401" t="s">
        <v>1804</v>
      </c>
      <c r="AF71" s="401" t="s">
        <v>1018</v>
      </c>
      <c r="AG71" s="405" t="s">
        <v>1835</v>
      </c>
      <c r="AH71" s="405" t="s">
        <v>1024</v>
      </c>
      <c r="AI71" s="405">
        <v>0</v>
      </c>
      <c r="AJ71" s="405">
        <v>0</v>
      </c>
      <c r="AK71" s="405">
        <v>0</v>
      </c>
      <c r="AL71" s="400">
        <v>2.5000000000000001E-3</v>
      </c>
      <c r="AM71" s="400" t="s">
        <v>62</v>
      </c>
      <c r="AN71" s="400" t="s">
        <v>62</v>
      </c>
      <c r="AO71" s="401" t="s">
        <v>1678</v>
      </c>
      <c r="AP71" s="401" t="s">
        <v>24</v>
      </c>
      <c r="AQ71" s="407" t="s">
        <v>966</v>
      </c>
      <c r="AR71" s="400">
        <v>8.3325000000000001E-4</v>
      </c>
      <c r="AS71" s="400">
        <v>8.3325000000000001E-4</v>
      </c>
      <c r="AT71" s="400"/>
      <c r="AW71" s="226"/>
      <c r="AX71" s="226"/>
      <c r="AY71" s="212"/>
      <c r="AZ71" s="212"/>
      <c r="BA71" s="212"/>
      <c r="BB71" s="212"/>
      <c r="BC71" s="212"/>
      <c r="BD71" s="212"/>
      <c r="BE71" s="212"/>
      <c r="BF71" s="212"/>
      <c r="BG71" s="214"/>
      <c r="BH71" s="214"/>
      <c r="BI71" s="227"/>
      <c r="BJ71" s="227"/>
      <c r="BK71" s="227"/>
      <c r="BL71" s="249"/>
      <c r="BM71" s="214"/>
      <c r="BN71" s="214"/>
      <c r="BO71" s="214"/>
      <c r="BP71" s="214"/>
      <c r="BQ71" s="214"/>
      <c r="BR71" s="214"/>
      <c r="BS71" s="214"/>
      <c r="BT71" s="214"/>
      <c r="BU71" s="214"/>
      <c r="BV71" s="217"/>
      <c r="BW71" s="212"/>
    </row>
    <row r="72" spans="2:75" ht="15.75" customHeight="1">
      <c r="B72" s="394" t="s">
        <v>1472</v>
      </c>
      <c r="C72" s="395">
        <v>32225478000106</v>
      </c>
      <c r="D72" s="396" t="s">
        <v>18</v>
      </c>
      <c r="E72" s="396" t="s">
        <v>959</v>
      </c>
      <c r="F72" s="396"/>
      <c r="G72" s="397" t="s">
        <v>1048</v>
      </c>
      <c r="H72" s="397" t="s">
        <v>62</v>
      </c>
      <c r="I72" s="397" t="s">
        <v>62</v>
      </c>
      <c r="J72" s="397" t="s">
        <v>907</v>
      </c>
      <c r="K72" s="398" t="s">
        <v>82</v>
      </c>
      <c r="L72" s="399" t="s">
        <v>1694</v>
      </c>
      <c r="M72" s="399" t="s">
        <v>62</v>
      </c>
      <c r="N72" s="398">
        <v>488755</v>
      </c>
      <c r="O72" s="398" t="s">
        <v>1675</v>
      </c>
      <c r="P72" s="402">
        <v>43523</v>
      </c>
      <c r="Q72" s="403">
        <v>207532598.43000001</v>
      </c>
      <c r="R72" s="403">
        <v>246035411.49865085</v>
      </c>
      <c r="S72" s="398">
        <v>6</v>
      </c>
      <c r="T72" s="400">
        <v>-0.14752892435153564</v>
      </c>
      <c r="U72" s="400">
        <v>-1.9071351999895785</v>
      </c>
      <c r="V72" s="400">
        <v>-7.7718653003480354E-2</v>
      </c>
      <c r="W72" s="400">
        <v>-0.76190267003708279</v>
      </c>
      <c r="X72" s="400">
        <v>-7.0265991079427215E-2</v>
      </c>
      <c r="Y72" s="400">
        <v>-0.53283977491387524</v>
      </c>
      <c r="Z72" s="400">
        <v>0.24741982429753362</v>
      </c>
      <c r="AA72" s="400">
        <v>1.4064144919101096</v>
      </c>
      <c r="AB72" s="400">
        <v>0.1456646742344804</v>
      </c>
      <c r="AC72" s="404">
        <v>-1.1498304438814482</v>
      </c>
      <c r="AD72" s="607">
        <v>32225606000111</v>
      </c>
      <c r="AE72" s="401" t="s">
        <v>551</v>
      </c>
      <c r="AF72" s="401" t="s">
        <v>1028</v>
      </c>
      <c r="AG72" s="405" t="s">
        <v>1836</v>
      </c>
      <c r="AH72" s="405" t="s">
        <v>1019</v>
      </c>
      <c r="AI72" s="405">
        <v>25000</v>
      </c>
      <c r="AJ72" s="405">
        <v>0</v>
      </c>
      <c r="AK72" s="405">
        <v>10000</v>
      </c>
      <c r="AL72" s="400">
        <v>9.300000000000001E-3</v>
      </c>
      <c r="AM72" s="400" t="s">
        <v>62</v>
      </c>
      <c r="AN72" s="400" t="s">
        <v>62</v>
      </c>
      <c r="AO72" s="401" t="s">
        <v>1675</v>
      </c>
      <c r="AP72" s="401" t="s">
        <v>24</v>
      </c>
      <c r="AQ72" s="407" t="s">
        <v>977</v>
      </c>
      <c r="AR72" s="400">
        <v>4.3499199999999993E-3</v>
      </c>
      <c r="AS72" s="400">
        <v>4.3499199999999993E-3</v>
      </c>
      <c r="AT72" s="400"/>
      <c r="AW72" s="226"/>
      <c r="AX72" s="226"/>
      <c r="AY72" s="212"/>
      <c r="AZ72" s="212"/>
      <c r="BA72" s="212"/>
      <c r="BB72" s="212"/>
      <c r="BC72" s="212"/>
      <c r="BD72" s="212"/>
      <c r="BE72" s="212"/>
      <c r="BF72" s="212"/>
      <c r="BG72" s="214"/>
      <c r="BH72" s="214"/>
      <c r="BI72" s="227"/>
      <c r="BJ72" s="227"/>
      <c r="BK72" s="227"/>
      <c r="BL72" s="249"/>
      <c r="BM72" s="214"/>
      <c r="BN72" s="214"/>
      <c r="BO72" s="214"/>
      <c r="BP72" s="214"/>
      <c r="BQ72" s="214"/>
      <c r="BR72" s="214"/>
      <c r="BS72" s="214"/>
      <c r="BT72" s="214"/>
      <c r="BU72" s="214"/>
      <c r="BV72" s="217"/>
      <c r="BW72" s="212"/>
    </row>
    <row r="73" spans="2:75" ht="15.75" customHeight="1">
      <c r="B73" s="394" t="s">
        <v>1473</v>
      </c>
      <c r="C73" s="395">
        <v>23729512000199</v>
      </c>
      <c r="D73" s="396" t="s">
        <v>18</v>
      </c>
      <c r="E73" s="396" t="s">
        <v>959</v>
      </c>
      <c r="F73" s="396"/>
      <c r="G73" s="397" t="s">
        <v>1048</v>
      </c>
      <c r="H73" s="397" t="s">
        <v>62</v>
      </c>
      <c r="I73" s="397" t="s">
        <v>62</v>
      </c>
      <c r="J73" s="397" t="s">
        <v>907</v>
      </c>
      <c r="K73" s="398" t="s">
        <v>81</v>
      </c>
      <c r="L73" s="399" t="s">
        <v>1694</v>
      </c>
      <c r="M73" s="399" t="s">
        <v>62</v>
      </c>
      <c r="N73" s="398">
        <v>414069</v>
      </c>
      <c r="O73" s="398" t="s">
        <v>1675</v>
      </c>
      <c r="P73" s="402">
        <v>42403</v>
      </c>
      <c r="Q73" s="403">
        <v>421094517.43000001</v>
      </c>
      <c r="R73" s="403">
        <v>690370646.45186496</v>
      </c>
      <c r="S73" s="398">
        <v>6</v>
      </c>
      <c r="T73" s="400">
        <v>-2.6771431128282952E-2</v>
      </c>
      <c r="U73" s="400">
        <v>-0.34607951547986515</v>
      </c>
      <c r="V73" s="400">
        <v>-9.7883883548312012E-3</v>
      </c>
      <c r="W73" s="400">
        <v>-9.5958935656949809E-2</v>
      </c>
      <c r="X73" s="400">
        <v>7.1633133378304903E-2</v>
      </c>
      <c r="Y73" s="400">
        <v>0.54320706332208657</v>
      </c>
      <c r="Z73" s="400">
        <v>0.12694181686394868</v>
      </c>
      <c r="AA73" s="400">
        <v>0.72157844010172245</v>
      </c>
      <c r="AB73" s="400">
        <v>5.2889249895443094E-2</v>
      </c>
      <c r="AC73" s="404">
        <v>-1.9964479528408094</v>
      </c>
      <c r="AD73" s="607">
        <v>23720107000100</v>
      </c>
      <c r="AE73" s="401" t="s">
        <v>551</v>
      </c>
      <c r="AF73" s="401" t="s">
        <v>1028</v>
      </c>
      <c r="AG73" s="405" t="s">
        <v>1836</v>
      </c>
      <c r="AH73" s="405" t="s">
        <v>1019</v>
      </c>
      <c r="AI73" s="405">
        <v>25000</v>
      </c>
      <c r="AJ73" s="405">
        <v>0</v>
      </c>
      <c r="AK73" s="405">
        <v>10000</v>
      </c>
      <c r="AL73" s="400">
        <v>9.300000000000001E-3</v>
      </c>
      <c r="AM73" s="400" t="s">
        <v>62</v>
      </c>
      <c r="AN73" s="400" t="s">
        <v>62</v>
      </c>
      <c r="AO73" s="401" t="s">
        <v>1675</v>
      </c>
      <c r="AP73" s="401" t="s">
        <v>24</v>
      </c>
      <c r="AQ73" s="407" t="s">
        <v>977</v>
      </c>
      <c r="AR73" s="400">
        <v>4.3499199999999993E-3</v>
      </c>
      <c r="AS73" s="400">
        <v>4.3499199999999993E-3</v>
      </c>
      <c r="AT73" s="400"/>
      <c r="AW73" s="226"/>
      <c r="AX73" s="226"/>
      <c r="AY73" s="212"/>
      <c r="AZ73" s="212"/>
      <c r="BA73" s="212"/>
      <c r="BB73" s="212"/>
      <c r="BC73" s="212"/>
      <c r="BD73" s="212"/>
      <c r="BE73" s="212"/>
      <c r="BF73" s="212"/>
      <c r="BG73" s="214"/>
      <c r="BH73" s="214"/>
      <c r="BI73" s="227"/>
      <c r="BJ73" s="227"/>
      <c r="BK73" s="227"/>
      <c r="BL73" s="249"/>
      <c r="BM73" s="214"/>
      <c r="BN73" s="214"/>
      <c r="BO73" s="214"/>
      <c r="BP73" s="214"/>
      <c r="BQ73" s="214"/>
      <c r="BR73" s="214"/>
      <c r="BS73" s="214"/>
      <c r="BT73" s="214"/>
      <c r="BU73" s="214"/>
      <c r="BV73" s="217"/>
      <c r="BW73" s="212"/>
    </row>
    <row r="74" spans="2:75" ht="15.75" customHeight="1">
      <c r="B74" s="394" t="s">
        <v>344</v>
      </c>
      <c r="C74" s="395">
        <v>29826089000121</v>
      </c>
      <c r="D74" s="396" t="s">
        <v>24</v>
      </c>
      <c r="E74" s="396" t="s">
        <v>912</v>
      </c>
      <c r="F74" s="396" t="s">
        <v>906</v>
      </c>
      <c r="G74" s="397" t="s">
        <v>62</v>
      </c>
      <c r="H74" s="397" t="s">
        <v>1693</v>
      </c>
      <c r="I74" s="397" t="s">
        <v>62</v>
      </c>
      <c r="J74" s="397" t="s">
        <v>907</v>
      </c>
      <c r="K74" s="398" t="s">
        <v>81</v>
      </c>
      <c r="L74" s="399" t="s">
        <v>1694</v>
      </c>
      <c r="M74" s="399" t="s">
        <v>1775</v>
      </c>
      <c r="N74" s="398">
        <v>481645</v>
      </c>
      <c r="O74" s="398" t="s">
        <v>1675</v>
      </c>
      <c r="P74" s="402">
        <v>43307</v>
      </c>
      <c r="Q74" s="403">
        <v>276979377.32999998</v>
      </c>
      <c r="R74" s="403">
        <v>391763662.88563514</v>
      </c>
      <c r="S74" s="398">
        <v>13</v>
      </c>
      <c r="T74" s="400">
        <v>6.7889531282496751E-3</v>
      </c>
      <c r="U74" s="400">
        <v>8.7762122166042539E-2</v>
      </c>
      <c r="V74" s="400">
        <v>6.3812993179759303E-3</v>
      </c>
      <c r="W74" s="400">
        <v>6.2558070691909093E-2</v>
      </c>
      <c r="X74" s="400">
        <v>4.8384491972385923E-2</v>
      </c>
      <c r="Y74" s="400">
        <v>0.36690839218002075</v>
      </c>
      <c r="Z74" s="400">
        <v>0.16909225199020983</v>
      </c>
      <c r="AA74" s="400">
        <v>0.96117517803571495</v>
      </c>
      <c r="AB74" s="400">
        <v>7.35465363429577E-2</v>
      </c>
      <c r="AC74" s="404">
        <v>-1.1978402640044912</v>
      </c>
      <c r="AD74" s="607">
        <v>26450646000164</v>
      </c>
      <c r="AE74" s="401" t="s">
        <v>342</v>
      </c>
      <c r="AF74" s="401" t="s">
        <v>1028</v>
      </c>
      <c r="AG74" s="405" t="s">
        <v>1836</v>
      </c>
      <c r="AH74" s="405" t="s">
        <v>1024</v>
      </c>
      <c r="AI74" s="405">
        <v>25000</v>
      </c>
      <c r="AJ74" s="405">
        <v>10000</v>
      </c>
      <c r="AK74" s="405">
        <v>20000</v>
      </c>
      <c r="AL74" s="400">
        <v>1.4499999999999999E-2</v>
      </c>
      <c r="AM74" s="400">
        <v>0.2</v>
      </c>
      <c r="AN74" s="400" t="s">
        <v>103</v>
      </c>
      <c r="AO74" s="401" t="s">
        <v>1678</v>
      </c>
      <c r="AP74" s="401" t="s">
        <v>24</v>
      </c>
      <c r="AQ74" s="407" t="s">
        <v>966</v>
      </c>
      <c r="AR74" s="400">
        <v>2.8999999999999998E-3</v>
      </c>
      <c r="AS74" s="400">
        <v>2.8999999999999998E-3</v>
      </c>
      <c r="AT74" s="400"/>
      <c r="AW74" s="226"/>
      <c r="AX74" s="226"/>
      <c r="AY74" s="212"/>
      <c r="AZ74" s="212"/>
      <c r="BA74" s="212"/>
      <c r="BB74" s="212"/>
      <c r="BC74" s="212"/>
      <c r="BD74" s="212"/>
      <c r="BE74" s="212"/>
      <c r="BF74" s="212"/>
      <c r="BG74" s="214"/>
      <c r="BH74" s="214"/>
      <c r="BI74" s="227"/>
      <c r="BJ74" s="227"/>
      <c r="BK74" s="227"/>
      <c r="BL74" s="249"/>
      <c r="BM74" s="214"/>
      <c r="BN74" s="214"/>
      <c r="BO74" s="214"/>
      <c r="BP74" s="214"/>
      <c r="BQ74" s="214"/>
      <c r="BR74" s="214"/>
      <c r="BS74" s="214"/>
      <c r="BT74" s="214"/>
      <c r="BU74" s="214"/>
      <c r="BV74" s="217"/>
      <c r="BW74" s="212"/>
    </row>
    <row r="75" spans="2:75" ht="15.75" customHeight="1">
      <c r="B75" s="394" t="s">
        <v>1322</v>
      </c>
      <c r="C75" s="395">
        <v>35939847000110</v>
      </c>
      <c r="D75" s="396" t="s">
        <v>27</v>
      </c>
      <c r="E75" s="396" t="s">
        <v>903</v>
      </c>
      <c r="F75" s="396"/>
      <c r="G75" s="397"/>
      <c r="H75" s="397" t="s">
        <v>62</v>
      </c>
      <c r="I75" s="397" t="s">
        <v>62</v>
      </c>
      <c r="J75" s="397" t="s">
        <v>907</v>
      </c>
      <c r="K75" s="398" t="s">
        <v>82</v>
      </c>
      <c r="L75" s="399" t="s">
        <v>1694</v>
      </c>
      <c r="M75" s="399" t="s">
        <v>1775</v>
      </c>
      <c r="N75" s="398">
        <v>532010</v>
      </c>
      <c r="O75" s="398" t="s">
        <v>1675</v>
      </c>
      <c r="P75" s="402">
        <v>43917</v>
      </c>
      <c r="Q75" s="403">
        <v>92386784.010000005</v>
      </c>
      <c r="R75" s="403">
        <v>124699445.48670623</v>
      </c>
      <c r="S75" s="398">
        <v>14</v>
      </c>
      <c r="T75" s="400">
        <v>-0.33888412531413825</v>
      </c>
      <c r="U75" s="400">
        <v>-4.3808212318030435</v>
      </c>
      <c r="V75" s="400">
        <v>-0.31483277922620223</v>
      </c>
      <c r="W75" s="400">
        <v>-3.0864139538920869</v>
      </c>
      <c r="X75" s="400">
        <v>-0.13765406222466225</v>
      </c>
      <c r="Y75" s="400">
        <v>-1.0438557601622536</v>
      </c>
      <c r="Z75" s="400" t="s">
        <v>1781</v>
      </c>
      <c r="AA75" s="400" t="s">
        <v>1781</v>
      </c>
      <c r="AB75" s="400">
        <v>0.27584177023310663</v>
      </c>
      <c r="AC75" s="404">
        <v>-1.5842089333781253</v>
      </c>
      <c r="AD75" s="607">
        <v>35916505000185</v>
      </c>
      <c r="AE75" s="401" t="s">
        <v>387</v>
      </c>
      <c r="AF75" s="401" t="s">
        <v>1028</v>
      </c>
      <c r="AG75" s="405" t="s">
        <v>1836</v>
      </c>
      <c r="AH75" s="405" t="s">
        <v>1024</v>
      </c>
      <c r="AI75" s="405">
        <v>20000</v>
      </c>
      <c r="AJ75" s="405">
        <v>5000</v>
      </c>
      <c r="AK75" s="405">
        <v>0</v>
      </c>
      <c r="AL75" s="400">
        <v>1.4999999999999999E-2</v>
      </c>
      <c r="AM75" s="400">
        <v>0.15</v>
      </c>
      <c r="AN75" s="400" t="s">
        <v>62</v>
      </c>
      <c r="AO75" s="401" t="s">
        <v>1678</v>
      </c>
      <c r="AP75" s="401" t="s">
        <v>1021</v>
      </c>
      <c r="AQ75" s="407" t="s">
        <v>957</v>
      </c>
      <c r="AR75" s="400">
        <v>2.4999999999999996E-3</v>
      </c>
      <c r="AS75" s="400">
        <v>2.4999999999999996E-3</v>
      </c>
      <c r="AT75" s="400"/>
      <c r="AW75" s="226"/>
      <c r="AX75" s="226"/>
      <c r="AY75" s="212"/>
      <c r="AZ75" s="212"/>
      <c r="BA75" s="212"/>
      <c r="BB75" s="212"/>
      <c r="BC75" s="212"/>
      <c r="BD75" s="212"/>
      <c r="BE75" s="212"/>
      <c r="BF75" s="212"/>
      <c r="BG75" s="214"/>
      <c r="BH75" s="214"/>
      <c r="BI75" s="227"/>
      <c r="BJ75" s="227"/>
      <c r="BK75" s="227"/>
      <c r="BL75" s="249"/>
      <c r="BM75" s="214"/>
      <c r="BN75" s="214"/>
      <c r="BO75" s="214"/>
      <c r="BP75" s="214"/>
      <c r="BQ75" s="214"/>
      <c r="BR75" s="214"/>
      <c r="BS75" s="214"/>
      <c r="BT75" s="214"/>
      <c r="BU75" s="214"/>
      <c r="BV75" s="217"/>
      <c r="BW75" s="212"/>
    </row>
    <row r="76" spans="2:75" ht="15.75" customHeight="1">
      <c r="B76" s="394" t="s">
        <v>1437</v>
      </c>
      <c r="C76" s="395">
        <v>31353372000125</v>
      </c>
      <c r="D76" s="396" t="s">
        <v>24</v>
      </c>
      <c r="E76" s="396" t="s">
        <v>912</v>
      </c>
      <c r="F76" s="396" t="s">
        <v>913</v>
      </c>
      <c r="G76" s="397" t="s">
        <v>62</v>
      </c>
      <c r="H76" s="397" t="s">
        <v>1692</v>
      </c>
      <c r="I76" s="397" t="s">
        <v>62</v>
      </c>
      <c r="J76" s="397" t="s">
        <v>904</v>
      </c>
      <c r="K76" s="398" t="s">
        <v>81</v>
      </c>
      <c r="L76" s="399" t="s">
        <v>1694</v>
      </c>
      <c r="M76" s="399" t="s">
        <v>62</v>
      </c>
      <c r="N76" s="398">
        <v>479561</v>
      </c>
      <c r="O76" s="398" t="s">
        <v>1675</v>
      </c>
      <c r="P76" s="402">
        <v>43425</v>
      </c>
      <c r="Q76" s="403">
        <v>52133950.600000001</v>
      </c>
      <c r="R76" s="403">
        <v>67637070.446825415</v>
      </c>
      <c r="S76" s="398">
        <v>15</v>
      </c>
      <c r="T76" s="400">
        <v>7.267258692767653E-2</v>
      </c>
      <c r="U76" s="400">
        <v>0.93945271554900844</v>
      </c>
      <c r="V76" s="400">
        <v>8.5038814841778887E-2</v>
      </c>
      <c r="W76" s="400">
        <v>0.83366473273589792</v>
      </c>
      <c r="X76" s="400">
        <v>0.10275812301771303</v>
      </c>
      <c r="Y76" s="400">
        <v>0.77923351394045193</v>
      </c>
      <c r="Z76" s="400">
        <v>0.1753012221069763</v>
      </c>
      <c r="AA76" s="400">
        <v>0.9964689770546491</v>
      </c>
      <c r="AB76" s="400">
        <v>2.101811062819248E-2</v>
      </c>
      <c r="AC76" s="404">
        <v>-0.72808915458781909</v>
      </c>
      <c r="AD76" s="607">
        <v>11403956000150</v>
      </c>
      <c r="AE76" s="401" t="s">
        <v>107</v>
      </c>
      <c r="AF76" s="401" t="s">
        <v>1018</v>
      </c>
      <c r="AG76" s="405" t="s">
        <v>1835</v>
      </c>
      <c r="AH76" s="405" t="s">
        <v>1024</v>
      </c>
      <c r="AI76" s="405">
        <v>5000</v>
      </c>
      <c r="AJ76" s="405">
        <v>0</v>
      </c>
      <c r="AK76" s="405">
        <v>0</v>
      </c>
      <c r="AL76" s="400">
        <v>0</v>
      </c>
      <c r="AM76" s="400" t="s">
        <v>62</v>
      </c>
      <c r="AN76" s="400" t="s">
        <v>62</v>
      </c>
      <c r="AO76" s="401" t="s">
        <v>1678</v>
      </c>
      <c r="AP76" s="401" t="s">
        <v>24</v>
      </c>
      <c r="AQ76" s="407" t="s">
        <v>966</v>
      </c>
      <c r="AR76" s="400">
        <v>5.0000000000000001E-3</v>
      </c>
      <c r="AS76" s="400">
        <v>5.0000000000000001E-3</v>
      </c>
      <c r="AT76" s="400"/>
      <c r="AW76" s="226"/>
      <c r="AX76" s="226"/>
      <c r="AY76" s="212"/>
      <c r="AZ76" s="212"/>
      <c r="BA76" s="212"/>
      <c r="BB76" s="212"/>
      <c r="BC76" s="212"/>
      <c r="BD76" s="212"/>
      <c r="BE76" s="212"/>
      <c r="BF76" s="212"/>
      <c r="BG76" s="214"/>
      <c r="BH76" s="214"/>
      <c r="BI76" s="227"/>
      <c r="BJ76" s="227"/>
      <c r="BK76" s="227"/>
      <c r="BL76" s="249"/>
      <c r="BM76" s="214"/>
      <c r="BN76" s="214"/>
      <c r="BO76" s="214"/>
      <c r="BP76" s="214"/>
      <c r="BQ76" s="214"/>
      <c r="BR76" s="214"/>
      <c r="BS76" s="214"/>
      <c r="BT76" s="214"/>
      <c r="BU76" s="214"/>
      <c r="BV76" s="217"/>
      <c r="BW76" s="212"/>
    </row>
    <row r="77" spans="2:75" ht="15.75" customHeight="1">
      <c r="B77" s="394" t="s">
        <v>1488</v>
      </c>
      <c r="C77" s="395">
        <v>22918359000185</v>
      </c>
      <c r="D77" s="396" t="s">
        <v>24</v>
      </c>
      <c r="E77" s="396" t="s">
        <v>911</v>
      </c>
      <c r="F77" s="396" t="s">
        <v>915</v>
      </c>
      <c r="G77" s="397" t="s">
        <v>62</v>
      </c>
      <c r="H77" s="397" t="s">
        <v>1692</v>
      </c>
      <c r="I77" s="397" t="s">
        <v>62</v>
      </c>
      <c r="J77" s="397" t="s">
        <v>907</v>
      </c>
      <c r="K77" s="398" t="s">
        <v>81</v>
      </c>
      <c r="L77" s="399" t="s">
        <v>1694</v>
      </c>
      <c r="M77" s="399" t="s">
        <v>62</v>
      </c>
      <c r="N77" s="398">
        <v>413259</v>
      </c>
      <c r="O77" s="398" t="s">
        <v>1675</v>
      </c>
      <c r="P77" s="402">
        <v>42422</v>
      </c>
      <c r="Q77" s="403">
        <v>1231109559.74</v>
      </c>
      <c r="R77" s="403">
        <v>1325854215.8242068</v>
      </c>
      <c r="S77" s="398">
        <v>15</v>
      </c>
      <c r="T77" s="400">
        <v>0.11570476762256843</v>
      </c>
      <c r="U77" s="400">
        <v>1.495738114471773</v>
      </c>
      <c r="V77" s="400">
        <v>0.12751052252514117</v>
      </c>
      <c r="W77" s="400">
        <v>1.2500294821807849</v>
      </c>
      <c r="X77" s="400">
        <v>0.24494266794697461</v>
      </c>
      <c r="Y77" s="400">
        <v>1.8574447474616615</v>
      </c>
      <c r="Z77" s="400">
        <v>0.3818019286691996</v>
      </c>
      <c r="AA77" s="400">
        <v>2.1702859382595765</v>
      </c>
      <c r="AB77" s="400">
        <v>4.3889090734310958E-2</v>
      </c>
      <c r="AC77" s="404">
        <v>0.54337210555362181</v>
      </c>
      <c r="AD77" s="607">
        <v>22918378000101</v>
      </c>
      <c r="AE77" s="401" t="s">
        <v>563</v>
      </c>
      <c r="AF77" s="401" t="s">
        <v>1023</v>
      </c>
      <c r="AG77" s="405" t="s">
        <v>96</v>
      </c>
      <c r="AH77" s="405" t="s">
        <v>1024</v>
      </c>
      <c r="AI77" s="405">
        <v>1000</v>
      </c>
      <c r="AJ77" s="405">
        <v>1000</v>
      </c>
      <c r="AK77" s="405">
        <v>1000</v>
      </c>
      <c r="AL77" s="400">
        <v>1.8000000000000002E-2</v>
      </c>
      <c r="AM77" s="400">
        <v>0.2</v>
      </c>
      <c r="AN77" s="400" t="s">
        <v>103</v>
      </c>
      <c r="AO77" s="401" t="s">
        <v>1678</v>
      </c>
      <c r="AP77" s="401" t="s">
        <v>24</v>
      </c>
      <c r="AQ77" s="407" t="s">
        <v>962</v>
      </c>
      <c r="AR77" s="400">
        <v>5.0003999999999995E-3</v>
      </c>
      <c r="AS77" s="400">
        <v>5.0003999999999995E-3</v>
      </c>
      <c r="AT77" s="400"/>
      <c r="AW77" s="226"/>
      <c r="AX77" s="226"/>
      <c r="AY77" s="212"/>
      <c r="AZ77" s="212"/>
      <c r="BA77" s="212"/>
      <c r="BB77" s="212"/>
      <c r="BC77" s="212"/>
      <c r="BD77" s="212"/>
      <c r="BE77" s="212"/>
      <c r="BF77" s="212"/>
      <c r="BG77" s="214"/>
      <c r="BH77" s="214"/>
      <c r="BI77" s="227"/>
      <c r="BJ77" s="227"/>
      <c r="BK77" s="227"/>
      <c r="BL77" s="249"/>
      <c r="BM77" s="214"/>
      <c r="BN77" s="214"/>
      <c r="BO77" s="214"/>
      <c r="BP77" s="214"/>
      <c r="BQ77" s="214"/>
      <c r="BR77" s="214"/>
      <c r="BS77" s="214"/>
      <c r="BT77" s="214"/>
      <c r="BU77" s="214"/>
      <c r="BV77" s="217"/>
      <c r="BW77" s="212"/>
    </row>
    <row r="78" spans="2:75" ht="15.75" customHeight="1">
      <c r="B78" s="394" t="s">
        <v>608</v>
      </c>
      <c r="C78" s="395">
        <v>7279819000189</v>
      </c>
      <c r="D78" s="396" t="s">
        <v>24</v>
      </c>
      <c r="E78" s="396" t="s">
        <v>912</v>
      </c>
      <c r="F78" s="396" t="s">
        <v>913</v>
      </c>
      <c r="G78" s="397" t="s">
        <v>62</v>
      </c>
      <c r="H78" s="397" t="s">
        <v>1692</v>
      </c>
      <c r="I78" s="397" t="s">
        <v>62</v>
      </c>
      <c r="J78" s="397" t="s">
        <v>904</v>
      </c>
      <c r="K78" s="398" t="s">
        <v>81</v>
      </c>
      <c r="L78" s="399" t="s">
        <v>1694</v>
      </c>
      <c r="M78" s="399" t="s">
        <v>62</v>
      </c>
      <c r="N78" s="398">
        <v>148040</v>
      </c>
      <c r="O78" s="398" t="s">
        <v>1678</v>
      </c>
      <c r="P78" s="402">
        <v>38468</v>
      </c>
      <c r="Q78" s="403">
        <v>147054931.06999999</v>
      </c>
      <c r="R78" s="403">
        <v>154132935.01992068</v>
      </c>
      <c r="S78" s="398">
        <v>16</v>
      </c>
      <c r="T78" s="400">
        <v>8.5231781633680059E-2</v>
      </c>
      <c r="U78" s="400">
        <v>1.10180787683432</v>
      </c>
      <c r="V78" s="400">
        <v>0.10592125235323113</v>
      </c>
      <c r="W78" s="400">
        <v>1.0383824456914417</v>
      </c>
      <c r="X78" s="400">
        <v>0.14388120773007662</v>
      </c>
      <c r="Y78" s="400">
        <v>1.0910773357564874</v>
      </c>
      <c r="Z78" s="400">
        <v>0.26496670461580418</v>
      </c>
      <c r="AA78" s="400">
        <v>1.5061566481318009</v>
      </c>
      <c r="AB78" s="400">
        <v>1.720412513690037E-2</v>
      </c>
      <c r="AC78" s="404">
        <v>0.21472041910839473</v>
      </c>
      <c r="AD78" s="607" t="s">
        <v>62</v>
      </c>
      <c r="AE78" s="401" t="s">
        <v>605</v>
      </c>
      <c r="AF78" s="401" t="s">
        <v>1018</v>
      </c>
      <c r="AG78" s="405" t="s">
        <v>1835</v>
      </c>
      <c r="AH78" s="405" t="s">
        <v>1024</v>
      </c>
      <c r="AI78" s="405">
        <v>5000</v>
      </c>
      <c r="AJ78" s="405">
        <v>5000</v>
      </c>
      <c r="AK78" s="405">
        <v>5000</v>
      </c>
      <c r="AL78" s="400">
        <v>0.02</v>
      </c>
      <c r="AM78" s="400">
        <v>0.2</v>
      </c>
      <c r="AN78" s="400" t="s">
        <v>1798</v>
      </c>
      <c r="AO78" s="401" t="s">
        <v>1678</v>
      </c>
      <c r="AP78" s="401" t="s">
        <v>24</v>
      </c>
      <c r="AQ78" s="407" t="s">
        <v>962</v>
      </c>
      <c r="AR78" s="400">
        <v>4.0000000000000001E-3</v>
      </c>
      <c r="AS78" s="400">
        <v>4.0000000000000001E-3</v>
      </c>
      <c r="AT78" s="400"/>
      <c r="AW78" s="226"/>
      <c r="AX78" s="226"/>
      <c r="AY78" s="212"/>
      <c r="AZ78" s="212"/>
      <c r="BA78" s="212"/>
      <c r="BB78" s="212"/>
      <c r="BC78" s="212"/>
      <c r="BD78" s="212"/>
      <c r="BE78" s="212"/>
      <c r="BF78" s="212"/>
      <c r="BG78" s="214"/>
      <c r="BH78" s="214"/>
      <c r="BI78" s="227"/>
      <c r="BJ78" s="227"/>
      <c r="BK78" s="227"/>
      <c r="BL78" s="249"/>
      <c r="BM78" s="214"/>
      <c r="BN78" s="214"/>
      <c r="BO78" s="214"/>
      <c r="BP78" s="214"/>
      <c r="BQ78" s="214"/>
      <c r="BR78" s="214"/>
      <c r="BS78" s="214"/>
      <c r="BT78" s="214"/>
      <c r="BU78" s="214"/>
      <c r="BV78" s="217"/>
      <c r="BW78" s="212"/>
    </row>
    <row r="79" spans="2:75" ht="15.75" customHeight="1">
      <c r="B79" s="394" t="s">
        <v>272</v>
      </c>
      <c r="C79" s="395">
        <v>31416575000113</v>
      </c>
      <c r="D79" s="396" t="s">
        <v>24</v>
      </c>
      <c r="E79" s="396" t="s">
        <v>912</v>
      </c>
      <c r="F79" s="396" t="s">
        <v>906</v>
      </c>
      <c r="G79" s="397" t="s">
        <v>62</v>
      </c>
      <c r="H79" s="397" t="s">
        <v>1183</v>
      </c>
      <c r="I79" s="397" t="s">
        <v>62</v>
      </c>
      <c r="J79" s="397"/>
      <c r="K79" s="398" t="s">
        <v>81</v>
      </c>
      <c r="L79" s="399" t="s">
        <v>1694</v>
      </c>
      <c r="M79" s="399" t="s">
        <v>62</v>
      </c>
      <c r="N79" s="398">
        <v>483311</v>
      </c>
      <c r="O79" s="398" t="s">
        <v>1675</v>
      </c>
      <c r="P79" s="402">
        <v>43446</v>
      </c>
      <c r="Q79" s="403">
        <v>162355140.34999999</v>
      </c>
      <c r="R79" s="403">
        <v>153779906.77289683</v>
      </c>
      <c r="S79" s="398">
        <v>17</v>
      </c>
      <c r="T79" s="400">
        <v>6.2186476181522954E-2</v>
      </c>
      <c r="U79" s="400">
        <v>0.80389671524004058</v>
      </c>
      <c r="V79" s="400">
        <v>0.12009087197004287</v>
      </c>
      <c r="W79" s="400">
        <v>1.1772920973933985</v>
      </c>
      <c r="X79" s="400">
        <v>0.2242190168088205</v>
      </c>
      <c r="Y79" s="400">
        <v>1.7002935362111773</v>
      </c>
      <c r="Z79" s="400">
        <v>0.27901613927644298</v>
      </c>
      <c r="AA79" s="400">
        <v>1.5860181894046825</v>
      </c>
      <c r="AB79" s="400">
        <v>6.0570489674205655E-2</v>
      </c>
      <c r="AC79" s="404">
        <v>0.29900291822285902</v>
      </c>
      <c r="AD79" s="607">
        <v>31392821000144</v>
      </c>
      <c r="AE79" s="401" t="s">
        <v>267</v>
      </c>
      <c r="AF79" s="401" t="s">
        <v>1028</v>
      </c>
      <c r="AG79" s="405" t="s">
        <v>1836</v>
      </c>
      <c r="AH79" s="405" t="s">
        <v>1024</v>
      </c>
      <c r="AI79" s="405">
        <v>1000</v>
      </c>
      <c r="AJ79" s="405">
        <v>1</v>
      </c>
      <c r="AK79" s="405">
        <v>1000</v>
      </c>
      <c r="AL79" s="400">
        <v>1.4999999999999999E-2</v>
      </c>
      <c r="AM79" s="400">
        <v>0.2</v>
      </c>
      <c r="AN79" s="400" t="s">
        <v>103</v>
      </c>
      <c r="AO79" s="401" t="s">
        <v>1678</v>
      </c>
      <c r="AP79" s="401" t="s">
        <v>24</v>
      </c>
      <c r="AQ79" s="407" t="s">
        <v>966</v>
      </c>
      <c r="AR79" s="400">
        <v>4.9999999999999992E-3</v>
      </c>
      <c r="AS79" s="400">
        <v>4.9999999999999992E-3</v>
      </c>
      <c r="AT79" s="400"/>
      <c r="AW79" s="226"/>
      <c r="AX79" s="226"/>
      <c r="AY79" s="212"/>
      <c r="AZ79" s="212"/>
      <c r="BA79" s="212"/>
      <c r="BB79" s="212"/>
      <c r="BC79" s="212"/>
      <c r="BD79" s="212"/>
      <c r="BE79" s="212"/>
      <c r="BF79" s="212"/>
      <c r="BG79" s="214"/>
      <c r="BH79" s="214"/>
      <c r="BI79" s="227"/>
      <c r="BJ79" s="227"/>
      <c r="BK79" s="227"/>
      <c r="BL79" s="249"/>
      <c r="BM79" s="214"/>
      <c r="BN79" s="214"/>
      <c r="BO79" s="214"/>
      <c r="BP79" s="214"/>
      <c r="BQ79" s="214"/>
      <c r="BR79" s="214"/>
      <c r="BS79" s="214"/>
      <c r="BT79" s="214"/>
      <c r="BU79" s="214"/>
      <c r="BV79" s="217"/>
      <c r="BW79" s="212"/>
    </row>
    <row r="80" spans="2:75" ht="15.75" customHeight="1">
      <c r="B80" s="394" t="s">
        <v>700</v>
      </c>
      <c r="C80" s="395">
        <v>30593403000152</v>
      </c>
      <c r="D80" s="396" t="s">
        <v>27</v>
      </c>
      <c r="E80" s="396" t="s">
        <v>903</v>
      </c>
      <c r="F80" s="396" t="s">
        <v>987</v>
      </c>
      <c r="G80" s="397"/>
      <c r="H80" s="397" t="s">
        <v>62</v>
      </c>
      <c r="I80" s="397" t="s">
        <v>62</v>
      </c>
      <c r="J80" s="397" t="s">
        <v>904</v>
      </c>
      <c r="K80" s="398" t="s">
        <v>81</v>
      </c>
      <c r="L80" s="399" t="s">
        <v>1694</v>
      </c>
      <c r="M80" s="399" t="s">
        <v>62</v>
      </c>
      <c r="N80" s="398">
        <v>485691</v>
      </c>
      <c r="O80" s="398" t="s">
        <v>1675</v>
      </c>
      <c r="P80" s="402">
        <v>43461</v>
      </c>
      <c r="Q80" s="403">
        <v>182646736.66</v>
      </c>
      <c r="R80" s="403">
        <v>134242708.63924605</v>
      </c>
      <c r="S80" s="398">
        <v>17</v>
      </c>
      <c r="T80" s="400">
        <v>4.7265979266756242E-2</v>
      </c>
      <c r="U80" s="400">
        <v>0.6110165394198519</v>
      </c>
      <c r="V80" s="400">
        <v>-3.8525369377606977E-2</v>
      </c>
      <c r="W80" s="400">
        <v>-0.37767743853781371</v>
      </c>
      <c r="X80" s="400">
        <v>0.20267155100642187</v>
      </c>
      <c r="Y80" s="400">
        <v>1.5368951887071018</v>
      </c>
      <c r="Z80" s="400">
        <v>0.24966099363825456</v>
      </c>
      <c r="AA80" s="400">
        <v>1.4191540250035617</v>
      </c>
      <c r="AB80" s="400">
        <v>0.17869329127026584</v>
      </c>
      <c r="AC80" s="404">
        <v>-0.67421960039531925</v>
      </c>
      <c r="AD80" s="607">
        <v>30630170000110</v>
      </c>
      <c r="AE80" s="401" t="s">
        <v>699</v>
      </c>
      <c r="AF80" s="401" t="s">
        <v>1023</v>
      </c>
      <c r="AG80" s="405" t="s">
        <v>96</v>
      </c>
      <c r="AH80" s="405" t="s">
        <v>1024</v>
      </c>
      <c r="AI80" s="405">
        <v>1000</v>
      </c>
      <c r="AJ80" s="405">
        <v>1000</v>
      </c>
      <c r="AK80" s="405">
        <v>1000</v>
      </c>
      <c r="AL80" s="400">
        <v>1.9E-2</v>
      </c>
      <c r="AM80" s="400">
        <v>0.2</v>
      </c>
      <c r="AN80" s="400" t="s">
        <v>964</v>
      </c>
      <c r="AO80" s="401" t="s">
        <v>1678</v>
      </c>
      <c r="AP80" s="401" t="s">
        <v>1021</v>
      </c>
      <c r="AQ80" s="407" t="s">
        <v>957</v>
      </c>
      <c r="AR80" s="400">
        <v>4.7499999999999999E-3</v>
      </c>
      <c r="AS80" s="400">
        <v>4.7499999999999999E-3</v>
      </c>
      <c r="AT80" s="400"/>
      <c r="AW80" s="226"/>
      <c r="AX80" s="226"/>
      <c r="AY80" s="212"/>
      <c r="AZ80" s="212"/>
      <c r="BA80" s="212"/>
      <c r="BB80" s="212"/>
      <c r="BC80" s="212"/>
      <c r="BD80" s="212"/>
      <c r="BE80" s="212"/>
      <c r="BF80" s="212"/>
      <c r="BG80" s="214"/>
      <c r="BH80" s="214"/>
      <c r="BI80" s="227"/>
      <c r="BJ80" s="227"/>
      <c r="BK80" s="227"/>
      <c r="BL80" s="249"/>
      <c r="BM80" s="214"/>
      <c r="BN80" s="214"/>
      <c r="BO80" s="214"/>
      <c r="BP80" s="214"/>
      <c r="BQ80" s="214"/>
      <c r="BR80" s="214"/>
      <c r="BS80" s="214"/>
      <c r="BT80" s="214"/>
      <c r="BU80" s="214"/>
      <c r="BV80" s="217"/>
      <c r="BW80" s="212"/>
    </row>
    <row r="81" spans="2:75" ht="15.75" customHeight="1">
      <c r="B81" s="394" t="s">
        <v>1367</v>
      </c>
      <c r="C81" s="395">
        <v>35372675000146</v>
      </c>
      <c r="D81" s="396" t="s">
        <v>27</v>
      </c>
      <c r="E81" s="396" t="s">
        <v>903</v>
      </c>
      <c r="F81" s="396"/>
      <c r="G81" s="397"/>
      <c r="H81" s="397" t="s">
        <v>62</v>
      </c>
      <c r="I81" s="397" t="s">
        <v>62</v>
      </c>
      <c r="J81" s="397" t="s">
        <v>904</v>
      </c>
      <c r="K81" s="398" t="s">
        <v>81</v>
      </c>
      <c r="L81" s="399" t="s">
        <v>1694</v>
      </c>
      <c r="M81" s="399" t="s">
        <v>62</v>
      </c>
      <c r="N81" s="398">
        <v>523968</v>
      </c>
      <c r="O81" s="398" t="s">
        <v>1675</v>
      </c>
      <c r="P81" s="402">
        <v>43819</v>
      </c>
      <c r="Q81" s="403">
        <v>371662772.64999998</v>
      </c>
      <c r="R81" s="403">
        <v>406356602.49753946</v>
      </c>
      <c r="S81" s="398">
        <v>17</v>
      </c>
      <c r="T81" s="400">
        <v>7.4974283500874872E-2</v>
      </c>
      <c r="U81" s="400">
        <v>0.96920719639902941</v>
      </c>
      <c r="V81" s="400">
        <v>-7.5103513125582055E-2</v>
      </c>
      <c r="W81" s="400">
        <v>-0.73626555489817358</v>
      </c>
      <c r="X81" s="400">
        <v>0.19168700119111537</v>
      </c>
      <c r="Y81" s="400">
        <v>1.4535973519982728</v>
      </c>
      <c r="Z81" s="400" t="s">
        <v>1781</v>
      </c>
      <c r="AA81" s="400" t="s">
        <v>1781</v>
      </c>
      <c r="AB81" s="400">
        <v>0.20159621067675274</v>
      </c>
      <c r="AC81" s="404">
        <v>-0.76835601775838225</v>
      </c>
      <c r="AD81" s="607">
        <v>35372771000194</v>
      </c>
      <c r="AE81" s="401" t="s">
        <v>417</v>
      </c>
      <c r="AF81" s="401" t="s">
        <v>1023</v>
      </c>
      <c r="AG81" s="405" t="s">
        <v>96</v>
      </c>
      <c r="AH81" s="405" t="s">
        <v>1024</v>
      </c>
      <c r="AI81" s="405">
        <v>1</v>
      </c>
      <c r="AJ81" s="405">
        <v>1</v>
      </c>
      <c r="AK81" s="405">
        <v>1</v>
      </c>
      <c r="AL81" s="400">
        <v>0.02</v>
      </c>
      <c r="AM81" s="400">
        <v>0.2</v>
      </c>
      <c r="AN81" s="400" t="s">
        <v>964</v>
      </c>
      <c r="AO81" s="401" t="s">
        <v>1678</v>
      </c>
      <c r="AP81" s="401" t="s">
        <v>1021</v>
      </c>
      <c r="AQ81" s="407" t="s">
        <v>957</v>
      </c>
      <c r="AR81" s="400">
        <v>4.6666666666666662E-3</v>
      </c>
      <c r="AS81" s="400">
        <v>4.6666666666666662E-3</v>
      </c>
      <c r="AT81" s="400"/>
      <c r="AW81" s="226"/>
      <c r="AX81" s="226"/>
      <c r="AY81" s="212"/>
      <c r="AZ81" s="212"/>
      <c r="BA81" s="212"/>
      <c r="BB81" s="212"/>
      <c r="BC81" s="212"/>
      <c r="BD81" s="212"/>
      <c r="BE81" s="212"/>
      <c r="BF81" s="212"/>
      <c r="BG81" s="214"/>
      <c r="BH81" s="214"/>
      <c r="BI81" s="227"/>
      <c r="BJ81" s="227"/>
      <c r="BK81" s="227"/>
      <c r="BL81" s="249"/>
      <c r="BM81" s="214"/>
      <c r="BN81" s="214"/>
      <c r="BO81" s="214"/>
      <c r="BP81" s="214"/>
      <c r="BQ81" s="214"/>
      <c r="BR81" s="214"/>
      <c r="BS81" s="214"/>
      <c r="BT81" s="214"/>
      <c r="BU81" s="214"/>
      <c r="BV81" s="217"/>
      <c r="BW81" s="212"/>
    </row>
    <row r="82" spans="2:75" ht="15.75" customHeight="1">
      <c r="B82" s="394" t="s">
        <v>106</v>
      </c>
      <c r="C82" s="395">
        <v>35618055000144</v>
      </c>
      <c r="D82" s="396" t="s">
        <v>24</v>
      </c>
      <c r="E82" s="396" t="s">
        <v>912</v>
      </c>
      <c r="F82" s="396" t="s">
        <v>914</v>
      </c>
      <c r="G82" s="397" t="s">
        <v>62</v>
      </c>
      <c r="H82" s="397" t="s">
        <v>1692</v>
      </c>
      <c r="I82" s="397" t="s">
        <v>62</v>
      </c>
      <c r="J82" s="397" t="s">
        <v>907</v>
      </c>
      <c r="K82" s="398" t="s">
        <v>81</v>
      </c>
      <c r="L82" s="399" t="s">
        <v>1694</v>
      </c>
      <c r="M82" s="399" t="s">
        <v>62</v>
      </c>
      <c r="N82" s="398">
        <v>519790</v>
      </c>
      <c r="O82" s="398" t="s">
        <v>1675</v>
      </c>
      <c r="P82" s="402">
        <v>43826</v>
      </c>
      <c r="Q82" s="403">
        <v>478992348.19999999</v>
      </c>
      <c r="R82" s="403">
        <v>712390279.15127027</v>
      </c>
      <c r="S82" s="398">
        <v>18</v>
      </c>
      <c r="T82" s="400">
        <v>8.0481978291454759E-2</v>
      </c>
      <c r="U82" s="400">
        <v>1.0404062419562594</v>
      </c>
      <c r="V82" s="400">
        <v>0.11968384383946451</v>
      </c>
      <c r="W82" s="400">
        <v>1.173301860719405</v>
      </c>
      <c r="X82" s="400">
        <v>0.16466647534307266</v>
      </c>
      <c r="Y82" s="400">
        <v>1.2486957959289808</v>
      </c>
      <c r="Z82" s="400" t="s">
        <v>1781</v>
      </c>
      <c r="AA82" s="400" t="s">
        <v>1781</v>
      </c>
      <c r="AB82" s="400">
        <v>7.594161015106822E-2</v>
      </c>
      <c r="AC82" s="404">
        <v>0.24660405106227398</v>
      </c>
      <c r="AD82" s="607">
        <v>35618088000194</v>
      </c>
      <c r="AE82" s="401" t="s">
        <v>104</v>
      </c>
      <c r="AF82" s="401" t="s">
        <v>1028</v>
      </c>
      <c r="AG82" s="405" t="s">
        <v>1836</v>
      </c>
      <c r="AH82" s="405" t="s">
        <v>1019</v>
      </c>
      <c r="AI82" s="405">
        <v>50000</v>
      </c>
      <c r="AJ82" s="405">
        <v>5000</v>
      </c>
      <c r="AK82" s="405">
        <v>25000</v>
      </c>
      <c r="AL82" s="400">
        <v>1.9E-2</v>
      </c>
      <c r="AM82" s="400">
        <v>0.2</v>
      </c>
      <c r="AN82" s="400" t="s">
        <v>103</v>
      </c>
      <c r="AO82" s="401" t="s">
        <v>1678</v>
      </c>
      <c r="AP82" s="401" t="s">
        <v>24</v>
      </c>
      <c r="AQ82" s="407" t="s">
        <v>969</v>
      </c>
      <c r="AR82" s="400">
        <v>3.7999999999999996E-3</v>
      </c>
      <c r="AS82" s="400">
        <v>3.7999999999999996E-3</v>
      </c>
      <c r="AT82" s="400"/>
      <c r="AW82" s="226"/>
      <c r="AX82" s="226"/>
      <c r="AY82" s="212"/>
      <c r="AZ82" s="212"/>
      <c r="BA82" s="212"/>
      <c r="BB82" s="212"/>
      <c r="BC82" s="212"/>
      <c r="BD82" s="212"/>
      <c r="BE82" s="212"/>
      <c r="BF82" s="212"/>
      <c r="BG82" s="214"/>
      <c r="BH82" s="214"/>
      <c r="BI82" s="227"/>
      <c r="BJ82" s="227"/>
      <c r="BK82" s="227"/>
      <c r="BL82" s="249"/>
      <c r="BM82" s="214"/>
      <c r="BN82" s="214"/>
      <c r="BO82" s="214"/>
      <c r="BP82" s="214"/>
      <c r="BQ82" s="214"/>
      <c r="BR82" s="214"/>
      <c r="BS82" s="214"/>
      <c r="BT82" s="214"/>
      <c r="BU82" s="214"/>
      <c r="BV82" s="217"/>
      <c r="BW82" s="212"/>
    </row>
    <row r="83" spans="2:75" ht="15.75" customHeight="1">
      <c r="B83" s="394" t="s">
        <v>105</v>
      </c>
      <c r="C83" s="395">
        <v>21983042000160</v>
      </c>
      <c r="D83" s="396" t="s">
        <v>24</v>
      </c>
      <c r="E83" s="396" t="s">
        <v>911</v>
      </c>
      <c r="F83" s="396" t="s">
        <v>915</v>
      </c>
      <c r="G83" s="397" t="s">
        <v>62</v>
      </c>
      <c r="H83" s="397" t="s">
        <v>1692</v>
      </c>
      <c r="I83" s="397" t="s">
        <v>62</v>
      </c>
      <c r="J83" s="397" t="s">
        <v>907</v>
      </c>
      <c r="K83" s="398" t="s">
        <v>81</v>
      </c>
      <c r="L83" s="399" t="s">
        <v>1694</v>
      </c>
      <c r="M83" s="399" t="s">
        <v>62</v>
      </c>
      <c r="N83" s="398">
        <v>396729</v>
      </c>
      <c r="O83" s="398" t="s">
        <v>1675</v>
      </c>
      <c r="P83" s="402">
        <v>42153</v>
      </c>
      <c r="Q83" s="403">
        <v>678603426.64999998</v>
      </c>
      <c r="R83" s="403">
        <v>727525671.39785659</v>
      </c>
      <c r="S83" s="398">
        <v>18</v>
      </c>
      <c r="T83" s="400">
        <v>7.1971349791794204E-2</v>
      </c>
      <c r="U83" s="400">
        <v>0.93038768622503421</v>
      </c>
      <c r="V83" s="400">
        <v>9.9269709489079094E-2</v>
      </c>
      <c r="W83" s="400">
        <v>0.97317508462412372</v>
      </c>
      <c r="X83" s="400">
        <v>0.12402252340096243</v>
      </c>
      <c r="Y83" s="400">
        <v>0.94048532494929904</v>
      </c>
      <c r="Z83" s="400">
        <v>0.17627075555948735</v>
      </c>
      <c r="AA83" s="400">
        <v>1.0019801195100873</v>
      </c>
      <c r="AB83" s="400">
        <v>2.3854553674504595E-2</v>
      </c>
      <c r="AC83" s="404">
        <v>-9.2507347236399418E-2</v>
      </c>
      <c r="AD83" s="607">
        <v>21983079000198</v>
      </c>
      <c r="AE83" s="401" t="s">
        <v>104</v>
      </c>
      <c r="AF83" s="401" t="s">
        <v>1028</v>
      </c>
      <c r="AG83" s="405" t="s">
        <v>1836</v>
      </c>
      <c r="AH83" s="405" t="s">
        <v>1024</v>
      </c>
      <c r="AI83" s="405">
        <v>50000</v>
      </c>
      <c r="AJ83" s="405">
        <v>5000</v>
      </c>
      <c r="AK83" s="405">
        <v>25000</v>
      </c>
      <c r="AL83" s="400">
        <v>1.9E-2</v>
      </c>
      <c r="AM83" s="400">
        <v>0.2</v>
      </c>
      <c r="AN83" s="400" t="s">
        <v>103</v>
      </c>
      <c r="AO83" s="401" t="s">
        <v>1678</v>
      </c>
      <c r="AP83" s="401" t="s">
        <v>24</v>
      </c>
      <c r="AQ83" s="407" t="s">
        <v>969</v>
      </c>
      <c r="AR83" s="400">
        <v>3.7999999999999996E-3</v>
      </c>
      <c r="AS83" s="400">
        <v>3.7999999999999996E-3</v>
      </c>
      <c r="AT83" s="400"/>
      <c r="AW83" s="226"/>
      <c r="AX83" s="226"/>
      <c r="AY83" s="212"/>
      <c r="AZ83" s="212"/>
      <c r="BA83" s="212"/>
      <c r="BB83" s="212"/>
      <c r="BC83" s="212"/>
      <c r="BD83" s="212"/>
      <c r="BE83" s="212"/>
      <c r="BF83" s="212"/>
      <c r="BG83" s="214"/>
      <c r="BH83" s="214"/>
      <c r="BI83" s="227"/>
      <c r="BJ83" s="227"/>
      <c r="BK83" s="227"/>
      <c r="BL83" s="249"/>
      <c r="BM83" s="214"/>
      <c r="BN83" s="214"/>
      <c r="BO83" s="214"/>
      <c r="BP83" s="214"/>
      <c r="BQ83" s="214"/>
      <c r="BR83" s="214"/>
      <c r="BS83" s="214"/>
      <c r="BT83" s="214"/>
      <c r="BU83" s="214"/>
      <c r="BV83" s="217"/>
      <c r="BW83" s="212"/>
    </row>
    <row r="84" spans="2:75" ht="15.75" customHeight="1">
      <c r="B84" s="394" t="s">
        <v>1334</v>
      </c>
      <c r="C84" s="395">
        <v>29993579000112</v>
      </c>
      <c r="D84" s="396" t="s">
        <v>24</v>
      </c>
      <c r="E84" s="396" t="s">
        <v>911</v>
      </c>
      <c r="F84" s="396" t="s">
        <v>915</v>
      </c>
      <c r="G84" s="397" t="s">
        <v>62</v>
      </c>
      <c r="H84" s="397" t="s">
        <v>1692</v>
      </c>
      <c r="I84" s="397" t="s">
        <v>62</v>
      </c>
      <c r="J84" s="397" t="s">
        <v>907</v>
      </c>
      <c r="K84" s="398" t="s">
        <v>81</v>
      </c>
      <c r="L84" s="399" t="s">
        <v>1694</v>
      </c>
      <c r="M84" s="399" t="s">
        <v>62</v>
      </c>
      <c r="N84" s="398">
        <v>487465</v>
      </c>
      <c r="O84" s="398" t="s">
        <v>1675</v>
      </c>
      <c r="P84" s="402">
        <v>43481</v>
      </c>
      <c r="Q84" s="403">
        <v>7643670.0199999996</v>
      </c>
      <c r="R84" s="403">
        <v>10814859.958650792</v>
      </c>
      <c r="S84" s="398">
        <v>22</v>
      </c>
      <c r="T84" s="400">
        <v>0.11407616397026832</v>
      </c>
      <c r="U84" s="400">
        <v>1.4746848371854007</v>
      </c>
      <c r="V84" s="400">
        <v>0.13499091292802246</v>
      </c>
      <c r="W84" s="400">
        <v>1.3233623205744174</v>
      </c>
      <c r="X84" s="400">
        <v>0.17124819105218791</v>
      </c>
      <c r="Y84" s="400">
        <v>1.2986061417892967</v>
      </c>
      <c r="Z84" s="400">
        <v>0.24353837856651617</v>
      </c>
      <c r="AA84" s="400">
        <v>1.3843510960558592</v>
      </c>
      <c r="AB84" s="400">
        <v>2.369648151278422E-2</v>
      </c>
      <c r="AC84" s="404">
        <v>1.2568914080021292</v>
      </c>
      <c r="AD84" s="607">
        <v>35825021000120</v>
      </c>
      <c r="AE84" s="401" t="s">
        <v>96</v>
      </c>
      <c r="AF84" s="401" t="s">
        <v>1023</v>
      </c>
      <c r="AG84" s="405" t="s">
        <v>96</v>
      </c>
      <c r="AH84" s="405" t="s">
        <v>1024</v>
      </c>
      <c r="AI84" s="405">
        <v>500</v>
      </c>
      <c r="AJ84" s="405">
        <v>1</v>
      </c>
      <c r="AK84" s="405">
        <v>500</v>
      </c>
      <c r="AL84" s="400">
        <v>0.02</v>
      </c>
      <c r="AM84" s="400">
        <v>0.2</v>
      </c>
      <c r="AN84" s="400" t="s">
        <v>103</v>
      </c>
      <c r="AO84" s="401" t="s">
        <v>1678</v>
      </c>
      <c r="AP84" s="401" t="s">
        <v>24</v>
      </c>
      <c r="AQ84" s="407" t="s">
        <v>984</v>
      </c>
      <c r="AR84" s="400">
        <v>4.6666666666666662E-3</v>
      </c>
      <c r="AS84" s="400">
        <v>4.6666666666666662E-3</v>
      </c>
      <c r="AT84" s="400"/>
      <c r="AW84" s="226"/>
      <c r="AX84" s="226"/>
      <c r="AY84" s="212"/>
      <c r="AZ84" s="212"/>
      <c r="BA84" s="212"/>
      <c r="BB84" s="212"/>
      <c r="BC84" s="212"/>
      <c r="BD84" s="212"/>
      <c r="BE84" s="212"/>
      <c r="BF84" s="212"/>
      <c r="BG84" s="214"/>
      <c r="BH84" s="214"/>
      <c r="BI84" s="227"/>
      <c r="BJ84" s="227"/>
      <c r="BK84" s="227"/>
      <c r="BL84" s="249"/>
      <c r="BM84" s="214"/>
      <c r="BN84" s="214"/>
      <c r="BO84" s="214"/>
      <c r="BP84" s="214"/>
      <c r="BQ84" s="214"/>
      <c r="BR84" s="214"/>
      <c r="BS84" s="214"/>
      <c r="BT84" s="214"/>
      <c r="BU84" s="214"/>
      <c r="BV84" s="217"/>
      <c r="BW84" s="212"/>
    </row>
    <row r="85" spans="2:75" ht="15.75" customHeight="1">
      <c r="B85" s="394" t="s">
        <v>1335</v>
      </c>
      <c r="C85" s="395">
        <v>37567202000120</v>
      </c>
      <c r="D85" s="396" t="s">
        <v>27</v>
      </c>
      <c r="E85" s="396" t="s">
        <v>910</v>
      </c>
      <c r="F85" s="396"/>
      <c r="G85" s="397"/>
      <c r="H85" s="397" t="s">
        <v>1692</v>
      </c>
      <c r="I85" s="397" t="s">
        <v>62</v>
      </c>
      <c r="J85" s="397" t="s">
        <v>904</v>
      </c>
      <c r="K85" s="398" t="s">
        <v>81</v>
      </c>
      <c r="L85" s="399" t="s">
        <v>1694</v>
      </c>
      <c r="M85" s="399" t="s">
        <v>62</v>
      </c>
      <c r="N85" s="398">
        <v>548219</v>
      </c>
      <c r="O85" s="398" t="s">
        <v>1675</v>
      </c>
      <c r="P85" s="402">
        <v>44042</v>
      </c>
      <c r="Q85" s="403">
        <v>39792661.630000003</v>
      </c>
      <c r="R85" s="403">
        <v>28856545.302738119</v>
      </c>
      <c r="S85" s="398">
        <v>23</v>
      </c>
      <c r="T85" s="400">
        <v>7.657415390332889E-2</v>
      </c>
      <c r="U85" s="400">
        <v>0.98988903335644629</v>
      </c>
      <c r="V85" s="400">
        <v>7.2613047581924883E-2</v>
      </c>
      <c r="W85" s="400">
        <v>0.71185066511279882</v>
      </c>
      <c r="X85" s="400">
        <v>0.19853325805537159</v>
      </c>
      <c r="Y85" s="400">
        <v>1.5055137614947143</v>
      </c>
      <c r="Z85" s="400" t="s">
        <v>1781</v>
      </c>
      <c r="AA85" s="400" t="s">
        <v>1781</v>
      </c>
      <c r="AB85" s="400">
        <v>3.34358131005561E-2</v>
      </c>
      <c r="AC85" s="404">
        <v>-0.79218195587246043</v>
      </c>
      <c r="AD85" s="607">
        <v>37347996000116</v>
      </c>
      <c r="AE85" s="401" t="s">
        <v>96</v>
      </c>
      <c r="AF85" s="401" t="s">
        <v>1023</v>
      </c>
      <c r="AG85" s="405" t="s">
        <v>96</v>
      </c>
      <c r="AH85" s="405" t="s">
        <v>1019</v>
      </c>
      <c r="AI85" s="405">
        <v>100</v>
      </c>
      <c r="AJ85" s="405" t="s">
        <v>1797</v>
      </c>
      <c r="AK85" s="405" t="s">
        <v>1797</v>
      </c>
      <c r="AL85" s="400">
        <v>0.02</v>
      </c>
      <c r="AM85" s="400">
        <v>0.2</v>
      </c>
      <c r="AN85" s="400" t="s">
        <v>1086</v>
      </c>
      <c r="AO85" s="401" t="s">
        <v>1678</v>
      </c>
      <c r="AP85" s="401" t="s">
        <v>24</v>
      </c>
      <c r="AQ85" s="407" t="s">
        <v>966</v>
      </c>
      <c r="AR85" s="400">
        <v>4.6666666666666662E-3</v>
      </c>
      <c r="AS85" s="400">
        <v>4.6666666666666662E-3</v>
      </c>
      <c r="AT85" s="400"/>
      <c r="AW85" s="226"/>
      <c r="AX85" s="226"/>
      <c r="AY85" s="212"/>
      <c r="AZ85" s="212"/>
      <c r="BA85" s="212"/>
      <c r="BB85" s="212"/>
      <c r="BC85" s="212"/>
      <c r="BD85" s="212"/>
      <c r="BE85" s="212"/>
      <c r="BF85" s="212"/>
      <c r="BG85" s="214"/>
      <c r="BH85" s="214"/>
      <c r="BI85" s="227"/>
      <c r="BJ85" s="227"/>
      <c r="BK85" s="227"/>
      <c r="BL85" s="249"/>
      <c r="BM85" s="214"/>
      <c r="BN85" s="214"/>
      <c r="BO85" s="214"/>
      <c r="BP85" s="214"/>
      <c r="BQ85" s="214"/>
      <c r="BR85" s="214"/>
      <c r="BS85" s="214"/>
      <c r="BT85" s="214"/>
      <c r="BU85" s="214"/>
      <c r="BV85" s="217"/>
      <c r="BW85" s="212"/>
    </row>
    <row r="86" spans="2:75" ht="15.75" customHeight="1">
      <c r="B86" s="394" t="s">
        <v>1436</v>
      </c>
      <c r="C86" s="395">
        <v>30338686000196</v>
      </c>
      <c r="D86" s="396" t="s">
        <v>18</v>
      </c>
      <c r="E86" s="396" t="s">
        <v>959</v>
      </c>
      <c r="F86" s="396"/>
      <c r="G86" s="397" t="s">
        <v>1048</v>
      </c>
      <c r="H86" s="397" t="s">
        <v>62</v>
      </c>
      <c r="I86" s="397" t="s">
        <v>1658</v>
      </c>
      <c r="J86" s="397" t="s">
        <v>907</v>
      </c>
      <c r="K86" s="398" t="s">
        <v>81</v>
      </c>
      <c r="L86" s="399" t="s">
        <v>1694</v>
      </c>
      <c r="M86" s="399" t="s">
        <v>62</v>
      </c>
      <c r="N86" s="398">
        <v>475572</v>
      </c>
      <c r="O86" s="398" t="s">
        <v>1675</v>
      </c>
      <c r="P86" s="402">
        <v>43311</v>
      </c>
      <c r="Q86" s="403">
        <v>26744568.780000001</v>
      </c>
      <c r="R86" s="403">
        <v>44526811.628293656</v>
      </c>
      <c r="S86" s="398">
        <v>26</v>
      </c>
      <c r="T86" s="400">
        <v>-1.0947801659480505E-2</v>
      </c>
      <c r="U86" s="400">
        <v>-0.14152436885900918</v>
      </c>
      <c r="V86" s="400">
        <v>9.2587314101715279E-3</v>
      </c>
      <c r="W86" s="400">
        <v>9.076652656666595E-2</v>
      </c>
      <c r="X86" s="400">
        <v>9.3832628571244081E-2</v>
      </c>
      <c r="Y86" s="400">
        <v>0.71154986814264864</v>
      </c>
      <c r="Z86" s="400">
        <v>0.12165905032046154</v>
      </c>
      <c r="AA86" s="400">
        <v>0.69154948245763503</v>
      </c>
      <c r="AB86" s="400">
        <v>5.0896500787649387E-2</v>
      </c>
      <c r="AC86" s="404">
        <v>-1.7024395841579958</v>
      </c>
      <c r="AD86" s="607">
        <v>29853005000149</v>
      </c>
      <c r="AE86" s="401" t="s">
        <v>107</v>
      </c>
      <c r="AF86" s="401" t="s">
        <v>1018</v>
      </c>
      <c r="AG86" s="405" t="s">
        <v>1835</v>
      </c>
      <c r="AH86" s="405" t="s">
        <v>1019</v>
      </c>
      <c r="AI86" s="405">
        <v>5000</v>
      </c>
      <c r="AJ86" s="405">
        <v>1000</v>
      </c>
      <c r="AK86" s="405">
        <v>1000</v>
      </c>
      <c r="AL86" s="400">
        <v>0</v>
      </c>
      <c r="AM86" s="400" t="s">
        <v>62</v>
      </c>
      <c r="AN86" s="400" t="s">
        <v>62</v>
      </c>
      <c r="AO86" s="401" t="s">
        <v>1678</v>
      </c>
      <c r="AP86" s="401" t="s">
        <v>24</v>
      </c>
      <c r="AQ86" s="407" t="s">
        <v>977</v>
      </c>
      <c r="AR86" s="400">
        <v>5.6666666666666671E-3</v>
      </c>
      <c r="AS86" s="400">
        <v>5.6666666666666671E-3</v>
      </c>
      <c r="AT86" s="400"/>
      <c r="AW86" s="226"/>
      <c r="AX86" s="226"/>
      <c r="AY86" s="212"/>
      <c r="AZ86" s="212"/>
      <c r="BA86" s="212"/>
      <c r="BB86" s="212"/>
      <c r="BC86" s="212"/>
      <c r="BD86" s="212"/>
      <c r="BE86" s="212"/>
      <c r="BF86" s="212"/>
      <c r="BG86" s="214"/>
      <c r="BH86" s="214"/>
      <c r="BI86" s="227"/>
      <c r="BJ86" s="227"/>
      <c r="BK86" s="227"/>
      <c r="BL86" s="249"/>
      <c r="BM86" s="214"/>
      <c r="BN86" s="214"/>
      <c r="BO86" s="214"/>
      <c r="BP86" s="214"/>
      <c r="BQ86" s="214"/>
      <c r="BR86" s="214"/>
      <c r="BS86" s="214"/>
      <c r="BT86" s="214"/>
      <c r="BU86" s="214"/>
      <c r="BV86" s="217"/>
      <c r="BW86" s="212"/>
    </row>
    <row r="87" spans="2:75" ht="15.75" customHeight="1">
      <c r="B87" s="394" t="s">
        <v>890</v>
      </c>
      <c r="C87" s="395">
        <v>8940189000104</v>
      </c>
      <c r="D87" s="396" t="s">
        <v>27</v>
      </c>
      <c r="E87" s="396" t="s">
        <v>903</v>
      </c>
      <c r="F87" s="396"/>
      <c r="G87" s="397"/>
      <c r="H87" s="397" t="s">
        <v>62</v>
      </c>
      <c r="I87" s="397" t="s">
        <v>62</v>
      </c>
      <c r="J87" s="397" t="s">
        <v>904</v>
      </c>
      <c r="K87" s="398" t="s">
        <v>81</v>
      </c>
      <c r="L87" s="399" t="s">
        <v>1694</v>
      </c>
      <c r="M87" s="399" t="s">
        <v>1775</v>
      </c>
      <c r="N87" s="398">
        <v>195571</v>
      </c>
      <c r="O87" s="398" t="s">
        <v>1678</v>
      </c>
      <c r="P87" s="402">
        <v>39328</v>
      </c>
      <c r="Q87" s="403">
        <v>52673801.960000001</v>
      </c>
      <c r="R87" s="403">
        <v>91764360.546190515</v>
      </c>
      <c r="S87" s="398">
        <v>29</v>
      </c>
      <c r="T87" s="400">
        <v>-0.10915616076456736</v>
      </c>
      <c r="U87" s="400">
        <v>-1.4110829954523478</v>
      </c>
      <c r="V87" s="400">
        <v>-0.32057405668003724</v>
      </c>
      <c r="W87" s="400">
        <v>-3.1426976702517195</v>
      </c>
      <c r="X87" s="400">
        <v>-0.26253227238616084</v>
      </c>
      <c r="Y87" s="400">
        <v>-1.9908299132612257</v>
      </c>
      <c r="Z87" s="400">
        <v>-9.4646404712435794E-2</v>
      </c>
      <c r="AA87" s="400">
        <v>-0.5380008476389736</v>
      </c>
      <c r="AB87" s="400">
        <v>0.26248230993890287</v>
      </c>
      <c r="AC87" s="404">
        <v>-1.7106904428391854</v>
      </c>
      <c r="AD87" s="607">
        <v>8927452000125</v>
      </c>
      <c r="AE87" s="401" t="s">
        <v>683</v>
      </c>
      <c r="AF87" s="401" t="s">
        <v>1018</v>
      </c>
      <c r="AG87" s="405" t="s">
        <v>1835</v>
      </c>
      <c r="AH87" s="405" t="s">
        <v>1019</v>
      </c>
      <c r="AI87" s="405">
        <v>100000</v>
      </c>
      <c r="AJ87" s="405">
        <v>10000</v>
      </c>
      <c r="AK87" s="405">
        <v>100000</v>
      </c>
      <c r="AL87" s="400">
        <v>1.3000000000000001E-2</v>
      </c>
      <c r="AM87" s="400">
        <v>0.2</v>
      </c>
      <c r="AN87" s="400" t="s">
        <v>1798</v>
      </c>
      <c r="AO87" s="401" t="s">
        <v>1678</v>
      </c>
      <c r="AP87" s="401" t="s">
        <v>1021</v>
      </c>
      <c r="AQ87" s="407" t="s">
        <v>957</v>
      </c>
      <c r="AR87" s="400">
        <v>2.1666666666666666E-3</v>
      </c>
      <c r="AS87" s="400">
        <v>2.1666666666666666E-3</v>
      </c>
      <c r="AT87" s="400"/>
      <c r="AW87" s="226"/>
      <c r="AX87" s="226"/>
      <c r="AY87" s="212"/>
      <c r="AZ87" s="212"/>
      <c r="BA87" s="212"/>
      <c r="BB87" s="212"/>
      <c r="BC87" s="212"/>
      <c r="BD87" s="212"/>
      <c r="BE87" s="212"/>
      <c r="BF87" s="212"/>
      <c r="BG87" s="214"/>
      <c r="BH87" s="214"/>
      <c r="BI87" s="227"/>
      <c r="BJ87" s="227"/>
      <c r="BK87" s="227"/>
      <c r="BL87" s="249"/>
      <c r="BM87" s="214"/>
      <c r="BN87" s="214"/>
      <c r="BO87" s="214"/>
      <c r="BP87" s="214"/>
      <c r="BQ87" s="214"/>
      <c r="BR87" s="214"/>
      <c r="BS87" s="214"/>
      <c r="BT87" s="214"/>
      <c r="BU87" s="214"/>
      <c r="BV87" s="217"/>
      <c r="BW87" s="212"/>
    </row>
    <row r="88" spans="2:75" ht="15.75" customHeight="1">
      <c r="B88" s="394" t="s">
        <v>1481</v>
      </c>
      <c r="C88" s="395">
        <v>35378376000119</v>
      </c>
      <c r="D88" s="396" t="s">
        <v>18</v>
      </c>
      <c r="E88" s="396" t="s">
        <v>916</v>
      </c>
      <c r="F88" s="396" t="s">
        <v>961</v>
      </c>
      <c r="G88" s="397" t="s">
        <v>1048</v>
      </c>
      <c r="H88" s="397" t="s">
        <v>62</v>
      </c>
      <c r="I88" s="397"/>
      <c r="J88" s="397" t="s">
        <v>904</v>
      </c>
      <c r="K88" s="398" t="s">
        <v>81</v>
      </c>
      <c r="L88" s="399" t="s">
        <v>1694</v>
      </c>
      <c r="M88" s="399" t="s">
        <v>62</v>
      </c>
      <c r="N88" s="398">
        <v>523666</v>
      </c>
      <c r="O88" s="398" t="s">
        <v>1675</v>
      </c>
      <c r="P88" s="402">
        <v>43798</v>
      </c>
      <c r="Q88" s="403">
        <v>188773205.41</v>
      </c>
      <c r="R88" s="403">
        <v>138799630.59543645</v>
      </c>
      <c r="S88" s="398">
        <v>30</v>
      </c>
      <c r="T88" s="400">
        <v>8.7585314670949765E-2</v>
      </c>
      <c r="U88" s="400">
        <v>1.1322324577729035</v>
      </c>
      <c r="V88" s="400">
        <v>0.12115508666049113</v>
      </c>
      <c r="W88" s="400">
        <v>1.1877249598120112</v>
      </c>
      <c r="X88" s="400">
        <v>0.19003941628852528</v>
      </c>
      <c r="Y88" s="400">
        <v>1.4411034163807528</v>
      </c>
      <c r="Z88" s="400" t="s">
        <v>1781</v>
      </c>
      <c r="AA88" s="400" t="s">
        <v>1781</v>
      </c>
      <c r="AB88" s="400">
        <v>3.1627820883810059E-3</v>
      </c>
      <c r="AC88" s="404">
        <v>5.450371173745272</v>
      </c>
      <c r="AD88" s="607">
        <v>35377796000180</v>
      </c>
      <c r="AE88" s="401" t="s">
        <v>555</v>
      </c>
      <c r="AF88" s="401" t="s">
        <v>1023</v>
      </c>
      <c r="AG88" s="405" t="s">
        <v>96</v>
      </c>
      <c r="AH88" s="405" t="s">
        <v>1024</v>
      </c>
      <c r="AI88" s="405">
        <v>20000</v>
      </c>
      <c r="AJ88" s="405">
        <v>0</v>
      </c>
      <c r="AK88" s="405">
        <v>1000</v>
      </c>
      <c r="AL88" s="400">
        <v>5.0000000000000001E-3</v>
      </c>
      <c r="AM88" s="400">
        <v>0.2</v>
      </c>
      <c r="AN88" s="400" t="s">
        <v>103</v>
      </c>
      <c r="AO88" s="401" t="s">
        <v>1678</v>
      </c>
      <c r="AP88" s="401" t="s">
        <v>18</v>
      </c>
      <c r="AQ88" s="407" t="s">
        <v>973</v>
      </c>
      <c r="AR88" s="400">
        <v>1.3333333333333333E-3</v>
      </c>
      <c r="AS88" s="400">
        <v>1.3333333333333333E-3</v>
      </c>
      <c r="AT88" s="400"/>
      <c r="AW88" s="226"/>
      <c r="AX88" s="226"/>
      <c r="AY88" s="212"/>
      <c r="AZ88" s="212"/>
      <c r="BA88" s="212"/>
      <c r="BB88" s="212"/>
      <c r="BC88" s="212"/>
      <c r="BD88" s="212"/>
      <c r="BE88" s="212"/>
      <c r="BF88" s="212"/>
      <c r="BG88" s="214"/>
      <c r="BH88" s="214"/>
      <c r="BI88" s="227"/>
      <c r="BJ88" s="227"/>
      <c r="BK88" s="227"/>
      <c r="BL88" s="249"/>
      <c r="BM88" s="214"/>
      <c r="BN88" s="214"/>
      <c r="BO88" s="214"/>
      <c r="BP88" s="214"/>
      <c r="BQ88" s="214"/>
      <c r="BR88" s="214"/>
      <c r="BS88" s="214"/>
      <c r="BT88" s="214"/>
      <c r="BU88" s="214"/>
      <c r="BV88" s="217"/>
      <c r="BW88" s="212"/>
    </row>
    <row r="89" spans="2:75" ht="15.75" customHeight="1">
      <c r="B89" s="394" t="s">
        <v>49</v>
      </c>
      <c r="C89" s="395">
        <v>24592505000150</v>
      </c>
      <c r="D89" s="396" t="s">
        <v>24</v>
      </c>
      <c r="E89" s="396" t="s">
        <v>911</v>
      </c>
      <c r="F89" s="396" t="s">
        <v>915</v>
      </c>
      <c r="G89" s="397" t="s">
        <v>62</v>
      </c>
      <c r="H89" s="397" t="s">
        <v>1693</v>
      </c>
      <c r="I89" s="397" t="s">
        <v>62</v>
      </c>
      <c r="J89" s="397" t="s">
        <v>907</v>
      </c>
      <c r="K89" s="398" t="s">
        <v>81</v>
      </c>
      <c r="L89" s="399" t="s">
        <v>1694</v>
      </c>
      <c r="M89" s="399" t="s">
        <v>62</v>
      </c>
      <c r="N89" s="398">
        <v>425257</v>
      </c>
      <c r="O89" s="398" t="s">
        <v>1675</v>
      </c>
      <c r="P89" s="402">
        <v>42650</v>
      </c>
      <c r="Q89" s="403">
        <v>441076467.56999999</v>
      </c>
      <c r="R89" s="403">
        <v>605865048.05869031</v>
      </c>
      <c r="S89" s="398">
        <v>30</v>
      </c>
      <c r="T89" s="400">
        <v>9.2521197196588467E-2</v>
      </c>
      <c r="U89" s="400">
        <v>1.1960395745741386</v>
      </c>
      <c r="V89" s="400">
        <v>5.9114329736854376E-2</v>
      </c>
      <c r="W89" s="400">
        <v>0.57951809409183852</v>
      </c>
      <c r="X89" s="400">
        <v>6.8598796271975404E-2</v>
      </c>
      <c r="Y89" s="400">
        <v>0.52019713382544264</v>
      </c>
      <c r="Z89" s="400">
        <v>0.24306485797624955</v>
      </c>
      <c r="AA89" s="400">
        <v>1.3816594515109664</v>
      </c>
      <c r="AB89" s="400">
        <v>7.3824261677888178E-2</v>
      </c>
      <c r="AC89" s="404">
        <v>-0.50115200426537798</v>
      </c>
      <c r="AD89" s="607">
        <v>20216114000180</v>
      </c>
      <c r="AE89" s="401" t="s">
        <v>336</v>
      </c>
      <c r="AF89" s="401" t="s">
        <v>1028</v>
      </c>
      <c r="AG89" s="405" t="s">
        <v>1836</v>
      </c>
      <c r="AH89" s="405" t="s">
        <v>1019</v>
      </c>
      <c r="AI89" s="405">
        <v>500</v>
      </c>
      <c r="AJ89" s="405">
        <v>100</v>
      </c>
      <c r="AK89" s="405">
        <v>500</v>
      </c>
      <c r="AL89" s="400">
        <v>1.95E-2</v>
      </c>
      <c r="AM89" s="400">
        <v>0.2</v>
      </c>
      <c r="AN89" s="400" t="s">
        <v>103</v>
      </c>
      <c r="AO89" s="401" t="s">
        <v>1678</v>
      </c>
      <c r="AP89" s="401" t="s">
        <v>24</v>
      </c>
      <c r="AQ89" s="407" t="s">
        <v>962</v>
      </c>
      <c r="AR89" s="400">
        <v>4.875E-3</v>
      </c>
      <c r="AS89" s="400">
        <v>4.875E-3</v>
      </c>
      <c r="AT89" s="400"/>
      <c r="AW89" s="226"/>
      <c r="AX89" s="226"/>
      <c r="AY89" s="212"/>
      <c r="AZ89" s="212"/>
      <c r="BA89" s="212"/>
      <c r="BB89" s="212"/>
      <c r="BC89" s="212"/>
      <c r="BD89" s="212"/>
      <c r="BE89" s="212"/>
      <c r="BF89" s="212"/>
      <c r="BG89" s="214"/>
      <c r="BH89" s="214"/>
      <c r="BI89" s="227"/>
      <c r="BJ89" s="227"/>
      <c r="BK89" s="227"/>
      <c r="BL89" s="249"/>
      <c r="BM89" s="214"/>
      <c r="BN89" s="214"/>
      <c r="BO89" s="214"/>
      <c r="BP89" s="214"/>
      <c r="BQ89" s="214"/>
      <c r="BR89" s="214"/>
      <c r="BS89" s="214"/>
      <c r="BT89" s="214"/>
      <c r="BU89" s="214"/>
      <c r="BV89" s="217"/>
      <c r="BW89" s="212"/>
    </row>
    <row r="90" spans="2:75" ht="15.75" customHeight="1">
      <c r="B90" s="394" t="s">
        <v>1286</v>
      </c>
      <c r="C90" s="395">
        <v>18391171000154</v>
      </c>
      <c r="D90" s="396" t="s">
        <v>24</v>
      </c>
      <c r="E90" s="396" t="s">
        <v>911</v>
      </c>
      <c r="F90" s="396" t="s">
        <v>915</v>
      </c>
      <c r="G90" s="397" t="s">
        <v>62</v>
      </c>
      <c r="H90" s="397" t="s">
        <v>1693</v>
      </c>
      <c r="I90" s="397" t="s">
        <v>62</v>
      </c>
      <c r="J90" s="397" t="s">
        <v>907</v>
      </c>
      <c r="K90" s="398" t="s">
        <v>82</v>
      </c>
      <c r="L90" s="399" t="s">
        <v>1694</v>
      </c>
      <c r="M90" s="399" t="s">
        <v>62</v>
      </c>
      <c r="N90" s="398">
        <v>344095</v>
      </c>
      <c r="O90" s="398" t="s">
        <v>1678</v>
      </c>
      <c r="P90" s="402">
        <v>41500</v>
      </c>
      <c r="Q90" s="403">
        <v>32754456.870000001</v>
      </c>
      <c r="R90" s="403">
        <v>38433872.934285715</v>
      </c>
      <c r="S90" s="398">
        <v>30</v>
      </c>
      <c r="T90" s="400">
        <v>-3.2935195434817821E-3</v>
      </c>
      <c r="U90" s="400">
        <v>-4.2575969972239093E-2</v>
      </c>
      <c r="V90" s="400">
        <v>6.3692216065712293E-2</v>
      </c>
      <c r="W90" s="400">
        <v>0.62439668735473142</v>
      </c>
      <c r="X90" s="400">
        <v>7.013274067596087E-2</v>
      </c>
      <c r="Y90" s="400">
        <v>0.53182931289804847</v>
      </c>
      <c r="Z90" s="400">
        <v>0.4874490119175956</v>
      </c>
      <c r="AA90" s="400">
        <v>2.7708182089878077</v>
      </c>
      <c r="AB90" s="400">
        <v>0.18245391388482934</v>
      </c>
      <c r="AC90" s="404">
        <v>-0.10346198698967382</v>
      </c>
      <c r="AD90" s="607">
        <v>18391155000161</v>
      </c>
      <c r="AE90" s="401" t="s">
        <v>337</v>
      </c>
      <c r="AF90" s="401" t="s">
        <v>1026</v>
      </c>
      <c r="AG90" s="405" t="s">
        <v>1027</v>
      </c>
      <c r="AH90" s="405" t="s">
        <v>1019</v>
      </c>
      <c r="AI90" s="405">
        <v>50000</v>
      </c>
      <c r="AJ90" s="405">
        <v>25000</v>
      </c>
      <c r="AK90" s="405">
        <v>50000</v>
      </c>
      <c r="AL90" s="400">
        <v>1.975E-2</v>
      </c>
      <c r="AM90" s="400">
        <v>0.2</v>
      </c>
      <c r="AN90" s="400" t="s">
        <v>1086</v>
      </c>
      <c r="AO90" s="401" t="s">
        <v>1678</v>
      </c>
      <c r="AP90" s="401" t="s">
        <v>24</v>
      </c>
      <c r="AQ90" s="407" t="s">
        <v>966</v>
      </c>
      <c r="AR90" s="400">
        <v>3.9499999999999995E-3</v>
      </c>
      <c r="AS90" s="400">
        <v>3.9499999999999995E-3</v>
      </c>
      <c r="AT90" s="400"/>
      <c r="AW90" s="226"/>
      <c r="AX90" s="226"/>
      <c r="AY90" s="212"/>
      <c r="AZ90" s="212"/>
      <c r="BA90" s="212"/>
      <c r="BB90" s="212"/>
      <c r="BC90" s="212"/>
      <c r="BD90" s="212"/>
      <c r="BE90" s="212"/>
      <c r="BF90" s="212"/>
      <c r="BG90" s="214"/>
      <c r="BH90" s="214"/>
      <c r="BI90" s="227"/>
      <c r="BJ90" s="227"/>
      <c r="BK90" s="227"/>
      <c r="BL90" s="249"/>
      <c r="BM90" s="214"/>
      <c r="BN90" s="214"/>
      <c r="BO90" s="214"/>
      <c r="BP90" s="214"/>
      <c r="BQ90" s="214"/>
      <c r="BR90" s="214"/>
      <c r="BS90" s="214"/>
      <c r="BT90" s="214"/>
      <c r="BU90" s="214"/>
      <c r="BV90" s="217"/>
      <c r="BW90" s="212"/>
    </row>
    <row r="91" spans="2:75" ht="15.75" customHeight="1">
      <c r="B91" s="394" t="s">
        <v>1572</v>
      </c>
      <c r="C91" s="395">
        <v>45126795000117</v>
      </c>
      <c r="D91" s="396" t="s">
        <v>24</v>
      </c>
      <c r="E91" s="396" t="s">
        <v>911</v>
      </c>
      <c r="F91" s="396" t="s">
        <v>915</v>
      </c>
      <c r="G91" s="397" t="s">
        <v>62</v>
      </c>
      <c r="H91" s="397" t="s">
        <v>1693</v>
      </c>
      <c r="I91" s="397" t="s">
        <v>62</v>
      </c>
      <c r="J91" s="397" t="s">
        <v>907</v>
      </c>
      <c r="K91" s="398" t="s">
        <v>81</v>
      </c>
      <c r="L91" s="399" t="s">
        <v>1694</v>
      </c>
      <c r="M91" s="399" t="s">
        <v>62</v>
      </c>
      <c r="N91" s="398">
        <v>640506</v>
      </c>
      <c r="O91" s="398" t="s">
        <v>1675</v>
      </c>
      <c r="P91" s="402">
        <v>44617</v>
      </c>
      <c r="Q91" s="403">
        <v>150054238.72999999</v>
      </c>
      <c r="R91" s="403" t="s">
        <v>1781</v>
      </c>
      <c r="S91" s="398">
        <v>30</v>
      </c>
      <c r="T91" s="400" t="s">
        <v>1781</v>
      </c>
      <c r="U91" s="400" t="s">
        <v>1781</v>
      </c>
      <c r="V91" s="400" t="s">
        <v>1781</v>
      </c>
      <c r="W91" s="400" t="s">
        <v>1781</v>
      </c>
      <c r="X91" s="400" t="s">
        <v>1781</v>
      </c>
      <c r="Y91" s="400" t="s">
        <v>1781</v>
      </c>
      <c r="Z91" s="400" t="s">
        <v>1781</v>
      </c>
      <c r="AA91" s="400" t="s">
        <v>1781</v>
      </c>
      <c r="AB91" s="400" t="s">
        <v>1781</v>
      </c>
      <c r="AC91" s="404" t="s">
        <v>1781</v>
      </c>
      <c r="AD91" s="607">
        <v>45127361000131</v>
      </c>
      <c r="AE91" s="401" t="s">
        <v>1571</v>
      </c>
      <c r="AF91" s="401" t="s">
        <v>1018</v>
      </c>
      <c r="AG91" s="405" t="s">
        <v>1835</v>
      </c>
      <c r="AH91" s="405" t="s">
        <v>1024</v>
      </c>
      <c r="AI91" s="405">
        <v>1000</v>
      </c>
      <c r="AJ91" s="405">
        <v>1000</v>
      </c>
      <c r="AK91" s="405">
        <v>1000</v>
      </c>
      <c r="AL91" s="400">
        <v>1.9E-2</v>
      </c>
      <c r="AM91" s="400">
        <v>0.2</v>
      </c>
      <c r="AN91" s="400" t="s">
        <v>1798</v>
      </c>
      <c r="AO91" s="401" t="s">
        <v>1678</v>
      </c>
      <c r="AP91" s="401" t="s">
        <v>24</v>
      </c>
      <c r="AQ91" s="407" t="s">
        <v>962</v>
      </c>
      <c r="AR91" s="400">
        <v>5.0666666666666664E-3</v>
      </c>
      <c r="AS91" s="400">
        <v>5.0666666666666664E-3</v>
      </c>
      <c r="AT91" s="400"/>
      <c r="AW91" s="226"/>
      <c r="AX91" s="226"/>
      <c r="AY91" s="212"/>
      <c r="AZ91" s="212"/>
      <c r="BA91" s="212"/>
      <c r="BB91" s="212"/>
      <c r="BC91" s="212"/>
      <c r="BD91" s="212"/>
      <c r="BE91" s="212"/>
      <c r="BF91" s="212"/>
      <c r="BG91" s="214"/>
      <c r="BH91" s="214"/>
      <c r="BI91" s="227"/>
      <c r="BJ91" s="227"/>
      <c r="BK91" s="227"/>
      <c r="BL91" s="249"/>
      <c r="BM91" s="214"/>
      <c r="BN91" s="214"/>
      <c r="BO91" s="214"/>
      <c r="BP91" s="214"/>
      <c r="BQ91" s="214"/>
      <c r="BR91" s="214"/>
      <c r="BS91" s="214"/>
      <c r="BT91" s="214"/>
      <c r="BU91" s="214"/>
      <c r="BV91" s="217"/>
      <c r="BW91" s="212"/>
    </row>
    <row r="92" spans="2:75" ht="15.75" customHeight="1">
      <c r="B92" s="394" t="s">
        <v>1573</v>
      </c>
      <c r="C92" s="395">
        <v>45126753000186</v>
      </c>
      <c r="D92" s="396" t="s">
        <v>27</v>
      </c>
      <c r="E92" s="396" t="s">
        <v>910</v>
      </c>
      <c r="F92" s="396" t="s">
        <v>987</v>
      </c>
      <c r="G92" s="397"/>
      <c r="H92" s="397" t="s">
        <v>1693</v>
      </c>
      <c r="I92" s="397" t="s">
        <v>62</v>
      </c>
      <c r="J92" s="397" t="s">
        <v>904</v>
      </c>
      <c r="K92" s="398" t="s">
        <v>81</v>
      </c>
      <c r="L92" s="399" t="s">
        <v>1694</v>
      </c>
      <c r="M92" s="399" t="s">
        <v>1775</v>
      </c>
      <c r="N92" s="398">
        <v>640565</v>
      </c>
      <c r="O92" s="398" t="s">
        <v>1675</v>
      </c>
      <c r="P92" s="402">
        <v>44617</v>
      </c>
      <c r="Q92" s="403">
        <v>56166883.520000003</v>
      </c>
      <c r="R92" s="403" t="s">
        <v>1781</v>
      </c>
      <c r="S92" s="398">
        <v>30</v>
      </c>
      <c r="T92" s="400" t="s">
        <v>1781</v>
      </c>
      <c r="U92" s="400" t="s">
        <v>1781</v>
      </c>
      <c r="V92" s="400" t="s">
        <v>1781</v>
      </c>
      <c r="W92" s="400" t="s">
        <v>1781</v>
      </c>
      <c r="X92" s="400" t="s">
        <v>1781</v>
      </c>
      <c r="Y92" s="400" t="s">
        <v>1781</v>
      </c>
      <c r="Z92" s="400" t="s">
        <v>1781</v>
      </c>
      <c r="AA92" s="400" t="s">
        <v>1781</v>
      </c>
      <c r="AB92" s="400" t="s">
        <v>1781</v>
      </c>
      <c r="AC92" s="404" t="s">
        <v>1781</v>
      </c>
      <c r="AD92" s="607">
        <v>45127329000156</v>
      </c>
      <c r="AE92" s="401" t="s">
        <v>1571</v>
      </c>
      <c r="AF92" s="401" t="s">
        <v>1018</v>
      </c>
      <c r="AG92" s="405" t="s">
        <v>1835</v>
      </c>
      <c r="AH92" s="405" t="s">
        <v>1024</v>
      </c>
      <c r="AI92" s="405">
        <v>1000</v>
      </c>
      <c r="AJ92" s="405">
        <v>1000</v>
      </c>
      <c r="AK92" s="405">
        <v>1000</v>
      </c>
      <c r="AL92" s="400">
        <v>1.9E-2</v>
      </c>
      <c r="AM92" s="400">
        <v>0.2</v>
      </c>
      <c r="AN92" s="400" t="s">
        <v>1798</v>
      </c>
      <c r="AO92" s="401" t="s">
        <v>1678</v>
      </c>
      <c r="AP92" s="401" t="s">
        <v>24</v>
      </c>
      <c r="AQ92" s="407" t="s">
        <v>966</v>
      </c>
      <c r="AR92" s="400" t="s">
        <v>62</v>
      </c>
      <c r="AS92" s="400" t="s">
        <v>62</v>
      </c>
      <c r="AT92" s="400"/>
      <c r="AW92" s="226"/>
      <c r="AX92" s="226"/>
      <c r="AY92" s="212"/>
      <c r="AZ92" s="212"/>
      <c r="BA92" s="212"/>
      <c r="BB92" s="212"/>
      <c r="BC92" s="212"/>
      <c r="BD92" s="212"/>
      <c r="BE92" s="212"/>
      <c r="BF92" s="212"/>
      <c r="BG92" s="214"/>
      <c r="BH92" s="214"/>
      <c r="BI92" s="227"/>
      <c r="BJ92" s="227"/>
      <c r="BK92" s="227"/>
      <c r="BL92" s="249"/>
      <c r="BM92" s="214"/>
      <c r="BN92" s="214"/>
      <c r="BO92" s="214"/>
      <c r="BP92" s="214"/>
      <c r="BQ92" s="214"/>
      <c r="BR92" s="214"/>
      <c r="BS92" s="214"/>
      <c r="BT92" s="214"/>
      <c r="BU92" s="214"/>
      <c r="BV92" s="217"/>
      <c r="BW92" s="212"/>
    </row>
    <row r="93" spans="2:75" ht="15.75" customHeight="1">
      <c r="B93" s="394" t="s">
        <v>512</v>
      </c>
      <c r="C93" s="395">
        <v>26396708000105</v>
      </c>
      <c r="D93" s="396" t="s">
        <v>24</v>
      </c>
      <c r="E93" s="396" t="s">
        <v>912</v>
      </c>
      <c r="F93" s="396" t="s">
        <v>914</v>
      </c>
      <c r="G93" s="397" t="s">
        <v>62</v>
      </c>
      <c r="H93" s="397" t="s">
        <v>1693</v>
      </c>
      <c r="I93" s="397" t="s">
        <v>62</v>
      </c>
      <c r="J93" s="397" t="s">
        <v>907</v>
      </c>
      <c r="K93" s="398" t="s">
        <v>81</v>
      </c>
      <c r="L93" s="399" t="s">
        <v>1694</v>
      </c>
      <c r="M93" s="399" t="s">
        <v>1775</v>
      </c>
      <c r="N93" s="398">
        <v>432091</v>
      </c>
      <c r="O93" s="398" t="s">
        <v>1675</v>
      </c>
      <c r="P93" s="402">
        <v>42718</v>
      </c>
      <c r="Q93" s="403">
        <v>301308877.18000001</v>
      </c>
      <c r="R93" s="403">
        <v>337360896.32988089</v>
      </c>
      <c r="S93" s="398">
        <v>31</v>
      </c>
      <c r="T93" s="400">
        <v>0.12812715574036515</v>
      </c>
      <c r="U93" s="400">
        <v>1.656324750289238</v>
      </c>
      <c r="V93" s="400">
        <v>0.17806259140469716</v>
      </c>
      <c r="W93" s="400">
        <v>1.7456087899372823</v>
      </c>
      <c r="X93" s="400">
        <v>0.22659457276152617</v>
      </c>
      <c r="Y93" s="400">
        <v>1.7183078085453449</v>
      </c>
      <c r="Z93" s="400">
        <v>0.18906502484902199</v>
      </c>
      <c r="AA93" s="400">
        <v>1.0747068939037321</v>
      </c>
      <c r="AB93" s="400">
        <v>6.5694086450085065E-2</v>
      </c>
      <c r="AC93" s="404">
        <v>1.0490651693764088</v>
      </c>
      <c r="AD93" s="607">
        <v>23648930000151</v>
      </c>
      <c r="AE93" s="401" t="s">
        <v>511</v>
      </c>
      <c r="AF93" s="401" t="s">
        <v>1018</v>
      </c>
      <c r="AG93" s="405" t="s">
        <v>1835</v>
      </c>
      <c r="AH93" s="405" t="s">
        <v>1035</v>
      </c>
      <c r="AI93" s="405">
        <v>10000</v>
      </c>
      <c r="AJ93" s="405">
        <v>10000</v>
      </c>
      <c r="AK93" s="405">
        <v>10000</v>
      </c>
      <c r="AL93" s="400">
        <v>0.02</v>
      </c>
      <c r="AM93" s="400">
        <v>0.2</v>
      </c>
      <c r="AN93" s="400" t="s">
        <v>62</v>
      </c>
      <c r="AO93" s="401" t="s">
        <v>1678</v>
      </c>
      <c r="AP93" s="401" t="s">
        <v>24</v>
      </c>
      <c r="AQ93" s="407" t="s">
        <v>966</v>
      </c>
      <c r="AR93" s="400" t="s">
        <v>62</v>
      </c>
      <c r="AS93" s="400" t="s">
        <v>62</v>
      </c>
      <c r="AT93" s="400"/>
      <c r="AW93" s="226"/>
      <c r="AX93" s="226"/>
      <c r="AY93" s="212"/>
      <c r="AZ93" s="212"/>
      <c r="BA93" s="212"/>
      <c r="BB93" s="212"/>
      <c r="BC93" s="212"/>
      <c r="BD93" s="212"/>
      <c r="BE93" s="212"/>
      <c r="BF93" s="212"/>
      <c r="BG93" s="214"/>
      <c r="BH93" s="214"/>
      <c r="BI93" s="227"/>
      <c r="BJ93" s="227"/>
      <c r="BK93" s="227"/>
      <c r="BL93" s="249"/>
      <c r="BM93" s="214"/>
      <c r="BN93" s="214"/>
      <c r="BO93" s="214"/>
      <c r="BP93" s="214"/>
      <c r="BQ93" s="214"/>
      <c r="BR93" s="214"/>
      <c r="BS93" s="214"/>
      <c r="BT93" s="214"/>
      <c r="BU93" s="214"/>
      <c r="BV93" s="217"/>
      <c r="BW93" s="212"/>
    </row>
    <row r="94" spans="2:75" ht="15.75" customHeight="1">
      <c r="B94" s="394" t="s">
        <v>42</v>
      </c>
      <c r="C94" s="395">
        <v>37310657000165</v>
      </c>
      <c r="D94" s="396" t="s">
        <v>18</v>
      </c>
      <c r="E94" s="396" t="s">
        <v>916</v>
      </c>
      <c r="F94" s="396" t="s">
        <v>961</v>
      </c>
      <c r="G94" s="397" t="s">
        <v>1048</v>
      </c>
      <c r="H94" s="397" t="s">
        <v>62</v>
      </c>
      <c r="I94" s="397"/>
      <c r="J94" s="397" t="s">
        <v>904</v>
      </c>
      <c r="K94" s="398" t="s">
        <v>81</v>
      </c>
      <c r="L94" s="399" t="s">
        <v>1694</v>
      </c>
      <c r="M94" s="399" t="s">
        <v>62</v>
      </c>
      <c r="N94" s="398">
        <v>546887</v>
      </c>
      <c r="O94" s="398" t="s">
        <v>1675</v>
      </c>
      <c r="P94" s="402">
        <v>44043</v>
      </c>
      <c r="Q94" s="403">
        <v>1208126598.1800001</v>
      </c>
      <c r="R94" s="403">
        <v>958319360.59654725</v>
      </c>
      <c r="S94" s="398">
        <v>31</v>
      </c>
      <c r="T94" s="400">
        <v>8.418814540306796E-2</v>
      </c>
      <c r="U94" s="400">
        <v>1.0883165875828502</v>
      </c>
      <c r="V94" s="400">
        <v>0.11618289351949596</v>
      </c>
      <c r="W94" s="400">
        <v>1.138980841332569</v>
      </c>
      <c r="X94" s="400">
        <v>0.20154067573080225</v>
      </c>
      <c r="Y94" s="400">
        <v>1.5283195560566538</v>
      </c>
      <c r="Z94" s="400" t="s">
        <v>1781</v>
      </c>
      <c r="AA94" s="400" t="s">
        <v>1781</v>
      </c>
      <c r="AB94" s="400">
        <v>4.9303520050811653E-3</v>
      </c>
      <c r="AC94" s="404">
        <v>2.595906998936198</v>
      </c>
      <c r="AD94" s="607">
        <v>37322048000126</v>
      </c>
      <c r="AE94" s="401" t="s">
        <v>371</v>
      </c>
      <c r="AF94" s="401" t="s">
        <v>1026</v>
      </c>
      <c r="AG94" s="405" t="s">
        <v>1027</v>
      </c>
      <c r="AH94" s="405" t="s">
        <v>1024</v>
      </c>
      <c r="AI94" s="405">
        <v>1000</v>
      </c>
      <c r="AJ94" s="405">
        <v>100</v>
      </c>
      <c r="AK94" s="405">
        <v>1000</v>
      </c>
      <c r="AL94" s="400">
        <v>7.5749999999999993E-3</v>
      </c>
      <c r="AM94" s="400">
        <v>0.2</v>
      </c>
      <c r="AN94" s="400" t="s">
        <v>103</v>
      </c>
      <c r="AO94" s="401" t="s">
        <v>1678</v>
      </c>
      <c r="AP94" s="401" t="s">
        <v>24</v>
      </c>
      <c r="AQ94" s="407" t="s">
        <v>986</v>
      </c>
      <c r="AR94" s="400">
        <v>1.5529333333333332E-3</v>
      </c>
      <c r="AS94" s="400">
        <v>1.5529333333333332E-3</v>
      </c>
      <c r="AT94" s="400"/>
      <c r="AW94" s="226"/>
      <c r="AX94" s="226"/>
      <c r="AY94" s="212"/>
      <c r="AZ94" s="212"/>
      <c r="BA94" s="212"/>
      <c r="BB94" s="212"/>
      <c r="BC94" s="212"/>
      <c r="BD94" s="212"/>
      <c r="BE94" s="212"/>
      <c r="BF94" s="212"/>
      <c r="BG94" s="214"/>
      <c r="BH94" s="214"/>
      <c r="BI94" s="227"/>
      <c r="BJ94" s="227"/>
      <c r="BK94" s="227"/>
      <c r="BL94" s="249"/>
      <c r="BM94" s="214"/>
      <c r="BN94" s="214"/>
      <c r="BO94" s="214"/>
      <c r="BP94" s="214"/>
      <c r="BQ94" s="214"/>
      <c r="BR94" s="214"/>
      <c r="BS94" s="214"/>
      <c r="BT94" s="214"/>
      <c r="BU94" s="214"/>
      <c r="BV94" s="217"/>
      <c r="BW94" s="212"/>
    </row>
    <row r="95" spans="2:75" ht="15.75" customHeight="1">
      <c r="B95" s="394" t="s">
        <v>623</v>
      </c>
      <c r="C95" s="395">
        <v>14188162000100</v>
      </c>
      <c r="D95" s="396" t="s">
        <v>18</v>
      </c>
      <c r="E95" s="396" t="s">
        <v>916</v>
      </c>
      <c r="F95" s="396" t="s">
        <v>961</v>
      </c>
      <c r="G95" s="397" t="s">
        <v>1048</v>
      </c>
      <c r="H95" s="397" t="s">
        <v>62</v>
      </c>
      <c r="I95" s="397"/>
      <c r="J95" s="397" t="s">
        <v>904</v>
      </c>
      <c r="K95" s="398" t="s">
        <v>81</v>
      </c>
      <c r="L95" s="399" t="s">
        <v>1694</v>
      </c>
      <c r="M95" s="399" t="s">
        <v>62</v>
      </c>
      <c r="N95" s="398">
        <v>296430</v>
      </c>
      <c r="O95" s="398" t="s">
        <v>1675</v>
      </c>
      <c r="P95" s="402">
        <v>40946</v>
      </c>
      <c r="Q95" s="403">
        <v>1951239064.27</v>
      </c>
      <c r="R95" s="403">
        <v>1614873428.3599997</v>
      </c>
      <c r="S95" s="398">
        <v>31</v>
      </c>
      <c r="T95" s="400">
        <v>8.8382998778722355E-2</v>
      </c>
      <c r="U95" s="400">
        <v>1.1425442759271551</v>
      </c>
      <c r="V95" s="400">
        <v>0.11991681146387312</v>
      </c>
      <c r="W95" s="400">
        <v>1.1755857224206774</v>
      </c>
      <c r="X95" s="400">
        <v>0.18813529101480819</v>
      </c>
      <c r="Y95" s="400">
        <v>1.4266640885257118</v>
      </c>
      <c r="Z95" s="400">
        <v>0.20483902159303802</v>
      </c>
      <c r="AA95" s="400">
        <v>1.1643714051413152</v>
      </c>
      <c r="AB95" s="400">
        <v>1.8697067738675803E-3</v>
      </c>
      <c r="AC95" s="404">
        <v>8.6267691688853656</v>
      </c>
      <c r="AD95" s="607">
        <v>14188164000107</v>
      </c>
      <c r="AE95" s="401" t="s">
        <v>621</v>
      </c>
      <c r="AF95" s="401" t="s">
        <v>1028</v>
      </c>
      <c r="AG95" s="405" t="s">
        <v>1836</v>
      </c>
      <c r="AH95" s="405" t="s">
        <v>1024</v>
      </c>
      <c r="AI95" s="405">
        <v>1000</v>
      </c>
      <c r="AJ95" s="405">
        <v>100</v>
      </c>
      <c r="AK95" s="405">
        <v>100</v>
      </c>
      <c r="AL95" s="400">
        <v>3.0000000000000001E-3</v>
      </c>
      <c r="AM95" s="400">
        <v>0.2</v>
      </c>
      <c r="AN95" s="400" t="s">
        <v>103</v>
      </c>
      <c r="AO95" s="401" t="s">
        <v>1678</v>
      </c>
      <c r="AP95" s="401" t="s">
        <v>18</v>
      </c>
      <c r="AQ95" s="407" t="s">
        <v>1730</v>
      </c>
      <c r="AR95" s="400">
        <v>1.4E-3</v>
      </c>
      <c r="AS95" s="400">
        <v>1.4E-3</v>
      </c>
      <c r="AT95" s="400"/>
      <c r="AW95" s="226"/>
      <c r="AX95" s="226"/>
      <c r="AY95" s="212"/>
      <c r="AZ95" s="212"/>
      <c r="BA95" s="212"/>
      <c r="BB95" s="212"/>
      <c r="BC95" s="212"/>
      <c r="BD95" s="212"/>
      <c r="BE95" s="212"/>
      <c r="BF95" s="212"/>
      <c r="BG95" s="214"/>
      <c r="BH95" s="214"/>
      <c r="BI95" s="227"/>
      <c r="BJ95" s="227"/>
      <c r="BK95" s="227"/>
      <c r="BL95" s="249"/>
      <c r="BM95" s="214"/>
      <c r="BN95" s="214"/>
      <c r="BO95" s="214"/>
      <c r="BP95" s="214"/>
      <c r="BQ95" s="214"/>
      <c r="BR95" s="214"/>
      <c r="BS95" s="214"/>
      <c r="BT95" s="214"/>
      <c r="BU95" s="214"/>
      <c r="BV95" s="217"/>
      <c r="BW95" s="212"/>
    </row>
    <row r="96" spans="2:75" ht="15.75" customHeight="1">
      <c r="B96" s="394" t="s">
        <v>1165</v>
      </c>
      <c r="C96" s="395">
        <v>30934757000113</v>
      </c>
      <c r="D96" s="396" t="s">
        <v>18</v>
      </c>
      <c r="E96" s="396" t="s">
        <v>916</v>
      </c>
      <c r="F96" s="396" t="s">
        <v>990</v>
      </c>
      <c r="G96" s="397" t="s">
        <v>1048</v>
      </c>
      <c r="H96" s="397" t="s">
        <v>62</v>
      </c>
      <c r="I96" s="397"/>
      <c r="J96" s="397" t="s">
        <v>904</v>
      </c>
      <c r="K96" s="398" t="s">
        <v>81</v>
      </c>
      <c r="L96" s="399" t="s">
        <v>1694</v>
      </c>
      <c r="M96" s="399" t="s">
        <v>62</v>
      </c>
      <c r="N96" s="398">
        <v>483400</v>
      </c>
      <c r="O96" s="398" t="s">
        <v>1675</v>
      </c>
      <c r="P96" s="402">
        <v>43437</v>
      </c>
      <c r="Q96" s="403">
        <v>446969789.81999999</v>
      </c>
      <c r="R96" s="403">
        <v>279328409.59051579</v>
      </c>
      <c r="S96" s="398">
        <v>31</v>
      </c>
      <c r="T96" s="400">
        <v>8.8221821405476186E-2</v>
      </c>
      <c r="U96" s="400">
        <v>1.1404607045643818</v>
      </c>
      <c r="V96" s="400">
        <v>0.12148376632693458</v>
      </c>
      <c r="W96" s="400">
        <v>1.1909471195609578</v>
      </c>
      <c r="X96" s="400">
        <v>0.22907325882411378</v>
      </c>
      <c r="Y96" s="400">
        <v>1.7371041352374199</v>
      </c>
      <c r="Z96" s="400">
        <v>0.21080751951568599</v>
      </c>
      <c r="AA96" s="400">
        <v>1.1982982822506172</v>
      </c>
      <c r="AB96" s="400">
        <v>4.9637686692548377E-3</v>
      </c>
      <c r="AC96" s="404">
        <v>3.5333791346232402</v>
      </c>
      <c r="AD96" s="607">
        <v>31094141000144</v>
      </c>
      <c r="AE96" s="401" t="s">
        <v>1799</v>
      </c>
      <c r="AF96" s="401" t="s">
        <v>1018</v>
      </c>
      <c r="AG96" s="405" t="s">
        <v>1835</v>
      </c>
      <c r="AH96" s="405" t="s">
        <v>1024</v>
      </c>
      <c r="AI96" s="405">
        <v>500</v>
      </c>
      <c r="AJ96" s="405">
        <v>100</v>
      </c>
      <c r="AK96" s="405">
        <v>100</v>
      </c>
      <c r="AL96" s="400">
        <v>8.0000000000000002E-3</v>
      </c>
      <c r="AM96" s="400">
        <v>0.2</v>
      </c>
      <c r="AN96" s="400" t="s">
        <v>62</v>
      </c>
      <c r="AO96" s="401" t="s">
        <v>1678</v>
      </c>
      <c r="AP96" s="401" t="s">
        <v>18</v>
      </c>
      <c r="AQ96" s="407" t="s">
        <v>973</v>
      </c>
      <c r="AR96" s="400">
        <v>2.8E-3</v>
      </c>
      <c r="AS96" s="400">
        <v>2.8E-3</v>
      </c>
      <c r="AT96" s="400"/>
      <c r="AW96" s="226"/>
      <c r="AX96" s="226"/>
      <c r="AY96" s="212"/>
      <c r="AZ96" s="212"/>
      <c r="BA96" s="212"/>
      <c r="BB96" s="212"/>
      <c r="BC96" s="212"/>
      <c r="BD96" s="212"/>
      <c r="BE96" s="212"/>
      <c r="BF96" s="212"/>
      <c r="BG96" s="214"/>
      <c r="BH96" s="214"/>
      <c r="BI96" s="227"/>
      <c r="BJ96" s="227"/>
      <c r="BK96" s="227"/>
      <c r="BL96" s="249"/>
      <c r="BM96" s="214"/>
      <c r="BN96" s="214"/>
      <c r="BO96" s="214"/>
      <c r="BP96" s="214"/>
      <c r="BQ96" s="214"/>
      <c r="BR96" s="214"/>
      <c r="BS96" s="214"/>
      <c r="BT96" s="214"/>
      <c r="BU96" s="214"/>
      <c r="BV96" s="217"/>
      <c r="BW96" s="212"/>
    </row>
    <row r="97" spans="2:75" ht="15.75" customHeight="1">
      <c r="B97" s="394" t="s">
        <v>1166</v>
      </c>
      <c r="C97" s="395">
        <v>34096235000140</v>
      </c>
      <c r="D97" s="396" t="s">
        <v>18</v>
      </c>
      <c r="E97" s="396" t="s">
        <v>917</v>
      </c>
      <c r="F97" s="396" t="s">
        <v>990</v>
      </c>
      <c r="G97" s="397" t="s">
        <v>1048</v>
      </c>
      <c r="H97" s="397" t="s">
        <v>62</v>
      </c>
      <c r="I97" s="397"/>
      <c r="J97" s="397" t="s">
        <v>904</v>
      </c>
      <c r="K97" s="398" t="s">
        <v>81</v>
      </c>
      <c r="L97" s="399" t="s">
        <v>1694</v>
      </c>
      <c r="M97" s="399" t="s">
        <v>62</v>
      </c>
      <c r="N97" s="398">
        <v>503681</v>
      </c>
      <c r="O97" s="398" t="s">
        <v>1675</v>
      </c>
      <c r="P97" s="402">
        <v>43677</v>
      </c>
      <c r="Q97" s="403">
        <v>153637670.16999999</v>
      </c>
      <c r="R97" s="403">
        <v>109211051.68134914</v>
      </c>
      <c r="S97" s="398">
        <v>31</v>
      </c>
      <c r="T97" s="400">
        <v>8.5578057284382503E-2</v>
      </c>
      <c r="U97" s="400">
        <v>1.1062842497575058</v>
      </c>
      <c r="V97" s="400">
        <v>0.12564868784647798</v>
      </c>
      <c r="W97" s="400">
        <v>1.2317772768475608</v>
      </c>
      <c r="X97" s="400">
        <v>0.22504935613338239</v>
      </c>
      <c r="Y97" s="400">
        <v>1.7065901501492284</v>
      </c>
      <c r="Z97" s="400">
        <v>0.2837587634690375</v>
      </c>
      <c r="AA97" s="400">
        <v>1.6129768028184861</v>
      </c>
      <c r="AB97" s="400">
        <v>2.9131244154841918E-2</v>
      </c>
      <c r="AC97" s="404">
        <v>0.7434374876931229</v>
      </c>
      <c r="AD97" s="607">
        <v>34172617000106</v>
      </c>
      <c r="AE97" s="401" t="s">
        <v>1799</v>
      </c>
      <c r="AF97" s="401" t="s">
        <v>1018</v>
      </c>
      <c r="AG97" s="405" t="s">
        <v>1835</v>
      </c>
      <c r="AH97" s="405" t="s">
        <v>1024</v>
      </c>
      <c r="AI97" s="405">
        <v>500</v>
      </c>
      <c r="AJ97" s="405">
        <v>100</v>
      </c>
      <c r="AK97" s="405">
        <v>100</v>
      </c>
      <c r="AL97" s="400">
        <v>8.0000000000000002E-3</v>
      </c>
      <c r="AM97" s="400">
        <v>0.2</v>
      </c>
      <c r="AN97" s="400" t="s">
        <v>62</v>
      </c>
      <c r="AO97" s="401" t="s">
        <v>1678</v>
      </c>
      <c r="AP97" s="401" t="s">
        <v>18</v>
      </c>
      <c r="AQ97" s="407" t="s">
        <v>973</v>
      </c>
      <c r="AR97" s="400">
        <v>2.8E-3</v>
      </c>
      <c r="AS97" s="400">
        <v>2.8E-3</v>
      </c>
      <c r="AT97" s="400"/>
      <c r="AW97" s="226"/>
      <c r="AX97" s="226"/>
      <c r="AY97" s="212"/>
      <c r="AZ97" s="212"/>
      <c r="BA97" s="212"/>
      <c r="BB97" s="212"/>
      <c r="BC97" s="212"/>
      <c r="BD97" s="212"/>
      <c r="BE97" s="212"/>
      <c r="BF97" s="212"/>
      <c r="BG97" s="214"/>
      <c r="BH97" s="214"/>
      <c r="BI97" s="227"/>
      <c r="BJ97" s="227"/>
      <c r="BK97" s="227"/>
      <c r="BL97" s="249"/>
      <c r="BM97" s="214"/>
      <c r="BN97" s="214"/>
      <c r="BO97" s="214"/>
      <c r="BP97" s="214"/>
      <c r="BQ97" s="214"/>
      <c r="BR97" s="214"/>
      <c r="BS97" s="214"/>
      <c r="BT97" s="214"/>
      <c r="BU97" s="214"/>
      <c r="BV97" s="217"/>
      <c r="BW97" s="212"/>
    </row>
    <row r="98" spans="2:75" ht="15.75" customHeight="1">
      <c r="B98" s="394" t="s">
        <v>1343</v>
      </c>
      <c r="C98" s="395">
        <v>41594333000173</v>
      </c>
      <c r="D98" s="396" t="s">
        <v>18</v>
      </c>
      <c r="E98" s="396" t="s">
        <v>917</v>
      </c>
      <c r="F98" s="396" t="s">
        <v>990</v>
      </c>
      <c r="G98" s="397" t="s">
        <v>1048</v>
      </c>
      <c r="H98" s="397" t="s">
        <v>62</v>
      </c>
      <c r="I98" s="397"/>
      <c r="J98" s="397" t="s">
        <v>904</v>
      </c>
      <c r="K98" s="398" t="s">
        <v>81</v>
      </c>
      <c r="L98" s="399" t="s">
        <v>1694</v>
      </c>
      <c r="M98" s="399" t="s">
        <v>62</v>
      </c>
      <c r="N98" s="398">
        <v>602957</v>
      </c>
      <c r="O98" s="398" t="s">
        <v>1675</v>
      </c>
      <c r="P98" s="402">
        <v>44397</v>
      </c>
      <c r="Q98" s="403">
        <v>28813276.780000001</v>
      </c>
      <c r="R98" s="403">
        <v>10009424.587420633</v>
      </c>
      <c r="S98" s="398">
        <v>31</v>
      </c>
      <c r="T98" s="400">
        <v>8.5050741417316722E-2</v>
      </c>
      <c r="U98" s="400">
        <v>1.099467534621714</v>
      </c>
      <c r="V98" s="400">
        <v>0.12374967406443305</v>
      </c>
      <c r="W98" s="400">
        <v>1.2131605919841155</v>
      </c>
      <c r="X98" s="400" t="s">
        <v>1781</v>
      </c>
      <c r="Y98" s="400" t="s">
        <v>1781</v>
      </c>
      <c r="Z98" s="400" t="s">
        <v>1781</v>
      </c>
      <c r="AA98" s="400" t="s">
        <v>1781</v>
      </c>
      <c r="AB98" s="400">
        <v>2.8413242239103808E-2</v>
      </c>
      <c r="AC98" s="404">
        <v>0.70204697702281293</v>
      </c>
      <c r="AD98" s="607">
        <v>41594289000100</v>
      </c>
      <c r="AE98" s="401" t="s">
        <v>396</v>
      </c>
      <c r="AF98" s="401" t="s">
        <v>1028</v>
      </c>
      <c r="AG98" s="405" t="s">
        <v>1836</v>
      </c>
      <c r="AH98" s="405" t="s">
        <v>1024</v>
      </c>
      <c r="AI98" s="405">
        <v>50000</v>
      </c>
      <c r="AJ98" s="405">
        <v>10000</v>
      </c>
      <c r="AK98" s="405">
        <v>50000</v>
      </c>
      <c r="AL98" s="400">
        <v>8.5000000000000006E-3</v>
      </c>
      <c r="AM98" s="400">
        <v>0.2</v>
      </c>
      <c r="AN98" s="400" t="s">
        <v>1806</v>
      </c>
      <c r="AO98" s="401" t="s">
        <v>1678</v>
      </c>
      <c r="AP98" s="401" t="s">
        <v>24</v>
      </c>
      <c r="AQ98" s="407" t="s">
        <v>966</v>
      </c>
      <c r="AR98" s="400">
        <v>2.2669500000000002E-3</v>
      </c>
      <c r="AS98" s="400">
        <v>2.2669500000000002E-3</v>
      </c>
      <c r="AT98" s="400"/>
      <c r="AW98" s="226"/>
      <c r="AX98" s="226"/>
      <c r="AY98" s="212"/>
      <c r="AZ98" s="212"/>
      <c r="BA98" s="212"/>
      <c r="BB98" s="212"/>
      <c r="BC98" s="212"/>
      <c r="BD98" s="212"/>
      <c r="BE98" s="212"/>
      <c r="BF98" s="212"/>
      <c r="BG98" s="214"/>
      <c r="BH98" s="214"/>
      <c r="BI98" s="227"/>
      <c r="BJ98" s="227"/>
      <c r="BK98" s="227"/>
      <c r="BL98" s="249"/>
      <c r="BM98" s="214"/>
      <c r="BN98" s="214"/>
      <c r="BO98" s="214"/>
      <c r="BP98" s="214"/>
      <c r="BQ98" s="214"/>
      <c r="BR98" s="214"/>
      <c r="BS98" s="214"/>
      <c r="BT98" s="214"/>
      <c r="BU98" s="214"/>
      <c r="BV98" s="217"/>
      <c r="BW98" s="212"/>
    </row>
    <row r="99" spans="2:75" ht="15.75" customHeight="1">
      <c r="B99" s="394" t="s">
        <v>117</v>
      </c>
      <c r="C99" s="395">
        <v>34774662000130</v>
      </c>
      <c r="D99" s="396" t="s">
        <v>24</v>
      </c>
      <c r="E99" s="396" t="s">
        <v>911</v>
      </c>
      <c r="F99" s="396" t="s">
        <v>915</v>
      </c>
      <c r="G99" s="397" t="s">
        <v>62</v>
      </c>
      <c r="H99" s="397" t="s">
        <v>1692</v>
      </c>
      <c r="I99" s="397" t="s">
        <v>62</v>
      </c>
      <c r="J99" s="397" t="s">
        <v>907</v>
      </c>
      <c r="K99" s="398" t="s">
        <v>81</v>
      </c>
      <c r="L99" s="399" t="s">
        <v>1694</v>
      </c>
      <c r="M99" s="399" t="s">
        <v>62</v>
      </c>
      <c r="N99" s="398">
        <v>509061</v>
      </c>
      <c r="O99" s="398" t="s">
        <v>1675</v>
      </c>
      <c r="P99" s="402">
        <v>43738</v>
      </c>
      <c r="Q99" s="403">
        <v>297525116.48000002</v>
      </c>
      <c r="R99" s="403">
        <v>278996192.13325381</v>
      </c>
      <c r="S99" s="398">
        <v>31</v>
      </c>
      <c r="T99" s="400">
        <v>9.2043617124130117E-2</v>
      </c>
      <c r="U99" s="400">
        <v>1.1898658037627377</v>
      </c>
      <c r="V99" s="400">
        <v>0.10658850223798488</v>
      </c>
      <c r="W99" s="400">
        <v>1.0449237256690174</v>
      </c>
      <c r="X99" s="400">
        <v>0.17506757427565112</v>
      </c>
      <c r="Y99" s="400">
        <v>1.3275692186040748</v>
      </c>
      <c r="Z99" s="400" t="s">
        <v>1781</v>
      </c>
      <c r="AA99" s="400" t="s">
        <v>1781</v>
      </c>
      <c r="AB99" s="400">
        <v>4.3561412888314256E-2</v>
      </c>
      <c r="AC99" s="404">
        <v>0.11696156896395893</v>
      </c>
      <c r="AD99" s="607">
        <v>34687549000118</v>
      </c>
      <c r="AE99" s="401" t="s">
        <v>118</v>
      </c>
      <c r="AF99" s="401" t="s">
        <v>1023</v>
      </c>
      <c r="AG99" s="405" t="s">
        <v>96</v>
      </c>
      <c r="AH99" s="405" t="s">
        <v>1024</v>
      </c>
      <c r="AI99" s="405">
        <v>500</v>
      </c>
      <c r="AJ99" s="405">
        <v>100</v>
      </c>
      <c r="AK99" s="405">
        <v>100</v>
      </c>
      <c r="AL99" s="400">
        <v>1.9199999999999998E-2</v>
      </c>
      <c r="AM99" s="400">
        <v>0.2</v>
      </c>
      <c r="AN99" s="400" t="s">
        <v>103</v>
      </c>
      <c r="AO99" s="401" t="s">
        <v>1678</v>
      </c>
      <c r="AP99" s="401" t="s">
        <v>24</v>
      </c>
      <c r="AQ99" s="407" t="s">
        <v>962</v>
      </c>
      <c r="AR99" s="400">
        <v>4.7999999999999996E-3</v>
      </c>
      <c r="AS99" s="400">
        <v>4.7999999999999996E-3</v>
      </c>
      <c r="AT99" s="400"/>
      <c r="AW99" s="226"/>
      <c r="AX99" s="226"/>
      <c r="AY99" s="212"/>
      <c r="AZ99" s="212"/>
      <c r="BA99" s="212"/>
      <c r="BB99" s="212"/>
      <c r="BC99" s="212"/>
      <c r="BD99" s="212"/>
      <c r="BE99" s="212"/>
      <c r="BF99" s="212"/>
      <c r="BG99" s="214"/>
      <c r="BH99" s="214"/>
      <c r="BI99" s="227"/>
      <c r="BJ99" s="227"/>
      <c r="BK99" s="227"/>
      <c r="BL99" s="249"/>
      <c r="BM99" s="214"/>
      <c r="BN99" s="214"/>
      <c r="BO99" s="214"/>
      <c r="BP99" s="214"/>
      <c r="BQ99" s="214"/>
      <c r="BR99" s="214"/>
      <c r="BS99" s="214"/>
      <c r="BT99" s="214"/>
      <c r="BU99" s="214"/>
      <c r="BV99" s="217"/>
      <c r="BW99" s="212"/>
    </row>
    <row r="100" spans="2:75" ht="15.75" customHeight="1">
      <c r="B100" s="394" t="s">
        <v>732</v>
      </c>
      <c r="C100" s="395">
        <v>20226378000115</v>
      </c>
      <c r="D100" s="396" t="s">
        <v>24</v>
      </c>
      <c r="E100" s="396" t="s">
        <v>911</v>
      </c>
      <c r="F100" s="396" t="s">
        <v>915</v>
      </c>
      <c r="G100" s="397" t="s">
        <v>62</v>
      </c>
      <c r="H100" s="397" t="s">
        <v>1693</v>
      </c>
      <c r="I100" s="397" t="s">
        <v>62</v>
      </c>
      <c r="J100" s="397" t="s">
        <v>907</v>
      </c>
      <c r="K100" s="398" t="s">
        <v>81</v>
      </c>
      <c r="L100" s="399" t="s">
        <v>1694</v>
      </c>
      <c r="M100" s="399" t="s">
        <v>62</v>
      </c>
      <c r="N100" s="398">
        <v>376711</v>
      </c>
      <c r="O100" s="398" t="s">
        <v>1675</v>
      </c>
      <c r="P100" s="402">
        <v>41852</v>
      </c>
      <c r="Q100" s="403">
        <v>921265550.33000004</v>
      </c>
      <c r="R100" s="403">
        <v>736063910.41936529</v>
      </c>
      <c r="S100" s="398">
        <v>31</v>
      </c>
      <c r="T100" s="400">
        <v>0.10040071395560934</v>
      </c>
      <c r="U100" s="400">
        <v>1.2978996256528619</v>
      </c>
      <c r="V100" s="400">
        <v>0.11194539355140654</v>
      </c>
      <c r="W100" s="400">
        <v>1.0974391725670953</v>
      </c>
      <c r="X100" s="400">
        <v>0.27497991066672212</v>
      </c>
      <c r="Y100" s="400">
        <v>2.0852226155875369</v>
      </c>
      <c r="Z100" s="400">
        <v>0.27524182955472098</v>
      </c>
      <c r="AA100" s="400">
        <v>1.5645637893595041</v>
      </c>
      <c r="AB100" s="400">
        <v>7.7629725300409777E-2</v>
      </c>
      <c r="AC100" s="404">
        <v>0.1543120458199142</v>
      </c>
      <c r="AD100" s="607">
        <v>20226388000150</v>
      </c>
      <c r="AE100" s="401" t="s">
        <v>107</v>
      </c>
      <c r="AF100" s="401" t="s">
        <v>1018</v>
      </c>
      <c r="AG100" s="405" t="s">
        <v>1835</v>
      </c>
      <c r="AH100" s="405" t="s">
        <v>1024</v>
      </c>
      <c r="AI100" s="405">
        <v>500</v>
      </c>
      <c r="AJ100" s="405">
        <v>100</v>
      </c>
      <c r="AK100" s="405">
        <v>100</v>
      </c>
      <c r="AL100" s="400">
        <v>0</v>
      </c>
      <c r="AM100" s="400" t="s">
        <v>62</v>
      </c>
      <c r="AN100" s="400" t="s">
        <v>62</v>
      </c>
      <c r="AO100" s="401" t="s">
        <v>1678</v>
      </c>
      <c r="AP100" s="401" t="s">
        <v>24</v>
      </c>
      <c r="AQ100" s="407" t="s">
        <v>962</v>
      </c>
      <c r="AR100" s="400">
        <v>4.0000000000000001E-3</v>
      </c>
      <c r="AS100" s="400">
        <v>4.0000000000000001E-3</v>
      </c>
      <c r="AT100" s="400"/>
      <c r="AW100" s="226"/>
      <c r="AX100" s="226"/>
      <c r="AY100" s="212"/>
      <c r="AZ100" s="212"/>
      <c r="BA100" s="212"/>
      <c r="BB100" s="212"/>
      <c r="BC100" s="212"/>
      <c r="BD100" s="212"/>
      <c r="BE100" s="212"/>
      <c r="BF100" s="212"/>
      <c r="BG100" s="214"/>
      <c r="BH100" s="214"/>
      <c r="BI100" s="227"/>
      <c r="BJ100" s="227"/>
      <c r="BK100" s="227"/>
      <c r="BL100" s="249"/>
      <c r="BM100" s="214"/>
      <c r="BN100" s="214"/>
      <c r="BO100" s="214"/>
      <c r="BP100" s="214"/>
      <c r="BQ100" s="214"/>
      <c r="BR100" s="214"/>
      <c r="BS100" s="214"/>
      <c r="BT100" s="214"/>
      <c r="BU100" s="214"/>
      <c r="BV100" s="217"/>
      <c r="BW100" s="212"/>
    </row>
    <row r="101" spans="2:75" ht="15.75" customHeight="1">
      <c r="B101" s="394" t="s">
        <v>1351</v>
      </c>
      <c r="C101" s="395">
        <v>32300350000160</v>
      </c>
      <c r="D101" s="396" t="s">
        <v>24</v>
      </c>
      <c r="E101" s="396" t="s">
        <v>911</v>
      </c>
      <c r="F101" s="396" t="s">
        <v>915</v>
      </c>
      <c r="G101" s="397" t="s">
        <v>62</v>
      </c>
      <c r="H101" s="397" t="s">
        <v>1692</v>
      </c>
      <c r="I101" s="397" t="s">
        <v>62</v>
      </c>
      <c r="J101" s="397"/>
      <c r="K101" s="398" t="s">
        <v>81</v>
      </c>
      <c r="L101" s="399" t="s">
        <v>1694</v>
      </c>
      <c r="M101" s="399" t="s">
        <v>1775</v>
      </c>
      <c r="N101" s="398">
        <v>487181</v>
      </c>
      <c r="O101" s="398" t="s">
        <v>1675</v>
      </c>
      <c r="P101" s="402">
        <v>43507</v>
      </c>
      <c r="Q101" s="403">
        <v>442774382.04000002</v>
      </c>
      <c r="R101" s="403">
        <v>531189169.50011903</v>
      </c>
      <c r="S101" s="398">
        <v>31</v>
      </c>
      <c r="T101" s="400">
        <v>0.11151668030511774</v>
      </c>
      <c r="U101" s="400">
        <v>1.4415978922824759</v>
      </c>
      <c r="V101" s="400">
        <v>0.13729620325482594</v>
      </c>
      <c r="W101" s="400">
        <v>1.3459618740577179</v>
      </c>
      <c r="X101" s="400">
        <v>0.13296055031130605</v>
      </c>
      <c r="Y101" s="400">
        <v>1.0082640066973183</v>
      </c>
      <c r="Z101" s="400">
        <v>0.25304832119480647</v>
      </c>
      <c r="AA101" s="400">
        <v>1.4384086929668376</v>
      </c>
      <c r="AB101" s="400">
        <v>2.1639840918209353E-2</v>
      </c>
      <c r="AC101" s="404">
        <v>1.4680139239131555</v>
      </c>
      <c r="AD101" s="607" t="s">
        <v>62</v>
      </c>
      <c r="AE101" s="401" t="s">
        <v>107</v>
      </c>
      <c r="AF101" s="401" t="s">
        <v>1018</v>
      </c>
      <c r="AG101" s="405" t="s">
        <v>1835</v>
      </c>
      <c r="AH101" s="405" t="s">
        <v>1024</v>
      </c>
      <c r="AI101" s="405">
        <v>20000</v>
      </c>
      <c r="AJ101" s="405">
        <v>20000</v>
      </c>
      <c r="AK101" s="405">
        <v>20000</v>
      </c>
      <c r="AL101" s="400">
        <v>0</v>
      </c>
      <c r="AM101" s="400" t="s">
        <v>62</v>
      </c>
      <c r="AN101" s="400" t="s">
        <v>62</v>
      </c>
      <c r="AO101" s="401" t="s">
        <v>1678</v>
      </c>
      <c r="AP101" s="401" t="s">
        <v>24</v>
      </c>
      <c r="AQ101" s="407" t="s">
        <v>966</v>
      </c>
      <c r="AR101" s="400">
        <v>2.6666666666666666E-3</v>
      </c>
      <c r="AS101" s="400">
        <v>2.6666666666666666E-3</v>
      </c>
      <c r="AT101" s="400"/>
      <c r="AW101" s="226"/>
      <c r="AX101" s="226"/>
      <c r="AY101" s="212"/>
      <c r="AZ101" s="212"/>
      <c r="BA101" s="212"/>
      <c r="BB101" s="212"/>
      <c r="BC101" s="212"/>
      <c r="BD101" s="212"/>
      <c r="BE101" s="212"/>
      <c r="BF101" s="212"/>
      <c r="BG101" s="214"/>
      <c r="BH101" s="214"/>
      <c r="BI101" s="227"/>
      <c r="BJ101" s="227"/>
      <c r="BK101" s="227"/>
      <c r="BL101" s="249"/>
      <c r="BM101" s="214"/>
      <c r="BN101" s="214"/>
      <c r="BO101" s="214"/>
      <c r="BP101" s="214"/>
      <c r="BQ101" s="214"/>
      <c r="BR101" s="214"/>
      <c r="BS101" s="214"/>
      <c r="BT101" s="214"/>
      <c r="BU101" s="214"/>
      <c r="BV101" s="217"/>
      <c r="BW101" s="212"/>
    </row>
    <row r="102" spans="2:75" ht="15.75" customHeight="1">
      <c r="B102" s="394" t="s">
        <v>404</v>
      </c>
      <c r="C102" s="395">
        <v>13812165000100</v>
      </c>
      <c r="D102" s="396" t="s">
        <v>24</v>
      </c>
      <c r="E102" s="396" t="s">
        <v>911</v>
      </c>
      <c r="F102" s="396" t="s">
        <v>915</v>
      </c>
      <c r="G102" s="397" t="s">
        <v>62</v>
      </c>
      <c r="H102" s="397" t="s">
        <v>1692</v>
      </c>
      <c r="I102" s="397" t="s">
        <v>62</v>
      </c>
      <c r="J102" s="397" t="s">
        <v>907</v>
      </c>
      <c r="K102" s="398" t="s">
        <v>81</v>
      </c>
      <c r="L102" s="399" t="s">
        <v>1694</v>
      </c>
      <c r="M102" s="399" t="s">
        <v>1775</v>
      </c>
      <c r="N102" s="398">
        <v>285560</v>
      </c>
      <c r="O102" s="398" t="s">
        <v>1675</v>
      </c>
      <c r="P102" s="402">
        <v>40786</v>
      </c>
      <c r="Q102" s="403">
        <v>981840733.99000001</v>
      </c>
      <c r="R102" s="403">
        <v>1240869610.4779761</v>
      </c>
      <c r="S102" s="398">
        <v>31</v>
      </c>
      <c r="T102" s="400">
        <v>0.11349327743886461</v>
      </c>
      <c r="U102" s="400">
        <v>1.4671497492253542</v>
      </c>
      <c r="V102" s="400">
        <v>0.13939063471765878</v>
      </c>
      <c r="W102" s="400">
        <v>1.3664943056178809</v>
      </c>
      <c r="X102" s="400">
        <v>0.13500569158453679</v>
      </c>
      <c r="Y102" s="400">
        <v>1.0237726844937152</v>
      </c>
      <c r="Z102" s="400">
        <v>0.25652614711336552</v>
      </c>
      <c r="AA102" s="400">
        <v>1.4581777829582689</v>
      </c>
      <c r="AB102" s="400">
        <v>2.2534416247466101E-2</v>
      </c>
      <c r="AC102" s="404">
        <v>1.4922993140595402</v>
      </c>
      <c r="AD102" s="607">
        <v>97548167000123</v>
      </c>
      <c r="AE102" s="401" t="s">
        <v>396</v>
      </c>
      <c r="AF102" s="401" t="s">
        <v>1028</v>
      </c>
      <c r="AG102" s="405" t="s">
        <v>1836</v>
      </c>
      <c r="AH102" s="405" t="s">
        <v>1024</v>
      </c>
      <c r="AI102" s="405">
        <v>100000</v>
      </c>
      <c r="AJ102" s="405">
        <v>50000</v>
      </c>
      <c r="AK102" s="405">
        <v>100000</v>
      </c>
      <c r="AL102" s="400">
        <v>1.8500000000000003E-2</v>
      </c>
      <c r="AM102" s="400">
        <v>0.2</v>
      </c>
      <c r="AN102" s="400" t="s">
        <v>103</v>
      </c>
      <c r="AO102" s="401" t="s">
        <v>1678</v>
      </c>
      <c r="AP102" s="401" t="s">
        <v>24</v>
      </c>
      <c r="AQ102" s="407" t="s">
        <v>966</v>
      </c>
      <c r="AR102" s="400">
        <v>2.4666666666666665E-3</v>
      </c>
      <c r="AS102" s="400">
        <v>2.4666666666666665E-3</v>
      </c>
      <c r="AT102" s="400"/>
      <c r="AW102" s="226"/>
      <c r="AX102" s="226"/>
      <c r="AY102" s="212"/>
      <c r="AZ102" s="212"/>
      <c r="BA102" s="212"/>
      <c r="BB102" s="212"/>
      <c r="BC102" s="212"/>
      <c r="BD102" s="212"/>
      <c r="BE102" s="212"/>
      <c r="BF102" s="212"/>
      <c r="BG102" s="214"/>
      <c r="BH102" s="214"/>
      <c r="BI102" s="227"/>
      <c r="BJ102" s="227"/>
      <c r="BK102" s="227"/>
      <c r="BL102" s="249"/>
      <c r="BM102" s="214"/>
      <c r="BN102" s="214"/>
      <c r="BO102" s="214"/>
      <c r="BP102" s="214"/>
      <c r="BQ102" s="214"/>
      <c r="BR102" s="214"/>
      <c r="BS102" s="214"/>
      <c r="BT102" s="214"/>
      <c r="BU102" s="214"/>
      <c r="BV102" s="217"/>
      <c r="BW102" s="212"/>
    </row>
    <row r="103" spans="2:75" ht="15.75" customHeight="1">
      <c r="B103" s="394" t="s">
        <v>1362</v>
      </c>
      <c r="C103" s="395">
        <v>17429959000140</v>
      </c>
      <c r="D103" s="396" t="s">
        <v>24</v>
      </c>
      <c r="E103" s="396" t="s">
        <v>911</v>
      </c>
      <c r="F103" s="396" t="s">
        <v>915</v>
      </c>
      <c r="G103" s="397" t="s">
        <v>62</v>
      </c>
      <c r="H103" s="397" t="s">
        <v>1692</v>
      </c>
      <c r="I103" s="397" t="s">
        <v>62</v>
      </c>
      <c r="J103" s="397" t="s">
        <v>907</v>
      </c>
      <c r="K103" s="398" t="s">
        <v>81</v>
      </c>
      <c r="L103" s="399" t="s">
        <v>1694</v>
      </c>
      <c r="M103" s="399" t="s">
        <v>62</v>
      </c>
      <c r="N103" s="398">
        <v>329118</v>
      </c>
      <c r="O103" s="398" t="s">
        <v>1675</v>
      </c>
      <c r="P103" s="402">
        <v>41332</v>
      </c>
      <c r="Q103" s="403">
        <v>87656429.439999998</v>
      </c>
      <c r="R103" s="403">
        <v>92912135.248412654</v>
      </c>
      <c r="S103" s="398">
        <v>31</v>
      </c>
      <c r="T103" s="400">
        <v>0.11764274862699198</v>
      </c>
      <c r="U103" s="400">
        <v>1.5207907731737398</v>
      </c>
      <c r="V103" s="400">
        <v>0.15547533717782858</v>
      </c>
      <c r="W103" s="400">
        <v>1.5241781727148391</v>
      </c>
      <c r="X103" s="400">
        <v>0.25215376200098016</v>
      </c>
      <c r="Y103" s="400">
        <v>1.9121277836444968</v>
      </c>
      <c r="Z103" s="400">
        <v>0.27538457028682162</v>
      </c>
      <c r="AA103" s="400">
        <v>1.5653751739556341</v>
      </c>
      <c r="AB103" s="400">
        <v>4.1619392075538532E-2</v>
      </c>
      <c r="AC103" s="404">
        <v>1.1596367188600887</v>
      </c>
      <c r="AD103" s="607" t="s">
        <v>62</v>
      </c>
      <c r="AE103" s="401" t="s">
        <v>107</v>
      </c>
      <c r="AF103" s="401" t="s">
        <v>1018</v>
      </c>
      <c r="AG103" s="405" t="s">
        <v>1835</v>
      </c>
      <c r="AH103" s="405" t="s">
        <v>1024</v>
      </c>
      <c r="AI103" s="405">
        <v>10000</v>
      </c>
      <c r="AJ103" s="405">
        <v>10000</v>
      </c>
      <c r="AK103" s="405">
        <v>10000</v>
      </c>
      <c r="AL103" s="400">
        <v>0</v>
      </c>
      <c r="AM103" s="400" t="s">
        <v>62</v>
      </c>
      <c r="AN103" s="400" t="s">
        <v>1798</v>
      </c>
      <c r="AO103" s="401" t="s">
        <v>1678</v>
      </c>
      <c r="AP103" s="401" t="s">
        <v>24</v>
      </c>
      <c r="AQ103" s="407" t="s">
        <v>966</v>
      </c>
      <c r="AR103" s="400">
        <v>4.0000000000000001E-3</v>
      </c>
      <c r="AS103" s="400">
        <v>4.0000000000000001E-3</v>
      </c>
      <c r="AT103" s="400"/>
      <c r="AW103" s="226"/>
      <c r="AX103" s="226"/>
      <c r="AY103" s="212"/>
      <c r="AZ103" s="212"/>
      <c r="BA103" s="212"/>
      <c r="BB103" s="212"/>
      <c r="BC103" s="212"/>
      <c r="BD103" s="212"/>
      <c r="BE103" s="212"/>
      <c r="BF103" s="212"/>
      <c r="BG103" s="214"/>
      <c r="BH103" s="214"/>
      <c r="BI103" s="227"/>
      <c r="BJ103" s="227"/>
      <c r="BK103" s="227"/>
      <c r="BL103" s="249"/>
      <c r="BM103" s="214"/>
      <c r="BN103" s="214"/>
      <c r="BO103" s="214"/>
      <c r="BP103" s="214"/>
      <c r="BQ103" s="214"/>
      <c r="BR103" s="214"/>
      <c r="BS103" s="214"/>
      <c r="BT103" s="214"/>
      <c r="BU103" s="214"/>
      <c r="BV103" s="217"/>
      <c r="BW103" s="212"/>
    </row>
    <row r="104" spans="2:75" ht="15.75" customHeight="1">
      <c r="B104" s="394" t="s">
        <v>466</v>
      </c>
      <c r="C104" s="395">
        <v>32397723000162</v>
      </c>
      <c r="D104" s="396" t="s">
        <v>24</v>
      </c>
      <c r="E104" s="396" t="s">
        <v>911</v>
      </c>
      <c r="F104" s="396" t="s">
        <v>915</v>
      </c>
      <c r="G104" s="397" t="s">
        <v>62</v>
      </c>
      <c r="H104" s="397" t="s">
        <v>1693</v>
      </c>
      <c r="I104" s="397" t="s">
        <v>62</v>
      </c>
      <c r="J104" s="397" t="s">
        <v>907</v>
      </c>
      <c r="K104" s="398" t="s">
        <v>81</v>
      </c>
      <c r="L104" s="399" t="s">
        <v>1694</v>
      </c>
      <c r="M104" s="399" t="s">
        <v>1775</v>
      </c>
      <c r="N104" s="398">
        <v>486280</v>
      </c>
      <c r="O104" s="398" t="s">
        <v>1675</v>
      </c>
      <c r="P104" s="402">
        <v>43497</v>
      </c>
      <c r="Q104" s="403">
        <v>1048828353.51</v>
      </c>
      <c r="R104" s="403">
        <v>779886124.98400843</v>
      </c>
      <c r="S104" s="398">
        <v>31</v>
      </c>
      <c r="T104" s="400">
        <v>0.24111743375701944</v>
      </c>
      <c r="U104" s="400">
        <v>3.1169721278075642</v>
      </c>
      <c r="V104" s="400">
        <v>0.20983583819991947</v>
      </c>
      <c r="W104" s="400">
        <v>2.0570928498571446</v>
      </c>
      <c r="X104" s="400">
        <v>0.26659591757476298</v>
      </c>
      <c r="Y104" s="400">
        <v>2.0216452729304151</v>
      </c>
      <c r="Z104" s="400">
        <v>0.62768471634272949</v>
      </c>
      <c r="AA104" s="400">
        <v>3.5679634157096163</v>
      </c>
      <c r="AB104" s="400">
        <v>0.1268295866738699</v>
      </c>
      <c r="AC104" s="404">
        <v>0.79982215399249545</v>
      </c>
      <c r="AD104" s="607">
        <v>37098935000162</v>
      </c>
      <c r="AE104" s="401" t="s">
        <v>467</v>
      </c>
      <c r="AF104" s="401" t="s">
        <v>1018</v>
      </c>
      <c r="AG104" s="405" t="s">
        <v>1835</v>
      </c>
      <c r="AH104" s="405" t="s">
        <v>1024</v>
      </c>
      <c r="AI104" s="405">
        <v>5000</v>
      </c>
      <c r="AJ104" s="405">
        <v>1000</v>
      </c>
      <c r="AK104" s="405">
        <v>1000</v>
      </c>
      <c r="AL104" s="400">
        <v>0.02</v>
      </c>
      <c r="AM104" s="400">
        <v>0.2</v>
      </c>
      <c r="AN104" s="400" t="s">
        <v>62</v>
      </c>
      <c r="AO104" s="401" t="s">
        <v>1678</v>
      </c>
      <c r="AP104" s="401" t="s">
        <v>24</v>
      </c>
      <c r="AQ104" s="407" t="s">
        <v>966</v>
      </c>
      <c r="AR104" s="400" t="s">
        <v>62</v>
      </c>
      <c r="AS104" s="400" t="s">
        <v>62</v>
      </c>
      <c r="AT104" s="400"/>
      <c r="AW104" s="226"/>
      <c r="AX104" s="226"/>
      <c r="AY104" s="212"/>
      <c r="AZ104" s="212"/>
      <c r="BA104" s="212"/>
      <c r="BB104" s="212"/>
      <c r="BC104" s="212"/>
      <c r="BD104" s="212"/>
      <c r="BE104" s="212"/>
      <c r="BF104" s="212"/>
      <c r="BG104" s="214"/>
      <c r="BH104" s="214"/>
      <c r="BI104" s="227"/>
      <c r="BJ104" s="227"/>
      <c r="BK104" s="227"/>
      <c r="BL104" s="249"/>
      <c r="BM104" s="214"/>
      <c r="BN104" s="214"/>
      <c r="BO104" s="214"/>
      <c r="BP104" s="214"/>
      <c r="BQ104" s="214"/>
      <c r="BR104" s="214"/>
      <c r="BS104" s="214"/>
      <c r="BT104" s="214"/>
      <c r="BU104" s="214"/>
      <c r="BV104" s="217"/>
      <c r="BW104" s="212"/>
    </row>
    <row r="105" spans="2:75" ht="15.75" customHeight="1">
      <c r="B105" s="394" t="s">
        <v>74</v>
      </c>
      <c r="C105" s="395">
        <v>30317454000151</v>
      </c>
      <c r="D105" s="396" t="s">
        <v>27</v>
      </c>
      <c r="E105" s="396" t="s">
        <v>910</v>
      </c>
      <c r="F105" s="396" t="s">
        <v>1671</v>
      </c>
      <c r="G105" s="397"/>
      <c r="H105" s="397" t="s">
        <v>1183</v>
      </c>
      <c r="I105" s="397" t="s">
        <v>62</v>
      </c>
      <c r="J105" s="397" t="s">
        <v>904</v>
      </c>
      <c r="K105" s="398" t="s">
        <v>81</v>
      </c>
      <c r="L105" s="399" t="s">
        <v>1694</v>
      </c>
      <c r="M105" s="399" t="s">
        <v>62</v>
      </c>
      <c r="N105" s="398">
        <v>466999</v>
      </c>
      <c r="O105" s="398" t="s">
        <v>1675</v>
      </c>
      <c r="P105" s="402">
        <v>43250</v>
      </c>
      <c r="Q105" s="403">
        <v>919600065.28999996</v>
      </c>
      <c r="R105" s="403">
        <v>1280131051.1292856</v>
      </c>
      <c r="S105" s="398">
        <v>32</v>
      </c>
      <c r="T105" s="400">
        <v>2.224417102388565E-2</v>
      </c>
      <c r="U105" s="400">
        <v>0.28755474047350066</v>
      </c>
      <c r="V105" s="400">
        <v>-7.4490509258922311E-2</v>
      </c>
      <c r="W105" s="400">
        <v>-0.73025606728224435</v>
      </c>
      <c r="X105" s="400">
        <v>8.9518285016707555E-3</v>
      </c>
      <c r="Y105" s="400">
        <v>6.7883341722257559E-2</v>
      </c>
      <c r="Z105" s="400">
        <v>0.26898999762645048</v>
      </c>
      <c r="AA105" s="400">
        <v>1.5290263499086847</v>
      </c>
      <c r="AB105" s="400">
        <v>0.10942341614756879</v>
      </c>
      <c r="AC105" s="404">
        <v>-1.5405820092033824</v>
      </c>
      <c r="AD105" s="607">
        <v>30317436000170</v>
      </c>
      <c r="AE105" s="401" t="s">
        <v>288</v>
      </c>
      <c r="AF105" s="401" t="s">
        <v>1028</v>
      </c>
      <c r="AG105" s="405" t="s">
        <v>1836</v>
      </c>
      <c r="AH105" s="405" t="s">
        <v>1024</v>
      </c>
      <c r="AI105" s="405">
        <v>500</v>
      </c>
      <c r="AJ105" s="405">
        <v>100</v>
      </c>
      <c r="AK105" s="405">
        <v>100</v>
      </c>
      <c r="AL105" s="400">
        <v>1.8500000000000003E-2</v>
      </c>
      <c r="AM105" s="400">
        <v>0.2</v>
      </c>
      <c r="AN105" s="400" t="s">
        <v>193</v>
      </c>
      <c r="AO105" s="401" t="s">
        <v>1678</v>
      </c>
      <c r="AP105" s="401" t="s">
        <v>24</v>
      </c>
      <c r="AQ105" s="407" t="s">
        <v>966</v>
      </c>
      <c r="AR105" s="400">
        <v>4.6249999999999998E-3</v>
      </c>
      <c r="AS105" s="400">
        <v>4.6249999999999998E-3</v>
      </c>
      <c r="AT105" s="400"/>
      <c r="AW105" s="226"/>
      <c r="AX105" s="226"/>
      <c r="AY105" s="212"/>
      <c r="AZ105" s="212"/>
      <c r="BA105" s="212"/>
      <c r="BB105" s="212"/>
      <c r="BC105" s="212"/>
      <c r="BD105" s="212"/>
      <c r="BE105" s="212"/>
      <c r="BF105" s="212"/>
      <c r="BG105" s="214"/>
      <c r="BH105" s="214"/>
      <c r="BI105" s="227"/>
      <c r="BJ105" s="227"/>
      <c r="BK105" s="227"/>
      <c r="BL105" s="249"/>
      <c r="BM105" s="214"/>
      <c r="BN105" s="214"/>
      <c r="BO105" s="214"/>
      <c r="BP105" s="214"/>
      <c r="BQ105" s="214"/>
      <c r="BR105" s="214"/>
      <c r="BS105" s="214"/>
      <c r="BT105" s="214"/>
      <c r="BU105" s="214"/>
      <c r="BV105" s="217"/>
      <c r="BW105" s="212"/>
    </row>
    <row r="106" spans="2:75" ht="15.75" customHeight="1">
      <c r="B106" s="394" t="s">
        <v>1579</v>
      </c>
      <c r="C106" s="395">
        <v>8968733000126</v>
      </c>
      <c r="D106" s="396" t="s">
        <v>27</v>
      </c>
      <c r="E106" s="396" t="s">
        <v>903</v>
      </c>
      <c r="F106" s="396" t="s">
        <v>1671</v>
      </c>
      <c r="G106" s="397"/>
      <c r="H106" s="397" t="s">
        <v>62</v>
      </c>
      <c r="I106" s="397" t="s">
        <v>62</v>
      </c>
      <c r="J106" s="397" t="s">
        <v>904</v>
      </c>
      <c r="K106" s="398" t="s">
        <v>81</v>
      </c>
      <c r="L106" s="399" t="s">
        <v>1694</v>
      </c>
      <c r="M106" s="399" t="s">
        <v>62</v>
      </c>
      <c r="N106" s="398">
        <v>475823</v>
      </c>
      <c r="O106" s="398" t="s">
        <v>1675</v>
      </c>
      <c r="P106" s="402">
        <v>43298</v>
      </c>
      <c r="Q106" s="403">
        <v>252908691.58000001</v>
      </c>
      <c r="R106" s="403">
        <v>272855102.75111109</v>
      </c>
      <c r="S106" s="398">
        <v>32</v>
      </c>
      <c r="T106" s="400">
        <v>6.2686164008815215E-2</v>
      </c>
      <c r="U106" s="400">
        <v>0.81035627731320137</v>
      </c>
      <c r="V106" s="400">
        <v>-6.0534315190900023E-2</v>
      </c>
      <c r="W106" s="400">
        <v>-0.59343869959696416</v>
      </c>
      <c r="X106" s="400">
        <v>0.91773725006161389</v>
      </c>
      <c r="Y106" s="400">
        <v>6.9593682838707274</v>
      </c>
      <c r="Z106" s="400">
        <v>1.2319401624361705</v>
      </c>
      <c r="AA106" s="400">
        <v>7.0027472638278656</v>
      </c>
      <c r="AB106" s="400">
        <v>0.2314926452748359</v>
      </c>
      <c r="AC106" s="404">
        <v>-0.57399491205192155</v>
      </c>
      <c r="AD106" s="607">
        <v>42190558000127</v>
      </c>
      <c r="AE106" s="401" t="s">
        <v>348</v>
      </c>
      <c r="AF106" s="401" t="s">
        <v>1018</v>
      </c>
      <c r="AG106" s="405" t="s">
        <v>1835</v>
      </c>
      <c r="AH106" s="405" t="s">
        <v>1024</v>
      </c>
      <c r="AI106" s="405">
        <v>50</v>
      </c>
      <c r="AJ106" s="405">
        <v>50</v>
      </c>
      <c r="AK106" s="405">
        <v>30</v>
      </c>
      <c r="AL106" s="400">
        <v>0.02</v>
      </c>
      <c r="AM106" s="400">
        <v>0.2</v>
      </c>
      <c r="AN106" s="400" t="s">
        <v>1798</v>
      </c>
      <c r="AO106" s="401" t="s">
        <v>1675</v>
      </c>
      <c r="AP106" s="401" t="s">
        <v>1021</v>
      </c>
      <c r="AQ106" s="407" t="s">
        <v>957</v>
      </c>
      <c r="AR106" s="400">
        <v>5.3333333333333332E-3</v>
      </c>
      <c r="AS106" s="400">
        <v>5.3333333333333332E-3</v>
      </c>
      <c r="AT106" s="400"/>
      <c r="AW106" s="226"/>
      <c r="AX106" s="226"/>
      <c r="AY106" s="212"/>
      <c r="AZ106" s="212"/>
      <c r="BA106" s="212"/>
      <c r="BB106" s="212"/>
      <c r="BC106" s="212"/>
      <c r="BD106" s="212"/>
      <c r="BE106" s="212"/>
      <c r="BF106" s="212"/>
      <c r="BG106" s="214"/>
      <c r="BH106" s="214"/>
      <c r="BI106" s="227"/>
      <c r="BJ106" s="227"/>
      <c r="BK106" s="227"/>
      <c r="BL106" s="249"/>
      <c r="BM106" s="214"/>
      <c r="BN106" s="214"/>
      <c r="BO106" s="214"/>
      <c r="BP106" s="214"/>
      <c r="BQ106" s="214"/>
      <c r="BR106" s="214"/>
      <c r="BS106" s="214"/>
      <c r="BT106" s="214"/>
      <c r="BU106" s="214"/>
      <c r="BV106" s="217"/>
      <c r="BW106" s="212"/>
    </row>
    <row r="107" spans="2:75" ht="15.75" customHeight="1">
      <c r="B107" s="394" t="s">
        <v>54</v>
      </c>
      <c r="C107" s="395">
        <v>26269603000187</v>
      </c>
      <c r="D107" s="396" t="s">
        <v>27</v>
      </c>
      <c r="E107" s="396" t="s">
        <v>903</v>
      </c>
      <c r="F107" s="396" t="s">
        <v>1671</v>
      </c>
      <c r="G107" s="397"/>
      <c r="H107" s="397" t="s">
        <v>62</v>
      </c>
      <c r="I107" s="397" t="s">
        <v>62</v>
      </c>
      <c r="J107" s="397" t="s">
        <v>904</v>
      </c>
      <c r="K107" s="398" t="s">
        <v>81</v>
      </c>
      <c r="L107" s="399" t="s">
        <v>1694</v>
      </c>
      <c r="M107" s="399" t="s">
        <v>1775</v>
      </c>
      <c r="N107" s="398">
        <v>441449</v>
      </c>
      <c r="O107" s="398" t="s">
        <v>1675</v>
      </c>
      <c r="P107" s="402">
        <v>42888</v>
      </c>
      <c r="Q107" s="403">
        <v>567910066.63999999</v>
      </c>
      <c r="R107" s="403">
        <v>877725911.44996035</v>
      </c>
      <c r="S107" s="398">
        <v>32</v>
      </c>
      <c r="T107" s="400">
        <v>-5.0968458100829617E-3</v>
      </c>
      <c r="U107" s="400">
        <v>-6.5887920596280236E-2</v>
      </c>
      <c r="V107" s="400">
        <v>-0.2310007851061171</v>
      </c>
      <c r="W107" s="400">
        <v>-2.2645800995178273</v>
      </c>
      <c r="X107" s="400">
        <v>-0.12778272380462874</v>
      </c>
      <c r="Y107" s="400">
        <v>-0.96899960769037374</v>
      </c>
      <c r="Z107" s="400">
        <v>0.16887776287223843</v>
      </c>
      <c r="AA107" s="400">
        <v>0.95995595235431108</v>
      </c>
      <c r="AB107" s="400">
        <v>0.2465411218563105</v>
      </c>
      <c r="AC107" s="404">
        <v>-1.3358664000146074</v>
      </c>
      <c r="AD107" s="607">
        <v>26859564000178</v>
      </c>
      <c r="AE107" s="401" t="s">
        <v>667</v>
      </c>
      <c r="AF107" s="401" t="s">
        <v>1023</v>
      </c>
      <c r="AG107" s="405" t="s">
        <v>96</v>
      </c>
      <c r="AH107" s="405" t="s">
        <v>1019</v>
      </c>
      <c r="AI107" s="405">
        <v>5000</v>
      </c>
      <c r="AJ107" s="405">
        <v>1000</v>
      </c>
      <c r="AK107" s="405">
        <v>5000</v>
      </c>
      <c r="AL107" s="400">
        <v>1.9E-2</v>
      </c>
      <c r="AM107" s="400">
        <v>0.2</v>
      </c>
      <c r="AN107" s="400" t="s">
        <v>193</v>
      </c>
      <c r="AO107" s="401" t="s">
        <v>1678</v>
      </c>
      <c r="AP107" s="401" t="s">
        <v>1021</v>
      </c>
      <c r="AQ107" s="407" t="s">
        <v>957</v>
      </c>
      <c r="AR107" s="400">
        <v>3.1666666666666666E-3</v>
      </c>
      <c r="AS107" s="400">
        <v>3.1666666666666666E-3</v>
      </c>
      <c r="AT107" s="400"/>
      <c r="AW107" s="226"/>
      <c r="AX107" s="226"/>
      <c r="AY107" s="212"/>
      <c r="AZ107" s="212"/>
      <c r="BA107" s="212"/>
      <c r="BB107" s="212"/>
      <c r="BC107" s="212"/>
      <c r="BD107" s="212"/>
      <c r="BE107" s="212"/>
      <c r="BF107" s="212"/>
      <c r="BG107" s="214"/>
      <c r="BH107" s="214"/>
      <c r="BI107" s="227"/>
      <c r="BJ107" s="227"/>
      <c r="BK107" s="227"/>
      <c r="BL107" s="249"/>
      <c r="BM107" s="214"/>
      <c r="BN107" s="214"/>
      <c r="BO107" s="214"/>
      <c r="BP107" s="214"/>
      <c r="BQ107" s="214"/>
      <c r="BR107" s="214"/>
      <c r="BS107" s="214"/>
      <c r="BT107" s="214"/>
      <c r="BU107" s="214"/>
      <c r="BV107" s="217"/>
      <c r="BW107" s="212"/>
    </row>
    <row r="108" spans="2:75" ht="15.75" customHeight="1">
      <c r="B108" s="394" t="s">
        <v>1585</v>
      </c>
      <c r="C108" s="395">
        <v>26831831000107</v>
      </c>
      <c r="D108" s="396" t="s">
        <v>24</v>
      </c>
      <c r="E108" s="396" t="s">
        <v>912</v>
      </c>
      <c r="F108" s="396" t="s">
        <v>913</v>
      </c>
      <c r="G108" s="397" t="s">
        <v>62</v>
      </c>
      <c r="H108" s="397" t="s">
        <v>1693</v>
      </c>
      <c r="I108" s="397" t="s">
        <v>62</v>
      </c>
      <c r="J108" s="397" t="s">
        <v>904</v>
      </c>
      <c r="K108" s="398" t="s">
        <v>81</v>
      </c>
      <c r="L108" s="399" t="s">
        <v>1694</v>
      </c>
      <c r="M108" s="399" t="s">
        <v>62</v>
      </c>
      <c r="N108" s="398">
        <v>441910</v>
      </c>
      <c r="O108" s="398" t="s">
        <v>1675</v>
      </c>
      <c r="P108" s="402">
        <v>42893</v>
      </c>
      <c r="Q108" s="403">
        <v>63957698.100000001</v>
      </c>
      <c r="R108" s="403">
        <v>75532302.811904743</v>
      </c>
      <c r="S108" s="398">
        <v>32</v>
      </c>
      <c r="T108" s="400">
        <v>6.6183773336040419E-2</v>
      </c>
      <c r="U108" s="400">
        <v>0.85557055575441487</v>
      </c>
      <c r="V108" s="400">
        <v>-3.7029445152347518E-2</v>
      </c>
      <c r="W108" s="400">
        <v>-0.36301237915564333</v>
      </c>
      <c r="X108" s="400">
        <v>-6.5127579573019956E-3</v>
      </c>
      <c r="Y108" s="400">
        <v>-4.9387426701412919E-2</v>
      </c>
      <c r="Z108" s="400">
        <v>0.14429017534658262</v>
      </c>
      <c r="AA108" s="400">
        <v>0.82019213385120615</v>
      </c>
      <c r="AB108" s="400">
        <v>8.2273851874342968E-2</v>
      </c>
      <c r="AC108" s="404">
        <v>-1.5984150454866048</v>
      </c>
      <c r="AD108" s="607">
        <v>39773766000144</v>
      </c>
      <c r="AE108" s="401" t="s">
        <v>107</v>
      </c>
      <c r="AF108" s="401" t="s">
        <v>1018</v>
      </c>
      <c r="AG108" s="405" t="s">
        <v>1835</v>
      </c>
      <c r="AH108" s="405" t="s">
        <v>1024</v>
      </c>
      <c r="AI108" s="405">
        <v>20000</v>
      </c>
      <c r="AJ108" s="405">
        <v>5000</v>
      </c>
      <c r="AK108" s="405">
        <v>5000</v>
      </c>
      <c r="AL108" s="400">
        <v>0</v>
      </c>
      <c r="AM108" s="400" t="s">
        <v>62</v>
      </c>
      <c r="AN108" s="400" t="s">
        <v>62</v>
      </c>
      <c r="AO108" s="401" t="s">
        <v>1678</v>
      </c>
      <c r="AP108" s="401" t="s">
        <v>24</v>
      </c>
      <c r="AQ108" s="407" t="s">
        <v>972</v>
      </c>
      <c r="AR108" s="400">
        <v>3.8E-3</v>
      </c>
      <c r="AS108" s="400">
        <v>3.8E-3</v>
      </c>
      <c r="AT108" s="400"/>
      <c r="AW108" s="226"/>
      <c r="AX108" s="226"/>
      <c r="AY108" s="212"/>
      <c r="AZ108" s="212"/>
      <c r="BA108" s="212"/>
      <c r="BB108" s="212"/>
      <c r="BC108" s="212"/>
      <c r="BD108" s="212"/>
      <c r="BE108" s="212"/>
      <c r="BF108" s="212"/>
      <c r="BG108" s="214"/>
      <c r="BH108" s="214"/>
      <c r="BI108" s="227"/>
      <c r="BJ108" s="227"/>
      <c r="BK108" s="227"/>
      <c r="BL108" s="249"/>
      <c r="BM108" s="214"/>
      <c r="BN108" s="214"/>
      <c r="BO108" s="214"/>
      <c r="BP108" s="214"/>
      <c r="BQ108" s="214"/>
      <c r="BR108" s="214"/>
      <c r="BS108" s="214"/>
      <c r="BT108" s="214"/>
      <c r="BU108" s="214"/>
      <c r="BV108" s="217"/>
      <c r="BW108" s="212"/>
    </row>
    <row r="109" spans="2:75" ht="15.75" customHeight="1">
      <c r="B109" s="394" t="s">
        <v>72</v>
      </c>
      <c r="C109" s="395">
        <v>35432385000140</v>
      </c>
      <c r="D109" s="396" t="s">
        <v>24</v>
      </c>
      <c r="E109" s="396" t="s">
        <v>912</v>
      </c>
      <c r="F109" s="396" t="s">
        <v>915</v>
      </c>
      <c r="G109" s="397" t="s">
        <v>62</v>
      </c>
      <c r="H109" s="397" t="s">
        <v>1183</v>
      </c>
      <c r="I109" s="397" t="s">
        <v>62</v>
      </c>
      <c r="J109" s="397" t="s">
        <v>907</v>
      </c>
      <c r="K109" s="398" t="s">
        <v>81</v>
      </c>
      <c r="L109" s="399" t="s">
        <v>1694</v>
      </c>
      <c r="M109" s="399" t="s">
        <v>1775</v>
      </c>
      <c r="N109" s="398">
        <v>518174</v>
      </c>
      <c r="O109" s="398" t="s">
        <v>1675</v>
      </c>
      <c r="P109" s="402">
        <v>43812</v>
      </c>
      <c r="Q109" s="403">
        <v>275704942.38</v>
      </c>
      <c r="R109" s="403">
        <v>509456336.94119078</v>
      </c>
      <c r="S109" s="398">
        <v>32</v>
      </c>
      <c r="T109" s="400">
        <v>-2.2602085514360826E-2</v>
      </c>
      <c r="U109" s="400">
        <v>-0.29218157095011316</v>
      </c>
      <c r="V109" s="400">
        <v>-1.7183388121116749E-2</v>
      </c>
      <c r="W109" s="400">
        <v>-0.16845466028825876</v>
      </c>
      <c r="X109" s="400">
        <v>6.2139612027473756E-2</v>
      </c>
      <c r="Y109" s="400">
        <v>0.47121596632042495</v>
      </c>
      <c r="Z109" s="400" t="s">
        <v>1781</v>
      </c>
      <c r="AA109" s="400" t="s">
        <v>1781</v>
      </c>
      <c r="AB109" s="400">
        <v>5.505618242627526E-2</v>
      </c>
      <c r="AC109" s="404">
        <v>-2.0519760939576344</v>
      </c>
      <c r="AD109" s="607">
        <v>32785900000188</v>
      </c>
      <c r="AE109" s="401" t="s">
        <v>288</v>
      </c>
      <c r="AF109" s="401" t="s">
        <v>1028</v>
      </c>
      <c r="AG109" s="405" t="s">
        <v>1836</v>
      </c>
      <c r="AH109" s="405" t="s">
        <v>1019</v>
      </c>
      <c r="AI109" s="405">
        <v>500</v>
      </c>
      <c r="AJ109" s="405">
        <v>100</v>
      </c>
      <c r="AK109" s="405">
        <v>100</v>
      </c>
      <c r="AL109" s="400">
        <v>1.3500000000000002E-2</v>
      </c>
      <c r="AM109" s="400">
        <v>0.15</v>
      </c>
      <c r="AN109" s="400" t="s">
        <v>62</v>
      </c>
      <c r="AO109" s="401" t="s">
        <v>1678</v>
      </c>
      <c r="AP109" s="401" t="s">
        <v>24</v>
      </c>
      <c r="AQ109" s="407" t="s">
        <v>966</v>
      </c>
      <c r="AR109" s="400">
        <v>3.1499999999999996E-3</v>
      </c>
      <c r="AS109" s="400">
        <v>3.1499999999999996E-3</v>
      </c>
      <c r="AT109" s="400"/>
      <c r="AW109" s="226"/>
      <c r="AX109" s="226"/>
      <c r="AY109" s="212"/>
      <c r="AZ109" s="212"/>
      <c r="BA109" s="212"/>
      <c r="BB109" s="212"/>
      <c r="BC109" s="212"/>
      <c r="BD109" s="212"/>
      <c r="BE109" s="212"/>
      <c r="BF109" s="212"/>
      <c r="BG109" s="214"/>
      <c r="BH109" s="214"/>
      <c r="BI109" s="227"/>
      <c r="BJ109" s="227"/>
      <c r="BK109" s="227"/>
      <c r="BL109" s="249"/>
      <c r="BM109" s="214"/>
      <c r="BN109" s="214"/>
      <c r="BO109" s="214"/>
      <c r="BP109" s="214"/>
      <c r="BQ109" s="214"/>
      <c r="BR109" s="214"/>
      <c r="BS109" s="214"/>
      <c r="BT109" s="214"/>
      <c r="BU109" s="214"/>
      <c r="BV109" s="217"/>
      <c r="BW109" s="212"/>
    </row>
    <row r="110" spans="2:75" ht="15.75" customHeight="1">
      <c r="B110" s="394" t="s">
        <v>945</v>
      </c>
      <c r="C110" s="395">
        <v>17162002000180</v>
      </c>
      <c r="D110" s="396" t="s">
        <v>24</v>
      </c>
      <c r="E110" s="396" t="s">
        <v>911</v>
      </c>
      <c r="F110" s="396" t="s">
        <v>915</v>
      </c>
      <c r="G110" s="397" t="s">
        <v>62</v>
      </c>
      <c r="H110" s="397" t="s">
        <v>1692</v>
      </c>
      <c r="I110" s="397" t="s">
        <v>62</v>
      </c>
      <c r="J110" s="397" t="s">
        <v>907</v>
      </c>
      <c r="K110" s="398" t="s">
        <v>81</v>
      </c>
      <c r="L110" s="399" t="s">
        <v>1694</v>
      </c>
      <c r="M110" s="399" t="s">
        <v>62</v>
      </c>
      <c r="N110" s="398">
        <v>326860</v>
      </c>
      <c r="O110" s="398" t="s">
        <v>1675</v>
      </c>
      <c r="P110" s="402">
        <v>41284</v>
      </c>
      <c r="Q110" s="403">
        <v>1571070429.99</v>
      </c>
      <c r="R110" s="403">
        <v>1713894191.3927774</v>
      </c>
      <c r="S110" s="398">
        <v>32</v>
      </c>
      <c r="T110" s="400">
        <v>7.948046020993571E-2</v>
      </c>
      <c r="U110" s="400">
        <v>1.0274594222387934</v>
      </c>
      <c r="V110" s="400">
        <v>8.657037473191842E-2</v>
      </c>
      <c r="W110" s="400">
        <v>0.84867914079012341</v>
      </c>
      <c r="X110" s="400">
        <v>0.1113184730634984</v>
      </c>
      <c r="Y110" s="400">
        <v>0.84414820341553909</v>
      </c>
      <c r="Z110" s="400">
        <v>0.23752689770621971</v>
      </c>
      <c r="AA110" s="400">
        <v>1.3501798899943993</v>
      </c>
      <c r="AB110" s="400">
        <v>3.5259064666037732E-2</v>
      </c>
      <c r="AC110" s="404">
        <v>-0.38267250879237985</v>
      </c>
      <c r="AD110" s="607">
        <v>17248340000139</v>
      </c>
      <c r="AE110" s="401" t="s">
        <v>516</v>
      </c>
      <c r="AF110" s="401" t="s">
        <v>1028</v>
      </c>
      <c r="AG110" s="405" t="s">
        <v>1836</v>
      </c>
      <c r="AH110" s="405" t="s">
        <v>1024</v>
      </c>
      <c r="AI110" s="405">
        <v>10000</v>
      </c>
      <c r="AJ110" s="405">
        <v>1000</v>
      </c>
      <c r="AK110" s="405">
        <v>0</v>
      </c>
      <c r="AL110" s="400">
        <v>0.02</v>
      </c>
      <c r="AM110" s="400">
        <v>0.2</v>
      </c>
      <c r="AN110" s="400" t="s">
        <v>103</v>
      </c>
      <c r="AO110" s="401" t="s">
        <v>1678</v>
      </c>
      <c r="AP110" s="401" t="s">
        <v>24</v>
      </c>
      <c r="AQ110" s="407" t="s">
        <v>966</v>
      </c>
      <c r="AR110" s="400">
        <v>5.0000000000000001E-3</v>
      </c>
      <c r="AS110" s="400">
        <v>5.0000000000000001E-3</v>
      </c>
      <c r="AT110" s="400"/>
      <c r="AW110" s="226"/>
      <c r="AX110" s="226"/>
      <c r="AY110" s="212"/>
      <c r="AZ110" s="212"/>
      <c r="BA110" s="212"/>
      <c r="BB110" s="212"/>
      <c r="BC110" s="212"/>
      <c r="BD110" s="212"/>
      <c r="BE110" s="212"/>
      <c r="BF110" s="212"/>
      <c r="BG110" s="214"/>
      <c r="BH110" s="214"/>
      <c r="BI110" s="227"/>
      <c r="BJ110" s="227"/>
      <c r="BK110" s="227"/>
      <c r="BL110" s="249"/>
      <c r="BM110" s="214"/>
      <c r="BN110" s="214"/>
      <c r="BO110" s="214"/>
      <c r="BP110" s="214"/>
      <c r="BQ110" s="214"/>
      <c r="BR110" s="214"/>
      <c r="BS110" s="214"/>
      <c r="BT110" s="214"/>
      <c r="BU110" s="214"/>
      <c r="BV110" s="217"/>
      <c r="BW110" s="212"/>
    </row>
    <row r="111" spans="2:75" ht="15.75" customHeight="1">
      <c r="B111" s="394" t="s">
        <v>289</v>
      </c>
      <c r="C111" s="395">
        <v>40920066000114</v>
      </c>
      <c r="D111" s="396" t="s">
        <v>27</v>
      </c>
      <c r="E111" s="396" t="s">
        <v>910</v>
      </c>
      <c r="F111" s="396" t="s">
        <v>906</v>
      </c>
      <c r="G111" s="397"/>
      <c r="H111" s="397" t="s">
        <v>1183</v>
      </c>
      <c r="I111" s="397" t="s">
        <v>62</v>
      </c>
      <c r="J111" s="397" t="s">
        <v>904</v>
      </c>
      <c r="K111" s="398" t="s">
        <v>81</v>
      </c>
      <c r="L111" s="399" t="s">
        <v>1694</v>
      </c>
      <c r="M111" s="399" t="s">
        <v>62</v>
      </c>
      <c r="N111" s="398">
        <v>588849</v>
      </c>
      <c r="O111" s="398" t="s">
        <v>1675</v>
      </c>
      <c r="P111" s="402">
        <v>44277</v>
      </c>
      <c r="Q111" s="403">
        <v>110252563.78</v>
      </c>
      <c r="R111" s="403">
        <v>55398032.074920669</v>
      </c>
      <c r="S111" s="398">
        <v>32</v>
      </c>
      <c r="T111" s="400">
        <v>0.1008306491902784</v>
      </c>
      <c r="U111" s="400">
        <v>1.3034574823467759</v>
      </c>
      <c r="V111" s="400">
        <v>0.12992078833859289</v>
      </c>
      <c r="W111" s="400">
        <v>1.2736581464434777</v>
      </c>
      <c r="X111" s="400" t="s">
        <v>1781</v>
      </c>
      <c r="Y111" s="400" t="s">
        <v>1781</v>
      </c>
      <c r="Z111" s="400" t="s">
        <v>1781</v>
      </c>
      <c r="AA111" s="400" t="s">
        <v>1781</v>
      </c>
      <c r="AB111" s="400">
        <v>0.10230597832481304</v>
      </c>
      <c r="AC111" s="404">
        <v>0.29551165184830996</v>
      </c>
      <c r="AD111" s="607" t="s">
        <v>62</v>
      </c>
      <c r="AE111" s="401" t="s">
        <v>290</v>
      </c>
      <c r="AF111" s="401" t="s">
        <v>1018</v>
      </c>
      <c r="AG111" s="405" t="s">
        <v>1835</v>
      </c>
      <c r="AH111" s="405" t="s">
        <v>1024</v>
      </c>
      <c r="AI111" s="405">
        <v>500</v>
      </c>
      <c r="AJ111" s="405">
        <v>500</v>
      </c>
      <c r="AK111" s="405">
        <v>500</v>
      </c>
      <c r="AL111" s="400">
        <v>1.8000000000000002E-2</v>
      </c>
      <c r="AM111" s="400">
        <v>0.2</v>
      </c>
      <c r="AN111" s="400" t="s">
        <v>62</v>
      </c>
      <c r="AO111" s="401" t="s">
        <v>1678</v>
      </c>
      <c r="AP111" s="401" t="s">
        <v>24</v>
      </c>
      <c r="AQ111" s="407" t="s">
        <v>972</v>
      </c>
      <c r="AR111" s="400">
        <v>4.0000000000000001E-3</v>
      </c>
      <c r="AS111" s="400">
        <v>4.0000000000000001E-3</v>
      </c>
      <c r="AT111" s="400"/>
      <c r="AW111" s="226"/>
      <c r="AX111" s="226"/>
      <c r="AY111" s="212"/>
      <c r="AZ111" s="212"/>
      <c r="BA111" s="212"/>
      <c r="BB111" s="212"/>
      <c r="BC111" s="212"/>
      <c r="BD111" s="212"/>
      <c r="BE111" s="212"/>
      <c r="BF111" s="212"/>
      <c r="BG111" s="214"/>
      <c r="BH111" s="214"/>
      <c r="BI111" s="227"/>
      <c r="BJ111" s="227"/>
      <c r="BK111" s="227"/>
      <c r="BL111" s="249"/>
      <c r="BM111" s="214"/>
      <c r="BN111" s="214"/>
      <c r="BO111" s="214"/>
      <c r="BP111" s="214"/>
      <c r="BQ111" s="214"/>
      <c r="BR111" s="214"/>
      <c r="BS111" s="214"/>
      <c r="BT111" s="214"/>
      <c r="BU111" s="214"/>
      <c r="BV111" s="217"/>
      <c r="BW111" s="212"/>
    </row>
    <row r="112" spans="2:75" ht="15.75" customHeight="1">
      <c r="B112" s="394" t="s">
        <v>326</v>
      </c>
      <c r="C112" s="395">
        <v>21917184000129</v>
      </c>
      <c r="D112" s="396" t="s">
        <v>27</v>
      </c>
      <c r="E112" s="396" t="s">
        <v>903</v>
      </c>
      <c r="F112" s="396" t="s">
        <v>987</v>
      </c>
      <c r="G112" s="397"/>
      <c r="H112" s="397" t="s">
        <v>62</v>
      </c>
      <c r="I112" s="397" t="s">
        <v>62</v>
      </c>
      <c r="J112" s="397" t="s">
        <v>904</v>
      </c>
      <c r="K112" s="398" t="s">
        <v>81</v>
      </c>
      <c r="L112" s="399" t="s">
        <v>1694</v>
      </c>
      <c r="M112" s="399" t="s">
        <v>62</v>
      </c>
      <c r="N112" s="398">
        <v>394181</v>
      </c>
      <c r="O112" s="398" t="s">
        <v>1675</v>
      </c>
      <c r="P112" s="402">
        <v>42073</v>
      </c>
      <c r="Q112" s="403">
        <v>665684292.61000001</v>
      </c>
      <c r="R112" s="403">
        <v>677083891.94674587</v>
      </c>
      <c r="S112" s="398">
        <v>32</v>
      </c>
      <c r="T112" s="400">
        <v>0.21552859777821887</v>
      </c>
      <c r="U112" s="400">
        <v>2.7861802506455966</v>
      </c>
      <c r="V112" s="400">
        <v>-7.3503415709020525E-2</v>
      </c>
      <c r="W112" s="400">
        <v>-0.72057924991366651</v>
      </c>
      <c r="X112" s="400">
        <v>-8.4533412716444878E-2</v>
      </c>
      <c r="Y112" s="400">
        <v>-0.64103222501504042</v>
      </c>
      <c r="Z112" s="400">
        <v>0.34064458661005426</v>
      </c>
      <c r="AA112" s="400">
        <v>1.9363342632681859</v>
      </c>
      <c r="AB112" s="400">
        <v>0.27224075131937275</v>
      </c>
      <c r="AC112" s="404">
        <v>-0.50119303286451167</v>
      </c>
      <c r="AD112" s="607">
        <v>21917206000150</v>
      </c>
      <c r="AE112" s="401" t="s">
        <v>327</v>
      </c>
      <c r="AF112" s="401" t="s">
        <v>1028</v>
      </c>
      <c r="AG112" s="405" t="s">
        <v>1836</v>
      </c>
      <c r="AH112" s="405" t="s">
        <v>1024</v>
      </c>
      <c r="AI112" s="405">
        <v>10000</v>
      </c>
      <c r="AJ112" s="405">
        <v>5000</v>
      </c>
      <c r="AK112" s="405">
        <v>5000</v>
      </c>
      <c r="AL112" s="400">
        <v>0.02</v>
      </c>
      <c r="AM112" s="400">
        <v>0.2</v>
      </c>
      <c r="AN112" s="400" t="s">
        <v>964</v>
      </c>
      <c r="AO112" s="401" t="s">
        <v>1678</v>
      </c>
      <c r="AP112" s="401" t="s">
        <v>1021</v>
      </c>
      <c r="AQ112" s="407" t="s">
        <v>968</v>
      </c>
      <c r="AR112" s="400">
        <v>4.4999999999999997E-3</v>
      </c>
      <c r="AS112" s="400">
        <v>4.4999999999999997E-3</v>
      </c>
      <c r="AT112" s="400"/>
      <c r="AW112" s="226"/>
      <c r="AX112" s="226"/>
      <c r="AY112" s="212"/>
      <c r="AZ112" s="212"/>
      <c r="BA112" s="212"/>
      <c r="BB112" s="212"/>
      <c r="BC112" s="212"/>
      <c r="BD112" s="212"/>
      <c r="BE112" s="212"/>
      <c r="BF112" s="212"/>
      <c r="BG112" s="214"/>
      <c r="BH112" s="214"/>
      <c r="BI112" s="227"/>
      <c r="BJ112" s="227"/>
      <c r="BK112" s="227"/>
      <c r="BL112" s="249"/>
      <c r="BM112" s="214"/>
      <c r="BN112" s="214"/>
      <c r="BO112" s="214"/>
      <c r="BP112" s="214"/>
      <c r="BQ112" s="214"/>
      <c r="BR112" s="214"/>
      <c r="BS112" s="214"/>
      <c r="BT112" s="214"/>
      <c r="BU112" s="214"/>
      <c r="BV112" s="217"/>
      <c r="BW112" s="212"/>
    </row>
    <row r="113" spans="2:75" ht="15.75" customHeight="1">
      <c r="B113" s="394" t="s">
        <v>211</v>
      </c>
      <c r="C113" s="395">
        <v>8323402000139</v>
      </c>
      <c r="D113" s="396" t="s">
        <v>27</v>
      </c>
      <c r="E113" s="396" t="s">
        <v>903</v>
      </c>
      <c r="F113" s="396"/>
      <c r="G113" s="397"/>
      <c r="H113" s="397" t="s">
        <v>62</v>
      </c>
      <c r="I113" s="397" t="s">
        <v>62</v>
      </c>
      <c r="J113" s="397" t="s">
        <v>904</v>
      </c>
      <c r="K113" s="398" t="s">
        <v>81</v>
      </c>
      <c r="L113" s="399" t="s">
        <v>1694</v>
      </c>
      <c r="M113" s="399" t="s">
        <v>1775</v>
      </c>
      <c r="N113" s="398">
        <v>212962</v>
      </c>
      <c r="O113" s="398" t="s">
        <v>1675</v>
      </c>
      <c r="P113" s="402">
        <v>39637</v>
      </c>
      <c r="Q113" s="403">
        <v>776566893.41999996</v>
      </c>
      <c r="R113" s="403">
        <v>1304257432.337023</v>
      </c>
      <c r="S113" s="398">
        <v>32</v>
      </c>
      <c r="T113" s="400">
        <v>-0.13040532884291178</v>
      </c>
      <c r="U113" s="400">
        <v>-1.685775138642801</v>
      </c>
      <c r="V113" s="400">
        <v>-0.35033315901940032</v>
      </c>
      <c r="W113" s="400">
        <v>-3.4344363797382589</v>
      </c>
      <c r="X113" s="400">
        <v>-0.20736963724060431</v>
      </c>
      <c r="Y113" s="400">
        <v>-1.572521630077836</v>
      </c>
      <c r="Z113" s="400">
        <v>-6.6470713024383121E-2</v>
      </c>
      <c r="AA113" s="400">
        <v>-0.37784108185555121</v>
      </c>
      <c r="AB113" s="400">
        <v>0.28344950058232576</v>
      </c>
      <c r="AC113" s="404">
        <v>-1.7217030490215228</v>
      </c>
      <c r="AD113" s="607">
        <v>15165493000197</v>
      </c>
      <c r="AE113" s="401" t="s">
        <v>209</v>
      </c>
      <c r="AF113" s="401" t="s">
        <v>1028</v>
      </c>
      <c r="AG113" s="405" t="s">
        <v>1836</v>
      </c>
      <c r="AH113" s="405" t="s">
        <v>1024</v>
      </c>
      <c r="AI113" s="405">
        <v>150000</v>
      </c>
      <c r="AJ113" s="405">
        <v>10000</v>
      </c>
      <c r="AK113" s="405">
        <v>150000</v>
      </c>
      <c r="AL113" s="400">
        <v>1.8000000000000002E-2</v>
      </c>
      <c r="AM113" s="400">
        <v>0.2</v>
      </c>
      <c r="AN113" s="400" t="s">
        <v>964</v>
      </c>
      <c r="AO113" s="401" t="s">
        <v>1678</v>
      </c>
      <c r="AP113" s="401" t="s">
        <v>1021</v>
      </c>
      <c r="AQ113" s="407" t="s">
        <v>963</v>
      </c>
      <c r="AR113" s="400" t="s">
        <v>62</v>
      </c>
      <c r="AS113" s="400" t="s">
        <v>62</v>
      </c>
      <c r="AT113" s="400"/>
      <c r="AW113" s="226"/>
      <c r="AX113" s="226"/>
      <c r="AY113" s="212"/>
      <c r="AZ113" s="212"/>
      <c r="BA113" s="212"/>
      <c r="BB113" s="212"/>
      <c r="BC113" s="212"/>
      <c r="BD113" s="212"/>
      <c r="BE113" s="212"/>
      <c r="BF113" s="212"/>
      <c r="BG113" s="214"/>
      <c r="BH113" s="214"/>
      <c r="BI113" s="227"/>
      <c r="BJ113" s="227"/>
      <c r="BK113" s="227"/>
      <c r="BL113" s="249"/>
      <c r="BM113" s="214"/>
      <c r="BN113" s="214"/>
      <c r="BO113" s="214"/>
      <c r="BP113" s="214"/>
      <c r="BQ113" s="214"/>
      <c r="BR113" s="214"/>
      <c r="BS113" s="214"/>
      <c r="BT113" s="214"/>
      <c r="BU113" s="214"/>
      <c r="BV113" s="217"/>
      <c r="BW113" s="212"/>
    </row>
    <row r="114" spans="2:75" ht="15.75" customHeight="1">
      <c r="B114" s="394" t="s">
        <v>50</v>
      </c>
      <c r="C114" s="395">
        <v>38954217000103</v>
      </c>
      <c r="D114" s="396" t="s">
        <v>27</v>
      </c>
      <c r="E114" s="396" t="s">
        <v>910</v>
      </c>
      <c r="F114" s="396"/>
      <c r="G114" s="397"/>
      <c r="H114" s="397" t="s">
        <v>1693</v>
      </c>
      <c r="I114" s="397" t="s">
        <v>62</v>
      </c>
      <c r="J114" s="397" t="s">
        <v>904</v>
      </c>
      <c r="K114" s="398" t="s">
        <v>81</v>
      </c>
      <c r="L114" s="399" t="s">
        <v>1694</v>
      </c>
      <c r="M114" s="399" t="s">
        <v>62</v>
      </c>
      <c r="N114" s="398">
        <v>558958</v>
      </c>
      <c r="O114" s="398" t="s">
        <v>1675</v>
      </c>
      <c r="P114" s="402">
        <v>44134</v>
      </c>
      <c r="Q114" s="403">
        <v>113915525.48999999</v>
      </c>
      <c r="R114" s="403">
        <v>131745544.59190477</v>
      </c>
      <c r="S114" s="398">
        <v>32</v>
      </c>
      <c r="T114" s="400">
        <v>9.9095753851614621E-2</v>
      </c>
      <c r="U114" s="400">
        <v>1.2810301516846239</v>
      </c>
      <c r="V114" s="400">
        <v>-7.4712548951456292E-2</v>
      </c>
      <c r="W114" s="400">
        <v>-0.73243279871103373</v>
      </c>
      <c r="X114" s="400" t="s">
        <v>1781</v>
      </c>
      <c r="Y114" s="400" t="s">
        <v>1781</v>
      </c>
      <c r="Z114" s="400" t="s">
        <v>1781</v>
      </c>
      <c r="AA114" s="400" t="s">
        <v>1781</v>
      </c>
      <c r="AB114" s="400">
        <v>0.20534153784388451</v>
      </c>
      <c r="AC114" s="404">
        <v>-0.74894530881111809</v>
      </c>
      <c r="AD114" s="607">
        <v>38948845000186</v>
      </c>
      <c r="AE114" s="401" t="s">
        <v>1303</v>
      </c>
      <c r="AF114" s="401" t="s">
        <v>1018</v>
      </c>
      <c r="AG114" s="405" t="s">
        <v>1835</v>
      </c>
      <c r="AH114" s="405" t="s">
        <v>1024</v>
      </c>
      <c r="AI114" s="405">
        <v>1000</v>
      </c>
      <c r="AJ114" s="405">
        <v>0</v>
      </c>
      <c r="AK114" s="405">
        <v>1000</v>
      </c>
      <c r="AL114" s="400">
        <v>1.8500000000000003E-2</v>
      </c>
      <c r="AM114" s="400">
        <v>0.2</v>
      </c>
      <c r="AN114" s="400" t="s">
        <v>62</v>
      </c>
      <c r="AO114" s="401" t="s">
        <v>1678</v>
      </c>
      <c r="AP114" s="401" t="s">
        <v>24</v>
      </c>
      <c r="AQ114" s="407" t="s">
        <v>966</v>
      </c>
      <c r="AR114" s="400">
        <v>4.933333333333333E-3</v>
      </c>
      <c r="AS114" s="400">
        <v>4.933333333333333E-3</v>
      </c>
      <c r="AT114" s="400"/>
      <c r="AW114" s="226"/>
      <c r="AX114" s="226"/>
      <c r="AY114" s="212"/>
      <c r="AZ114" s="212"/>
      <c r="BA114" s="212"/>
      <c r="BB114" s="212"/>
      <c r="BC114" s="212"/>
      <c r="BD114" s="212"/>
      <c r="BE114" s="212"/>
      <c r="BF114" s="212"/>
      <c r="BG114" s="214"/>
      <c r="BH114" s="214"/>
      <c r="BI114" s="227"/>
      <c r="BJ114" s="227"/>
      <c r="BK114" s="227"/>
      <c r="BL114" s="249"/>
      <c r="BM114" s="214"/>
      <c r="BN114" s="214"/>
      <c r="BO114" s="214"/>
      <c r="BP114" s="214"/>
      <c r="BQ114" s="214"/>
      <c r="BR114" s="214"/>
      <c r="BS114" s="214"/>
      <c r="BT114" s="214"/>
      <c r="BU114" s="214"/>
      <c r="BV114" s="217"/>
      <c r="BW114" s="212"/>
    </row>
    <row r="115" spans="2:75" ht="15.75" customHeight="1">
      <c r="B115" s="394" t="s">
        <v>1323</v>
      </c>
      <c r="C115" s="395">
        <v>29544764000120</v>
      </c>
      <c r="D115" s="396" t="s">
        <v>27</v>
      </c>
      <c r="E115" s="396" t="s">
        <v>903</v>
      </c>
      <c r="F115" s="396"/>
      <c r="G115" s="397"/>
      <c r="H115" s="397" t="s">
        <v>62</v>
      </c>
      <c r="I115" s="397" t="s">
        <v>62</v>
      </c>
      <c r="J115" s="397" t="s">
        <v>907</v>
      </c>
      <c r="K115" s="398" t="s">
        <v>81</v>
      </c>
      <c r="L115" s="399" t="s">
        <v>1694</v>
      </c>
      <c r="M115" s="399" t="s">
        <v>1775</v>
      </c>
      <c r="N115" s="398">
        <v>5193</v>
      </c>
      <c r="O115" s="398" t="s">
        <v>1675</v>
      </c>
      <c r="P115" s="402">
        <v>33057</v>
      </c>
      <c r="Q115" s="403">
        <v>414737901.98000002</v>
      </c>
      <c r="R115" s="403">
        <v>520221268.86321473</v>
      </c>
      <c r="S115" s="398">
        <v>32</v>
      </c>
      <c r="T115" s="400">
        <v>-0.23184698250786928</v>
      </c>
      <c r="U115" s="400">
        <v>-2.9971311950904429</v>
      </c>
      <c r="V115" s="400">
        <v>-0.25899622175713122</v>
      </c>
      <c r="W115" s="400">
        <v>-2.5390289880273396</v>
      </c>
      <c r="X115" s="400">
        <v>-0.11999409528352445</v>
      </c>
      <c r="Y115" s="400">
        <v>-0.90993702272829979</v>
      </c>
      <c r="Z115" s="400">
        <v>0.18404449020464853</v>
      </c>
      <c r="AA115" s="400">
        <v>1.0461685473867106</v>
      </c>
      <c r="AB115" s="400">
        <v>0.23640248373527464</v>
      </c>
      <c r="AC115" s="404">
        <v>-1.5600155008449339</v>
      </c>
      <c r="AD115" s="607">
        <v>11435298000189</v>
      </c>
      <c r="AE115" s="401" t="s">
        <v>387</v>
      </c>
      <c r="AF115" s="401" t="s">
        <v>1028</v>
      </c>
      <c r="AG115" s="405" t="s">
        <v>1836</v>
      </c>
      <c r="AH115" s="405" t="s">
        <v>1019</v>
      </c>
      <c r="AI115" s="405">
        <v>20000</v>
      </c>
      <c r="AJ115" s="405">
        <v>5000</v>
      </c>
      <c r="AK115" s="405">
        <v>0</v>
      </c>
      <c r="AL115" s="400">
        <v>0.02</v>
      </c>
      <c r="AM115" s="400">
        <v>0.2</v>
      </c>
      <c r="AN115" s="400" t="s">
        <v>193</v>
      </c>
      <c r="AO115" s="401" t="s">
        <v>1678</v>
      </c>
      <c r="AP115" s="401" t="s">
        <v>1021</v>
      </c>
      <c r="AQ115" s="407" t="s">
        <v>957</v>
      </c>
      <c r="AR115" s="400">
        <v>3.3339999999999997E-3</v>
      </c>
      <c r="AS115" s="400">
        <v>3.3339999999999997E-3</v>
      </c>
      <c r="AT115" s="400"/>
      <c r="AW115" s="226"/>
      <c r="AX115" s="226"/>
      <c r="AY115" s="212"/>
      <c r="AZ115" s="212"/>
      <c r="BA115" s="212"/>
      <c r="BB115" s="212"/>
      <c r="BC115" s="212"/>
      <c r="BD115" s="212"/>
      <c r="BE115" s="212"/>
      <c r="BF115" s="212"/>
      <c r="BG115" s="214"/>
      <c r="BH115" s="214"/>
      <c r="BI115" s="227"/>
      <c r="BJ115" s="227"/>
      <c r="BK115" s="227"/>
      <c r="BL115" s="249"/>
      <c r="BM115" s="214"/>
      <c r="BN115" s="214"/>
      <c r="BO115" s="214"/>
      <c r="BP115" s="214"/>
      <c r="BQ115" s="214"/>
      <c r="BR115" s="214"/>
      <c r="BS115" s="214"/>
      <c r="BT115" s="214"/>
      <c r="BU115" s="214"/>
      <c r="BV115" s="217"/>
      <c r="BW115" s="212"/>
    </row>
    <row r="116" spans="2:75" ht="15.75" customHeight="1">
      <c r="B116" s="394" t="s">
        <v>401</v>
      </c>
      <c r="C116" s="395">
        <v>11228311000129</v>
      </c>
      <c r="D116" s="396" t="s">
        <v>27</v>
      </c>
      <c r="E116" s="396" t="s">
        <v>903</v>
      </c>
      <c r="F116" s="396"/>
      <c r="G116" s="397"/>
      <c r="H116" s="397" t="s">
        <v>62</v>
      </c>
      <c r="I116" s="397" t="s">
        <v>62</v>
      </c>
      <c r="J116" s="397" t="s">
        <v>904</v>
      </c>
      <c r="K116" s="398" t="s">
        <v>81</v>
      </c>
      <c r="L116" s="399" t="s">
        <v>1694</v>
      </c>
      <c r="M116" s="399" t="s">
        <v>62</v>
      </c>
      <c r="N116" s="398">
        <v>241474</v>
      </c>
      <c r="O116" s="398" t="s">
        <v>1675</v>
      </c>
      <c r="P116" s="402">
        <v>40147</v>
      </c>
      <c r="Q116" s="403">
        <v>74540441.890000001</v>
      </c>
      <c r="R116" s="403">
        <v>93104303.508055508</v>
      </c>
      <c r="S116" s="398">
        <v>32</v>
      </c>
      <c r="T116" s="400">
        <v>-3.8411846663696125E-2</v>
      </c>
      <c r="U116" s="400">
        <v>-0.49655743909837974</v>
      </c>
      <c r="V116" s="400">
        <v>-0.19306201039753179</v>
      </c>
      <c r="W116" s="400">
        <v>-1.8926532501537232</v>
      </c>
      <c r="X116" s="400">
        <v>-7.5341292227378287E-2</v>
      </c>
      <c r="Y116" s="400">
        <v>-0.57132670550078568</v>
      </c>
      <c r="Z116" s="400">
        <v>0.10043324414943022</v>
      </c>
      <c r="AA116" s="400">
        <v>0.57089511902427192</v>
      </c>
      <c r="AB116" s="400">
        <v>0.24839376536553978</v>
      </c>
      <c r="AC116" s="404">
        <v>-1.1303733076942106</v>
      </c>
      <c r="AD116" s="607">
        <v>11228490000102</v>
      </c>
      <c r="AE116" s="401" t="s">
        <v>396</v>
      </c>
      <c r="AF116" s="401" t="s">
        <v>1028</v>
      </c>
      <c r="AG116" s="405" t="s">
        <v>1836</v>
      </c>
      <c r="AH116" s="405" t="s">
        <v>1024</v>
      </c>
      <c r="AI116" s="405">
        <v>100000</v>
      </c>
      <c r="AJ116" s="405">
        <v>50000</v>
      </c>
      <c r="AK116" s="405">
        <v>100000</v>
      </c>
      <c r="AL116" s="400">
        <v>2.6000000000000002E-2</v>
      </c>
      <c r="AM116" s="400" t="s">
        <v>62</v>
      </c>
      <c r="AN116" s="400" t="s">
        <v>1798</v>
      </c>
      <c r="AO116" s="401" t="s">
        <v>1678</v>
      </c>
      <c r="AP116" s="401" t="s">
        <v>1021</v>
      </c>
      <c r="AQ116" s="407" t="s">
        <v>957</v>
      </c>
      <c r="AR116" s="400">
        <v>5.1999999999999998E-3</v>
      </c>
      <c r="AS116" s="400">
        <v>5.1999999999999998E-3</v>
      </c>
      <c r="AT116" s="400"/>
      <c r="AW116" s="226"/>
      <c r="AX116" s="226"/>
      <c r="AY116" s="212"/>
      <c r="AZ116" s="212"/>
      <c r="BA116" s="212"/>
      <c r="BB116" s="212"/>
      <c r="BC116" s="212"/>
      <c r="BD116" s="212"/>
      <c r="BE116" s="212"/>
      <c r="BF116" s="212"/>
      <c r="BG116" s="214"/>
      <c r="BH116" s="214"/>
      <c r="BI116" s="227"/>
      <c r="BJ116" s="227"/>
      <c r="BK116" s="227"/>
      <c r="BL116" s="249"/>
      <c r="BM116" s="214"/>
      <c r="BN116" s="214"/>
      <c r="BO116" s="214"/>
      <c r="BP116" s="214"/>
      <c r="BQ116" s="214"/>
      <c r="BR116" s="214"/>
      <c r="BS116" s="214"/>
      <c r="BT116" s="214"/>
      <c r="BU116" s="214"/>
      <c r="BV116" s="217"/>
      <c r="BW116" s="212"/>
    </row>
    <row r="117" spans="2:75" ht="15.75" customHeight="1">
      <c r="B117" s="394" t="s">
        <v>481</v>
      </c>
      <c r="C117" s="395">
        <v>30995144000196</v>
      </c>
      <c r="D117" s="396" t="s">
        <v>27</v>
      </c>
      <c r="E117" s="396" t="s">
        <v>910</v>
      </c>
      <c r="F117" s="396"/>
      <c r="G117" s="397"/>
      <c r="H117" s="397" t="s">
        <v>1183</v>
      </c>
      <c r="I117" s="397" t="s">
        <v>62</v>
      </c>
      <c r="J117" s="397" t="s">
        <v>904</v>
      </c>
      <c r="K117" s="398" t="s">
        <v>81</v>
      </c>
      <c r="L117" s="399" t="s">
        <v>1694</v>
      </c>
      <c r="M117" s="399" t="s">
        <v>62</v>
      </c>
      <c r="N117" s="398">
        <v>489719</v>
      </c>
      <c r="O117" s="398" t="s">
        <v>1675</v>
      </c>
      <c r="P117" s="402">
        <v>43510</v>
      </c>
      <c r="Q117" s="403">
        <v>108989077.92</v>
      </c>
      <c r="R117" s="403">
        <v>99473231.504523709</v>
      </c>
      <c r="S117" s="398">
        <v>32</v>
      </c>
      <c r="T117" s="400">
        <v>0.17462574269071296</v>
      </c>
      <c r="U117" s="400">
        <v>2.2574210594541961</v>
      </c>
      <c r="V117" s="400">
        <v>0.20878985687777551</v>
      </c>
      <c r="W117" s="400">
        <v>2.0468387354154713</v>
      </c>
      <c r="X117" s="400">
        <v>0.256426538722069</v>
      </c>
      <c r="Y117" s="400">
        <v>1.9445290257154821</v>
      </c>
      <c r="Z117" s="400">
        <v>0.56225577791541759</v>
      </c>
      <c r="AA117" s="400">
        <v>3.1960441183949144</v>
      </c>
      <c r="AB117" s="400">
        <v>0.14846749223179398</v>
      </c>
      <c r="AC117" s="404">
        <v>0.69734393400867145</v>
      </c>
      <c r="AD117" s="607">
        <v>30995158000100</v>
      </c>
      <c r="AE117" s="401" t="s">
        <v>479</v>
      </c>
      <c r="AF117" s="401" t="s">
        <v>1023</v>
      </c>
      <c r="AG117" s="405" t="s">
        <v>96</v>
      </c>
      <c r="AH117" s="405" t="s">
        <v>1024</v>
      </c>
      <c r="AI117" s="405">
        <v>1000</v>
      </c>
      <c r="AJ117" s="405">
        <v>500</v>
      </c>
      <c r="AK117" s="405">
        <v>1000</v>
      </c>
      <c r="AL117" s="400">
        <v>0.02</v>
      </c>
      <c r="AM117" s="400">
        <v>0.2</v>
      </c>
      <c r="AN117" s="400" t="s">
        <v>103</v>
      </c>
      <c r="AO117" s="401" t="s">
        <v>1678</v>
      </c>
      <c r="AP117" s="401" t="s">
        <v>24</v>
      </c>
      <c r="AQ117" s="407" t="s">
        <v>966</v>
      </c>
      <c r="AR117" s="400">
        <v>5.3333333333333332E-3</v>
      </c>
      <c r="AS117" s="400">
        <v>5.3333333333333332E-3</v>
      </c>
      <c r="AT117" s="400"/>
      <c r="AW117" s="226"/>
      <c r="AX117" s="226"/>
      <c r="AY117" s="212"/>
      <c r="AZ117" s="212"/>
      <c r="BA117" s="212"/>
      <c r="BB117" s="212"/>
      <c r="BC117" s="212"/>
      <c r="BD117" s="212"/>
      <c r="BE117" s="212"/>
      <c r="BF117" s="212"/>
      <c r="BG117" s="214"/>
      <c r="BH117" s="214"/>
      <c r="BI117" s="227"/>
      <c r="BJ117" s="227"/>
      <c r="BK117" s="227"/>
      <c r="BL117" s="249"/>
      <c r="BM117" s="214"/>
      <c r="BN117" s="214"/>
      <c r="BO117" s="214"/>
      <c r="BP117" s="214"/>
      <c r="BQ117" s="214"/>
      <c r="BR117" s="214"/>
      <c r="BS117" s="214"/>
      <c r="BT117" s="214"/>
      <c r="BU117" s="214"/>
      <c r="BV117" s="217"/>
      <c r="BW117" s="212"/>
    </row>
    <row r="118" spans="2:75" ht="15.75" customHeight="1">
      <c r="B118" s="394" t="s">
        <v>1661</v>
      </c>
      <c r="C118" s="395">
        <v>15334585000153</v>
      </c>
      <c r="D118" s="396" t="s">
        <v>27</v>
      </c>
      <c r="E118" s="396" t="s">
        <v>903</v>
      </c>
      <c r="F118" s="396"/>
      <c r="G118" s="397"/>
      <c r="H118" s="397" t="s">
        <v>62</v>
      </c>
      <c r="I118" s="397" t="s">
        <v>62</v>
      </c>
      <c r="J118" s="397" t="s">
        <v>904</v>
      </c>
      <c r="K118" s="398" t="s">
        <v>81</v>
      </c>
      <c r="L118" s="399" t="s">
        <v>1694</v>
      </c>
      <c r="M118" s="399" t="s">
        <v>1775</v>
      </c>
      <c r="N118" s="398">
        <v>320021</v>
      </c>
      <c r="O118" s="398" t="s">
        <v>1675</v>
      </c>
      <c r="P118" s="402">
        <v>41096</v>
      </c>
      <c r="Q118" s="403">
        <v>54433241.340000004</v>
      </c>
      <c r="R118" s="403">
        <v>59053558.866269886</v>
      </c>
      <c r="S118" s="398">
        <v>32</v>
      </c>
      <c r="T118" s="400">
        <v>6.2562340585780696E-2</v>
      </c>
      <c r="U118" s="400">
        <v>0.80875558775560907</v>
      </c>
      <c r="V118" s="400">
        <v>-5.1579813106600647E-2</v>
      </c>
      <c r="W118" s="400">
        <v>-0.50565463768617935</v>
      </c>
      <c r="X118" s="400">
        <v>0.13137423262823833</v>
      </c>
      <c r="Y118" s="400">
        <v>0.99623467153527312</v>
      </c>
      <c r="Z118" s="400">
        <v>0.14444430236263184</v>
      </c>
      <c r="AA118" s="400">
        <v>0.82106824177659954</v>
      </c>
      <c r="AB118" s="400">
        <v>0.21827220199051484</v>
      </c>
      <c r="AC118" s="404">
        <v>-0.57868074454294172</v>
      </c>
      <c r="AD118" s="607">
        <v>15350712000108</v>
      </c>
      <c r="AE118" s="401" t="s">
        <v>625</v>
      </c>
      <c r="AF118" s="401" t="s">
        <v>1023</v>
      </c>
      <c r="AG118" s="405" t="s">
        <v>96</v>
      </c>
      <c r="AH118" s="405" t="s">
        <v>1024</v>
      </c>
      <c r="AI118" s="405">
        <v>5000</v>
      </c>
      <c r="AJ118" s="405">
        <v>5000</v>
      </c>
      <c r="AK118" s="405">
        <v>5000</v>
      </c>
      <c r="AL118" s="400">
        <v>6.9999999999999993E-3</v>
      </c>
      <c r="AM118" s="400">
        <v>0.2</v>
      </c>
      <c r="AN118" s="400" t="s">
        <v>1097</v>
      </c>
      <c r="AO118" s="401" t="s">
        <v>1678</v>
      </c>
      <c r="AP118" s="401" t="s">
        <v>1021</v>
      </c>
      <c r="AQ118" s="407" t="s">
        <v>957</v>
      </c>
      <c r="AR118" s="400">
        <v>3.16666E-3</v>
      </c>
      <c r="AS118" s="400">
        <v>3.16666E-3</v>
      </c>
      <c r="AT118" s="400"/>
      <c r="AW118" s="226"/>
      <c r="AX118" s="226"/>
      <c r="AY118" s="212"/>
      <c r="AZ118" s="212"/>
      <c r="BA118" s="212"/>
      <c r="BB118" s="212"/>
      <c r="BC118" s="212"/>
      <c r="BD118" s="212"/>
      <c r="BE118" s="212"/>
      <c r="BF118" s="212"/>
      <c r="BG118" s="214"/>
      <c r="BH118" s="214"/>
      <c r="BI118" s="227"/>
      <c r="BJ118" s="227"/>
      <c r="BK118" s="227"/>
      <c r="BL118" s="249"/>
      <c r="BM118" s="214"/>
      <c r="BN118" s="214"/>
      <c r="BO118" s="214"/>
      <c r="BP118" s="214"/>
      <c r="BQ118" s="214"/>
      <c r="BR118" s="214"/>
      <c r="BS118" s="214"/>
      <c r="BT118" s="214"/>
      <c r="BU118" s="214"/>
      <c r="BV118" s="217"/>
      <c r="BW118" s="212"/>
    </row>
    <row r="119" spans="2:75" ht="15.75" customHeight="1">
      <c r="B119" s="394" t="s">
        <v>666</v>
      </c>
      <c r="C119" s="395">
        <v>26210505000174</v>
      </c>
      <c r="D119" s="396" t="s">
        <v>27</v>
      </c>
      <c r="E119" s="396" t="s">
        <v>910</v>
      </c>
      <c r="F119" s="396"/>
      <c r="G119" s="397"/>
      <c r="H119" s="397" t="s">
        <v>1693</v>
      </c>
      <c r="I119" s="397" t="s">
        <v>62</v>
      </c>
      <c r="J119" s="397" t="s">
        <v>904</v>
      </c>
      <c r="K119" s="398" t="s">
        <v>81</v>
      </c>
      <c r="L119" s="399" t="s">
        <v>1694</v>
      </c>
      <c r="M119" s="399" t="s">
        <v>62</v>
      </c>
      <c r="N119" s="398">
        <v>444571</v>
      </c>
      <c r="O119" s="398" t="s">
        <v>1678</v>
      </c>
      <c r="P119" s="402">
        <v>42893</v>
      </c>
      <c r="Q119" s="403">
        <v>276216872.76999998</v>
      </c>
      <c r="R119" s="403">
        <v>333557004.99626994</v>
      </c>
      <c r="S119" s="398">
        <v>32</v>
      </c>
      <c r="T119" s="400">
        <v>0.18531720679426966</v>
      </c>
      <c r="U119" s="400">
        <v>2.3956317026954634</v>
      </c>
      <c r="V119" s="400">
        <v>-9.9083685548634115E-2</v>
      </c>
      <c r="W119" s="400">
        <v>-0.97135142799294794</v>
      </c>
      <c r="X119" s="400">
        <v>9.9902562120650629E-3</v>
      </c>
      <c r="Y119" s="400">
        <v>7.5757927691526492E-2</v>
      </c>
      <c r="Z119" s="400">
        <v>0.42672187683518614</v>
      </c>
      <c r="AA119" s="400">
        <v>2.425625486154988</v>
      </c>
      <c r="AB119" s="400">
        <v>0.21584835383249326</v>
      </c>
      <c r="AC119" s="404">
        <v>-0.82552734194847177</v>
      </c>
      <c r="AD119" s="607">
        <v>26859401000195</v>
      </c>
      <c r="AE119" s="401" t="s">
        <v>667</v>
      </c>
      <c r="AF119" s="401" t="s">
        <v>1023</v>
      </c>
      <c r="AG119" s="405" t="s">
        <v>96</v>
      </c>
      <c r="AH119" s="405" t="s">
        <v>1019</v>
      </c>
      <c r="AI119" s="405">
        <v>5000</v>
      </c>
      <c r="AJ119" s="405">
        <v>1000</v>
      </c>
      <c r="AK119" s="405">
        <v>5000</v>
      </c>
      <c r="AL119" s="400">
        <v>1.9E-2</v>
      </c>
      <c r="AM119" s="400">
        <v>0.2</v>
      </c>
      <c r="AN119" s="400" t="s">
        <v>193</v>
      </c>
      <c r="AO119" s="401" t="s">
        <v>1678</v>
      </c>
      <c r="AP119" s="401" t="s">
        <v>24</v>
      </c>
      <c r="AQ119" s="407" t="s">
        <v>966</v>
      </c>
      <c r="AR119" s="400">
        <v>4.7499999999999999E-3</v>
      </c>
      <c r="AS119" s="400">
        <v>4.7499999999999999E-3</v>
      </c>
      <c r="AT119" s="400"/>
      <c r="AW119" s="226"/>
      <c r="AX119" s="226"/>
      <c r="AY119" s="212"/>
      <c r="AZ119" s="212"/>
      <c r="BA119" s="212"/>
      <c r="BB119" s="212"/>
      <c r="BC119" s="212"/>
      <c r="BD119" s="212"/>
      <c r="BE119" s="212"/>
      <c r="BF119" s="212"/>
      <c r="BG119" s="214"/>
      <c r="BH119" s="214"/>
      <c r="BI119" s="227"/>
      <c r="BJ119" s="227"/>
      <c r="BK119" s="227"/>
      <c r="BL119" s="249"/>
      <c r="BM119" s="214"/>
      <c r="BN119" s="214"/>
      <c r="BO119" s="214"/>
      <c r="BP119" s="214"/>
      <c r="BQ119" s="214"/>
      <c r="BR119" s="214"/>
      <c r="BS119" s="214"/>
      <c r="BT119" s="214"/>
      <c r="BU119" s="214"/>
      <c r="BV119" s="217"/>
      <c r="BW119" s="212"/>
    </row>
    <row r="120" spans="2:75" ht="15.75" customHeight="1">
      <c r="B120" s="394" t="s">
        <v>1584</v>
      </c>
      <c r="C120" s="395">
        <v>38971881000160</v>
      </c>
      <c r="D120" s="396" t="s">
        <v>27</v>
      </c>
      <c r="E120" s="396" t="s">
        <v>910</v>
      </c>
      <c r="F120" s="396"/>
      <c r="G120" s="397"/>
      <c r="H120" s="397" t="s">
        <v>1693</v>
      </c>
      <c r="I120" s="397" t="s">
        <v>62</v>
      </c>
      <c r="J120" s="397" t="s">
        <v>904</v>
      </c>
      <c r="K120" s="398" t="s">
        <v>81</v>
      </c>
      <c r="L120" s="399" t="s">
        <v>1694</v>
      </c>
      <c r="M120" s="399" t="s">
        <v>62</v>
      </c>
      <c r="N120" s="398">
        <v>557927</v>
      </c>
      <c r="O120" s="398" t="s">
        <v>1675</v>
      </c>
      <c r="P120" s="402">
        <v>44127</v>
      </c>
      <c r="Q120" s="403">
        <v>129603858.73999999</v>
      </c>
      <c r="R120" s="403">
        <v>117491206.50579366</v>
      </c>
      <c r="S120" s="398">
        <v>32</v>
      </c>
      <c r="T120" s="400">
        <v>0.17847692967481499</v>
      </c>
      <c r="U120" s="400">
        <v>2.3072061052776269</v>
      </c>
      <c r="V120" s="400">
        <v>-9.7168341409837766E-2</v>
      </c>
      <c r="W120" s="400">
        <v>-0.95257465102894845</v>
      </c>
      <c r="X120" s="400" t="s">
        <v>1781</v>
      </c>
      <c r="Y120" s="400" t="s">
        <v>1781</v>
      </c>
      <c r="Z120" s="400" t="s">
        <v>1781</v>
      </c>
      <c r="AA120" s="400" t="s">
        <v>1781</v>
      </c>
      <c r="AB120" s="400">
        <v>0.20922356629411978</v>
      </c>
      <c r="AC120" s="404">
        <v>-0.84823798185190424</v>
      </c>
      <c r="AD120" s="607">
        <v>38452194000139</v>
      </c>
      <c r="AE120" s="401" t="s">
        <v>107</v>
      </c>
      <c r="AF120" s="401" t="s">
        <v>1018</v>
      </c>
      <c r="AG120" s="405" t="s">
        <v>1835</v>
      </c>
      <c r="AH120" s="405" t="s">
        <v>1019</v>
      </c>
      <c r="AI120" s="405">
        <v>10000</v>
      </c>
      <c r="AJ120" s="405">
        <v>10000</v>
      </c>
      <c r="AK120" s="405">
        <v>10000</v>
      </c>
      <c r="AL120" s="400">
        <v>0</v>
      </c>
      <c r="AM120" s="400" t="s">
        <v>62</v>
      </c>
      <c r="AN120" s="400" t="s">
        <v>62</v>
      </c>
      <c r="AO120" s="401" t="s">
        <v>1678</v>
      </c>
      <c r="AP120" s="401" t="s">
        <v>1021</v>
      </c>
      <c r="AQ120" s="407" t="s">
        <v>957</v>
      </c>
      <c r="AR120" s="400">
        <v>3.7999999999999996E-3</v>
      </c>
      <c r="AS120" s="400">
        <v>3.7999999999999996E-3</v>
      </c>
      <c r="AT120" s="400"/>
      <c r="AW120" s="226"/>
      <c r="AX120" s="226"/>
      <c r="AY120" s="212"/>
      <c r="AZ120" s="212"/>
      <c r="BA120" s="212"/>
      <c r="BB120" s="212"/>
      <c r="BC120" s="212"/>
      <c r="BD120" s="212"/>
      <c r="BE120" s="212"/>
      <c r="BF120" s="212"/>
      <c r="BG120" s="214"/>
      <c r="BH120" s="214"/>
      <c r="BI120" s="227"/>
      <c r="BJ120" s="227"/>
      <c r="BK120" s="227"/>
      <c r="BL120" s="249"/>
      <c r="BM120" s="214"/>
      <c r="BN120" s="214"/>
      <c r="BO120" s="214"/>
      <c r="BP120" s="214"/>
      <c r="BQ120" s="214"/>
      <c r="BR120" s="214"/>
      <c r="BS120" s="214"/>
      <c r="BT120" s="214"/>
      <c r="BU120" s="214"/>
      <c r="BV120" s="217"/>
      <c r="BW120" s="212"/>
    </row>
    <row r="121" spans="2:75" ht="15.75" customHeight="1">
      <c r="B121" s="394" t="s">
        <v>737</v>
      </c>
      <c r="C121" s="395">
        <v>11741429000156</v>
      </c>
      <c r="D121" s="396" t="s">
        <v>27</v>
      </c>
      <c r="E121" s="396" t="s">
        <v>903</v>
      </c>
      <c r="F121" s="396" t="s">
        <v>1671</v>
      </c>
      <c r="G121" s="397"/>
      <c r="H121" s="397" t="s">
        <v>62</v>
      </c>
      <c r="I121" s="397" t="s">
        <v>62</v>
      </c>
      <c r="J121" s="397" t="s">
        <v>904</v>
      </c>
      <c r="K121" s="398" t="s">
        <v>81</v>
      </c>
      <c r="L121" s="399" t="s">
        <v>1694</v>
      </c>
      <c r="M121" s="399" t="s">
        <v>62</v>
      </c>
      <c r="N121" s="398">
        <v>349836</v>
      </c>
      <c r="O121" s="398" t="s">
        <v>1675</v>
      </c>
      <c r="P121" s="402">
        <v>41556</v>
      </c>
      <c r="Q121" s="403">
        <v>25457492.18</v>
      </c>
      <c r="R121" s="403">
        <v>36923187.442460343</v>
      </c>
      <c r="S121" s="398">
        <v>33</v>
      </c>
      <c r="T121" s="400">
        <v>-4.7230542944467491E-2</v>
      </c>
      <c r="U121" s="400">
        <v>-0.61055844716511543</v>
      </c>
      <c r="V121" s="400">
        <v>-0.21794834665596818</v>
      </c>
      <c r="W121" s="400">
        <v>-2.1366225588072618</v>
      </c>
      <c r="X121" s="400">
        <v>-0.12212843640272719</v>
      </c>
      <c r="Y121" s="400">
        <v>-0.92612211916079556</v>
      </c>
      <c r="Z121" s="400">
        <v>-3.3098717842083403E-2</v>
      </c>
      <c r="AA121" s="400">
        <v>-0.18814384243022778</v>
      </c>
      <c r="AB121" s="400">
        <v>0.22846084709932138</v>
      </c>
      <c r="AC121" s="404">
        <v>-1.3865575459137727</v>
      </c>
      <c r="AD121" s="607" t="s">
        <v>62</v>
      </c>
      <c r="AE121" s="401" t="s">
        <v>565</v>
      </c>
      <c r="AF121" s="401" t="s">
        <v>1018</v>
      </c>
      <c r="AG121" s="405" t="s">
        <v>1835</v>
      </c>
      <c r="AH121" s="405" t="s">
        <v>1024</v>
      </c>
      <c r="AI121" s="405">
        <v>500</v>
      </c>
      <c r="AJ121" s="405">
        <v>500</v>
      </c>
      <c r="AK121" s="405">
        <v>500</v>
      </c>
      <c r="AL121" s="400">
        <v>0.02</v>
      </c>
      <c r="AM121" s="400">
        <v>0.2</v>
      </c>
      <c r="AN121" s="400" t="s">
        <v>62</v>
      </c>
      <c r="AO121" s="401" t="s">
        <v>1678</v>
      </c>
      <c r="AP121" s="401" t="s">
        <v>1021</v>
      </c>
      <c r="AQ121" s="407" t="s">
        <v>957</v>
      </c>
      <c r="AR121" s="400">
        <v>5.3340000000000002E-3</v>
      </c>
      <c r="AS121" s="400">
        <v>5.3340000000000002E-3</v>
      </c>
      <c r="AT121" s="400"/>
      <c r="AW121" s="226"/>
      <c r="AX121" s="226"/>
      <c r="AY121" s="212"/>
      <c r="AZ121" s="212"/>
      <c r="BA121" s="212"/>
      <c r="BB121" s="212"/>
      <c r="BC121" s="212"/>
      <c r="BD121" s="212"/>
      <c r="BE121" s="212"/>
      <c r="BF121" s="212"/>
      <c r="BG121" s="214"/>
      <c r="BH121" s="214"/>
      <c r="BI121" s="227"/>
      <c r="BJ121" s="227"/>
      <c r="BK121" s="227"/>
      <c r="BL121" s="249"/>
      <c r="BM121" s="214"/>
      <c r="BN121" s="214"/>
      <c r="BO121" s="214"/>
      <c r="BP121" s="214"/>
      <c r="BQ121" s="214"/>
      <c r="BR121" s="214"/>
      <c r="BS121" s="214"/>
      <c r="BT121" s="214"/>
      <c r="BU121" s="214"/>
      <c r="BV121" s="217"/>
      <c r="BW121" s="212"/>
    </row>
    <row r="122" spans="2:75" ht="15.75" customHeight="1">
      <c r="B122" s="394" t="s">
        <v>644</v>
      </c>
      <c r="C122" s="395">
        <v>22232927000190</v>
      </c>
      <c r="D122" s="396" t="s">
        <v>27</v>
      </c>
      <c r="E122" s="396" t="s">
        <v>903</v>
      </c>
      <c r="F122" s="396"/>
      <c r="G122" s="397"/>
      <c r="H122" s="397" t="s">
        <v>62</v>
      </c>
      <c r="I122" s="397" t="s">
        <v>62</v>
      </c>
      <c r="J122" s="397" t="s">
        <v>904</v>
      </c>
      <c r="K122" s="398" t="s">
        <v>81</v>
      </c>
      <c r="L122" s="399" t="s">
        <v>1694</v>
      </c>
      <c r="M122" s="399" t="s">
        <v>62</v>
      </c>
      <c r="N122" s="398">
        <v>401463</v>
      </c>
      <c r="O122" s="398" t="s">
        <v>1678</v>
      </c>
      <c r="P122" s="402">
        <v>42220</v>
      </c>
      <c r="Q122" s="403">
        <v>431962180.27999997</v>
      </c>
      <c r="R122" s="403">
        <v>464315243.55646813</v>
      </c>
      <c r="S122" s="398">
        <v>33</v>
      </c>
      <c r="T122" s="400">
        <v>0.16624084558967711</v>
      </c>
      <c r="U122" s="400">
        <v>2.1490278580534188</v>
      </c>
      <c r="V122" s="400">
        <v>0.16237851680962967</v>
      </c>
      <c r="W122" s="400">
        <v>1.5918524155118587</v>
      </c>
      <c r="X122" s="400">
        <v>0.48037917004023045</v>
      </c>
      <c r="Y122" s="400">
        <v>3.6428025123592573</v>
      </c>
      <c r="Z122" s="400">
        <v>0.85776693320908204</v>
      </c>
      <c r="AA122" s="400">
        <v>4.8758253263320652</v>
      </c>
      <c r="AB122" s="400">
        <v>0.19662273178272718</v>
      </c>
      <c r="AC122" s="404">
        <v>0.36922880351667298</v>
      </c>
      <c r="AD122" s="607">
        <v>27389566000103</v>
      </c>
      <c r="AE122" s="401" t="s">
        <v>643</v>
      </c>
      <c r="AF122" s="401" t="s">
        <v>1018</v>
      </c>
      <c r="AG122" s="405" t="s">
        <v>1835</v>
      </c>
      <c r="AH122" s="405" t="s">
        <v>1024</v>
      </c>
      <c r="AI122" s="405">
        <v>1000</v>
      </c>
      <c r="AJ122" s="405">
        <v>1000</v>
      </c>
      <c r="AK122" s="405">
        <v>1000</v>
      </c>
      <c r="AL122" s="400">
        <v>0.02</v>
      </c>
      <c r="AM122" s="400">
        <v>0.2</v>
      </c>
      <c r="AN122" s="400" t="s">
        <v>62</v>
      </c>
      <c r="AO122" s="401" t="s">
        <v>1675</v>
      </c>
      <c r="AP122" s="401" t="s">
        <v>1021</v>
      </c>
      <c r="AQ122" s="407" t="s">
        <v>957</v>
      </c>
      <c r="AR122" s="400">
        <v>3.7499999999999999E-3</v>
      </c>
      <c r="AS122" s="400">
        <v>3.7499999999999999E-3</v>
      </c>
      <c r="AT122" s="400"/>
      <c r="AW122" s="226"/>
      <c r="AX122" s="226"/>
      <c r="AY122" s="212"/>
      <c r="AZ122" s="212"/>
      <c r="BA122" s="212"/>
      <c r="BB122" s="212"/>
      <c r="BC122" s="212"/>
      <c r="BD122" s="212"/>
      <c r="BE122" s="212"/>
      <c r="BF122" s="212"/>
      <c r="BG122" s="214"/>
      <c r="BH122" s="214"/>
      <c r="BI122" s="227"/>
      <c r="BJ122" s="227"/>
      <c r="BK122" s="227"/>
      <c r="BL122" s="249"/>
      <c r="BM122" s="214"/>
      <c r="BN122" s="214"/>
      <c r="BO122" s="214"/>
      <c r="BP122" s="214"/>
      <c r="BQ122" s="214"/>
      <c r="BR122" s="214"/>
      <c r="BS122" s="214"/>
      <c r="BT122" s="214"/>
      <c r="BU122" s="214"/>
      <c r="BV122" s="217"/>
      <c r="BW122" s="212"/>
    </row>
    <row r="123" spans="2:75" ht="15.75" customHeight="1">
      <c r="B123" s="394" t="s">
        <v>940</v>
      </c>
      <c r="C123" s="395">
        <v>20146294000171</v>
      </c>
      <c r="D123" s="396" t="s">
        <v>18</v>
      </c>
      <c r="E123" s="396" t="s">
        <v>916</v>
      </c>
      <c r="F123" s="396" t="s">
        <v>961</v>
      </c>
      <c r="G123" s="397" t="s">
        <v>1048</v>
      </c>
      <c r="H123" s="397" t="s">
        <v>62</v>
      </c>
      <c r="I123" s="397" t="s">
        <v>62</v>
      </c>
      <c r="J123" s="397" t="s">
        <v>904</v>
      </c>
      <c r="K123" s="398" t="s">
        <v>81</v>
      </c>
      <c r="L123" s="399" t="s">
        <v>1694</v>
      </c>
      <c r="M123" s="399" t="s">
        <v>62</v>
      </c>
      <c r="N123" s="398">
        <v>381934</v>
      </c>
      <c r="O123" s="398" t="s">
        <v>1675</v>
      </c>
      <c r="P123" s="402">
        <v>41949</v>
      </c>
      <c r="Q123" s="403">
        <v>1331921508.6600001</v>
      </c>
      <c r="R123" s="403">
        <v>975511294.13892841</v>
      </c>
      <c r="S123" s="398">
        <v>45</v>
      </c>
      <c r="T123" s="400">
        <v>9.1821324721498954E-2</v>
      </c>
      <c r="U123" s="400">
        <v>1.1869921864865893</v>
      </c>
      <c r="V123" s="400">
        <v>0.12198386307616826</v>
      </c>
      <c r="W123" s="400">
        <v>1.1958497398945982</v>
      </c>
      <c r="X123" s="400">
        <v>0.20738254328053496</v>
      </c>
      <c r="Y123" s="400">
        <v>1.5726194989231486</v>
      </c>
      <c r="Z123" s="400">
        <v>0.25090202378730875</v>
      </c>
      <c r="AA123" s="400">
        <v>1.4262084426981934</v>
      </c>
      <c r="AB123" s="400">
        <v>5.7699651418286037E-3</v>
      </c>
      <c r="AC123" s="404">
        <v>3.1177340564059275</v>
      </c>
      <c r="AD123" s="607">
        <v>20146318000192</v>
      </c>
      <c r="AE123" s="401" t="s">
        <v>1218</v>
      </c>
      <c r="AF123" s="401" t="s">
        <v>1028</v>
      </c>
      <c r="AG123" s="405" t="s">
        <v>1836</v>
      </c>
      <c r="AH123" s="405" t="s">
        <v>1024</v>
      </c>
      <c r="AI123" s="405">
        <v>1000</v>
      </c>
      <c r="AJ123" s="405">
        <v>1000</v>
      </c>
      <c r="AK123" s="405">
        <v>1000</v>
      </c>
      <c r="AL123" s="400">
        <v>5.5000000000000005E-3</v>
      </c>
      <c r="AM123" s="400">
        <v>0.15</v>
      </c>
      <c r="AN123" s="400" t="s">
        <v>103</v>
      </c>
      <c r="AO123" s="401" t="s">
        <v>1678</v>
      </c>
      <c r="AP123" s="401" t="s">
        <v>18</v>
      </c>
      <c r="AQ123" s="407" t="s">
        <v>1731</v>
      </c>
      <c r="AR123" s="400">
        <v>1.6499999999999998E-3</v>
      </c>
      <c r="AS123" s="400">
        <v>1.6499999999999998E-3</v>
      </c>
      <c r="AT123" s="400"/>
      <c r="AW123" s="226"/>
      <c r="AX123" s="226"/>
      <c r="AY123" s="212"/>
      <c r="AZ123" s="212"/>
      <c r="BA123" s="212"/>
      <c r="BB123" s="212"/>
      <c r="BC123" s="212"/>
      <c r="BD123" s="212"/>
      <c r="BE123" s="212"/>
      <c r="BF123" s="212"/>
      <c r="BG123" s="214"/>
      <c r="BH123" s="214"/>
      <c r="BI123" s="227"/>
      <c r="BJ123" s="227"/>
      <c r="BK123" s="227"/>
      <c r="BL123" s="249"/>
      <c r="BM123" s="214"/>
      <c r="BN123" s="214"/>
      <c r="BO123" s="214"/>
      <c r="BP123" s="214"/>
      <c r="BQ123" s="214"/>
      <c r="BR123" s="214"/>
      <c r="BS123" s="214"/>
      <c r="BT123" s="214"/>
      <c r="BU123" s="214"/>
      <c r="BV123" s="217"/>
      <c r="BW123" s="212"/>
    </row>
    <row r="124" spans="2:75" ht="15.75" customHeight="1">
      <c r="B124" s="394" t="s">
        <v>1340</v>
      </c>
      <c r="C124" s="395">
        <v>20824446000148</v>
      </c>
      <c r="D124" s="396" t="s">
        <v>18</v>
      </c>
      <c r="E124" s="396" t="s">
        <v>916</v>
      </c>
      <c r="F124" s="396" t="s">
        <v>961</v>
      </c>
      <c r="G124" s="397" t="s">
        <v>1048</v>
      </c>
      <c r="H124" s="397" t="s">
        <v>62</v>
      </c>
      <c r="I124" s="397"/>
      <c r="J124" s="397" t="s">
        <v>904</v>
      </c>
      <c r="K124" s="398" t="s">
        <v>81</v>
      </c>
      <c r="L124" s="399" t="s">
        <v>1694</v>
      </c>
      <c r="M124" s="399" t="s">
        <v>1775</v>
      </c>
      <c r="N124" s="398">
        <v>391573</v>
      </c>
      <c r="O124" s="398" t="s">
        <v>1675</v>
      </c>
      <c r="P124" s="402">
        <v>41992</v>
      </c>
      <c r="Q124" s="403">
        <v>518922013.56</v>
      </c>
      <c r="R124" s="403">
        <v>412054359.66285706</v>
      </c>
      <c r="S124" s="398">
        <v>46</v>
      </c>
      <c r="T124" s="400">
        <v>8.9523050704364726E-2</v>
      </c>
      <c r="U124" s="400">
        <v>1.1572819496868285</v>
      </c>
      <c r="V124" s="400">
        <v>0.11934750908759062</v>
      </c>
      <c r="W124" s="400">
        <v>1.1700046555366608</v>
      </c>
      <c r="X124" s="400">
        <v>0.19846732306651016</v>
      </c>
      <c r="Y124" s="400">
        <v>1.5050137644963919</v>
      </c>
      <c r="Z124" s="400">
        <v>0.20845394106567805</v>
      </c>
      <c r="AA124" s="400">
        <v>1.1849197793382638</v>
      </c>
      <c r="AB124" s="400">
        <v>1.9747977527039308E-3</v>
      </c>
      <c r="AC124" s="404">
        <v>7.9101918840779772</v>
      </c>
      <c r="AD124" s="607">
        <v>20833920000106</v>
      </c>
      <c r="AE124" s="401" t="s">
        <v>396</v>
      </c>
      <c r="AF124" s="401" t="s">
        <v>1028</v>
      </c>
      <c r="AG124" s="405" t="s">
        <v>1836</v>
      </c>
      <c r="AH124" s="405" t="s">
        <v>1024</v>
      </c>
      <c r="AI124" s="405">
        <v>100000</v>
      </c>
      <c r="AJ124" s="405">
        <v>50000</v>
      </c>
      <c r="AK124" s="405">
        <v>100000</v>
      </c>
      <c r="AL124" s="400">
        <v>6.0000000000000001E-3</v>
      </c>
      <c r="AM124" s="400">
        <v>0.2</v>
      </c>
      <c r="AN124" s="400" t="s">
        <v>1798</v>
      </c>
      <c r="AO124" s="401" t="s">
        <v>1678</v>
      </c>
      <c r="AP124" s="401" t="s">
        <v>18</v>
      </c>
      <c r="AQ124" s="407" t="s">
        <v>973</v>
      </c>
      <c r="AR124" s="400" t="s">
        <v>62</v>
      </c>
      <c r="AS124" s="400" t="s">
        <v>62</v>
      </c>
      <c r="AT124" s="400"/>
      <c r="AW124" s="226"/>
      <c r="AX124" s="226"/>
      <c r="AY124" s="212"/>
      <c r="AZ124" s="212"/>
      <c r="BA124" s="212"/>
      <c r="BB124" s="212"/>
      <c r="BC124" s="212"/>
      <c r="BD124" s="212"/>
      <c r="BE124" s="212"/>
      <c r="BF124" s="212"/>
      <c r="BG124" s="214"/>
      <c r="BH124" s="214"/>
      <c r="BI124" s="227"/>
      <c r="BJ124" s="227"/>
      <c r="BK124" s="227"/>
      <c r="BL124" s="249"/>
      <c r="BM124" s="214"/>
      <c r="BN124" s="214"/>
      <c r="BO124" s="214"/>
      <c r="BP124" s="214"/>
      <c r="BQ124" s="214"/>
      <c r="BR124" s="214"/>
      <c r="BS124" s="214"/>
      <c r="BT124" s="214"/>
      <c r="BU124" s="214"/>
      <c r="BV124" s="217"/>
      <c r="BW124" s="212"/>
    </row>
    <row r="125" spans="2:75" ht="15.75" customHeight="1">
      <c r="B125" s="394" t="s">
        <v>626</v>
      </c>
      <c r="C125" s="395">
        <v>35343590000130</v>
      </c>
      <c r="D125" s="396" t="s">
        <v>18</v>
      </c>
      <c r="E125" s="396" t="s">
        <v>916</v>
      </c>
      <c r="F125" s="396" t="s">
        <v>961</v>
      </c>
      <c r="G125" s="397" t="s">
        <v>1048</v>
      </c>
      <c r="H125" s="397" t="s">
        <v>62</v>
      </c>
      <c r="I125" s="397"/>
      <c r="J125" s="397" t="s">
        <v>904</v>
      </c>
      <c r="K125" s="398" t="s">
        <v>81</v>
      </c>
      <c r="L125" s="399" t="s">
        <v>1694</v>
      </c>
      <c r="M125" s="399" t="s">
        <v>62</v>
      </c>
      <c r="N125" s="398">
        <v>519421</v>
      </c>
      <c r="O125" s="398" t="s">
        <v>1675</v>
      </c>
      <c r="P125" s="402">
        <v>43819</v>
      </c>
      <c r="Q125" s="403">
        <v>336951112.20999998</v>
      </c>
      <c r="R125" s="403">
        <v>211756594.31019837</v>
      </c>
      <c r="S125" s="398">
        <v>46</v>
      </c>
      <c r="T125" s="400">
        <v>8.7590871946483295E-2</v>
      </c>
      <c r="U125" s="400">
        <v>1.1323042977584019</v>
      </c>
      <c r="V125" s="400">
        <v>0.11726759377364049</v>
      </c>
      <c r="W125" s="400">
        <v>1.1496145307737078</v>
      </c>
      <c r="X125" s="400">
        <v>0.18845601082839525</v>
      </c>
      <c r="Y125" s="400">
        <v>1.4290961651342802</v>
      </c>
      <c r="Z125" s="400" t="s">
        <v>1781</v>
      </c>
      <c r="AA125" s="400" t="s">
        <v>1781</v>
      </c>
      <c r="AB125" s="400">
        <v>2.2269542501345972E-3</v>
      </c>
      <c r="AC125" s="404">
        <v>6.1792257396061698</v>
      </c>
      <c r="AD125" s="607">
        <v>35505971000178</v>
      </c>
      <c r="AE125" s="401" t="s">
        <v>107</v>
      </c>
      <c r="AF125" s="401" t="s">
        <v>1018</v>
      </c>
      <c r="AG125" s="405" t="s">
        <v>1835</v>
      </c>
      <c r="AH125" s="405" t="s">
        <v>1024</v>
      </c>
      <c r="AI125" s="405">
        <v>1000</v>
      </c>
      <c r="AJ125" s="405">
        <v>500</v>
      </c>
      <c r="AK125" s="405">
        <v>1000</v>
      </c>
      <c r="AL125" s="400">
        <v>0</v>
      </c>
      <c r="AM125" s="400" t="s">
        <v>62</v>
      </c>
      <c r="AN125" s="400" t="s">
        <v>103</v>
      </c>
      <c r="AO125" s="401" t="s">
        <v>1678</v>
      </c>
      <c r="AP125" s="401" t="s">
        <v>18</v>
      </c>
      <c r="AQ125" s="407" t="s">
        <v>973</v>
      </c>
      <c r="AR125" s="400">
        <v>1.3998000000000001E-3</v>
      </c>
      <c r="AS125" s="400">
        <v>1.3998000000000001E-3</v>
      </c>
      <c r="AT125" s="400"/>
      <c r="AW125" s="226"/>
      <c r="AX125" s="226"/>
      <c r="AY125" s="212"/>
      <c r="AZ125" s="212"/>
      <c r="BA125" s="212"/>
      <c r="BB125" s="212"/>
      <c r="BC125" s="212"/>
      <c r="BD125" s="212"/>
      <c r="BE125" s="212"/>
      <c r="BF125" s="212"/>
      <c r="BG125" s="214"/>
      <c r="BH125" s="214"/>
      <c r="BI125" s="227"/>
      <c r="BJ125" s="227"/>
      <c r="BK125" s="227"/>
      <c r="BL125" s="249"/>
      <c r="BM125" s="214"/>
      <c r="BN125" s="214"/>
      <c r="BO125" s="214"/>
      <c r="BP125" s="214"/>
      <c r="BQ125" s="214"/>
      <c r="BR125" s="214"/>
      <c r="BS125" s="214"/>
      <c r="BT125" s="214"/>
      <c r="BU125" s="214"/>
      <c r="BV125" s="217"/>
      <c r="BW125" s="212"/>
    </row>
    <row r="126" spans="2:75" ht="15.75" customHeight="1">
      <c r="B126" s="394" t="s">
        <v>766</v>
      </c>
      <c r="C126" s="395">
        <v>34781162000126</v>
      </c>
      <c r="D126" s="396" t="s">
        <v>18</v>
      </c>
      <c r="E126" s="396" t="s">
        <v>916</v>
      </c>
      <c r="F126" s="396" t="s">
        <v>961</v>
      </c>
      <c r="G126" s="397" t="s">
        <v>1048</v>
      </c>
      <c r="H126" s="397" t="s">
        <v>62</v>
      </c>
      <c r="I126" s="397"/>
      <c r="J126" s="397" t="s">
        <v>907</v>
      </c>
      <c r="K126" s="398" t="s">
        <v>81</v>
      </c>
      <c r="L126" s="399" t="s">
        <v>1694</v>
      </c>
      <c r="M126" s="399" t="s">
        <v>62</v>
      </c>
      <c r="N126" s="398">
        <v>599743</v>
      </c>
      <c r="O126" s="398" t="s">
        <v>1675</v>
      </c>
      <c r="P126" s="402">
        <v>44355</v>
      </c>
      <c r="Q126" s="403">
        <v>298516071.42000002</v>
      </c>
      <c r="R126" s="403">
        <v>255051702.32996023</v>
      </c>
      <c r="S126" s="398">
        <v>46</v>
      </c>
      <c r="T126" s="400">
        <v>7.6732469492545308E-2</v>
      </c>
      <c r="U126" s="400">
        <v>0.99193560987850016</v>
      </c>
      <c r="V126" s="400">
        <v>0.10339617297321935</v>
      </c>
      <c r="W126" s="400">
        <v>1.0136282245702855</v>
      </c>
      <c r="X126" s="400" t="s">
        <v>1781</v>
      </c>
      <c r="Y126" s="400" t="s">
        <v>1781</v>
      </c>
      <c r="Z126" s="400" t="s">
        <v>1781</v>
      </c>
      <c r="AA126" s="400" t="s">
        <v>1781</v>
      </c>
      <c r="AB126" s="400">
        <v>1.8491408492666995E-2</v>
      </c>
      <c r="AC126" s="404">
        <v>7.733514921731742E-2</v>
      </c>
      <c r="AD126" s="607">
        <v>35646238000173</v>
      </c>
      <c r="AE126" s="401" t="s">
        <v>625</v>
      </c>
      <c r="AF126" s="401" t="s">
        <v>1023</v>
      </c>
      <c r="AG126" s="405" t="s">
        <v>96</v>
      </c>
      <c r="AH126" s="405" t="s">
        <v>1019</v>
      </c>
      <c r="AI126" s="405">
        <v>1000</v>
      </c>
      <c r="AJ126" s="405">
        <v>500</v>
      </c>
      <c r="AK126" s="405">
        <v>1000</v>
      </c>
      <c r="AL126" s="400">
        <v>4.0000000000000001E-3</v>
      </c>
      <c r="AM126" s="400">
        <v>0.2</v>
      </c>
      <c r="AN126" s="400" t="s">
        <v>103</v>
      </c>
      <c r="AO126" s="401" t="s">
        <v>1678</v>
      </c>
      <c r="AP126" s="401" t="s">
        <v>24</v>
      </c>
      <c r="AQ126" s="407" t="s">
        <v>966</v>
      </c>
      <c r="AR126" s="400">
        <v>1.3333333333333333E-3</v>
      </c>
      <c r="AS126" s="400">
        <v>1.3333333333333333E-3</v>
      </c>
      <c r="AT126" s="400"/>
      <c r="AW126" s="226"/>
      <c r="AX126" s="226"/>
      <c r="AY126" s="212"/>
      <c r="AZ126" s="212"/>
      <c r="BA126" s="212"/>
      <c r="BB126" s="212"/>
      <c r="BC126" s="212"/>
      <c r="BD126" s="212"/>
      <c r="BE126" s="212"/>
      <c r="BF126" s="212"/>
      <c r="BG126" s="214"/>
      <c r="BH126" s="214"/>
      <c r="BI126" s="227"/>
      <c r="BJ126" s="227"/>
      <c r="BK126" s="227"/>
      <c r="BL126" s="249"/>
      <c r="BM126" s="214"/>
      <c r="BN126" s="214"/>
      <c r="BO126" s="214"/>
      <c r="BP126" s="214"/>
      <c r="BQ126" s="214"/>
      <c r="BR126" s="214"/>
      <c r="BS126" s="214"/>
      <c r="BT126" s="214"/>
      <c r="BU126" s="214"/>
      <c r="BV126" s="217"/>
      <c r="BW126" s="212"/>
    </row>
    <row r="127" spans="2:75" ht="15.75" customHeight="1">
      <c r="B127" s="394" t="s">
        <v>1342</v>
      </c>
      <c r="C127" s="395">
        <v>32227355000104</v>
      </c>
      <c r="D127" s="396" t="s">
        <v>18</v>
      </c>
      <c r="E127" s="396" t="s">
        <v>916</v>
      </c>
      <c r="F127" s="396" t="s">
        <v>990</v>
      </c>
      <c r="G127" s="397" t="s">
        <v>1048</v>
      </c>
      <c r="H127" s="397" t="s">
        <v>62</v>
      </c>
      <c r="I127" s="397"/>
      <c r="J127" s="397" t="s">
        <v>904</v>
      </c>
      <c r="K127" s="398" t="s">
        <v>81</v>
      </c>
      <c r="L127" s="399" t="s">
        <v>1694</v>
      </c>
      <c r="M127" s="399" t="s">
        <v>62</v>
      </c>
      <c r="N127" s="398">
        <v>491055</v>
      </c>
      <c r="O127" s="398" t="s">
        <v>1675</v>
      </c>
      <c r="P127" s="402">
        <v>43544</v>
      </c>
      <c r="Q127" s="403">
        <v>12841027.01</v>
      </c>
      <c r="R127" s="403">
        <v>17629264.52198413</v>
      </c>
      <c r="S127" s="398">
        <v>46</v>
      </c>
      <c r="T127" s="400">
        <v>8.1237216933496281E-2</v>
      </c>
      <c r="U127" s="400">
        <v>1.0501693592904415</v>
      </c>
      <c r="V127" s="400">
        <v>0.10375414827778906</v>
      </c>
      <c r="W127" s="400">
        <v>1.0171375795297286</v>
      </c>
      <c r="X127" s="400">
        <v>0.17685302435552219</v>
      </c>
      <c r="Y127" s="400">
        <v>1.3411086109055805</v>
      </c>
      <c r="Z127" s="400">
        <v>0.19147794303784749</v>
      </c>
      <c r="AA127" s="400">
        <v>1.0884227031287712</v>
      </c>
      <c r="AB127" s="400">
        <v>1.661501355203817E-2</v>
      </c>
      <c r="AC127" s="404">
        <v>0.10363574369455647</v>
      </c>
      <c r="AD127" s="607">
        <v>32227954000128</v>
      </c>
      <c r="AE127" s="401" t="s">
        <v>396</v>
      </c>
      <c r="AF127" s="401" t="s">
        <v>1028</v>
      </c>
      <c r="AG127" s="405" t="s">
        <v>1836</v>
      </c>
      <c r="AH127" s="405" t="s">
        <v>1019</v>
      </c>
      <c r="AI127" s="405">
        <v>50000</v>
      </c>
      <c r="AJ127" s="405">
        <v>10000</v>
      </c>
      <c r="AK127" s="405">
        <v>50000</v>
      </c>
      <c r="AL127" s="400">
        <v>4.5000000000000005E-3</v>
      </c>
      <c r="AM127" s="400">
        <v>0.2</v>
      </c>
      <c r="AN127" s="400" t="s">
        <v>103</v>
      </c>
      <c r="AO127" s="401" t="s">
        <v>1678</v>
      </c>
      <c r="AP127" s="401" t="s">
        <v>18</v>
      </c>
      <c r="AQ127" s="407" t="s">
        <v>973</v>
      </c>
      <c r="AR127" s="400">
        <v>8.1809999999999988E-4</v>
      </c>
      <c r="AS127" s="400">
        <v>8.1809999999999988E-4</v>
      </c>
      <c r="AT127" s="400"/>
      <c r="AW127" s="226"/>
      <c r="AX127" s="226"/>
      <c r="AY127" s="212"/>
      <c r="AZ127" s="212"/>
      <c r="BA127" s="212"/>
      <c r="BB127" s="212"/>
      <c r="BC127" s="212"/>
      <c r="BD127" s="212"/>
      <c r="BE127" s="212"/>
      <c r="BF127" s="212"/>
      <c r="BG127" s="214"/>
      <c r="BH127" s="214"/>
      <c r="BI127" s="227"/>
      <c r="BJ127" s="227"/>
      <c r="BK127" s="227"/>
      <c r="BL127" s="249"/>
      <c r="BM127" s="214"/>
      <c r="BN127" s="214"/>
      <c r="BO127" s="214"/>
      <c r="BP127" s="214"/>
      <c r="BQ127" s="214"/>
      <c r="BR127" s="214"/>
      <c r="BS127" s="214"/>
      <c r="BT127" s="214"/>
      <c r="BU127" s="214"/>
      <c r="BV127" s="217"/>
      <c r="BW127" s="212"/>
    </row>
    <row r="128" spans="2:75" ht="15.75" customHeight="1">
      <c r="B128" s="394" t="s">
        <v>1075</v>
      </c>
      <c r="C128" s="395">
        <v>44417227000102</v>
      </c>
      <c r="D128" s="396" t="s">
        <v>24</v>
      </c>
      <c r="E128" s="396" t="s">
        <v>911</v>
      </c>
      <c r="F128" s="396" t="s">
        <v>915</v>
      </c>
      <c r="G128" s="397" t="s">
        <v>62</v>
      </c>
      <c r="H128" s="397" t="s">
        <v>1693</v>
      </c>
      <c r="I128" s="397" t="s">
        <v>62</v>
      </c>
      <c r="J128" s="397" t="s">
        <v>907</v>
      </c>
      <c r="K128" s="398" t="s">
        <v>81</v>
      </c>
      <c r="L128" s="399" t="s">
        <v>1694</v>
      </c>
      <c r="M128" s="399" t="s">
        <v>62</v>
      </c>
      <c r="N128" s="398">
        <v>631108</v>
      </c>
      <c r="O128" s="398" t="s">
        <v>1675</v>
      </c>
      <c r="P128" s="402">
        <v>44552</v>
      </c>
      <c r="Q128" s="403">
        <v>18477637.350000001</v>
      </c>
      <c r="R128" s="403" t="s">
        <v>1781</v>
      </c>
      <c r="S128" s="398">
        <v>46</v>
      </c>
      <c r="T128" s="400">
        <v>0.10773355978723398</v>
      </c>
      <c r="U128" s="400">
        <v>1.3926927549531545</v>
      </c>
      <c r="V128" s="400" t="s">
        <v>1781</v>
      </c>
      <c r="W128" s="400" t="s">
        <v>1781</v>
      </c>
      <c r="X128" s="400" t="s">
        <v>1781</v>
      </c>
      <c r="Y128" s="400" t="s">
        <v>1781</v>
      </c>
      <c r="Z128" s="400" t="s">
        <v>1781</v>
      </c>
      <c r="AA128" s="400" t="s">
        <v>1781</v>
      </c>
      <c r="AB128" s="400" t="s">
        <v>1781</v>
      </c>
      <c r="AC128" s="404" t="s">
        <v>1781</v>
      </c>
      <c r="AD128" s="607" t="s">
        <v>62</v>
      </c>
      <c r="AE128" s="401" t="s">
        <v>484</v>
      </c>
      <c r="AF128" s="401" t="s">
        <v>1018</v>
      </c>
      <c r="AG128" s="405" t="s">
        <v>1835</v>
      </c>
      <c r="AH128" s="405" t="s">
        <v>1024</v>
      </c>
      <c r="AI128" s="405">
        <v>0</v>
      </c>
      <c r="AJ128" s="405">
        <v>0</v>
      </c>
      <c r="AK128" s="405">
        <v>0</v>
      </c>
      <c r="AL128" s="400">
        <v>1.6E-2</v>
      </c>
      <c r="AM128" s="400" t="s">
        <v>62</v>
      </c>
      <c r="AN128" s="400" t="s">
        <v>103</v>
      </c>
      <c r="AO128" s="401" t="s">
        <v>1678</v>
      </c>
      <c r="AP128" s="401" t="s">
        <v>24</v>
      </c>
      <c r="AQ128" s="407" t="s">
        <v>962</v>
      </c>
      <c r="AR128" s="400">
        <v>5.4000000000000003E-3</v>
      </c>
      <c r="AS128" s="400">
        <v>5.4000000000000003E-3</v>
      </c>
      <c r="AT128" s="400"/>
      <c r="AW128" s="226"/>
      <c r="AX128" s="226"/>
      <c r="AY128" s="212"/>
      <c r="AZ128" s="212"/>
      <c r="BA128" s="212"/>
      <c r="BB128" s="212"/>
      <c r="BC128" s="212"/>
      <c r="BD128" s="212"/>
      <c r="BE128" s="212"/>
      <c r="BF128" s="212"/>
      <c r="BG128" s="214"/>
      <c r="BH128" s="214"/>
      <c r="BI128" s="227"/>
      <c r="BJ128" s="227"/>
      <c r="BK128" s="227"/>
      <c r="BL128" s="249"/>
      <c r="BM128" s="214"/>
      <c r="BN128" s="214"/>
      <c r="BO128" s="214"/>
      <c r="BP128" s="214"/>
      <c r="BQ128" s="214"/>
      <c r="BR128" s="214"/>
      <c r="BS128" s="214"/>
      <c r="BT128" s="214"/>
      <c r="BU128" s="214"/>
      <c r="BV128" s="217"/>
      <c r="BW128" s="212"/>
    </row>
    <row r="129" spans="2:75" ht="15.75" customHeight="1">
      <c r="B129" s="394" t="s">
        <v>1627</v>
      </c>
      <c r="C129" s="395">
        <v>41681126000156</v>
      </c>
      <c r="D129" s="396" t="s">
        <v>27</v>
      </c>
      <c r="E129" s="396" t="s">
        <v>903</v>
      </c>
      <c r="F129" s="396" t="s">
        <v>1671</v>
      </c>
      <c r="G129" s="397"/>
      <c r="H129" s="397" t="s">
        <v>62</v>
      </c>
      <c r="I129" s="397" t="s">
        <v>62</v>
      </c>
      <c r="J129" s="397" t="s">
        <v>904</v>
      </c>
      <c r="K129" s="398" t="s">
        <v>81</v>
      </c>
      <c r="L129" s="399" t="s">
        <v>1694</v>
      </c>
      <c r="M129" s="399" t="s">
        <v>62</v>
      </c>
      <c r="N129" s="398">
        <v>606715</v>
      </c>
      <c r="O129" s="398" t="s">
        <v>1675</v>
      </c>
      <c r="P129" s="402">
        <v>44375</v>
      </c>
      <c r="Q129" s="403">
        <v>40015932.350000001</v>
      </c>
      <c r="R129" s="403">
        <v>21570627.780952372</v>
      </c>
      <c r="S129" s="398">
        <v>47</v>
      </c>
      <c r="T129" s="400">
        <v>-9.1387952338244816E-2</v>
      </c>
      <c r="U129" s="400">
        <v>-1.1813898971020484</v>
      </c>
      <c r="V129" s="400">
        <v>-0.25749992953947098</v>
      </c>
      <c r="W129" s="400">
        <v>-2.5243603210891723</v>
      </c>
      <c r="X129" s="400" t="s">
        <v>1781</v>
      </c>
      <c r="Y129" s="400" t="s">
        <v>1781</v>
      </c>
      <c r="Z129" s="400" t="s">
        <v>1781</v>
      </c>
      <c r="AA129" s="400" t="s">
        <v>1781</v>
      </c>
      <c r="AB129" s="400">
        <v>0.23014981663002376</v>
      </c>
      <c r="AC129" s="404">
        <v>-1.6002365126511835</v>
      </c>
      <c r="AD129" s="607" t="s">
        <v>62</v>
      </c>
      <c r="AE129" s="401" t="s">
        <v>147</v>
      </c>
      <c r="AF129" s="401" t="s">
        <v>1023</v>
      </c>
      <c r="AG129" s="405" t="s">
        <v>96</v>
      </c>
      <c r="AH129" s="405" t="s">
        <v>1019</v>
      </c>
      <c r="AI129" s="405">
        <v>300000</v>
      </c>
      <c r="AJ129" s="405">
        <v>1000</v>
      </c>
      <c r="AK129" s="405">
        <v>300000</v>
      </c>
      <c r="AL129" s="400">
        <v>0.01</v>
      </c>
      <c r="AM129" s="400">
        <v>0.1</v>
      </c>
      <c r="AN129" s="400" t="s">
        <v>964</v>
      </c>
      <c r="AO129" s="401" t="s">
        <v>1678</v>
      </c>
      <c r="AP129" s="401" t="s">
        <v>1021</v>
      </c>
      <c r="AQ129" s="407" t="s">
        <v>957</v>
      </c>
      <c r="AR129" s="400">
        <v>4.5000000000000005E-3</v>
      </c>
      <c r="AS129" s="400">
        <v>4.5000000000000005E-3</v>
      </c>
      <c r="AT129" s="400"/>
      <c r="AW129" s="226"/>
      <c r="AX129" s="226"/>
      <c r="AY129" s="212"/>
      <c r="AZ129" s="212"/>
      <c r="BA129" s="212"/>
      <c r="BB129" s="212"/>
      <c r="BC129" s="212"/>
      <c r="BD129" s="212"/>
      <c r="BE129" s="212"/>
      <c r="BF129" s="212"/>
      <c r="BG129" s="214"/>
      <c r="BH129" s="214"/>
      <c r="BI129" s="227"/>
      <c r="BJ129" s="227"/>
      <c r="BK129" s="227"/>
      <c r="BL129" s="249"/>
      <c r="BM129" s="214"/>
      <c r="BN129" s="214"/>
      <c r="BO129" s="214"/>
      <c r="BP129" s="214"/>
      <c r="BQ129" s="214"/>
      <c r="BR129" s="214"/>
      <c r="BS129" s="214"/>
      <c r="BT129" s="214"/>
      <c r="BU129" s="214"/>
      <c r="BV129" s="217"/>
      <c r="BW129" s="212"/>
    </row>
    <row r="130" spans="2:75" ht="15.75" customHeight="1">
      <c r="B130" s="394" t="s">
        <v>707</v>
      </c>
      <c r="C130" s="395">
        <v>24140275000199</v>
      </c>
      <c r="D130" s="396" t="s">
        <v>24</v>
      </c>
      <c r="E130" s="396" t="s">
        <v>911</v>
      </c>
      <c r="F130" s="396" t="s">
        <v>915</v>
      </c>
      <c r="G130" s="397" t="s">
        <v>62</v>
      </c>
      <c r="H130" s="397" t="s">
        <v>1183</v>
      </c>
      <c r="I130" s="397" t="s">
        <v>62</v>
      </c>
      <c r="J130" s="397" t="s">
        <v>907</v>
      </c>
      <c r="K130" s="398" t="s">
        <v>81</v>
      </c>
      <c r="L130" s="399" t="s">
        <v>1694</v>
      </c>
      <c r="M130" s="399" t="s">
        <v>1775</v>
      </c>
      <c r="N130" s="398">
        <v>420808</v>
      </c>
      <c r="O130" s="398" t="s">
        <v>1675</v>
      </c>
      <c r="P130" s="402">
        <v>42564</v>
      </c>
      <c r="Q130" s="403">
        <v>424907541.95999998</v>
      </c>
      <c r="R130" s="403">
        <v>423902290.92373037</v>
      </c>
      <c r="S130" s="398">
        <v>47</v>
      </c>
      <c r="T130" s="400">
        <v>0.11177775752764352</v>
      </c>
      <c r="U130" s="400">
        <v>1.444972888495476</v>
      </c>
      <c r="V130" s="400">
        <v>0.11044002663839891</v>
      </c>
      <c r="W130" s="400">
        <v>1.0826815432711445</v>
      </c>
      <c r="X130" s="400">
        <v>0.19322386131810143</v>
      </c>
      <c r="Y130" s="400">
        <v>1.4652516415280639</v>
      </c>
      <c r="Z130" s="400">
        <v>0.28922990977778507</v>
      </c>
      <c r="AA130" s="400">
        <v>1.6440765721188226</v>
      </c>
      <c r="AB130" s="400">
        <v>5.4785357468539145E-2</v>
      </c>
      <c r="AC130" s="404">
        <v>0.16649123685329231</v>
      </c>
      <c r="AD130" s="607" t="s">
        <v>62</v>
      </c>
      <c r="AE130" s="401" t="s">
        <v>147</v>
      </c>
      <c r="AF130" s="401" t="s">
        <v>1023</v>
      </c>
      <c r="AG130" s="405" t="s">
        <v>96</v>
      </c>
      <c r="AH130" s="405" t="s">
        <v>1019</v>
      </c>
      <c r="AI130" s="405">
        <v>300000</v>
      </c>
      <c r="AJ130" s="405">
        <v>1000</v>
      </c>
      <c r="AK130" s="405">
        <v>300000</v>
      </c>
      <c r="AL130" s="400">
        <v>0.01</v>
      </c>
      <c r="AM130" s="400" t="s">
        <v>62</v>
      </c>
      <c r="AN130" s="400" t="s">
        <v>103</v>
      </c>
      <c r="AO130" s="401" t="s">
        <v>1678</v>
      </c>
      <c r="AP130" s="401" t="s">
        <v>24</v>
      </c>
      <c r="AQ130" s="407" t="s">
        <v>966</v>
      </c>
      <c r="AR130" s="400">
        <v>3.0000000000000001E-3</v>
      </c>
      <c r="AS130" s="400">
        <v>3.0000000000000001E-3</v>
      </c>
      <c r="AT130" s="400"/>
      <c r="AW130" s="226"/>
      <c r="AX130" s="226"/>
      <c r="AY130" s="212"/>
      <c r="AZ130" s="212"/>
      <c r="BA130" s="212"/>
      <c r="BB130" s="212"/>
      <c r="BC130" s="212"/>
      <c r="BD130" s="212"/>
      <c r="BE130" s="212"/>
      <c r="BF130" s="212"/>
      <c r="BG130" s="214"/>
      <c r="BH130" s="214"/>
      <c r="BI130" s="227"/>
      <c r="BJ130" s="227"/>
      <c r="BK130" s="227"/>
      <c r="BL130" s="249"/>
      <c r="BM130" s="214"/>
      <c r="BN130" s="214"/>
      <c r="BO130" s="214"/>
      <c r="BP130" s="214"/>
      <c r="BQ130" s="214"/>
      <c r="BR130" s="214"/>
      <c r="BS130" s="214"/>
      <c r="BT130" s="214"/>
      <c r="BU130" s="214"/>
      <c r="BV130" s="217"/>
      <c r="BW130" s="212"/>
    </row>
    <row r="131" spans="2:75" ht="15.75" customHeight="1">
      <c r="B131" s="394" t="s">
        <v>319</v>
      </c>
      <c r="C131" s="395">
        <v>601692000123</v>
      </c>
      <c r="D131" s="396" t="s">
        <v>27</v>
      </c>
      <c r="E131" s="396" t="s">
        <v>903</v>
      </c>
      <c r="F131" s="396"/>
      <c r="G131" s="397"/>
      <c r="H131" s="397" t="s">
        <v>62</v>
      </c>
      <c r="I131" s="397" t="s">
        <v>62</v>
      </c>
      <c r="J131" s="397" t="s">
        <v>904</v>
      </c>
      <c r="K131" s="398" t="s">
        <v>81</v>
      </c>
      <c r="L131" s="399" t="s">
        <v>1694</v>
      </c>
      <c r="M131" s="399" t="s">
        <v>62</v>
      </c>
      <c r="N131" s="398">
        <v>24813</v>
      </c>
      <c r="O131" s="398" t="s">
        <v>1675</v>
      </c>
      <c r="P131" s="402">
        <v>34851</v>
      </c>
      <c r="Q131" s="403">
        <v>150791574.03999999</v>
      </c>
      <c r="R131" s="403">
        <v>183652025.50539693</v>
      </c>
      <c r="S131" s="398">
        <v>59</v>
      </c>
      <c r="T131" s="400">
        <v>-9.0972963308520227E-2</v>
      </c>
      <c r="U131" s="400">
        <v>-1.1760252529166721</v>
      </c>
      <c r="V131" s="400">
        <v>-0.25819083415360999</v>
      </c>
      <c r="W131" s="400">
        <v>-2.5311334965098773</v>
      </c>
      <c r="X131" s="400">
        <v>-0.22416757460262215</v>
      </c>
      <c r="Y131" s="400">
        <v>-1.6999034406165556</v>
      </c>
      <c r="Z131" s="400">
        <v>-0.14484386717636633</v>
      </c>
      <c r="AA131" s="400">
        <v>-0.82333949771208903</v>
      </c>
      <c r="AB131" s="400">
        <v>0.29138496106766826</v>
      </c>
      <c r="AC131" s="404">
        <v>-1.2127908638453431</v>
      </c>
      <c r="AD131" s="607">
        <v>9441424000166</v>
      </c>
      <c r="AE131" s="401" t="s">
        <v>320</v>
      </c>
      <c r="AF131" s="401" t="s">
        <v>1028</v>
      </c>
      <c r="AG131" s="405" t="s">
        <v>1836</v>
      </c>
      <c r="AH131" s="405" t="s">
        <v>1024</v>
      </c>
      <c r="AI131" s="405">
        <v>300000</v>
      </c>
      <c r="AJ131" s="405">
        <v>30000</v>
      </c>
      <c r="AK131" s="405">
        <v>300000</v>
      </c>
      <c r="AL131" s="400">
        <v>0.02</v>
      </c>
      <c r="AM131" s="400">
        <v>0.2</v>
      </c>
      <c r="AN131" s="400" t="s">
        <v>62</v>
      </c>
      <c r="AO131" s="401" t="s">
        <v>1675</v>
      </c>
      <c r="AP131" s="401" t="s">
        <v>1021</v>
      </c>
      <c r="AQ131" s="407" t="s">
        <v>963</v>
      </c>
      <c r="AR131" s="400">
        <v>5.0000000000000001E-3</v>
      </c>
      <c r="AS131" s="400">
        <v>5.0000000000000001E-3</v>
      </c>
      <c r="AT131" s="400"/>
      <c r="AW131" s="226"/>
      <c r="AX131" s="226"/>
      <c r="AY131" s="212"/>
      <c r="AZ131" s="212"/>
      <c r="BA131" s="212"/>
      <c r="BB131" s="212"/>
      <c r="BC131" s="212"/>
      <c r="BD131" s="212"/>
      <c r="BE131" s="212"/>
      <c r="BF131" s="212"/>
      <c r="BG131" s="214"/>
      <c r="BH131" s="214"/>
      <c r="BI131" s="227"/>
      <c r="BJ131" s="227"/>
      <c r="BK131" s="227"/>
      <c r="BL131" s="249"/>
      <c r="BM131" s="214"/>
      <c r="BN131" s="214"/>
      <c r="BO131" s="214"/>
      <c r="BP131" s="214"/>
      <c r="BQ131" s="214"/>
      <c r="BR131" s="214"/>
      <c r="BS131" s="214"/>
      <c r="BT131" s="214"/>
      <c r="BU131" s="214"/>
      <c r="BV131" s="217"/>
      <c r="BW131" s="212"/>
    </row>
    <row r="132" spans="2:75" ht="15.75" customHeight="1">
      <c r="B132" s="394" t="s">
        <v>416</v>
      </c>
      <c r="C132" s="395">
        <v>12105992000109</v>
      </c>
      <c r="D132" s="396" t="s">
        <v>24</v>
      </c>
      <c r="E132" s="396" t="s">
        <v>911</v>
      </c>
      <c r="F132" s="396" t="s">
        <v>915</v>
      </c>
      <c r="G132" s="397" t="s">
        <v>62</v>
      </c>
      <c r="H132" s="397" t="s">
        <v>1693</v>
      </c>
      <c r="I132" s="397" t="s">
        <v>62</v>
      </c>
      <c r="J132" s="397" t="s">
        <v>907</v>
      </c>
      <c r="K132" s="398" t="s">
        <v>81</v>
      </c>
      <c r="L132" s="399" t="s">
        <v>1694</v>
      </c>
      <c r="M132" s="399" t="s">
        <v>1775</v>
      </c>
      <c r="N132" s="398">
        <v>255343</v>
      </c>
      <c r="O132" s="398" t="s">
        <v>1675</v>
      </c>
      <c r="P132" s="402">
        <v>40422</v>
      </c>
      <c r="Q132" s="403">
        <v>2439103580.8200002</v>
      </c>
      <c r="R132" s="403">
        <v>2249387210.3833327</v>
      </c>
      <c r="S132" s="398">
        <v>61</v>
      </c>
      <c r="T132" s="400">
        <v>0.14858742165618377</v>
      </c>
      <c r="U132" s="400">
        <v>1.9208186012457169</v>
      </c>
      <c r="V132" s="400">
        <v>0.1988667507830435</v>
      </c>
      <c r="W132" s="400">
        <v>1.949559115447032</v>
      </c>
      <c r="X132" s="400">
        <v>0.3639277990633436</v>
      </c>
      <c r="Y132" s="400">
        <v>2.759730611621436</v>
      </c>
      <c r="Z132" s="400">
        <v>0.36272818723949052</v>
      </c>
      <c r="AA132" s="400">
        <v>2.0618646084900178</v>
      </c>
      <c r="AB132" s="400">
        <v>7.0854447009592855E-2</v>
      </c>
      <c r="AC132" s="404">
        <v>1.2249019945672033</v>
      </c>
      <c r="AD132" s="607">
        <v>12083748000184</v>
      </c>
      <c r="AE132" s="401" t="s">
        <v>412</v>
      </c>
      <c r="AF132" s="401" t="s">
        <v>1026</v>
      </c>
      <c r="AG132" s="405" t="s">
        <v>1027</v>
      </c>
      <c r="AH132" s="405" t="s">
        <v>1019</v>
      </c>
      <c r="AI132" s="405">
        <v>100000</v>
      </c>
      <c r="AJ132" s="405">
        <v>50000</v>
      </c>
      <c r="AK132" s="405">
        <v>100000</v>
      </c>
      <c r="AL132" s="400">
        <v>0.02</v>
      </c>
      <c r="AM132" s="400">
        <v>0.2</v>
      </c>
      <c r="AN132" s="400" t="s">
        <v>103</v>
      </c>
      <c r="AO132" s="401" t="s">
        <v>1678</v>
      </c>
      <c r="AP132" s="401" t="s">
        <v>24</v>
      </c>
      <c r="AQ132" s="407" t="s">
        <v>966</v>
      </c>
      <c r="AR132" s="400" t="s">
        <v>62</v>
      </c>
      <c r="AS132" s="400" t="s">
        <v>62</v>
      </c>
      <c r="AT132" s="400"/>
      <c r="AW132" s="226"/>
      <c r="AX132" s="226"/>
      <c r="AY132" s="212"/>
      <c r="AZ132" s="212"/>
      <c r="BA132" s="212"/>
      <c r="BB132" s="212"/>
      <c r="BC132" s="212"/>
      <c r="BD132" s="212"/>
      <c r="BE132" s="212"/>
      <c r="BF132" s="212"/>
      <c r="BG132" s="214"/>
      <c r="BH132" s="214"/>
      <c r="BI132" s="227"/>
      <c r="BJ132" s="227"/>
      <c r="BK132" s="227"/>
      <c r="BL132" s="249"/>
      <c r="BM132" s="214"/>
      <c r="BN132" s="214"/>
      <c r="BO132" s="214"/>
      <c r="BP132" s="214"/>
      <c r="BQ132" s="214"/>
      <c r="BR132" s="214"/>
      <c r="BS132" s="214"/>
      <c r="BT132" s="214"/>
      <c r="BU132" s="214"/>
      <c r="BV132" s="217"/>
      <c r="BW132" s="212"/>
    </row>
    <row r="133" spans="2:75" ht="15.75" customHeight="1">
      <c r="B133" s="394" t="s">
        <v>78</v>
      </c>
      <c r="C133" s="395">
        <v>34581406000127</v>
      </c>
      <c r="D133" s="396" t="s">
        <v>27</v>
      </c>
      <c r="E133" s="396" t="s">
        <v>903</v>
      </c>
      <c r="F133" s="396" t="s">
        <v>1671</v>
      </c>
      <c r="G133" s="397"/>
      <c r="H133" s="397" t="s">
        <v>62</v>
      </c>
      <c r="I133" s="397" t="s">
        <v>62</v>
      </c>
      <c r="J133" s="397" t="s">
        <v>904</v>
      </c>
      <c r="K133" s="398" t="s">
        <v>81</v>
      </c>
      <c r="L133" s="399" t="s">
        <v>1694</v>
      </c>
      <c r="M133" s="399" t="s">
        <v>1775</v>
      </c>
      <c r="N133" s="398">
        <v>507113</v>
      </c>
      <c r="O133" s="398" t="s">
        <v>1675</v>
      </c>
      <c r="P133" s="402">
        <v>43725</v>
      </c>
      <c r="Q133" s="403">
        <v>325036116.47000003</v>
      </c>
      <c r="R133" s="403">
        <v>372906796.45376998</v>
      </c>
      <c r="S133" s="398">
        <v>62</v>
      </c>
      <c r="T133" s="400">
        <v>-5.7841895190463344E-2</v>
      </c>
      <c r="U133" s="400">
        <v>-0.7477334687873517</v>
      </c>
      <c r="V133" s="400">
        <v>-0.27710168408410962</v>
      </c>
      <c r="W133" s="400">
        <v>-2.7165230587051075</v>
      </c>
      <c r="X133" s="400">
        <v>-0.21405088885937384</v>
      </c>
      <c r="Y133" s="400">
        <v>-1.6231867748228086</v>
      </c>
      <c r="Z133" s="400" t="s">
        <v>1781</v>
      </c>
      <c r="AA133" s="400" t="s">
        <v>1781</v>
      </c>
      <c r="AB133" s="400">
        <v>0.25424376767240997</v>
      </c>
      <c r="AC133" s="404">
        <v>-1.5307758206907245</v>
      </c>
      <c r="AD133" s="607">
        <v>34270949000123</v>
      </c>
      <c r="AE133" s="401" t="s">
        <v>107</v>
      </c>
      <c r="AF133" s="401" t="s">
        <v>1018</v>
      </c>
      <c r="AG133" s="405" t="s">
        <v>1835</v>
      </c>
      <c r="AH133" s="405" t="s">
        <v>1019</v>
      </c>
      <c r="AI133" s="405">
        <v>10000</v>
      </c>
      <c r="AJ133" s="405">
        <v>10000</v>
      </c>
      <c r="AK133" s="405">
        <v>10000</v>
      </c>
      <c r="AL133" s="400">
        <v>0</v>
      </c>
      <c r="AM133" s="400" t="s">
        <v>62</v>
      </c>
      <c r="AN133" s="400" t="s">
        <v>62</v>
      </c>
      <c r="AO133" s="401" t="s">
        <v>1678</v>
      </c>
      <c r="AP133" s="401" t="s">
        <v>1021</v>
      </c>
      <c r="AQ133" s="407" t="s">
        <v>957</v>
      </c>
      <c r="AR133" s="400">
        <v>2.2839506172839504E-3</v>
      </c>
      <c r="AS133" s="400">
        <v>2.2839506172839504E-3</v>
      </c>
      <c r="AT133" s="400"/>
      <c r="AW133" s="226"/>
      <c r="AX133" s="226"/>
      <c r="AY133" s="212"/>
      <c r="AZ133" s="212"/>
      <c r="BA133" s="212"/>
      <c r="BB133" s="212"/>
      <c r="BC133" s="212"/>
      <c r="BD133" s="212"/>
      <c r="BE133" s="212"/>
      <c r="BF133" s="212"/>
      <c r="BG133" s="214"/>
      <c r="BH133" s="214"/>
      <c r="BI133" s="227"/>
      <c r="BJ133" s="227"/>
      <c r="BK133" s="227"/>
      <c r="BL133" s="249"/>
      <c r="BM133" s="214"/>
      <c r="BN133" s="214"/>
      <c r="BO133" s="214"/>
      <c r="BP133" s="214"/>
      <c r="BQ133" s="214"/>
      <c r="BR133" s="214"/>
      <c r="BS133" s="214"/>
      <c r="BT133" s="214"/>
      <c r="BU133" s="214"/>
      <c r="BV133" s="217"/>
      <c r="BW133" s="212"/>
    </row>
    <row r="134" spans="2:75" ht="15.75" customHeight="1">
      <c r="B134" s="394" t="s">
        <v>1235</v>
      </c>
      <c r="C134" s="395">
        <v>27717327000135</v>
      </c>
      <c r="D134" s="396" t="s">
        <v>27</v>
      </c>
      <c r="E134" s="396" t="s">
        <v>903</v>
      </c>
      <c r="F134" s="396" t="s">
        <v>1671</v>
      </c>
      <c r="G134" s="397"/>
      <c r="H134" s="397" t="s">
        <v>62</v>
      </c>
      <c r="I134" s="397" t="s">
        <v>62</v>
      </c>
      <c r="J134" s="397" t="s">
        <v>904</v>
      </c>
      <c r="K134" s="398" t="s">
        <v>81</v>
      </c>
      <c r="L134" s="399" t="s">
        <v>1694</v>
      </c>
      <c r="M134" s="399" t="s">
        <v>62</v>
      </c>
      <c r="N134" s="398">
        <v>449792</v>
      </c>
      <c r="O134" s="398" t="s">
        <v>1675</v>
      </c>
      <c r="P134" s="402">
        <v>42982</v>
      </c>
      <c r="Q134" s="403">
        <v>75416027.230000004</v>
      </c>
      <c r="R134" s="403">
        <v>152412291.53301585</v>
      </c>
      <c r="S134" s="398">
        <v>62</v>
      </c>
      <c r="T134" s="400">
        <v>-8.5951894053384437E-2</v>
      </c>
      <c r="U134" s="400">
        <v>-1.1111169106363656</v>
      </c>
      <c r="V134" s="400">
        <v>-0.3248826344876321</v>
      </c>
      <c r="W134" s="400">
        <v>-3.1849361395098272</v>
      </c>
      <c r="X134" s="400">
        <v>-0.27866411026554894</v>
      </c>
      <c r="Y134" s="400">
        <v>-2.1131605704191658</v>
      </c>
      <c r="Z134" s="400">
        <v>-9.6214559622065932E-2</v>
      </c>
      <c r="AA134" s="400">
        <v>-0.54691474852272659</v>
      </c>
      <c r="AB134" s="400">
        <v>0.26094978121617562</v>
      </c>
      <c r="AC134" s="404">
        <v>-1.7463940233891491</v>
      </c>
      <c r="AD134" s="607">
        <v>34473526000100</v>
      </c>
      <c r="AE134" s="401" t="s">
        <v>107</v>
      </c>
      <c r="AF134" s="401" t="s">
        <v>1018</v>
      </c>
      <c r="AG134" s="405" t="s">
        <v>1835</v>
      </c>
      <c r="AH134" s="405" t="s">
        <v>1024</v>
      </c>
      <c r="AI134" s="405">
        <v>5000</v>
      </c>
      <c r="AJ134" s="405">
        <v>1000</v>
      </c>
      <c r="AK134" s="405">
        <v>5000</v>
      </c>
      <c r="AL134" s="400">
        <v>0</v>
      </c>
      <c r="AM134" s="400" t="s">
        <v>62</v>
      </c>
      <c r="AN134" s="400" t="s">
        <v>62</v>
      </c>
      <c r="AO134" s="401" t="s">
        <v>1678</v>
      </c>
      <c r="AP134" s="401" t="s">
        <v>1021</v>
      </c>
      <c r="AQ134" s="407" t="s">
        <v>963</v>
      </c>
      <c r="AR134" s="400">
        <v>5.3333333333333332E-3</v>
      </c>
      <c r="AS134" s="400">
        <v>5.3333333333333332E-3</v>
      </c>
      <c r="AT134" s="400"/>
      <c r="AW134" s="226"/>
      <c r="AX134" s="226"/>
      <c r="AY134" s="212"/>
      <c r="AZ134" s="212"/>
      <c r="BA134" s="212"/>
      <c r="BB134" s="212"/>
      <c r="BC134" s="212"/>
      <c r="BD134" s="212"/>
      <c r="BE134" s="212"/>
      <c r="BF134" s="212"/>
      <c r="BG134" s="214"/>
      <c r="BH134" s="214"/>
      <c r="BI134" s="227"/>
      <c r="BJ134" s="227"/>
      <c r="BK134" s="227"/>
      <c r="BL134" s="249"/>
      <c r="BM134" s="214"/>
      <c r="BN134" s="214"/>
      <c r="BO134" s="214"/>
      <c r="BP134" s="214"/>
      <c r="BQ134" s="214"/>
      <c r="BR134" s="214"/>
      <c r="BS134" s="214"/>
      <c r="BT134" s="214"/>
      <c r="BU134" s="214"/>
      <c r="BV134" s="217"/>
      <c r="BW134" s="212"/>
    </row>
    <row r="135" spans="2:75" ht="15.75" customHeight="1">
      <c r="B135" s="394" t="s">
        <v>1546</v>
      </c>
      <c r="C135" s="395">
        <v>17447468000121</v>
      </c>
      <c r="D135" s="396" t="s">
        <v>27</v>
      </c>
      <c r="E135" s="396" t="s">
        <v>910</v>
      </c>
      <c r="F135" s="396"/>
      <c r="G135" s="397"/>
      <c r="H135" s="397" t="s">
        <v>1183</v>
      </c>
      <c r="I135" s="397" t="s">
        <v>62</v>
      </c>
      <c r="J135" s="397" t="s">
        <v>904</v>
      </c>
      <c r="K135" s="398" t="s">
        <v>81</v>
      </c>
      <c r="L135" s="399" t="s">
        <v>1694</v>
      </c>
      <c r="M135" s="399" t="s">
        <v>1775</v>
      </c>
      <c r="N135" s="398">
        <v>331155</v>
      </c>
      <c r="O135" s="398" t="s">
        <v>1675</v>
      </c>
      <c r="P135" s="402">
        <v>41353</v>
      </c>
      <c r="Q135" s="403">
        <v>131139578.97</v>
      </c>
      <c r="R135" s="403">
        <v>119233983.18507934</v>
      </c>
      <c r="S135" s="398">
        <v>62</v>
      </c>
      <c r="T135" s="400">
        <v>0.13220060891469143</v>
      </c>
      <c r="U135" s="400">
        <v>1.7089830745359169</v>
      </c>
      <c r="V135" s="400">
        <v>7.9250181052307411E-2</v>
      </c>
      <c r="W135" s="400">
        <v>0.77691676593997716</v>
      </c>
      <c r="X135" s="400">
        <v>0.32849990848505062</v>
      </c>
      <c r="Y135" s="400">
        <v>2.4910744815161561</v>
      </c>
      <c r="Z135" s="400">
        <v>0.31632752035788703</v>
      </c>
      <c r="AA135" s="400">
        <v>1.7981081753834118</v>
      </c>
      <c r="AB135" s="400">
        <v>0.16198021772291463</v>
      </c>
      <c r="AC135" s="404">
        <v>-4.8131310812850804E-2</v>
      </c>
      <c r="AD135" s="607">
        <v>17735052000109</v>
      </c>
      <c r="AE135" s="401" t="s">
        <v>107</v>
      </c>
      <c r="AF135" s="401" t="s">
        <v>1018</v>
      </c>
      <c r="AG135" s="405" t="s">
        <v>1835</v>
      </c>
      <c r="AH135" s="405" t="s">
        <v>1019</v>
      </c>
      <c r="AI135" s="405">
        <v>5000</v>
      </c>
      <c r="AJ135" s="405">
        <v>5000</v>
      </c>
      <c r="AK135" s="405">
        <v>5000</v>
      </c>
      <c r="AL135" s="400">
        <v>0</v>
      </c>
      <c r="AM135" s="400" t="s">
        <v>62</v>
      </c>
      <c r="AN135" s="400" t="s">
        <v>1798</v>
      </c>
      <c r="AO135" s="401" t="s">
        <v>1678</v>
      </c>
      <c r="AP135" s="401" t="s">
        <v>1021</v>
      </c>
      <c r="AQ135" s="407" t="s">
        <v>957</v>
      </c>
      <c r="AR135" s="400">
        <v>3.3333333333333331E-3</v>
      </c>
      <c r="AS135" s="400">
        <v>3.3333333333333331E-3</v>
      </c>
      <c r="AT135" s="400"/>
      <c r="AW135" s="226"/>
      <c r="AX135" s="226"/>
      <c r="AY135" s="212"/>
      <c r="AZ135" s="212"/>
      <c r="BA135" s="212"/>
      <c r="BB135" s="212"/>
      <c r="BC135" s="212"/>
      <c r="BD135" s="212"/>
      <c r="BE135" s="212"/>
      <c r="BF135" s="212"/>
      <c r="BG135" s="214"/>
      <c r="BH135" s="214"/>
      <c r="BI135" s="227"/>
      <c r="BJ135" s="227"/>
      <c r="BK135" s="227"/>
      <c r="BL135" s="249"/>
      <c r="BM135" s="214"/>
      <c r="BN135" s="214"/>
      <c r="BO135" s="214"/>
      <c r="BP135" s="214"/>
      <c r="BQ135" s="214"/>
      <c r="BR135" s="214"/>
      <c r="BS135" s="214"/>
      <c r="BT135" s="214"/>
      <c r="BU135" s="214"/>
      <c r="BV135" s="217"/>
      <c r="BW135" s="212"/>
    </row>
    <row r="136" spans="2:75" ht="15.75" customHeight="1">
      <c r="B136" s="394" t="s">
        <v>397</v>
      </c>
      <c r="C136" s="395">
        <v>19488866000111</v>
      </c>
      <c r="D136" s="396" t="s">
        <v>18</v>
      </c>
      <c r="E136" s="396" t="s">
        <v>916</v>
      </c>
      <c r="F136" s="396" t="s">
        <v>961</v>
      </c>
      <c r="G136" s="397" t="s">
        <v>1048</v>
      </c>
      <c r="H136" s="397" t="s">
        <v>62</v>
      </c>
      <c r="I136" s="397"/>
      <c r="J136" s="397" t="s">
        <v>904</v>
      </c>
      <c r="K136" s="398" t="s">
        <v>81</v>
      </c>
      <c r="L136" s="399" t="s">
        <v>1694</v>
      </c>
      <c r="M136" s="399" t="s">
        <v>62</v>
      </c>
      <c r="N136" s="398">
        <v>425338</v>
      </c>
      <c r="O136" s="398" t="s">
        <v>1675</v>
      </c>
      <c r="P136" s="402">
        <v>42551</v>
      </c>
      <c r="Q136" s="403">
        <v>576336343</v>
      </c>
      <c r="R136" s="403">
        <v>414029785.15519845</v>
      </c>
      <c r="S136" s="398">
        <v>76</v>
      </c>
      <c r="T136" s="400">
        <v>9.0146879912603062E-2</v>
      </c>
      <c r="U136" s="400">
        <v>1.1653463116215637</v>
      </c>
      <c r="V136" s="400">
        <v>0.1189423656208386</v>
      </c>
      <c r="W136" s="400">
        <v>1.1660328948699825</v>
      </c>
      <c r="X136" s="400">
        <v>0.21258817921009343</v>
      </c>
      <c r="Y136" s="400">
        <v>1.6120947818356759</v>
      </c>
      <c r="Z136" s="400">
        <v>0.19866145666730595</v>
      </c>
      <c r="AA136" s="400">
        <v>1.1292561234094147</v>
      </c>
      <c r="AB136" s="400">
        <v>2.8312156416509982E-3</v>
      </c>
      <c r="AC136" s="404">
        <v>5.3902304817843829</v>
      </c>
      <c r="AD136" s="607">
        <v>18990334000115</v>
      </c>
      <c r="AE136" s="401" t="s">
        <v>396</v>
      </c>
      <c r="AF136" s="401" t="s">
        <v>1028</v>
      </c>
      <c r="AG136" s="405" t="s">
        <v>1836</v>
      </c>
      <c r="AH136" s="405" t="s">
        <v>1024</v>
      </c>
      <c r="AI136" s="405">
        <v>100000</v>
      </c>
      <c r="AJ136" s="405">
        <v>50000</v>
      </c>
      <c r="AK136" s="405">
        <v>100000</v>
      </c>
      <c r="AL136" s="400">
        <v>7.4999999999999997E-3</v>
      </c>
      <c r="AM136" s="400">
        <v>0.2</v>
      </c>
      <c r="AN136" s="400" t="s">
        <v>103</v>
      </c>
      <c r="AO136" s="401" t="s">
        <v>1678</v>
      </c>
      <c r="AP136" s="401" t="s">
        <v>24</v>
      </c>
      <c r="AQ136" s="407" t="s">
        <v>969</v>
      </c>
      <c r="AR136" s="400">
        <v>1E-3</v>
      </c>
      <c r="AS136" s="400">
        <v>1E-3</v>
      </c>
      <c r="AT136" s="400"/>
      <c r="AW136" s="226"/>
      <c r="AX136" s="226"/>
      <c r="AY136" s="212"/>
      <c r="AZ136" s="212"/>
      <c r="BA136" s="212"/>
      <c r="BB136" s="212"/>
      <c r="BC136" s="212"/>
      <c r="BD136" s="212"/>
      <c r="BE136" s="212"/>
      <c r="BF136" s="212"/>
      <c r="BG136" s="214"/>
      <c r="BH136" s="214"/>
      <c r="BI136" s="227"/>
      <c r="BJ136" s="227"/>
      <c r="BK136" s="227"/>
      <c r="BL136" s="249"/>
      <c r="BM136" s="214"/>
      <c r="BN136" s="214"/>
      <c r="BO136" s="214"/>
      <c r="BP136" s="214"/>
      <c r="BQ136" s="214"/>
      <c r="BR136" s="214"/>
      <c r="BS136" s="214"/>
      <c r="BT136" s="214"/>
      <c r="BU136" s="214"/>
      <c r="BV136" s="217"/>
      <c r="BW136" s="212"/>
    </row>
    <row r="137" spans="2:75" ht="15.75" customHeight="1">
      <c r="B137" s="394" t="s">
        <v>403</v>
      </c>
      <c r="C137" s="395">
        <v>21946695000179</v>
      </c>
      <c r="D137" s="396" t="s">
        <v>18</v>
      </c>
      <c r="E137" s="396" t="s">
        <v>916</v>
      </c>
      <c r="F137" s="396" t="s">
        <v>961</v>
      </c>
      <c r="G137" s="397" t="s">
        <v>1048</v>
      </c>
      <c r="H137" s="397" t="s">
        <v>62</v>
      </c>
      <c r="I137" s="397"/>
      <c r="J137" s="397" t="s">
        <v>904</v>
      </c>
      <c r="K137" s="398" t="s">
        <v>81</v>
      </c>
      <c r="L137" s="399" t="s">
        <v>1694</v>
      </c>
      <c r="M137" s="399" t="s">
        <v>62</v>
      </c>
      <c r="N137" s="398">
        <v>393185</v>
      </c>
      <c r="O137" s="398" t="s">
        <v>1675</v>
      </c>
      <c r="P137" s="402">
        <v>42118</v>
      </c>
      <c r="Q137" s="403">
        <v>327919925.73000002</v>
      </c>
      <c r="R137" s="403">
        <v>342931780.14373022</v>
      </c>
      <c r="S137" s="398">
        <v>76</v>
      </c>
      <c r="T137" s="400">
        <v>8.7314327036811967E-2</v>
      </c>
      <c r="U137" s="400">
        <v>1.1287293477346669</v>
      </c>
      <c r="V137" s="400">
        <v>0.11049730768022203</v>
      </c>
      <c r="W137" s="400">
        <v>1.0832430890136524</v>
      </c>
      <c r="X137" s="400">
        <v>0.22309032086324643</v>
      </c>
      <c r="Y137" s="400">
        <v>1.6917344298163628</v>
      </c>
      <c r="Z137" s="400">
        <v>0.17917301327133872</v>
      </c>
      <c r="AA137" s="400">
        <v>1.0184774932221352</v>
      </c>
      <c r="AB137" s="400">
        <v>6.7166321318470647E-3</v>
      </c>
      <c r="AC137" s="404">
        <v>1.1464267141977618</v>
      </c>
      <c r="AD137" s="607">
        <v>21762085000115</v>
      </c>
      <c r="AE137" s="401" t="s">
        <v>396</v>
      </c>
      <c r="AF137" s="401" t="s">
        <v>1028</v>
      </c>
      <c r="AG137" s="405" t="s">
        <v>1836</v>
      </c>
      <c r="AH137" s="405" t="s">
        <v>1024</v>
      </c>
      <c r="AI137" s="405">
        <v>100000</v>
      </c>
      <c r="AJ137" s="405">
        <v>50000</v>
      </c>
      <c r="AK137" s="405">
        <v>100000</v>
      </c>
      <c r="AL137" s="400">
        <v>8.5000000000000006E-3</v>
      </c>
      <c r="AM137" s="400">
        <v>0.2</v>
      </c>
      <c r="AN137" s="400" t="s">
        <v>103</v>
      </c>
      <c r="AO137" s="401" t="s">
        <v>1678</v>
      </c>
      <c r="AP137" s="401" t="s">
        <v>24</v>
      </c>
      <c r="AQ137" s="407" t="s">
        <v>969</v>
      </c>
      <c r="AR137" s="400">
        <v>1.6665666666666665E-3</v>
      </c>
      <c r="AS137" s="400">
        <v>1.6665666666666665E-3</v>
      </c>
      <c r="AT137" s="400"/>
      <c r="AW137" s="226"/>
      <c r="AX137" s="226"/>
      <c r="AY137" s="212"/>
      <c r="AZ137" s="212"/>
      <c r="BA137" s="212"/>
      <c r="BB137" s="212"/>
      <c r="BC137" s="212"/>
      <c r="BD137" s="212"/>
      <c r="BE137" s="212"/>
      <c r="BF137" s="212"/>
      <c r="BG137" s="214"/>
      <c r="BH137" s="214"/>
      <c r="BI137" s="227"/>
      <c r="BJ137" s="227"/>
      <c r="BK137" s="227"/>
      <c r="BL137" s="249"/>
      <c r="BM137" s="214"/>
      <c r="BN137" s="214"/>
      <c r="BO137" s="214"/>
      <c r="BP137" s="214"/>
      <c r="BQ137" s="214"/>
      <c r="BR137" s="214"/>
      <c r="BS137" s="214"/>
      <c r="BT137" s="214"/>
      <c r="BU137" s="214"/>
      <c r="BV137" s="217"/>
      <c r="BW137" s="212"/>
    </row>
    <row r="138" spans="2:75" ht="15.75" customHeight="1">
      <c r="B138" s="394" t="s">
        <v>1350</v>
      </c>
      <c r="C138" s="395">
        <v>26525450000191</v>
      </c>
      <c r="D138" s="396" t="s">
        <v>18</v>
      </c>
      <c r="E138" s="396" t="s">
        <v>916</v>
      </c>
      <c r="F138" s="396" t="s">
        <v>961</v>
      </c>
      <c r="G138" s="397" t="s">
        <v>1048</v>
      </c>
      <c r="H138" s="397" t="s">
        <v>62</v>
      </c>
      <c r="I138" s="397"/>
      <c r="J138" s="397" t="s">
        <v>907</v>
      </c>
      <c r="K138" s="398" t="s">
        <v>81</v>
      </c>
      <c r="L138" s="399" t="s">
        <v>1694</v>
      </c>
      <c r="M138" s="399" t="s">
        <v>62</v>
      </c>
      <c r="N138" s="398">
        <v>444456</v>
      </c>
      <c r="O138" s="398" t="s">
        <v>1675</v>
      </c>
      <c r="P138" s="402">
        <v>42754</v>
      </c>
      <c r="Q138" s="403">
        <v>123214972.52</v>
      </c>
      <c r="R138" s="403">
        <v>140474322.83630961</v>
      </c>
      <c r="S138" s="398">
        <v>76</v>
      </c>
      <c r="T138" s="400">
        <v>8.1994216607156556E-2</v>
      </c>
      <c r="U138" s="400">
        <v>1.0599552418240799</v>
      </c>
      <c r="V138" s="400">
        <v>9.7303882433552813E-2</v>
      </c>
      <c r="W138" s="400">
        <v>0.95390340627466053</v>
      </c>
      <c r="X138" s="400">
        <v>0.23360340470767627</v>
      </c>
      <c r="Y138" s="400">
        <v>1.7714570544212667</v>
      </c>
      <c r="Z138" s="400">
        <v>0.14736897421939466</v>
      </c>
      <c r="AA138" s="400">
        <v>0.83769302475472673</v>
      </c>
      <c r="AB138" s="400">
        <v>1.3080325510591198E-2</v>
      </c>
      <c r="AC138" s="404">
        <v>-0.32060437788296559</v>
      </c>
      <c r="AD138" s="607" t="s">
        <v>62</v>
      </c>
      <c r="AE138" s="401" t="s">
        <v>396</v>
      </c>
      <c r="AF138" s="401" t="s">
        <v>1028</v>
      </c>
      <c r="AG138" s="405" t="s">
        <v>1836</v>
      </c>
      <c r="AH138" s="405" t="s">
        <v>1035</v>
      </c>
      <c r="AI138" s="405">
        <v>100000</v>
      </c>
      <c r="AJ138" s="405">
        <v>50000</v>
      </c>
      <c r="AK138" s="405">
        <v>100000</v>
      </c>
      <c r="AL138" s="400">
        <v>1.3000000000000001E-2</v>
      </c>
      <c r="AM138" s="400">
        <v>0.2</v>
      </c>
      <c r="AN138" s="400" t="s">
        <v>103</v>
      </c>
      <c r="AO138" s="401" t="s">
        <v>1678</v>
      </c>
      <c r="AP138" s="401" t="s">
        <v>24</v>
      </c>
      <c r="AQ138" s="407" t="s">
        <v>977</v>
      </c>
      <c r="AR138" s="400">
        <v>2.0002666666666664E-3</v>
      </c>
      <c r="AS138" s="400">
        <v>2.0002666666666664E-3</v>
      </c>
      <c r="AT138" s="400"/>
      <c r="AW138" s="226"/>
      <c r="AX138" s="226"/>
      <c r="AY138" s="212"/>
      <c r="AZ138" s="212"/>
      <c r="BA138" s="212"/>
      <c r="BB138" s="212"/>
      <c r="BC138" s="212"/>
      <c r="BD138" s="212"/>
      <c r="BE138" s="212"/>
      <c r="BF138" s="212"/>
      <c r="BG138" s="214"/>
      <c r="BH138" s="214"/>
      <c r="BI138" s="227"/>
      <c r="BJ138" s="227"/>
      <c r="BK138" s="227"/>
      <c r="BL138" s="249"/>
      <c r="BM138" s="214"/>
      <c r="BN138" s="214"/>
      <c r="BO138" s="214"/>
      <c r="BP138" s="214"/>
      <c r="BQ138" s="214"/>
      <c r="BR138" s="214"/>
      <c r="BS138" s="214"/>
      <c r="BT138" s="214"/>
      <c r="BU138" s="214"/>
      <c r="BV138" s="217"/>
      <c r="BW138" s="212"/>
    </row>
    <row r="139" spans="2:75" ht="15.75" customHeight="1">
      <c r="B139" s="394" t="s">
        <v>614</v>
      </c>
      <c r="C139" s="395">
        <v>25423215000146</v>
      </c>
      <c r="D139" s="396" t="s">
        <v>24</v>
      </c>
      <c r="E139" s="396" t="s">
        <v>912</v>
      </c>
      <c r="F139" s="396" t="s">
        <v>913</v>
      </c>
      <c r="G139" s="397" t="s">
        <v>62</v>
      </c>
      <c r="H139" s="397" t="s">
        <v>1693</v>
      </c>
      <c r="I139" s="397" t="s">
        <v>62</v>
      </c>
      <c r="J139" s="397" t="s">
        <v>904</v>
      </c>
      <c r="K139" s="398" t="s">
        <v>81</v>
      </c>
      <c r="L139" s="399" t="s">
        <v>1694</v>
      </c>
      <c r="M139" s="399" t="s">
        <v>1775</v>
      </c>
      <c r="N139" s="398">
        <v>428035</v>
      </c>
      <c r="O139" s="398" t="s">
        <v>1675</v>
      </c>
      <c r="P139" s="402">
        <v>42677</v>
      </c>
      <c r="Q139" s="403">
        <v>254165199.18000001</v>
      </c>
      <c r="R139" s="403">
        <v>277670602.60123003</v>
      </c>
      <c r="S139" s="398">
        <v>77</v>
      </c>
      <c r="T139" s="400">
        <v>0.11084835139601412</v>
      </c>
      <c r="U139" s="400">
        <v>1.4329582740291427</v>
      </c>
      <c r="V139" s="400">
        <v>9.3096863405803365E-2</v>
      </c>
      <c r="W139" s="400">
        <v>0.91266055264471435</v>
      </c>
      <c r="X139" s="400">
        <v>0.23928114709756376</v>
      </c>
      <c r="Y139" s="400">
        <v>1.8145124063855882</v>
      </c>
      <c r="Z139" s="400">
        <v>0.41164107467953692</v>
      </c>
      <c r="AA139" s="400">
        <v>2.3399013176832311</v>
      </c>
      <c r="AB139" s="400">
        <v>0.10238768640090619</v>
      </c>
      <c r="AC139" s="404">
        <v>-2.8278200454801703E-2</v>
      </c>
      <c r="AD139" s="607">
        <v>25423226000126</v>
      </c>
      <c r="AE139" s="401" t="s">
        <v>613</v>
      </c>
      <c r="AF139" s="401" t="s">
        <v>1026</v>
      </c>
      <c r="AG139" s="405" t="s">
        <v>1027</v>
      </c>
      <c r="AH139" s="405" t="s">
        <v>1019</v>
      </c>
      <c r="AI139" s="405">
        <v>100000</v>
      </c>
      <c r="AJ139" s="405">
        <v>50000</v>
      </c>
      <c r="AK139" s="405">
        <v>100000</v>
      </c>
      <c r="AL139" s="400">
        <v>1.8500000000000003E-2</v>
      </c>
      <c r="AM139" s="400">
        <v>0.2</v>
      </c>
      <c r="AN139" s="400" t="s">
        <v>103</v>
      </c>
      <c r="AO139" s="401" t="s">
        <v>1678</v>
      </c>
      <c r="AP139" s="401" t="s">
        <v>24</v>
      </c>
      <c r="AQ139" s="407" t="s">
        <v>966</v>
      </c>
      <c r="AR139" s="400">
        <v>3.6999999999999993E-3</v>
      </c>
      <c r="AS139" s="400">
        <v>3.6999999999999993E-3</v>
      </c>
      <c r="AT139" s="400"/>
      <c r="AW139" s="226"/>
      <c r="AX139" s="226"/>
      <c r="AY139" s="212"/>
      <c r="AZ139" s="212"/>
      <c r="BA139" s="212"/>
      <c r="BB139" s="212"/>
      <c r="BC139" s="212"/>
      <c r="BD139" s="212"/>
      <c r="BE139" s="212"/>
      <c r="BF139" s="212"/>
      <c r="BG139" s="214"/>
      <c r="BH139" s="214"/>
      <c r="BI139" s="227"/>
      <c r="BJ139" s="227"/>
      <c r="BK139" s="227"/>
      <c r="BL139" s="249"/>
      <c r="BM139" s="214"/>
      <c r="BN139" s="214"/>
      <c r="BO139" s="214"/>
      <c r="BP139" s="214"/>
      <c r="BQ139" s="214"/>
      <c r="BR139" s="214"/>
      <c r="BS139" s="214"/>
      <c r="BT139" s="214"/>
      <c r="BU139" s="214"/>
      <c r="BV139" s="217"/>
      <c r="BW139" s="212"/>
    </row>
    <row r="140" spans="2:75" ht="15.75" customHeight="1">
      <c r="B140" s="394" t="s">
        <v>1532</v>
      </c>
      <c r="C140" s="395">
        <v>19366052000104</v>
      </c>
      <c r="D140" s="396" t="s">
        <v>24</v>
      </c>
      <c r="E140" s="396" t="s">
        <v>912</v>
      </c>
      <c r="F140" s="396" t="s">
        <v>913</v>
      </c>
      <c r="G140" s="397" t="s">
        <v>62</v>
      </c>
      <c r="H140" s="397" t="s">
        <v>1692</v>
      </c>
      <c r="I140" s="397" t="s">
        <v>62</v>
      </c>
      <c r="J140" s="397" t="s">
        <v>904</v>
      </c>
      <c r="K140" s="398" t="s">
        <v>81</v>
      </c>
      <c r="L140" s="399" t="s">
        <v>1694</v>
      </c>
      <c r="M140" s="399" t="s">
        <v>62</v>
      </c>
      <c r="N140" s="398">
        <v>396941</v>
      </c>
      <c r="O140" s="398" t="s">
        <v>1678</v>
      </c>
      <c r="P140" s="402">
        <v>42163</v>
      </c>
      <c r="Q140" s="403">
        <v>1478017400.52</v>
      </c>
      <c r="R140" s="403">
        <v>1467760374.0115087</v>
      </c>
      <c r="S140" s="398">
        <v>91</v>
      </c>
      <c r="T140" s="400">
        <v>0.10238824671930824</v>
      </c>
      <c r="U140" s="400">
        <v>1.3235928496185614</v>
      </c>
      <c r="V140" s="400">
        <v>0.1276545029266849</v>
      </c>
      <c r="W140" s="400">
        <v>1.2514409715482635</v>
      </c>
      <c r="X140" s="400">
        <v>0.19398174520344869</v>
      </c>
      <c r="Y140" s="400">
        <v>1.4709988127082554</v>
      </c>
      <c r="Z140" s="400">
        <v>0.42957164056046571</v>
      </c>
      <c r="AA140" s="400">
        <v>2.4418244670294276</v>
      </c>
      <c r="AB140" s="400">
        <v>3.0040434172156533E-2</v>
      </c>
      <c r="AC140" s="404">
        <v>0.7811351680676718</v>
      </c>
      <c r="AD140" s="607">
        <v>32318967000102</v>
      </c>
      <c r="AE140" s="401" t="s">
        <v>605</v>
      </c>
      <c r="AF140" s="401" t="s">
        <v>1028</v>
      </c>
      <c r="AG140" s="405" t="s">
        <v>1836</v>
      </c>
      <c r="AH140" s="405" t="s">
        <v>1024</v>
      </c>
      <c r="AI140" s="405">
        <v>50000</v>
      </c>
      <c r="AJ140" s="405">
        <v>5000</v>
      </c>
      <c r="AK140" s="405">
        <v>5000</v>
      </c>
      <c r="AL140" s="400">
        <v>1.9450000000000002E-2</v>
      </c>
      <c r="AM140" s="400">
        <v>0.2</v>
      </c>
      <c r="AN140" s="400" t="s">
        <v>103</v>
      </c>
      <c r="AO140" s="401" t="s">
        <v>1678</v>
      </c>
      <c r="AP140" s="401" t="s">
        <v>24</v>
      </c>
      <c r="AQ140" s="407" t="s">
        <v>966</v>
      </c>
      <c r="AR140" s="400">
        <v>3.8899999999999994E-3</v>
      </c>
      <c r="AS140" s="400">
        <v>3.8899999999999994E-3</v>
      </c>
      <c r="AT140" s="400"/>
      <c r="AW140" s="226"/>
      <c r="AX140" s="226"/>
      <c r="AY140" s="212"/>
      <c r="AZ140" s="212"/>
      <c r="BA140" s="212"/>
      <c r="BB140" s="212"/>
      <c r="BC140" s="212"/>
      <c r="BD140" s="212"/>
      <c r="BE140" s="212"/>
      <c r="BF140" s="212"/>
      <c r="BG140" s="214"/>
      <c r="BH140" s="214"/>
      <c r="BI140" s="227"/>
      <c r="BJ140" s="227"/>
      <c r="BK140" s="227"/>
      <c r="BL140" s="249"/>
      <c r="BM140" s="214"/>
      <c r="BN140" s="214"/>
      <c r="BO140" s="214"/>
      <c r="BP140" s="214"/>
      <c r="BQ140" s="214"/>
      <c r="BR140" s="214"/>
      <c r="BS140" s="214"/>
      <c r="BT140" s="214"/>
      <c r="BU140" s="214"/>
      <c r="BV140" s="217"/>
      <c r="BW140" s="212"/>
    </row>
    <row r="141" spans="2:75" ht="15.75" customHeight="1">
      <c r="B141" s="394" t="s">
        <v>73</v>
      </c>
      <c r="C141" s="395">
        <v>32068007000131</v>
      </c>
      <c r="D141" s="396" t="s">
        <v>27</v>
      </c>
      <c r="E141" s="396" t="s">
        <v>910</v>
      </c>
      <c r="F141" s="396"/>
      <c r="G141" s="397"/>
      <c r="H141" s="397" t="s">
        <v>1183</v>
      </c>
      <c r="I141" s="397" t="s">
        <v>62</v>
      </c>
      <c r="J141" s="397" t="s">
        <v>904</v>
      </c>
      <c r="K141" s="398" t="s">
        <v>81</v>
      </c>
      <c r="L141" s="399" t="s">
        <v>1694</v>
      </c>
      <c r="M141" s="399" t="s">
        <v>62</v>
      </c>
      <c r="N141" s="398">
        <v>482544</v>
      </c>
      <c r="O141" s="398" t="s">
        <v>1678</v>
      </c>
      <c r="P141" s="402">
        <v>43454</v>
      </c>
      <c r="Q141" s="403">
        <v>884158128.36000001</v>
      </c>
      <c r="R141" s="403">
        <v>1062945874.6573014</v>
      </c>
      <c r="S141" s="398">
        <v>92</v>
      </c>
      <c r="T141" s="400">
        <v>9.0159993990920562E-2</v>
      </c>
      <c r="U141" s="400">
        <v>1.1655158398715977</v>
      </c>
      <c r="V141" s="400">
        <v>-1.8668492786545698E-2</v>
      </c>
      <c r="W141" s="400">
        <v>-0.1830136518063461</v>
      </c>
      <c r="X141" s="400">
        <v>0.11093781511009482</v>
      </c>
      <c r="Y141" s="400">
        <v>0.84126160500434655</v>
      </c>
      <c r="Z141" s="400">
        <v>0.52678239275015559</v>
      </c>
      <c r="AA141" s="400">
        <v>2.9944018970604662</v>
      </c>
      <c r="AB141" s="400">
        <v>0.16335882985711056</v>
      </c>
      <c r="AC141" s="404">
        <v>-0.62872409383284</v>
      </c>
      <c r="AD141" s="607">
        <v>32064571000186</v>
      </c>
      <c r="AE141" s="401" t="s">
        <v>605</v>
      </c>
      <c r="AF141" s="401" t="s">
        <v>1018</v>
      </c>
      <c r="AG141" s="405" t="s">
        <v>1835</v>
      </c>
      <c r="AH141" s="405" t="s">
        <v>1019</v>
      </c>
      <c r="AI141" s="405">
        <v>50000</v>
      </c>
      <c r="AJ141" s="405">
        <v>5000</v>
      </c>
      <c r="AK141" s="405">
        <v>5000</v>
      </c>
      <c r="AL141" s="400">
        <v>1.9450000000000002E-2</v>
      </c>
      <c r="AM141" s="400">
        <v>0.2</v>
      </c>
      <c r="AN141" s="400" t="s">
        <v>1798</v>
      </c>
      <c r="AO141" s="401" t="s">
        <v>1678</v>
      </c>
      <c r="AP141" s="401" t="s">
        <v>1021</v>
      </c>
      <c r="AQ141" s="407" t="s">
        <v>957</v>
      </c>
      <c r="AR141" s="400">
        <v>3.8999999999999998E-3</v>
      </c>
      <c r="AS141" s="400">
        <v>3.8999999999999998E-3</v>
      </c>
      <c r="AT141" s="400"/>
      <c r="AW141" s="226"/>
      <c r="AX141" s="226"/>
      <c r="AY141" s="212"/>
      <c r="AZ141" s="212"/>
      <c r="BA141" s="212"/>
      <c r="BB141" s="212"/>
      <c r="BC141" s="212"/>
      <c r="BD141" s="212"/>
      <c r="BE141" s="212"/>
      <c r="BF141" s="212"/>
      <c r="BG141" s="214"/>
      <c r="BH141" s="214"/>
      <c r="BI141" s="227"/>
      <c r="BJ141" s="227"/>
      <c r="BK141" s="227"/>
      <c r="BL141" s="249"/>
      <c r="BM141" s="214"/>
      <c r="BN141" s="214"/>
      <c r="BO141" s="214"/>
      <c r="BP141" s="214"/>
      <c r="BQ141" s="214"/>
      <c r="BR141" s="214"/>
      <c r="BS141" s="214"/>
      <c r="BT141" s="214"/>
      <c r="BU141" s="214"/>
      <c r="BV141" s="217"/>
      <c r="BW141" s="212"/>
    </row>
    <row r="142" spans="2:75" ht="15.75" customHeight="1">
      <c r="B142" s="394" t="s">
        <v>901</v>
      </c>
      <c r="C142" s="395">
        <v>41545099000194</v>
      </c>
      <c r="D142" s="396" t="s">
        <v>18</v>
      </c>
      <c r="E142" s="396" t="s">
        <v>916</v>
      </c>
      <c r="F142" s="396" t="s">
        <v>961</v>
      </c>
      <c r="G142" s="397" t="s">
        <v>1048</v>
      </c>
      <c r="H142" s="397" t="s">
        <v>62</v>
      </c>
      <c r="I142" s="397"/>
      <c r="J142" s="397" t="s">
        <v>904</v>
      </c>
      <c r="K142" s="398" t="s">
        <v>81</v>
      </c>
      <c r="L142" s="399" t="s">
        <v>1694</v>
      </c>
      <c r="M142" s="399" t="s">
        <v>62</v>
      </c>
      <c r="N142" s="398">
        <v>591572</v>
      </c>
      <c r="O142" s="398" t="s">
        <v>1675</v>
      </c>
      <c r="P142" s="402">
        <v>44347</v>
      </c>
      <c r="Q142" s="403">
        <v>168603426</v>
      </c>
      <c r="R142" s="403">
        <v>116651389.36654758</v>
      </c>
      <c r="S142" s="398">
        <v>121</v>
      </c>
      <c r="T142" s="400">
        <v>8.4438975362377766E-2</v>
      </c>
      <c r="U142" s="400">
        <v>1.0915591154241826</v>
      </c>
      <c r="V142" s="400">
        <v>0.11973554738585568</v>
      </c>
      <c r="W142" s="400">
        <v>1.1738087283570113</v>
      </c>
      <c r="X142" s="400" t="s">
        <v>1781</v>
      </c>
      <c r="Y142" s="400" t="s">
        <v>1781</v>
      </c>
      <c r="Z142" s="400" t="s">
        <v>1781</v>
      </c>
      <c r="AA142" s="400" t="s">
        <v>1781</v>
      </c>
      <c r="AB142" s="400">
        <v>9.9404167330734653E-3</v>
      </c>
      <c r="AC142" s="404">
        <v>1.6111020365758408</v>
      </c>
      <c r="AD142" s="607">
        <v>41545043000130</v>
      </c>
      <c r="AE142" s="401" t="s">
        <v>371</v>
      </c>
      <c r="AF142" s="401" t="s">
        <v>1026</v>
      </c>
      <c r="AG142" s="405" t="s">
        <v>1027</v>
      </c>
      <c r="AH142" s="405" t="s">
        <v>1019</v>
      </c>
      <c r="AI142" s="405">
        <v>5000</v>
      </c>
      <c r="AJ142" s="405">
        <v>1000</v>
      </c>
      <c r="AK142" s="405">
        <v>5000</v>
      </c>
      <c r="AL142" s="400">
        <v>1.1575E-2</v>
      </c>
      <c r="AM142" s="400">
        <v>0.2</v>
      </c>
      <c r="AN142" s="400" t="s">
        <v>103</v>
      </c>
      <c r="AO142" s="401" t="s">
        <v>1678</v>
      </c>
      <c r="AP142" s="401" t="s">
        <v>24</v>
      </c>
      <c r="AQ142" s="407" t="s">
        <v>986</v>
      </c>
      <c r="AR142" s="400">
        <v>2.3702666666666661E-3</v>
      </c>
      <c r="AS142" s="400">
        <v>2.3702666666666661E-3</v>
      </c>
      <c r="AT142" s="400"/>
      <c r="AW142" s="226"/>
      <c r="AX142" s="226"/>
      <c r="AY142" s="212"/>
      <c r="AZ142" s="212"/>
      <c r="BA142" s="212"/>
      <c r="BB142" s="212"/>
      <c r="BC142" s="212"/>
      <c r="BD142" s="212"/>
      <c r="BE142" s="212"/>
      <c r="BF142" s="212"/>
      <c r="BG142" s="214"/>
      <c r="BH142" s="214"/>
      <c r="BI142" s="227"/>
      <c r="BJ142" s="227"/>
      <c r="BK142" s="227"/>
      <c r="BL142" s="249"/>
      <c r="BM142" s="214"/>
      <c r="BN142" s="214"/>
      <c r="BO142" s="214"/>
      <c r="BP142" s="214"/>
      <c r="BQ142" s="214"/>
      <c r="BR142" s="214"/>
      <c r="BS142" s="214"/>
      <c r="BT142" s="214"/>
      <c r="BU142" s="214"/>
      <c r="BV142" s="217"/>
      <c r="BW142" s="212"/>
    </row>
    <row r="143" spans="2:75" ht="15.75" customHeight="1">
      <c r="B143" s="394" t="s">
        <v>796</v>
      </c>
      <c r="C143" s="395">
        <v>39469191000170</v>
      </c>
      <c r="D143" s="396" t="s">
        <v>18</v>
      </c>
      <c r="E143" s="396" t="s">
        <v>916</v>
      </c>
      <c r="F143" s="396" t="s">
        <v>983</v>
      </c>
      <c r="G143" s="397" t="s">
        <v>1048</v>
      </c>
      <c r="H143" s="397" t="s">
        <v>62</v>
      </c>
      <c r="I143" s="397" t="s">
        <v>1673</v>
      </c>
      <c r="J143" s="397" t="s">
        <v>904</v>
      </c>
      <c r="K143" s="398" t="s">
        <v>81</v>
      </c>
      <c r="L143" s="399" t="s">
        <v>1694</v>
      </c>
      <c r="M143" s="399" t="s">
        <v>62</v>
      </c>
      <c r="N143" s="398">
        <v>579610</v>
      </c>
      <c r="O143" s="398" t="s">
        <v>1675</v>
      </c>
      <c r="P143" s="402">
        <v>44252</v>
      </c>
      <c r="Q143" s="403">
        <v>49267296.009999998</v>
      </c>
      <c r="R143" s="403">
        <v>42848325.929126993</v>
      </c>
      <c r="S143" s="398">
        <v>151</v>
      </c>
      <c r="T143" s="400">
        <v>9.937898078414098E-2</v>
      </c>
      <c r="U143" s="400">
        <v>1.2846914815220123</v>
      </c>
      <c r="V143" s="400">
        <v>0.1381031590094588</v>
      </c>
      <c r="W143" s="400">
        <v>1.3538727386995566</v>
      </c>
      <c r="X143" s="400" t="s">
        <v>1781</v>
      </c>
      <c r="Y143" s="400" t="s">
        <v>1781</v>
      </c>
      <c r="Z143" s="400" t="s">
        <v>1781</v>
      </c>
      <c r="AA143" s="400" t="s">
        <v>1781</v>
      </c>
      <c r="AB143" s="400">
        <v>9.0952244771324176E-3</v>
      </c>
      <c r="AC143" s="404">
        <v>3.5496845160417316</v>
      </c>
      <c r="AD143" s="607" t="s">
        <v>62</v>
      </c>
      <c r="AE143" s="401" t="s">
        <v>797</v>
      </c>
      <c r="AF143" s="401" t="s">
        <v>1018</v>
      </c>
      <c r="AG143" s="405" t="s">
        <v>1835</v>
      </c>
      <c r="AH143" s="405" t="s">
        <v>1019</v>
      </c>
      <c r="AI143" s="405">
        <v>5000</v>
      </c>
      <c r="AJ143" s="405">
        <v>5000</v>
      </c>
      <c r="AK143" s="405">
        <v>5000</v>
      </c>
      <c r="AL143" s="400">
        <v>1.95E-2</v>
      </c>
      <c r="AM143" s="400">
        <v>0.2</v>
      </c>
      <c r="AN143" s="400" t="s">
        <v>103</v>
      </c>
      <c r="AO143" s="401" t="s">
        <v>1678</v>
      </c>
      <c r="AP143" s="401" t="s">
        <v>24</v>
      </c>
      <c r="AQ143" s="407" t="s">
        <v>966</v>
      </c>
      <c r="AR143" s="400">
        <v>6.4999999999999997E-3</v>
      </c>
      <c r="AS143" s="400">
        <v>6.4999999999999997E-3</v>
      </c>
      <c r="AT143" s="400"/>
      <c r="AW143" s="226"/>
      <c r="AX143" s="226"/>
      <c r="AY143" s="212"/>
      <c r="AZ143" s="212"/>
      <c r="BA143" s="212"/>
      <c r="BB143" s="212"/>
      <c r="BC143" s="212"/>
      <c r="BD143" s="212"/>
      <c r="BE143" s="212"/>
      <c r="BF143" s="212"/>
      <c r="BG143" s="214"/>
      <c r="BH143" s="214"/>
      <c r="BI143" s="227"/>
      <c r="BJ143" s="227"/>
      <c r="BK143" s="227"/>
      <c r="BL143" s="249"/>
      <c r="BM143" s="214"/>
      <c r="BN143" s="214"/>
      <c r="BO143" s="214"/>
      <c r="BP143" s="214"/>
      <c r="BQ143" s="214"/>
      <c r="BR143" s="214"/>
      <c r="BS143" s="214"/>
      <c r="BT143" s="214"/>
      <c r="BU143" s="214"/>
      <c r="BV143" s="217"/>
      <c r="BW143" s="212"/>
    </row>
    <row r="144" spans="2:75" ht="15.75" customHeight="1">
      <c r="B144" s="394" t="s">
        <v>1383</v>
      </c>
      <c r="C144" s="395">
        <v>35420451000162</v>
      </c>
      <c r="D144" s="396" t="s">
        <v>18</v>
      </c>
      <c r="E144" s="396" t="s">
        <v>916</v>
      </c>
      <c r="F144" s="396" t="s">
        <v>983</v>
      </c>
      <c r="G144" s="397" t="s">
        <v>1048</v>
      </c>
      <c r="H144" s="397" t="s">
        <v>62</v>
      </c>
      <c r="I144" s="397" t="s">
        <v>1673</v>
      </c>
      <c r="J144" s="397" t="s">
        <v>988</v>
      </c>
      <c r="K144" s="398" t="s">
        <v>81</v>
      </c>
      <c r="L144" s="399" t="s">
        <v>1694</v>
      </c>
      <c r="M144" s="399" t="s">
        <v>62</v>
      </c>
      <c r="N144" s="398">
        <v>535133</v>
      </c>
      <c r="O144" s="398" t="s">
        <v>1675</v>
      </c>
      <c r="P144" s="402">
        <v>43871</v>
      </c>
      <c r="Q144" s="403">
        <v>30553039.27</v>
      </c>
      <c r="R144" s="403">
        <v>21799312.630793668</v>
      </c>
      <c r="S144" s="398">
        <v>211</v>
      </c>
      <c r="T144" s="400">
        <v>0.10553165737850656</v>
      </c>
      <c r="U144" s="400">
        <v>1.3642283327452107</v>
      </c>
      <c r="V144" s="400">
        <v>0.18195143453248042</v>
      </c>
      <c r="W144" s="400">
        <v>1.7837324558515739</v>
      </c>
      <c r="X144" s="400">
        <v>0.28127756786304037</v>
      </c>
      <c r="Y144" s="400">
        <v>2.1329788941430876</v>
      </c>
      <c r="Z144" s="400" t="s">
        <v>1781</v>
      </c>
      <c r="AA144" s="400" t="s">
        <v>1781</v>
      </c>
      <c r="AB144" s="400">
        <v>1.250433545981448E-2</v>
      </c>
      <c r="AC144" s="404">
        <v>5.6098634865074795</v>
      </c>
      <c r="AD144" s="607">
        <v>22681938000157</v>
      </c>
      <c r="AE144" s="401" t="s">
        <v>443</v>
      </c>
      <c r="AF144" s="401" t="s">
        <v>1072</v>
      </c>
      <c r="AG144" s="405" t="s">
        <v>1072</v>
      </c>
      <c r="AH144" s="405" t="s">
        <v>1019</v>
      </c>
      <c r="AI144" s="405">
        <v>50000</v>
      </c>
      <c r="AJ144" s="405">
        <v>10000</v>
      </c>
      <c r="AK144" s="405">
        <v>30000</v>
      </c>
      <c r="AL144" s="400">
        <v>0.02</v>
      </c>
      <c r="AM144" s="400">
        <v>0.2</v>
      </c>
      <c r="AN144" s="400" t="s">
        <v>103</v>
      </c>
      <c r="AO144" s="401" t="s">
        <v>1678</v>
      </c>
      <c r="AP144" s="401" t="s">
        <v>24</v>
      </c>
      <c r="AQ144" s="407" t="s">
        <v>977</v>
      </c>
      <c r="AR144" s="400">
        <v>5.3333333333333332E-3</v>
      </c>
      <c r="AS144" s="400">
        <v>5.3333333333333332E-3</v>
      </c>
      <c r="AT144" s="400"/>
      <c r="AW144" s="226"/>
      <c r="AX144" s="226"/>
      <c r="AY144" s="212"/>
      <c r="AZ144" s="212"/>
      <c r="BA144" s="212"/>
      <c r="BB144" s="212"/>
      <c r="BC144" s="212"/>
      <c r="BD144" s="212"/>
      <c r="BE144" s="212"/>
      <c r="BF144" s="212"/>
      <c r="BG144" s="214"/>
      <c r="BH144" s="214"/>
      <c r="BI144" s="227"/>
      <c r="BJ144" s="227"/>
      <c r="BK144" s="227"/>
      <c r="BL144" s="249"/>
      <c r="BM144" s="214"/>
      <c r="BN144" s="214"/>
      <c r="BO144" s="214"/>
      <c r="BP144" s="214"/>
      <c r="BQ144" s="214"/>
      <c r="BR144" s="214"/>
      <c r="BS144" s="214"/>
      <c r="BT144" s="214"/>
      <c r="BU144" s="214"/>
      <c r="BV144" s="217"/>
      <c r="BW144" s="212"/>
    </row>
    <row r="145" spans="2:75" ht="15.75" customHeight="1">
      <c r="B145" s="394" t="s">
        <v>1382</v>
      </c>
      <c r="C145" s="395">
        <v>34096240000153</v>
      </c>
      <c r="D145" s="396" t="s">
        <v>18</v>
      </c>
      <c r="E145" s="396" t="s">
        <v>916</v>
      </c>
      <c r="F145" s="396" t="s">
        <v>983</v>
      </c>
      <c r="G145" s="397" t="s">
        <v>1048</v>
      </c>
      <c r="H145" s="397" t="s">
        <v>62</v>
      </c>
      <c r="I145" s="397" t="s">
        <v>1673</v>
      </c>
      <c r="J145" s="397" t="s">
        <v>904</v>
      </c>
      <c r="K145" s="398" t="s">
        <v>81</v>
      </c>
      <c r="L145" s="399" t="s">
        <v>1694</v>
      </c>
      <c r="M145" s="399" t="s">
        <v>62</v>
      </c>
      <c r="N145" s="398">
        <v>503843</v>
      </c>
      <c r="O145" s="398" t="s">
        <v>1675</v>
      </c>
      <c r="P145" s="402">
        <v>43682</v>
      </c>
      <c r="Q145" s="403">
        <v>62753784.649999999</v>
      </c>
      <c r="R145" s="403">
        <v>69979582.245873034</v>
      </c>
      <c r="S145" s="398">
        <v>271</v>
      </c>
      <c r="T145" s="400">
        <v>8.8183372652447911E-2</v>
      </c>
      <c r="U145" s="400">
        <v>1.1399636700295048</v>
      </c>
      <c r="V145" s="400">
        <v>0.12453491435592756</v>
      </c>
      <c r="W145" s="400">
        <v>1.2208585724764378</v>
      </c>
      <c r="X145" s="400">
        <v>0.22376752668622513</v>
      </c>
      <c r="Y145" s="400">
        <v>1.6968698045935926</v>
      </c>
      <c r="Z145" s="400">
        <v>0.33400955469299021</v>
      </c>
      <c r="AA145" s="400">
        <v>1.8986185908521256</v>
      </c>
      <c r="AB145" s="400">
        <v>5.491381739765485E-3</v>
      </c>
      <c r="AC145" s="404">
        <v>3.6893794898233097</v>
      </c>
      <c r="AD145" s="607" t="s">
        <v>62</v>
      </c>
      <c r="AE145" s="401" t="s">
        <v>443</v>
      </c>
      <c r="AF145" s="401" t="s">
        <v>1018</v>
      </c>
      <c r="AG145" s="405" t="s">
        <v>1835</v>
      </c>
      <c r="AH145" s="405" t="s">
        <v>1019</v>
      </c>
      <c r="AI145" s="405">
        <v>5000</v>
      </c>
      <c r="AJ145" s="405">
        <v>5000</v>
      </c>
      <c r="AK145" s="405">
        <v>5000</v>
      </c>
      <c r="AL145" s="400">
        <v>0.02</v>
      </c>
      <c r="AM145" s="400">
        <v>0.2</v>
      </c>
      <c r="AN145" s="400" t="s">
        <v>62</v>
      </c>
      <c r="AO145" s="401" t="s">
        <v>1678</v>
      </c>
      <c r="AP145" s="401" t="s">
        <v>24</v>
      </c>
      <c r="AQ145" s="407" t="s">
        <v>966</v>
      </c>
      <c r="AR145" s="400">
        <v>3.3333333333333331E-3</v>
      </c>
      <c r="AS145" s="400">
        <v>3.3333333333333331E-3</v>
      </c>
      <c r="AT145" s="400"/>
      <c r="AW145" s="226"/>
      <c r="AX145" s="226"/>
      <c r="AY145" s="212"/>
      <c r="AZ145" s="212"/>
      <c r="BA145" s="212"/>
      <c r="BB145" s="212"/>
      <c r="BC145" s="212"/>
      <c r="BD145" s="212"/>
      <c r="BE145" s="212"/>
      <c r="BF145" s="212"/>
      <c r="BG145" s="214"/>
      <c r="BH145" s="214"/>
      <c r="BI145" s="227"/>
      <c r="BJ145" s="227"/>
      <c r="BK145" s="227"/>
      <c r="BL145" s="249"/>
      <c r="BM145" s="214"/>
      <c r="BN145" s="214"/>
      <c r="BO145" s="214"/>
      <c r="BP145" s="214"/>
      <c r="BQ145" s="214"/>
      <c r="BR145" s="214"/>
      <c r="BS145" s="214"/>
      <c r="BT145" s="214"/>
      <c r="BU145" s="214"/>
      <c r="BV145" s="217"/>
      <c r="BW145" s="212"/>
    </row>
    <row r="146" spans="2:75" ht="15.75" customHeight="1">
      <c r="B146" s="394" t="s">
        <v>745</v>
      </c>
      <c r="C146" s="395">
        <v>2733791000194</v>
      </c>
      <c r="D146" s="396" t="s">
        <v>18</v>
      </c>
      <c r="E146" s="396" t="s">
        <v>916</v>
      </c>
      <c r="F146" s="396" t="s">
        <v>961</v>
      </c>
      <c r="G146" s="397" t="s">
        <v>1184</v>
      </c>
      <c r="H146" s="397" t="s">
        <v>62</v>
      </c>
      <c r="I146" s="397" t="s">
        <v>1658</v>
      </c>
      <c r="J146" s="397" t="s">
        <v>904</v>
      </c>
      <c r="K146" s="398" t="s">
        <v>81</v>
      </c>
      <c r="L146" s="399"/>
      <c r="M146" s="399" t="s">
        <v>62</v>
      </c>
      <c r="N146" s="398">
        <v>59447</v>
      </c>
      <c r="O146" s="398" t="s">
        <v>1675</v>
      </c>
      <c r="P146" s="402">
        <v>36059</v>
      </c>
      <c r="Q146" s="403">
        <v>138574701.36000001</v>
      </c>
      <c r="R146" s="403">
        <v>136012044.12579376</v>
      </c>
      <c r="S146" s="398">
        <v>0</v>
      </c>
      <c r="T146" s="400">
        <v>8.0935429742379883E-2</v>
      </c>
      <c r="U146" s="400">
        <v>1.046268097367643</v>
      </c>
      <c r="V146" s="400">
        <v>0.10535111951660237</v>
      </c>
      <c r="W146" s="400">
        <v>1.0327932375191922</v>
      </c>
      <c r="X146" s="400">
        <v>0.14490295139807752</v>
      </c>
      <c r="Y146" s="400">
        <v>1.0988254036014549</v>
      </c>
      <c r="Z146" s="400">
        <v>0.17303840998925235</v>
      </c>
      <c r="AA146" s="400">
        <v>0.98360641940037752</v>
      </c>
      <c r="AB146" s="400">
        <v>4.6532675934484891E-3</v>
      </c>
      <c r="AC146" s="404">
        <v>0.65366075677618429</v>
      </c>
      <c r="AD146" s="607" t="s">
        <v>62</v>
      </c>
      <c r="AE146" s="401" t="s">
        <v>129</v>
      </c>
      <c r="AF146" s="401" t="s">
        <v>129</v>
      </c>
      <c r="AG146" s="405" t="s">
        <v>1027</v>
      </c>
      <c r="AH146" s="405" t="s">
        <v>1024</v>
      </c>
      <c r="AI146" s="405">
        <v>1000</v>
      </c>
      <c r="AJ146" s="405">
        <v>100</v>
      </c>
      <c r="AK146" s="405">
        <v>100</v>
      </c>
      <c r="AL146" s="400">
        <v>5.0000000000000001E-3</v>
      </c>
      <c r="AM146" s="400" t="s">
        <v>62</v>
      </c>
      <c r="AN146" s="400" t="s">
        <v>103</v>
      </c>
      <c r="AO146" s="401" t="s">
        <v>1678</v>
      </c>
      <c r="AP146" s="401" t="s">
        <v>18</v>
      </c>
      <c r="AQ146" s="407" t="s">
        <v>1730</v>
      </c>
      <c r="AR146" s="400">
        <v>1.3335E-3</v>
      </c>
      <c r="AS146" s="400">
        <v>1.3335E-3</v>
      </c>
      <c r="AT146" s="400"/>
      <c r="AW146" s="226"/>
      <c r="AX146" s="226"/>
      <c r="AY146" s="212"/>
      <c r="AZ146" s="212"/>
      <c r="BA146" s="212"/>
      <c r="BB146" s="214"/>
      <c r="BC146" s="212"/>
      <c r="BD146" s="212"/>
      <c r="BE146" s="212"/>
      <c r="BF146" s="212"/>
      <c r="BG146" s="214"/>
      <c r="BH146" s="214"/>
      <c r="BI146" s="227"/>
      <c r="BJ146" s="227"/>
      <c r="BK146" s="227"/>
      <c r="BL146" s="214"/>
      <c r="BM146" s="214"/>
      <c r="BN146" s="214"/>
      <c r="BO146" s="214"/>
      <c r="BP146" s="214"/>
      <c r="BQ146" s="214"/>
      <c r="BR146" s="214"/>
      <c r="BS146" s="214"/>
      <c r="BT146" s="215"/>
      <c r="BU146" s="216"/>
      <c r="BV146" s="217"/>
      <c r="BW146" s="213"/>
    </row>
    <row r="147" spans="2:75" ht="15.75" customHeight="1">
      <c r="B147" s="394" t="s">
        <v>746</v>
      </c>
      <c r="C147" s="395">
        <v>9636619000161</v>
      </c>
      <c r="D147" s="396" t="s">
        <v>18</v>
      </c>
      <c r="E147" s="396" t="s">
        <v>916</v>
      </c>
      <c r="F147" s="396" t="s">
        <v>961</v>
      </c>
      <c r="G147" s="397" t="s">
        <v>1048</v>
      </c>
      <c r="H147" s="397" t="s">
        <v>62</v>
      </c>
      <c r="I147" s="397" t="s">
        <v>1658</v>
      </c>
      <c r="J147" s="397" t="s">
        <v>904</v>
      </c>
      <c r="K147" s="398" t="s">
        <v>81</v>
      </c>
      <c r="L147" s="399"/>
      <c r="M147" s="399" t="s">
        <v>1775</v>
      </c>
      <c r="N147" s="398">
        <v>218111</v>
      </c>
      <c r="O147" s="398" t="s">
        <v>1675</v>
      </c>
      <c r="P147" s="402">
        <v>39731</v>
      </c>
      <c r="Q147" s="403">
        <v>619122466.57000005</v>
      </c>
      <c r="R147" s="403">
        <v>642876560.52563477</v>
      </c>
      <c r="S147" s="398">
        <v>0</v>
      </c>
      <c r="T147" s="400">
        <v>7.6553259069936486E-2</v>
      </c>
      <c r="U147" s="400">
        <v>0.98961892176690047</v>
      </c>
      <c r="V147" s="400">
        <v>0.10104028852784919</v>
      </c>
      <c r="W147" s="400">
        <v>0.99053267955169166</v>
      </c>
      <c r="X147" s="400">
        <v>0.12656958193643697</v>
      </c>
      <c r="Y147" s="400">
        <v>0.95980013252385665</v>
      </c>
      <c r="Z147" s="400">
        <v>0.16637399569525924</v>
      </c>
      <c r="AA147" s="400">
        <v>0.94572372802843063</v>
      </c>
      <c r="AB147" s="400">
        <v>1.5422483499167787E-3</v>
      </c>
      <c r="AC147" s="404">
        <v>-0.56868435150045693</v>
      </c>
      <c r="AD147" s="607">
        <v>14167491000174</v>
      </c>
      <c r="AE147" s="401" t="s">
        <v>116</v>
      </c>
      <c r="AF147" s="401" t="s">
        <v>1037</v>
      </c>
      <c r="AG147" s="405" t="s">
        <v>1037</v>
      </c>
      <c r="AH147" s="405" t="s">
        <v>1024</v>
      </c>
      <c r="AI147" s="405">
        <v>300</v>
      </c>
      <c r="AJ147" s="405">
        <v>100</v>
      </c>
      <c r="AK147" s="405">
        <v>0</v>
      </c>
      <c r="AL147" s="400">
        <v>2.2000000000000001E-3</v>
      </c>
      <c r="AM147" s="400" t="s">
        <v>62</v>
      </c>
      <c r="AN147" s="400" t="s">
        <v>103</v>
      </c>
      <c r="AO147" s="401" t="s">
        <v>1678</v>
      </c>
      <c r="AP147" s="401" t="s">
        <v>18</v>
      </c>
      <c r="AQ147" s="407" t="s">
        <v>982</v>
      </c>
      <c r="AR147" s="400">
        <v>5.8666666666666665E-4</v>
      </c>
      <c r="AS147" s="400">
        <v>5.8666666666666665E-4</v>
      </c>
      <c r="AT147" s="400"/>
      <c r="AW147" s="226"/>
      <c r="AX147" s="226"/>
      <c r="AY147" s="212"/>
      <c r="AZ147" s="212"/>
      <c r="BA147" s="212"/>
      <c r="BB147" s="212"/>
      <c r="BC147" s="212"/>
      <c r="BD147" s="212"/>
      <c r="BE147" s="212"/>
      <c r="BF147" s="212"/>
      <c r="BG147" s="214"/>
      <c r="BH147" s="214"/>
      <c r="BI147" s="227"/>
      <c r="BJ147" s="227"/>
      <c r="BK147" s="227"/>
      <c r="BL147" s="249"/>
      <c r="BM147" s="214"/>
      <c r="BN147" s="214"/>
      <c r="BO147" s="214"/>
      <c r="BP147" s="214"/>
      <c r="BQ147" s="214"/>
      <c r="BR147" s="214"/>
      <c r="BS147" s="214"/>
      <c r="BT147" s="214"/>
      <c r="BU147" s="214"/>
      <c r="BV147" s="217"/>
      <c r="BW147" s="212"/>
    </row>
    <row r="148" spans="2:75" ht="15.75" customHeight="1">
      <c r="B148" s="394" t="s">
        <v>238</v>
      </c>
      <c r="C148" s="395">
        <v>4501865000192</v>
      </c>
      <c r="D148" s="396" t="s">
        <v>18</v>
      </c>
      <c r="E148" s="396" t="s">
        <v>916</v>
      </c>
      <c r="F148" s="396" t="s">
        <v>961</v>
      </c>
      <c r="G148" s="397" t="s">
        <v>1048</v>
      </c>
      <c r="H148" s="397" t="s">
        <v>62</v>
      </c>
      <c r="I148" s="397" t="s">
        <v>1658</v>
      </c>
      <c r="J148" s="397" t="s">
        <v>904</v>
      </c>
      <c r="K148" s="398" t="s">
        <v>81</v>
      </c>
      <c r="L148" s="399"/>
      <c r="M148" s="399" t="s">
        <v>1775</v>
      </c>
      <c r="N148" s="398">
        <v>91367</v>
      </c>
      <c r="O148" s="398" t="s">
        <v>1675</v>
      </c>
      <c r="P148" s="402">
        <v>37074</v>
      </c>
      <c r="Q148" s="403">
        <v>843308935.74000001</v>
      </c>
      <c r="R148" s="403">
        <v>839777846.7092067</v>
      </c>
      <c r="S148" s="398">
        <v>0</v>
      </c>
      <c r="T148" s="400">
        <v>8.0532938499925377E-2</v>
      </c>
      <c r="U148" s="400">
        <v>1.0410650145176423</v>
      </c>
      <c r="V148" s="400">
        <v>0.10656187370179304</v>
      </c>
      <c r="W148" s="400">
        <v>1.0446626769755611</v>
      </c>
      <c r="X148" s="400">
        <v>0.141542848120777</v>
      </c>
      <c r="Y148" s="400">
        <v>1.0733451300514758</v>
      </c>
      <c r="Z148" s="400">
        <v>0.13791178151583083</v>
      </c>
      <c r="AA148" s="400">
        <v>0.78393527551679998</v>
      </c>
      <c r="AB148" s="400">
        <v>1.5986467080750582E-3</v>
      </c>
      <c r="AC148" s="404">
        <v>2.5817736909739994</v>
      </c>
      <c r="AD148" s="607" t="s">
        <v>62</v>
      </c>
      <c r="AE148" s="401" t="s">
        <v>1799</v>
      </c>
      <c r="AF148" s="401" t="s">
        <v>1018</v>
      </c>
      <c r="AG148" s="405" t="s">
        <v>1835</v>
      </c>
      <c r="AH148" s="405" t="s">
        <v>1024</v>
      </c>
      <c r="AI148" s="405">
        <v>500</v>
      </c>
      <c r="AJ148" s="405">
        <v>100</v>
      </c>
      <c r="AK148" s="405">
        <v>100</v>
      </c>
      <c r="AL148" s="400">
        <v>2.5000000000000001E-3</v>
      </c>
      <c r="AM148" s="400" t="s">
        <v>62</v>
      </c>
      <c r="AN148" s="400" t="s">
        <v>1798</v>
      </c>
      <c r="AO148" s="401" t="s">
        <v>1678</v>
      </c>
      <c r="AP148" s="401" t="s">
        <v>18</v>
      </c>
      <c r="AQ148" s="407" t="s">
        <v>967</v>
      </c>
      <c r="AR148" s="400">
        <v>8.7499999999999991E-4</v>
      </c>
      <c r="AS148" s="400">
        <v>8.7499999999999991E-4</v>
      </c>
      <c r="AT148" s="400"/>
      <c r="AW148" s="226"/>
      <c r="AX148" s="226"/>
      <c r="AY148" s="212"/>
      <c r="AZ148" s="212"/>
      <c r="BA148" s="212"/>
      <c r="BB148" s="214"/>
      <c r="BC148" s="212"/>
      <c r="BD148" s="212"/>
      <c r="BE148" s="212"/>
      <c r="BF148" s="212"/>
      <c r="BG148" s="214"/>
      <c r="BH148" s="214"/>
      <c r="BI148" s="227"/>
      <c r="BJ148" s="227"/>
      <c r="BK148" s="227"/>
      <c r="BL148" s="214"/>
      <c r="BM148" s="214"/>
      <c r="BN148" s="214"/>
      <c r="BO148" s="214"/>
      <c r="BP148" s="214"/>
      <c r="BQ148" s="214"/>
      <c r="BR148" s="214"/>
      <c r="BS148" s="214"/>
      <c r="BT148" s="215"/>
      <c r="BU148" s="216"/>
      <c r="BV148" s="217"/>
      <c r="BW148" s="213"/>
    </row>
    <row r="149" spans="2:75" ht="15.75" customHeight="1">
      <c r="B149" s="394" t="s">
        <v>63</v>
      </c>
      <c r="C149" s="395">
        <v>27717359000130</v>
      </c>
      <c r="D149" s="396" t="s">
        <v>18</v>
      </c>
      <c r="E149" s="396" t="s">
        <v>916</v>
      </c>
      <c r="F149" s="396" t="s">
        <v>961</v>
      </c>
      <c r="G149" s="397" t="s">
        <v>1048</v>
      </c>
      <c r="H149" s="397" t="s">
        <v>62</v>
      </c>
      <c r="I149" s="397" t="s">
        <v>1658</v>
      </c>
      <c r="J149" s="397" t="s">
        <v>904</v>
      </c>
      <c r="K149" s="398" t="s">
        <v>81</v>
      </c>
      <c r="L149" s="399"/>
      <c r="M149" s="399" t="s">
        <v>62</v>
      </c>
      <c r="N149" s="398">
        <v>453420</v>
      </c>
      <c r="O149" s="398" t="s">
        <v>1675</v>
      </c>
      <c r="P149" s="402">
        <v>43059</v>
      </c>
      <c r="Q149" s="403">
        <v>4715672196.3199997</v>
      </c>
      <c r="R149" s="403">
        <v>2279012140.0326982</v>
      </c>
      <c r="S149" s="398">
        <v>0</v>
      </c>
      <c r="T149" s="400">
        <v>8.085571250939716E-2</v>
      </c>
      <c r="U149" s="400">
        <v>1.0452375771375568</v>
      </c>
      <c r="V149" s="400">
        <v>0.1079139621002474</v>
      </c>
      <c r="W149" s="400">
        <v>1.057917664306111</v>
      </c>
      <c r="X149" s="400">
        <v>0.14338010413047675</v>
      </c>
      <c r="Y149" s="400">
        <v>1.0872773761299661</v>
      </c>
      <c r="Z149" s="400">
        <v>0.15942104915663924</v>
      </c>
      <c r="AA149" s="400">
        <v>0.90620092583925749</v>
      </c>
      <c r="AB149" s="400">
        <v>1.6107160272013509E-3</v>
      </c>
      <c r="AC149" s="404">
        <v>3.3208792440063455</v>
      </c>
      <c r="AD149" s="607" t="s">
        <v>62</v>
      </c>
      <c r="AE149" s="401" t="s">
        <v>1799</v>
      </c>
      <c r="AF149" s="401" t="s">
        <v>1018</v>
      </c>
      <c r="AG149" s="405" t="s">
        <v>1835</v>
      </c>
      <c r="AH149" s="405" t="s">
        <v>1024</v>
      </c>
      <c r="AI149" s="405">
        <v>500</v>
      </c>
      <c r="AJ149" s="405">
        <v>100</v>
      </c>
      <c r="AK149" s="405">
        <v>100</v>
      </c>
      <c r="AL149" s="400">
        <v>3.0000000000000001E-3</v>
      </c>
      <c r="AM149" s="400" t="s">
        <v>62</v>
      </c>
      <c r="AN149" s="400" t="s">
        <v>103</v>
      </c>
      <c r="AO149" s="401" t="s">
        <v>1678</v>
      </c>
      <c r="AP149" s="401" t="s">
        <v>18</v>
      </c>
      <c r="AQ149" s="407" t="s">
        <v>967</v>
      </c>
      <c r="AR149" s="400">
        <v>1.0499999999999999E-3</v>
      </c>
      <c r="AS149" s="400">
        <v>1.0499999999999999E-3</v>
      </c>
      <c r="AT149" s="400"/>
      <c r="AW149" s="226"/>
      <c r="AX149" s="226"/>
      <c r="AY149" s="212"/>
      <c r="AZ149" s="212"/>
      <c r="BA149" s="212"/>
      <c r="BB149" s="214"/>
      <c r="BC149" s="212"/>
      <c r="BD149" s="212"/>
      <c r="BE149" s="212"/>
      <c r="BF149" s="212"/>
      <c r="BG149" s="214"/>
      <c r="BH149" s="214"/>
      <c r="BI149" s="227"/>
      <c r="BJ149" s="227"/>
      <c r="BK149" s="227"/>
      <c r="BL149" s="214"/>
      <c r="BM149" s="214"/>
      <c r="BN149" s="214"/>
      <c r="BO149" s="214"/>
      <c r="BP149" s="214"/>
      <c r="BQ149" s="214"/>
      <c r="BR149" s="214"/>
      <c r="BS149" s="214"/>
      <c r="BT149" s="215"/>
      <c r="BU149" s="216"/>
      <c r="BV149" s="217"/>
      <c r="BW149" s="213"/>
    </row>
    <row r="150" spans="2:75" ht="15.75" customHeight="1">
      <c r="B150" s="394" t="s">
        <v>751</v>
      </c>
      <c r="C150" s="395">
        <v>6866051000187</v>
      </c>
      <c r="D150" s="396" t="s">
        <v>18</v>
      </c>
      <c r="E150" s="396" t="s">
        <v>916</v>
      </c>
      <c r="F150" s="396" t="s">
        <v>961</v>
      </c>
      <c r="G150" s="397" t="s">
        <v>1048</v>
      </c>
      <c r="H150" s="397" t="s">
        <v>62</v>
      </c>
      <c r="I150" s="397"/>
      <c r="J150" s="397" t="s">
        <v>904</v>
      </c>
      <c r="K150" s="398" t="s">
        <v>81</v>
      </c>
      <c r="L150" s="399"/>
      <c r="M150" s="399" t="s">
        <v>1775</v>
      </c>
      <c r="N150" s="398">
        <v>142468</v>
      </c>
      <c r="O150" s="398" t="s">
        <v>1675</v>
      </c>
      <c r="P150" s="402">
        <v>38406</v>
      </c>
      <c r="Q150" s="403">
        <v>1370833927.29</v>
      </c>
      <c r="R150" s="403">
        <v>998494275.39563513</v>
      </c>
      <c r="S150" s="398">
        <v>0</v>
      </c>
      <c r="T150" s="400">
        <v>8.6420500465807182E-2</v>
      </c>
      <c r="U150" s="400">
        <v>1.1171746771929951</v>
      </c>
      <c r="V150" s="400">
        <v>0.11684516274258527</v>
      </c>
      <c r="W150" s="400">
        <v>1.1454732941718193</v>
      </c>
      <c r="X150" s="400">
        <v>0.16320293959468679</v>
      </c>
      <c r="Y150" s="400">
        <v>1.2375975384822619</v>
      </c>
      <c r="Z150" s="400">
        <v>0.19910730522903397</v>
      </c>
      <c r="AA150" s="400">
        <v>1.1317904711731475</v>
      </c>
      <c r="AB150" s="400">
        <v>1.6172802968333095E-3</v>
      </c>
      <c r="AC150" s="404">
        <v>8.2739866069530557</v>
      </c>
      <c r="AD150" s="607" t="s">
        <v>62</v>
      </c>
      <c r="AE150" s="401" t="s">
        <v>741</v>
      </c>
      <c r="AF150" s="401" t="s">
        <v>741</v>
      </c>
      <c r="AG150" s="405" t="s">
        <v>741</v>
      </c>
      <c r="AH150" s="405" t="s">
        <v>1024</v>
      </c>
      <c r="AI150" s="405">
        <v>1000</v>
      </c>
      <c r="AJ150" s="405">
        <v>1000</v>
      </c>
      <c r="AK150" s="405">
        <v>1000</v>
      </c>
      <c r="AL150" s="400">
        <v>2E-3</v>
      </c>
      <c r="AM150" s="400" t="s">
        <v>62</v>
      </c>
      <c r="AN150" s="400" t="s">
        <v>103</v>
      </c>
      <c r="AO150" s="401" t="s">
        <v>1675</v>
      </c>
      <c r="AP150" s="401" t="s">
        <v>18</v>
      </c>
      <c r="AQ150" s="407" t="s">
        <v>967</v>
      </c>
      <c r="AR150" s="400">
        <v>2.6660000000000003E-4</v>
      </c>
      <c r="AS150" s="400">
        <v>2.6660000000000003E-4</v>
      </c>
      <c r="AT150" s="400"/>
      <c r="AW150" s="226"/>
      <c r="AX150" s="226"/>
      <c r="AY150" s="212"/>
      <c r="AZ150" s="212"/>
      <c r="BA150" s="212"/>
      <c r="BB150" s="214"/>
      <c r="BC150" s="212"/>
      <c r="BD150" s="212"/>
      <c r="BE150" s="212"/>
      <c r="BF150" s="212"/>
      <c r="BG150" s="214"/>
      <c r="BH150" s="214"/>
      <c r="BI150" s="227"/>
      <c r="BJ150" s="227"/>
      <c r="BK150" s="227"/>
      <c r="BL150" s="214"/>
      <c r="BM150" s="214"/>
      <c r="BN150" s="214"/>
      <c r="BO150" s="214"/>
      <c r="BP150" s="214"/>
      <c r="BQ150" s="214"/>
      <c r="BR150" s="214"/>
      <c r="BS150" s="214"/>
      <c r="BT150" s="215"/>
      <c r="BU150" s="216"/>
      <c r="BV150" s="217"/>
      <c r="BW150" s="213"/>
    </row>
    <row r="151" spans="2:75" ht="15.75" customHeight="1">
      <c r="B151" s="394" t="s">
        <v>747</v>
      </c>
      <c r="C151" s="395">
        <v>9238487000110</v>
      </c>
      <c r="D151" s="396" t="s">
        <v>18</v>
      </c>
      <c r="E151" s="396" t="s">
        <v>916</v>
      </c>
      <c r="F151" s="396" t="s">
        <v>961</v>
      </c>
      <c r="G151" s="397" t="s">
        <v>1048</v>
      </c>
      <c r="H151" s="397" t="s">
        <v>62</v>
      </c>
      <c r="I151" s="397" t="s">
        <v>1658</v>
      </c>
      <c r="J151" s="397" t="s">
        <v>904</v>
      </c>
      <c r="K151" s="398" t="s">
        <v>81</v>
      </c>
      <c r="L151" s="399"/>
      <c r="M151" s="399" t="s">
        <v>1775</v>
      </c>
      <c r="N151" s="398">
        <v>208401</v>
      </c>
      <c r="O151" s="398" t="s">
        <v>1675</v>
      </c>
      <c r="P151" s="402">
        <v>39568</v>
      </c>
      <c r="Q151" s="403">
        <v>2243421838.6100001</v>
      </c>
      <c r="R151" s="403">
        <v>2052611662.600157</v>
      </c>
      <c r="S151" s="398">
        <v>0</v>
      </c>
      <c r="T151" s="400">
        <v>7.7840758392161202E-2</v>
      </c>
      <c r="U151" s="400">
        <v>1.0062626768011784</v>
      </c>
      <c r="V151" s="400">
        <v>0.10311930577444528</v>
      </c>
      <c r="W151" s="400">
        <v>1.0109140002516757</v>
      </c>
      <c r="X151" s="400">
        <v>0.1262275582997141</v>
      </c>
      <c r="Y151" s="400">
        <v>0.95720650515438521</v>
      </c>
      <c r="Z151" s="400">
        <v>0.16767903712279342</v>
      </c>
      <c r="AA151" s="400">
        <v>0.95314200658164772</v>
      </c>
      <c r="AB151" s="400">
        <v>1.5727327152420035E-3</v>
      </c>
      <c r="AC151" s="404">
        <v>0.64230367343467054</v>
      </c>
      <c r="AD151" s="607" t="s">
        <v>62</v>
      </c>
      <c r="AE151" s="401" t="s">
        <v>741</v>
      </c>
      <c r="AF151" s="401" t="s">
        <v>741</v>
      </c>
      <c r="AG151" s="405" t="s">
        <v>741</v>
      </c>
      <c r="AH151" s="405" t="s">
        <v>1024</v>
      </c>
      <c r="AI151" s="405">
        <v>10000</v>
      </c>
      <c r="AJ151" s="405">
        <v>10000</v>
      </c>
      <c r="AK151" s="405">
        <v>10000</v>
      </c>
      <c r="AL151" s="400">
        <v>1.5E-3</v>
      </c>
      <c r="AM151" s="400" t="s">
        <v>62</v>
      </c>
      <c r="AN151" s="400" t="s">
        <v>103</v>
      </c>
      <c r="AO151" s="401" t="s">
        <v>1675</v>
      </c>
      <c r="AP151" s="401" t="s">
        <v>18</v>
      </c>
      <c r="AQ151" s="407" t="s">
        <v>978</v>
      </c>
      <c r="AR151" s="400">
        <v>1.9995000000000001E-4</v>
      </c>
      <c r="AS151" s="400">
        <v>1.9995000000000001E-4</v>
      </c>
      <c r="AT151" s="400"/>
      <c r="AW151" s="226"/>
      <c r="AX151" s="226"/>
      <c r="AY151" s="212"/>
      <c r="AZ151" s="212"/>
      <c r="BA151" s="212"/>
      <c r="BB151" s="214"/>
      <c r="BC151" s="212"/>
      <c r="BD151" s="212"/>
      <c r="BE151" s="212"/>
      <c r="BF151" s="212"/>
      <c r="BG151" s="214"/>
      <c r="BH151" s="214"/>
      <c r="BI151" s="227"/>
      <c r="BJ151" s="227"/>
      <c r="BK151" s="227"/>
      <c r="BL151" s="214"/>
      <c r="BM151" s="214"/>
      <c r="BN151" s="214"/>
      <c r="BO151" s="214"/>
      <c r="BP151" s="214"/>
      <c r="BQ151" s="214"/>
      <c r="BR151" s="214"/>
      <c r="BS151" s="214"/>
      <c r="BT151" s="215"/>
      <c r="BU151" s="216"/>
      <c r="BV151" s="217"/>
      <c r="BW151" s="213"/>
    </row>
    <row r="152" spans="2:75" ht="15.75" customHeight="1">
      <c r="B152" s="394" t="s">
        <v>748</v>
      </c>
      <c r="C152" s="395">
        <v>807777000162</v>
      </c>
      <c r="D152" s="396" t="s">
        <v>18</v>
      </c>
      <c r="E152" s="396" t="s">
        <v>916</v>
      </c>
      <c r="F152" s="396" t="s">
        <v>961</v>
      </c>
      <c r="G152" s="397" t="s">
        <v>1048</v>
      </c>
      <c r="H152" s="397" t="s">
        <v>62</v>
      </c>
      <c r="I152" s="397" t="s">
        <v>1658</v>
      </c>
      <c r="J152" s="397" t="s">
        <v>904</v>
      </c>
      <c r="K152" s="398" t="s">
        <v>81</v>
      </c>
      <c r="L152" s="399"/>
      <c r="M152" s="399" t="s">
        <v>1775</v>
      </c>
      <c r="N152" s="398">
        <v>19119</v>
      </c>
      <c r="O152" s="398" t="s">
        <v>1675</v>
      </c>
      <c r="P152" s="402">
        <v>34974</v>
      </c>
      <c r="Q152" s="403">
        <v>508292963.69</v>
      </c>
      <c r="R152" s="403">
        <v>335332890.36464292</v>
      </c>
      <c r="S152" s="398">
        <v>0</v>
      </c>
      <c r="T152" s="400">
        <v>7.8443038330331394E-2</v>
      </c>
      <c r="U152" s="400">
        <v>1.0140484671157268</v>
      </c>
      <c r="V152" s="400">
        <v>0.10465733630486462</v>
      </c>
      <c r="W152" s="400">
        <v>1.0259918422167515</v>
      </c>
      <c r="X152" s="400">
        <v>0.13667399648355061</v>
      </c>
      <c r="Y152" s="400">
        <v>1.0364237436081225</v>
      </c>
      <c r="Z152" s="400">
        <v>0.17315194492776609</v>
      </c>
      <c r="AA152" s="400">
        <v>0.98425178879758413</v>
      </c>
      <c r="AB152" s="400">
        <v>1.5056997745612327E-3</v>
      </c>
      <c r="AC152" s="404">
        <v>1.596533821977534</v>
      </c>
      <c r="AD152" s="607" t="s">
        <v>62</v>
      </c>
      <c r="AE152" s="401" t="s">
        <v>292</v>
      </c>
      <c r="AF152" s="401" t="s">
        <v>1051</v>
      </c>
      <c r="AG152" s="405" t="s">
        <v>1051</v>
      </c>
      <c r="AH152" s="405" t="s">
        <v>1024</v>
      </c>
      <c r="AI152" s="405">
        <v>1</v>
      </c>
      <c r="AJ152" s="405">
        <v>1</v>
      </c>
      <c r="AK152" s="405">
        <v>1</v>
      </c>
      <c r="AL152" s="400">
        <v>2.5000000000000001E-3</v>
      </c>
      <c r="AM152" s="400" t="s">
        <v>62</v>
      </c>
      <c r="AN152" s="400" t="s">
        <v>103</v>
      </c>
      <c r="AO152" s="401" t="s">
        <v>1675</v>
      </c>
      <c r="AP152" s="401" t="s">
        <v>18</v>
      </c>
      <c r="AQ152" s="407" t="s">
        <v>960</v>
      </c>
      <c r="AR152" s="400">
        <v>3.3333333333333332E-4</v>
      </c>
      <c r="AS152" s="400">
        <v>3.3333333333333332E-4</v>
      </c>
      <c r="AT152" s="400"/>
      <c r="AW152" s="226"/>
      <c r="AX152" s="226"/>
      <c r="AY152" s="212"/>
      <c r="AZ152" s="212"/>
      <c r="BA152" s="212"/>
      <c r="BB152" s="214"/>
      <c r="BC152" s="212"/>
      <c r="BD152" s="212"/>
      <c r="BE152" s="212"/>
      <c r="BF152" s="212"/>
      <c r="BG152" s="214"/>
      <c r="BH152" s="214"/>
      <c r="BI152" s="227"/>
      <c r="BJ152" s="227"/>
      <c r="BK152" s="227"/>
      <c r="BL152" s="214"/>
      <c r="BM152" s="214"/>
      <c r="BN152" s="214"/>
      <c r="BO152" s="214"/>
      <c r="BP152" s="214"/>
      <c r="BQ152" s="214"/>
      <c r="BR152" s="214"/>
      <c r="BS152" s="214"/>
      <c r="BT152" s="215"/>
      <c r="BU152" s="216"/>
      <c r="BV152" s="217"/>
      <c r="BW152" s="213"/>
    </row>
    <row r="153" spans="2:75" ht="15.75" customHeight="1">
      <c r="B153" s="394" t="s">
        <v>308</v>
      </c>
      <c r="C153" s="395">
        <v>40054275000122</v>
      </c>
      <c r="D153" s="396" t="s">
        <v>18</v>
      </c>
      <c r="E153" s="396" t="s">
        <v>916</v>
      </c>
      <c r="F153" s="396" t="s">
        <v>961</v>
      </c>
      <c r="G153" s="397" t="s">
        <v>1048</v>
      </c>
      <c r="H153" s="397" t="s">
        <v>62</v>
      </c>
      <c r="I153" s="397" t="s">
        <v>1658</v>
      </c>
      <c r="J153" s="397" t="s">
        <v>904</v>
      </c>
      <c r="K153" s="398" t="s">
        <v>81</v>
      </c>
      <c r="L153" s="399"/>
      <c r="M153" s="399" t="s">
        <v>1775</v>
      </c>
      <c r="N153" s="398">
        <v>567833</v>
      </c>
      <c r="O153" s="398" t="s">
        <v>1675</v>
      </c>
      <c r="P153" s="402">
        <v>44193</v>
      </c>
      <c r="Q153" s="403">
        <v>553192688.89999998</v>
      </c>
      <c r="R153" s="403">
        <v>376973539.21698409</v>
      </c>
      <c r="S153" s="398">
        <v>0</v>
      </c>
      <c r="T153" s="400">
        <v>7.9475190460861045E-2</v>
      </c>
      <c r="U153" s="400">
        <v>1.0273912991639484</v>
      </c>
      <c r="V153" s="400">
        <v>0.10462741618316662</v>
      </c>
      <c r="W153" s="400">
        <v>1.0256985249791442</v>
      </c>
      <c r="X153" s="400" t="s">
        <v>1781</v>
      </c>
      <c r="Y153" s="400" t="s">
        <v>1781</v>
      </c>
      <c r="Z153" s="400" t="s">
        <v>1781</v>
      </c>
      <c r="AA153" s="400" t="s">
        <v>1781</v>
      </c>
      <c r="AB153" s="400">
        <v>1.6670566538005281E-3</v>
      </c>
      <c r="AC153" s="404">
        <v>1.4259017304930224</v>
      </c>
      <c r="AD153" s="607" t="s">
        <v>62</v>
      </c>
      <c r="AE153" s="401" t="s">
        <v>307</v>
      </c>
      <c r="AF153" s="401" t="s">
        <v>1018</v>
      </c>
      <c r="AG153" s="405" t="s">
        <v>1835</v>
      </c>
      <c r="AH153" s="405" t="s">
        <v>1024</v>
      </c>
      <c r="AI153" s="405">
        <v>100</v>
      </c>
      <c r="AJ153" s="405">
        <v>100</v>
      </c>
      <c r="AK153" s="405">
        <v>100</v>
      </c>
      <c r="AL153" s="400">
        <v>2.5000000000000001E-3</v>
      </c>
      <c r="AM153" s="400" t="s">
        <v>62</v>
      </c>
      <c r="AN153" s="400" t="s">
        <v>62</v>
      </c>
      <c r="AO153" s="401" t="s">
        <v>1678</v>
      </c>
      <c r="AP153" s="401" t="s">
        <v>18</v>
      </c>
      <c r="AQ153" s="407" t="s">
        <v>967</v>
      </c>
      <c r="AR153" s="400">
        <v>3.3333333333333332E-4</v>
      </c>
      <c r="AS153" s="400">
        <v>3.3333333333333332E-4</v>
      </c>
      <c r="AT153" s="400"/>
      <c r="AW153" s="226"/>
      <c r="AX153" s="226"/>
      <c r="AY153" s="212"/>
      <c r="AZ153" s="212"/>
      <c r="BA153" s="212"/>
      <c r="BB153" s="214"/>
      <c r="BC153" s="212"/>
      <c r="BD153" s="212"/>
      <c r="BE153" s="212"/>
      <c r="BF153" s="212"/>
      <c r="BG153" s="214"/>
      <c r="BH153" s="214"/>
      <c r="BI153" s="227"/>
      <c r="BJ153" s="227"/>
      <c r="BK153" s="227"/>
      <c r="BL153" s="214"/>
      <c r="BM153" s="214"/>
      <c r="BN153" s="214"/>
      <c r="BO153" s="214"/>
      <c r="BP153" s="214"/>
      <c r="BQ153" s="214"/>
      <c r="BR153" s="214"/>
      <c r="BS153" s="214"/>
      <c r="BT153" s="215"/>
      <c r="BU153" s="216"/>
      <c r="BV153" s="217"/>
      <c r="BW153" s="213"/>
    </row>
    <row r="154" spans="2:75" ht="15.75" customHeight="1">
      <c r="B154" s="394" t="s">
        <v>1392</v>
      </c>
      <c r="C154" s="395">
        <v>26374829000148</v>
      </c>
      <c r="D154" s="396" t="s">
        <v>18</v>
      </c>
      <c r="E154" s="396" t="s">
        <v>916</v>
      </c>
      <c r="F154" s="396" t="s">
        <v>961</v>
      </c>
      <c r="G154" s="397" t="s">
        <v>1048</v>
      </c>
      <c r="H154" s="397" t="s">
        <v>62</v>
      </c>
      <c r="I154" s="397" t="s">
        <v>1658</v>
      </c>
      <c r="J154" s="397" t="s">
        <v>904</v>
      </c>
      <c r="K154" s="398" t="s">
        <v>81</v>
      </c>
      <c r="L154" s="399"/>
      <c r="M154" s="399" t="s">
        <v>1775</v>
      </c>
      <c r="N154" s="398">
        <v>442984</v>
      </c>
      <c r="O154" s="398" t="s">
        <v>1675</v>
      </c>
      <c r="P154" s="402">
        <v>42832</v>
      </c>
      <c r="Q154" s="403">
        <v>305362937.57999998</v>
      </c>
      <c r="R154" s="403">
        <v>105743172.61587296</v>
      </c>
      <c r="S154" s="398">
        <v>0</v>
      </c>
      <c r="T154" s="400">
        <v>7.6499273807270063E-2</v>
      </c>
      <c r="U154" s="400">
        <v>0.98892104373949419</v>
      </c>
      <c r="V154" s="400">
        <v>0.1011493227918332</v>
      </c>
      <c r="W154" s="400">
        <v>0.99160157992045161</v>
      </c>
      <c r="X154" s="400">
        <v>0.11970395711930104</v>
      </c>
      <c r="Y154" s="400">
        <v>0.90773685232233525</v>
      </c>
      <c r="Z154" s="400">
        <v>0.15964493834154725</v>
      </c>
      <c r="AA154" s="400">
        <v>0.90747358454852045</v>
      </c>
      <c r="AB154" s="400">
        <v>1.7188295231151658E-3</v>
      </c>
      <c r="AC154" s="404">
        <v>-0.45246170166359617</v>
      </c>
      <c r="AD154" s="607" t="s">
        <v>62</v>
      </c>
      <c r="AE154" s="401" t="s">
        <v>200</v>
      </c>
      <c r="AF154" s="401" t="s">
        <v>1018</v>
      </c>
      <c r="AG154" s="405" t="s">
        <v>1835</v>
      </c>
      <c r="AH154" s="405" t="s">
        <v>1019</v>
      </c>
      <c r="AI154" s="405">
        <v>0</v>
      </c>
      <c r="AJ154" s="405">
        <v>0</v>
      </c>
      <c r="AK154" s="405">
        <v>0</v>
      </c>
      <c r="AL154" s="400">
        <v>3.0000000000000001E-3</v>
      </c>
      <c r="AM154" s="400" t="s">
        <v>62</v>
      </c>
      <c r="AN154" s="400" t="s">
        <v>103</v>
      </c>
      <c r="AO154" s="401" t="s">
        <v>1678</v>
      </c>
      <c r="AP154" s="401" t="s">
        <v>18</v>
      </c>
      <c r="AQ154" s="407" t="s">
        <v>978</v>
      </c>
      <c r="AR154" s="400">
        <v>8.0009999999999999E-4</v>
      </c>
      <c r="AS154" s="400">
        <v>8.0009999999999999E-4</v>
      </c>
      <c r="AT154" s="400"/>
      <c r="AW154" s="226"/>
      <c r="AX154" s="226"/>
      <c r="AY154" s="212"/>
      <c r="AZ154" s="212"/>
      <c r="BA154" s="212"/>
      <c r="BB154" s="214"/>
      <c r="BC154" s="212"/>
      <c r="BD154" s="212"/>
      <c r="BE154" s="212"/>
      <c r="BF154" s="212"/>
      <c r="BG154" s="214"/>
      <c r="BH154" s="214"/>
      <c r="BI154" s="227"/>
      <c r="BJ154" s="227"/>
      <c r="BK154" s="227"/>
      <c r="BL154" s="214"/>
      <c r="BM154" s="214"/>
      <c r="BN154" s="214"/>
      <c r="BO154" s="214"/>
      <c r="BP154" s="214"/>
      <c r="BQ154" s="214"/>
      <c r="BR154" s="214"/>
      <c r="BS154" s="214"/>
      <c r="BT154" s="215"/>
      <c r="BU154" s="216"/>
      <c r="BV154" s="217"/>
      <c r="BW154" s="213"/>
    </row>
    <row r="155" spans="2:75" ht="15.75" customHeight="1">
      <c r="B155" s="394" t="s">
        <v>1393</v>
      </c>
      <c r="C155" s="395">
        <v>11435287000107</v>
      </c>
      <c r="D155" s="396" t="s">
        <v>18</v>
      </c>
      <c r="E155" s="396" t="s">
        <v>916</v>
      </c>
      <c r="F155" s="396" t="s">
        <v>961</v>
      </c>
      <c r="G155" s="397" t="s">
        <v>1048</v>
      </c>
      <c r="H155" s="397" t="s">
        <v>62</v>
      </c>
      <c r="I155" s="397" t="s">
        <v>1658</v>
      </c>
      <c r="J155" s="397" t="s">
        <v>904</v>
      </c>
      <c r="K155" s="398" t="s">
        <v>81</v>
      </c>
      <c r="L155" s="399"/>
      <c r="M155" s="399" t="s">
        <v>62</v>
      </c>
      <c r="N155" s="398">
        <v>256765</v>
      </c>
      <c r="O155" s="398" t="s">
        <v>1675</v>
      </c>
      <c r="P155" s="402">
        <v>40422</v>
      </c>
      <c r="Q155" s="403">
        <v>672431455.71000004</v>
      </c>
      <c r="R155" s="403">
        <v>426302371.62353194</v>
      </c>
      <c r="S155" s="398">
        <v>0</v>
      </c>
      <c r="T155" s="400">
        <v>7.7858592171284435E-2</v>
      </c>
      <c r="U155" s="400">
        <v>1.0064932175447259</v>
      </c>
      <c r="V155" s="400">
        <v>0.10536835299665848</v>
      </c>
      <c r="W155" s="400">
        <v>1.0329621832479376</v>
      </c>
      <c r="X155" s="400">
        <v>0.14076270211285347</v>
      </c>
      <c r="Y155" s="400">
        <v>1.067429141151639</v>
      </c>
      <c r="Z155" s="400">
        <v>0.16944535994665499</v>
      </c>
      <c r="AA155" s="400">
        <v>0.96318235813360409</v>
      </c>
      <c r="AB155" s="400">
        <v>1.8751379563372791E-3</v>
      </c>
      <c r="AC155" s="404">
        <v>1.6255998009156321</v>
      </c>
      <c r="AD155" s="607" t="s">
        <v>62</v>
      </c>
      <c r="AE155" s="401" t="s">
        <v>114</v>
      </c>
      <c r="AF155" s="401" t="s">
        <v>1026</v>
      </c>
      <c r="AG155" s="405" t="s">
        <v>1027</v>
      </c>
      <c r="AH155" s="405" t="s">
        <v>1024</v>
      </c>
      <c r="AI155" s="405">
        <v>1000</v>
      </c>
      <c r="AJ155" s="405">
        <v>500</v>
      </c>
      <c r="AK155" s="405">
        <v>0</v>
      </c>
      <c r="AL155" s="400">
        <v>3.0000000000000001E-3</v>
      </c>
      <c r="AM155" s="400" t="s">
        <v>62</v>
      </c>
      <c r="AN155" s="400" t="s">
        <v>103</v>
      </c>
      <c r="AO155" s="401" t="s">
        <v>1675</v>
      </c>
      <c r="AP155" s="401" t="s">
        <v>18</v>
      </c>
      <c r="AQ155" s="407" t="s">
        <v>967</v>
      </c>
      <c r="AR155" s="400">
        <v>1.1999999999999999E-3</v>
      </c>
      <c r="AS155" s="400">
        <v>1.1999999999999999E-3</v>
      </c>
      <c r="AT155" s="400"/>
      <c r="AW155" s="226"/>
      <c r="AX155" s="226"/>
      <c r="AY155" s="212"/>
      <c r="AZ155" s="212"/>
      <c r="BA155" s="212"/>
      <c r="BB155" s="214"/>
      <c r="BC155" s="212"/>
      <c r="BD155" s="212"/>
      <c r="BE155" s="212"/>
      <c r="BF155" s="212"/>
      <c r="BG155" s="214"/>
      <c r="BH155" s="214"/>
      <c r="BI155" s="227"/>
      <c r="BJ155" s="227"/>
      <c r="BK155" s="227"/>
      <c r="BL155" s="214"/>
      <c r="BM155" s="214"/>
      <c r="BN155" s="214"/>
      <c r="BO155" s="214"/>
      <c r="BP155" s="214"/>
      <c r="BQ155" s="214"/>
      <c r="BR155" s="214"/>
      <c r="BS155" s="214"/>
      <c r="BT155" s="215"/>
      <c r="BU155" s="216"/>
      <c r="BV155" s="217"/>
      <c r="BW155" s="213"/>
    </row>
    <row r="156" spans="2:75" ht="15.75" customHeight="1">
      <c r="B156" s="394" t="s">
        <v>1402</v>
      </c>
      <c r="C156" s="395">
        <v>8610270000126</v>
      </c>
      <c r="D156" s="396" t="s">
        <v>18</v>
      </c>
      <c r="E156" s="396" t="s">
        <v>916</v>
      </c>
      <c r="F156" s="396" t="s">
        <v>961</v>
      </c>
      <c r="G156" s="397" t="s">
        <v>1048</v>
      </c>
      <c r="H156" s="397" t="s">
        <v>62</v>
      </c>
      <c r="I156" s="397" t="s">
        <v>1658</v>
      </c>
      <c r="J156" s="397" t="s">
        <v>904</v>
      </c>
      <c r="K156" s="398" t="s">
        <v>81</v>
      </c>
      <c r="L156" s="399"/>
      <c r="M156" s="399" t="s">
        <v>62</v>
      </c>
      <c r="N156" s="398">
        <v>180203</v>
      </c>
      <c r="O156" s="398" t="s">
        <v>1675</v>
      </c>
      <c r="P156" s="402">
        <v>39160</v>
      </c>
      <c r="Q156" s="403">
        <v>106008271.56999999</v>
      </c>
      <c r="R156" s="403">
        <v>105933340.52686517</v>
      </c>
      <c r="S156" s="398">
        <v>0</v>
      </c>
      <c r="T156" s="400">
        <v>7.5610551302297546E-2</v>
      </c>
      <c r="U156" s="400">
        <v>0.97743235445564014</v>
      </c>
      <c r="V156" s="400">
        <v>0.10154275070472796</v>
      </c>
      <c r="W156" s="400">
        <v>0.99545848898561784</v>
      </c>
      <c r="X156" s="400">
        <v>0.12039623781237707</v>
      </c>
      <c r="Y156" s="400">
        <v>0.91298654257802214</v>
      </c>
      <c r="Z156" s="400">
        <v>0.15704579326790769</v>
      </c>
      <c r="AA156" s="400">
        <v>0.89269920133762792</v>
      </c>
      <c r="AB156" s="400">
        <v>6.1778892221894663E-3</v>
      </c>
      <c r="AC156" s="404">
        <v>-6.5203084842171369E-2</v>
      </c>
      <c r="AD156" s="607" t="s">
        <v>62</v>
      </c>
      <c r="AE156" s="401" t="s">
        <v>463</v>
      </c>
      <c r="AF156" s="401" t="s">
        <v>1028</v>
      </c>
      <c r="AG156" s="405" t="s">
        <v>1836</v>
      </c>
      <c r="AH156" s="405" t="s">
        <v>1024</v>
      </c>
      <c r="AI156" s="405">
        <v>100</v>
      </c>
      <c r="AJ156" s="405">
        <v>0</v>
      </c>
      <c r="AK156" s="405">
        <v>0</v>
      </c>
      <c r="AL156" s="400">
        <v>4.5000000000000005E-3</v>
      </c>
      <c r="AM156" s="400" t="s">
        <v>62</v>
      </c>
      <c r="AN156" s="400" t="s">
        <v>62</v>
      </c>
      <c r="AO156" s="401" t="s">
        <v>1678</v>
      </c>
      <c r="AP156" s="401" t="s">
        <v>18</v>
      </c>
      <c r="AQ156" s="407" t="s">
        <v>973</v>
      </c>
      <c r="AR156" s="400">
        <v>1.4999999999999998E-3</v>
      </c>
      <c r="AS156" s="400">
        <v>1.4999999999999998E-3</v>
      </c>
      <c r="AT156" s="400"/>
      <c r="AW156" s="226"/>
      <c r="AX156" s="226"/>
      <c r="AY156" s="212"/>
      <c r="AZ156" s="212"/>
      <c r="BA156" s="212"/>
      <c r="BB156" s="214"/>
      <c r="BC156" s="212"/>
      <c r="BD156" s="212"/>
      <c r="BE156" s="212"/>
      <c r="BF156" s="212"/>
      <c r="BG156" s="214"/>
      <c r="BH156" s="214"/>
      <c r="BI156" s="227"/>
      <c r="BJ156" s="227"/>
      <c r="BK156" s="227"/>
      <c r="BL156" s="214"/>
      <c r="BM156" s="214"/>
      <c r="BN156" s="214"/>
      <c r="BO156" s="214"/>
      <c r="BP156" s="214"/>
      <c r="BQ156" s="214"/>
      <c r="BR156" s="214"/>
      <c r="BS156" s="214"/>
      <c r="BT156" s="215"/>
      <c r="BU156" s="216"/>
      <c r="BV156" s="217"/>
      <c r="BW156" s="213"/>
    </row>
    <row r="157" spans="2:75" ht="15.75" customHeight="1">
      <c r="B157" s="394" t="s">
        <v>503</v>
      </c>
      <c r="C157" s="395">
        <v>35726805000100</v>
      </c>
      <c r="D157" s="396" t="s">
        <v>18</v>
      </c>
      <c r="E157" s="396" t="s">
        <v>916</v>
      </c>
      <c r="F157" s="396" t="s">
        <v>961</v>
      </c>
      <c r="G157" s="397" t="s">
        <v>1048</v>
      </c>
      <c r="H157" s="397" t="s">
        <v>62</v>
      </c>
      <c r="I157" s="397" t="s">
        <v>1658</v>
      </c>
      <c r="J157" s="397" t="s">
        <v>904</v>
      </c>
      <c r="K157" s="398" t="s">
        <v>81</v>
      </c>
      <c r="L157" s="399"/>
      <c r="M157" s="399" t="s">
        <v>1775</v>
      </c>
      <c r="N157" s="398">
        <v>522929</v>
      </c>
      <c r="O157" s="398" t="s">
        <v>1675</v>
      </c>
      <c r="P157" s="402">
        <v>43846</v>
      </c>
      <c r="Q157" s="403">
        <v>118316769.22</v>
      </c>
      <c r="R157" s="403">
        <v>83642551.898968339</v>
      </c>
      <c r="S157" s="398">
        <v>0</v>
      </c>
      <c r="T157" s="400">
        <v>7.8015913089023226E-2</v>
      </c>
      <c r="U157" s="400">
        <v>1.0085269357544471</v>
      </c>
      <c r="V157" s="400">
        <v>0.10281976112345159</v>
      </c>
      <c r="W157" s="400">
        <v>1.0079774610739161</v>
      </c>
      <c r="X157" s="400">
        <v>0.12969076537825019</v>
      </c>
      <c r="Y157" s="400">
        <v>0.98346863355902669</v>
      </c>
      <c r="Z157" s="400" t="s">
        <v>1781</v>
      </c>
      <c r="AA157" s="400" t="s">
        <v>1781</v>
      </c>
      <c r="AB157" s="400">
        <v>1.6446274430425211E-3</v>
      </c>
      <c r="AC157" s="404">
        <v>0.44909947221992907</v>
      </c>
      <c r="AD157" s="607" t="s">
        <v>62</v>
      </c>
      <c r="AE157" s="401" t="s">
        <v>504</v>
      </c>
      <c r="AF157" s="401" t="s">
        <v>1018</v>
      </c>
      <c r="AG157" s="405" t="s">
        <v>1835</v>
      </c>
      <c r="AH157" s="405" t="s">
        <v>1024</v>
      </c>
      <c r="AI157" s="405">
        <v>30</v>
      </c>
      <c r="AJ157" s="405">
        <v>30</v>
      </c>
      <c r="AK157" s="405">
        <v>30</v>
      </c>
      <c r="AL157" s="400">
        <v>2.2000000000000001E-3</v>
      </c>
      <c r="AM157" s="400" t="s">
        <v>62</v>
      </c>
      <c r="AN157" s="400" t="s">
        <v>103</v>
      </c>
      <c r="AO157" s="401" t="s">
        <v>1678</v>
      </c>
      <c r="AP157" s="401" t="s">
        <v>18</v>
      </c>
      <c r="AQ157" s="407" t="s">
        <v>967</v>
      </c>
      <c r="AR157" s="400" t="s">
        <v>62</v>
      </c>
      <c r="AS157" s="400" t="s">
        <v>62</v>
      </c>
      <c r="AT157" s="400"/>
      <c r="AW157" s="226"/>
      <c r="AX157" s="226"/>
      <c r="AY157" s="212"/>
      <c r="AZ157" s="212"/>
      <c r="BA157" s="212"/>
      <c r="BB157" s="214"/>
      <c r="BC157" s="212"/>
      <c r="BD157" s="212"/>
      <c r="BE157" s="212"/>
      <c r="BF157" s="212"/>
      <c r="BG157" s="214"/>
      <c r="BH157" s="214"/>
      <c r="BI157" s="227"/>
      <c r="BJ157" s="227"/>
      <c r="BK157" s="227"/>
      <c r="BL157" s="214"/>
      <c r="BM157" s="214"/>
      <c r="BN157" s="214"/>
      <c r="BO157" s="214"/>
      <c r="BP157" s="214"/>
      <c r="BQ157" s="214"/>
      <c r="BR157" s="214"/>
      <c r="BS157" s="214"/>
      <c r="BT157" s="215"/>
      <c r="BU157" s="216"/>
      <c r="BV157" s="217"/>
      <c r="BW157" s="213"/>
    </row>
    <row r="158" spans="2:75" ht="15.75" customHeight="1">
      <c r="B158" s="394" t="s">
        <v>1544</v>
      </c>
      <c r="C158" s="395">
        <v>12923387000137</v>
      </c>
      <c r="D158" s="396" t="s">
        <v>18</v>
      </c>
      <c r="E158" s="396" t="s">
        <v>916</v>
      </c>
      <c r="F158" s="396" t="s">
        <v>961</v>
      </c>
      <c r="G158" s="397" t="s">
        <v>1048</v>
      </c>
      <c r="H158" s="397" t="s">
        <v>62</v>
      </c>
      <c r="I158" s="397" t="s">
        <v>1658</v>
      </c>
      <c r="J158" s="397" t="s">
        <v>904</v>
      </c>
      <c r="K158" s="398" t="s">
        <v>81</v>
      </c>
      <c r="L158" s="399"/>
      <c r="M158" s="399" t="s">
        <v>1775</v>
      </c>
      <c r="N158" s="398">
        <v>389651</v>
      </c>
      <c r="O158" s="398" t="s">
        <v>1675</v>
      </c>
      <c r="P158" s="402">
        <v>40542</v>
      </c>
      <c r="Q158" s="403">
        <v>60755491.840000004</v>
      </c>
      <c r="R158" s="403">
        <v>64009500.657142885</v>
      </c>
      <c r="S158" s="398">
        <v>0</v>
      </c>
      <c r="T158" s="400">
        <v>7.7464009551649005E-2</v>
      </c>
      <c r="U158" s="400">
        <v>1.0013923710055233</v>
      </c>
      <c r="V158" s="400">
        <v>0.10185368381009718</v>
      </c>
      <c r="W158" s="400">
        <v>0.99850667309623453</v>
      </c>
      <c r="X158" s="400">
        <v>0.12455526465557942</v>
      </c>
      <c r="Y158" s="400">
        <v>0.94452519866112894</v>
      </c>
      <c r="Z158" s="400">
        <v>0.16191333076292791</v>
      </c>
      <c r="AA158" s="400">
        <v>0.92036786245784574</v>
      </c>
      <c r="AB158" s="400">
        <v>1.7033107613670067E-3</v>
      </c>
      <c r="AC158" s="404">
        <v>-8.1036438669811389E-2</v>
      </c>
      <c r="AD158" s="607" t="s">
        <v>62</v>
      </c>
      <c r="AE158" s="401" t="s">
        <v>621</v>
      </c>
      <c r="AF158" s="401" t="s">
        <v>1028</v>
      </c>
      <c r="AG158" s="405" t="s">
        <v>1836</v>
      </c>
      <c r="AH158" s="405" t="s">
        <v>1024</v>
      </c>
      <c r="AI158" s="405">
        <v>500</v>
      </c>
      <c r="AJ158" s="405">
        <v>100</v>
      </c>
      <c r="AK158" s="405">
        <v>100</v>
      </c>
      <c r="AL158" s="400">
        <v>3.0000000000000001E-3</v>
      </c>
      <c r="AM158" s="400" t="s">
        <v>62</v>
      </c>
      <c r="AN158" s="400" t="s">
        <v>103</v>
      </c>
      <c r="AO158" s="401" t="s">
        <v>1678</v>
      </c>
      <c r="AP158" s="401" t="s">
        <v>18</v>
      </c>
      <c r="AQ158" s="407" t="s">
        <v>960</v>
      </c>
      <c r="AR158" s="400">
        <v>7.5000000000000002E-4</v>
      </c>
      <c r="AS158" s="400">
        <v>7.5000000000000002E-4</v>
      </c>
      <c r="AT158" s="400"/>
      <c r="AW158" s="226"/>
      <c r="AX158" s="226"/>
      <c r="AY158" s="212"/>
      <c r="AZ158" s="212"/>
      <c r="BA158" s="212"/>
      <c r="BB158" s="214"/>
      <c r="BC158" s="212"/>
      <c r="BD158" s="212"/>
      <c r="BE158" s="212"/>
      <c r="BF158" s="212"/>
      <c r="BG158" s="214"/>
      <c r="BH158" s="214"/>
      <c r="BI158" s="227"/>
      <c r="BJ158" s="227"/>
      <c r="BK158" s="227"/>
      <c r="BL158" s="214"/>
      <c r="BM158" s="214"/>
      <c r="BN158" s="214"/>
      <c r="BO158" s="214"/>
      <c r="BP158" s="214"/>
      <c r="BQ158" s="214"/>
      <c r="BR158" s="214"/>
      <c r="BS158" s="214"/>
      <c r="BT158" s="215"/>
      <c r="BU158" s="216"/>
      <c r="BV158" s="217"/>
      <c r="BW158" s="213"/>
    </row>
    <row r="159" spans="2:75" ht="15.75" customHeight="1">
      <c r="B159" s="394" t="s">
        <v>675</v>
      </c>
      <c r="C159" s="395">
        <v>30509221000150</v>
      </c>
      <c r="D159" s="396" t="s">
        <v>18</v>
      </c>
      <c r="E159" s="396" t="s">
        <v>916</v>
      </c>
      <c r="F159" s="396" t="s">
        <v>961</v>
      </c>
      <c r="G159" s="397" t="s">
        <v>1048</v>
      </c>
      <c r="H159" s="397" t="s">
        <v>62</v>
      </c>
      <c r="I159" s="397" t="s">
        <v>1658</v>
      </c>
      <c r="J159" s="397" t="s">
        <v>904</v>
      </c>
      <c r="K159" s="398" t="s">
        <v>81</v>
      </c>
      <c r="L159" s="399"/>
      <c r="M159" s="399" t="s">
        <v>1775</v>
      </c>
      <c r="N159" s="398">
        <v>497606</v>
      </c>
      <c r="O159" s="398" t="s">
        <v>1675</v>
      </c>
      <c r="P159" s="402">
        <v>43616</v>
      </c>
      <c r="Q159" s="403">
        <v>1222062275.29</v>
      </c>
      <c r="R159" s="403">
        <v>572200123.36480129</v>
      </c>
      <c r="S159" s="398">
        <v>0</v>
      </c>
      <c r="T159" s="400">
        <v>7.9395604782524387E-2</v>
      </c>
      <c r="U159" s="400">
        <v>1.0263624795664488</v>
      </c>
      <c r="V159" s="400">
        <v>0.10522890259427564</v>
      </c>
      <c r="W159" s="400">
        <v>1.0315951030193538</v>
      </c>
      <c r="X159" s="400">
        <v>0.14245996969986674</v>
      </c>
      <c r="Y159" s="400">
        <v>1.0802998295905237</v>
      </c>
      <c r="Z159" s="400">
        <v>0.18900553746278881</v>
      </c>
      <c r="AA159" s="400">
        <v>1.0743687483152704</v>
      </c>
      <c r="AB159" s="400">
        <v>2.2579405910727016E-3</v>
      </c>
      <c r="AC159" s="404">
        <v>1.294452099195132</v>
      </c>
      <c r="AD159" s="607" t="s">
        <v>62</v>
      </c>
      <c r="AE159" s="401" t="s">
        <v>674</v>
      </c>
      <c r="AF159" s="401" t="s">
        <v>1045</v>
      </c>
      <c r="AG159" s="405" t="s">
        <v>1045</v>
      </c>
      <c r="AH159" s="405" t="s">
        <v>1024</v>
      </c>
      <c r="AI159" s="405">
        <v>100</v>
      </c>
      <c r="AJ159" s="405">
        <v>100</v>
      </c>
      <c r="AK159" s="405">
        <v>100</v>
      </c>
      <c r="AL159" s="400">
        <v>4.0000000000000001E-3</v>
      </c>
      <c r="AM159" s="400" t="s">
        <v>62</v>
      </c>
      <c r="AN159" s="400" t="s">
        <v>103</v>
      </c>
      <c r="AO159" s="401" t="s">
        <v>1678</v>
      </c>
      <c r="AP159" s="401" t="s">
        <v>18</v>
      </c>
      <c r="AQ159" s="407" t="s">
        <v>973</v>
      </c>
      <c r="AR159" s="400">
        <v>7.9999999999999993E-4</v>
      </c>
      <c r="AS159" s="400">
        <v>7.9999999999999993E-4</v>
      </c>
      <c r="AT159" s="400"/>
      <c r="AW159" s="226"/>
      <c r="AX159" s="226"/>
      <c r="AY159" s="212"/>
      <c r="AZ159" s="212"/>
      <c r="BA159" s="212"/>
      <c r="BB159" s="214"/>
      <c r="BC159" s="212"/>
      <c r="BD159" s="212"/>
      <c r="BE159" s="212"/>
      <c r="BF159" s="212"/>
      <c r="BG159" s="214"/>
      <c r="BH159" s="214"/>
      <c r="BI159" s="227"/>
      <c r="BJ159" s="227"/>
      <c r="BK159" s="227"/>
      <c r="BL159" s="214"/>
      <c r="BM159" s="214"/>
      <c r="BN159" s="214"/>
      <c r="BO159" s="214"/>
      <c r="BP159" s="214"/>
      <c r="BQ159" s="214"/>
      <c r="BR159" s="214"/>
      <c r="BS159" s="214"/>
      <c r="BT159" s="215"/>
      <c r="BU159" s="216"/>
      <c r="BV159" s="217"/>
      <c r="BW159" s="213"/>
    </row>
    <row r="160" spans="2:75" ht="15.75" customHeight="1">
      <c r="B160" s="394" t="s">
        <v>1604</v>
      </c>
      <c r="C160" s="395">
        <v>44839845000140</v>
      </c>
      <c r="D160" s="396" t="s">
        <v>18</v>
      </c>
      <c r="E160" s="396" t="s">
        <v>916</v>
      </c>
      <c r="F160" s="396" t="s">
        <v>961</v>
      </c>
      <c r="G160" s="397" t="s">
        <v>1048</v>
      </c>
      <c r="H160" s="397" t="s">
        <v>62</v>
      </c>
      <c r="I160" s="397"/>
      <c r="J160" s="397"/>
      <c r="K160" s="398" t="s">
        <v>81</v>
      </c>
      <c r="L160" s="399"/>
      <c r="M160" s="399" t="s">
        <v>1775</v>
      </c>
      <c r="N160" s="398">
        <v>640948</v>
      </c>
      <c r="O160" s="398" t="s">
        <v>1675</v>
      </c>
      <c r="P160" s="402">
        <v>44634</v>
      </c>
      <c r="Q160" s="403">
        <v>40436437.340000004</v>
      </c>
      <c r="R160" s="403" t="s">
        <v>1781</v>
      </c>
      <c r="S160" s="398">
        <v>0</v>
      </c>
      <c r="T160" s="400" t="s">
        <v>1781</v>
      </c>
      <c r="U160" s="400" t="s">
        <v>1781</v>
      </c>
      <c r="V160" s="400" t="s">
        <v>1781</v>
      </c>
      <c r="W160" s="400" t="s">
        <v>1781</v>
      </c>
      <c r="X160" s="400" t="s">
        <v>1781</v>
      </c>
      <c r="Y160" s="400" t="s">
        <v>1781</v>
      </c>
      <c r="Z160" s="400" t="s">
        <v>1781</v>
      </c>
      <c r="AA160" s="400" t="s">
        <v>1781</v>
      </c>
      <c r="AB160" s="400" t="s">
        <v>1781</v>
      </c>
      <c r="AC160" s="404" t="s">
        <v>1781</v>
      </c>
      <c r="AD160" s="607" t="s">
        <v>62</v>
      </c>
      <c r="AE160" s="401" t="s">
        <v>1603</v>
      </c>
      <c r="AF160" s="401" t="s">
        <v>1018</v>
      </c>
      <c r="AG160" s="405" t="s">
        <v>1835</v>
      </c>
      <c r="AH160" s="405" t="s">
        <v>1024</v>
      </c>
      <c r="AI160" s="405">
        <v>1000</v>
      </c>
      <c r="AJ160" s="405">
        <v>100</v>
      </c>
      <c r="AK160" s="405">
        <v>1000</v>
      </c>
      <c r="AL160" s="400">
        <v>1.4000000000000002E-3</v>
      </c>
      <c r="AM160" s="400" t="s">
        <v>62</v>
      </c>
      <c r="AN160" s="400" t="s">
        <v>1798</v>
      </c>
      <c r="AO160" s="401" t="s">
        <v>1675</v>
      </c>
      <c r="AP160" s="401" t="s">
        <v>18</v>
      </c>
      <c r="AQ160" s="407" t="s">
        <v>967</v>
      </c>
      <c r="AR160" s="400">
        <v>9.3333333333333072E-4</v>
      </c>
      <c r="AS160" s="400">
        <v>9.3333333333333072E-4</v>
      </c>
      <c r="AT160" s="400"/>
      <c r="AW160" s="226"/>
      <c r="AX160" s="226"/>
      <c r="AY160" s="212"/>
      <c r="AZ160" s="212"/>
      <c r="BA160" s="212"/>
      <c r="BB160" s="214"/>
      <c r="BC160" s="212"/>
      <c r="BD160" s="212"/>
      <c r="BE160" s="212"/>
      <c r="BF160" s="212"/>
      <c r="BG160" s="214"/>
      <c r="BH160" s="214"/>
      <c r="BI160" s="227"/>
      <c r="BJ160" s="227"/>
      <c r="BK160" s="227"/>
      <c r="BL160" s="214"/>
      <c r="BM160" s="214"/>
      <c r="BN160" s="214"/>
      <c r="BO160" s="214"/>
      <c r="BP160" s="214"/>
      <c r="BQ160" s="214"/>
      <c r="BR160" s="214"/>
      <c r="BS160" s="214"/>
      <c r="BT160" s="215"/>
      <c r="BU160" s="216"/>
      <c r="BV160" s="217"/>
      <c r="BW160" s="213"/>
    </row>
    <row r="161" spans="2:75" ht="15.75" customHeight="1">
      <c r="B161" s="394" t="s">
        <v>154</v>
      </c>
      <c r="C161" s="395">
        <v>24773832000109</v>
      </c>
      <c r="D161" s="396" t="s">
        <v>18</v>
      </c>
      <c r="E161" s="396" t="s">
        <v>916</v>
      </c>
      <c r="F161" s="396" t="s">
        <v>983</v>
      </c>
      <c r="G161" s="397" t="s">
        <v>1048</v>
      </c>
      <c r="H161" s="397" t="s">
        <v>62</v>
      </c>
      <c r="I161" s="397" t="s">
        <v>1658</v>
      </c>
      <c r="J161" s="397" t="s">
        <v>904</v>
      </c>
      <c r="K161" s="398" t="s">
        <v>81</v>
      </c>
      <c r="L161" s="399"/>
      <c r="M161" s="399" t="s">
        <v>62</v>
      </c>
      <c r="N161" s="398">
        <v>420530</v>
      </c>
      <c r="O161" s="398" t="s">
        <v>1675</v>
      </c>
      <c r="P161" s="402">
        <v>42534</v>
      </c>
      <c r="Q161" s="403">
        <v>412741933.02999997</v>
      </c>
      <c r="R161" s="403">
        <v>242059182.6264683</v>
      </c>
      <c r="S161" s="398">
        <v>0</v>
      </c>
      <c r="T161" s="400">
        <v>7.8190244995797853E-2</v>
      </c>
      <c r="U161" s="400">
        <v>1.0107805583396627</v>
      </c>
      <c r="V161" s="400">
        <v>0.10480633139818241</v>
      </c>
      <c r="W161" s="400">
        <v>1.0274524923314179</v>
      </c>
      <c r="X161" s="400">
        <v>0.13880557472719568</v>
      </c>
      <c r="Y161" s="400">
        <v>1.0525878886533588</v>
      </c>
      <c r="Z161" s="400">
        <v>0.18455327083159601</v>
      </c>
      <c r="AA161" s="400">
        <v>1.0490606214109874</v>
      </c>
      <c r="AB161" s="400">
        <v>1.4190792661087223E-3</v>
      </c>
      <c r="AC161" s="404">
        <v>1.788975270732577</v>
      </c>
      <c r="AD161" s="607" t="s">
        <v>62</v>
      </c>
      <c r="AE161" s="401" t="s">
        <v>153</v>
      </c>
      <c r="AF161" s="401" t="s">
        <v>1072</v>
      </c>
      <c r="AG161" s="405" t="s">
        <v>1837</v>
      </c>
      <c r="AH161" s="405" t="s">
        <v>1024</v>
      </c>
      <c r="AI161" s="405">
        <v>1000</v>
      </c>
      <c r="AJ161" s="405">
        <v>1000</v>
      </c>
      <c r="AK161" s="405">
        <v>1000</v>
      </c>
      <c r="AL161" s="400">
        <v>5.0000000000000001E-3</v>
      </c>
      <c r="AM161" s="400" t="s">
        <v>62</v>
      </c>
      <c r="AN161" s="400" t="s">
        <v>103</v>
      </c>
      <c r="AO161" s="401" t="s">
        <v>1678</v>
      </c>
      <c r="AP161" s="401" t="s">
        <v>18</v>
      </c>
      <c r="AQ161" s="407" t="s">
        <v>967</v>
      </c>
      <c r="AR161" s="400">
        <v>1.3333333333333333E-3</v>
      </c>
      <c r="AS161" s="400">
        <v>1.3333333333333333E-3</v>
      </c>
      <c r="AT161" s="400"/>
      <c r="AW161" s="226"/>
      <c r="AX161" s="226"/>
      <c r="AY161" s="212"/>
      <c r="AZ161" s="212"/>
      <c r="BA161" s="212"/>
      <c r="BB161" s="214"/>
      <c r="BC161" s="212"/>
      <c r="BD161" s="212"/>
      <c r="BE161" s="212"/>
      <c r="BF161" s="212"/>
      <c r="BG161" s="214"/>
      <c r="BH161" s="214"/>
      <c r="BI161" s="227"/>
      <c r="BJ161" s="227"/>
      <c r="BK161" s="227"/>
      <c r="BL161" s="214"/>
      <c r="BM161" s="214"/>
      <c r="BN161" s="214"/>
      <c r="BO161" s="214"/>
      <c r="BP161" s="214"/>
      <c r="BQ161" s="214"/>
      <c r="BR161" s="214"/>
      <c r="BS161" s="214"/>
      <c r="BT161" s="215"/>
      <c r="BU161" s="216"/>
      <c r="BV161" s="217"/>
      <c r="BW161" s="213"/>
    </row>
    <row r="162" spans="2:75" ht="15.75" customHeight="1">
      <c r="B162" s="394" t="s">
        <v>759</v>
      </c>
      <c r="C162" s="395">
        <v>34867354000150</v>
      </c>
      <c r="D162" s="396" t="s">
        <v>18</v>
      </c>
      <c r="E162" s="396" t="s">
        <v>916</v>
      </c>
      <c r="F162" s="396" t="s">
        <v>983</v>
      </c>
      <c r="G162" s="397" t="s">
        <v>1048</v>
      </c>
      <c r="H162" s="397" t="s">
        <v>62</v>
      </c>
      <c r="I162" s="397" t="s">
        <v>1673</v>
      </c>
      <c r="J162" s="397" t="s">
        <v>904</v>
      </c>
      <c r="K162" s="398" t="s">
        <v>81</v>
      </c>
      <c r="L162" s="399"/>
      <c r="M162" s="399" t="s">
        <v>62</v>
      </c>
      <c r="N162" s="398">
        <v>523453</v>
      </c>
      <c r="O162" s="398" t="s">
        <v>1675</v>
      </c>
      <c r="P162" s="402">
        <v>43844</v>
      </c>
      <c r="Q162" s="403">
        <v>339925921.83999997</v>
      </c>
      <c r="R162" s="403">
        <v>184075942.26718265</v>
      </c>
      <c r="S162" s="398">
        <v>0</v>
      </c>
      <c r="T162" s="400">
        <v>0.13496956904973101</v>
      </c>
      <c r="U162" s="400">
        <v>1.7447779626510007</v>
      </c>
      <c r="V162" s="400">
        <v>0.16500565453311955</v>
      </c>
      <c r="W162" s="400">
        <v>1.6176071496551854</v>
      </c>
      <c r="X162" s="400">
        <v>0.26727721280994565</v>
      </c>
      <c r="Y162" s="400">
        <v>2.0268116584632723</v>
      </c>
      <c r="Z162" s="400" t="s">
        <v>1781</v>
      </c>
      <c r="AA162" s="400" t="s">
        <v>1781</v>
      </c>
      <c r="AB162" s="400">
        <v>0.11555699566124844</v>
      </c>
      <c r="AC162" s="404">
        <v>0.53869449052346408</v>
      </c>
      <c r="AD162" s="607" t="s">
        <v>62</v>
      </c>
      <c r="AE162" s="401" t="s">
        <v>760</v>
      </c>
      <c r="AF162" s="401" t="s">
        <v>1307</v>
      </c>
      <c r="AG162" s="405" t="s">
        <v>1307</v>
      </c>
      <c r="AH162" s="405" t="s">
        <v>1035</v>
      </c>
      <c r="AI162" s="405">
        <v>1000</v>
      </c>
      <c r="AJ162" s="405">
        <v>1000</v>
      </c>
      <c r="AK162" s="405">
        <v>1000</v>
      </c>
      <c r="AL162" s="400">
        <v>3.0000000000000001E-5</v>
      </c>
      <c r="AM162" s="400">
        <v>0.3</v>
      </c>
      <c r="AN162" s="400" t="s">
        <v>103</v>
      </c>
      <c r="AO162" s="401" t="s">
        <v>1678</v>
      </c>
      <c r="AP162" s="401" t="s">
        <v>24</v>
      </c>
      <c r="AQ162" s="407" t="s">
        <v>977</v>
      </c>
      <c r="AR162" s="400">
        <v>2E-3</v>
      </c>
      <c r="AS162" s="400">
        <v>2E-3</v>
      </c>
      <c r="AT162" s="400"/>
      <c r="AW162" s="226"/>
      <c r="AX162" s="226"/>
      <c r="AY162" s="212"/>
      <c r="AZ162" s="212"/>
      <c r="BA162" s="212"/>
      <c r="BB162" s="214"/>
      <c r="BC162" s="212"/>
      <c r="BD162" s="212"/>
      <c r="BE162" s="212"/>
      <c r="BF162" s="212"/>
      <c r="BG162" s="214"/>
      <c r="BH162" s="214"/>
      <c r="BI162" s="227"/>
      <c r="BJ162" s="227"/>
      <c r="BK162" s="227"/>
      <c r="BL162" s="214"/>
      <c r="BM162" s="214"/>
      <c r="BN162" s="214"/>
      <c r="BO162" s="214"/>
      <c r="BP162" s="214"/>
      <c r="BQ162" s="214"/>
      <c r="BR162" s="214"/>
      <c r="BS162" s="214"/>
      <c r="BT162" s="215"/>
      <c r="BU162" s="216"/>
      <c r="BV162" s="217"/>
      <c r="BW162" s="213"/>
    </row>
    <row r="163" spans="2:75" ht="15.75" customHeight="1">
      <c r="B163" s="394" t="s">
        <v>1127</v>
      </c>
      <c r="C163" s="395">
        <v>9636393000107</v>
      </c>
      <c r="D163" s="396" t="s">
        <v>18</v>
      </c>
      <c r="E163" s="396" t="s">
        <v>916</v>
      </c>
      <c r="F163" s="396" t="s">
        <v>970</v>
      </c>
      <c r="G163" s="397" t="s">
        <v>1048</v>
      </c>
      <c r="H163" s="397" t="s">
        <v>62</v>
      </c>
      <c r="I163" s="397"/>
      <c r="J163" s="397" t="s">
        <v>904</v>
      </c>
      <c r="K163" s="398" t="s">
        <v>81</v>
      </c>
      <c r="L163" s="399"/>
      <c r="M163" s="399" t="s">
        <v>62</v>
      </c>
      <c r="N163" s="398">
        <v>217018</v>
      </c>
      <c r="O163" s="398" t="s">
        <v>1675</v>
      </c>
      <c r="P163" s="402">
        <v>39706</v>
      </c>
      <c r="Q163" s="403">
        <v>2607300906.21</v>
      </c>
      <c r="R163" s="403">
        <v>1236068084.8405557</v>
      </c>
      <c r="S163" s="398">
        <v>0</v>
      </c>
      <c r="T163" s="400">
        <v>8.2870779758294821E-2</v>
      </c>
      <c r="U163" s="400">
        <v>1.0712867447676391</v>
      </c>
      <c r="V163" s="400">
        <v>0.11565162255560368</v>
      </c>
      <c r="W163" s="400">
        <v>1.1337726094569527</v>
      </c>
      <c r="X163" s="400">
        <v>0.14636187644631682</v>
      </c>
      <c r="Y163" s="400">
        <v>1.10988869727138</v>
      </c>
      <c r="Z163" s="400">
        <v>0.17613207773154027</v>
      </c>
      <c r="AA163" s="400">
        <v>1.001191829778312</v>
      </c>
      <c r="AB163" s="400">
        <v>1.7520036111370067E-3</v>
      </c>
      <c r="AC163" s="404">
        <v>7.0273098250547967</v>
      </c>
      <c r="AD163" s="607" t="s">
        <v>62</v>
      </c>
      <c r="AE163" s="401" t="s">
        <v>116</v>
      </c>
      <c r="AF163" s="401" t="s">
        <v>1037</v>
      </c>
      <c r="AG163" s="405" t="s">
        <v>1037</v>
      </c>
      <c r="AH163" s="405" t="s">
        <v>1024</v>
      </c>
      <c r="AI163" s="405">
        <v>100</v>
      </c>
      <c r="AJ163" s="405">
        <v>100</v>
      </c>
      <c r="AK163" s="405">
        <v>100</v>
      </c>
      <c r="AL163" s="400">
        <v>3.4999999999999996E-3</v>
      </c>
      <c r="AM163" s="400" t="s">
        <v>62</v>
      </c>
      <c r="AN163" s="400" t="s">
        <v>103</v>
      </c>
      <c r="AO163" s="401" t="s">
        <v>1675</v>
      </c>
      <c r="AP163" s="401" t="s">
        <v>18</v>
      </c>
      <c r="AQ163" s="407" t="s">
        <v>960</v>
      </c>
      <c r="AR163" s="400">
        <v>1.1666666666666665E-3</v>
      </c>
      <c r="AS163" s="400">
        <v>1.1666666666666665E-3</v>
      </c>
      <c r="AT163" s="400"/>
      <c r="AW163" s="226"/>
      <c r="AX163" s="226"/>
      <c r="AY163" s="212"/>
      <c r="AZ163" s="212"/>
      <c r="BA163" s="212"/>
      <c r="BB163" s="214"/>
      <c r="BC163" s="212"/>
      <c r="BD163" s="212"/>
      <c r="BE163" s="212"/>
      <c r="BF163" s="212"/>
      <c r="BG163" s="214"/>
      <c r="BH163" s="214"/>
      <c r="BI163" s="227"/>
      <c r="BJ163" s="227"/>
      <c r="BK163" s="227"/>
      <c r="BL163" s="214"/>
      <c r="BM163" s="214"/>
      <c r="BN163" s="214"/>
      <c r="BO163" s="214"/>
      <c r="BP163" s="214"/>
      <c r="BQ163" s="214"/>
      <c r="BR163" s="214"/>
      <c r="BS163" s="214"/>
      <c r="BT163" s="215"/>
      <c r="BU163" s="216"/>
      <c r="BV163" s="217"/>
      <c r="BW163" s="213"/>
    </row>
    <row r="164" spans="2:75" ht="15.75" customHeight="1">
      <c r="B164" s="394" t="s">
        <v>1132</v>
      </c>
      <c r="C164" s="395">
        <v>32158410000151</v>
      </c>
      <c r="D164" s="396" t="s">
        <v>18</v>
      </c>
      <c r="E164" s="396" t="s">
        <v>916</v>
      </c>
      <c r="F164" s="396" t="s">
        <v>970</v>
      </c>
      <c r="G164" s="397" t="s">
        <v>1048</v>
      </c>
      <c r="H164" s="397" t="s">
        <v>62</v>
      </c>
      <c r="I164" s="397" t="s">
        <v>1658</v>
      </c>
      <c r="J164" s="397" t="s">
        <v>904</v>
      </c>
      <c r="K164" s="398" t="s">
        <v>81</v>
      </c>
      <c r="L164" s="399"/>
      <c r="M164" s="399" t="s">
        <v>1775</v>
      </c>
      <c r="N164" s="398">
        <v>484040</v>
      </c>
      <c r="O164" s="398" t="s">
        <v>1675</v>
      </c>
      <c r="P164" s="402">
        <v>43462</v>
      </c>
      <c r="Q164" s="403">
        <v>33329935.239999998</v>
      </c>
      <c r="R164" s="403">
        <v>33923472.502341285</v>
      </c>
      <c r="S164" s="398">
        <v>0</v>
      </c>
      <c r="T164" s="400">
        <v>7.6998152512314455E-2</v>
      </c>
      <c r="U164" s="400">
        <v>0.99537014613143115</v>
      </c>
      <c r="V164" s="400">
        <v>0.10157559032091346</v>
      </c>
      <c r="W164" s="400">
        <v>0.99578042703121938</v>
      </c>
      <c r="X164" s="400">
        <v>0.13016877924043468</v>
      </c>
      <c r="Y164" s="400">
        <v>0.9870934995122328</v>
      </c>
      <c r="Z164" s="400">
        <v>0.16693537380845469</v>
      </c>
      <c r="AA164" s="400">
        <v>0.94891478321602873</v>
      </c>
      <c r="AB164" s="400">
        <v>1.9172692974224537E-3</v>
      </c>
      <c r="AC164" s="404">
        <v>-0.20349795371401441</v>
      </c>
      <c r="AD164" s="607">
        <v>32312120000110</v>
      </c>
      <c r="AE164" s="401" t="s">
        <v>215</v>
      </c>
      <c r="AF164" s="401" t="s">
        <v>1026</v>
      </c>
      <c r="AG164" s="405" t="s">
        <v>1027</v>
      </c>
      <c r="AH164" s="405" t="s">
        <v>1024</v>
      </c>
      <c r="AI164" s="405">
        <v>30</v>
      </c>
      <c r="AJ164" s="405">
        <v>30</v>
      </c>
      <c r="AK164" s="405">
        <v>30</v>
      </c>
      <c r="AL164" s="400">
        <v>2.5000000000000001E-3</v>
      </c>
      <c r="AM164" s="400" t="s">
        <v>62</v>
      </c>
      <c r="AN164" s="400" t="s">
        <v>103</v>
      </c>
      <c r="AO164" s="401" t="s">
        <v>1678</v>
      </c>
      <c r="AP164" s="401" t="s">
        <v>18</v>
      </c>
      <c r="AQ164" s="407" t="s">
        <v>967</v>
      </c>
      <c r="AR164" s="400">
        <v>6.6666666666666664E-4</v>
      </c>
      <c r="AS164" s="400">
        <v>6.6666666666666664E-4</v>
      </c>
      <c r="AT164" s="400"/>
      <c r="AW164" s="226"/>
      <c r="AX164" s="226"/>
      <c r="AY164" s="212"/>
      <c r="AZ164" s="212"/>
      <c r="BA164" s="212"/>
      <c r="BB164" s="212"/>
      <c r="BC164" s="212"/>
      <c r="BD164" s="212"/>
      <c r="BE164" s="212"/>
      <c r="BF164" s="212"/>
      <c r="BG164" s="214"/>
      <c r="BH164" s="214"/>
      <c r="BI164" s="227"/>
      <c r="BJ164" s="227"/>
      <c r="BK164" s="227"/>
      <c r="BL164" s="249"/>
      <c r="BM164" s="214"/>
      <c r="BN164" s="214"/>
      <c r="BO164" s="214"/>
      <c r="BP164" s="214"/>
      <c r="BQ164" s="214"/>
      <c r="BR164" s="214"/>
      <c r="BS164" s="214"/>
      <c r="BT164" s="214"/>
      <c r="BU164" s="214"/>
      <c r="BV164" s="217"/>
      <c r="BW164" s="212"/>
    </row>
    <row r="165" spans="2:75" ht="15.75" customHeight="1">
      <c r="B165" s="394" t="s">
        <v>1147</v>
      </c>
      <c r="C165" s="395">
        <v>11616354000181</v>
      </c>
      <c r="D165" s="396" t="s">
        <v>18</v>
      </c>
      <c r="E165" s="396" t="s">
        <v>916</v>
      </c>
      <c r="F165" s="396" t="s">
        <v>970</v>
      </c>
      <c r="G165" s="397" t="s">
        <v>1048</v>
      </c>
      <c r="H165" s="397" t="s">
        <v>62</v>
      </c>
      <c r="I165" s="397" t="s">
        <v>1658</v>
      </c>
      <c r="J165" s="397" t="s">
        <v>904</v>
      </c>
      <c r="K165" s="398" t="s">
        <v>81</v>
      </c>
      <c r="L165" s="399"/>
      <c r="M165" s="399" t="s">
        <v>1775</v>
      </c>
      <c r="N165" s="398">
        <v>245062</v>
      </c>
      <c r="O165" s="398" t="s">
        <v>1675</v>
      </c>
      <c r="P165" s="402">
        <v>40259</v>
      </c>
      <c r="Q165" s="403">
        <v>258607948.81</v>
      </c>
      <c r="R165" s="403">
        <v>257356937.53869042</v>
      </c>
      <c r="S165" s="398">
        <v>0</v>
      </c>
      <c r="T165" s="400">
        <v>7.6741891951440877E-2</v>
      </c>
      <c r="U165" s="400">
        <v>0.99205741584373164</v>
      </c>
      <c r="V165" s="400">
        <v>0.10153239390433932</v>
      </c>
      <c r="W165" s="400">
        <v>0.99535695771141031</v>
      </c>
      <c r="X165" s="400">
        <v>0.12828076165436464</v>
      </c>
      <c r="Y165" s="400">
        <v>0.97277631917875074</v>
      </c>
      <c r="Z165" s="400">
        <v>0.16482917187977364</v>
      </c>
      <c r="AA165" s="400">
        <v>0.93694244864746201</v>
      </c>
      <c r="AB165" s="400">
        <v>1.5307394173028662E-3</v>
      </c>
      <c r="AC165" s="404">
        <v>-0.28094462930933778</v>
      </c>
      <c r="AD165" s="607" t="s">
        <v>62</v>
      </c>
      <c r="AE165" s="401" t="s">
        <v>126</v>
      </c>
      <c r="AF165" s="401" t="s">
        <v>1028</v>
      </c>
      <c r="AG165" s="405" t="s">
        <v>1836</v>
      </c>
      <c r="AH165" s="405" t="s">
        <v>1024</v>
      </c>
      <c r="AI165" s="405">
        <v>3000</v>
      </c>
      <c r="AJ165" s="405">
        <v>0</v>
      </c>
      <c r="AK165" s="405">
        <v>0</v>
      </c>
      <c r="AL165" s="400">
        <v>1.5E-3</v>
      </c>
      <c r="AM165" s="400" t="s">
        <v>62</v>
      </c>
      <c r="AN165" s="400" t="s">
        <v>103</v>
      </c>
      <c r="AO165" s="401" t="s">
        <v>1678</v>
      </c>
      <c r="AP165" s="401" t="s">
        <v>18</v>
      </c>
      <c r="AQ165" s="407" t="s">
        <v>960</v>
      </c>
      <c r="AR165" s="400">
        <v>3.7500000000000001E-4</v>
      </c>
      <c r="AS165" s="400">
        <v>3.7500000000000001E-4</v>
      </c>
      <c r="AT165" s="400"/>
      <c r="AW165" s="226"/>
      <c r="AX165" s="226"/>
      <c r="AY165" s="212"/>
      <c r="AZ165" s="212"/>
      <c r="BA165" s="212"/>
      <c r="BB165" s="214"/>
      <c r="BC165" s="212"/>
      <c r="BD165" s="212"/>
      <c r="BE165" s="212"/>
      <c r="BF165" s="212"/>
      <c r="BG165" s="214"/>
      <c r="BH165" s="214"/>
      <c r="BI165" s="227"/>
      <c r="BJ165" s="227"/>
      <c r="BK165" s="227"/>
      <c r="BL165" s="214"/>
      <c r="BM165" s="214"/>
      <c r="BN165" s="214"/>
      <c r="BO165" s="214"/>
      <c r="BP165" s="214"/>
      <c r="BQ165" s="214"/>
      <c r="BR165" s="214"/>
      <c r="BS165" s="214"/>
      <c r="BT165" s="215"/>
      <c r="BU165" s="216"/>
      <c r="BV165" s="217"/>
      <c r="BW165" s="213"/>
    </row>
    <row r="166" spans="2:75" ht="15.75" customHeight="1">
      <c r="B166" s="394" t="s">
        <v>1186</v>
      </c>
      <c r="C166" s="395">
        <v>840011000180</v>
      </c>
      <c r="D166" s="396" t="s">
        <v>18</v>
      </c>
      <c r="E166" s="396" t="s">
        <v>916</v>
      </c>
      <c r="F166" s="396" t="s">
        <v>970</v>
      </c>
      <c r="G166" s="397" t="s">
        <v>1048</v>
      </c>
      <c r="H166" s="397" t="s">
        <v>62</v>
      </c>
      <c r="I166" s="397"/>
      <c r="J166" s="397" t="s">
        <v>904</v>
      </c>
      <c r="K166" s="398" t="s">
        <v>81</v>
      </c>
      <c r="L166" s="399"/>
      <c r="M166" s="399" t="s">
        <v>62</v>
      </c>
      <c r="N166" s="398">
        <v>108766</v>
      </c>
      <c r="O166" s="398" t="s">
        <v>1675</v>
      </c>
      <c r="P166" s="402">
        <v>34974</v>
      </c>
      <c r="Q166" s="403">
        <v>3445271758.04</v>
      </c>
      <c r="R166" s="403">
        <v>2869350722.3467894</v>
      </c>
      <c r="S166" s="398">
        <v>0</v>
      </c>
      <c r="T166" s="400">
        <v>8.1671761189475056E-2</v>
      </c>
      <c r="U166" s="400">
        <v>1.0557867977024216</v>
      </c>
      <c r="V166" s="400">
        <v>0.10843989897615569</v>
      </c>
      <c r="W166" s="400">
        <v>1.0630736042837061</v>
      </c>
      <c r="X166" s="400">
        <v>0.1455294411457102</v>
      </c>
      <c r="Y166" s="400">
        <v>1.1035761891662255</v>
      </c>
      <c r="Z166" s="400">
        <v>0.12575313737147353</v>
      </c>
      <c r="AA166" s="400">
        <v>0.71482160051055454</v>
      </c>
      <c r="AB166" s="400">
        <v>1.6810297823881372E-3</v>
      </c>
      <c r="AC166" s="404">
        <v>3.4644827019148838</v>
      </c>
      <c r="AD166" s="607" t="s">
        <v>62</v>
      </c>
      <c r="AE166" s="401" t="s">
        <v>1799</v>
      </c>
      <c r="AF166" s="401" t="s">
        <v>1018</v>
      </c>
      <c r="AG166" s="405" t="s">
        <v>1835</v>
      </c>
      <c r="AH166" s="405" t="s">
        <v>1024</v>
      </c>
      <c r="AI166" s="405">
        <v>500</v>
      </c>
      <c r="AJ166" s="405">
        <v>100</v>
      </c>
      <c r="AK166" s="405">
        <v>100</v>
      </c>
      <c r="AL166" s="400">
        <v>3.0000000000000001E-3</v>
      </c>
      <c r="AM166" s="400" t="s">
        <v>62</v>
      </c>
      <c r="AN166" s="400" t="s">
        <v>103</v>
      </c>
      <c r="AO166" s="401" t="s">
        <v>1678</v>
      </c>
      <c r="AP166" s="401" t="s">
        <v>18</v>
      </c>
      <c r="AQ166" s="407" t="s">
        <v>967</v>
      </c>
      <c r="AR166" s="400">
        <v>1.0499999999999999E-3</v>
      </c>
      <c r="AS166" s="400">
        <v>1.0499999999999999E-3</v>
      </c>
      <c r="AT166" s="400"/>
      <c r="AW166" s="226"/>
      <c r="AX166" s="226"/>
      <c r="AY166" s="212"/>
      <c r="AZ166" s="212"/>
      <c r="BA166" s="212"/>
      <c r="BB166" s="214"/>
      <c r="BC166" s="212"/>
      <c r="BD166" s="212"/>
      <c r="BE166" s="212"/>
      <c r="BF166" s="212"/>
      <c r="BG166" s="214"/>
      <c r="BH166" s="214"/>
      <c r="BI166" s="227"/>
      <c r="BJ166" s="227"/>
      <c r="BK166" s="227"/>
      <c r="BL166" s="214"/>
      <c r="BM166" s="214"/>
      <c r="BN166" s="214"/>
      <c r="BO166" s="214"/>
      <c r="BP166" s="214"/>
      <c r="BQ166" s="214"/>
      <c r="BR166" s="214"/>
      <c r="BS166" s="214"/>
      <c r="BT166" s="215"/>
      <c r="BU166" s="216"/>
      <c r="BV166" s="217"/>
      <c r="BW166" s="213"/>
    </row>
    <row r="167" spans="2:75" ht="15.75" customHeight="1">
      <c r="B167" s="394" t="s">
        <v>1204</v>
      </c>
      <c r="C167" s="395">
        <v>8669394000187</v>
      </c>
      <c r="D167" s="396" t="s">
        <v>18</v>
      </c>
      <c r="E167" s="396" t="s">
        <v>916</v>
      </c>
      <c r="F167" s="396" t="s">
        <v>970</v>
      </c>
      <c r="G167" s="397" t="s">
        <v>1048</v>
      </c>
      <c r="H167" s="397" t="s">
        <v>62</v>
      </c>
      <c r="I167" s="397" t="s">
        <v>1658</v>
      </c>
      <c r="J167" s="397" t="s">
        <v>904</v>
      </c>
      <c r="K167" s="398" t="s">
        <v>81</v>
      </c>
      <c r="L167" s="399"/>
      <c r="M167" s="399" t="s">
        <v>1775</v>
      </c>
      <c r="N167" s="398">
        <v>204285</v>
      </c>
      <c r="O167" s="398" t="s">
        <v>1675</v>
      </c>
      <c r="P167" s="402">
        <v>39338</v>
      </c>
      <c r="Q167" s="403">
        <v>422040478.97000003</v>
      </c>
      <c r="R167" s="403">
        <v>827828540.54765916</v>
      </c>
      <c r="S167" s="398">
        <v>0</v>
      </c>
      <c r="T167" s="400">
        <v>7.8029161170708461E-2</v>
      </c>
      <c r="U167" s="400">
        <v>1.0086981962921708</v>
      </c>
      <c r="V167" s="400">
        <v>0.10328593154423937</v>
      </c>
      <c r="W167" s="400">
        <v>1.012547489948125</v>
      </c>
      <c r="X167" s="400">
        <v>0.12541498010154029</v>
      </c>
      <c r="Y167" s="400">
        <v>0.95104457706423084</v>
      </c>
      <c r="Z167" s="400">
        <v>0.16585247475165366</v>
      </c>
      <c r="AA167" s="400">
        <v>0.94275923391400795</v>
      </c>
      <c r="AB167" s="400">
        <v>1.6432172019253098E-3</v>
      </c>
      <c r="AC167" s="404">
        <v>0.70677324164045519</v>
      </c>
      <c r="AD167" s="607">
        <v>10347582000130</v>
      </c>
      <c r="AE167" s="401" t="s">
        <v>741</v>
      </c>
      <c r="AF167" s="401" t="s">
        <v>741</v>
      </c>
      <c r="AG167" s="405" t="s">
        <v>741</v>
      </c>
      <c r="AH167" s="405" t="s">
        <v>1024</v>
      </c>
      <c r="AI167" s="405">
        <v>100</v>
      </c>
      <c r="AJ167" s="405">
        <v>100</v>
      </c>
      <c r="AK167" s="405">
        <v>100</v>
      </c>
      <c r="AL167" s="400">
        <v>5.0000000000000001E-4</v>
      </c>
      <c r="AM167" s="400" t="s">
        <v>62</v>
      </c>
      <c r="AN167" s="400" t="s">
        <v>103</v>
      </c>
      <c r="AO167" s="401" t="s">
        <v>1675</v>
      </c>
      <c r="AP167" s="401" t="s">
        <v>18</v>
      </c>
      <c r="AQ167" s="407" t="s">
        <v>960</v>
      </c>
      <c r="AR167" s="400">
        <v>1.4999999999999999E-4</v>
      </c>
      <c r="AS167" s="400">
        <v>1.4999999999999999E-4</v>
      </c>
      <c r="AT167" s="400"/>
      <c r="AW167" s="226"/>
      <c r="AX167" s="226"/>
      <c r="AY167" s="212"/>
      <c r="AZ167" s="212"/>
      <c r="BA167" s="212"/>
      <c r="BB167" s="214"/>
      <c r="BC167" s="212"/>
      <c r="BD167" s="212"/>
      <c r="BE167" s="212"/>
      <c r="BF167" s="212"/>
      <c r="BG167" s="214"/>
      <c r="BH167" s="214"/>
      <c r="BI167" s="227"/>
      <c r="BJ167" s="227"/>
      <c r="BK167" s="227"/>
      <c r="BL167" s="214"/>
      <c r="BM167" s="214"/>
      <c r="BN167" s="214"/>
      <c r="BO167" s="214"/>
      <c r="BP167" s="214"/>
      <c r="BQ167" s="214"/>
      <c r="BR167" s="214"/>
      <c r="BS167" s="214"/>
      <c r="BT167" s="215"/>
      <c r="BU167" s="216"/>
      <c r="BV167" s="217"/>
      <c r="BW167" s="213"/>
    </row>
    <row r="168" spans="2:75" ht="15.75" customHeight="1">
      <c r="B168" s="394" t="s">
        <v>1209</v>
      </c>
      <c r="C168" s="395">
        <v>2546749000164</v>
      </c>
      <c r="D168" s="396" t="s">
        <v>18</v>
      </c>
      <c r="E168" s="396" t="s">
        <v>916</v>
      </c>
      <c r="F168" s="396" t="s">
        <v>970</v>
      </c>
      <c r="G168" s="397" t="s">
        <v>1048</v>
      </c>
      <c r="H168" s="397" t="s">
        <v>62</v>
      </c>
      <c r="I168" s="397" t="s">
        <v>1658</v>
      </c>
      <c r="J168" s="397" t="s">
        <v>904</v>
      </c>
      <c r="K168" s="398" t="s">
        <v>81</v>
      </c>
      <c r="L168" s="399"/>
      <c r="M168" s="399" t="s">
        <v>1775</v>
      </c>
      <c r="N168" s="398">
        <v>62812</v>
      </c>
      <c r="O168" s="398" t="s">
        <v>1675</v>
      </c>
      <c r="P168" s="402">
        <v>36131</v>
      </c>
      <c r="Q168" s="403">
        <v>145394931.19999999</v>
      </c>
      <c r="R168" s="403">
        <v>46306555.997579381</v>
      </c>
      <c r="S168" s="398">
        <v>0</v>
      </c>
      <c r="T168" s="400">
        <v>8.3969510283433912E-2</v>
      </c>
      <c r="U168" s="400">
        <v>1.0854902487178391</v>
      </c>
      <c r="V168" s="400">
        <v>0.1169801406414126</v>
      </c>
      <c r="W168" s="400">
        <v>1.1467965289106912</v>
      </c>
      <c r="X168" s="400">
        <v>0.1461682127542403</v>
      </c>
      <c r="Y168" s="400">
        <v>1.1084201103133109</v>
      </c>
      <c r="Z168" s="400">
        <v>0.13745374979630354</v>
      </c>
      <c r="AA168" s="400">
        <v>0.7813316747344996</v>
      </c>
      <c r="AB168" s="400">
        <v>1.1691609583938696E-2</v>
      </c>
      <c r="AC168" s="404">
        <v>1.1605551576204307</v>
      </c>
      <c r="AD168" s="607">
        <v>2536364000116</v>
      </c>
      <c r="AE168" s="401" t="s">
        <v>250</v>
      </c>
      <c r="AF168" s="401" t="s">
        <v>250</v>
      </c>
      <c r="AG168" s="405" t="s">
        <v>1027</v>
      </c>
      <c r="AH168" s="405" t="s">
        <v>1024</v>
      </c>
      <c r="AI168" s="405">
        <v>1000</v>
      </c>
      <c r="AJ168" s="405">
        <v>1000</v>
      </c>
      <c r="AK168" s="405">
        <v>1000</v>
      </c>
      <c r="AL168" s="400">
        <v>3.4999999999999996E-3</v>
      </c>
      <c r="AM168" s="400" t="s">
        <v>62</v>
      </c>
      <c r="AN168" s="400" t="s">
        <v>103</v>
      </c>
      <c r="AO168" s="401" t="s">
        <v>1675</v>
      </c>
      <c r="AP168" s="401" t="s">
        <v>18</v>
      </c>
      <c r="AQ168" s="407" t="s">
        <v>960</v>
      </c>
      <c r="AR168" s="400">
        <v>8.166666666666666E-4</v>
      </c>
      <c r="AS168" s="400">
        <v>8.166666666666666E-4</v>
      </c>
      <c r="AT168" s="400"/>
      <c r="AW168" s="226"/>
      <c r="AX168" s="226"/>
      <c r="AY168" s="212"/>
      <c r="AZ168" s="212"/>
      <c r="BA168" s="212"/>
      <c r="BB168" s="214"/>
      <c r="BC168" s="212"/>
      <c r="BD168" s="212"/>
      <c r="BE168" s="212"/>
      <c r="BF168" s="212"/>
      <c r="BG168" s="214"/>
      <c r="BH168" s="214"/>
      <c r="BI168" s="227"/>
      <c r="BJ168" s="227"/>
      <c r="BK168" s="227"/>
      <c r="BL168" s="214"/>
      <c r="BM168" s="214"/>
      <c r="BN168" s="214"/>
      <c r="BO168" s="214"/>
      <c r="BP168" s="214"/>
      <c r="BQ168" s="214"/>
      <c r="BR168" s="214"/>
      <c r="BS168" s="214"/>
      <c r="BT168" s="215"/>
      <c r="BU168" s="216"/>
      <c r="BV168" s="217"/>
      <c r="BW168" s="213"/>
    </row>
    <row r="169" spans="2:75" ht="15.75" customHeight="1">
      <c r="B169" s="394" t="s">
        <v>1241</v>
      </c>
      <c r="C169" s="395">
        <v>12265822000183</v>
      </c>
      <c r="D169" s="396" t="s">
        <v>18</v>
      </c>
      <c r="E169" s="396" t="s">
        <v>959</v>
      </c>
      <c r="F169" s="396" t="s">
        <v>970</v>
      </c>
      <c r="G169" s="397" t="s">
        <v>1048</v>
      </c>
      <c r="H169" s="397" t="s">
        <v>62</v>
      </c>
      <c r="I169" s="397" t="s">
        <v>1658</v>
      </c>
      <c r="J169" s="397" t="s">
        <v>904</v>
      </c>
      <c r="K169" s="398" t="s">
        <v>81</v>
      </c>
      <c r="L169" s="399"/>
      <c r="M169" s="399" t="s">
        <v>1775</v>
      </c>
      <c r="N169" s="398">
        <v>259640</v>
      </c>
      <c r="O169" s="398" t="s">
        <v>1675</v>
      </c>
      <c r="P169" s="402">
        <v>40389</v>
      </c>
      <c r="Q169" s="403">
        <v>48950357.060000002</v>
      </c>
      <c r="R169" s="403">
        <v>36209903.546627</v>
      </c>
      <c r="S169" s="398">
        <v>0</v>
      </c>
      <c r="T169" s="400">
        <v>7.2821446844013815E-2</v>
      </c>
      <c r="U169" s="400">
        <v>0.94137705674218264</v>
      </c>
      <c r="V169" s="400">
        <v>8.8288698236010488E-2</v>
      </c>
      <c r="W169" s="400">
        <v>0.86552445674917122</v>
      </c>
      <c r="X169" s="400">
        <v>0.10771922105474707</v>
      </c>
      <c r="Y169" s="400">
        <v>0.81685442159107857</v>
      </c>
      <c r="Z169" s="400">
        <v>0.15821318215630908</v>
      </c>
      <c r="AA169" s="400">
        <v>0.89933501823307682</v>
      </c>
      <c r="AB169" s="400">
        <v>7.3207048868881904E-3</v>
      </c>
      <c r="AC169" s="404">
        <v>-1.7081290702242762</v>
      </c>
      <c r="AD169" s="607" t="s">
        <v>62</v>
      </c>
      <c r="AE169" s="401" t="s">
        <v>292</v>
      </c>
      <c r="AF169" s="401" t="s">
        <v>1051</v>
      </c>
      <c r="AG169" s="405" t="s">
        <v>1051</v>
      </c>
      <c r="AH169" s="405" t="s">
        <v>1024</v>
      </c>
      <c r="AI169" s="405">
        <v>500</v>
      </c>
      <c r="AJ169" s="405">
        <v>500</v>
      </c>
      <c r="AK169" s="405">
        <v>500</v>
      </c>
      <c r="AL169" s="400">
        <v>2E-3</v>
      </c>
      <c r="AM169" s="400" t="s">
        <v>62</v>
      </c>
      <c r="AN169" s="400" t="s">
        <v>103</v>
      </c>
      <c r="AO169" s="401" t="s">
        <v>1675</v>
      </c>
      <c r="AP169" s="401" t="s">
        <v>18</v>
      </c>
      <c r="AQ169" s="407" t="s">
        <v>974</v>
      </c>
      <c r="AR169" s="400">
        <v>4.6666666666666666E-4</v>
      </c>
      <c r="AS169" s="400">
        <v>4.6666666666666666E-4</v>
      </c>
      <c r="AT169" s="400"/>
      <c r="AW169" s="226"/>
      <c r="AX169" s="226"/>
      <c r="AY169" s="212"/>
      <c r="AZ169" s="212"/>
      <c r="BA169" s="212"/>
      <c r="BB169" s="214"/>
      <c r="BC169" s="212"/>
      <c r="BD169" s="212"/>
      <c r="BE169" s="212"/>
      <c r="BF169" s="212"/>
      <c r="BG169" s="214"/>
      <c r="BH169" s="214"/>
      <c r="BI169" s="227"/>
      <c r="BJ169" s="227"/>
      <c r="BK169" s="227"/>
      <c r="BL169" s="214"/>
      <c r="BM169" s="214"/>
      <c r="BN169" s="214"/>
      <c r="BO169" s="214"/>
      <c r="BP169" s="214"/>
      <c r="BQ169" s="214"/>
      <c r="BR169" s="214"/>
      <c r="BS169" s="214"/>
      <c r="BT169" s="215"/>
      <c r="BU169" s="216"/>
      <c r="BV169" s="217"/>
      <c r="BW169" s="213"/>
    </row>
    <row r="170" spans="2:75" ht="15.75" customHeight="1">
      <c r="B170" s="394" t="s">
        <v>1337</v>
      </c>
      <c r="C170" s="395">
        <v>41745741000189</v>
      </c>
      <c r="D170" s="396" t="s">
        <v>18</v>
      </c>
      <c r="E170" s="396" t="s">
        <v>916</v>
      </c>
      <c r="F170" s="396" t="s">
        <v>970</v>
      </c>
      <c r="G170" s="397" t="s">
        <v>1048</v>
      </c>
      <c r="H170" s="397" t="s">
        <v>62</v>
      </c>
      <c r="I170" s="397" t="s">
        <v>1658</v>
      </c>
      <c r="J170" s="397"/>
      <c r="K170" s="398" t="s">
        <v>81</v>
      </c>
      <c r="L170" s="399"/>
      <c r="M170" s="399" t="s">
        <v>1775</v>
      </c>
      <c r="N170" s="398">
        <v>627402</v>
      </c>
      <c r="O170" s="398" t="s">
        <v>1675</v>
      </c>
      <c r="P170" s="402">
        <v>44498</v>
      </c>
      <c r="Q170" s="403">
        <v>197533506.69</v>
      </c>
      <c r="R170" s="403" t="s">
        <v>1781</v>
      </c>
      <c r="S170" s="398">
        <v>0</v>
      </c>
      <c r="T170" s="400">
        <v>8.2304469324841145E-2</v>
      </c>
      <c r="U170" s="400">
        <v>1.0639659392611382</v>
      </c>
      <c r="V170" s="400" t="s">
        <v>1781</v>
      </c>
      <c r="W170" s="400" t="s">
        <v>1781</v>
      </c>
      <c r="X170" s="400" t="s">
        <v>1781</v>
      </c>
      <c r="Y170" s="400" t="s">
        <v>1781</v>
      </c>
      <c r="Z170" s="400" t="s">
        <v>1781</v>
      </c>
      <c r="AA170" s="400" t="s">
        <v>1781</v>
      </c>
      <c r="AB170" s="400" t="s">
        <v>1781</v>
      </c>
      <c r="AC170" s="404" t="s">
        <v>1781</v>
      </c>
      <c r="AD170" s="607" t="s">
        <v>62</v>
      </c>
      <c r="AE170" s="401" t="s">
        <v>1331</v>
      </c>
      <c r="AF170" s="401" t="s">
        <v>1023</v>
      </c>
      <c r="AG170" s="405" t="s">
        <v>96</v>
      </c>
      <c r="AH170" s="405" t="s">
        <v>1024</v>
      </c>
      <c r="AI170" s="405">
        <v>1</v>
      </c>
      <c r="AJ170" s="405">
        <v>1</v>
      </c>
      <c r="AK170" s="405">
        <v>1</v>
      </c>
      <c r="AL170" s="400">
        <v>3.0000000000000001E-3</v>
      </c>
      <c r="AM170" s="400" t="s">
        <v>62</v>
      </c>
      <c r="AN170" s="400" t="s">
        <v>103</v>
      </c>
      <c r="AO170" s="401" t="s">
        <v>1678</v>
      </c>
      <c r="AP170" s="401" t="s">
        <v>18</v>
      </c>
      <c r="AQ170" s="407" t="s">
        <v>960</v>
      </c>
      <c r="AR170" s="400">
        <v>6.9999999999999999E-4</v>
      </c>
      <c r="AS170" s="400">
        <v>6.9999999999999999E-4</v>
      </c>
      <c r="AT170" s="400"/>
      <c r="AW170" s="226"/>
      <c r="AX170" s="226"/>
      <c r="AY170" s="212"/>
      <c r="AZ170" s="212"/>
      <c r="BA170" s="212"/>
      <c r="BB170" s="214"/>
      <c r="BC170" s="212"/>
      <c r="BD170" s="212"/>
      <c r="BE170" s="212"/>
      <c r="BF170" s="212"/>
      <c r="BG170" s="214"/>
      <c r="BH170" s="214"/>
      <c r="BI170" s="227"/>
      <c r="BJ170" s="227"/>
      <c r="BK170" s="227"/>
      <c r="BL170" s="214"/>
      <c r="BM170" s="214"/>
      <c r="BN170" s="214"/>
      <c r="BO170" s="214"/>
      <c r="BP170" s="214"/>
      <c r="BQ170" s="214"/>
      <c r="BR170" s="214"/>
      <c r="BS170" s="214"/>
      <c r="BT170" s="215"/>
      <c r="BU170" s="216"/>
      <c r="BV170" s="217"/>
      <c r="BW170" s="213"/>
    </row>
    <row r="171" spans="2:75" ht="15.75" customHeight="1">
      <c r="B171" s="394" t="s">
        <v>1516</v>
      </c>
      <c r="C171" s="395">
        <v>3593195000119</v>
      </c>
      <c r="D171" s="396" t="s">
        <v>18</v>
      </c>
      <c r="E171" s="396" t="s">
        <v>916</v>
      </c>
      <c r="F171" s="396" t="s">
        <v>970</v>
      </c>
      <c r="G171" s="397" t="s">
        <v>1048</v>
      </c>
      <c r="H171" s="397" t="s">
        <v>62</v>
      </c>
      <c r="I171" s="397" t="s">
        <v>1658</v>
      </c>
      <c r="J171" s="397" t="s">
        <v>904</v>
      </c>
      <c r="K171" s="398" t="s">
        <v>81</v>
      </c>
      <c r="L171" s="399"/>
      <c r="M171" s="399" t="s">
        <v>62</v>
      </c>
      <c r="N171" s="398">
        <v>137057</v>
      </c>
      <c r="O171" s="398" t="s">
        <v>1675</v>
      </c>
      <c r="P171" s="402">
        <v>36556</v>
      </c>
      <c r="Q171" s="403">
        <v>5671690865.6899996</v>
      </c>
      <c r="R171" s="403">
        <v>4631156914.236269</v>
      </c>
      <c r="S171" s="398">
        <v>0</v>
      </c>
      <c r="T171" s="400">
        <v>7.9744366097143526E-2</v>
      </c>
      <c r="U171" s="400">
        <v>1.0308709851522411</v>
      </c>
      <c r="V171" s="400">
        <v>0.10692414937719308</v>
      </c>
      <c r="W171" s="400">
        <v>1.0482141899484432</v>
      </c>
      <c r="X171" s="400">
        <v>0.15389790598607589</v>
      </c>
      <c r="Y171" s="400">
        <v>1.1670357782706433</v>
      </c>
      <c r="Z171" s="400">
        <v>0.17898730906955773</v>
      </c>
      <c r="AA171" s="400">
        <v>1.0174218903360894</v>
      </c>
      <c r="AB171" s="400">
        <v>1.7264723761913892E-3</v>
      </c>
      <c r="AC171" s="404">
        <v>2.5804191387296638</v>
      </c>
      <c r="AD171" s="607">
        <v>10347228000106</v>
      </c>
      <c r="AE171" s="401" t="s">
        <v>462</v>
      </c>
      <c r="AF171" s="401" t="s">
        <v>462</v>
      </c>
      <c r="AG171" s="405" t="s">
        <v>1839</v>
      </c>
      <c r="AH171" s="405" t="s">
        <v>1024</v>
      </c>
      <c r="AI171" s="405">
        <v>1000</v>
      </c>
      <c r="AJ171" s="405">
        <v>100</v>
      </c>
      <c r="AK171" s="405">
        <v>100</v>
      </c>
      <c r="AL171" s="400">
        <v>4.5000000000000005E-3</v>
      </c>
      <c r="AM171" s="400" t="s">
        <v>62</v>
      </c>
      <c r="AN171" s="400" t="s">
        <v>103</v>
      </c>
      <c r="AO171" s="401" t="s">
        <v>1678</v>
      </c>
      <c r="AP171" s="401" t="s">
        <v>18</v>
      </c>
      <c r="AQ171" s="407" t="s">
        <v>960</v>
      </c>
      <c r="AR171" s="400">
        <v>1.4999999999999998E-3</v>
      </c>
      <c r="AS171" s="400">
        <v>1.4999999999999998E-3</v>
      </c>
      <c r="AT171" s="400"/>
      <c r="AW171" s="226"/>
      <c r="AX171" s="226"/>
      <c r="AY171" s="212"/>
      <c r="AZ171" s="212"/>
      <c r="BA171" s="212"/>
      <c r="BB171" s="214"/>
      <c r="BC171" s="212"/>
      <c r="BD171" s="212"/>
      <c r="BE171" s="212"/>
      <c r="BF171" s="212"/>
      <c r="BG171" s="214"/>
      <c r="BH171" s="214"/>
      <c r="BI171" s="227"/>
      <c r="BJ171" s="227"/>
      <c r="BK171" s="227"/>
      <c r="BL171" s="214"/>
      <c r="BM171" s="214"/>
      <c r="BN171" s="214"/>
      <c r="BO171" s="214"/>
      <c r="BP171" s="214"/>
      <c r="BQ171" s="214"/>
      <c r="BR171" s="214"/>
      <c r="BS171" s="214"/>
      <c r="BT171" s="215"/>
      <c r="BU171" s="216"/>
      <c r="BV171" s="217"/>
      <c r="BW171" s="213"/>
    </row>
    <row r="172" spans="2:75" ht="15.75" customHeight="1">
      <c r="B172" s="394" t="s">
        <v>578</v>
      </c>
      <c r="C172" s="395">
        <v>7967080000106</v>
      </c>
      <c r="D172" s="396" t="s">
        <v>24</v>
      </c>
      <c r="E172" s="396" t="s">
        <v>912</v>
      </c>
      <c r="F172" s="396" t="s">
        <v>914</v>
      </c>
      <c r="G172" s="397" t="s">
        <v>62</v>
      </c>
      <c r="H172" s="397" t="s">
        <v>1692</v>
      </c>
      <c r="I172" s="397" t="s">
        <v>62</v>
      </c>
      <c r="J172" s="397"/>
      <c r="K172" s="398"/>
      <c r="L172" s="399"/>
      <c r="M172" s="399" t="s">
        <v>62</v>
      </c>
      <c r="N172" s="398">
        <v>159824</v>
      </c>
      <c r="O172" s="398" t="s">
        <v>1675</v>
      </c>
      <c r="P172" s="402">
        <v>38861</v>
      </c>
      <c r="Q172" s="403">
        <v>19163705.370000001</v>
      </c>
      <c r="R172" s="403">
        <v>23163294.013611112</v>
      </c>
      <c r="S172" s="398">
        <v>1</v>
      </c>
      <c r="T172" s="400">
        <v>3.6328325674927608E-2</v>
      </c>
      <c r="U172" s="400">
        <v>0.46962335661209226</v>
      </c>
      <c r="V172" s="400">
        <v>2.5229937513629341E-2</v>
      </c>
      <c r="W172" s="400">
        <v>0.2473377498660731</v>
      </c>
      <c r="X172" s="400">
        <v>6.5865095186278699E-2</v>
      </c>
      <c r="Y172" s="400">
        <v>0.49946698188696209</v>
      </c>
      <c r="Z172" s="400">
        <v>0.13407829411138827</v>
      </c>
      <c r="AA172" s="400">
        <v>0.76214449033832787</v>
      </c>
      <c r="AB172" s="400">
        <v>4.4189133890895897E-2</v>
      </c>
      <c r="AC172" s="404">
        <v>-1.6126532518055283</v>
      </c>
      <c r="AD172" s="607" t="s">
        <v>62</v>
      </c>
      <c r="AE172" s="401" t="s">
        <v>577</v>
      </c>
      <c r="AF172" s="401" t="s">
        <v>1026</v>
      </c>
      <c r="AG172" s="405" t="s">
        <v>1027</v>
      </c>
      <c r="AH172" s="405" t="s">
        <v>1024</v>
      </c>
      <c r="AI172" s="405">
        <v>10000</v>
      </c>
      <c r="AJ172" s="405">
        <v>1000</v>
      </c>
      <c r="AK172" s="405">
        <v>5000</v>
      </c>
      <c r="AL172" s="400">
        <v>1.8000000000000002E-2</v>
      </c>
      <c r="AM172" s="400">
        <v>0.2</v>
      </c>
      <c r="AN172" s="400" t="s">
        <v>103</v>
      </c>
      <c r="AO172" s="401" t="s">
        <v>1678</v>
      </c>
      <c r="AP172" s="401" t="s">
        <v>24</v>
      </c>
      <c r="AQ172" s="407" t="s">
        <v>976</v>
      </c>
      <c r="AR172" s="400">
        <v>5.3999999999999994E-3</v>
      </c>
      <c r="AS172" s="400">
        <v>5.3999999999999994E-3</v>
      </c>
      <c r="AT172" s="400"/>
      <c r="AW172" s="226"/>
      <c r="AX172" s="226"/>
      <c r="AY172" s="212"/>
      <c r="AZ172" s="212"/>
      <c r="BA172" s="212"/>
      <c r="BB172" s="214"/>
      <c r="BC172" s="212"/>
      <c r="BD172" s="212"/>
      <c r="BE172" s="212"/>
      <c r="BF172" s="212"/>
      <c r="BG172" s="214"/>
      <c r="BH172" s="214"/>
      <c r="BI172" s="227"/>
      <c r="BJ172" s="227"/>
      <c r="BK172" s="227"/>
      <c r="BL172" s="214"/>
      <c r="BM172" s="214"/>
      <c r="BN172" s="214"/>
      <c r="BO172" s="214"/>
      <c r="BP172" s="214"/>
      <c r="BQ172" s="214"/>
      <c r="BR172" s="214"/>
      <c r="BS172" s="214"/>
      <c r="BT172" s="215"/>
      <c r="BU172" s="216"/>
      <c r="BV172" s="217"/>
      <c r="BW172" s="213"/>
    </row>
    <row r="173" spans="2:75" ht="15.75" customHeight="1">
      <c r="B173" s="394" t="s">
        <v>1167</v>
      </c>
      <c r="C173" s="395">
        <v>33144687000198</v>
      </c>
      <c r="D173" s="396" t="s">
        <v>27</v>
      </c>
      <c r="E173" s="396" t="s">
        <v>31</v>
      </c>
      <c r="F173" s="396" t="s">
        <v>33</v>
      </c>
      <c r="G173" s="397"/>
      <c r="H173" s="397" t="s">
        <v>62</v>
      </c>
      <c r="I173" s="397" t="s">
        <v>62</v>
      </c>
      <c r="J173" s="397" t="s">
        <v>907</v>
      </c>
      <c r="K173" s="398" t="s">
        <v>82</v>
      </c>
      <c r="L173" s="399"/>
      <c r="M173" s="399" t="s">
        <v>1775</v>
      </c>
      <c r="N173" s="398">
        <v>494828</v>
      </c>
      <c r="O173" s="398" t="s">
        <v>1675</v>
      </c>
      <c r="P173" s="402">
        <v>43592</v>
      </c>
      <c r="Q173" s="403">
        <v>261147854.91</v>
      </c>
      <c r="R173" s="403">
        <v>229187742.51460323</v>
      </c>
      <c r="S173" s="398">
        <v>1</v>
      </c>
      <c r="T173" s="400">
        <v>-5.9340498467779113E-2</v>
      </c>
      <c r="U173" s="400">
        <v>-0.76710620585265044</v>
      </c>
      <c r="V173" s="400">
        <v>1.5764509264952098E-2</v>
      </c>
      <c r="W173" s="400">
        <v>0.15454490314253724</v>
      </c>
      <c r="X173" s="400">
        <v>-3.206218760047741E-2</v>
      </c>
      <c r="Y173" s="400">
        <v>-0.24313339300905068</v>
      </c>
      <c r="Z173" s="400">
        <v>0.27976199630408272</v>
      </c>
      <c r="AA173" s="400">
        <v>1.5902578825478806</v>
      </c>
      <c r="AB173" s="400">
        <v>0.16741195332455844</v>
      </c>
      <c r="AC173" s="404">
        <v>-0.40369478589850699</v>
      </c>
      <c r="AD173" s="607" t="s">
        <v>62</v>
      </c>
      <c r="AE173" s="401" t="s">
        <v>1799</v>
      </c>
      <c r="AF173" s="401" t="s">
        <v>1018</v>
      </c>
      <c r="AG173" s="405" t="s">
        <v>1835</v>
      </c>
      <c r="AH173" s="405" t="s">
        <v>1024</v>
      </c>
      <c r="AI173" s="405">
        <v>500</v>
      </c>
      <c r="AJ173" s="405">
        <v>500</v>
      </c>
      <c r="AK173" s="405">
        <v>500</v>
      </c>
      <c r="AL173" s="400">
        <v>1.5E-3</v>
      </c>
      <c r="AM173" s="400" t="s">
        <v>62</v>
      </c>
      <c r="AN173" s="400" t="s">
        <v>62</v>
      </c>
      <c r="AO173" s="401" t="s">
        <v>1678</v>
      </c>
      <c r="AP173" s="401" t="s">
        <v>33</v>
      </c>
      <c r="AQ173" s="407" t="s">
        <v>33</v>
      </c>
      <c r="AR173" s="400">
        <v>3.5E-4</v>
      </c>
      <c r="AS173" s="400">
        <v>3.5E-4</v>
      </c>
      <c r="AT173" s="400"/>
      <c r="AW173" s="226"/>
      <c r="AX173" s="226"/>
      <c r="AY173" s="212"/>
      <c r="AZ173" s="212"/>
      <c r="BA173" s="212"/>
      <c r="BB173" s="214"/>
      <c r="BC173" s="212"/>
      <c r="BD173" s="212"/>
      <c r="BE173" s="212"/>
      <c r="BF173" s="212"/>
      <c r="BG173" s="214"/>
      <c r="BH173" s="214"/>
      <c r="BI173" s="227"/>
      <c r="BJ173" s="227"/>
      <c r="BK173" s="227"/>
      <c r="BL173" s="214"/>
      <c r="BM173" s="214"/>
      <c r="BN173" s="214"/>
      <c r="BO173" s="214"/>
      <c r="BP173" s="214"/>
      <c r="BQ173" s="214"/>
      <c r="BR173" s="214"/>
      <c r="BS173" s="214"/>
      <c r="BT173" s="215"/>
      <c r="BU173" s="216"/>
      <c r="BV173" s="217"/>
      <c r="BW173" s="213"/>
    </row>
    <row r="174" spans="2:75" ht="15.75" customHeight="1">
      <c r="B174" s="394" t="s">
        <v>1201</v>
      </c>
      <c r="C174" s="395">
        <v>3319016000150</v>
      </c>
      <c r="D174" s="396" t="s">
        <v>27</v>
      </c>
      <c r="E174" s="396" t="s">
        <v>31</v>
      </c>
      <c r="F174" s="396" t="s">
        <v>33</v>
      </c>
      <c r="G174" s="397"/>
      <c r="H174" s="397" t="s">
        <v>62</v>
      </c>
      <c r="I174" s="397" t="s">
        <v>62</v>
      </c>
      <c r="J174" s="397" t="s">
        <v>907</v>
      </c>
      <c r="K174" s="398" t="s">
        <v>82</v>
      </c>
      <c r="L174" s="399"/>
      <c r="M174" s="399" t="s">
        <v>1775</v>
      </c>
      <c r="N174" s="398">
        <v>72176</v>
      </c>
      <c r="O174" s="398" t="s">
        <v>1675</v>
      </c>
      <c r="P174" s="402">
        <v>36409</v>
      </c>
      <c r="Q174" s="403">
        <v>214862217.80000001</v>
      </c>
      <c r="R174" s="403">
        <v>254404176.45079359</v>
      </c>
      <c r="S174" s="398">
        <v>1</v>
      </c>
      <c r="T174" s="400">
        <v>-6.5279656812986309E-2</v>
      </c>
      <c r="U174" s="400">
        <v>-0.84388286499419451</v>
      </c>
      <c r="V174" s="400">
        <v>7.170848420292586E-3</v>
      </c>
      <c r="W174" s="400">
        <v>7.0298291937811327E-2</v>
      </c>
      <c r="X174" s="400">
        <v>-4.1136665161876862E-2</v>
      </c>
      <c r="Y174" s="400">
        <v>-0.3119468048317266</v>
      </c>
      <c r="Z174" s="400">
        <v>0.254411932684945</v>
      </c>
      <c r="AA174" s="400">
        <v>1.4461599027436247</v>
      </c>
      <c r="AB174" s="400">
        <v>0.16758234877092398</v>
      </c>
      <c r="AC174" s="404">
        <v>-0.45382135818011821</v>
      </c>
      <c r="AD174" s="607">
        <v>9352825000140</v>
      </c>
      <c r="AE174" s="401" t="s">
        <v>741</v>
      </c>
      <c r="AF174" s="401" t="s">
        <v>741</v>
      </c>
      <c r="AG174" s="405" t="s">
        <v>741</v>
      </c>
      <c r="AH174" s="405" t="s">
        <v>1024</v>
      </c>
      <c r="AI174" s="405">
        <v>100</v>
      </c>
      <c r="AJ174" s="405">
        <v>100</v>
      </c>
      <c r="AK174" s="405">
        <v>100</v>
      </c>
      <c r="AL174" s="400">
        <v>8.5000000000000006E-3</v>
      </c>
      <c r="AM174" s="400" t="s">
        <v>62</v>
      </c>
      <c r="AN174" s="400" t="s">
        <v>1202</v>
      </c>
      <c r="AO174" s="401" t="s">
        <v>1678</v>
      </c>
      <c r="AP174" s="401" t="s">
        <v>33</v>
      </c>
      <c r="AQ174" s="407" t="s">
        <v>33</v>
      </c>
      <c r="AR174" s="400">
        <v>3.1166666666666673E-3</v>
      </c>
      <c r="AS174" s="400">
        <v>3.1166666666666673E-3</v>
      </c>
      <c r="AT174" s="400"/>
      <c r="AW174" s="226"/>
      <c r="AX174" s="226"/>
      <c r="AY174" s="212"/>
      <c r="AZ174" s="212"/>
      <c r="BA174" s="212"/>
      <c r="BB174" s="212"/>
      <c r="BC174" s="212"/>
      <c r="BD174" s="212"/>
      <c r="BE174" s="212"/>
      <c r="BF174" s="212"/>
      <c r="BG174" s="214"/>
      <c r="BH174" s="214"/>
      <c r="BI174" s="227"/>
      <c r="BJ174" s="227"/>
      <c r="BK174" s="227"/>
      <c r="BL174" s="249"/>
      <c r="BM174" s="214"/>
      <c r="BN174" s="214"/>
      <c r="BO174" s="214"/>
      <c r="BP174" s="214"/>
      <c r="BQ174" s="214"/>
      <c r="BR174" s="214"/>
      <c r="BS174" s="214"/>
      <c r="BT174" s="214"/>
      <c r="BU174" s="214"/>
      <c r="BV174" s="217"/>
      <c r="BW174" s="212"/>
    </row>
    <row r="175" spans="2:75" ht="15.75" customHeight="1">
      <c r="B175" s="394" t="s">
        <v>1207</v>
      </c>
      <c r="C175" s="395">
        <v>32471624000183</v>
      </c>
      <c r="D175" s="396" t="s">
        <v>27</v>
      </c>
      <c r="E175" s="396" t="s">
        <v>31</v>
      </c>
      <c r="F175" s="396" t="s">
        <v>33</v>
      </c>
      <c r="G175" s="397"/>
      <c r="H175" s="397" t="s">
        <v>62</v>
      </c>
      <c r="I175" s="397" t="s">
        <v>62</v>
      </c>
      <c r="J175" s="397" t="s">
        <v>907</v>
      </c>
      <c r="K175" s="398" t="s">
        <v>82</v>
      </c>
      <c r="L175" s="399"/>
      <c r="M175" s="399" t="s">
        <v>1775</v>
      </c>
      <c r="N175" s="398">
        <v>551201</v>
      </c>
      <c r="O175" s="398" t="s">
        <v>1675</v>
      </c>
      <c r="P175" s="402">
        <v>44055</v>
      </c>
      <c r="Q175" s="403">
        <v>3772162.89</v>
      </c>
      <c r="R175" s="403">
        <v>5058033.1005952377</v>
      </c>
      <c r="S175" s="398">
        <v>1</v>
      </c>
      <c r="T175" s="400">
        <v>0.19352579451170882</v>
      </c>
      <c r="U175" s="400">
        <v>2.5017457182821796</v>
      </c>
      <c r="V175" s="400">
        <v>0.15377485786932255</v>
      </c>
      <c r="W175" s="400">
        <v>1.5075077895388009</v>
      </c>
      <c r="X175" s="400">
        <v>0.20370719902932533</v>
      </c>
      <c r="Y175" s="400">
        <v>1.544748695801168</v>
      </c>
      <c r="Z175" s="400" t="s">
        <v>1781</v>
      </c>
      <c r="AA175" s="400" t="s">
        <v>1781</v>
      </c>
      <c r="AB175" s="400">
        <v>0.16596396892498572</v>
      </c>
      <c r="AC175" s="404">
        <v>0.35953114426124377</v>
      </c>
      <c r="AD175" s="607">
        <v>32485602000172</v>
      </c>
      <c r="AE175" s="401" t="s">
        <v>741</v>
      </c>
      <c r="AF175" s="401" t="s">
        <v>741</v>
      </c>
      <c r="AG175" s="405" t="s">
        <v>741</v>
      </c>
      <c r="AH175" s="405" t="s">
        <v>1024</v>
      </c>
      <c r="AI175" s="405">
        <v>100</v>
      </c>
      <c r="AJ175" s="405">
        <v>100</v>
      </c>
      <c r="AK175" s="405">
        <v>100</v>
      </c>
      <c r="AL175" s="400">
        <v>8.5000000000000006E-3</v>
      </c>
      <c r="AM175" s="400" t="s">
        <v>62</v>
      </c>
      <c r="AN175" s="400" t="s">
        <v>1202</v>
      </c>
      <c r="AO175" s="401" t="s">
        <v>1678</v>
      </c>
      <c r="AP175" s="401" t="s">
        <v>33</v>
      </c>
      <c r="AQ175" s="407" t="s">
        <v>33</v>
      </c>
      <c r="AR175" s="400">
        <v>2.2666666666666668E-3</v>
      </c>
      <c r="AS175" s="400">
        <v>2.2666666666666668E-3</v>
      </c>
      <c r="AT175" s="400"/>
      <c r="AW175" s="226"/>
      <c r="AX175" s="226"/>
      <c r="AY175" s="212"/>
      <c r="AZ175" s="212"/>
      <c r="BA175" s="212"/>
      <c r="BB175" s="214"/>
      <c r="BC175" s="212"/>
      <c r="BD175" s="212"/>
      <c r="BE175" s="212"/>
      <c r="BF175" s="212"/>
      <c r="BG175" s="214"/>
      <c r="BH175" s="214"/>
      <c r="BI175" s="227"/>
      <c r="BJ175" s="227"/>
      <c r="BK175" s="227"/>
      <c r="BL175" s="214"/>
      <c r="BM175" s="214"/>
      <c r="BN175" s="214"/>
      <c r="BO175" s="214"/>
      <c r="BP175" s="214"/>
      <c r="BQ175" s="214"/>
      <c r="BR175" s="214"/>
      <c r="BS175" s="214"/>
      <c r="BT175" s="215"/>
      <c r="BU175" s="216"/>
      <c r="BV175" s="217"/>
      <c r="BW175" s="213"/>
    </row>
    <row r="176" spans="2:75" ht="15.75" customHeight="1">
      <c r="B176" s="394" t="s">
        <v>1310</v>
      </c>
      <c r="C176" s="395">
        <v>32745560000161</v>
      </c>
      <c r="D176" s="396" t="s">
        <v>27</v>
      </c>
      <c r="E176" s="396" t="s">
        <v>31</v>
      </c>
      <c r="F176" s="396" t="s">
        <v>33</v>
      </c>
      <c r="G176" s="397"/>
      <c r="H176" s="397" t="s">
        <v>62</v>
      </c>
      <c r="I176" s="397" t="s">
        <v>62</v>
      </c>
      <c r="J176" s="397" t="s">
        <v>907</v>
      </c>
      <c r="K176" s="398" t="s">
        <v>82</v>
      </c>
      <c r="L176" s="399"/>
      <c r="M176" s="399" t="s">
        <v>1775</v>
      </c>
      <c r="N176" s="398">
        <v>494976</v>
      </c>
      <c r="O176" s="398" t="s">
        <v>1675</v>
      </c>
      <c r="P176" s="402">
        <v>43585</v>
      </c>
      <c r="Q176" s="403">
        <v>3162455.99</v>
      </c>
      <c r="R176" s="403">
        <v>9174557.1683730111</v>
      </c>
      <c r="S176" s="398">
        <v>1</v>
      </c>
      <c r="T176" s="400">
        <v>-5.7531137092417639E-2</v>
      </c>
      <c r="U176" s="400">
        <v>-0.74371623819972421</v>
      </c>
      <c r="V176" s="400">
        <v>1.4712810745604044E-2</v>
      </c>
      <c r="W176" s="400">
        <v>0.14423474105146955</v>
      </c>
      <c r="X176" s="400">
        <v>-1.8907305904531047E-2</v>
      </c>
      <c r="Y176" s="400">
        <v>-0.14337753538564665</v>
      </c>
      <c r="Z176" s="400">
        <v>0.27189320237731818</v>
      </c>
      <c r="AA176" s="400">
        <v>1.5455291068975203</v>
      </c>
      <c r="AB176" s="400">
        <v>0.1621114474147643</v>
      </c>
      <c r="AC176" s="404">
        <v>-0.42863312223261657</v>
      </c>
      <c r="AD176" s="607" t="s">
        <v>62</v>
      </c>
      <c r="AE176" s="401" t="s">
        <v>378</v>
      </c>
      <c r="AF176" s="401" t="s">
        <v>1026</v>
      </c>
      <c r="AG176" s="405" t="s">
        <v>1027</v>
      </c>
      <c r="AH176" s="405" t="s">
        <v>1024</v>
      </c>
      <c r="AI176" s="405">
        <v>500</v>
      </c>
      <c r="AJ176" s="405">
        <v>500</v>
      </c>
      <c r="AK176" s="405">
        <v>500</v>
      </c>
      <c r="AL176" s="400">
        <v>2.2300000000000002E-3</v>
      </c>
      <c r="AM176" s="400" t="s">
        <v>62</v>
      </c>
      <c r="AN176" s="400" t="s">
        <v>1202</v>
      </c>
      <c r="AO176" s="401" t="s">
        <v>1675</v>
      </c>
      <c r="AP176" s="401" t="s">
        <v>33</v>
      </c>
      <c r="AQ176" s="407" t="s">
        <v>33</v>
      </c>
      <c r="AR176" s="400">
        <v>1.4866666666666668E-4</v>
      </c>
      <c r="AS176" s="400">
        <v>1.4866666666666668E-4</v>
      </c>
      <c r="AT176" s="400"/>
      <c r="AW176" s="226"/>
      <c r="AX176" s="226"/>
      <c r="AY176" s="212"/>
      <c r="AZ176" s="212"/>
      <c r="BA176" s="212"/>
      <c r="BB176" s="214"/>
      <c r="BC176" s="212"/>
      <c r="BD176" s="212"/>
      <c r="BE176" s="212"/>
      <c r="BF176" s="212"/>
      <c r="BG176" s="214"/>
      <c r="BH176" s="214"/>
      <c r="BI176" s="227"/>
      <c r="BJ176" s="227"/>
      <c r="BK176" s="227"/>
      <c r="BL176" s="214"/>
      <c r="BM176" s="214"/>
      <c r="BN176" s="214"/>
      <c r="BO176" s="214"/>
      <c r="BP176" s="214"/>
      <c r="BQ176" s="214"/>
      <c r="BR176" s="214"/>
      <c r="BS176" s="214"/>
      <c r="BT176" s="215"/>
      <c r="BU176" s="216"/>
      <c r="BV176" s="217"/>
      <c r="BW176" s="213"/>
    </row>
    <row r="177" spans="2:75" ht="15.75" customHeight="1">
      <c r="B177" s="394" t="s">
        <v>991</v>
      </c>
      <c r="C177" s="395">
        <v>23711486000171</v>
      </c>
      <c r="D177" s="396" t="s">
        <v>27</v>
      </c>
      <c r="E177" s="396" t="s">
        <v>31</v>
      </c>
      <c r="F177" s="396" t="s">
        <v>33</v>
      </c>
      <c r="G177" s="397"/>
      <c r="H177" s="397" t="s">
        <v>62</v>
      </c>
      <c r="I177" s="397" t="s">
        <v>62</v>
      </c>
      <c r="J177" s="397" t="s">
        <v>907</v>
      </c>
      <c r="K177" s="398" t="s">
        <v>82</v>
      </c>
      <c r="L177" s="399"/>
      <c r="M177" s="399" t="s">
        <v>1775</v>
      </c>
      <c r="N177" s="398">
        <v>412831</v>
      </c>
      <c r="O177" s="398" t="s">
        <v>1675</v>
      </c>
      <c r="P177" s="402">
        <v>42415</v>
      </c>
      <c r="Q177" s="403">
        <v>69946576.950000003</v>
      </c>
      <c r="R177" s="403">
        <v>74545537.910714239</v>
      </c>
      <c r="S177" s="398">
        <v>1</v>
      </c>
      <c r="T177" s="400">
        <v>-6.2127869967336213E-2</v>
      </c>
      <c r="U177" s="400">
        <v>-0.80313910127040755</v>
      </c>
      <c r="V177" s="400">
        <v>1.0173125872655175E-2</v>
      </c>
      <c r="W177" s="400">
        <v>9.9730649792041673E-2</v>
      </c>
      <c r="X177" s="400">
        <v>-3.5777286241276962E-2</v>
      </c>
      <c r="Y177" s="400">
        <v>-0.27130566088909569</v>
      </c>
      <c r="Z177" s="400">
        <v>0.26487655727134896</v>
      </c>
      <c r="AA177" s="400">
        <v>1.5056442214012065</v>
      </c>
      <c r="AB177" s="400">
        <v>0.1657425958797292</v>
      </c>
      <c r="AC177" s="404">
        <v>-0.44272695079195812</v>
      </c>
      <c r="AD177" s="607" t="s">
        <v>62</v>
      </c>
      <c r="AE177" s="401" t="s">
        <v>516</v>
      </c>
      <c r="AF177" s="401" t="s">
        <v>1028</v>
      </c>
      <c r="AG177" s="405" t="s">
        <v>1836</v>
      </c>
      <c r="AH177" s="405" t="s">
        <v>1024</v>
      </c>
      <c r="AI177" s="405">
        <v>5000</v>
      </c>
      <c r="AJ177" s="405">
        <v>0</v>
      </c>
      <c r="AK177" s="405">
        <v>0</v>
      </c>
      <c r="AL177" s="400">
        <v>7.4999999999999997E-3</v>
      </c>
      <c r="AM177" s="400" t="s">
        <v>62</v>
      </c>
      <c r="AN177" s="400" t="s">
        <v>62</v>
      </c>
      <c r="AO177" s="401" t="s">
        <v>1678</v>
      </c>
      <c r="AP177" s="401" t="s">
        <v>33</v>
      </c>
      <c r="AQ177" s="407" t="s">
        <v>33</v>
      </c>
      <c r="AR177" s="400">
        <v>1.7499999999999998E-3</v>
      </c>
      <c r="AS177" s="400">
        <v>1.7499999999999998E-3</v>
      </c>
      <c r="AT177" s="400"/>
      <c r="AW177" s="226"/>
      <c r="AX177" s="226"/>
      <c r="AY177" s="212"/>
      <c r="AZ177" s="212"/>
      <c r="BA177" s="212"/>
      <c r="BB177" s="214"/>
      <c r="BC177" s="212"/>
      <c r="BD177" s="212"/>
      <c r="BE177" s="212"/>
      <c r="BF177" s="212"/>
      <c r="BG177" s="214"/>
      <c r="BH177" s="214"/>
      <c r="BI177" s="227"/>
      <c r="BJ177" s="227"/>
      <c r="BK177" s="227"/>
      <c r="BL177" s="214"/>
      <c r="BM177" s="214"/>
      <c r="BN177" s="214"/>
      <c r="BO177" s="214"/>
      <c r="BP177" s="214"/>
      <c r="BQ177" s="214"/>
      <c r="BR177" s="214"/>
      <c r="BS177" s="214"/>
      <c r="BT177" s="215"/>
      <c r="BU177" s="216"/>
      <c r="BV177" s="217"/>
      <c r="BW177" s="213"/>
    </row>
    <row r="178" spans="2:75" ht="15.75" customHeight="1">
      <c r="B178" s="394" t="s">
        <v>1633</v>
      </c>
      <c r="C178" s="395">
        <v>819889000133</v>
      </c>
      <c r="D178" s="396" t="s">
        <v>27</v>
      </c>
      <c r="E178" s="396" t="s">
        <v>31</v>
      </c>
      <c r="F178" s="396" t="s">
        <v>33</v>
      </c>
      <c r="G178" s="397"/>
      <c r="H178" s="397" t="s">
        <v>62</v>
      </c>
      <c r="I178" s="397" t="s">
        <v>62</v>
      </c>
      <c r="J178" s="397" t="s">
        <v>907</v>
      </c>
      <c r="K178" s="398" t="s">
        <v>82</v>
      </c>
      <c r="L178" s="399"/>
      <c r="M178" s="399" t="s">
        <v>1775</v>
      </c>
      <c r="N178" s="398">
        <v>17973</v>
      </c>
      <c r="O178" s="398" t="s">
        <v>1675</v>
      </c>
      <c r="P178" s="402">
        <v>34974</v>
      </c>
      <c r="Q178" s="403">
        <v>82218910.109999999</v>
      </c>
      <c r="R178" s="403">
        <v>92783091.596666664</v>
      </c>
      <c r="S178" s="398">
        <v>1</v>
      </c>
      <c r="T178" s="400">
        <v>-5.9821658396485122E-2</v>
      </c>
      <c r="U178" s="400">
        <v>-0.77332625416448608</v>
      </c>
      <c r="V178" s="400">
        <v>1.2953168625424061E-2</v>
      </c>
      <c r="W178" s="400">
        <v>0.12698436449624534</v>
      </c>
      <c r="X178" s="400">
        <v>-3.808811421157865E-2</v>
      </c>
      <c r="Y178" s="400">
        <v>-0.28882908917417321</v>
      </c>
      <c r="Z178" s="400">
        <v>0.245667187873152</v>
      </c>
      <c r="AA178" s="400">
        <v>1.3964519382897673</v>
      </c>
      <c r="AB178" s="400">
        <v>0.16381413738617651</v>
      </c>
      <c r="AC178" s="404">
        <v>-0.4330833011790991</v>
      </c>
      <c r="AD178" s="607" t="s">
        <v>62</v>
      </c>
      <c r="AE178" s="401" t="s">
        <v>442</v>
      </c>
      <c r="AF178" s="401" t="s">
        <v>1037</v>
      </c>
      <c r="AG178" s="405" t="s">
        <v>1037</v>
      </c>
      <c r="AH178" s="405" t="s">
        <v>1024</v>
      </c>
      <c r="AI178" s="405">
        <v>5000</v>
      </c>
      <c r="AJ178" s="405">
        <v>100</v>
      </c>
      <c r="AK178" s="405">
        <v>1000</v>
      </c>
      <c r="AL178" s="400">
        <v>0.01</v>
      </c>
      <c r="AM178" s="400" t="s">
        <v>62</v>
      </c>
      <c r="AN178" s="400" t="s">
        <v>1202</v>
      </c>
      <c r="AO178" s="401" t="s">
        <v>1678</v>
      </c>
      <c r="AP178" s="401" t="s">
        <v>33</v>
      </c>
      <c r="AQ178" s="407" t="s">
        <v>33</v>
      </c>
      <c r="AR178" s="400">
        <v>2.6666666666666666E-3</v>
      </c>
      <c r="AS178" s="400">
        <v>2.6666666666666666E-3</v>
      </c>
      <c r="AT178" s="400"/>
      <c r="AW178" s="226"/>
      <c r="AX178" s="226"/>
      <c r="AY178" s="212"/>
      <c r="AZ178" s="212"/>
      <c r="BA178" s="212"/>
      <c r="BB178" s="214"/>
      <c r="BC178" s="212"/>
      <c r="BD178" s="212"/>
      <c r="BE178" s="212"/>
      <c r="BF178" s="212"/>
      <c r="BG178" s="214"/>
      <c r="BH178" s="214"/>
      <c r="BI178" s="227"/>
      <c r="BJ178" s="227"/>
      <c r="BK178" s="227"/>
      <c r="BL178" s="214"/>
      <c r="BM178" s="214"/>
      <c r="BN178" s="214"/>
      <c r="BO178" s="214"/>
      <c r="BP178" s="214"/>
      <c r="BQ178" s="214"/>
      <c r="BR178" s="214"/>
      <c r="BS178" s="214"/>
      <c r="BT178" s="215"/>
      <c r="BU178" s="216"/>
      <c r="BV178" s="217"/>
      <c r="BW178" s="213"/>
    </row>
    <row r="179" spans="2:75" ht="15.75" customHeight="1">
      <c r="B179" s="394" t="s">
        <v>1047</v>
      </c>
      <c r="C179" s="395">
        <v>9720734000110</v>
      </c>
      <c r="D179" s="396" t="s">
        <v>18</v>
      </c>
      <c r="E179" s="396" t="s">
        <v>916</v>
      </c>
      <c r="F179" s="396" t="s">
        <v>961</v>
      </c>
      <c r="G179" s="397" t="s">
        <v>1048</v>
      </c>
      <c r="H179" s="397" t="s">
        <v>62</v>
      </c>
      <c r="I179" s="397"/>
      <c r="J179" s="397" t="s">
        <v>904</v>
      </c>
      <c r="K179" s="398" t="s">
        <v>81</v>
      </c>
      <c r="L179" s="399"/>
      <c r="M179" s="399" t="s">
        <v>62</v>
      </c>
      <c r="N179" s="398">
        <v>216658</v>
      </c>
      <c r="O179" s="398" t="s">
        <v>1675</v>
      </c>
      <c r="P179" s="402">
        <v>39702</v>
      </c>
      <c r="Q179" s="403">
        <v>684045534.51999998</v>
      </c>
      <c r="R179" s="403">
        <v>638612874.14674568</v>
      </c>
      <c r="S179" s="398">
        <v>1</v>
      </c>
      <c r="T179" s="400">
        <v>8.758739299185625E-2</v>
      </c>
      <c r="U179" s="400">
        <v>1.1322593246329111</v>
      </c>
      <c r="V179" s="400">
        <v>0.12052902420139477</v>
      </c>
      <c r="W179" s="400">
        <v>1.1815874543257268</v>
      </c>
      <c r="X179" s="400">
        <v>0.15658886288038509</v>
      </c>
      <c r="Y179" s="400">
        <v>1.1874417932408992</v>
      </c>
      <c r="Z179" s="400">
        <v>0.1535154078532377</v>
      </c>
      <c r="AA179" s="400">
        <v>0.87263134613113047</v>
      </c>
      <c r="AB179" s="400">
        <v>5.0418813438807093E-3</v>
      </c>
      <c r="AC179" s="404">
        <v>3.3097104473724785</v>
      </c>
      <c r="AD179" s="607" t="s">
        <v>62</v>
      </c>
      <c r="AE179" s="401" t="s">
        <v>123</v>
      </c>
      <c r="AF179" s="401" t="s">
        <v>1018</v>
      </c>
      <c r="AG179" s="405" t="s">
        <v>1835</v>
      </c>
      <c r="AH179" s="405" t="s">
        <v>1024</v>
      </c>
      <c r="AI179" s="405">
        <v>1000</v>
      </c>
      <c r="AJ179" s="405">
        <v>1000</v>
      </c>
      <c r="AK179" s="405">
        <v>500</v>
      </c>
      <c r="AL179" s="400">
        <v>4.0000000000000001E-3</v>
      </c>
      <c r="AM179" s="400" t="s">
        <v>62</v>
      </c>
      <c r="AN179" s="400" t="s">
        <v>103</v>
      </c>
      <c r="AO179" s="401" t="s">
        <v>1678</v>
      </c>
      <c r="AP179" s="401" t="s">
        <v>18</v>
      </c>
      <c r="AQ179" s="407" t="s">
        <v>967</v>
      </c>
      <c r="AR179" s="400">
        <v>1.0666666666666667E-3</v>
      </c>
      <c r="AS179" s="400">
        <v>1.0666666666666667E-3</v>
      </c>
      <c r="AT179" s="400"/>
      <c r="AW179" s="226"/>
      <c r="AX179" s="226"/>
      <c r="AY179" s="212"/>
      <c r="AZ179" s="212"/>
      <c r="BA179" s="212"/>
      <c r="BB179" s="214"/>
      <c r="BC179" s="212"/>
      <c r="BD179" s="212"/>
      <c r="BE179" s="212"/>
      <c r="BF179" s="212"/>
      <c r="BG179" s="214"/>
      <c r="BH179" s="214"/>
      <c r="BI179" s="227"/>
      <c r="BJ179" s="227"/>
      <c r="BK179" s="227"/>
      <c r="BL179" s="214"/>
      <c r="BM179" s="214"/>
      <c r="BN179" s="214"/>
      <c r="BO179" s="214"/>
      <c r="BP179" s="214"/>
      <c r="BQ179" s="214"/>
      <c r="BR179" s="214"/>
      <c r="BS179" s="214"/>
      <c r="BT179" s="215"/>
      <c r="BU179" s="216"/>
      <c r="BV179" s="217"/>
      <c r="BW179" s="213"/>
    </row>
    <row r="180" spans="2:75" ht="15.75" customHeight="1">
      <c r="B180" s="394" t="s">
        <v>132</v>
      </c>
      <c r="C180" s="395">
        <v>28504521000103</v>
      </c>
      <c r="D180" s="396" t="s">
        <v>18</v>
      </c>
      <c r="E180" s="396" t="s">
        <v>916</v>
      </c>
      <c r="F180" s="396" t="s">
        <v>961</v>
      </c>
      <c r="G180" s="397" t="s">
        <v>1048</v>
      </c>
      <c r="H180" s="397" t="s">
        <v>62</v>
      </c>
      <c r="I180" s="397"/>
      <c r="J180" s="397" t="s">
        <v>904</v>
      </c>
      <c r="K180" s="398" t="s">
        <v>81</v>
      </c>
      <c r="L180" s="399"/>
      <c r="M180" s="399" t="s">
        <v>1775</v>
      </c>
      <c r="N180" s="398">
        <v>475696</v>
      </c>
      <c r="O180" s="398" t="s">
        <v>1675</v>
      </c>
      <c r="P180" s="402">
        <v>43368</v>
      </c>
      <c r="Q180" s="403">
        <v>401346609.35000002</v>
      </c>
      <c r="R180" s="403">
        <v>272517833.13757938</v>
      </c>
      <c r="S180" s="398">
        <v>1</v>
      </c>
      <c r="T180" s="400">
        <v>8.6389021628113127E-2</v>
      </c>
      <c r="U180" s="400">
        <v>1.1167677441140416</v>
      </c>
      <c r="V180" s="400">
        <v>0.11704831136158411</v>
      </c>
      <c r="W180" s="400">
        <v>1.1474648299132149</v>
      </c>
      <c r="X180" s="400">
        <v>0.17028302854268929</v>
      </c>
      <c r="Y180" s="400">
        <v>1.2912871391478165</v>
      </c>
      <c r="Z180" s="400">
        <v>0.20077818381667956</v>
      </c>
      <c r="AA180" s="400">
        <v>1.1412882867445511</v>
      </c>
      <c r="AB180" s="400">
        <v>2.8075864808123447E-3</v>
      </c>
      <c r="AC180" s="404">
        <v>4.8318848611713205</v>
      </c>
      <c r="AD180" s="607" t="s">
        <v>62</v>
      </c>
      <c r="AE180" s="401" t="s">
        <v>129</v>
      </c>
      <c r="AF180" s="401" t="s">
        <v>129</v>
      </c>
      <c r="AG180" s="405" t="s">
        <v>1027</v>
      </c>
      <c r="AH180" s="405" t="s">
        <v>1024</v>
      </c>
      <c r="AI180" s="405">
        <v>1000</v>
      </c>
      <c r="AJ180" s="405">
        <v>0</v>
      </c>
      <c r="AK180" s="405">
        <v>0</v>
      </c>
      <c r="AL180" s="400">
        <v>4.0000000000000001E-3</v>
      </c>
      <c r="AM180" s="400" t="s">
        <v>62</v>
      </c>
      <c r="AN180" s="400" t="s">
        <v>103</v>
      </c>
      <c r="AO180" s="401" t="s">
        <v>1678</v>
      </c>
      <c r="AP180" s="401" t="s">
        <v>18</v>
      </c>
      <c r="AQ180" s="407" t="s">
        <v>1730</v>
      </c>
      <c r="AR180" s="400">
        <v>7.9999999999999993E-4</v>
      </c>
      <c r="AS180" s="400">
        <v>7.9999999999999993E-4</v>
      </c>
      <c r="AT180" s="400"/>
      <c r="AW180" s="226"/>
      <c r="AX180" s="226"/>
      <c r="AY180" s="212"/>
      <c r="AZ180" s="212"/>
      <c r="BA180" s="212"/>
      <c r="BB180" s="214"/>
      <c r="BC180" s="212"/>
      <c r="BD180" s="212"/>
      <c r="BE180" s="212"/>
      <c r="BF180" s="212"/>
      <c r="BG180" s="214"/>
      <c r="BH180" s="214"/>
      <c r="BI180" s="227"/>
      <c r="BJ180" s="227"/>
      <c r="BK180" s="227"/>
      <c r="BL180" s="214"/>
      <c r="BM180" s="214"/>
      <c r="BN180" s="214"/>
      <c r="BO180" s="214"/>
      <c r="BP180" s="214"/>
      <c r="BQ180" s="214"/>
      <c r="BR180" s="214"/>
      <c r="BS180" s="214"/>
      <c r="BT180" s="215"/>
      <c r="BU180" s="216"/>
      <c r="BV180" s="217"/>
      <c r="BW180" s="213"/>
    </row>
    <row r="181" spans="2:75" ht="15.75" customHeight="1">
      <c r="B181" s="394" t="s">
        <v>1071</v>
      </c>
      <c r="C181" s="395">
        <v>8815380000124</v>
      </c>
      <c r="D181" s="396" t="s">
        <v>18</v>
      </c>
      <c r="E181" s="396" t="s">
        <v>916</v>
      </c>
      <c r="F181" s="396" t="s">
        <v>961</v>
      </c>
      <c r="G181" s="397" t="s">
        <v>1048</v>
      </c>
      <c r="H181" s="397" t="s">
        <v>62</v>
      </c>
      <c r="I181" s="397"/>
      <c r="J181" s="397" t="s">
        <v>904</v>
      </c>
      <c r="K181" s="398" t="s">
        <v>81</v>
      </c>
      <c r="L181" s="399"/>
      <c r="M181" s="399" t="s">
        <v>1775</v>
      </c>
      <c r="N181" s="398">
        <v>187941</v>
      </c>
      <c r="O181" s="398" t="s">
        <v>1675</v>
      </c>
      <c r="P181" s="402">
        <v>39265</v>
      </c>
      <c r="Q181" s="403">
        <v>6460762.4800000004</v>
      </c>
      <c r="R181" s="403">
        <v>6905246.0776190525</v>
      </c>
      <c r="S181" s="398">
        <v>1</v>
      </c>
      <c r="T181" s="400">
        <v>5.967927045362087E-2</v>
      </c>
      <c r="U181" s="400">
        <v>0.77148557743560642</v>
      </c>
      <c r="V181" s="400">
        <v>6.3764022242158491E-2</v>
      </c>
      <c r="W181" s="400">
        <v>0.62510062798475063</v>
      </c>
      <c r="X181" s="400">
        <v>9.8328936943589129E-2</v>
      </c>
      <c r="Y181" s="400">
        <v>0.7456461913319925</v>
      </c>
      <c r="Z181" s="400">
        <v>0.14438539981287146</v>
      </c>
      <c r="AA181" s="400">
        <v>0.82073342058824628</v>
      </c>
      <c r="AB181" s="400">
        <v>2.1498032751792788E-2</v>
      </c>
      <c r="AC181" s="404">
        <v>-1.6327408692923959</v>
      </c>
      <c r="AD181" s="607" t="s">
        <v>62</v>
      </c>
      <c r="AE181" s="401" t="s">
        <v>262</v>
      </c>
      <c r="AF181" s="401" t="s">
        <v>1072</v>
      </c>
      <c r="AG181" s="405" t="s">
        <v>1072</v>
      </c>
      <c r="AH181" s="405" t="s">
        <v>1024</v>
      </c>
      <c r="AI181" s="405">
        <v>1000</v>
      </c>
      <c r="AJ181" s="405">
        <v>1000</v>
      </c>
      <c r="AK181" s="405">
        <v>1000</v>
      </c>
      <c r="AL181" s="400">
        <v>1.2500000000000001E-2</v>
      </c>
      <c r="AM181" s="400">
        <v>0.2</v>
      </c>
      <c r="AN181" s="400" t="s">
        <v>103</v>
      </c>
      <c r="AO181" s="401" t="s">
        <v>1678</v>
      </c>
      <c r="AP181" s="401" t="s">
        <v>24</v>
      </c>
      <c r="AQ181" s="407" t="s">
        <v>966</v>
      </c>
      <c r="AR181" s="400" t="s">
        <v>62</v>
      </c>
      <c r="AS181" s="400" t="s">
        <v>62</v>
      </c>
      <c r="AT181" s="400"/>
      <c r="AW181" s="226"/>
      <c r="AX181" s="226"/>
      <c r="AY181" s="212"/>
      <c r="AZ181" s="212"/>
      <c r="BA181" s="212"/>
      <c r="BB181" s="214"/>
      <c r="BC181" s="212"/>
      <c r="BD181" s="212"/>
      <c r="BE181" s="212"/>
      <c r="BF181" s="212"/>
      <c r="BG181" s="214"/>
      <c r="BH181" s="214"/>
      <c r="BI181" s="227"/>
      <c r="BJ181" s="227"/>
      <c r="BK181" s="227"/>
      <c r="BL181" s="214"/>
      <c r="BM181" s="214"/>
      <c r="BN181" s="214"/>
      <c r="BO181" s="214"/>
      <c r="BP181" s="214"/>
      <c r="BQ181" s="214"/>
      <c r="BR181" s="214"/>
      <c r="BS181" s="214"/>
      <c r="BT181" s="215"/>
      <c r="BU181" s="216"/>
      <c r="BV181" s="217"/>
      <c r="BW181" s="213"/>
    </row>
    <row r="182" spans="2:75" ht="15.75" customHeight="1">
      <c r="B182" s="394" t="s">
        <v>1095</v>
      </c>
      <c r="C182" s="395">
        <v>17627210000107</v>
      </c>
      <c r="D182" s="396" t="s">
        <v>18</v>
      </c>
      <c r="E182" s="396" t="s">
        <v>916</v>
      </c>
      <c r="F182" s="396" t="s">
        <v>961</v>
      </c>
      <c r="G182" s="397" t="s">
        <v>1048</v>
      </c>
      <c r="H182" s="397" t="s">
        <v>62</v>
      </c>
      <c r="I182" s="397"/>
      <c r="J182" s="397" t="s">
        <v>904</v>
      </c>
      <c r="K182" s="398" t="s">
        <v>81</v>
      </c>
      <c r="L182" s="399"/>
      <c r="M182" s="399" t="s">
        <v>1775</v>
      </c>
      <c r="N182" s="398">
        <v>375322</v>
      </c>
      <c r="O182" s="398" t="s">
        <v>1675</v>
      </c>
      <c r="P182" s="402">
        <v>41460</v>
      </c>
      <c r="Q182" s="403">
        <v>166153255.49000001</v>
      </c>
      <c r="R182" s="403">
        <v>173232125.05115083</v>
      </c>
      <c r="S182" s="398">
        <v>1</v>
      </c>
      <c r="T182" s="400">
        <v>8.2298965477876518E-2</v>
      </c>
      <c r="U182" s="400">
        <v>1.0638947899571782</v>
      </c>
      <c r="V182" s="400">
        <v>0.11011465859230785</v>
      </c>
      <c r="W182" s="400">
        <v>1.0794918484748333</v>
      </c>
      <c r="X182" s="400">
        <v>0.15111685549501574</v>
      </c>
      <c r="Y182" s="400">
        <v>1.1459465671897726</v>
      </c>
      <c r="Z182" s="400">
        <v>0.19365280596030665</v>
      </c>
      <c r="AA182" s="400">
        <v>1.1007853290450611</v>
      </c>
      <c r="AB182" s="400">
        <v>1.6564605559546131E-3</v>
      </c>
      <c r="AC182" s="404">
        <v>4.4276665221036069</v>
      </c>
      <c r="AD182" s="607">
        <v>23225882000199</v>
      </c>
      <c r="AE182" s="401" t="s">
        <v>161</v>
      </c>
      <c r="AF182" s="401" t="s">
        <v>1018</v>
      </c>
      <c r="AG182" s="405" t="s">
        <v>1835</v>
      </c>
      <c r="AH182" s="405" t="s">
        <v>1019</v>
      </c>
      <c r="AI182" s="405">
        <v>1000</v>
      </c>
      <c r="AJ182" s="405">
        <v>1000</v>
      </c>
      <c r="AK182" s="405">
        <v>1000</v>
      </c>
      <c r="AL182" s="400">
        <v>5.0000000000000001E-3</v>
      </c>
      <c r="AM182" s="400">
        <v>0.15</v>
      </c>
      <c r="AN182" s="400" t="s">
        <v>62</v>
      </c>
      <c r="AO182" s="401" t="s">
        <v>1678</v>
      </c>
      <c r="AP182" s="401" t="s">
        <v>18</v>
      </c>
      <c r="AQ182" s="407" t="s">
        <v>973</v>
      </c>
      <c r="AR182" s="400" t="s">
        <v>62</v>
      </c>
      <c r="AS182" s="400" t="s">
        <v>62</v>
      </c>
      <c r="AT182" s="400"/>
      <c r="AW182" s="226"/>
      <c r="AX182" s="226"/>
      <c r="AY182" s="212"/>
      <c r="AZ182" s="212"/>
      <c r="BA182" s="212"/>
      <c r="BB182" s="214"/>
      <c r="BC182" s="212"/>
      <c r="BD182" s="212"/>
      <c r="BE182" s="212"/>
      <c r="BF182" s="212"/>
      <c r="BG182" s="214"/>
      <c r="BH182" s="214"/>
      <c r="BI182" s="227"/>
      <c r="BJ182" s="227"/>
      <c r="BK182" s="227"/>
      <c r="BL182" s="214"/>
      <c r="BM182" s="214"/>
      <c r="BN182" s="214"/>
      <c r="BO182" s="214"/>
      <c r="BP182" s="214"/>
      <c r="BQ182" s="214"/>
      <c r="BR182" s="214"/>
      <c r="BS182" s="214"/>
      <c r="BT182" s="215"/>
      <c r="BU182" s="216"/>
      <c r="BV182" s="217"/>
      <c r="BW182" s="213"/>
    </row>
    <row r="183" spans="2:75" ht="15.75" customHeight="1">
      <c r="B183" s="394" t="s">
        <v>1103</v>
      </c>
      <c r="C183" s="395">
        <v>23556185000110</v>
      </c>
      <c r="D183" s="396" t="s">
        <v>18</v>
      </c>
      <c r="E183" s="396" t="s">
        <v>916</v>
      </c>
      <c r="F183" s="396" t="s">
        <v>961</v>
      </c>
      <c r="G183" s="397" t="s">
        <v>1048</v>
      </c>
      <c r="H183" s="397" t="s">
        <v>62</v>
      </c>
      <c r="I183" s="397"/>
      <c r="J183" s="397" t="s">
        <v>904</v>
      </c>
      <c r="K183" s="398" t="s">
        <v>81</v>
      </c>
      <c r="L183" s="399"/>
      <c r="M183" s="399" t="s">
        <v>62</v>
      </c>
      <c r="N183" s="398">
        <v>412449</v>
      </c>
      <c r="O183" s="398" t="s">
        <v>1675</v>
      </c>
      <c r="P183" s="402">
        <v>42349</v>
      </c>
      <c r="Q183" s="403">
        <v>2945408411.1500001</v>
      </c>
      <c r="R183" s="403">
        <v>2559284001.9100413</v>
      </c>
      <c r="S183" s="398">
        <v>1</v>
      </c>
      <c r="T183" s="400">
        <v>8.4438826907685893E-2</v>
      </c>
      <c r="U183" s="400">
        <v>1.0915571963214052</v>
      </c>
      <c r="V183" s="400">
        <v>0.11345599280493701</v>
      </c>
      <c r="W183" s="400">
        <v>1.1122480962957315</v>
      </c>
      <c r="X183" s="400">
        <v>0.17237983815575442</v>
      </c>
      <c r="Y183" s="400">
        <v>1.3071876273512766</v>
      </c>
      <c r="Z183" s="400">
        <v>0.17156283109520931</v>
      </c>
      <c r="AA183" s="400">
        <v>0.97521875060127916</v>
      </c>
      <c r="AB183" s="400">
        <v>1.7446514852788449E-3</v>
      </c>
      <c r="AC183" s="404">
        <v>5.9272856670421392</v>
      </c>
      <c r="AD183" s="607">
        <v>23556204000109</v>
      </c>
      <c r="AE183" s="401" t="s">
        <v>176</v>
      </c>
      <c r="AF183" s="401" t="s">
        <v>1028</v>
      </c>
      <c r="AG183" s="405" t="s">
        <v>1836</v>
      </c>
      <c r="AH183" s="405" t="s">
        <v>1024</v>
      </c>
      <c r="AI183" s="405">
        <v>5000</v>
      </c>
      <c r="AJ183" s="405">
        <v>2500</v>
      </c>
      <c r="AK183" s="405">
        <v>5000</v>
      </c>
      <c r="AL183" s="400">
        <v>4.0000000000000001E-3</v>
      </c>
      <c r="AM183" s="400" t="s">
        <v>62</v>
      </c>
      <c r="AN183" s="400" t="s">
        <v>103</v>
      </c>
      <c r="AO183" s="401" t="s">
        <v>1678</v>
      </c>
      <c r="AP183" s="401" t="s">
        <v>18</v>
      </c>
      <c r="AQ183" s="407" t="s">
        <v>967</v>
      </c>
      <c r="AR183" s="400">
        <v>1.08E-3</v>
      </c>
      <c r="AS183" s="400">
        <v>1.08E-3</v>
      </c>
      <c r="AT183" s="400"/>
      <c r="AW183" s="226"/>
      <c r="AX183" s="226"/>
      <c r="AY183" s="212"/>
      <c r="AZ183" s="212"/>
      <c r="BA183" s="212"/>
      <c r="BB183" s="214"/>
      <c r="BC183" s="212"/>
      <c r="BD183" s="212"/>
      <c r="BE183" s="212"/>
      <c r="BF183" s="212"/>
      <c r="BG183" s="214"/>
      <c r="BH183" s="214"/>
      <c r="BI183" s="227"/>
      <c r="BJ183" s="227"/>
      <c r="BK183" s="227"/>
      <c r="BL183" s="214"/>
      <c r="BM183" s="214"/>
      <c r="BN183" s="214"/>
      <c r="BO183" s="214"/>
      <c r="BP183" s="214"/>
      <c r="BQ183" s="214"/>
      <c r="BR183" s="214"/>
      <c r="BS183" s="214"/>
      <c r="BT183" s="215"/>
      <c r="BU183" s="216"/>
      <c r="BV183" s="217"/>
      <c r="BW183" s="213"/>
    </row>
    <row r="184" spans="2:75" ht="15.75" customHeight="1">
      <c r="B184" s="394" t="s">
        <v>1735</v>
      </c>
      <c r="C184" s="395">
        <v>16599968000116</v>
      </c>
      <c r="D184" s="396" t="s">
        <v>18</v>
      </c>
      <c r="E184" s="396" t="s">
        <v>916</v>
      </c>
      <c r="F184" s="396" t="s">
        <v>961</v>
      </c>
      <c r="G184" s="397" t="s">
        <v>1048</v>
      </c>
      <c r="H184" s="397" t="s">
        <v>62</v>
      </c>
      <c r="I184" s="397"/>
      <c r="J184" s="397" t="s">
        <v>904</v>
      </c>
      <c r="K184" s="398" t="s">
        <v>81</v>
      </c>
      <c r="L184" s="399"/>
      <c r="M184" s="399" t="s">
        <v>62</v>
      </c>
      <c r="N184" s="398">
        <v>314331</v>
      </c>
      <c r="O184" s="398" t="s">
        <v>1675</v>
      </c>
      <c r="P184" s="402">
        <v>41172</v>
      </c>
      <c r="Q184" s="403">
        <v>29261872.57</v>
      </c>
      <c r="R184" s="403">
        <v>61767361.294523828</v>
      </c>
      <c r="S184" s="398">
        <v>1</v>
      </c>
      <c r="T184" s="400">
        <v>5.6608086839499805E-2</v>
      </c>
      <c r="U184" s="400">
        <v>0.73178378741804417</v>
      </c>
      <c r="V184" s="400">
        <v>7.0502911527797973E-2</v>
      </c>
      <c r="W184" s="400">
        <v>0.69116427604595776</v>
      </c>
      <c r="X184" s="400">
        <v>6.7193390385681173E-2</v>
      </c>
      <c r="Y184" s="400">
        <v>0.50953968568286745</v>
      </c>
      <c r="Z184" s="400">
        <v>0.12786458418514046</v>
      </c>
      <c r="AA184" s="400">
        <v>0.72682374870571109</v>
      </c>
      <c r="AB184" s="400">
        <v>1.4664445129234574E-2</v>
      </c>
      <c r="AC184" s="404">
        <v>-1.9712467031433543</v>
      </c>
      <c r="AD184" s="607">
        <v>16802143000157</v>
      </c>
      <c r="AE184" s="401" t="s">
        <v>176</v>
      </c>
      <c r="AF184" s="401" t="s">
        <v>1026</v>
      </c>
      <c r="AG184" s="405" t="s">
        <v>1027</v>
      </c>
      <c r="AH184" s="405" t="s">
        <v>1024</v>
      </c>
      <c r="AI184" s="405">
        <v>1000</v>
      </c>
      <c r="AJ184" s="405">
        <v>1000</v>
      </c>
      <c r="AK184" s="405">
        <v>1000</v>
      </c>
      <c r="AL184" s="400">
        <v>0.01</v>
      </c>
      <c r="AM184" s="400">
        <v>0.2</v>
      </c>
      <c r="AN184" s="400" t="s">
        <v>103</v>
      </c>
      <c r="AO184" s="401" t="s">
        <v>1675</v>
      </c>
      <c r="AP184" s="401" t="s">
        <v>18</v>
      </c>
      <c r="AQ184" s="407" t="s">
        <v>967</v>
      </c>
      <c r="AR184" s="400">
        <v>2.5000000000000001E-3</v>
      </c>
      <c r="AS184" s="400">
        <v>2.5000000000000001E-3</v>
      </c>
      <c r="AT184" s="400"/>
      <c r="AW184" s="226"/>
      <c r="AX184" s="226"/>
      <c r="AY184" s="212"/>
      <c r="AZ184" s="212"/>
      <c r="BA184" s="212"/>
      <c r="BB184" s="214"/>
      <c r="BC184" s="212"/>
      <c r="BD184" s="212"/>
      <c r="BE184" s="212"/>
      <c r="BF184" s="212"/>
      <c r="BG184" s="214"/>
      <c r="BH184" s="214"/>
      <c r="BI184" s="227"/>
      <c r="BJ184" s="227"/>
      <c r="BK184" s="227"/>
      <c r="BL184" s="214"/>
      <c r="BM184" s="214"/>
      <c r="BN184" s="214"/>
      <c r="BO184" s="214"/>
      <c r="BP184" s="214"/>
      <c r="BQ184" s="214"/>
      <c r="BR184" s="214"/>
      <c r="BS184" s="214"/>
      <c r="BT184" s="215"/>
      <c r="BU184" s="216"/>
      <c r="BV184" s="217"/>
      <c r="BW184" s="213"/>
    </row>
    <row r="185" spans="2:75" ht="15.75" customHeight="1">
      <c r="B185" s="394" t="s">
        <v>1128</v>
      </c>
      <c r="C185" s="395">
        <v>2539921000152</v>
      </c>
      <c r="D185" s="396" t="s">
        <v>18</v>
      </c>
      <c r="E185" s="396" t="s">
        <v>916</v>
      </c>
      <c r="F185" s="396" t="s">
        <v>961</v>
      </c>
      <c r="G185" s="397" t="s">
        <v>1048</v>
      </c>
      <c r="H185" s="397" t="s">
        <v>62</v>
      </c>
      <c r="I185" s="397" t="s">
        <v>1658</v>
      </c>
      <c r="J185" s="397" t="s">
        <v>904</v>
      </c>
      <c r="K185" s="398" t="s">
        <v>81</v>
      </c>
      <c r="L185" s="399"/>
      <c r="M185" s="399" t="s">
        <v>62</v>
      </c>
      <c r="N185" s="398">
        <v>56448</v>
      </c>
      <c r="O185" s="398" t="s">
        <v>1675</v>
      </c>
      <c r="P185" s="402">
        <v>35971</v>
      </c>
      <c r="Q185" s="403">
        <v>200613335.31</v>
      </c>
      <c r="R185" s="403">
        <v>245201934.37575376</v>
      </c>
      <c r="S185" s="398">
        <v>1</v>
      </c>
      <c r="T185" s="400">
        <v>7.9533301100455533E-2</v>
      </c>
      <c r="U185" s="400">
        <v>1.0281425067441006</v>
      </c>
      <c r="V185" s="400">
        <v>0.10325257352867023</v>
      </c>
      <c r="W185" s="400">
        <v>1.0122204698551733</v>
      </c>
      <c r="X185" s="400">
        <v>0.13257337687783255</v>
      </c>
      <c r="Y185" s="400">
        <v>1.0053280002171499</v>
      </c>
      <c r="Z185" s="400">
        <v>0.18292153592415095</v>
      </c>
      <c r="AA185" s="400">
        <v>1.0397853112077653</v>
      </c>
      <c r="AB185" s="400">
        <v>7.5372799731017182E-3</v>
      </c>
      <c r="AC185" s="404">
        <v>0.15364609590869749</v>
      </c>
      <c r="AD185" s="607" t="s">
        <v>62</v>
      </c>
      <c r="AE185" s="401" t="s">
        <v>116</v>
      </c>
      <c r="AF185" s="401" t="s">
        <v>1037</v>
      </c>
      <c r="AG185" s="405" t="s">
        <v>1037</v>
      </c>
      <c r="AH185" s="405" t="s">
        <v>1024</v>
      </c>
      <c r="AI185" s="405">
        <v>300</v>
      </c>
      <c r="AJ185" s="405">
        <v>100</v>
      </c>
      <c r="AK185" s="405">
        <v>100</v>
      </c>
      <c r="AL185" s="400">
        <v>5.1999999999999998E-3</v>
      </c>
      <c r="AM185" s="400" t="s">
        <v>62</v>
      </c>
      <c r="AN185" s="400" t="s">
        <v>62</v>
      </c>
      <c r="AO185" s="401" t="s">
        <v>1675</v>
      </c>
      <c r="AP185" s="401" t="s">
        <v>18</v>
      </c>
      <c r="AQ185" s="407" t="s">
        <v>960</v>
      </c>
      <c r="AR185" s="400">
        <v>1.6639999999999999E-3</v>
      </c>
      <c r="AS185" s="400">
        <v>1.6639999999999999E-3</v>
      </c>
      <c r="AT185" s="400"/>
      <c r="AW185" s="226"/>
      <c r="AX185" s="226"/>
      <c r="AY185" s="212"/>
      <c r="AZ185" s="212"/>
      <c r="BA185" s="212"/>
      <c r="BB185" s="214"/>
      <c r="BC185" s="212"/>
      <c r="BD185" s="212"/>
      <c r="BE185" s="212"/>
      <c r="BF185" s="212"/>
      <c r="BG185" s="214"/>
      <c r="BH185" s="214"/>
      <c r="BI185" s="227"/>
      <c r="BJ185" s="227"/>
      <c r="BK185" s="227"/>
      <c r="BL185" s="249"/>
      <c r="BM185" s="214"/>
      <c r="BN185" s="214"/>
      <c r="BO185" s="214"/>
      <c r="BP185" s="214"/>
      <c r="BQ185" s="214"/>
      <c r="BR185" s="214"/>
      <c r="BS185" s="214"/>
      <c r="BT185" s="215"/>
      <c r="BU185" s="216"/>
      <c r="BV185" s="217"/>
      <c r="BW185" s="213"/>
    </row>
    <row r="186" spans="2:75" ht="15.75" customHeight="1">
      <c r="B186" s="394" t="s">
        <v>1130</v>
      </c>
      <c r="C186" s="395">
        <v>5862906000139</v>
      </c>
      <c r="D186" s="396" t="s">
        <v>18</v>
      </c>
      <c r="E186" s="396" t="s">
        <v>916</v>
      </c>
      <c r="F186" s="396" t="s">
        <v>961</v>
      </c>
      <c r="G186" s="397" t="s">
        <v>1048</v>
      </c>
      <c r="H186" s="397" t="s">
        <v>62</v>
      </c>
      <c r="I186" s="397"/>
      <c r="J186" s="397" t="s">
        <v>904</v>
      </c>
      <c r="K186" s="398" t="s">
        <v>81</v>
      </c>
      <c r="L186" s="399"/>
      <c r="M186" s="399" t="s">
        <v>62</v>
      </c>
      <c r="N186" s="398">
        <v>143529</v>
      </c>
      <c r="O186" s="398" t="s">
        <v>1675</v>
      </c>
      <c r="P186" s="402">
        <v>38502</v>
      </c>
      <c r="Q186" s="403">
        <v>408124332.89999998</v>
      </c>
      <c r="R186" s="403">
        <v>476743191.26055598</v>
      </c>
      <c r="S186" s="398">
        <v>1</v>
      </c>
      <c r="T186" s="400">
        <v>8.3387587799053753E-2</v>
      </c>
      <c r="U186" s="400">
        <v>1.0779676231818303</v>
      </c>
      <c r="V186" s="400">
        <v>0.11272098923649243</v>
      </c>
      <c r="W186" s="400">
        <v>1.1050426036676024</v>
      </c>
      <c r="X186" s="400">
        <v>0.15309574276991267</v>
      </c>
      <c r="Y186" s="400">
        <v>1.1609528288810667</v>
      </c>
      <c r="Z186" s="400">
        <v>0.18199696102350216</v>
      </c>
      <c r="AA186" s="400">
        <v>1.0345297277361472</v>
      </c>
      <c r="AB186" s="400">
        <v>1.6326311324063381E-3</v>
      </c>
      <c r="AC186" s="404">
        <v>5.9292331292113847</v>
      </c>
      <c r="AD186" s="607" t="s">
        <v>62</v>
      </c>
      <c r="AE186" s="401" t="s">
        <v>116</v>
      </c>
      <c r="AF186" s="401" t="s">
        <v>1037</v>
      </c>
      <c r="AG186" s="405" t="s">
        <v>1037</v>
      </c>
      <c r="AH186" s="405" t="s">
        <v>1024</v>
      </c>
      <c r="AI186" s="405">
        <v>5000</v>
      </c>
      <c r="AJ186" s="405">
        <v>200</v>
      </c>
      <c r="AK186" s="405">
        <v>0</v>
      </c>
      <c r="AL186" s="400">
        <v>3.4000000000000002E-3</v>
      </c>
      <c r="AM186" s="400" t="s">
        <v>62</v>
      </c>
      <c r="AN186" s="400" t="s">
        <v>62</v>
      </c>
      <c r="AO186" s="401" t="s">
        <v>1678</v>
      </c>
      <c r="AP186" s="401" t="s">
        <v>18</v>
      </c>
      <c r="AQ186" s="407" t="s">
        <v>960</v>
      </c>
      <c r="AR186" s="400">
        <v>1.088E-3</v>
      </c>
      <c r="AS186" s="400">
        <v>1.088E-3</v>
      </c>
      <c r="AT186" s="400"/>
      <c r="AW186" s="226"/>
      <c r="AX186" s="226"/>
      <c r="AY186" s="212"/>
      <c r="AZ186" s="212"/>
      <c r="BA186" s="212"/>
      <c r="BB186" s="214"/>
      <c r="BC186" s="212"/>
      <c r="BD186" s="212"/>
      <c r="BE186" s="212"/>
      <c r="BF186" s="212"/>
      <c r="BG186" s="214"/>
      <c r="BH186" s="214"/>
      <c r="BI186" s="227"/>
      <c r="BJ186" s="227"/>
      <c r="BK186" s="227"/>
      <c r="BL186" s="214"/>
      <c r="BM186" s="214"/>
      <c r="BN186" s="214"/>
      <c r="BO186" s="214"/>
      <c r="BP186" s="214"/>
      <c r="BQ186" s="214"/>
      <c r="BR186" s="214"/>
      <c r="BS186" s="214"/>
      <c r="BT186" s="215"/>
      <c r="BU186" s="216"/>
      <c r="BV186" s="217"/>
      <c r="BW186" s="213"/>
    </row>
    <row r="187" spans="2:75" ht="15.75" customHeight="1">
      <c r="B187" s="394" t="s">
        <v>223</v>
      </c>
      <c r="C187" s="395">
        <v>15350679000116</v>
      </c>
      <c r="D187" s="396" t="s">
        <v>18</v>
      </c>
      <c r="E187" s="396" t="s">
        <v>916</v>
      </c>
      <c r="F187" s="396" t="s">
        <v>961</v>
      </c>
      <c r="G187" s="397" t="s">
        <v>1048</v>
      </c>
      <c r="H187" s="397" t="s">
        <v>62</v>
      </c>
      <c r="I187" s="397" t="s">
        <v>1658</v>
      </c>
      <c r="J187" s="397" t="s">
        <v>904</v>
      </c>
      <c r="K187" s="398" t="s">
        <v>81</v>
      </c>
      <c r="L187" s="399"/>
      <c r="M187" s="399" t="s">
        <v>1775</v>
      </c>
      <c r="N187" s="398">
        <v>305121</v>
      </c>
      <c r="O187" s="398" t="s">
        <v>1675</v>
      </c>
      <c r="P187" s="402">
        <v>41058</v>
      </c>
      <c r="Q187" s="403">
        <v>250220906.84</v>
      </c>
      <c r="R187" s="403">
        <v>219649515.07746032</v>
      </c>
      <c r="S187" s="398">
        <v>1</v>
      </c>
      <c r="T187" s="400">
        <v>8.0638838689314873E-2</v>
      </c>
      <c r="U187" s="400">
        <v>1.0424340069356242</v>
      </c>
      <c r="V187" s="400">
        <v>0.10717533783403033</v>
      </c>
      <c r="W187" s="400">
        <v>1.0506766767331566</v>
      </c>
      <c r="X187" s="400">
        <v>0.14400042693018356</v>
      </c>
      <c r="Y187" s="400">
        <v>1.0919813966083238</v>
      </c>
      <c r="Z187" s="400">
        <v>0.16263068153856475</v>
      </c>
      <c r="AA187" s="400">
        <v>0.92444551682326703</v>
      </c>
      <c r="AB187" s="400">
        <v>1.564646651573355E-3</v>
      </c>
      <c r="AC187" s="404">
        <v>2.9922076980516374</v>
      </c>
      <c r="AD187" s="607" t="s">
        <v>62</v>
      </c>
      <c r="AE187" s="401" t="s">
        <v>126</v>
      </c>
      <c r="AF187" s="401" t="s">
        <v>1028</v>
      </c>
      <c r="AG187" s="405" t="s">
        <v>1836</v>
      </c>
      <c r="AH187" s="405" t="s">
        <v>1024</v>
      </c>
      <c r="AI187" s="405">
        <v>3000</v>
      </c>
      <c r="AJ187" s="405">
        <v>100</v>
      </c>
      <c r="AK187" s="405">
        <v>100</v>
      </c>
      <c r="AL187" s="400">
        <v>2.5000000000000001E-3</v>
      </c>
      <c r="AM187" s="400" t="s">
        <v>62</v>
      </c>
      <c r="AN187" s="400" t="s">
        <v>103</v>
      </c>
      <c r="AO187" s="401" t="s">
        <v>1678</v>
      </c>
      <c r="AP187" s="401" t="s">
        <v>18</v>
      </c>
      <c r="AQ187" s="407" t="s">
        <v>967</v>
      </c>
      <c r="AR187" s="400">
        <v>6.2500000000000001E-4</v>
      </c>
      <c r="AS187" s="400">
        <v>6.2500000000000001E-4</v>
      </c>
      <c r="AT187" s="400"/>
      <c r="AW187" s="226"/>
      <c r="AX187" s="226"/>
      <c r="AY187" s="212"/>
      <c r="AZ187" s="212"/>
      <c r="BA187" s="212"/>
      <c r="BB187" s="214"/>
      <c r="BC187" s="212"/>
      <c r="BD187" s="212"/>
      <c r="BE187" s="212"/>
      <c r="BF187" s="212"/>
      <c r="BG187" s="214"/>
      <c r="BH187" s="214"/>
      <c r="BI187" s="227"/>
      <c r="BJ187" s="227"/>
      <c r="BK187" s="227"/>
      <c r="BL187" s="214"/>
      <c r="BM187" s="214"/>
      <c r="BN187" s="214"/>
      <c r="BO187" s="214"/>
      <c r="BP187" s="214"/>
      <c r="BQ187" s="214"/>
      <c r="BR187" s="214"/>
      <c r="BS187" s="214"/>
      <c r="BT187" s="215"/>
      <c r="BU187" s="216"/>
      <c r="BV187" s="217"/>
      <c r="BW187" s="213"/>
    </row>
    <row r="188" spans="2:75" ht="15.75" customHeight="1">
      <c r="B188" s="394" t="s">
        <v>1199</v>
      </c>
      <c r="C188" s="395">
        <v>22344843000148</v>
      </c>
      <c r="D188" s="396" t="s">
        <v>18</v>
      </c>
      <c r="E188" s="396" t="s">
        <v>916</v>
      </c>
      <c r="F188" s="396" t="s">
        <v>961</v>
      </c>
      <c r="G188" s="397" t="s">
        <v>1048</v>
      </c>
      <c r="H188" s="397" t="s">
        <v>62</v>
      </c>
      <c r="I188" s="397"/>
      <c r="J188" s="397" t="s">
        <v>904</v>
      </c>
      <c r="K188" s="398" t="s">
        <v>81</v>
      </c>
      <c r="L188" s="399"/>
      <c r="M188" s="399" t="s">
        <v>62</v>
      </c>
      <c r="N188" s="398">
        <v>412570</v>
      </c>
      <c r="O188" s="398" t="s">
        <v>1675</v>
      </c>
      <c r="P188" s="402">
        <v>42338</v>
      </c>
      <c r="Q188" s="403">
        <v>117397988.31</v>
      </c>
      <c r="R188" s="403">
        <v>104405714.34515879</v>
      </c>
      <c r="S188" s="398">
        <v>1</v>
      </c>
      <c r="T188" s="400">
        <v>8.9309748506498421E-2</v>
      </c>
      <c r="U188" s="400">
        <v>1.154524550542396</v>
      </c>
      <c r="V188" s="400">
        <v>0.12408449565726642</v>
      </c>
      <c r="W188" s="400">
        <v>1.2164429631486593</v>
      </c>
      <c r="X188" s="400">
        <v>0.1603520015519424</v>
      </c>
      <c r="Y188" s="400">
        <v>1.2159783574011587</v>
      </c>
      <c r="Z188" s="400">
        <v>0.16773865972328661</v>
      </c>
      <c r="AA188" s="400">
        <v>0.95348092077179825</v>
      </c>
      <c r="AB188" s="400">
        <v>5.9410408538221205E-3</v>
      </c>
      <c r="AC188" s="404">
        <v>3.343109521396245</v>
      </c>
      <c r="AD188" s="607">
        <v>23225888000166</v>
      </c>
      <c r="AE188" s="401" t="s">
        <v>246</v>
      </c>
      <c r="AF188" s="401" t="s">
        <v>1018</v>
      </c>
      <c r="AG188" s="405" t="s">
        <v>1835</v>
      </c>
      <c r="AH188" s="405" t="s">
        <v>1024</v>
      </c>
      <c r="AI188" s="405">
        <v>100</v>
      </c>
      <c r="AJ188" s="405">
        <v>0</v>
      </c>
      <c r="AK188" s="405">
        <v>0</v>
      </c>
      <c r="AL188" s="400">
        <v>5.0000000000000001E-3</v>
      </c>
      <c r="AM188" s="400" t="s">
        <v>62</v>
      </c>
      <c r="AN188" s="400" t="s">
        <v>62</v>
      </c>
      <c r="AO188" s="401" t="s">
        <v>1675</v>
      </c>
      <c r="AP188" s="401" t="s">
        <v>18</v>
      </c>
      <c r="AQ188" s="407" t="s">
        <v>967</v>
      </c>
      <c r="AR188" s="400">
        <v>1.1666666666666665E-3</v>
      </c>
      <c r="AS188" s="400">
        <v>1.1666666666666665E-3</v>
      </c>
      <c r="AT188" s="400"/>
      <c r="AW188" s="226"/>
      <c r="AX188" s="226"/>
      <c r="AY188" s="212"/>
      <c r="AZ188" s="212"/>
      <c r="BA188" s="212"/>
      <c r="BB188" s="214"/>
      <c r="BC188" s="212"/>
      <c r="BD188" s="212"/>
      <c r="BE188" s="212"/>
      <c r="BF188" s="212"/>
      <c r="BG188" s="214"/>
      <c r="BH188" s="214"/>
      <c r="BI188" s="227"/>
      <c r="BJ188" s="227"/>
      <c r="BK188" s="227"/>
      <c r="BL188" s="249"/>
      <c r="BM188" s="214"/>
      <c r="BN188" s="214"/>
      <c r="BO188" s="214"/>
      <c r="BP188" s="214"/>
      <c r="BQ188" s="214"/>
      <c r="BR188" s="214"/>
      <c r="BS188" s="214"/>
      <c r="BT188" s="215"/>
      <c r="BU188" s="216"/>
      <c r="BV188" s="217"/>
      <c r="BW188" s="213"/>
    </row>
    <row r="189" spans="2:75" ht="15.75" customHeight="1">
      <c r="B189" s="394" t="s">
        <v>1746</v>
      </c>
      <c r="C189" s="395">
        <v>836263000135</v>
      </c>
      <c r="D189" s="396" t="s">
        <v>18</v>
      </c>
      <c r="E189" s="396" t="s">
        <v>916</v>
      </c>
      <c r="F189" s="396" t="s">
        <v>961</v>
      </c>
      <c r="G189" s="397" t="s">
        <v>1048</v>
      </c>
      <c r="H189" s="397" t="s">
        <v>62</v>
      </c>
      <c r="I189" s="397" t="s">
        <v>1658</v>
      </c>
      <c r="J189" s="397" t="s">
        <v>904</v>
      </c>
      <c r="K189" s="398" t="s">
        <v>81</v>
      </c>
      <c r="L189" s="399"/>
      <c r="M189" s="399" t="s">
        <v>62</v>
      </c>
      <c r="N189" s="398">
        <v>180734</v>
      </c>
      <c r="O189" s="398" t="s">
        <v>1675</v>
      </c>
      <c r="P189" s="402">
        <v>34988</v>
      </c>
      <c r="Q189" s="403">
        <v>137396061.59999999</v>
      </c>
      <c r="R189" s="403">
        <v>173615102.74011922</v>
      </c>
      <c r="S189" s="398">
        <v>1</v>
      </c>
      <c r="T189" s="400">
        <v>7.4184519539845839E-2</v>
      </c>
      <c r="U189" s="400">
        <v>0.95899776352759669</v>
      </c>
      <c r="V189" s="400">
        <v>0.10251580226900314</v>
      </c>
      <c r="W189" s="400">
        <v>1.0049976479423721</v>
      </c>
      <c r="X189" s="400">
        <v>0.13423306747868868</v>
      </c>
      <c r="Y189" s="400">
        <v>1.0179137355437491</v>
      </c>
      <c r="Z189" s="400">
        <v>0.16750117797983766</v>
      </c>
      <c r="AA189" s="400">
        <v>0.95213099755324071</v>
      </c>
      <c r="AB189" s="400">
        <v>6.6447415356422658E-3</v>
      </c>
      <c r="AC189" s="404">
        <v>7.2760139471334986E-2</v>
      </c>
      <c r="AD189" s="607" t="s">
        <v>62</v>
      </c>
      <c r="AE189" s="401" t="s">
        <v>741</v>
      </c>
      <c r="AF189" s="401" t="s">
        <v>741</v>
      </c>
      <c r="AG189" s="405" t="s">
        <v>741</v>
      </c>
      <c r="AH189" s="405" t="s">
        <v>1024</v>
      </c>
      <c r="AI189" s="405">
        <v>1000</v>
      </c>
      <c r="AJ189" s="405">
        <v>1000</v>
      </c>
      <c r="AK189" s="405">
        <v>1000</v>
      </c>
      <c r="AL189" s="400">
        <v>5.0000000000000001E-3</v>
      </c>
      <c r="AM189" s="400">
        <v>0.2</v>
      </c>
      <c r="AN189" s="400" t="s">
        <v>103</v>
      </c>
      <c r="AO189" s="401" t="s">
        <v>1675</v>
      </c>
      <c r="AP189" s="401" t="s">
        <v>18</v>
      </c>
      <c r="AQ189" s="407" t="s">
        <v>967</v>
      </c>
      <c r="AR189" s="400">
        <v>1.5E-3</v>
      </c>
      <c r="AS189" s="400">
        <v>1.5E-3</v>
      </c>
      <c r="AT189" s="400"/>
      <c r="AW189" s="226"/>
      <c r="AX189" s="226"/>
      <c r="AY189" s="212"/>
      <c r="AZ189" s="212"/>
      <c r="BA189" s="212"/>
      <c r="BB189" s="214"/>
      <c r="BC189" s="212"/>
      <c r="BD189" s="212"/>
      <c r="BE189" s="212"/>
      <c r="BF189" s="212"/>
      <c r="BG189" s="214"/>
      <c r="BH189" s="214"/>
      <c r="BI189" s="227"/>
      <c r="BJ189" s="227"/>
      <c r="BK189" s="227"/>
      <c r="BL189" s="214"/>
      <c r="BM189" s="214"/>
      <c r="BN189" s="214"/>
      <c r="BO189" s="214"/>
      <c r="BP189" s="214"/>
      <c r="BQ189" s="214"/>
      <c r="BR189" s="214"/>
      <c r="BS189" s="214"/>
      <c r="BT189" s="215"/>
      <c r="BU189" s="216"/>
      <c r="BV189" s="217"/>
      <c r="BW189" s="213"/>
    </row>
    <row r="190" spans="2:75" ht="15.75" customHeight="1">
      <c r="B190" s="394" t="s">
        <v>1226</v>
      </c>
      <c r="C190" s="395">
        <v>10705335000169</v>
      </c>
      <c r="D190" s="396" t="s">
        <v>18</v>
      </c>
      <c r="E190" s="396" t="s">
        <v>916</v>
      </c>
      <c r="F190" s="396" t="s">
        <v>961</v>
      </c>
      <c r="G190" s="397" t="s">
        <v>1048</v>
      </c>
      <c r="H190" s="397" t="s">
        <v>62</v>
      </c>
      <c r="I190" s="397"/>
      <c r="J190" s="397" t="s">
        <v>904</v>
      </c>
      <c r="K190" s="398" t="s">
        <v>81</v>
      </c>
      <c r="L190" s="399"/>
      <c r="M190" s="399" t="s">
        <v>62</v>
      </c>
      <c r="N190" s="398">
        <v>230065</v>
      </c>
      <c r="O190" s="398" t="s">
        <v>1675</v>
      </c>
      <c r="P190" s="402">
        <v>39986</v>
      </c>
      <c r="Q190" s="403">
        <v>48331756.75</v>
      </c>
      <c r="R190" s="403">
        <v>675040036.81071401</v>
      </c>
      <c r="S190" s="398">
        <v>1</v>
      </c>
      <c r="T190" s="400">
        <v>7.6418381054490281E-2</v>
      </c>
      <c r="U190" s="400">
        <v>0.98787532733555183</v>
      </c>
      <c r="V190" s="400">
        <v>9.4704625850451807E-2</v>
      </c>
      <c r="W190" s="400">
        <v>0.92842200053429813</v>
      </c>
      <c r="X190" s="400">
        <v>0.11269755605703513</v>
      </c>
      <c r="Y190" s="400">
        <v>0.85460604028050302</v>
      </c>
      <c r="Z190" s="400">
        <v>0.1736651938672984</v>
      </c>
      <c r="AA190" s="400">
        <v>0.98716926215916767</v>
      </c>
      <c r="AB190" s="400">
        <v>7.2567744291637268E-3</v>
      </c>
      <c r="AC190" s="404">
        <v>-0.91294423840405625</v>
      </c>
      <c r="AD190" s="607">
        <v>41888721000167</v>
      </c>
      <c r="AE190" s="401" t="s">
        <v>267</v>
      </c>
      <c r="AF190" s="401" t="s">
        <v>1028</v>
      </c>
      <c r="AG190" s="405" t="s">
        <v>1836</v>
      </c>
      <c r="AH190" s="405" t="s">
        <v>1024</v>
      </c>
      <c r="AI190" s="405">
        <v>1000</v>
      </c>
      <c r="AJ190" s="405">
        <v>1000</v>
      </c>
      <c r="AK190" s="405">
        <v>1000</v>
      </c>
      <c r="AL190" s="400">
        <v>9.7199999999999995E-3</v>
      </c>
      <c r="AM190" s="400">
        <v>0.2</v>
      </c>
      <c r="AN190" s="400" t="s">
        <v>103</v>
      </c>
      <c r="AO190" s="401" t="s">
        <v>1675</v>
      </c>
      <c r="AP190" s="401" t="s">
        <v>24</v>
      </c>
      <c r="AQ190" s="407" t="s">
        <v>966</v>
      </c>
      <c r="AR190" s="400">
        <v>3.3333333333333331E-3</v>
      </c>
      <c r="AS190" s="400">
        <v>3.3333333333333331E-3</v>
      </c>
      <c r="AT190" s="400"/>
      <c r="AW190" s="226"/>
      <c r="AX190" s="226"/>
      <c r="AY190" s="212"/>
      <c r="AZ190" s="212"/>
      <c r="BA190" s="212"/>
      <c r="BB190" s="214"/>
      <c r="BC190" s="212"/>
      <c r="BD190" s="212"/>
      <c r="BE190" s="212"/>
      <c r="BF190" s="212"/>
      <c r="BG190" s="214"/>
      <c r="BH190" s="214"/>
      <c r="BI190" s="227"/>
      <c r="BJ190" s="227"/>
      <c r="BK190" s="227"/>
      <c r="BL190" s="214"/>
      <c r="BM190" s="214"/>
      <c r="BN190" s="214"/>
      <c r="BO190" s="214"/>
      <c r="BP190" s="214"/>
      <c r="BQ190" s="214"/>
      <c r="BR190" s="214"/>
      <c r="BS190" s="214"/>
      <c r="BT190" s="215"/>
      <c r="BU190" s="216"/>
      <c r="BV190" s="217"/>
      <c r="BW190" s="213"/>
    </row>
    <row r="191" spans="2:75" ht="15.75" customHeight="1">
      <c r="B191" s="394" t="s">
        <v>1228</v>
      </c>
      <c r="C191" s="395">
        <v>35408329000170</v>
      </c>
      <c r="D191" s="396" t="s">
        <v>18</v>
      </c>
      <c r="E191" s="396" t="s">
        <v>916</v>
      </c>
      <c r="F191" s="396" t="s">
        <v>961</v>
      </c>
      <c r="G191" s="397" t="s">
        <v>1048</v>
      </c>
      <c r="H191" s="397" t="s">
        <v>62</v>
      </c>
      <c r="I191" s="397"/>
      <c r="J191" s="397" t="s">
        <v>904</v>
      </c>
      <c r="K191" s="398" t="s">
        <v>81</v>
      </c>
      <c r="L191" s="399"/>
      <c r="M191" s="399" t="s">
        <v>62</v>
      </c>
      <c r="N191" s="398">
        <v>520901</v>
      </c>
      <c r="O191" s="398" t="s">
        <v>1675</v>
      </c>
      <c r="P191" s="402">
        <v>43826</v>
      </c>
      <c r="Q191" s="403">
        <v>70129035.269999996</v>
      </c>
      <c r="R191" s="403">
        <v>54018571.656547643</v>
      </c>
      <c r="S191" s="398">
        <v>1</v>
      </c>
      <c r="T191" s="400">
        <v>8.5559962505823206E-2</v>
      </c>
      <c r="U191" s="400">
        <v>1.1060503350233062</v>
      </c>
      <c r="V191" s="400">
        <v>0.11215862733415038</v>
      </c>
      <c r="W191" s="400">
        <v>1.0995295766353099</v>
      </c>
      <c r="X191" s="400">
        <v>0.16324821715042548</v>
      </c>
      <c r="Y191" s="400">
        <v>1.237940886412574</v>
      </c>
      <c r="Z191" s="400" t="s">
        <v>1781</v>
      </c>
      <c r="AA191" s="400" t="s">
        <v>1781</v>
      </c>
      <c r="AB191" s="400">
        <v>2.32570085506914E-3</v>
      </c>
      <c r="AC191" s="404">
        <v>3.9454263156813729</v>
      </c>
      <c r="AD191" s="607">
        <v>35399404000184</v>
      </c>
      <c r="AE191" s="401" t="s">
        <v>276</v>
      </c>
      <c r="AF191" s="401" t="s">
        <v>1028</v>
      </c>
      <c r="AG191" s="405" t="s">
        <v>1836</v>
      </c>
      <c r="AH191" s="405" t="s">
        <v>1024</v>
      </c>
      <c r="AI191" s="405">
        <v>500</v>
      </c>
      <c r="AJ191" s="405">
        <v>500</v>
      </c>
      <c r="AK191" s="405">
        <v>0</v>
      </c>
      <c r="AL191" s="400">
        <v>3.4999999999999996E-3</v>
      </c>
      <c r="AM191" s="400" t="s">
        <v>62</v>
      </c>
      <c r="AN191" s="400" t="s">
        <v>103</v>
      </c>
      <c r="AO191" s="401" t="s">
        <v>1678</v>
      </c>
      <c r="AP191" s="401" t="s">
        <v>18</v>
      </c>
      <c r="AQ191" s="407" t="s">
        <v>973</v>
      </c>
      <c r="AR191" s="400">
        <v>1.08E-3</v>
      </c>
      <c r="AS191" s="400">
        <v>1.08E-3</v>
      </c>
      <c r="AT191" s="400"/>
      <c r="AW191" s="226"/>
      <c r="AX191" s="226"/>
      <c r="AY191" s="212"/>
      <c r="AZ191" s="212"/>
      <c r="BA191" s="212"/>
      <c r="BB191" s="214"/>
      <c r="BC191" s="212"/>
      <c r="BD191" s="212"/>
      <c r="BE191" s="212"/>
      <c r="BF191" s="212"/>
      <c r="BG191" s="214"/>
      <c r="BH191" s="214"/>
      <c r="BI191" s="227"/>
      <c r="BJ191" s="227"/>
      <c r="BK191" s="227"/>
      <c r="BL191" s="214"/>
      <c r="BM191" s="214"/>
      <c r="BN191" s="214"/>
      <c r="BO191" s="214"/>
      <c r="BP191" s="214"/>
      <c r="BQ191" s="214"/>
      <c r="BR191" s="214"/>
      <c r="BS191" s="214"/>
      <c r="BT191" s="215"/>
      <c r="BU191" s="216"/>
      <c r="BV191" s="217"/>
      <c r="BW191" s="213"/>
    </row>
    <row r="192" spans="2:75" ht="15.75" customHeight="1">
      <c r="B192" s="394" t="s">
        <v>757</v>
      </c>
      <c r="C192" s="395">
        <v>42887856000170</v>
      </c>
      <c r="D192" s="396" t="s">
        <v>18</v>
      </c>
      <c r="E192" s="396" t="s">
        <v>916</v>
      </c>
      <c r="F192" s="396" t="s">
        <v>961</v>
      </c>
      <c r="G192" s="397" t="s">
        <v>1048</v>
      </c>
      <c r="H192" s="397" t="s">
        <v>62</v>
      </c>
      <c r="I192" s="397"/>
      <c r="J192" s="397" t="s">
        <v>907</v>
      </c>
      <c r="K192" s="398" t="s">
        <v>81</v>
      </c>
      <c r="L192" s="399"/>
      <c r="M192" s="399" t="s">
        <v>62</v>
      </c>
      <c r="N192" s="398">
        <v>609323</v>
      </c>
      <c r="O192" s="398" t="s">
        <v>1675</v>
      </c>
      <c r="P192" s="402">
        <v>44432</v>
      </c>
      <c r="Q192" s="403">
        <v>366515201.44999999</v>
      </c>
      <c r="R192" s="403">
        <v>94753092.101031736</v>
      </c>
      <c r="S192" s="398">
        <v>1</v>
      </c>
      <c r="T192" s="400">
        <v>9.1237490775329277E-2</v>
      </c>
      <c r="U192" s="400">
        <v>1.1794448511109457</v>
      </c>
      <c r="V192" s="400">
        <v>0.12111576154133341</v>
      </c>
      <c r="W192" s="400">
        <v>1.1873394421514767</v>
      </c>
      <c r="X192" s="400" t="s">
        <v>1781</v>
      </c>
      <c r="Y192" s="400" t="s">
        <v>1781</v>
      </c>
      <c r="Z192" s="400" t="s">
        <v>1781</v>
      </c>
      <c r="AA192" s="400" t="s">
        <v>1781</v>
      </c>
      <c r="AB192" s="400">
        <v>2.88303029807155E-3</v>
      </c>
      <c r="AC192" s="404">
        <v>5.966780274780084</v>
      </c>
      <c r="AD192" s="607" t="s">
        <v>62</v>
      </c>
      <c r="AE192" s="401" t="s">
        <v>214</v>
      </c>
      <c r="AF192" s="401" t="s">
        <v>1018</v>
      </c>
      <c r="AG192" s="405" t="s">
        <v>1835</v>
      </c>
      <c r="AH192" s="405" t="s">
        <v>1024</v>
      </c>
      <c r="AI192" s="405">
        <v>100</v>
      </c>
      <c r="AJ192" s="405">
        <v>100</v>
      </c>
      <c r="AK192" s="405">
        <v>100</v>
      </c>
      <c r="AL192" s="400">
        <v>3.0000000000000001E-3</v>
      </c>
      <c r="AM192" s="400" t="s">
        <v>62</v>
      </c>
      <c r="AN192" s="400" t="s">
        <v>62</v>
      </c>
      <c r="AO192" s="401" t="s">
        <v>1678</v>
      </c>
      <c r="AP192" s="401" t="s">
        <v>18</v>
      </c>
      <c r="AQ192" s="407" t="s">
        <v>973</v>
      </c>
      <c r="AR192" s="400">
        <v>9.9989999999999996E-4</v>
      </c>
      <c r="AS192" s="400">
        <v>9.9989999999999996E-4</v>
      </c>
      <c r="AT192" s="400"/>
      <c r="AW192" s="226"/>
      <c r="AX192" s="226"/>
      <c r="AY192" s="212"/>
      <c r="AZ192" s="212"/>
      <c r="BA192" s="212"/>
      <c r="BB192" s="214"/>
      <c r="BC192" s="212"/>
      <c r="BD192" s="212"/>
      <c r="BE192" s="212"/>
      <c r="BF192" s="212"/>
      <c r="BG192" s="214"/>
      <c r="BH192" s="214"/>
      <c r="BI192" s="227"/>
      <c r="BJ192" s="227"/>
      <c r="BK192" s="227"/>
      <c r="BL192" s="214"/>
      <c r="BM192" s="214"/>
      <c r="BN192" s="214"/>
      <c r="BO192" s="214"/>
      <c r="BP192" s="214"/>
      <c r="BQ192" s="214"/>
      <c r="BR192" s="214"/>
      <c r="BS192" s="214"/>
      <c r="BT192" s="215"/>
      <c r="BU192" s="216"/>
      <c r="BV192" s="217"/>
      <c r="BW192" s="213"/>
    </row>
    <row r="193" spans="2:75" ht="15.75" customHeight="1">
      <c r="B193" s="394" t="s">
        <v>1285</v>
      </c>
      <c r="C193" s="395">
        <v>26434293000109</v>
      </c>
      <c r="D193" s="396" t="s">
        <v>18</v>
      </c>
      <c r="E193" s="396" t="s">
        <v>916</v>
      </c>
      <c r="F193" s="396" t="s">
        <v>961</v>
      </c>
      <c r="G193" s="397" t="s">
        <v>1048</v>
      </c>
      <c r="H193" s="397" t="s">
        <v>62</v>
      </c>
      <c r="I193" s="397" t="s">
        <v>1658</v>
      </c>
      <c r="J193" s="397" t="s">
        <v>904</v>
      </c>
      <c r="K193" s="398" t="s">
        <v>81</v>
      </c>
      <c r="L193" s="399"/>
      <c r="M193" s="399" t="s">
        <v>62</v>
      </c>
      <c r="N193" s="398">
        <v>436070</v>
      </c>
      <c r="O193" s="398" t="s">
        <v>1675</v>
      </c>
      <c r="P193" s="402">
        <v>42759</v>
      </c>
      <c r="Q193" s="403">
        <v>43983168.060000002</v>
      </c>
      <c r="R193" s="403">
        <v>59792002.019007966</v>
      </c>
      <c r="S193" s="398">
        <v>1</v>
      </c>
      <c r="T193" s="400">
        <v>7.8365441617056053E-2</v>
      </c>
      <c r="U193" s="400">
        <v>1.0130453592577837</v>
      </c>
      <c r="V193" s="400">
        <v>9.4795925455467778E-2</v>
      </c>
      <c r="W193" s="400">
        <v>0.92931704194516618</v>
      </c>
      <c r="X193" s="400">
        <v>0.14232191978131881</v>
      </c>
      <c r="Y193" s="400">
        <v>1.0792529719799506</v>
      </c>
      <c r="Z193" s="400">
        <v>0.1207572753787709</v>
      </c>
      <c r="AA193" s="400">
        <v>0.68642350134421404</v>
      </c>
      <c r="AB193" s="400">
        <v>7.8661833997217597E-3</v>
      </c>
      <c r="AC193" s="404">
        <v>-0.83102509574193129</v>
      </c>
      <c r="AD193" s="607">
        <v>25682025000143</v>
      </c>
      <c r="AE193" s="401" t="s">
        <v>336</v>
      </c>
      <c r="AF193" s="401" t="s">
        <v>1028</v>
      </c>
      <c r="AG193" s="405" t="s">
        <v>1836</v>
      </c>
      <c r="AH193" s="405" t="s">
        <v>1024</v>
      </c>
      <c r="AI193" s="405">
        <v>1000</v>
      </c>
      <c r="AJ193" s="405">
        <v>500</v>
      </c>
      <c r="AK193" s="405">
        <v>1000</v>
      </c>
      <c r="AL193" s="400">
        <v>4.5000000000000005E-3</v>
      </c>
      <c r="AM193" s="400" t="s">
        <v>62</v>
      </c>
      <c r="AN193" s="400" t="s">
        <v>103</v>
      </c>
      <c r="AO193" s="401" t="s">
        <v>1678</v>
      </c>
      <c r="AP193" s="401" t="s">
        <v>18</v>
      </c>
      <c r="AQ193" s="407" t="s">
        <v>967</v>
      </c>
      <c r="AR193" s="400">
        <v>1.3499999999999999E-3</v>
      </c>
      <c r="AS193" s="400">
        <v>1.3499999999999999E-3</v>
      </c>
      <c r="AT193" s="400"/>
      <c r="AW193" s="226"/>
      <c r="AX193" s="226"/>
      <c r="AY193" s="212"/>
      <c r="AZ193" s="212"/>
      <c r="BA193" s="212"/>
      <c r="BB193" s="214"/>
      <c r="BC193" s="212"/>
      <c r="BD193" s="212"/>
      <c r="BE193" s="212"/>
      <c r="BF193" s="212"/>
      <c r="BG193" s="214"/>
      <c r="BH193" s="214"/>
      <c r="BI193" s="227"/>
      <c r="BJ193" s="227"/>
      <c r="BK193" s="227"/>
      <c r="BL193" s="214"/>
      <c r="BM193" s="214"/>
      <c r="BN193" s="214"/>
      <c r="BO193" s="214"/>
      <c r="BP193" s="214"/>
      <c r="BQ193" s="214"/>
      <c r="BR193" s="214"/>
      <c r="BS193" s="214"/>
      <c r="BT193" s="215"/>
      <c r="BU193" s="216"/>
      <c r="BV193" s="217"/>
      <c r="BW193" s="213"/>
    </row>
    <row r="194" spans="2:75" ht="15.75" customHeight="1">
      <c r="B194" s="394" t="s">
        <v>1316</v>
      </c>
      <c r="C194" s="395">
        <v>20879578000177</v>
      </c>
      <c r="D194" s="396" t="s">
        <v>18</v>
      </c>
      <c r="E194" s="396" t="s">
        <v>916</v>
      </c>
      <c r="F194" s="396" t="s">
        <v>961</v>
      </c>
      <c r="G194" s="397" t="s">
        <v>1048</v>
      </c>
      <c r="H194" s="397" t="s">
        <v>62</v>
      </c>
      <c r="I194" s="397"/>
      <c r="J194" s="397" t="s">
        <v>904</v>
      </c>
      <c r="K194" s="398" t="s">
        <v>81</v>
      </c>
      <c r="L194" s="399"/>
      <c r="M194" s="399" t="s">
        <v>62</v>
      </c>
      <c r="N194" s="398">
        <v>387444</v>
      </c>
      <c r="O194" s="398" t="s">
        <v>1675</v>
      </c>
      <c r="P194" s="402">
        <v>42034</v>
      </c>
      <c r="Q194" s="403">
        <v>1197980249.77</v>
      </c>
      <c r="R194" s="403">
        <v>542667184.17476165</v>
      </c>
      <c r="S194" s="398">
        <v>1</v>
      </c>
      <c r="T194" s="400">
        <v>8.6943226516678518E-2</v>
      </c>
      <c r="U194" s="400">
        <v>1.1239320588789947</v>
      </c>
      <c r="V194" s="400">
        <v>0.12882364377044753</v>
      </c>
      <c r="W194" s="400">
        <v>1.2629024611146391</v>
      </c>
      <c r="X194" s="400">
        <v>0.16762286363087697</v>
      </c>
      <c r="Y194" s="400">
        <v>1.2711146253745229</v>
      </c>
      <c r="Z194" s="400">
        <v>0.15687408056775287</v>
      </c>
      <c r="AA194" s="400">
        <v>0.89172313068270614</v>
      </c>
      <c r="AB194" s="400">
        <v>7.1659042756956537E-3</v>
      </c>
      <c r="AC194" s="404">
        <v>3.3601643171341418</v>
      </c>
      <c r="AD194" s="607" t="s">
        <v>62</v>
      </c>
      <c r="AE194" s="401" t="s">
        <v>297</v>
      </c>
      <c r="AF194" s="401" t="s">
        <v>1018</v>
      </c>
      <c r="AG194" s="405" t="s">
        <v>1835</v>
      </c>
      <c r="AH194" s="405" t="s">
        <v>1024</v>
      </c>
      <c r="AI194" s="405">
        <v>500</v>
      </c>
      <c r="AJ194" s="405">
        <v>100</v>
      </c>
      <c r="AK194" s="405">
        <v>500</v>
      </c>
      <c r="AL194" s="400">
        <v>5.0000000000000001E-3</v>
      </c>
      <c r="AM194" s="400" t="s">
        <v>62</v>
      </c>
      <c r="AN194" s="400" t="s">
        <v>103</v>
      </c>
      <c r="AO194" s="401" t="s">
        <v>1678</v>
      </c>
      <c r="AP194" s="401" t="s">
        <v>18</v>
      </c>
      <c r="AQ194" s="407" t="s">
        <v>973</v>
      </c>
      <c r="AR194" s="400">
        <v>1.5E-3</v>
      </c>
      <c r="AS194" s="400">
        <v>1.5E-3</v>
      </c>
      <c r="AT194" s="400"/>
      <c r="AW194" s="226"/>
      <c r="AX194" s="226"/>
      <c r="AY194" s="212"/>
      <c r="AZ194" s="212"/>
      <c r="BA194" s="212"/>
      <c r="BB194" s="214"/>
      <c r="BC194" s="212"/>
      <c r="BD194" s="212"/>
      <c r="BE194" s="212"/>
      <c r="BF194" s="212"/>
      <c r="BG194" s="214"/>
      <c r="BH194" s="214"/>
      <c r="BI194" s="227"/>
      <c r="BJ194" s="227"/>
      <c r="BK194" s="227"/>
      <c r="BL194" s="214"/>
      <c r="BM194" s="214"/>
      <c r="BN194" s="214"/>
      <c r="BO194" s="214"/>
      <c r="BP194" s="214"/>
      <c r="BQ194" s="214"/>
      <c r="BR194" s="214"/>
      <c r="BS194" s="214"/>
      <c r="BT194" s="215"/>
      <c r="BU194" s="216"/>
      <c r="BV194" s="217"/>
      <c r="BW194" s="213"/>
    </row>
    <row r="195" spans="2:75" ht="15.75" customHeight="1">
      <c r="B195" s="394" t="s">
        <v>1317</v>
      </c>
      <c r="C195" s="395">
        <v>9720710000160</v>
      </c>
      <c r="D195" s="396" t="s">
        <v>18</v>
      </c>
      <c r="E195" s="396" t="s">
        <v>916</v>
      </c>
      <c r="F195" s="396" t="s">
        <v>961</v>
      </c>
      <c r="G195" s="397" t="s">
        <v>1048</v>
      </c>
      <c r="H195" s="397" t="s">
        <v>62</v>
      </c>
      <c r="I195" s="397"/>
      <c r="J195" s="397" t="s">
        <v>904</v>
      </c>
      <c r="K195" s="398" t="s">
        <v>81</v>
      </c>
      <c r="L195" s="399"/>
      <c r="M195" s="399" t="s">
        <v>62</v>
      </c>
      <c r="N195" s="398">
        <v>217913</v>
      </c>
      <c r="O195" s="398" t="s">
        <v>1675</v>
      </c>
      <c r="P195" s="402">
        <v>39720</v>
      </c>
      <c r="Q195" s="403">
        <v>277370412.95999998</v>
      </c>
      <c r="R195" s="403">
        <v>193207404.05670646</v>
      </c>
      <c r="S195" s="398">
        <v>1</v>
      </c>
      <c r="T195" s="400">
        <v>8.390704599104315E-2</v>
      </c>
      <c r="U195" s="400">
        <v>1.0846827606182377</v>
      </c>
      <c r="V195" s="400">
        <v>0.11558738627840337</v>
      </c>
      <c r="W195" s="400">
        <v>1.1331428791512825</v>
      </c>
      <c r="X195" s="400">
        <v>0.15208771011383093</v>
      </c>
      <c r="Y195" s="400">
        <v>1.1533087341302322</v>
      </c>
      <c r="Z195" s="400">
        <v>0.16900110529935586</v>
      </c>
      <c r="AA195" s="400">
        <v>0.96065707069621364</v>
      </c>
      <c r="AB195" s="400">
        <v>3.1760000930810745E-3</v>
      </c>
      <c r="AC195" s="404">
        <v>3.8594958533754338</v>
      </c>
      <c r="AD195" s="607" t="s">
        <v>62</v>
      </c>
      <c r="AE195" s="401" t="s">
        <v>297</v>
      </c>
      <c r="AF195" s="401" t="s">
        <v>1018</v>
      </c>
      <c r="AG195" s="405" t="s">
        <v>1835</v>
      </c>
      <c r="AH195" s="405" t="s">
        <v>1024</v>
      </c>
      <c r="AI195" s="405">
        <v>1</v>
      </c>
      <c r="AJ195" s="405">
        <v>1</v>
      </c>
      <c r="AK195" s="405">
        <v>1</v>
      </c>
      <c r="AL195" s="400">
        <v>8.0000000000000002E-3</v>
      </c>
      <c r="AM195" s="400">
        <v>0.2</v>
      </c>
      <c r="AN195" s="400" t="s">
        <v>103</v>
      </c>
      <c r="AO195" s="401" t="s">
        <v>1678</v>
      </c>
      <c r="AP195" s="401" t="s">
        <v>18</v>
      </c>
      <c r="AQ195" s="407" t="s">
        <v>973</v>
      </c>
      <c r="AR195" s="400">
        <v>2.3999999999999998E-3</v>
      </c>
      <c r="AS195" s="400">
        <v>2.3999999999999998E-3</v>
      </c>
      <c r="AT195" s="400"/>
      <c r="AW195" s="226"/>
      <c r="AX195" s="226"/>
      <c r="AY195" s="212"/>
      <c r="AZ195" s="212"/>
      <c r="BA195" s="212"/>
      <c r="BB195" s="214"/>
      <c r="BC195" s="212"/>
      <c r="BD195" s="212"/>
      <c r="BE195" s="212"/>
      <c r="BF195" s="212"/>
      <c r="BG195" s="214"/>
      <c r="BH195" s="214"/>
      <c r="BI195" s="227"/>
      <c r="BJ195" s="227"/>
      <c r="BK195" s="227"/>
      <c r="BL195" s="214"/>
      <c r="BM195" s="214"/>
      <c r="BN195" s="214"/>
      <c r="BO195" s="214"/>
      <c r="BP195" s="214"/>
      <c r="BQ195" s="214"/>
      <c r="BR195" s="214"/>
      <c r="BS195" s="214"/>
      <c r="BT195" s="215"/>
      <c r="BU195" s="216"/>
      <c r="BV195" s="217"/>
      <c r="BW195" s="213"/>
    </row>
    <row r="196" spans="2:75" ht="15.75" customHeight="1">
      <c r="B196" s="394" t="s">
        <v>389</v>
      </c>
      <c r="C196" s="395">
        <v>26978438000132</v>
      </c>
      <c r="D196" s="396" t="s">
        <v>18</v>
      </c>
      <c r="E196" s="396" t="s">
        <v>916</v>
      </c>
      <c r="F196" s="396" t="s">
        <v>961</v>
      </c>
      <c r="G196" s="397" t="s">
        <v>1048</v>
      </c>
      <c r="H196" s="397" t="s">
        <v>62</v>
      </c>
      <c r="I196" s="397"/>
      <c r="J196" s="397" t="s">
        <v>904</v>
      </c>
      <c r="K196" s="398" t="s">
        <v>81</v>
      </c>
      <c r="L196" s="399"/>
      <c r="M196" s="399" t="s">
        <v>62</v>
      </c>
      <c r="N196" s="398">
        <v>456497</v>
      </c>
      <c r="O196" s="398" t="s">
        <v>1675</v>
      </c>
      <c r="P196" s="402">
        <v>43047</v>
      </c>
      <c r="Q196" s="403">
        <v>2217380204.5900002</v>
      </c>
      <c r="R196" s="403">
        <v>1134157373.3624208</v>
      </c>
      <c r="S196" s="398">
        <v>1</v>
      </c>
      <c r="T196" s="400">
        <v>8.7695265885642915E-2</v>
      </c>
      <c r="U196" s="400">
        <v>1.1336538185856702</v>
      </c>
      <c r="V196" s="400">
        <v>0.12169453943694153</v>
      </c>
      <c r="W196" s="400">
        <v>1.1930134008085127</v>
      </c>
      <c r="X196" s="400">
        <v>0.17312031243344728</v>
      </c>
      <c r="Y196" s="400">
        <v>1.3128027783139862</v>
      </c>
      <c r="Z196" s="400">
        <v>0.16992127553756675</v>
      </c>
      <c r="AA196" s="400">
        <v>0.96588761663859501</v>
      </c>
      <c r="AB196" s="400">
        <v>2.6340404169740684E-3</v>
      </c>
      <c r="AC196" s="404">
        <v>6.7265771468244688</v>
      </c>
      <c r="AD196" s="607" t="s">
        <v>62</v>
      </c>
      <c r="AE196" s="401" t="s">
        <v>390</v>
      </c>
      <c r="AF196" s="401" t="s">
        <v>1028</v>
      </c>
      <c r="AG196" s="405" t="s">
        <v>1836</v>
      </c>
      <c r="AH196" s="405" t="s">
        <v>1024</v>
      </c>
      <c r="AI196" s="405">
        <v>500</v>
      </c>
      <c r="AJ196" s="405">
        <v>100</v>
      </c>
      <c r="AK196" s="405">
        <v>500</v>
      </c>
      <c r="AL196" s="400">
        <v>4.0000000000000001E-3</v>
      </c>
      <c r="AM196" s="400">
        <v>0.1</v>
      </c>
      <c r="AN196" s="400" t="s">
        <v>103</v>
      </c>
      <c r="AO196" s="401" t="s">
        <v>1678</v>
      </c>
      <c r="AP196" s="401" t="s">
        <v>18</v>
      </c>
      <c r="AQ196" s="407" t="s">
        <v>967</v>
      </c>
      <c r="AR196" s="400">
        <v>1.4E-3</v>
      </c>
      <c r="AS196" s="400">
        <v>1.4E-3</v>
      </c>
      <c r="AT196" s="400"/>
      <c r="AW196" s="226"/>
      <c r="AX196" s="226"/>
      <c r="AY196" s="212"/>
      <c r="AZ196" s="212"/>
      <c r="BA196" s="212"/>
      <c r="BB196" s="214"/>
      <c r="BC196" s="212"/>
      <c r="BD196" s="212"/>
      <c r="BE196" s="212"/>
      <c r="BF196" s="212"/>
      <c r="BG196" s="214"/>
      <c r="BH196" s="214"/>
      <c r="BI196" s="227"/>
      <c r="BJ196" s="227"/>
      <c r="BK196" s="227"/>
      <c r="BL196" s="214"/>
      <c r="BM196" s="214"/>
      <c r="BN196" s="214"/>
      <c r="BO196" s="214"/>
      <c r="BP196" s="214"/>
      <c r="BQ196" s="214"/>
      <c r="BR196" s="214"/>
      <c r="BS196" s="214"/>
      <c r="BT196" s="215"/>
      <c r="BU196" s="216"/>
      <c r="BV196" s="217"/>
      <c r="BW196" s="213"/>
    </row>
    <row r="197" spans="2:75" ht="15.75" customHeight="1">
      <c r="B197" s="394" t="s">
        <v>749</v>
      </c>
      <c r="C197" s="395">
        <v>41993440000174</v>
      </c>
      <c r="D197" s="396" t="s">
        <v>18</v>
      </c>
      <c r="E197" s="396" t="s">
        <v>916</v>
      </c>
      <c r="F197" s="396" t="s">
        <v>961</v>
      </c>
      <c r="G197" s="397" t="s">
        <v>1048</v>
      </c>
      <c r="H197" s="397" t="s">
        <v>62</v>
      </c>
      <c r="I197" s="397"/>
      <c r="J197" s="397" t="s">
        <v>904</v>
      </c>
      <c r="K197" s="398" t="s">
        <v>81</v>
      </c>
      <c r="L197" s="399"/>
      <c r="M197" s="399" t="s">
        <v>62</v>
      </c>
      <c r="N197" s="398">
        <v>627372</v>
      </c>
      <c r="O197" s="398" t="s">
        <v>1675</v>
      </c>
      <c r="P197" s="402">
        <v>44439</v>
      </c>
      <c r="Q197" s="403">
        <v>99208994.569999993</v>
      </c>
      <c r="R197" s="403">
        <v>49569223.182182521</v>
      </c>
      <c r="S197" s="398">
        <v>1</v>
      </c>
      <c r="T197" s="400">
        <v>6.6557278197399317E-2</v>
      </c>
      <c r="U197" s="400">
        <v>0.86039892599839107</v>
      </c>
      <c r="V197" s="400">
        <v>0.10321338000000013</v>
      </c>
      <c r="W197" s="400">
        <v>1.0118362422214213</v>
      </c>
      <c r="X197" s="400" t="s">
        <v>1781</v>
      </c>
      <c r="Y197" s="400" t="s">
        <v>1781</v>
      </c>
      <c r="Z197" s="400" t="s">
        <v>1781</v>
      </c>
      <c r="AA197" s="400" t="s">
        <v>1781</v>
      </c>
      <c r="AB197" s="400">
        <v>2.0698908575775412E-2</v>
      </c>
      <c r="AC197" s="404">
        <v>6.316421023533926E-2</v>
      </c>
      <c r="AD197" s="607">
        <v>29197090000134</v>
      </c>
      <c r="AE197" s="401" t="s">
        <v>96</v>
      </c>
      <c r="AF197" s="401" t="s">
        <v>1023</v>
      </c>
      <c r="AG197" s="405" t="s">
        <v>96</v>
      </c>
      <c r="AH197" s="405" t="s">
        <v>1024</v>
      </c>
      <c r="AI197" s="405">
        <v>100</v>
      </c>
      <c r="AJ197" s="405">
        <v>1</v>
      </c>
      <c r="AK197" s="405">
        <v>100</v>
      </c>
      <c r="AL197" s="400">
        <v>9.0000000000000011E-3</v>
      </c>
      <c r="AM197" s="400">
        <v>0.2</v>
      </c>
      <c r="AN197" s="400" t="s">
        <v>103</v>
      </c>
      <c r="AO197" s="401" t="s">
        <v>1678</v>
      </c>
      <c r="AP197" s="401" t="s">
        <v>18</v>
      </c>
      <c r="AQ197" s="407" t="s">
        <v>967</v>
      </c>
      <c r="AR197" s="400">
        <v>2.0996999999999999E-3</v>
      </c>
      <c r="AS197" s="400">
        <v>2.0996999999999999E-3</v>
      </c>
      <c r="AT197" s="400"/>
      <c r="AW197" s="226"/>
      <c r="AX197" s="226"/>
      <c r="AY197" s="212"/>
      <c r="AZ197" s="212"/>
      <c r="BA197" s="212"/>
      <c r="BB197" s="214"/>
      <c r="BC197" s="212"/>
      <c r="BD197" s="212"/>
      <c r="BE197" s="212"/>
      <c r="BF197" s="212"/>
      <c r="BG197" s="214"/>
      <c r="BH197" s="214"/>
      <c r="BI197" s="227"/>
      <c r="BJ197" s="227"/>
      <c r="BK197" s="227"/>
      <c r="BL197" s="214"/>
      <c r="BM197" s="214"/>
      <c r="BN197" s="214"/>
      <c r="BO197" s="214"/>
      <c r="BP197" s="214"/>
      <c r="BQ197" s="214"/>
      <c r="BR197" s="214"/>
      <c r="BS197" s="214"/>
      <c r="BT197" s="215"/>
      <c r="BU197" s="216"/>
      <c r="BV197" s="217"/>
      <c r="BW197" s="213"/>
    </row>
    <row r="198" spans="2:75" ht="15.75" customHeight="1">
      <c r="B198" s="394" t="s">
        <v>1651</v>
      </c>
      <c r="C198" s="395">
        <v>38145457000167</v>
      </c>
      <c r="D198" s="396" t="s">
        <v>18</v>
      </c>
      <c r="E198" s="396" t="s">
        <v>917</v>
      </c>
      <c r="F198" s="396" t="s">
        <v>961</v>
      </c>
      <c r="G198" s="397" t="s">
        <v>1048</v>
      </c>
      <c r="H198" s="397" t="s">
        <v>62</v>
      </c>
      <c r="I198" s="397"/>
      <c r="J198" s="397" t="s">
        <v>904</v>
      </c>
      <c r="K198" s="398" t="s">
        <v>81</v>
      </c>
      <c r="L198" s="399"/>
      <c r="M198" s="399" t="s">
        <v>62</v>
      </c>
      <c r="N198" s="398">
        <v>562335</v>
      </c>
      <c r="O198" s="398" t="s">
        <v>1675</v>
      </c>
      <c r="P198" s="402">
        <v>44165</v>
      </c>
      <c r="Q198" s="403">
        <v>1817864150.0999999</v>
      </c>
      <c r="R198" s="403">
        <v>1724007961.8055551</v>
      </c>
      <c r="S198" s="398">
        <v>1</v>
      </c>
      <c r="T198" s="400">
        <v>0.10137276045709909</v>
      </c>
      <c r="U198" s="400">
        <v>1.3104654605029857</v>
      </c>
      <c r="V198" s="400">
        <v>0.13828838952626099</v>
      </c>
      <c r="W198" s="400">
        <v>1.3556886171260345</v>
      </c>
      <c r="X198" s="400" t="s">
        <v>1781</v>
      </c>
      <c r="Y198" s="400" t="s">
        <v>1781</v>
      </c>
      <c r="Z198" s="400" t="s">
        <v>1781</v>
      </c>
      <c r="AA198" s="400" t="s">
        <v>1781</v>
      </c>
      <c r="AB198" s="400">
        <v>4.0383068350215191E-2</v>
      </c>
      <c r="AC198" s="404">
        <v>0.82259313423156255</v>
      </c>
      <c r="AD198" s="607">
        <v>39586858000115</v>
      </c>
      <c r="AE198" s="401" t="s">
        <v>417</v>
      </c>
      <c r="AF198" s="401" t="s">
        <v>1023</v>
      </c>
      <c r="AG198" s="405" t="s">
        <v>96</v>
      </c>
      <c r="AH198" s="405" t="s">
        <v>1024</v>
      </c>
      <c r="AI198" s="405">
        <v>1</v>
      </c>
      <c r="AJ198" s="405">
        <v>1</v>
      </c>
      <c r="AK198" s="405">
        <v>1</v>
      </c>
      <c r="AL198" s="400">
        <v>9.1999999999999998E-3</v>
      </c>
      <c r="AM198" s="400" t="s">
        <v>62</v>
      </c>
      <c r="AN198" s="400" t="s">
        <v>193</v>
      </c>
      <c r="AO198" s="401" t="s">
        <v>1678</v>
      </c>
      <c r="AP198" s="401" t="s">
        <v>18</v>
      </c>
      <c r="AQ198" s="407" t="s">
        <v>973</v>
      </c>
      <c r="AR198" s="400">
        <v>2.2147466666666664E-3</v>
      </c>
      <c r="AS198" s="400">
        <v>2.2147466666666664E-3</v>
      </c>
      <c r="AT198" s="400"/>
      <c r="AW198" s="226"/>
      <c r="AX198" s="226"/>
      <c r="AY198" s="212"/>
      <c r="AZ198" s="212"/>
      <c r="BA198" s="212"/>
      <c r="BB198" s="212"/>
      <c r="BC198" s="212"/>
      <c r="BD198" s="212"/>
      <c r="BE198" s="212"/>
      <c r="BF198" s="212"/>
      <c r="BG198" s="214"/>
      <c r="BH198" s="214"/>
      <c r="BI198" s="227"/>
      <c r="BJ198" s="227"/>
      <c r="BK198" s="227"/>
      <c r="BL198" s="249"/>
      <c r="BM198" s="214"/>
      <c r="BN198" s="214"/>
      <c r="BO198" s="214"/>
      <c r="BP198" s="214"/>
      <c r="BQ198" s="214"/>
      <c r="BR198" s="214"/>
      <c r="BS198" s="214"/>
      <c r="BT198" s="214"/>
      <c r="BU198" s="214"/>
      <c r="BV198" s="217"/>
      <c r="BW198" s="212"/>
    </row>
    <row r="199" spans="2:75" ht="15.75" customHeight="1">
      <c r="B199" s="394" t="s">
        <v>1368</v>
      </c>
      <c r="C199" s="395">
        <v>27945264000174</v>
      </c>
      <c r="D199" s="396" t="s">
        <v>18</v>
      </c>
      <c r="E199" s="396" t="s">
        <v>916</v>
      </c>
      <c r="F199" s="396" t="s">
        <v>961</v>
      </c>
      <c r="G199" s="397" t="s">
        <v>1048</v>
      </c>
      <c r="H199" s="397" t="s">
        <v>62</v>
      </c>
      <c r="I199" s="397"/>
      <c r="J199" s="397" t="s">
        <v>904</v>
      </c>
      <c r="K199" s="398" t="s">
        <v>81</v>
      </c>
      <c r="L199" s="399"/>
      <c r="M199" s="399" t="s">
        <v>62</v>
      </c>
      <c r="N199" s="398">
        <v>467286</v>
      </c>
      <c r="O199" s="398" t="s">
        <v>1675</v>
      </c>
      <c r="P199" s="402">
        <v>43131</v>
      </c>
      <c r="Q199" s="403">
        <v>3845445724.0500002</v>
      </c>
      <c r="R199" s="403">
        <v>4335816542.0791273</v>
      </c>
      <c r="S199" s="398">
        <v>1</v>
      </c>
      <c r="T199" s="400">
        <v>8.5000320423177289E-2</v>
      </c>
      <c r="U199" s="400">
        <v>1.0988157325892349</v>
      </c>
      <c r="V199" s="400">
        <v>0.1099392143553255</v>
      </c>
      <c r="W199" s="400">
        <v>1.077771908313319</v>
      </c>
      <c r="X199" s="400">
        <v>0.13857701950606161</v>
      </c>
      <c r="Y199" s="400">
        <v>1.050854712892032</v>
      </c>
      <c r="Z199" s="400">
        <v>0.17488463541923505</v>
      </c>
      <c r="AA199" s="400">
        <v>0.99410096326901343</v>
      </c>
      <c r="AB199" s="400">
        <v>9.0139194576166187E-3</v>
      </c>
      <c r="AC199" s="404">
        <v>0.80045375065401336</v>
      </c>
      <c r="AD199" s="607" t="s">
        <v>62</v>
      </c>
      <c r="AE199" s="401" t="s">
        <v>417</v>
      </c>
      <c r="AF199" s="401" t="s">
        <v>1023</v>
      </c>
      <c r="AG199" s="405" t="s">
        <v>96</v>
      </c>
      <c r="AH199" s="405" t="s">
        <v>1024</v>
      </c>
      <c r="AI199" s="405">
        <v>1</v>
      </c>
      <c r="AJ199" s="405">
        <v>1</v>
      </c>
      <c r="AK199" s="405">
        <v>1</v>
      </c>
      <c r="AL199" s="400">
        <v>8.0000000000000002E-3</v>
      </c>
      <c r="AM199" s="400">
        <v>0.2</v>
      </c>
      <c r="AN199" s="400" t="s">
        <v>103</v>
      </c>
      <c r="AO199" s="401" t="s">
        <v>1678</v>
      </c>
      <c r="AP199" s="401" t="s">
        <v>18</v>
      </c>
      <c r="AQ199" s="407" t="s">
        <v>973</v>
      </c>
      <c r="AR199" s="400">
        <v>1.9258666666666664E-3</v>
      </c>
      <c r="AS199" s="400">
        <v>1.9258666666666664E-3</v>
      </c>
      <c r="AT199" s="400"/>
      <c r="AW199" s="226"/>
      <c r="AX199" s="226"/>
      <c r="AY199" s="212"/>
      <c r="AZ199" s="212"/>
      <c r="BA199" s="212"/>
      <c r="BB199" s="212"/>
      <c r="BC199" s="212"/>
      <c r="BD199" s="212"/>
      <c r="BE199" s="212"/>
      <c r="BF199" s="212"/>
      <c r="BG199" s="214"/>
      <c r="BH199" s="214"/>
      <c r="BI199" s="227"/>
      <c r="BJ199" s="227"/>
      <c r="BK199" s="227"/>
      <c r="BL199" s="249"/>
      <c r="BM199" s="214"/>
      <c r="BN199" s="214"/>
      <c r="BO199" s="214"/>
      <c r="BP199" s="214"/>
      <c r="BQ199" s="214"/>
      <c r="BR199" s="214"/>
      <c r="BS199" s="214"/>
      <c r="BT199" s="214"/>
      <c r="BU199" s="214"/>
      <c r="BV199" s="217"/>
      <c r="BW199" s="212"/>
    </row>
    <row r="200" spans="2:75" ht="15.75" customHeight="1">
      <c r="B200" s="394" t="s">
        <v>1394</v>
      </c>
      <c r="C200" s="395">
        <v>19488768000184</v>
      </c>
      <c r="D200" s="396" t="s">
        <v>18</v>
      </c>
      <c r="E200" s="396" t="s">
        <v>916</v>
      </c>
      <c r="F200" s="396" t="s">
        <v>961</v>
      </c>
      <c r="G200" s="397" t="s">
        <v>1048</v>
      </c>
      <c r="H200" s="397" t="s">
        <v>62</v>
      </c>
      <c r="I200" s="397"/>
      <c r="J200" s="397" t="s">
        <v>904</v>
      </c>
      <c r="K200" s="398" t="s">
        <v>81</v>
      </c>
      <c r="L200" s="399"/>
      <c r="M200" s="399" t="s">
        <v>62</v>
      </c>
      <c r="N200" s="398">
        <v>378615</v>
      </c>
      <c r="O200" s="398" t="s">
        <v>1675</v>
      </c>
      <c r="P200" s="402">
        <v>41912</v>
      </c>
      <c r="Q200" s="403">
        <v>1167245726.6500001</v>
      </c>
      <c r="R200" s="403">
        <v>812993112.68154812</v>
      </c>
      <c r="S200" s="398">
        <v>1</v>
      </c>
      <c r="T200" s="400">
        <v>8.4841218008667729E-2</v>
      </c>
      <c r="U200" s="400">
        <v>1.096758984623043</v>
      </c>
      <c r="V200" s="400">
        <v>0.11429609524201489</v>
      </c>
      <c r="W200" s="400">
        <v>1.1204839092592636</v>
      </c>
      <c r="X200" s="400">
        <v>0.17254769012368976</v>
      </c>
      <c r="Y200" s="400">
        <v>1.3084604793162111</v>
      </c>
      <c r="Z200" s="400">
        <v>0.16749901758243113</v>
      </c>
      <c r="AA200" s="400">
        <v>0.95211871715400653</v>
      </c>
      <c r="AB200" s="400">
        <v>1.7574770495408295E-3</v>
      </c>
      <c r="AC200" s="404">
        <v>6.3133731623673226</v>
      </c>
      <c r="AD200" s="607" t="s">
        <v>62</v>
      </c>
      <c r="AE200" s="401" t="s">
        <v>114</v>
      </c>
      <c r="AF200" s="401" t="s">
        <v>1026</v>
      </c>
      <c r="AG200" s="405" t="s">
        <v>1027</v>
      </c>
      <c r="AH200" s="405" t="s">
        <v>1024</v>
      </c>
      <c r="AI200" s="405">
        <v>1000</v>
      </c>
      <c r="AJ200" s="405">
        <v>0</v>
      </c>
      <c r="AK200" s="405">
        <v>0</v>
      </c>
      <c r="AL200" s="400">
        <v>4.5000000000000005E-3</v>
      </c>
      <c r="AM200" s="400" t="s">
        <v>62</v>
      </c>
      <c r="AN200" s="400" t="s">
        <v>103</v>
      </c>
      <c r="AO200" s="401" t="s">
        <v>1675</v>
      </c>
      <c r="AP200" s="401" t="s">
        <v>18</v>
      </c>
      <c r="AQ200" s="407" t="s">
        <v>967</v>
      </c>
      <c r="AR200" s="400">
        <v>1.6199999999999999E-3</v>
      </c>
      <c r="AS200" s="400">
        <v>1.6199999999999999E-3</v>
      </c>
      <c r="AT200" s="400"/>
      <c r="AW200" s="226"/>
      <c r="AX200" s="226"/>
      <c r="AY200" s="212"/>
      <c r="AZ200" s="212"/>
      <c r="BA200" s="212"/>
      <c r="BB200" s="214"/>
      <c r="BC200" s="212"/>
      <c r="BD200" s="212"/>
      <c r="BE200" s="212"/>
      <c r="BF200" s="212"/>
      <c r="BG200" s="214"/>
      <c r="BH200" s="214"/>
      <c r="BI200" s="227"/>
      <c r="BJ200" s="227"/>
      <c r="BK200" s="227"/>
      <c r="BL200" s="214"/>
      <c r="BM200" s="214"/>
      <c r="BN200" s="214"/>
      <c r="BO200" s="214"/>
      <c r="BP200" s="214"/>
      <c r="BQ200" s="214"/>
      <c r="BR200" s="214"/>
      <c r="BS200" s="214"/>
      <c r="BT200" s="215"/>
      <c r="BU200" s="216"/>
      <c r="BV200" s="217"/>
      <c r="BW200" s="213"/>
    </row>
    <row r="201" spans="2:75" ht="15.75" customHeight="1">
      <c r="B201" s="394" t="s">
        <v>1479</v>
      </c>
      <c r="C201" s="395">
        <v>2603461000184</v>
      </c>
      <c r="D201" s="396" t="s">
        <v>18</v>
      </c>
      <c r="E201" s="396" t="s">
        <v>916</v>
      </c>
      <c r="F201" s="396" t="s">
        <v>961</v>
      </c>
      <c r="G201" s="397" t="s">
        <v>1048</v>
      </c>
      <c r="H201" s="397" t="s">
        <v>62</v>
      </c>
      <c r="I201" s="397"/>
      <c r="J201" s="397" t="s">
        <v>904</v>
      </c>
      <c r="K201" s="398" t="s">
        <v>81</v>
      </c>
      <c r="L201" s="399"/>
      <c r="M201" s="399" t="s">
        <v>62</v>
      </c>
      <c r="N201" s="398">
        <v>143367</v>
      </c>
      <c r="O201" s="398" t="s">
        <v>1675</v>
      </c>
      <c r="P201" s="402">
        <v>35979</v>
      </c>
      <c r="Q201" s="403">
        <v>500494478.97000003</v>
      </c>
      <c r="R201" s="403">
        <v>745060673.88750017</v>
      </c>
      <c r="S201" s="398">
        <v>1</v>
      </c>
      <c r="T201" s="400">
        <v>6.9787652752610008E-2</v>
      </c>
      <c r="U201" s="400">
        <v>0.9021586083825246</v>
      </c>
      <c r="V201" s="400">
        <v>9.0814147353874164E-2</v>
      </c>
      <c r="W201" s="400">
        <v>0.89028230253758145</v>
      </c>
      <c r="X201" s="400">
        <v>0.10740191880284589</v>
      </c>
      <c r="Y201" s="400">
        <v>0.81444826097361034</v>
      </c>
      <c r="Z201" s="400">
        <v>0.15691079665446228</v>
      </c>
      <c r="AA201" s="400">
        <v>0.89193183682248678</v>
      </c>
      <c r="AB201" s="400">
        <v>1.1901142833524076E-2</v>
      </c>
      <c r="AC201" s="404">
        <v>-0.85220205607998634</v>
      </c>
      <c r="AD201" s="607">
        <v>14284014000199</v>
      </c>
      <c r="AE201" s="401" t="s">
        <v>555</v>
      </c>
      <c r="AF201" s="401" t="s">
        <v>1023</v>
      </c>
      <c r="AG201" s="405" t="s">
        <v>96</v>
      </c>
      <c r="AH201" s="405" t="s">
        <v>1024</v>
      </c>
      <c r="AI201" s="405">
        <v>20000</v>
      </c>
      <c r="AJ201" s="405">
        <v>100</v>
      </c>
      <c r="AK201" s="405">
        <v>1000</v>
      </c>
      <c r="AL201" s="400">
        <v>5.0000000000000001E-3</v>
      </c>
      <c r="AM201" s="400">
        <v>0.2</v>
      </c>
      <c r="AN201" s="400" t="s">
        <v>103</v>
      </c>
      <c r="AO201" s="401" t="s">
        <v>1678</v>
      </c>
      <c r="AP201" s="401" t="s">
        <v>18</v>
      </c>
      <c r="AQ201" s="407" t="s">
        <v>967</v>
      </c>
      <c r="AR201" s="400">
        <v>1.3333333333333333E-3</v>
      </c>
      <c r="AS201" s="400">
        <v>1.3333333333333333E-3</v>
      </c>
      <c r="AT201" s="400"/>
      <c r="AW201" s="226"/>
      <c r="AX201" s="226"/>
      <c r="AY201" s="212"/>
      <c r="AZ201" s="212"/>
      <c r="BA201" s="212"/>
      <c r="BB201" s="214"/>
      <c r="BC201" s="212"/>
      <c r="BD201" s="212"/>
      <c r="BE201" s="212"/>
      <c r="BF201" s="212"/>
      <c r="BG201" s="214"/>
      <c r="BH201" s="214"/>
      <c r="BI201" s="227"/>
      <c r="BJ201" s="227"/>
      <c r="BK201" s="227"/>
      <c r="BL201" s="214"/>
      <c r="BM201" s="214"/>
      <c r="BN201" s="214"/>
      <c r="BO201" s="214"/>
      <c r="BP201" s="214"/>
      <c r="BQ201" s="214"/>
      <c r="BR201" s="214"/>
      <c r="BS201" s="214"/>
      <c r="BT201" s="215"/>
      <c r="BU201" s="216"/>
      <c r="BV201" s="217"/>
      <c r="BW201" s="213"/>
    </row>
    <row r="202" spans="2:75" ht="15.75" customHeight="1">
      <c r="B202" s="394" t="s">
        <v>1482</v>
      </c>
      <c r="C202" s="395">
        <v>21625026000103</v>
      </c>
      <c r="D202" s="396" t="s">
        <v>18</v>
      </c>
      <c r="E202" s="396" t="s">
        <v>917</v>
      </c>
      <c r="F202" s="396" t="s">
        <v>961</v>
      </c>
      <c r="G202" s="397" t="s">
        <v>1183</v>
      </c>
      <c r="H202" s="397" t="s">
        <v>62</v>
      </c>
      <c r="I202" s="397"/>
      <c r="J202" s="397" t="s">
        <v>904</v>
      </c>
      <c r="K202" s="398" t="s">
        <v>81</v>
      </c>
      <c r="L202" s="399"/>
      <c r="M202" s="399" t="s">
        <v>62</v>
      </c>
      <c r="N202" s="398">
        <v>392979</v>
      </c>
      <c r="O202" s="398" t="s">
        <v>1675</v>
      </c>
      <c r="P202" s="402">
        <v>42111</v>
      </c>
      <c r="Q202" s="403">
        <v>30297980.579999998</v>
      </c>
      <c r="R202" s="403">
        <v>58509984.523333259</v>
      </c>
      <c r="S202" s="398">
        <v>1</v>
      </c>
      <c r="T202" s="400">
        <v>4.4223853818012415E-2</v>
      </c>
      <c r="U202" s="400">
        <v>0.57169038997773369</v>
      </c>
      <c r="V202" s="400">
        <v>4.7547044760299473E-2</v>
      </c>
      <c r="W202" s="400">
        <v>0.46612002338257968</v>
      </c>
      <c r="X202" s="400">
        <v>7.5312127738699441E-2</v>
      </c>
      <c r="Y202" s="400">
        <v>0.57110554588509699</v>
      </c>
      <c r="Z202" s="400">
        <v>0.16191985678127674</v>
      </c>
      <c r="AA202" s="400">
        <v>0.92040495846179904</v>
      </c>
      <c r="AB202" s="400">
        <v>5.9012305256822425E-2</v>
      </c>
      <c r="AC202" s="404">
        <v>-0.82977160605293754</v>
      </c>
      <c r="AD202" s="607" t="s">
        <v>62</v>
      </c>
      <c r="AE202" s="401" t="s">
        <v>555</v>
      </c>
      <c r="AF202" s="401" t="s">
        <v>1023</v>
      </c>
      <c r="AG202" s="405" t="s">
        <v>96</v>
      </c>
      <c r="AH202" s="405" t="s">
        <v>1024</v>
      </c>
      <c r="AI202" s="405">
        <v>20000</v>
      </c>
      <c r="AJ202" s="405">
        <v>100</v>
      </c>
      <c r="AK202" s="405">
        <v>1000</v>
      </c>
      <c r="AL202" s="400">
        <v>5.0000000000000001E-3</v>
      </c>
      <c r="AM202" s="400">
        <v>0.2</v>
      </c>
      <c r="AN202" s="400" t="s">
        <v>1806</v>
      </c>
      <c r="AO202" s="401" t="s">
        <v>1675</v>
      </c>
      <c r="AP202" s="401" t="s">
        <v>18</v>
      </c>
      <c r="AQ202" s="407" t="s">
        <v>967</v>
      </c>
      <c r="AR202" s="400">
        <v>1.3333333333333333E-3</v>
      </c>
      <c r="AS202" s="400">
        <v>1.3333333333333333E-3</v>
      </c>
      <c r="AT202" s="400"/>
      <c r="AW202" s="226"/>
      <c r="AX202" s="226"/>
      <c r="AY202" s="212"/>
      <c r="AZ202" s="212"/>
      <c r="BA202" s="212"/>
      <c r="BB202" s="214"/>
      <c r="BC202" s="212"/>
      <c r="BD202" s="212"/>
      <c r="BE202" s="212"/>
      <c r="BF202" s="212"/>
      <c r="BG202" s="214"/>
      <c r="BH202" s="214"/>
      <c r="BI202" s="227"/>
      <c r="BJ202" s="227"/>
      <c r="BK202" s="227"/>
      <c r="BL202" s="214"/>
      <c r="BM202" s="214"/>
      <c r="BN202" s="214"/>
      <c r="BO202" s="214"/>
      <c r="BP202" s="214"/>
      <c r="BQ202" s="214"/>
      <c r="BR202" s="214"/>
      <c r="BS202" s="214"/>
      <c r="BT202" s="215"/>
      <c r="BU202" s="216"/>
      <c r="BV202" s="217"/>
      <c r="BW202" s="213"/>
    </row>
    <row r="203" spans="2:75" ht="15.75" customHeight="1">
      <c r="B203" s="394" t="s">
        <v>564</v>
      </c>
      <c r="C203" s="395">
        <v>29206196000157</v>
      </c>
      <c r="D203" s="396" t="s">
        <v>18</v>
      </c>
      <c r="E203" s="396" t="s">
        <v>916</v>
      </c>
      <c r="F203" s="396" t="s">
        <v>961</v>
      </c>
      <c r="G203" s="397" t="s">
        <v>1048</v>
      </c>
      <c r="H203" s="397" t="s">
        <v>62</v>
      </c>
      <c r="I203" s="397"/>
      <c r="J203" s="397" t="s">
        <v>904</v>
      </c>
      <c r="K203" s="398" t="s">
        <v>81</v>
      </c>
      <c r="L203" s="399"/>
      <c r="M203" s="399" t="s">
        <v>62</v>
      </c>
      <c r="N203" s="398">
        <v>471501</v>
      </c>
      <c r="O203" s="398" t="s">
        <v>1675</v>
      </c>
      <c r="P203" s="402">
        <v>43181</v>
      </c>
      <c r="Q203" s="403">
        <v>983913530.38</v>
      </c>
      <c r="R203" s="403">
        <v>1032256938.0063094</v>
      </c>
      <c r="S203" s="398">
        <v>1</v>
      </c>
      <c r="T203" s="400">
        <v>8.4250860256838811E-2</v>
      </c>
      <c r="U203" s="400">
        <v>1.0891273147383169</v>
      </c>
      <c r="V203" s="400">
        <v>0.11321491130263439</v>
      </c>
      <c r="W203" s="400">
        <v>1.1098846914604381</v>
      </c>
      <c r="X203" s="400">
        <v>0.16786394824696593</v>
      </c>
      <c r="Y203" s="400">
        <v>1.2729428138138894</v>
      </c>
      <c r="Z203" s="400">
        <v>0.15867839428008246</v>
      </c>
      <c r="AA203" s="400">
        <v>0.90197943476091469</v>
      </c>
      <c r="AB203" s="400">
        <v>1.7329252628448398E-3</v>
      </c>
      <c r="AC203" s="404">
        <v>5.8423727546508752</v>
      </c>
      <c r="AD203" s="607" t="s">
        <v>62</v>
      </c>
      <c r="AE203" s="401" t="s">
        <v>565</v>
      </c>
      <c r="AF203" s="401" t="s">
        <v>1028</v>
      </c>
      <c r="AG203" s="405" t="s">
        <v>1836</v>
      </c>
      <c r="AH203" s="405" t="s">
        <v>1024</v>
      </c>
      <c r="AI203" s="405">
        <v>500</v>
      </c>
      <c r="AJ203" s="405">
        <v>100</v>
      </c>
      <c r="AK203" s="405">
        <v>100</v>
      </c>
      <c r="AL203" s="400">
        <v>4.0000000000000001E-3</v>
      </c>
      <c r="AM203" s="400" t="s">
        <v>62</v>
      </c>
      <c r="AN203" s="400" t="s">
        <v>103</v>
      </c>
      <c r="AO203" s="401" t="s">
        <v>1678</v>
      </c>
      <c r="AP203" s="401" t="s">
        <v>18</v>
      </c>
      <c r="AQ203" s="407" t="s">
        <v>960</v>
      </c>
      <c r="AR203" s="400">
        <v>1.1200000000000001E-3</v>
      </c>
      <c r="AS203" s="400">
        <v>1.1200000000000001E-3</v>
      </c>
      <c r="AT203" s="400"/>
      <c r="AW203" s="226"/>
      <c r="AX203" s="226"/>
      <c r="AY203" s="212"/>
      <c r="AZ203" s="212"/>
      <c r="BA203" s="212"/>
      <c r="BB203" s="214"/>
      <c r="BC203" s="212"/>
      <c r="BD203" s="212"/>
      <c r="BE203" s="212"/>
      <c r="BF203" s="212"/>
      <c r="BG203" s="214"/>
      <c r="BH203" s="214"/>
      <c r="BI203" s="227"/>
      <c r="BJ203" s="227"/>
      <c r="BK203" s="227"/>
      <c r="BL203" s="249"/>
      <c r="BM203" s="214"/>
      <c r="BN203" s="214"/>
      <c r="BO203" s="214"/>
      <c r="BP203" s="214"/>
      <c r="BQ203" s="214"/>
      <c r="BR203" s="214"/>
      <c r="BS203" s="214"/>
      <c r="BT203" s="215"/>
      <c r="BU203" s="216"/>
      <c r="BV203" s="217"/>
      <c r="BW203" s="213"/>
    </row>
    <row r="204" spans="2:75" ht="15.75" customHeight="1">
      <c r="B204" s="394" t="s">
        <v>1501</v>
      </c>
      <c r="C204" s="395">
        <v>9543255000175</v>
      </c>
      <c r="D204" s="396" t="s">
        <v>18</v>
      </c>
      <c r="E204" s="396" t="s">
        <v>916</v>
      </c>
      <c r="F204" s="396" t="s">
        <v>961</v>
      </c>
      <c r="G204" s="397" t="s">
        <v>1048</v>
      </c>
      <c r="H204" s="397" t="s">
        <v>62</v>
      </c>
      <c r="I204" s="397"/>
      <c r="J204" s="397" t="s">
        <v>904</v>
      </c>
      <c r="K204" s="398" t="s">
        <v>81</v>
      </c>
      <c r="L204" s="399"/>
      <c r="M204" s="399" t="s">
        <v>62</v>
      </c>
      <c r="N204" s="398">
        <v>215740</v>
      </c>
      <c r="O204" s="398" t="s">
        <v>1675</v>
      </c>
      <c r="P204" s="402">
        <v>39674</v>
      </c>
      <c r="Q204" s="403">
        <v>287228059.02999997</v>
      </c>
      <c r="R204" s="403">
        <v>197590884.85452387</v>
      </c>
      <c r="S204" s="398">
        <v>1</v>
      </c>
      <c r="T204" s="400">
        <v>8.4782965863557935E-2</v>
      </c>
      <c r="U204" s="400">
        <v>1.0960059477734754</v>
      </c>
      <c r="V204" s="400">
        <v>0.1130948871637607</v>
      </c>
      <c r="W204" s="400">
        <v>1.1087080535705269</v>
      </c>
      <c r="X204" s="400">
        <v>0.1568490325327323</v>
      </c>
      <c r="Y204" s="400">
        <v>1.1894147069772101</v>
      </c>
      <c r="Z204" s="400">
        <v>0.16266521428665714</v>
      </c>
      <c r="AA204" s="400">
        <v>0.9246418121585358</v>
      </c>
      <c r="AB204" s="400">
        <v>2.2642982912659398E-3</v>
      </c>
      <c r="AC204" s="404">
        <v>4.4241449775988313</v>
      </c>
      <c r="AD204" s="607" t="s">
        <v>62</v>
      </c>
      <c r="AE204" s="401" t="s">
        <v>579</v>
      </c>
      <c r="AF204" s="401" t="s">
        <v>1026</v>
      </c>
      <c r="AG204" s="405" t="s">
        <v>1027</v>
      </c>
      <c r="AH204" s="405" t="s">
        <v>1024</v>
      </c>
      <c r="AI204" s="405">
        <v>1000</v>
      </c>
      <c r="AJ204" s="405">
        <v>100</v>
      </c>
      <c r="AK204" s="405">
        <v>1000</v>
      </c>
      <c r="AL204" s="400">
        <v>3.9000000000000003E-3</v>
      </c>
      <c r="AM204" s="400" t="s">
        <v>62</v>
      </c>
      <c r="AN204" s="400" t="s">
        <v>103</v>
      </c>
      <c r="AO204" s="401" t="s">
        <v>1675</v>
      </c>
      <c r="AP204" s="401" t="s">
        <v>18</v>
      </c>
      <c r="AQ204" s="407" t="s">
        <v>967</v>
      </c>
      <c r="AR204" s="400">
        <v>1.0399999999999999E-3</v>
      </c>
      <c r="AS204" s="400">
        <v>1.0399999999999999E-3</v>
      </c>
      <c r="AT204" s="400"/>
      <c r="AW204" s="226"/>
      <c r="AX204" s="226"/>
      <c r="AY204" s="212"/>
      <c r="AZ204" s="212"/>
      <c r="BA204" s="212"/>
      <c r="BB204" s="214"/>
      <c r="BC204" s="212"/>
      <c r="BD204" s="212"/>
      <c r="BE204" s="212"/>
      <c r="BF204" s="212"/>
      <c r="BG204" s="214"/>
      <c r="BH204" s="214"/>
      <c r="BI204" s="227"/>
      <c r="BJ204" s="227"/>
      <c r="BK204" s="227"/>
      <c r="BL204" s="249"/>
      <c r="BM204" s="214"/>
      <c r="BN204" s="214"/>
      <c r="BO204" s="214"/>
      <c r="BP204" s="214"/>
      <c r="BQ204" s="214"/>
      <c r="BR204" s="214"/>
      <c r="BS204" s="214"/>
      <c r="BT204" s="215"/>
      <c r="BU204" s="216"/>
      <c r="BV204" s="217"/>
      <c r="BW204" s="213"/>
    </row>
    <row r="205" spans="2:75" ht="15.75" customHeight="1">
      <c r="B205" s="394" t="s">
        <v>1506</v>
      </c>
      <c r="C205" s="395">
        <v>36248893000136</v>
      </c>
      <c r="D205" s="396" t="s">
        <v>18</v>
      </c>
      <c r="E205" s="396" t="s">
        <v>916</v>
      </c>
      <c r="F205" s="396" t="s">
        <v>961</v>
      </c>
      <c r="G205" s="397" t="s">
        <v>1048</v>
      </c>
      <c r="H205" s="397" t="s">
        <v>62</v>
      </c>
      <c r="I205" s="397" t="s">
        <v>1658</v>
      </c>
      <c r="J205" s="397" t="s">
        <v>904</v>
      </c>
      <c r="K205" s="398" t="s">
        <v>81</v>
      </c>
      <c r="L205" s="399"/>
      <c r="M205" s="399" t="s">
        <v>62</v>
      </c>
      <c r="N205" s="398">
        <v>531154</v>
      </c>
      <c r="O205" s="398" t="s">
        <v>1675</v>
      </c>
      <c r="P205" s="402">
        <v>43899</v>
      </c>
      <c r="Q205" s="403">
        <v>2324522.77</v>
      </c>
      <c r="R205" s="403">
        <v>17114247.041547611</v>
      </c>
      <c r="S205" s="398">
        <v>1</v>
      </c>
      <c r="T205" s="400">
        <v>0.22494259920678639</v>
      </c>
      <c r="U205" s="400">
        <v>2.9078768845503666</v>
      </c>
      <c r="V205" s="400">
        <v>0.26044278482125471</v>
      </c>
      <c r="W205" s="400">
        <v>2.5532101429797209</v>
      </c>
      <c r="X205" s="400">
        <v>0.33208723888258773</v>
      </c>
      <c r="Y205" s="400">
        <v>2.5182778595970929</v>
      </c>
      <c r="Z205" s="400" t="s">
        <v>1781</v>
      </c>
      <c r="AA205" s="400" t="s">
        <v>1781</v>
      </c>
      <c r="AB205" s="400">
        <v>0.11364713310311063</v>
      </c>
      <c r="AC205" s="404">
        <v>1.2372879876940654</v>
      </c>
      <c r="AD205" s="607" t="s">
        <v>62</v>
      </c>
      <c r="AE205" s="401" t="s">
        <v>1503</v>
      </c>
      <c r="AF205" s="401" t="s">
        <v>1018</v>
      </c>
      <c r="AG205" s="405" t="s">
        <v>1835</v>
      </c>
      <c r="AH205" s="405" t="s">
        <v>218</v>
      </c>
      <c r="AI205" s="405">
        <v>0</v>
      </c>
      <c r="AJ205" s="405">
        <v>0</v>
      </c>
      <c r="AK205" s="405">
        <v>0</v>
      </c>
      <c r="AL205" s="400">
        <v>9.300000000000001E-3</v>
      </c>
      <c r="AM205" s="400">
        <v>0.2</v>
      </c>
      <c r="AN205" s="400" t="s">
        <v>62</v>
      </c>
      <c r="AO205" s="401" t="s">
        <v>1678</v>
      </c>
      <c r="AP205" s="401" t="s">
        <v>24</v>
      </c>
      <c r="AQ205" s="407" t="s">
        <v>977</v>
      </c>
      <c r="AR205" s="400">
        <v>2.4799999999999996E-3</v>
      </c>
      <c r="AS205" s="400">
        <v>2.4799999999999996E-3</v>
      </c>
      <c r="AT205" s="400"/>
      <c r="AW205" s="226"/>
      <c r="AX205" s="226"/>
      <c r="AY205" s="212"/>
      <c r="AZ205" s="212"/>
      <c r="BA205" s="212"/>
      <c r="BB205" s="214"/>
      <c r="BC205" s="212"/>
      <c r="BD205" s="212"/>
      <c r="BE205" s="212"/>
      <c r="BF205" s="212"/>
      <c r="BG205" s="214"/>
      <c r="BH205" s="214"/>
      <c r="BI205" s="227"/>
      <c r="BJ205" s="227"/>
      <c r="BK205" s="227"/>
      <c r="BL205" s="249"/>
      <c r="BM205" s="214"/>
      <c r="BN205" s="214"/>
      <c r="BO205" s="214"/>
      <c r="BP205" s="214"/>
      <c r="BQ205" s="214"/>
      <c r="BR205" s="214"/>
      <c r="BS205" s="214"/>
      <c r="BT205" s="215"/>
      <c r="BU205" s="216"/>
      <c r="BV205" s="217"/>
      <c r="BW205" s="213"/>
    </row>
    <row r="206" spans="2:75" ht="15.75" customHeight="1">
      <c r="B206" s="394" t="s">
        <v>650</v>
      </c>
      <c r="C206" s="395">
        <v>24769058000162</v>
      </c>
      <c r="D206" s="396" t="s">
        <v>18</v>
      </c>
      <c r="E206" s="396" t="s">
        <v>916</v>
      </c>
      <c r="F206" s="396" t="s">
        <v>961</v>
      </c>
      <c r="G206" s="397" t="s">
        <v>1048</v>
      </c>
      <c r="H206" s="397" t="s">
        <v>62</v>
      </c>
      <c r="I206" s="397"/>
      <c r="J206" s="397" t="s">
        <v>904</v>
      </c>
      <c r="K206" s="398" t="s">
        <v>81</v>
      </c>
      <c r="L206" s="399"/>
      <c r="M206" s="399" t="s">
        <v>1775</v>
      </c>
      <c r="N206" s="398">
        <v>427128</v>
      </c>
      <c r="O206" s="398" t="s">
        <v>1675</v>
      </c>
      <c r="P206" s="402">
        <v>42543</v>
      </c>
      <c r="Q206" s="403">
        <v>37675941.770000003</v>
      </c>
      <c r="R206" s="403">
        <v>48204590.673412688</v>
      </c>
      <c r="S206" s="398">
        <v>1</v>
      </c>
      <c r="T206" s="400">
        <v>8.2040700920181564E-2</v>
      </c>
      <c r="U206" s="400">
        <v>1.0605561536114259</v>
      </c>
      <c r="V206" s="400">
        <v>0.11093891369126463</v>
      </c>
      <c r="W206" s="400">
        <v>1.0875723045354746</v>
      </c>
      <c r="X206" s="400">
        <v>0.14233284951427105</v>
      </c>
      <c r="Y206" s="400">
        <v>1.079335854130429</v>
      </c>
      <c r="Z206" s="400">
        <v>0.19098101724486494</v>
      </c>
      <c r="AA206" s="400">
        <v>1.0855980158239491</v>
      </c>
      <c r="AB206" s="400">
        <v>2.1576632597109721E-3</v>
      </c>
      <c r="AC206" s="404">
        <v>3.7437421300989531</v>
      </c>
      <c r="AD206" s="607" t="s">
        <v>62</v>
      </c>
      <c r="AE206" s="401" t="s">
        <v>651</v>
      </c>
      <c r="AF206" s="401" t="s">
        <v>1018</v>
      </c>
      <c r="AG206" s="405" t="s">
        <v>1835</v>
      </c>
      <c r="AH206" s="405" t="s">
        <v>1024</v>
      </c>
      <c r="AI206" s="405">
        <v>100</v>
      </c>
      <c r="AJ206" s="405">
        <v>0</v>
      </c>
      <c r="AK206" s="405">
        <v>100</v>
      </c>
      <c r="AL206" s="400">
        <v>3.4999999999999996E-3</v>
      </c>
      <c r="AM206" s="400" t="s">
        <v>62</v>
      </c>
      <c r="AN206" s="400" t="s">
        <v>103</v>
      </c>
      <c r="AO206" s="401" t="s">
        <v>1678</v>
      </c>
      <c r="AP206" s="401" t="s">
        <v>18</v>
      </c>
      <c r="AQ206" s="407" t="s">
        <v>974</v>
      </c>
      <c r="AR206" s="400">
        <v>8.166666666666666E-4</v>
      </c>
      <c r="AS206" s="400">
        <v>8.166666666666666E-4</v>
      </c>
      <c r="AT206" s="400"/>
      <c r="AW206" s="226"/>
      <c r="AX206" s="226"/>
      <c r="AY206" s="212"/>
      <c r="AZ206" s="212"/>
      <c r="BA206" s="212"/>
      <c r="BB206" s="214"/>
      <c r="BC206" s="212"/>
      <c r="BD206" s="212"/>
      <c r="BE206" s="212"/>
      <c r="BF206" s="212"/>
      <c r="BG206" s="214"/>
      <c r="BH206" s="214"/>
      <c r="BI206" s="227"/>
      <c r="BJ206" s="227"/>
      <c r="BK206" s="227"/>
      <c r="BL206" s="249"/>
      <c r="BM206" s="214"/>
      <c r="BN206" s="214"/>
      <c r="BO206" s="214"/>
      <c r="BP206" s="214"/>
      <c r="BQ206" s="214"/>
      <c r="BR206" s="214"/>
      <c r="BS206" s="214"/>
      <c r="BT206" s="215"/>
      <c r="BU206" s="216"/>
      <c r="BV206" s="217"/>
      <c r="BW206" s="213"/>
    </row>
    <row r="207" spans="2:75" ht="15.75" customHeight="1">
      <c r="B207" s="394" t="s">
        <v>681</v>
      </c>
      <c r="C207" s="395">
        <v>37240631000198</v>
      </c>
      <c r="D207" s="396" t="s">
        <v>18</v>
      </c>
      <c r="E207" s="396" t="s">
        <v>916</v>
      </c>
      <c r="F207" s="396" t="s">
        <v>961</v>
      </c>
      <c r="G207" s="397" t="s">
        <v>1048</v>
      </c>
      <c r="H207" s="397" t="s">
        <v>62</v>
      </c>
      <c r="I207" s="397" t="s">
        <v>1658</v>
      </c>
      <c r="J207" s="397" t="s">
        <v>904</v>
      </c>
      <c r="K207" s="398" t="s">
        <v>81</v>
      </c>
      <c r="L207" s="399"/>
      <c r="M207" s="399" t="s">
        <v>1775</v>
      </c>
      <c r="N207" s="398">
        <v>539937</v>
      </c>
      <c r="O207" s="398" t="s">
        <v>1675</v>
      </c>
      <c r="P207" s="402">
        <v>43999</v>
      </c>
      <c r="Q207" s="403">
        <v>32686319.219999999</v>
      </c>
      <c r="R207" s="403">
        <v>19833793.904841267</v>
      </c>
      <c r="S207" s="398">
        <v>1</v>
      </c>
      <c r="T207" s="400">
        <v>7.1749767941888365E-2</v>
      </c>
      <c r="U207" s="400">
        <v>0.92752325440265282</v>
      </c>
      <c r="V207" s="400">
        <v>9.4580226869816153E-2</v>
      </c>
      <c r="W207" s="400">
        <v>0.92720247456680671</v>
      </c>
      <c r="X207" s="400">
        <v>0.1137872197313472</v>
      </c>
      <c r="Y207" s="400">
        <v>0.8628691578717137</v>
      </c>
      <c r="Z207" s="400" t="s">
        <v>1781</v>
      </c>
      <c r="AA207" s="400" t="s">
        <v>1781</v>
      </c>
      <c r="AB207" s="400">
        <v>6.6013961287267097E-3</v>
      </c>
      <c r="AC207" s="404">
        <v>-1.0214771716720683</v>
      </c>
      <c r="AD207" s="607" t="s">
        <v>62</v>
      </c>
      <c r="AE207" s="401" t="s">
        <v>682</v>
      </c>
      <c r="AF207" s="401" t="s">
        <v>1018</v>
      </c>
      <c r="AG207" s="405" t="s">
        <v>1835</v>
      </c>
      <c r="AH207" s="405" t="s">
        <v>1024</v>
      </c>
      <c r="AI207" s="405">
        <v>1000</v>
      </c>
      <c r="AJ207" s="405">
        <v>100</v>
      </c>
      <c r="AK207" s="405">
        <v>500</v>
      </c>
      <c r="AL207" s="400">
        <v>5.5000000000000005E-3</v>
      </c>
      <c r="AM207" s="400" t="s">
        <v>62</v>
      </c>
      <c r="AN207" s="400" t="s">
        <v>103</v>
      </c>
      <c r="AO207" s="401" t="s">
        <v>1678</v>
      </c>
      <c r="AP207" s="401" t="s">
        <v>18</v>
      </c>
      <c r="AQ207" s="407" t="s">
        <v>973</v>
      </c>
      <c r="AR207" s="400">
        <v>7.3333333333333323E-4</v>
      </c>
      <c r="AS207" s="400">
        <v>7.3333333333333323E-4</v>
      </c>
      <c r="AT207" s="400"/>
      <c r="AW207" s="226"/>
      <c r="AX207" s="226"/>
      <c r="AY207" s="212"/>
      <c r="AZ207" s="212"/>
      <c r="BA207" s="212"/>
      <c r="BB207" s="214"/>
      <c r="BC207" s="212"/>
      <c r="BD207" s="212"/>
      <c r="BE207" s="212"/>
      <c r="BF207" s="212"/>
      <c r="BG207" s="214"/>
      <c r="BH207" s="214"/>
      <c r="BI207" s="227"/>
      <c r="BJ207" s="227"/>
      <c r="BK207" s="227"/>
      <c r="BL207" s="249"/>
      <c r="BM207" s="214"/>
      <c r="BN207" s="214"/>
      <c r="BO207" s="214"/>
      <c r="BP207" s="214"/>
      <c r="BQ207" s="214"/>
      <c r="BR207" s="214"/>
      <c r="BS207" s="214"/>
      <c r="BT207" s="215"/>
      <c r="BU207" s="216"/>
      <c r="BV207" s="217"/>
      <c r="BW207" s="213"/>
    </row>
    <row r="208" spans="2:75" ht="15.75" customHeight="1">
      <c r="B208" s="394" t="s">
        <v>1626</v>
      </c>
      <c r="C208" s="395">
        <v>14491665000150</v>
      </c>
      <c r="D208" s="396" t="s">
        <v>18</v>
      </c>
      <c r="E208" s="396" t="s">
        <v>916</v>
      </c>
      <c r="F208" s="396" t="s">
        <v>961</v>
      </c>
      <c r="G208" s="397" t="s">
        <v>1048</v>
      </c>
      <c r="H208" s="397" t="s">
        <v>62</v>
      </c>
      <c r="I208" s="397"/>
      <c r="J208" s="397" t="s">
        <v>904</v>
      </c>
      <c r="K208" s="398" t="s">
        <v>81</v>
      </c>
      <c r="L208" s="399"/>
      <c r="M208" s="399" t="s">
        <v>62</v>
      </c>
      <c r="N208" s="398">
        <v>419958</v>
      </c>
      <c r="O208" s="398" t="s">
        <v>1675</v>
      </c>
      <c r="P208" s="402">
        <v>42499</v>
      </c>
      <c r="Q208" s="403">
        <v>375234052.83999997</v>
      </c>
      <c r="R208" s="403">
        <v>335271692.00452363</v>
      </c>
      <c r="S208" s="398">
        <v>1</v>
      </c>
      <c r="T208" s="400">
        <v>8.6329031897026232E-2</v>
      </c>
      <c r="U208" s="400">
        <v>1.1159922451514035</v>
      </c>
      <c r="V208" s="400">
        <v>0.11654996357929592</v>
      </c>
      <c r="W208" s="400">
        <v>1.1425793553037229</v>
      </c>
      <c r="X208" s="400">
        <v>0.15884609039945019</v>
      </c>
      <c r="Y208" s="400">
        <v>1.2045587595671621</v>
      </c>
      <c r="Z208" s="400">
        <v>0.18444626467390046</v>
      </c>
      <c r="AA208" s="400">
        <v>1.0484523637205057</v>
      </c>
      <c r="AB208" s="400">
        <v>1.6996459519897412E-3</v>
      </c>
      <c r="AC208" s="404">
        <v>7.7175046587445344</v>
      </c>
      <c r="AD208" s="607" t="s">
        <v>62</v>
      </c>
      <c r="AE208" s="401" t="s">
        <v>741</v>
      </c>
      <c r="AF208" s="401" t="s">
        <v>741</v>
      </c>
      <c r="AG208" s="405" t="s">
        <v>741</v>
      </c>
      <c r="AH208" s="405" t="s">
        <v>1019</v>
      </c>
      <c r="AI208" s="405">
        <v>500</v>
      </c>
      <c r="AJ208" s="405">
        <v>100</v>
      </c>
      <c r="AK208" s="405">
        <v>500</v>
      </c>
      <c r="AL208" s="400">
        <v>4.0000000000000001E-3</v>
      </c>
      <c r="AM208" s="400">
        <v>0.2</v>
      </c>
      <c r="AN208" s="400" t="s">
        <v>103</v>
      </c>
      <c r="AO208" s="401" t="s">
        <v>1675</v>
      </c>
      <c r="AP208" s="401" t="s">
        <v>18</v>
      </c>
      <c r="AQ208" s="407" t="s">
        <v>973</v>
      </c>
      <c r="AR208" s="400">
        <v>1.0666666666666667E-3</v>
      </c>
      <c r="AS208" s="400">
        <v>1.0666666666666667E-3</v>
      </c>
      <c r="AT208" s="400"/>
      <c r="AW208" s="226"/>
      <c r="AX208" s="226"/>
      <c r="AY208" s="212"/>
      <c r="AZ208" s="212"/>
      <c r="BA208" s="212"/>
      <c r="BB208" s="214"/>
      <c r="BC208" s="212"/>
      <c r="BD208" s="212"/>
      <c r="BE208" s="212"/>
      <c r="BF208" s="212"/>
      <c r="BG208" s="214"/>
      <c r="BH208" s="214"/>
      <c r="BI208" s="227"/>
      <c r="BJ208" s="227"/>
      <c r="BK208" s="227"/>
      <c r="BL208" s="249"/>
      <c r="BM208" s="214"/>
      <c r="BN208" s="214"/>
      <c r="BO208" s="214"/>
      <c r="BP208" s="214"/>
      <c r="BQ208" s="214"/>
      <c r="BR208" s="214"/>
      <c r="BS208" s="214"/>
      <c r="BT208" s="215"/>
      <c r="BU208" s="216"/>
      <c r="BV208" s="217"/>
      <c r="BW208" s="213"/>
    </row>
    <row r="209" spans="2:75" ht="15.75" customHeight="1">
      <c r="B209" s="394" t="s">
        <v>1628</v>
      </c>
      <c r="C209" s="395">
        <v>817677000117</v>
      </c>
      <c r="D209" s="396" t="s">
        <v>18</v>
      </c>
      <c r="E209" s="396" t="s">
        <v>916</v>
      </c>
      <c r="F209" s="396" t="s">
        <v>961</v>
      </c>
      <c r="G209" s="397" t="s">
        <v>1048</v>
      </c>
      <c r="H209" s="397" t="s">
        <v>62</v>
      </c>
      <c r="I209" s="397"/>
      <c r="J209" s="397" t="s">
        <v>904</v>
      </c>
      <c r="K209" s="398" t="s">
        <v>81</v>
      </c>
      <c r="L209" s="399"/>
      <c r="M209" s="399" t="s">
        <v>62</v>
      </c>
      <c r="N209" s="398">
        <v>17949</v>
      </c>
      <c r="O209" s="398" t="s">
        <v>1675</v>
      </c>
      <c r="P209" s="402">
        <v>34974</v>
      </c>
      <c r="Q209" s="403">
        <v>418027767.66000003</v>
      </c>
      <c r="R209" s="403">
        <v>325044500.49884915</v>
      </c>
      <c r="S209" s="398">
        <v>1</v>
      </c>
      <c r="T209" s="400">
        <v>8.7767174395047221E-2</v>
      </c>
      <c r="U209" s="400">
        <v>1.134583393921941</v>
      </c>
      <c r="V209" s="400">
        <v>0.1201812092698411</v>
      </c>
      <c r="W209" s="400">
        <v>1.1781777049954387</v>
      </c>
      <c r="X209" s="400">
        <v>0.18405442729038723</v>
      </c>
      <c r="Y209" s="400">
        <v>1.3957181575714794</v>
      </c>
      <c r="Z209" s="400">
        <v>0.20225087311586232</v>
      </c>
      <c r="AA209" s="400">
        <v>1.1496595301496908</v>
      </c>
      <c r="AB209" s="400">
        <v>5.1987493772449288E-3</v>
      </c>
      <c r="AC209" s="404">
        <v>3.1502576362544565</v>
      </c>
      <c r="AD209" s="607" t="s">
        <v>62</v>
      </c>
      <c r="AE209" s="401" t="s">
        <v>442</v>
      </c>
      <c r="AF209" s="401" t="s">
        <v>1037</v>
      </c>
      <c r="AG209" s="405" t="s">
        <v>1037</v>
      </c>
      <c r="AH209" s="405" t="s">
        <v>1024</v>
      </c>
      <c r="AI209" s="405">
        <v>0</v>
      </c>
      <c r="AJ209" s="405">
        <v>0</v>
      </c>
      <c r="AK209" s="405">
        <v>0</v>
      </c>
      <c r="AL209" s="400">
        <v>4.5000000000000005E-3</v>
      </c>
      <c r="AM209" s="400" t="s">
        <v>62</v>
      </c>
      <c r="AN209" s="400" t="s">
        <v>103</v>
      </c>
      <c r="AO209" s="401" t="s">
        <v>1678</v>
      </c>
      <c r="AP209" s="401" t="s">
        <v>18</v>
      </c>
      <c r="AQ209" s="407" t="s">
        <v>960</v>
      </c>
      <c r="AR209" s="400">
        <v>1.1999999999999999E-3</v>
      </c>
      <c r="AS209" s="400">
        <v>1.1999999999999999E-3</v>
      </c>
      <c r="AT209" s="400"/>
      <c r="AW209" s="226"/>
      <c r="AX209" s="226"/>
      <c r="AY209" s="212"/>
      <c r="AZ209" s="212"/>
      <c r="BA209" s="212"/>
      <c r="BB209" s="214"/>
      <c r="BC209" s="212"/>
      <c r="BD209" s="212"/>
      <c r="BE209" s="212"/>
      <c r="BF209" s="212"/>
      <c r="BG209" s="214"/>
      <c r="BH209" s="214"/>
      <c r="BI209" s="227"/>
      <c r="BJ209" s="227"/>
      <c r="BK209" s="227"/>
      <c r="BL209" s="214"/>
      <c r="BM209" s="214"/>
      <c r="BN209" s="214"/>
      <c r="BO209" s="214"/>
      <c r="BP209" s="214"/>
      <c r="BQ209" s="214"/>
      <c r="BR209" s="214"/>
      <c r="BS209" s="214"/>
      <c r="BT209" s="215"/>
      <c r="BU209" s="216"/>
      <c r="BV209" s="217"/>
      <c r="BW209" s="213"/>
    </row>
    <row r="210" spans="2:75" ht="15.75" customHeight="1">
      <c r="B210" s="394" t="s">
        <v>1629</v>
      </c>
      <c r="C210" s="395">
        <v>4192419000143</v>
      </c>
      <c r="D210" s="396" t="s">
        <v>18</v>
      </c>
      <c r="E210" s="396" t="s">
        <v>916</v>
      </c>
      <c r="F210" s="396" t="s">
        <v>961</v>
      </c>
      <c r="G210" s="397" t="s">
        <v>1048</v>
      </c>
      <c r="H210" s="397" t="s">
        <v>62</v>
      </c>
      <c r="I210" s="397"/>
      <c r="J210" s="397" t="s">
        <v>904</v>
      </c>
      <c r="K210" s="398" t="s">
        <v>81</v>
      </c>
      <c r="L210" s="399"/>
      <c r="M210" s="399" t="s">
        <v>62</v>
      </c>
      <c r="N210" s="398">
        <v>184764</v>
      </c>
      <c r="O210" s="398" t="s">
        <v>1675</v>
      </c>
      <c r="P210" s="402">
        <v>38261</v>
      </c>
      <c r="Q210" s="403">
        <v>127929072.45</v>
      </c>
      <c r="R210" s="403">
        <v>233111460.6222617</v>
      </c>
      <c r="S210" s="398">
        <v>1</v>
      </c>
      <c r="T210" s="400">
        <v>4.7327930452094602E-2</v>
      </c>
      <c r="U210" s="400">
        <v>0.61181739448443806</v>
      </c>
      <c r="V210" s="400">
        <v>5.1814406365016108E-2</v>
      </c>
      <c r="W210" s="400">
        <v>0.50795443603640855</v>
      </c>
      <c r="X210" s="400">
        <v>1.2574998932561421E-2</v>
      </c>
      <c r="Y210" s="400">
        <v>9.5358501286834332E-2</v>
      </c>
      <c r="Z210" s="400">
        <v>0.12525474284600357</v>
      </c>
      <c r="AA210" s="400">
        <v>0.71198856445412806</v>
      </c>
      <c r="AB210" s="400">
        <v>2.3651164964613485E-2</v>
      </c>
      <c r="AC210" s="404">
        <v>-1.9598085343138136</v>
      </c>
      <c r="AD210" s="607" t="s">
        <v>62</v>
      </c>
      <c r="AE210" s="401" t="s">
        <v>442</v>
      </c>
      <c r="AF210" s="401" t="s">
        <v>1037</v>
      </c>
      <c r="AG210" s="405" t="s">
        <v>1037</v>
      </c>
      <c r="AH210" s="405" t="s">
        <v>1024</v>
      </c>
      <c r="AI210" s="405">
        <v>1000</v>
      </c>
      <c r="AJ210" s="405">
        <v>100</v>
      </c>
      <c r="AK210" s="405">
        <v>500</v>
      </c>
      <c r="AL210" s="400">
        <v>8.0000000000000002E-3</v>
      </c>
      <c r="AM210" s="400" t="s">
        <v>62</v>
      </c>
      <c r="AN210" s="400" t="s">
        <v>62</v>
      </c>
      <c r="AO210" s="401" t="s">
        <v>1675</v>
      </c>
      <c r="AP210" s="401" t="s">
        <v>18</v>
      </c>
      <c r="AQ210" s="407" t="s">
        <v>978</v>
      </c>
      <c r="AR210" s="400">
        <v>2.1333333333333334E-3</v>
      </c>
      <c r="AS210" s="400">
        <v>2.1333333333333334E-3</v>
      </c>
      <c r="AT210" s="400"/>
      <c r="AW210" s="226"/>
      <c r="AX210" s="226"/>
      <c r="AY210" s="212"/>
      <c r="AZ210" s="212"/>
      <c r="BA210" s="212"/>
      <c r="BB210" s="214"/>
      <c r="BC210" s="212"/>
      <c r="BD210" s="212"/>
      <c r="BE210" s="212"/>
      <c r="BF210" s="212"/>
      <c r="BG210" s="214"/>
      <c r="BH210" s="214"/>
      <c r="BI210" s="227"/>
      <c r="BJ210" s="227"/>
      <c r="BK210" s="227"/>
      <c r="BL210" s="214"/>
      <c r="BM210" s="214"/>
      <c r="BN210" s="214"/>
      <c r="BO210" s="214"/>
      <c r="BP210" s="214"/>
      <c r="BQ210" s="214"/>
      <c r="BR210" s="214"/>
      <c r="BS210" s="214"/>
      <c r="BT210" s="215"/>
      <c r="BU210" s="216"/>
      <c r="BV210" s="217"/>
      <c r="BW210" s="213"/>
    </row>
    <row r="211" spans="2:75" ht="15.75" customHeight="1">
      <c r="B211" s="394" t="s">
        <v>1636</v>
      </c>
      <c r="C211" s="395">
        <v>3499367000190</v>
      </c>
      <c r="D211" s="396" t="s">
        <v>18</v>
      </c>
      <c r="E211" s="396" t="s">
        <v>916</v>
      </c>
      <c r="F211" s="396" t="s">
        <v>961</v>
      </c>
      <c r="G211" s="397" t="s">
        <v>1048</v>
      </c>
      <c r="H211" s="397" t="s">
        <v>62</v>
      </c>
      <c r="I211" s="397" t="s">
        <v>1658</v>
      </c>
      <c r="J211" s="397" t="s">
        <v>904</v>
      </c>
      <c r="K211" s="398" t="s">
        <v>81</v>
      </c>
      <c r="L211" s="399"/>
      <c r="M211" s="399" t="s">
        <v>62</v>
      </c>
      <c r="N211" s="398">
        <v>75124</v>
      </c>
      <c r="O211" s="398" t="s">
        <v>1675</v>
      </c>
      <c r="P211" s="402">
        <v>36606</v>
      </c>
      <c r="Q211" s="403">
        <v>723507014.90999997</v>
      </c>
      <c r="R211" s="403">
        <v>942324645.49666655</v>
      </c>
      <c r="S211" s="398">
        <v>1</v>
      </c>
      <c r="T211" s="400">
        <v>7.6330697299257011E-2</v>
      </c>
      <c r="U211" s="400">
        <v>0.98674182231741603</v>
      </c>
      <c r="V211" s="400">
        <v>9.8654743086780794E-2</v>
      </c>
      <c r="W211" s="400">
        <v>0.96714635759673695</v>
      </c>
      <c r="X211" s="400">
        <v>0.11788167513139092</v>
      </c>
      <c r="Y211" s="400">
        <v>0.89391815697126475</v>
      </c>
      <c r="Z211" s="400">
        <v>0.18364044268339419</v>
      </c>
      <c r="AA211" s="400">
        <v>1.043871810288437</v>
      </c>
      <c r="AB211" s="400">
        <v>9.0630543921202209E-3</v>
      </c>
      <c r="AC211" s="404">
        <v>-0.33180220891450524</v>
      </c>
      <c r="AD211" s="607" t="s">
        <v>62</v>
      </c>
      <c r="AE211" s="401" t="s">
        <v>442</v>
      </c>
      <c r="AF211" s="401" t="s">
        <v>1037</v>
      </c>
      <c r="AG211" s="405" t="s">
        <v>1037</v>
      </c>
      <c r="AH211" s="405" t="s">
        <v>1024</v>
      </c>
      <c r="AI211" s="405">
        <v>1000</v>
      </c>
      <c r="AJ211" s="405">
        <v>100</v>
      </c>
      <c r="AK211" s="405">
        <v>500</v>
      </c>
      <c r="AL211" s="400">
        <v>4.0000000000000001E-3</v>
      </c>
      <c r="AM211" s="400" t="s">
        <v>62</v>
      </c>
      <c r="AN211" s="400" t="s">
        <v>62</v>
      </c>
      <c r="AO211" s="401" t="s">
        <v>1675</v>
      </c>
      <c r="AP211" s="401" t="s">
        <v>18</v>
      </c>
      <c r="AQ211" s="407" t="s">
        <v>967</v>
      </c>
      <c r="AR211" s="400">
        <v>1.0666666666666667E-3</v>
      </c>
      <c r="AS211" s="400">
        <v>1.0666666666666667E-3</v>
      </c>
      <c r="AT211" s="400"/>
      <c r="AW211" s="226"/>
      <c r="AX211" s="226"/>
      <c r="AY211" s="212"/>
      <c r="AZ211" s="212"/>
      <c r="BA211" s="212"/>
      <c r="BB211" s="214"/>
      <c r="BC211" s="212"/>
      <c r="BD211" s="212"/>
      <c r="BE211" s="212"/>
      <c r="BF211" s="212"/>
      <c r="BG211" s="214"/>
      <c r="BH211" s="214"/>
      <c r="BI211" s="227"/>
      <c r="BJ211" s="227"/>
      <c r="BK211" s="227"/>
      <c r="BL211" s="214"/>
      <c r="BM211" s="214"/>
      <c r="BN211" s="214"/>
      <c r="BO211" s="214"/>
      <c r="BP211" s="214"/>
      <c r="BQ211" s="214"/>
      <c r="BR211" s="214"/>
      <c r="BS211" s="214"/>
      <c r="BT211" s="215"/>
      <c r="BU211" s="216"/>
      <c r="BV211" s="217"/>
      <c r="BW211" s="213"/>
    </row>
    <row r="212" spans="2:75" ht="15.75" customHeight="1">
      <c r="B212" s="394" t="s">
        <v>712</v>
      </c>
      <c r="C212" s="395">
        <v>21646712000152</v>
      </c>
      <c r="D212" s="396" t="s">
        <v>18</v>
      </c>
      <c r="E212" s="396" t="s">
        <v>916</v>
      </c>
      <c r="F212" s="396" t="s">
        <v>961</v>
      </c>
      <c r="G212" s="397" t="s">
        <v>1048</v>
      </c>
      <c r="H212" s="397" t="s">
        <v>62</v>
      </c>
      <c r="I212" s="397" t="s">
        <v>62</v>
      </c>
      <c r="J212" s="397" t="s">
        <v>904</v>
      </c>
      <c r="K212" s="398" t="s">
        <v>81</v>
      </c>
      <c r="L212" s="399"/>
      <c r="M212" s="399" t="s">
        <v>1775</v>
      </c>
      <c r="N212" s="398">
        <v>388343</v>
      </c>
      <c r="O212" s="398" t="s">
        <v>1675</v>
      </c>
      <c r="P212" s="402">
        <v>42025</v>
      </c>
      <c r="Q212" s="403">
        <v>13425731.310000001</v>
      </c>
      <c r="R212" s="403">
        <v>15609694.365753962</v>
      </c>
      <c r="S212" s="398">
        <v>1</v>
      </c>
      <c r="T212" s="400">
        <v>7.7280167178874537E-2</v>
      </c>
      <c r="U212" s="400">
        <v>0.9990158047700618</v>
      </c>
      <c r="V212" s="400">
        <v>0.10214482481639253</v>
      </c>
      <c r="W212" s="400">
        <v>1.0013608284563869</v>
      </c>
      <c r="X212" s="400">
        <v>0.12693110531576424</v>
      </c>
      <c r="Y212" s="400">
        <v>0.96254162998383119</v>
      </c>
      <c r="Z212" s="400">
        <v>0.14960973931673793</v>
      </c>
      <c r="AA212" s="400">
        <v>0.85043025999776933</v>
      </c>
      <c r="AB212" s="400">
        <v>1.745957347202618E-3</v>
      </c>
      <c r="AC212" s="404">
        <v>7.2360444720658876E-2</v>
      </c>
      <c r="AD212" s="607" t="s">
        <v>62</v>
      </c>
      <c r="AE212" s="401" t="s">
        <v>711</v>
      </c>
      <c r="AF212" s="401" t="s">
        <v>1018</v>
      </c>
      <c r="AG212" s="405" t="s">
        <v>1835</v>
      </c>
      <c r="AH212" s="405" t="s">
        <v>1024</v>
      </c>
      <c r="AI212" s="405">
        <v>1000</v>
      </c>
      <c r="AJ212" s="405">
        <v>1000</v>
      </c>
      <c r="AK212" s="405">
        <v>1000</v>
      </c>
      <c r="AL212" s="400">
        <v>5.0000000000000001E-3</v>
      </c>
      <c r="AM212" s="400" t="s">
        <v>62</v>
      </c>
      <c r="AN212" s="400" t="s">
        <v>103</v>
      </c>
      <c r="AO212" s="401" t="s">
        <v>1678</v>
      </c>
      <c r="AP212" s="401" t="s">
        <v>18</v>
      </c>
      <c r="AQ212" s="407" t="s">
        <v>973</v>
      </c>
      <c r="AR212" s="400" t="s">
        <v>62</v>
      </c>
      <c r="AS212" s="400" t="s">
        <v>62</v>
      </c>
      <c r="AT212" s="400"/>
      <c r="AW212" s="226"/>
      <c r="AX212" s="226"/>
      <c r="AY212" s="212"/>
      <c r="AZ212" s="212"/>
      <c r="BA212" s="212"/>
      <c r="BB212" s="214"/>
      <c r="BC212" s="212"/>
      <c r="BD212" s="212"/>
      <c r="BE212" s="212"/>
      <c r="BF212" s="212"/>
      <c r="BG212" s="214"/>
      <c r="BH212" s="214"/>
      <c r="BI212" s="227"/>
      <c r="BJ212" s="227"/>
      <c r="BK212" s="227"/>
      <c r="BL212" s="214"/>
      <c r="BM212" s="214"/>
      <c r="BN212" s="214"/>
      <c r="BO212" s="214"/>
      <c r="BP212" s="214"/>
      <c r="BQ212" s="214"/>
      <c r="BR212" s="214"/>
      <c r="BS212" s="214"/>
      <c r="BT212" s="215"/>
      <c r="BU212" s="216"/>
      <c r="BV212" s="217"/>
      <c r="BW212" s="213"/>
    </row>
    <row r="213" spans="2:75" ht="15.75" customHeight="1">
      <c r="B213" s="394" t="s">
        <v>241</v>
      </c>
      <c r="C213" s="395">
        <v>888897000131</v>
      </c>
      <c r="D213" s="396" t="s">
        <v>24</v>
      </c>
      <c r="E213" s="396" t="s">
        <v>912</v>
      </c>
      <c r="F213" s="396" t="s">
        <v>913</v>
      </c>
      <c r="G213" s="397" t="s">
        <v>62</v>
      </c>
      <c r="H213" s="397" t="s">
        <v>1692</v>
      </c>
      <c r="I213" s="397" t="s">
        <v>62</v>
      </c>
      <c r="J213" s="397" t="s">
        <v>904</v>
      </c>
      <c r="K213" s="398" t="s">
        <v>81</v>
      </c>
      <c r="L213" s="399"/>
      <c r="M213" s="399" t="s">
        <v>62</v>
      </c>
      <c r="N213" s="398">
        <v>22780</v>
      </c>
      <c r="O213" s="398" t="s">
        <v>1675</v>
      </c>
      <c r="P213" s="402">
        <v>35003</v>
      </c>
      <c r="Q213" s="403">
        <v>44507481.700000003</v>
      </c>
      <c r="R213" s="403">
        <v>34406624.464166664</v>
      </c>
      <c r="S213" s="398">
        <v>1</v>
      </c>
      <c r="T213" s="400">
        <v>0.11406879154823502</v>
      </c>
      <c r="U213" s="400">
        <v>1.4745895324468166</v>
      </c>
      <c r="V213" s="400">
        <v>0.12898379619745737</v>
      </c>
      <c r="W213" s="400">
        <v>1.264472490406658</v>
      </c>
      <c r="X213" s="400">
        <v>0.18860993118418667</v>
      </c>
      <c r="Y213" s="400">
        <v>1.4302633711535029</v>
      </c>
      <c r="Z213" s="400">
        <v>0.20485447799657486</v>
      </c>
      <c r="AA213" s="400">
        <v>1.1644592643498033</v>
      </c>
      <c r="AB213" s="400">
        <v>1.7124360348756799E-2</v>
      </c>
      <c r="AC213" s="404">
        <v>1.4214012585426599</v>
      </c>
      <c r="AD213" s="607" t="s">
        <v>62</v>
      </c>
      <c r="AE213" s="401" t="s">
        <v>1799</v>
      </c>
      <c r="AF213" s="401" t="s">
        <v>1018</v>
      </c>
      <c r="AG213" s="405" t="s">
        <v>1835</v>
      </c>
      <c r="AH213" s="405" t="s">
        <v>1024</v>
      </c>
      <c r="AI213" s="405">
        <v>1000</v>
      </c>
      <c r="AJ213" s="405">
        <v>1000</v>
      </c>
      <c r="AK213" s="405">
        <v>1000</v>
      </c>
      <c r="AL213" s="400">
        <v>1.4999999999999999E-2</v>
      </c>
      <c r="AM213" s="400">
        <v>0.2</v>
      </c>
      <c r="AN213" s="400" t="s">
        <v>1798</v>
      </c>
      <c r="AO213" s="401" t="s">
        <v>1678</v>
      </c>
      <c r="AP213" s="401" t="s">
        <v>24</v>
      </c>
      <c r="AQ213" s="407" t="s">
        <v>962</v>
      </c>
      <c r="AR213" s="400">
        <v>5.2499999999999995E-3</v>
      </c>
      <c r="AS213" s="400">
        <v>5.2499999999999995E-3</v>
      </c>
      <c r="AT213" s="400"/>
      <c r="AW213" s="226"/>
      <c r="AX213" s="226"/>
      <c r="AY213" s="212"/>
      <c r="AZ213" s="212"/>
      <c r="BA213" s="212"/>
      <c r="BB213" s="214"/>
      <c r="BC213" s="212"/>
      <c r="BD213" s="212"/>
      <c r="BE213" s="212"/>
      <c r="BF213" s="212"/>
      <c r="BG213" s="214"/>
      <c r="BH213" s="214"/>
      <c r="BI213" s="227"/>
      <c r="BJ213" s="227"/>
      <c r="BK213" s="227"/>
      <c r="BL213" s="214"/>
      <c r="BM213" s="214"/>
      <c r="BN213" s="214"/>
      <c r="BO213" s="214"/>
      <c r="BP213" s="214"/>
      <c r="BQ213" s="214"/>
      <c r="BR213" s="214"/>
      <c r="BS213" s="214"/>
      <c r="BT213" s="215"/>
      <c r="BU213" s="216"/>
      <c r="BV213" s="217"/>
      <c r="BW213" s="213"/>
    </row>
    <row r="214" spans="2:75" ht="15.75" customHeight="1">
      <c r="B214" s="394" t="s">
        <v>179</v>
      </c>
      <c r="C214" s="395">
        <v>10320188000109</v>
      </c>
      <c r="D214" s="396" t="s">
        <v>24</v>
      </c>
      <c r="E214" s="396" t="s">
        <v>911</v>
      </c>
      <c r="F214" s="396" t="s">
        <v>915</v>
      </c>
      <c r="G214" s="397" t="s">
        <v>62</v>
      </c>
      <c r="H214" s="397" t="s">
        <v>1692</v>
      </c>
      <c r="I214" s="397" t="s">
        <v>62</v>
      </c>
      <c r="J214" s="397"/>
      <c r="K214" s="398" t="s">
        <v>81</v>
      </c>
      <c r="L214" s="399"/>
      <c r="M214" s="399" t="s">
        <v>1775</v>
      </c>
      <c r="N214" s="398">
        <v>221260</v>
      </c>
      <c r="O214" s="398" t="s">
        <v>1675</v>
      </c>
      <c r="P214" s="402">
        <v>39780</v>
      </c>
      <c r="Q214" s="403">
        <v>329942442</v>
      </c>
      <c r="R214" s="403">
        <v>214361759.88587308</v>
      </c>
      <c r="S214" s="398">
        <v>1</v>
      </c>
      <c r="T214" s="400">
        <v>0.10020470134352322</v>
      </c>
      <c r="U214" s="400">
        <v>1.2953657323584147</v>
      </c>
      <c r="V214" s="400">
        <v>0.13322571253882454</v>
      </c>
      <c r="W214" s="400">
        <v>1.306057454397437</v>
      </c>
      <c r="X214" s="400">
        <v>0.1577419646636371</v>
      </c>
      <c r="Y214" s="400">
        <v>1.1961859735364031</v>
      </c>
      <c r="Z214" s="400">
        <v>0.18430891446767128</v>
      </c>
      <c r="AA214" s="400">
        <v>1.0476716206209742</v>
      </c>
      <c r="AB214" s="400">
        <v>1.4902040144529928E-2</v>
      </c>
      <c r="AC214" s="404">
        <v>1.8827917095473528</v>
      </c>
      <c r="AD214" s="607" t="s">
        <v>62</v>
      </c>
      <c r="AE214" s="401" t="s">
        <v>176</v>
      </c>
      <c r="AF214" s="401" t="s">
        <v>1018</v>
      </c>
      <c r="AG214" s="405" t="s">
        <v>1835</v>
      </c>
      <c r="AH214" s="405" t="s">
        <v>1024</v>
      </c>
      <c r="AI214" s="405">
        <v>500</v>
      </c>
      <c r="AJ214" s="405">
        <v>300</v>
      </c>
      <c r="AK214" s="405">
        <v>300</v>
      </c>
      <c r="AL214" s="400">
        <v>8.5000000000000006E-3</v>
      </c>
      <c r="AM214" s="400">
        <v>0.2</v>
      </c>
      <c r="AN214" s="400" t="s">
        <v>62</v>
      </c>
      <c r="AO214" s="401" t="s">
        <v>1678</v>
      </c>
      <c r="AP214" s="401" t="s">
        <v>24</v>
      </c>
      <c r="AQ214" s="407" t="s">
        <v>984</v>
      </c>
      <c r="AR214" s="400">
        <v>2.5500000000000002E-3</v>
      </c>
      <c r="AS214" s="400">
        <v>2.5500000000000002E-3</v>
      </c>
      <c r="AT214" s="400"/>
      <c r="AW214" s="226"/>
      <c r="AX214" s="226"/>
      <c r="AY214" s="212"/>
      <c r="AZ214" s="212"/>
      <c r="BA214" s="212"/>
      <c r="BB214" s="214"/>
      <c r="BC214" s="212"/>
      <c r="BD214" s="212"/>
      <c r="BE214" s="212"/>
      <c r="BF214" s="212"/>
      <c r="BG214" s="214"/>
      <c r="BH214" s="214"/>
      <c r="BI214" s="227"/>
      <c r="BJ214" s="227"/>
      <c r="BK214" s="227"/>
      <c r="BL214" s="214"/>
      <c r="BM214" s="214"/>
      <c r="BN214" s="214"/>
      <c r="BO214" s="214"/>
      <c r="BP214" s="214"/>
      <c r="BQ214" s="214"/>
      <c r="BR214" s="214"/>
      <c r="BS214" s="214"/>
      <c r="BT214" s="215"/>
      <c r="BU214" s="216"/>
      <c r="BV214" s="217"/>
      <c r="BW214" s="213"/>
    </row>
    <row r="215" spans="2:75" ht="15.75" customHeight="1">
      <c r="B215" s="394" t="s">
        <v>180</v>
      </c>
      <c r="C215" s="395">
        <v>4455632000109</v>
      </c>
      <c r="D215" s="396" t="s">
        <v>24</v>
      </c>
      <c r="E215" s="396" t="s">
        <v>911</v>
      </c>
      <c r="F215" s="396" t="s">
        <v>915</v>
      </c>
      <c r="G215" s="397" t="s">
        <v>62</v>
      </c>
      <c r="H215" s="397" t="s">
        <v>1692</v>
      </c>
      <c r="I215" s="397" t="s">
        <v>62</v>
      </c>
      <c r="J215" s="397"/>
      <c r="K215" s="398" t="s">
        <v>81</v>
      </c>
      <c r="L215" s="399"/>
      <c r="M215" s="399" t="s">
        <v>62</v>
      </c>
      <c r="N215" s="398">
        <v>350631</v>
      </c>
      <c r="O215" s="398" t="s">
        <v>1675</v>
      </c>
      <c r="P215" s="402">
        <v>37039</v>
      </c>
      <c r="Q215" s="403">
        <v>177946135.25999999</v>
      </c>
      <c r="R215" s="403">
        <v>250700079.09988096</v>
      </c>
      <c r="S215" s="398">
        <v>1</v>
      </c>
      <c r="T215" s="400">
        <v>0.11833606208680658</v>
      </c>
      <c r="U215" s="400">
        <v>1.5297533715906326</v>
      </c>
      <c r="V215" s="400">
        <v>0.11535194712702213</v>
      </c>
      <c r="W215" s="400">
        <v>1.1308347882215464</v>
      </c>
      <c r="X215" s="400">
        <v>0.11957837794516624</v>
      </c>
      <c r="Y215" s="400">
        <v>0.90678456263208917</v>
      </c>
      <c r="Z215" s="400">
        <v>0.20637061691327419</v>
      </c>
      <c r="AA215" s="400">
        <v>1.1730774894667633</v>
      </c>
      <c r="AB215" s="400">
        <v>3.1724181902318842E-2</v>
      </c>
      <c r="AC215" s="404">
        <v>0.39536548207271061</v>
      </c>
      <c r="AD215" s="607" t="s">
        <v>62</v>
      </c>
      <c r="AE215" s="401" t="s">
        <v>176</v>
      </c>
      <c r="AF215" s="401" t="s">
        <v>1028</v>
      </c>
      <c r="AG215" s="405" t="s">
        <v>1836</v>
      </c>
      <c r="AH215" s="405" t="s">
        <v>1024</v>
      </c>
      <c r="AI215" s="405">
        <v>1000</v>
      </c>
      <c r="AJ215" s="405">
        <v>500</v>
      </c>
      <c r="AK215" s="405">
        <v>500</v>
      </c>
      <c r="AL215" s="400">
        <v>1.4999999999999999E-2</v>
      </c>
      <c r="AM215" s="400">
        <v>0.2</v>
      </c>
      <c r="AN215" s="400" t="s">
        <v>103</v>
      </c>
      <c r="AO215" s="401" t="s">
        <v>1678</v>
      </c>
      <c r="AP215" s="401" t="s">
        <v>24</v>
      </c>
      <c r="AQ215" s="407" t="s">
        <v>962</v>
      </c>
      <c r="AR215" s="400">
        <v>4.0000000000000001E-3</v>
      </c>
      <c r="AS215" s="400">
        <v>4.0000000000000001E-3</v>
      </c>
      <c r="AT215" s="400"/>
      <c r="AW215" s="226"/>
      <c r="AX215" s="226"/>
      <c r="AY215" s="212"/>
      <c r="AZ215" s="212"/>
      <c r="BA215" s="212"/>
      <c r="BB215" s="214"/>
      <c r="BC215" s="212"/>
      <c r="BD215" s="212"/>
      <c r="BE215" s="212"/>
      <c r="BF215" s="212"/>
      <c r="BG215" s="214"/>
      <c r="BH215" s="214"/>
      <c r="BI215" s="227"/>
      <c r="BJ215" s="227"/>
      <c r="BK215" s="227"/>
      <c r="BL215" s="214"/>
      <c r="BM215" s="214"/>
      <c r="BN215" s="214"/>
      <c r="BO215" s="214"/>
      <c r="BP215" s="214"/>
      <c r="BQ215" s="214"/>
      <c r="BR215" s="214"/>
      <c r="BS215" s="214"/>
      <c r="BT215" s="215"/>
      <c r="BU215" s="216"/>
      <c r="BV215" s="217"/>
      <c r="BW215" s="213"/>
    </row>
    <row r="216" spans="2:75" ht="15.75" customHeight="1">
      <c r="B216" s="394" t="s">
        <v>1174</v>
      </c>
      <c r="C216" s="395">
        <v>9083998000100</v>
      </c>
      <c r="D216" s="396" t="s">
        <v>24</v>
      </c>
      <c r="E216" s="396" t="s">
        <v>911</v>
      </c>
      <c r="F216" s="396" t="s">
        <v>915</v>
      </c>
      <c r="G216" s="397" t="s">
        <v>62</v>
      </c>
      <c r="H216" s="397" t="s">
        <v>1692</v>
      </c>
      <c r="I216" s="397" t="s">
        <v>62</v>
      </c>
      <c r="J216" s="397" t="s">
        <v>904</v>
      </c>
      <c r="K216" s="398" t="s">
        <v>81</v>
      </c>
      <c r="L216" s="399"/>
      <c r="M216" s="399" t="s">
        <v>1775</v>
      </c>
      <c r="N216" s="398">
        <v>208728</v>
      </c>
      <c r="O216" s="398" t="s">
        <v>1675</v>
      </c>
      <c r="P216" s="402">
        <v>39567</v>
      </c>
      <c r="Q216" s="403">
        <v>3159947.32</v>
      </c>
      <c r="R216" s="403">
        <v>4049910.1230555563</v>
      </c>
      <c r="S216" s="398">
        <v>1</v>
      </c>
      <c r="T216" s="400">
        <v>8.7541084773088418E-2</v>
      </c>
      <c r="U216" s="400">
        <v>1.1316606892503978</v>
      </c>
      <c r="V216" s="400">
        <v>9.7241311281359932E-2</v>
      </c>
      <c r="W216" s="400">
        <v>0.9532899997618004</v>
      </c>
      <c r="X216" s="400">
        <v>7.6039440498939292E-2</v>
      </c>
      <c r="Y216" s="400">
        <v>0.57662089067003175</v>
      </c>
      <c r="Z216" s="400">
        <v>0.11067566099799042</v>
      </c>
      <c r="AA216" s="400">
        <v>0.62911633686280921</v>
      </c>
      <c r="AB216" s="400">
        <v>2.581795900447768E-2</v>
      </c>
      <c r="AC216" s="404">
        <v>-0.15508647963157407</v>
      </c>
      <c r="AD216" s="607" t="s">
        <v>62</v>
      </c>
      <c r="AE216" s="401" t="s">
        <v>107</v>
      </c>
      <c r="AF216" s="401" t="s">
        <v>1018</v>
      </c>
      <c r="AG216" s="405" t="s">
        <v>1835</v>
      </c>
      <c r="AH216" s="405" t="s">
        <v>1019</v>
      </c>
      <c r="AI216" s="405">
        <v>0</v>
      </c>
      <c r="AJ216" s="405">
        <v>0</v>
      </c>
      <c r="AK216" s="405">
        <v>0</v>
      </c>
      <c r="AL216" s="400">
        <v>2E-3</v>
      </c>
      <c r="AM216" s="400" t="s">
        <v>62</v>
      </c>
      <c r="AN216" s="400" t="s">
        <v>62</v>
      </c>
      <c r="AO216" s="401" t="s">
        <v>1678</v>
      </c>
      <c r="AP216" s="401" t="s">
        <v>24</v>
      </c>
      <c r="AQ216" s="407" t="s">
        <v>966</v>
      </c>
      <c r="AR216" s="400">
        <v>1.6000000000000001E-3</v>
      </c>
      <c r="AS216" s="400">
        <v>1.6000000000000001E-3</v>
      </c>
      <c r="AT216" s="400"/>
      <c r="AW216" s="226"/>
      <c r="AX216" s="226"/>
      <c r="AY216" s="212"/>
      <c r="AZ216" s="212"/>
      <c r="BA216" s="212"/>
      <c r="BB216" s="214"/>
      <c r="BC216" s="212"/>
      <c r="BD216" s="212"/>
      <c r="BE216" s="212"/>
      <c r="BF216" s="212"/>
      <c r="BG216" s="214"/>
      <c r="BH216" s="214"/>
      <c r="BI216" s="227"/>
      <c r="BJ216" s="227"/>
      <c r="BK216" s="227"/>
      <c r="BL216" s="214"/>
      <c r="BM216" s="214"/>
      <c r="BN216" s="214"/>
      <c r="BO216" s="214"/>
      <c r="BP216" s="214"/>
      <c r="BQ216" s="214"/>
      <c r="BR216" s="214"/>
      <c r="BS216" s="214"/>
      <c r="BT216" s="215"/>
      <c r="BU216" s="216"/>
      <c r="BV216" s="217"/>
      <c r="BW216" s="213"/>
    </row>
    <row r="217" spans="2:75" ht="15.75" customHeight="1">
      <c r="B217" s="394" t="s">
        <v>294</v>
      </c>
      <c r="C217" s="395">
        <v>9274058000106</v>
      </c>
      <c r="D217" s="396" t="s">
        <v>24</v>
      </c>
      <c r="E217" s="396" t="s">
        <v>911</v>
      </c>
      <c r="F217" s="396" t="s">
        <v>915</v>
      </c>
      <c r="G217" s="397" t="s">
        <v>62</v>
      </c>
      <c r="H217" s="397" t="s">
        <v>1692</v>
      </c>
      <c r="I217" s="397" t="s">
        <v>62</v>
      </c>
      <c r="J217" s="397"/>
      <c r="K217" s="398" t="s">
        <v>81</v>
      </c>
      <c r="L217" s="399"/>
      <c r="M217" s="399" t="s">
        <v>1775</v>
      </c>
      <c r="N217" s="398">
        <v>223131</v>
      </c>
      <c r="O217" s="398" t="s">
        <v>1675</v>
      </c>
      <c r="P217" s="402">
        <v>39538</v>
      </c>
      <c r="Q217" s="403">
        <v>98309678.540000007</v>
      </c>
      <c r="R217" s="403">
        <v>111702866.97519842</v>
      </c>
      <c r="S217" s="398">
        <v>1</v>
      </c>
      <c r="T217" s="400">
        <v>8.0357704701044863E-2</v>
      </c>
      <c r="U217" s="400">
        <v>1.0387997329971412</v>
      </c>
      <c r="V217" s="400">
        <v>9.5969984667467756E-2</v>
      </c>
      <c r="W217" s="400">
        <v>0.9408267479659892</v>
      </c>
      <c r="X217" s="400">
        <v>0.1011171678571543</v>
      </c>
      <c r="Y217" s="400">
        <v>0.76678985286111823</v>
      </c>
      <c r="Z217" s="400">
        <v>0.16535584554399052</v>
      </c>
      <c r="AA217" s="400">
        <v>0.93993623249629088</v>
      </c>
      <c r="AB217" s="400">
        <v>1.48270265165957E-2</v>
      </c>
      <c r="AC217" s="404">
        <v>-0.3632653823103138</v>
      </c>
      <c r="AD217" s="607" t="s">
        <v>62</v>
      </c>
      <c r="AE217" s="401" t="s">
        <v>292</v>
      </c>
      <c r="AF217" s="401" t="s">
        <v>1051</v>
      </c>
      <c r="AG217" s="405" t="s">
        <v>1051</v>
      </c>
      <c r="AH217" s="405" t="s">
        <v>1024</v>
      </c>
      <c r="AI217" s="405">
        <v>500</v>
      </c>
      <c r="AJ217" s="405">
        <v>0</v>
      </c>
      <c r="AK217" s="405">
        <v>0</v>
      </c>
      <c r="AL217" s="400">
        <v>0.01</v>
      </c>
      <c r="AM217" s="400">
        <v>0.2</v>
      </c>
      <c r="AN217" s="400" t="s">
        <v>103</v>
      </c>
      <c r="AO217" s="401" t="s">
        <v>1675</v>
      </c>
      <c r="AP217" s="401" t="s">
        <v>24</v>
      </c>
      <c r="AQ217" s="407" t="s">
        <v>976</v>
      </c>
      <c r="AR217" s="400">
        <v>1.3333333333333333E-3</v>
      </c>
      <c r="AS217" s="400">
        <v>1.3333333333333333E-3</v>
      </c>
      <c r="AT217" s="400"/>
      <c r="AW217" s="226"/>
      <c r="AX217" s="226"/>
      <c r="AY217" s="212"/>
      <c r="AZ217" s="212"/>
      <c r="BA217" s="212"/>
      <c r="BB217" s="214"/>
      <c r="BC217" s="212"/>
      <c r="BD217" s="212"/>
      <c r="BE217" s="212"/>
      <c r="BF217" s="212"/>
      <c r="BG217" s="214"/>
      <c r="BH217" s="214"/>
      <c r="BI217" s="227"/>
      <c r="BJ217" s="227"/>
      <c r="BK217" s="227"/>
      <c r="BL217" s="249"/>
      <c r="BM217" s="214"/>
      <c r="BN217" s="214"/>
      <c r="BO217" s="214"/>
      <c r="BP217" s="214"/>
      <c r="BQ217" s="214"/>
      <c r="BR217" s="214"/>
      <c r="BS217" s="214"/>
      <c r="BT217" s="215"/>
      <c r="BU217" s="216"/>
      <c r="BV217" s="217"/>
      <c r="BW217" s="213"/>
    </row>
    <row r="218" spans="2:75" ht="15.75" customHeight="1">
      <c r="B218" s="394" t="s">
        <v>1277</v>
      </c>
      <c r="C218" s="395">
        <v>3804917000137</v>
      </c>
      <c r="D218" s="396" t="s">
        <v>24</v>
      </c>
      <c r="E218" s="396" t="s">
        <v>911</v>
      </c>
      <c r="F218" s="396" t="s">
        <v>915</v>
      </c>
      <c r="G218" s="397" t="s">
        <v>62</v>
      </c>
      <c r="H218" s="397" t="s">
        <v>1693</v>
      </c>
      <c r="I218" s="397" t="s">
        <v>62</v>
      </c>
      <c r="J218" s="397"/>
      <c r="K218" s="398" t="s">
        <v>81</v>
      </c>
      <c r="L218" s="399"/>
      <c r="M218" s="399" t="s">
        <v>62</v>
      </c>
      <c r="N218" s="398">
        <v>99589</v>
      </c>
      <c r="O218" s="398" t="s">
        <v>1678</v>
      </c>
      <c r="P218" s="402">
        <v>36665</v>
      </c>
      <c r="Q218" s="403">
        <v>130473399.69</v>
      </c>
      <c r="R218" s="403">
        <v>131245356.98908728</v>
      </c>
      <c r="S218" s="398">
        <v>1</v>
      </c>
      <c r="T218" s="400">
        <v>0.15856606376345961</v>
      </c>
      <c r="U218" s="400">
        <v>2.049814455411489</v>
      </c>
      <c r="V218" s="400">
        <v>0.29357185727156265</v>
      </c>
      <c r="W218" s="400">
        <v>2.8779858278415165</v>
      </c>
      <c r="X218" s="400">
        <v>0.26659280566871613</v>
      </c>
      <c r="Y218" s="400">
        <v>2.0216216747815512</v>
      </c>
      <c r="Z218" s="400">
        <v>0.45277037910667772</v>
      </c>
      <c r="AA218" s="400">
        <v>2.5736936176848362</v>
      </c>
      <c r="AB218" s="400">
        <v>7.6036732896463927E-2</v>
      </c>
      <c r="AC218" s="404">
        <v>2.1471690657535096</v>
      </c>
      <c r="AD218" s="607">
        <v>17891926000117</v>
      </c>
      <c r="AE218" s="401" t="s">
        <v>333</v>
      </c>
      <c r="AF218" s="401" t="s">
        <v>1018</v>
      </c>
      <c r="AG218" s="405" t="s">
        <v>1835</v>
      </c>
      <c r="AH218" s="405" t="s">
        <v>1024</v>
      </c>
      <c r="AI218" s="405">
        <v>5000</v>
      </c>
      <c r="AJ218" s="405">
        <v>1000</v>
      </c>
      <c r="AK218" s="405">
        <v>1000</v>
      </c>
      <c r="AL218" s="400">
        <v>1.95E-2</v>
      </c>
      <c r="AM218" s="400">
        <v>0.2</v>
      </c>
      <c r="AN218" s="400" t="s">
        <v>103</v>
      </c>
      <c r="AO218" s="401" t="s">
        <v>1678</v>
      </c>
      <c r="AP218" s="401" t="s">
        <v>24</v>
      </c>
      <c r="AQ218" s="407" t="s">
        <v>966</v>
      </c>
      <c r="AR218" s="400">
        <v>3.8999999999999998E-3</v>
      </c>
      <c r="AS218" s="400">
        <v>3.8999999999999998E-3</v>
      </c>
      <c r="AT218" s="400"/>
      <c r="AW218" s="226"/>
      <c r="AX218" s="226"/>
      <c r="AY218" s="212"/>
      <c r="AZ218" s="212"/>
      <c r="BA218" s="212"/>
      <c r="BB218" s="214"/>
      <c r="BC218" s="212"/>
      <c r="BD218" s="212"/>
      <c r="BE218" s="212"/>
      <c r="BF218" s="212"/>
      <c r="BG218" s="214"/>
      <c r="BH218" s="214"/>
      <c r="BI218" s="227"/>
      <c r="BJ218" s="227"/>
      <c r="BK218" s="227"/>
      <c r="BL218" s="214"/>
      <c r="BM218" s="214"/>
      <c r="BN218" s="214"/>
      <c r="BO218" s="214"/>
      <c r="BP218" s="214"/>
      <c r="BQ218" s="214"/>
      <c r="BR218" s="214"/>
      <c r="BS218" s="214"/>
      <c r="BT218" s="215"/>
      <c r="BU218" s="216"/>
      <c r="BV218" s="217"/>
      <c r="BW218" s="213"/>
    </row>
    <row r="219" spans="2:75" ht="15.75" customHeight="1">
      <c r="B219" s="394" t="s">
        <v>1649</v>
      </c>
      <c r="C219" s="395">
        <v>39773639000145</v>
      </c>
      <c r="D219" s="396" t="s">
        <v>18</v>
      </c>
      <c r="E219" s="396" t="s">
        <v>916</v>
      </c>
      <c r="F219" s="396" t="s">
        <v>915</v>
      </c>
      <c r="G219" s="397" t="s">
        <v>1048</v>
      </c>
      <c r="H219" s="397" t="s">
        <v>62</v>
      </c>
      <c r="I219" s="397"/>
      <c r="J219" s="397" t="s">
        <v>904</v>
      </c>
      <c r="K219" s="398" t="s">
        <v>81</v>
      </c>
      <c r="L219" s="399"/>
      <c r="M219" s="399" t="s">
        <v>62</v>
      </c>
      <c r="N219" s="398">
        <v>657638</v>
      </c>
      <c r="O219" s="398" t="s">
        <v>1675</v>
      </c>
      <c r="P219" s="402">
        <v>44712</v>
      </c>
      <c r="Q219" s="403">
        <v>5199392.3899999997</v>
      </c>
      <c r="R219" s="403" t="s">
        <v>1781</v>
      </c>
      <c r="S219" s="398">
        <v>1</v>
      </c>
      <c r="T219" s="400" t="s">
        <v>1781</v>
      </c>
      <c r="U219" s="400" t="s">
        <v>1781</v>
      </c>
      <c r="V219" s="400" t="s">
        <v>1781</v>
      </c>
      <c r="W219" s="400" t="s">
        <v>1781</v>
      </c>
      <c r="X219" s="400" t="s">
        <v>1781</v>
      </c>
      <c r="Y219" s="400" t="s">
        <v>1781</v>
      </c>
      <c r="Z219" s="400" t="s">
        <v>1781</v>
      </c>
      <c r="AA219" s="400" t="s">
        <v>1781</v>
      </c>
      <c r="AB219" s="400" t="s">
        <v>1781</v>
      </c>
      <c r="AC219" s="404" t="s">
        <v>1781</v>
      </c>
      <c r="AD219" s="607" t="s">
        <v>62</v>
      </c>
      <c r="AE219" s="401" t="s">
        <v>96</v>
      </c>
      <c r="AF219" s="401" t="s">
        <v>1023</v>
      </c>
      <c r="AG219" s="405" t="s">
        <v>96</v>
      </c>
      <c r="AH219" s="405" t="s">
        <v>1024</v>
      </c>
      <c r="AI219" s="405">
        <v>100</v>
      </c>
      <c r="AJ219" s="405">
        <v>1</v>
      </c>
      <c r="AK219" s="405">
        <v>100</v>
      </c>
      <c r="AL219" s="400">
        <v>9.0000000000000011E-3</v>
      </c>
      <c r="AM219" s="400">
        <v>0.2</v>
      </c>
      <c r="AN219" s="400" t="s">
        <v>103</v>
      </c>
      <c r="AO219" s="401" t="s">
        <v>1678</v>
      </c>
      <c r="AP219" s="401" t="s">
        <v>18</v>
      </c>
      <c r="AQ219" s="407" t="s">
        <v>967</v>
      </c>
      <c r="AR219" s="400">
        <v>2.0999999999999994E-3</v>
      </c>
      <c r="AS219" s="400">
        <v>2.0999999999999994E-3</v>
      </c>
      <c r="AT219" s="400"/>
      <c r="AW219" s="226"/>
      <c r="AX219" s="226"/>
      <c r="AY219" s="212"/>
      <c r="AZ219" s="212"/>
      <c r="BA219" s="212"/>
      <c r="BB219" s="214"/>
      <c r="BC219" s="212"/>
      <c r="BD219" s="212"/>
      <c r="BE219" s="212"/>
      <c r="BF219" s="212"/>
      <c r="BG219" s="214"/>
      <c r="BH219" s="214"/>
      <c r="BI219" s="227"/>
      <c r="BJ219" s="227"/>
      <c r="BK219" s="227"/>
      <c r="BL219" s="214"/>
      <c r="BM219" s="214"/>
      <c r="BN219" s="214"/>
      <c r="BO219" s="214"/>
      <c r="BP219" s="214"/>
      <c r="BQ219" s="214"/>
      <c r="BR219" s="214"/>
      <c r="BS219" s="214"/>
      <c r="BT219" s="215"/>
      <c r="BU219" s="216"/>
      <c r="BV219" s="217"/>
      <c r="BW219" s="213"/>
    </row>
    <row r="220" spans="2:75" ht="15.75" customHeight="1">
      <c r="B220" s="394" t="s">
        <v>400</v>
      </c>
      <c r="C220" s="395">
        <v>3119883000141</v>
      </c>
      <c r="D220" s="396" t="s">
        <v>24</v>
      </c>
      <c r="E220" s="396" t="s">
        <v>911</v>
      </c>
      <c r="F220" s="396" t="s">
        <v>915</v>
      </c>
      <c r="G220" s="397" t="s">
        <v>62</v>
      </c>
      <c r="H220" s="397" t="s">
        <v>1692</v>
      </c>
      <c r="I220" s="397" t="s">
        <v>62</v>
      </c>
      <c r="J220" s="397" t="s">
        <v>907</v>
      </c>
      <c r="K220" s="398" t="s">
        <v>81</v>
      </c>
      <c r="L220" s="399"/>
      <c r="M220" s="399" t="s">
        <v>1775</v>
      </c>
      <c r="N220" s="398">
        <v>73652</v>
      </c>
      <c r="O220" s="398" t="s">
        <v>1675</v>
      </c>
      <c r="P220" s="402">
        <v>36342</v>
      </c>
      <c r="Q220" s="403">
        <v>55815222.079999998</v>
      </c>
      <c r="R220" s="403">
        <v>54770027.610555544</v>
      </c>
      <c r="S220" s="398">
        <v>1</v>
      </c>
      <c r="T220" s="400">
        <v>8.337735731448026E-2</v>
      </c>
      <c r="U220" s="400">
        <v>1.0778353717109488</v>
      </c>
      <c r="V220" s="400">
        <v>0.10499784679546553</v>
      </c>
      <c r="W220" s="400">
        <v>1.0293299836015855</v>
      </c>
      <c r="X220" s="400">
        <v>0.11691266623525998</v>
      </c>
      <c r="Y220" s="400">
        <v>0.88656998648121488</v>
      </c>
      <c r="Z220" s="400">
        <v>0.18331949790886282</v>
      </c>
      <c r="AA220" s="400">
        <v>1.0420474561434721</v>
      </c>
      <c r="AB220" s="400">
        <v>8.6988946298215981E-3</v>
      </c>
      <c r="AC220" s="404">
        <v>0.31599051597447658</v>
      </c>
      <c r="AD220" s="607">
        <v>10841389000151</v>
      </c>
      <c r="AE220" s="401" t="s">
        <v>396</v>
      </c>
      <c r="AF220" s="401" t="s">
        <v>1028</v>
      </c>
      <c r="AG220" s="405" t="s">
        <v>1836</v>
      </c>
      <c r="AH220" s="405" t="s">
        <v>1024</v>
      </c>
      <c r="AI220" s="405">
        <v>50000</v>
      </c>
      <c r="AJ220" s="405">
        <v>10000</v>
      </c>
      <c r="AK220" s="405">
        <v>50000</v>
      </c>
      <c r="AL220" s="400">
        <v>1.3500000000000002E-2</v>
      </c>
      <c r="AM220" s="400">
        <v>0.2</v>
      </c>
      <c r="AN220" s="400" t="s">
        <v>103</v>
      </c>
      <c r="AO220" s="401" t="s">
        <v>1678</v>
      </c>
      <c r="AP220" s="401" t="s">
        <v>24</v>
      </c>
      <c r="AQ220" s="407" t="s">
        <v>966</v>
      </c>
      <c r="AR220" s="400">
        <v>2.6999999999999997E-3</v>
      </c>
      <c r="AS220" s="400">
        <v>2.6999999999999997E-3</v>
      </c>
      <c r="AT220" s="400"/>
      <c r="AW220" s="226"/>
      <c r="AX220" s="226"/>
      <c r="AY220" s="212"/>
      <c r="AZ220" s="212"/>
      <c r="BA220" s="212"/>
      <c r="BB220" s="214"/>
      <c r="BC220" s="212"/>
      <c r="BD220" s="212"/>
      <c r="BE220" s="212"/>
      <c r="BF220" s="212"/>
      <c r="BG220" s="214"/>
      <c r="BH220" s="214"/>
      <c r="BI220" s="227"/>
      <c r="BJ220" s="227"/>
      <c r="BK220" s="227"/>
      <c r="BL220" s="214"/>
      <c r="BM220" s="214"/>
      <c r="BN220" s="214"/>
      <c r="BO220" s="214"/>
      <c r="BP220" s="214"/>
      <c r="BQ220" s="214"/>
      <c r="BR220" s="214"/>
      <c r="BS220" s="214"/>
      <c r="BT220" s="215"/>
      <c r="BU220" s="216"/>
      <c r="BV220" s="217"/>
      <c r="BW220" s="213"/>
    </row>
    <row r="221" spans="2:75" ht="15.75" customHeight="1">
      <c r="B221" s="394" t="s">
        <v>798</v>
      </c>
      <c r="C221" s="395">
        <v>34687662000101</v>
      </c>
      <c r="D221" s="396" t="s">
        <v>24</v>
      </c>
      <c r="E221" s="396" t="s">
        <v>911</v>
      </c>
      <c r="F221" s="396" t="s">
        <v>915</v>
      </c>
      <c r="G221" s="397" t="s">
        <v>62</v>
      </c>
      <c r="H221" s="397" t="s">
        <v>1692</v>
      </c>
      <c r="I221" s="397" t="s">
        <v>62</v>
      </c>
      <c r="J221" s="397" t="s">
        <v>907</v>
      </c>
      <c r="K221" s="398" t="s">
        <v>81</v>
      </c>
      <c r="L221" s="399"/>
      <c r="M221" s="399" t="s">
        <v>1775</v>
      </c>
      <c r="N221" s="398">
        <v>523771</v>
      </c>
      <c r="O221" s="398" t="s">
        <v>1675</v>
      </c>
      <c r="P221" s="402">
        <v>43798</v>
      </c>
      <c r="Q221" s="403">
        <v>905203020.04999995</v>
      </c>
      <c r="R221" s="403">
        <v>720945093.73388875</v>
      </c>
      <c r="S221" s="398">
        <v>1</v>
      </c>
      <c r="T221" s="400">
        <v>8.5279639495282833E-2</v>
      </c>
      <c r="U221" s="400">
        <v>1.1024265447522219</v>
      </c>
      <c r="V221" s="400">
        <v>0.11141509986455689</v>
      </c>
      <c r="W221" s="400">
        <v>1.0922405212742523</v>
      </c>
      <c r="X221" s="400">
        <v>0.14897845683233091</v>
      </c>
      <c r="Y221" s="400">
        <v>1.1297307016679565</v>
      </c>
      <c r="Z221" s="400" t="s">
        <v>1781</v>
      </c>
      <c r="AA221" s="400" t="s">
        <v>1781</v>
      </c>
      <c r="AB221" s="400">
        <v>6.5459065006033762E-3</v>
      </c>
      <c r="AC221" s="404">
        <v>1.3024130472692117</v>
      </c>
      <c r="AD221" s="607">
        <v>34687633000131</v>
      </c>
      <c r="AE221" s="401" t="s">
        <v>417</v>
      </c>
      <c r="AF221" s="401" t="s">
        <v>1023</v>
      </c>
      <c r="AG221" s="405" t="s">
        <v>96</v>
      </c>
      <c r="AH221" s="405" t="s">
        <v>1024</v>
      </c>
      <c r="AI221" s="405">
        <v>1</v>
      </c>
      <c r="AJ221" s="405">
        <v>1</v>
      </c>
      <c r="AK221" s="405">
        <v>1</v>
      </c>
      <c r="AL221" s="400">
        <v>8.3999999999999995E-3</v>
      </c>
      <c r="AM221" s="400">
        <v>0.25</v>
      </c>
      <c r="AN221" s="400" t="s">
        <v>103</v>
      </c>
      <c r="AO221" s="401" t="s">
        <v>1678</v>
      </c>
      <c r="AP221" s="401" t="s">
        <v>24</v>
      </c>
      <c r="AQ221" s="407" t="s">
        <v>962</v>
      </c>
      <c r="AR221" s="400">
        <v>2.1333333333333334E-3</v>
      </c>
      <c r="AS221" s="400">
        <v>2.1333333333333334E-3</v>
      </c>
      <c r="AT221" s="400"/>
      <c r="AW221" s="226"/>
      <c r="AX221" s="226"/>
      <c r="AY221" s="212"/>
      <c r="AZ221" s="212"/>
      <c r="BA221" s="212"/>
      <c r="BB221" s="214"/>
      <c r="BC221" s="212"/>
      <c r="BD221" s="212"/>
      <c r="BE221" s="212"/>
      <c r="BF221" s="212"/>
      <c r="BG221" s="214"/>
      <c r="BH221" s="214"/>
      <c r="BI221" s="227"/>
      <c r="BJ221" s="227"/>
      <c r="BK221" s="227"/>
      <c r="BL221" s="214"/>
      <c r="BM221" s="214"/>
      <c r="BN221" s="214"/>
      <c r="BO221" s="214"/>
      <c r="BP221" s="214"/>
      <c r="BQ221" s="214"/>
      <c r="BR221" s="214"/>
      <c r="BS221" s="214"/>
      <c r="BT221" s="215"/>
      <c r="BU221" s="216"/>
      <c r="BV221" s="217"/>
      <c r="BW221" s="213"/>
    </row>
    <row r="222" spans="2:75" ht="15.75" customHeight="1">
      <c r="B222" s="394" t="s">
        <v>1396</v>
      </c>
      <c r="C222" s="395">
        <v>18683208000118</v>
      </c>
      <c r="D222" s="396" t="s">
        <v>24</v>
      </c>
      <c r="E222" s="396" t="s">
        <v>911</v>
      </c>
      <c r="F222" s="396" t="s">
        <v>915</v>
      </c>
      <c r="G222" s="397" t="s">
        <v>62</v>
      </c>
      <c r="H222" s="397" t="s">
        <v>1692</v>
      </c>
      <c r="I222" s="397" t="s">
        <v>62</v>
      </c>
      <c r="J222" s="397"/>
      <c r="K222" s="398" t="s">
        <v>81</v>
      </c>
      <c r="L222" s="399"/>
      <c r="M222" s="399" t="s">
        <v>1775</v>
      </c>
      <c r="N222" s="398">
        <v>382485</v>
      </c>
      <c r="O222" s="398" t="s">
        <v>1675</v>
      </c>
      <c r="P222" s="402">
        <v>41961</v>
      </c>
      <c r="Q222" s="403">
        <v>94825003.349999994</v>
      </c>
      <c r="R222" s="403">
        <v>85286486.052103147</v>
      </c>
      <c r="S222" s="398">
        <v>1</v>
      </c>
      <c r="T222" s="400">
        <v>5.3864626941139804E-2</v>
      </c>
      <c r="U222" s="400">
        <v>0.69631854583968844</v>
      </c>
      <c r="V222" s="400">
        <v>6.6249838674594663E-2</v>
      </c>
      <c r="W222" s="400">
        <v>0.64946994093476218</v>
      </c>
      <c r="X222" s="400">
        <v>0.10093704941926318</v>
      </c>
      <c r="Y222" s="400">
        <v>0.76542398202617545</v>
      </c>
      <c r="Z222" s="400">
        <v>0.12515556083230139</v>
      </c>
      <c r="AA222" s="400">
        <v>0.71142478173460022</v>
      </c>
      <c r="AB222" s="400">
        <v>2.3868156463970586E-2</v>
      </c>
      <c r="AC222" s="404">
        <v>-1.3705568734296305</v>
      </c>
      <c r="AD222" s="607" t="s">
        <v>62</v>
      </c>
      <c r="AE222" s="401" t="s">
        <v>114</v>
      </c>
      <c r="AF222" s="401" t="s">
        <v>1028</v>
      </c>
      <c r="AG222" s="405" t="s">
        <v>1836</v>
      </c>
      <c r="AH222" s="405" t="s">
        <v>1024</v>
      </c>
      <c r="AI222" s="405">
        <v>1000</v>
      </c>
      <c r="AJ222" s="405">
        <v>0</v>
      </c>
      <c r="AK222" s="405">
        <v>500</v>
      </c>
      <c r="AL222" s="400">
        <v>3.0000000000000001E-3</v>
      </c>
      <c r="AM222" s="400">
        <v>0.15</v>
      </c>
      <c r="AN222" s="400" t="s">
        <v>103</v>
      </c>
      <c r="AO222" s="401" t="s">
        <v>1678</v>
      </c>
      <c r="AP222" s="401" t="s">
        <v>24</v>
      </c>
      <c r="AQ222" s="407" t="s">
        <v>966</v>
      </c>
      <c r="AR222" s="400">
        <v>8.0009999999999999E-4</v>
      </c>
      <c r="AS222" s="400">
        <v>8.0009999999999999E-4</v>
      </c>
      <c r="AT222" s="400"/>
      <c r="AW222" s="226"/>
      <c r="AX222" s="226"/>
      <c r="AY222" s="212"/>
      <c r="AZ222" s="212"/>
      <c r="BA222" s="212"/>
      <c r="BB222" s="214"/>
      <c r="BC222" s="212"/>
      <c r="BD222" s="212"/>
      <c r="BE222" s="212"/>
      <c r="BF222" s="212"/>
      <c r="BG222" s="214"/>
      <c r="BH222" s="214"/>
      <c r="BI222" s="227"/>
      <c r="BJ222" s="227"/>
      <c r="BK222" s="227"/>
      <c r="BL222" s="214"/>
      <c r="BM222" s="214"/>
      <c r="BN222" s="214"/>
      <c r="BO222" s="214"/>
      <c r="BP222" s="214"/>
      <c r="BQ222" s="214"/>
      <c r="BR222" s="214"/>
      <c r="BS222" s="214"/>
      <c r="BT222" s="215"/>
      <c r="BU222" s="216"/>
      <c r="BV222" s="217"/>
      <c r="BW222" s="213"/>
    </row>
    <row r="223" spans="2:75" ht="15.75" customHeight="1">
      <c r="B223" s="394" t="s">
        <v>1433</v>
      </c>
      <c r="C223" s="395">
        <v>6301947000119</v>
      </c>
      <c r="D223" s="396" t="s">
        <v>24</v>
      </c>
      <c r="E223" s="396" t="s">
        <v>911</v>
      </c>
      <c r="F223" s="396" t="s">
        <v>915</v>
      </c>
      <c r="G223" s="397" t="s">
        <v>62</v>
      </c>
      <c r="H223" s="397" t="s">
        <v>1692</v>
      </c>
      <c r="I223" s="397" t="s">
        <v>62</v>
      </c>
      <c r="J223" s="397"/>
      <c r="K223" s="398" t="s">
        <v>81</v>
      </c>
      <c r="L223" s="399"/>
      <c r="M223" s="399" t="s">
        <v>1775</v>
      </c>
      <c r="N223" s="398">
        <v>133825</v>
      </c>
      <c r="O223" s="398" t="s">
        <v>1675</v>
      </c>
      <c r="P223" s="402">
        <v>38300</v>
      </c>
      <c r="Q223" s="403">
        <v>204682303.74000001</v>
      </c>
      <c r="R223" s="403">
        <v>310288564.72900802</v>
      </c>
      <c r="S223" s="398">
        <v>1</v>
      </c>
      <c r="T223" s="400">
        <v>0.11169346120844015</v>
      </c>
      <c r="U223" s="400">
        <v>1.4438831735240631</v>
      </c>
      <c r="V223" s="400">
        <v>0.12577843190598625</v>
      </c>
      <c r="W223" s="400">
        <v>1.2330492024605326</v>
      </c>
      <c r="X223" s="400">
        <v>0.15072158125065416</v>
      </c>
      <c r="Y223" s="400">
        <v>1.1429491307890423</v>
      </c>
      <c r="Z223" s="400">
        <v>0.21222125958134308</v>
      </c>
      <c r="AA223" s="400">
        <v>1.2063344391017474</v>
      </c>
      <c r="AB223" s="400">
        <v>1.6086052186708607E-2</v>
      </c>
      <c r="AC223" s="404">
        <v>1.3352745422943142</v>
      </c>
      <c r="AD223" s="607">
        <v>28087314000192</v>
      </c>
      <c r="AE223" s="401" t="s">
        <v>509</v>
      </c>
      <c r="AF223" s="401" t="s">
        <v>1023</v>
      </c>
      <c r="AG223" s="405" t="s">
        <v>96</v>
      </c>
      <c r="AH223" s="405" t="s">
        <v>1024</v>
      </c>
      <c r="AI223" s="405">
        <v>1000</v>
      </c>
      <c r="AJ223" s="405">
        <v>1000</v>
      </c>
      <c r="AK223" s="405">
        <v>1000</v>
      </c>
      <c r="AL223" s="400">
        <v>9.0000000000000011E-3</v>
      </c>
      <c r="AM223" s="400">
        <v>0.2</v>
      </c>
      <c r="AN223" s="400" t="s">
        <v>103</v>
      </c>
      <c r="AO223" s="401" t="s">
        <v>1678</v>
      </c>
      <c r="AP223" s="401" t="s">
        <v>24</v>
      </c>
      <c r="AQ223" s="407" t="s">
        <v>962</v>
      </c>
      <c r="AR223" s="400">
        <v>1.9997999999999995E-3</v>
      </c>
      <c r="AS223" s="400">
        <v>1.9997999999999995E-3</v>
      </c>
      <c r="AT223" s="400"/>
      <c r="AW223" s="226"/>
      <c r="AX223" s="226"/>
      <c r="AY223" s="212"/>
      <c r="AZ223" s="212"/>
      <c r="BA223" s="212"/>
      <c r="BB223" s="214"/>
      <c r="BC223" s="212"/>
      <c r="BD223" s="212"/>
      <c r="BE223" s="212"/>
      <c r="BF223" s="212"/>
      <c r="BG223" s="214"/>
      <c r="BH223" s="214"/>
      <c r="BI223" s="227"/>
      <c r="BJ223" s="227"/>
      <c r="BK223" s="227"/>
      <c r="BL223" s="214"/>
      <c r="BM223" s="214"/>
      <c r="BN223" s="214"/>
      <c r="BO223" s="214"/>
      <c r="BP223" s="214"/>
      <c r="BQ223" s="214"/>
      <c r="BR223" s="214"/>
      <c r="BS223" s="214"/>
      <c r="BT223" s="215"/>
      <c r="BU223" s="216"/>
      <c r="BV223" s="217"/>
      <c r="BW223" s="213"/>
    </row>
    <row r="224" spans="2:75" ht="15.75" customHeight="1">
      <c r="B224" s="394" t="s">
        <v>1438</v>
      </c>
      <c r="C224" s="395">
        <v>15578417000103</v>
      </c>
      <c r="D224" s="396" t="s">
        <v>24</v>
      </c>
      <c r="E224" s="396" t="s">
        <v>911</v>
      </c>
      <c r="F224" s="396" t="s">
        <v>915</v>
      </c>
      <c r="G224" s="397" t="s">
        <v>62</v>
      </c>
      <c r="H224" s="397" t="s">
        <v>1692</v>
      </c>
      <c r="I224" s="397" t="s">
        <v>62</v>
      </c>
      <c r="J224" s="397" t="s">
        <v>907</v>
      </c>
      <c r="K224" s="398" t="s">
        <v>81</v>
      </c>
      <c r="L224" s="399"/>
      <c r="M224" s="399" t="s">
        <v>1775</v>
      </c>
      <c r="N224" s="398">
        <v>307998</v>
      </c>
      <c r="O224" s="398" t="s">
        <v>1675</v>
      </c>
      <c r="P224" s="402">
        <v>41096</v>
      </c>
      <c r="Q224" s="403">
        <v>576947751.51999998</v>
      </c>
      <c r="R224" s="403">
        <v>988752002.73424709</v>
      </c>
      <c r="S224" s="398">
        <v>1</v>
      </c>
      <c r="T224" s="400">
        <v>6.7267472651461269E-2</v>
      </c>
      <c r="U224" s="400">
        <v>0.86957974832277507</v>
      </c>
      <c r="V224" s="400">
        <v>8.5347667051419052E-2</v>
      </c>
      <c r="W224" s="400">
        <v>0.83669251711040526</v>
      </c>
      <c r="X224" s="400">
        <v>0.11192606170317254</v>
      </c>
      <c r="Y224" s="400">
        <v>0.84875565844507439</v>
      </c>
      <c r="Z224" s="400">
        <v>0.15965762161945318</v>
      </c>
      <c r="AA224" s="400">
        <v>0.90754568041190764</v>
      </c>
      <c r="AB224" s="400">
        <v>8.484496795630533E-3</v>
      </c>
      <c r="AC224" s="404">
        <v>-1.7918039878121488</v>
      </c>
      <c r="AD224" s="607">
        <v>11616552000145</v>
      </c>
      <c r="AE224" s="401" t="s">
        <v>516</v>
      </c>
      <c r="AF224" s="401" t="s">
        <v>1028</v>
      </c>
      <c r="AG224" s="405" t="s">
        <v>1836</v>
      </c>
      <c r="AH224" s="405" t="s">
        <v>1024</v>
      </c>
      <c r="AI224" s="405">
        <v>1000</v>
      </c>
      <c r="AJ224" s="405">
        <v>0</v>
      </c>
      <c r="AK224" s="405">
        <v>0</v>
      </c>
      <c r="AL224" s="400">
        <v>0.01</v>
      </c>
      <c r="AM224" s="400">
        <v>0.2</v>
      </c>
      <c r="AN224" s="400" t="s">
        <v>103</v>
      </c>
      <c r="AO224" s="401" t="s">
        <v>1675</v>
      </c>
      <c r="AP224" s="401" t="s">
        <v>24</v>
      </c>
      <c r="AQ224" s="407" t="s">
        <v>966</v>
      </c>
      <c r="AR224" s="400">
        <v>2.5000000000000001E-3</v>
      </c>
      <c r="AS224" s="400">
        <v>2.5000000000000001E-3</v>
      </c>
      <c r="AT224" s="400"/>
      <c r="AW224" s="226"/>
      <c r="AX224" s="226"/>
      <c r="AY224" s="212"/>
      <c r="AZ224" s="212"/>
      <c r="BA224" s="212"/>
      <c r="BB224" s="214"/>
      <c r="BC224" s="212"/>
      <c r="BD224" s="212"/>
      <c r="BE224" s="212"/>
      <c r="BF224" s="212"/>
      <c r="BG224" s="214"/>
      <c r="BH224" s="214"/>
      <c r="BI224" s="227"/>
      <c r="BJ224" s="227"/>
      <c r="BK224" s="227"/>
      <c r="BL224" s="214"/>
      <c r="BM224" s="214"/>
      <c r="BN224" s="214"/>
      <c r="BO224" s="214"/>
      <c r="BP224" s="214"/>
      <c r="BQ224" s="214"/>
      <c r="BR224" s="214"/>
      <c r="BS224" s="214"/>
      <c r="BT224" s="215"/>
      <c r="BU224" s="216"/>
      <c r="BV224" s="217"/>
      <c r="BW224" s="213"/>
    </row>
    <row r="225" spans="2:75" ht="15.75" customHeight="1">
      <c r="B225" s="394" t="s">
        <v>523</v>
      </c>
      <c r="C225" s="395">
        <v>947958000194</v>
      </c>
      <c r="D225" s="396" t="s">
        <v>24</v>
      </c>
      <c r="E225" s="396" t="s">
        <v>911</v>
      </c>
      <c r="F225" s="396" t="s">
        <v>915</v>
      </c>
      <c r="G225" s="397" t="s">
        <v>62</v>
      </c>
      <c r="H225" s="397" t="s">
        <v>1692</v>
      </c>
      <c r="I225" s="397" t="s">
        <v>62</v>
      </c>
      <c r="J225" s="397" t="s">
        <v>907</v>
      </c>
      <c r="K225" s="398" t="s">
        <v>81</v>
      </c>
      <c r="L225" s="399"/>
      <c r="M225" s="399" t="s">
        <v>62</v>
      </c>
      <c r="N225" s="398">
        <v>42651</v>
      </c>
      <c r="O225" s="398" t="s">
        <v>1675</v>
      </c>
      <c r="P225" s="402">
        <v>35219</v>
      </c>
      <c r="Q225" s="403">
        <v>84673923.680000007</v>
      </c>
      <c r="R225" s="403">
        <v>119352736.53972222</v>
      </c>
      <c r="S225" s="398">
        <v>1</v>
      </c>
      <c r="T225" s="400">
        <v>8.0689130919262775E-2</v>
      </c>
      <c r="U225" s="400">
        <v>1.043084144408267</v>
      </c>
      <c r="V225" s="400">
        <v>0.10815397863830456</v>
      </c>
      <c r="W225" s="400">
        <v>1.0602706289308403</v>
      </c>
      <c r="X225" s="400">
        <v>0.13304353295330462</v>
      </c>
      <c r="Y225" s="400">
        <v>1.0088932791462657</v>
      </c>
      <c r="Z225" s="400">
        <v>0.17835700427749002</v>
      </c>
      <c r="AA225" s="400">
        <v>1.0138390335605614</v>
      </c>
      <c r="AB225" s="400">
        <v>1.1110510350468434E-2</v>
      </c>
      <c r="AC225" s="404">
        <v>0.50635326069462749</v>
      </c>
      <c r="AD225" s="607" t="s">
        <v>62</v>
      </c>
      <c r="AE225" s="401" t="s">
        <v>522</v>
      </c>
      <c r="AF225" s="401" t="s">
        <v>1028</v>
      </c>
      <c r="AG225" s="405" t="s">
        <v>1836</v>
      </c>
      <c r="AH225" s="405" t="s">
        <v>1024</v>
      </c>
      <c r="AI225" s="405">
        <v>50000</v>
      </c>
      <c r="AJ225" s="405">
        <v>5000</v>
      </c>
      <c r="AK225" s="405">
        <v>25000</v>
      </c>
      <c r="AL225" s="400">
        <v>1.4999999999999999E-2</v>
      </c>
      <c r="AM225" s="400">
        <v>0.2</v>
      </c>
      <c r="AN225" s="400" t="s">
        <v>103</v>
      </c>
      <c r="AO225" s="401" t="s">
        <v>1678</v>
      </c>
      <c r="AP225" s="401" t="s">
        <v>24</v>
      </c>
      <c r="AQ225" s="407" t="s">
        <v>962</v>
      </c>
      <c r="AR225" s="400">
        <v>4.0000000000000001E-3</v>
      </c>
      <c r="AS225" s="400">
        <v>4.0000000000000001E-3</v>
      </c>
      <c r="AT225" s="400"/>
      <c r="AW225" s="226"/>
      <c r="AX225" s="226"/>
      <c r="AY225" s="212"/>
      <c r="AZ225" s="212"/>
      <c r="BA225" s="212"/>
      <c r="BB225" s="214"/>
      <c r="BC225" s="212"/>
      <c r="BD225" s="212"/>
      <c r="BE225" s="212"/>
      <c r="BF225" s="212"/>
      <c r="BG225" s="214"/>
      <c r="BH225" s="214"/>
      <c r="BI225" s="227"/>
      <c r="BJ225" s="227"/>
      <c r="BK225" s="227"/>
      <c r="BL225" s="214"/>
      <c r="BM225" s="214"/>
      <c r="BN225" s="214"/>
      <c r="BO225" s="214"/>
      <c r="BP225" s="214"/>
      <c r="BQ225" s="214"/>
      <c r="BR225" s="214"/>
      <c r="BS225" s="214"/>
      <c r="BT225" s="215"/>
      <c r="BU225" s="216"/>
      <c r="BV225" s="217"/>
      <c r="BW225" s="213"/>
    </row>
    <row r="226" spans="2:75" ht="15.75" customHeight="1">
      <c r="B226" s="394" t="s">
        <v>1548</v>
      </c>
      <c r="C226" s="395">
        <v>12839769000187</v>
      </c>
      <c r="D226" s="396" t="s">
        <v>24</v>
      </c>
      <c r="E226" s="396" t="s">
        <v>911</v>
      </c>
      <c r="F226" s="396" t="s">
        <v>915</v>
      </c>
      <c r="G226" s="397" t="s">
        <v>62</v>
      </c>
      <c r="H226" s="397" t="s">
        <v>1692</v>
      </c>
      <c r="I226" s="397" t="s">
        <v>62</v>
      </c>
      <c r="J226" s="397"/>
      <c r="K226" s="398" t="s">
        <v>81</v>
      </c>
      <c r="L226" s="399"/>
      <c r="M226" s="399" t="s">
        <v>1775</v>
      </c>
      <c r="N226" s="398">
        <v>268471</v>
      </c>
      <c r="O226" s="398" t="s">
        <v>1675</v>
      </c>
      <c r="P226" s="402">
        <v>40597</v>
      </c>
      <c r="Q226" s="403">
        <v>23046359.25</v>
      </c>
      <c r="R226" s="403">
        <v>26589581.039761908</v>
      </c>
      <c r="S226" s="398">
        <v>1</v>
      </c>
      <c r="T226" s="400">
        <v>8.0052408551531062E-2</v>
      </c>
      <c r="U226" s="400">
        <v>1.0348531100842564</v>
      </c>
      <c r="V226" s="400">
        <v>7.7384387829990686E-2</v>
      </c>
      <c r="W226" s="400">
        <v>0.7586257536426263</v>
      </c>
      <c r="X226" s="400">
        <v>8.9445961060032664E-2</v>
      </c>
      <c r="Y226" s="400">
        <v>0.67828497152070011</v>
      </c>
      <c r="Z226" s="400">
        <v>8.4621650556171435E-2</v>
      </c>
      <c r="AA226" s="400">
        <v>0.4810168951071358</v>
      </c>
      <c r="AB226" s="400">
        <v>1.6388735952675385E-2</v>
      </c>
      <c r="AC226" s="404">
        <v>-1.3711166063304177</v>
      </c>
      <c r="AD226" s="607" t="s">
        <v>62</v>
      </c>
      <c r="AE226" s="401" t="s">
        <v>636</v>
      </c>
      <c r="AF226" s="401" t="s">
        <v>1026</v>
      </c>
      <c r="AG226" s="405" t="s">
        <v>1027</v>
      </c>
      <c r="AH226" s="405" t="s">
        <v>1024</v>
      </c>
      <c r="AI226" s="405">
        <v>5000</v>
      </c>
      <c r="AJ226" s="405">
        <v>2500</v>
      </c>
      <c r="AK226" s="405">
        <v>2500</v>
      </c>
      <c r="AL226" s="400">
        <v>0.01</v>
      </c>
      <c r="AM226" s="400">
        <v>0.2</v>
      </c>
      <c r="AN226" s="400" t="s">
        <v>103</v>
      </c>
      <c r="AO226" s="401" t="s">
        <v>1675</v>
      </c>
      <c r="AP226" s="401" t="s">
        <v>24</v>
      </c>
      <c r="AQ226" s="407" t="s">
        <v>962</v>
      </c>
      <c r="AR226" s="400">
        <v>3.5999999999999999E-3</v>
      </c>
      <c r="AS226" s="400">
        <v>3.5999999999999999E-3</v>
      </c>
      <c r="AT226" s="400"/>
      <c r="AW226" s="226"/>
      <c r="AX226" s="226"/>
      <c r="AY226" s="212"/>
      <c r="AZ226" s="212"/>
      <c r="BA226" s="212"/>
      <c r="BB226" s="214"/>
      <c r="BC226" s="212"/>
      <c r="BD226" s="212"/>
      <c r="BE226" s="212"/>
      <c r="BF226" s="212"/>
      <c r="BG226" s="214"/>
      <c r="BH226" s="214"/>
      <c r="BI226" s="227"/>
      <c r="BJ226" s="227"/>
      <c r="BK226" s="227"/>
      <c r="BL226" s="214"/>
      <c r="BM226" s="214"/>
      <c r="BN226" s="214"/>
      <c r="BO226" s="214"/>
      <c r="BP226" s="214"/>
      <c r="BQ226" s="214"/>
      <c r="BR226" s="214"/>
      <c r="BS226" s="214"/>
      <c r="BT226" s="215"/>
      <c r="BU226" s="216"/>
      <c r="BV226" s="217"/>
      <c r="BW226" s="213"/>
    </row>
    <row r="227" spans="2:75" ht="15.75" customHeight="1">
      <c r="B227" s="394" t="s">
        <v>1553</v>
      </c>
      <c r="C227" s="395">
        <v>7381653000107</v>
      </c>
      <c r="D227" s="396" t="s">
        <v>18</v>
      </c>
      <c r="E227" s="396" t="s">
        <v>916</v>
      </c>
      <c r="F227" s="396" t="s">
        <v>915</v>
      </c>
      <c r="G227" s="397" t="s">
        <v>1048</v>
      </c>
      <c r="H227" s="397" t="s">
        <v>62</v>
      </c>
      <c r="I227" s="397" t="s">
        <v>62</v>
      </c>
      <c r="J227" s="397" t="s">
        <v>904</v>
      </c>
      <c r="K227" s="398" t="s">
        <v>81</v>
      </c>
      <c r="L227" s="399"/>
      <c r="M227" s="399" t="s">
        <v>62</v>
      </c>
      <c r="N227" s="398">
        <v>284701</v>
      </c>
      <c r="O227" s="398" t="s">
        <v>1675</v>
      </c>
      <c r="P227" s="402">
        <v>38497</v>
      </c>
      <c r="Q227" s="403">
        <v>68323864.590000004</v>
      </c>
      <c r="R227" s="403">
        <v>93153587.096388921</v>
      </c>
      <c r="S227" s="398">
        <v>1</v>
      </c>
      <c r="T227" s="400">
        <v>7.8763403891368711E-2</v>
      </c>
      <c r="U227" s="400">
        <v>1.0181898952526447</v>
      </c>
      <c r="V227" s="400">
        <v>8.8046531107292658E-2</v>
      </c>
      <c r="W227" s="400">
        <v>0.86315040914496133</v>
      </c>
      <c r="X227" s="400">
        <v>8.4314696425530133E-2</v>
      </c>
      <c r="Y227" s="400">
        <v>0.63937365964891224</v>
      </c>
      <c r="Z227" s="400">
        <v>0.12192529132718044</v>
      </c>
      <c r="AA227" s="400">
        <v>0.69306288265203464</v>
      </c>
      <c r="AB227" s="400">
        <v>8.8750819842201359E-3</v>
      </c>
      <c r="AC227" s="404">
        <v>-1.4326358250379927</v>
      </c>
      <c r="AD227" s="607" t="s">
        <v>62</v>
      </c>
      <c r="AE227" s="401" t="s">
        <v>636</v>
      </c>
      <c r="AF227" s="401" t="s">
        <v>1026</v>
      </c>
      <c r="AG227" s="405" t="s">
        <v>1027</v>
      </c>
      <c r="AH227" s="405" t="s">
        <v>1024</v>
      </c>
      <c r="AI227" s="405">
        <v>500</v>
      </c>
      <c r="AJ227" s="405">
        <v>500</v>
      </c>
      <c r="AK227" s="405">
        <v>500</v>
      </c>
      <c r="AL227" s="400">
        <v>5.0000000000000001E-3</v>
      </c>
      <c r="AM227" s="400">
        <v>0.2</v>
      </c>
      <c r="AN227" s="400" t="s">
        <v>103</v>
      </c>
      <c r="AO227" s="401" t="s">
        <v>1675</v>
      </c>
      <c r="AP227" s="401" t="s">
        <v>18</v>
      </c>
      <c r="AQ227" s="407" t="s">
        <v>967</v>
      </c>
      <c r="AR227" s="400">
        <v>1.8E-3</v>
      </c>
      <c r="AS227" s="400">
        <v>1.8E-3</v>
      </c>
      <c r="AT227" s="400"/>
      <c r="AW227" s="226"/>
      <c r="AX227" s="226"/>
      <c r="AY227" s="212"/>
      <c r="AZ227" s="212"/>
      <c r="BA227" s="212"/>
      <c r="BB227" s="214"/>
      <c r="BC227" s="212"/>
      <c r="BD227" s="212"/>
      <c r="BE227" s="212"/>
      <c r="BF227" s="212"/>
      <c r="BG227" s="214"/>
      <c r="BH227" s="214"/>
      <c r="BI227" s="227"/>
      <c r="BJ227" s="227"/>
      <c r="BK227" s="227"/>
      <c r="BL227" s="214"/>
      <c r="BM227" s="214"/>
      <c r="BN227" s="214"/>
      <c r="BO227" s="214"/>
      <c r="BP227" s="214"/>
      <c r="BQ227" s="214"/>
      <c r="BR227" s="214"/>
      <c r="BS227" s="214"/>
      <c r="BT227" s="215"/>
      <c r="BU227" s="216"/>
      <c r="BV227" s="217"/>
      <c r="BW227" s="213"/>
    </row>
    <row r="228" spans="2:75" ht="15.75" customHeight="1">
      <c r="B228" s="394" t="s">
        <v>640</v>
      </c>
      <c r="C228" s="395">
        <v>12120451000141</v>
      </c>
      <c r="D228" s="396" t="s">
        <v>24</v>
      </c>
      <c r="E228" s="396" t="s">
        <v>911</v>
      </c>
      <c r="F228" s="396" t="s">
        <v>915</v>
      </c>
      <c r="G228" s="397" t="s">
        <v>62</v>
      </c>
      <c r="H228" s="397" t="s">
        <v>1692</v>
      </c>
      <c r="I228" s="397" t="s">
        <v>62</v>
      </c>
      <c r="J228" s="397"/>
      <c r="K228" s="398" t="s">
        <v>81</v>
      </c>
      <c r="L228" s="399"/>
      <c r="M228" s="399" t="s">
        <v>62</v>
      </c>
      <c r="N228" s="398">
        <v>406619</v>
      </c>
      <c r="O228" s="398" t="s">
        <v>1678</v>
      </c>
      <c r="P228" s="402">
        <v>40387</v>
      </c>
      <c r="Q228" s="403">
        <v>12481911.859999999</v>
      </c>
      <c r="R228" s="403">
        <v>27007980.686031755</v>
      </c>
      <c r="S228" s="398">
        <v>1</v>
      </c>
      <c r="T228" s="400">
        <v>6.930169594002944E-2</v>
      </c>
      <c r="U228" s="400">
        <v>0.89587654981658016</v>
      </c>
      <c r="V228" s="400">
        <v>8.5281334566218892E-2</v>
      </c>
      <c r="W228" s="400">
        <v>0.83604223695717184</v>
      </c>
      <c r="X228" s="400">
        <v>9.9257250657065477E-2</v>
      </c>
      <c r="Y228" s="400">
        <v>0.75268576285926336</v>
      </c>
      <c r="Z228" s="400">
        <v>0.17993464602664755</v>
      </c>
      <c r="AA228" s="400">
        <v>1.0228068607157101</v>
      </c>
      <c r="AB228" s="400">
        <v>2.1228138618860214E-2</v>
      </c>
      <c r="AC228" s="404">
        <v>-0.7101573339739703</v>
      </c>
      <c r="AD228" s="607" t="s">
        <v>62</v>
      </c>
      <c r="AE228" s="401" t="s">
        <v>641</v>
      </c>
      <c r="AF228" s="401" t="s">
        <v>1018</v>
      </c>
      <c r="AG228" s="405" t="s">
        <v>1835</v>
      </c>
      <c r="AH228" s="405" t="s">
        <v>1024</v>
      </c>
      <c r="AI228" s="405">
        <v>1000</v>
      </c>
      <c r="AJ228" s="405">
        <v>1000</v>
      </c>
      <c r="AK228" s="405">
        <v>1000</v>
      </c>
      <c r="AL228" s="400">
        <v>0.02</v>
      </c>
      <c r="AM228" s="400">
        <v>0.2</v>
      </c>
      <c r="AN228" s="400" t="s">
        <v>103</v>
      </c>
      <c r="AO228" s="401" t="s">
        <v>1678</v>
      </c>
      <c r="AP228" s="401" t="s">
        <v>24</v>
      </c>
      <c r="AQ228" s="407" t="s">
        <v>966</v>
      </c>
      <c r="AR228" s="400">
        <v>4.0000000000000001E-3</v>
      </c>
      <c r="AS228" s="400">
        <v>4.0000000000000001E-3</v>
      </c>
      <c r="AT228" s="400"/>
      <c r="AW228" s="226"/>
      <c r="AX228" s="226"/>
      <c r="AY228" s="212"/>
      <c r="AZ228" s="212"/>
      <c r="BA228" s="212"/>
      <c r="BB228" s="214"/>
      <c r="BC228" s="212"/>
      <c r="BD228" s="212"/>
      <c r="BE228" s="212"/>
      <c r="BF228" s="212"/>
      <c r="BG228" s="214"/>
      <c r="BH228" s="214"/>
      <c r="BI228" s="227"/>
      <c r="BJ228" s="227"/>
      <c r="BK228" s="227"/>
      <c r="BL228" s="214"/>
      <c r="BM228" s="214"/>
      <c r="BN228" s="214"/>
      <c r="BO228" s="214"/>
      <c r="BP228" s="214"/>
      <c r="BQ228" s="214"/>
      <c r="BR228" s="214"/>
      <c r="BS228" s="214"/>
      <c r="BT228" s="215"/>
      <c r="BU228" s="216"/>
      <c r="BV228" s="217"/>
      <c r="BW228" s="213"/>
    </row>
    <row r="229" spans="2:75" ht="15.75" customHeight="1">
      <c r="B229" s="394" t="s">
        <v>826</v>
      </c>
      <c r="C229" s="395">
        <v>22187946000141</v>
      </c>
      <c r="D229" s="396" t="s">
        <v>24</v>
      </c>
      <c r="E229" s="396" t="s">
        <v>911</v>
      </c>
      <c r="F229" s="396" t="s">
        <v>915</v>
      </c>
      <c r="G229" s="397" t="s">
        <v>62</v>
      </c>
      <c r="H229" s="397" t="s">
        <v>1693</v>
      </c>
      <c r="I229" s="397" t="s">
        <v>62</v>
      </c>
      <c r="J229" s="397" t="s">
        <v>907</v>
      </c>
      <c r="K229" s="398" t="s">
        <v>81</v>
      </c>
      <c r="L229" s="399"/>
      <c r="M229" s="399" t="s">
        <v>1775</v>
      </c>
      <c r="N229" s="398">
        <v>396052</v>
      </c>
      <c r="O229" s="398" t="s">
        <v>1678</v>
      </c>
      <c r="P229" s="402">
        <v>42145</v>
      </c>
      <c r="Q229" s="403">
        <v>1299480853.3399999</v>
      </c>
      <c r="R229" s="403">
        <v>1310603260.9276984</v>
      </c>
      <c r="S229" s="398">
        <v>1</v>
      </c>
      <c r="T229" s="400">
        <v>0.11805272250332388</v>
      </c>
      <c r="U229" s="400">
        <v>1.5260905854923443</v>
      </c>
      <c r="V229" s="400">
        <v>8.7886517384448526E-2</v>
      </c>
      <c r="W229" s="400">
        <v>0.86158173961755646</v>
      </c>
      <c r="X229" s="400">
        <v>0.14542380385287079</v>
      </c>
      <c r="Y229" s="400">
        <v>1.1027751223844955</v>
      </c>
      <c r="Z229" s="400">
        <v>0.20230400101710111</v>
      </c>
      <c r="AA229" s="400">
        <v>1.1499615263637741</v>
      </c>
      <c r="AB229" s="400">
        <v>8.3422229132051287E-2</v>
      </c>
      <c r="AC229" s="404">
        <v>-0.11312474830463629</v>
      </c>
      <c r="AD229" s="607">
        <v>7455507000189</v>
      </c>
      <c r="AE229" s="401" t="s">
        <v>282</v>
      </c>
      <c r="AF229" s="401" t="s">
        <v>1023</v>
      </c>
      <c r="AG229" s="405" t="s">
        <v>96</v>
      </c>
      <c r="AH229" s="405" t="s">
        <v>1024</v>
      </c>
      <c r="AI229" s="405">
        <v>5000</v>
      </c>
      <c r="AJ229" s="405">
        <v>2000</v>
      </c>
      <c r="AK229" s="405">
        <v>5000</v>
      </c>
      <c r="AL229" s="400">
        <v>1.4999999999999999E-2</v>
      </c>
      <c r="AM229" s="400">
        <v>0.2</v>
      </c>
      <c r="AN229" s="400" t="s">
        <v>103</v>
      </c>
      <c r="AO229" s="401" t="s">
        <v>1678</v>
      </c>
      <c r="AP229" s="401" t="s">
        <v>24</v>
      </c>
      <c r="AQ229" s="407" t="s">
        <v>962</v>
      </c>
      <c r="AR229" s="400" t="s">
        <v>62</v>
      </c>
      <c r="AS229" s="400" t="s">
        <v>62</v>
      </c>
      <c r="AT229" s="400"/>
      <c r="AW229" s="226"/>
      <c r="AX229" s="226"/>
      <c r="AY229" s="212"/>
      <c r="AZ229" s="212"/>
      <c r="BA229" s="212"/>
      <c r="BB229" s="214"/>
      <c r="BC229" s="212"/>
      <c r="BD229" s="212"/>
      <c r="BE229" s="212"/>
      <c r="BF229" s="212"/>
      <c r="BG229" s="214"/>
      <c r="BH229" s="214"/>
      <c r="BI229" s="227"/>
      <c r="BJ229" s="227"/>
      <c r="BK229" s="227"/>
      <c r="BL229" s="249"/>
      <c r="BM229" s="214"/>
      <c r="BN229" s="214"/>
      <c r="BO229" s="214"/>
      <c r="BP229" s="214"/>
      <c r="BQ229" s="214"/>
      <c r="BR229" s="214"/>
      <c r="BS229" s="214"/>
      <c r="BT229" s="215"/>
      <c r="BU229" s="216"/>
      <c r="BV229" s="217"/>
      <c r="BW229" s="213"/>
    </row>
    <row r="230" spans="2:75" ht="15.75" customHeight="1">
      <c r="B230" s="394" t="s">
        <v>694</v>
      </c>
      <c r="C230" s="395">
        <v>30887013000195</v>
      </c>
      <c r="D230" s="396" t="s">
        <v>24</v>
      </c>
      <c r="E230" s="396" t="s">
        <v>911</v>
      </c>
      <c r="F230" s="396" t="s">
        <v>915</v>
      </c>
      <c r="G230" s="397" t="s">
        <v>62</v>
      </c>
      <c r="H230" s="397" t="s">
        <v>1693</v>
      </c>
      <c r="I230" s="397" t="s">
        <v>62</v>
      </c>
      <c r="J230" s="397"/>
      <c r="K230" s="398" t="s">
        <v>81</v>
      </c>
      <c r="L230" s="399"/>
      <c r="M230" s="399" t="s">
        <v>1775</v>
      </c>
      <c r="N230" s="398">
        <v>473677</v>
      </c>
      <c r="O230" s="398" t="s">
        <v>1675</v>
      </c>
      <c r="P230" s="402">
        <v>43339</v>
      </c>
      <c r="Q230" s="403">
        <v>26166403.07</v>
      </c>
      <c r="R230" s="403">
        <v>33147273.613412682</v>
      </c>
      <c r="S230" s="398">
        <v>1</v>
      </c>
      <c r="T230" s="400">
        <v>-0.17761154159432524</v>
      </c>
      <c r="U230" s="400">
        <v>-2.2960190646535068</v>
      </c>
      <c r="V230" s="400">
        <v>-0.34707622111817937</v>
      </c>
      <c r="W230" s="400">
        <v>-3.4025074979680863</v>
      </c>
      <c r="X230" s="400">
        <v>-0.41764228004498472</v>
      </c>
      <c r="Y230" s="400">
        <v>-3.1670572787073734</v>
      </c>
      <c r="Z230" s="400">
        <v>-0.26126781112649766</v>
      </c>
      <c r="AA230" s="400">
        <v>-1.4851309384007294</v>
      </c>
      <c r="AB230" s="400">
        <v>0.53069549395058413</v>
      </c>
      <c r="AC230" s="404">
        <v>-0.71861888146074848</v>
      </c>
      <c r="AD230" s="607" t="s">
        <v>62</v>
      </c>
      <c r="AE230" s="401" t="s">
        <v>692</v>
      </c>
      <c r="AF230" s="401" t="s">
        <v>1028</v>
      </c>
      <c r="AG230" s="405" t="s">
        <v>1836</v>
      </c>
      <c r="AH230" s="405" t="s">
        <v>1024</v>
      </c>
      <c r="AI230" s="405">
        <v>500</v>
      </c>
      <c r="AJ230" s="405">
        <v>100</v>
      </c>
      <c r="AK230" s="405">
        <v>500</v>
      </c>
      <c r="AL230" s="400">
        <v>0.01</v>
      </c>
      <c r="AM230" s="400">
        <v>0.15</v>
      </c>
      <c r="AN230" s="400" t="s">
        <v>103</v>
      </c>
      <c r="AO230" s="401" t="s">
        <v>1678</v>
      </c>
      <c r="AP230" s="401" t="s">
        <v>24</v>
      </c>
      <c r="AQ230" s="407" t="s">
        <v>962</v>
      </c>
      <c r="AR230" s="400">
        <v>2E-3</v>
      </c>
      <c r="AS230" s="400">
        <v>2E-3</v>
      </c>
      <c r="AT230" s="400"/>
      <c r="AW230" s="226"/>
      <c r="AX230" s="226"/>
      <c r="AY230" s="212"/>
      <c r="AZ230" s="212"/>
      <c r="BA230" s="212"/>
      <c r="BB230" s="214"/>
      <c r="BC230" s="212"/>
      <c r="BD230" s="212"/>
      <c r="BE230" s="212"/>
      <c r="BF230" s="212"/>
      <c r="BG230" s="214"/>
      <c r="BH230" s="214"/>
      <c r="BI230" s="227"/>
      <c r="BJ230" s="227"/>
      <c r="BK230" s="227"/>
      <c r="BL230" s="214"/>
      <c r="BM230" s="214"/>
      <c r="BN230" s="214"/>
      <c r="BO230" s="214"/>
      <c r="BP230" s="214"/>
      <c r="BQ230" s="214"/>
      <c r="BR230" s="214"/>
      <c r="BS230" s="214"/>
      <c r="BT230" s="215"/>
      <c r="BU230" s="216"/>
      <c r="BV230" s="217"/>
      <c r="BW230" s="213"/>
    </row>
    <row r="231" spans="2:75" ht="15.75" customHeight="1">
      <c r="B231" s="394" t="s">
        <v>698</v>
      </c>
      <c r="C231" s="395">
        <v>12440825000106</v>
      </c>
      <c r="D231" s="396" t="s">
        <v>24</v>
      </c>
      <c r="E231" s="396" t="s">
        <v>911</v>
      </c>
      <c r="F231" s="396" t="s">
        <v>915</v>
      </c>
      <c r="G231" s="397" t="s">
        <v>62</v>
      </c>
      <c r="H231" s="397" t="s">
        <v>1692</v>
      </c>
      <c r="I231" s="397" t="s">
        <v>62</v>
      </c>
      <c r="J231" s="397"/>
      <c r="K231" s="398" t="s">
        <v>81</v>
      </c>
      <c r="L231" s="399"/>
      <c r="M231" s="399" t="s">
        <v>1775</v>
      </c>
      <c r="N231" s="398">
        <v>270679</v>
      </c>
      <c r="O231" s="398" t="s">
        <v>1675</v>
      </c>
      <c r="P231" s="402">
        <v>40633</v>
      </c>
      <c r="Q231" s="403">
        <v>537499979.03999996</v>
      </c>
      <c r="R231" s="403">
        <v>624718872.79412746</v>
      </c>
      <c r="S231" s="398">
        <v>1</v>
      </c>
      <c r="T231" s="400">
        <v>7.9038718071579916E-2</v>
      </c>
      <c r="U231" s="400">
        <v>1.0217489353964333</v>
      </c>
      <c r="V231" s="400">
        <v>9.982194213206097E-2</v>
      </c>
      <c r="W231" s="400">
        <v>0.97858881104512441</v>
      </c>
      <c r="X231" s="400">
        <v>0.11113700442169128</v>
      </c>
      <c r="Y231" s="400">
        <v>0.8427720937390224</v>
      </c>
      <c r="Z231" s="400">
        <v>0.1703393443745711</v>
      </c>
      <c r="AA231" s="400">
        <v>0.96826405544113758</v>
      </c>
      <c r="AB231" s="400">
        <v>7.1246606607448431E-3</v>
      </c>
      <c r="AC231" s="404">
        <v>-0.27517761341299546</v>
      </c>
      <c r="AD231" s="607" t="s">
        <v>62</v>
      </c>
      <c r="AE231" s="401" t="s">
        <v>696</v>
      </c>
      <c r="AF231" s="401" t="s">
        <v>1026</v>
      </c>
      <c r="AG231" s="405" t="s">
        <v>1027</v>
      </c>
      <c r="AH231" s="405" t="s">
        <v>1024</v>
      </c>
      <c r="AI231" s="405">
        <v>500</v>
      </c>
      <c r="AJ231" s="405">
        <v>0</v>
      </c>
      <c r="AK231" s="405">
        <v>500</v>
      </c>
      <c r="AL231" s="400">
        <v>9.5999999999999992E-3</v>
      </c>
      <c r="AM231" s="400">
        <v>0.2</v>
      </c>
      <c r="AN231" s="400" t="s">
        <v>103</v>
      </c>
      <c r="AO231" s="401" t="s">
        <v>1675</v>
      </c>
      <c r="AP231" s="401" t="s">
        <v>24</v>
      </c>
      <c r="AQ231" s="407" t="s">
        <v>986</v>
      </c>
      <c r="AR231" s="400">
        <v>1.9199999999999996E-3</v>
      </c>
      <c r="AS231" s="400">
        <v>1.9199999999999996E-3</v>
      </c>
      <c r="AT231" s="400"/>
      <c r="AW231" s="226"/>
      <c r="AX231" s="226"/>
      <c r="AY231" s="212"/>
      <c r="AZ231" s="212"/>
      <c r="BA231" s="212"/>
      <c r="BB231" s="214"/>
      <c r="BC231" s="212"/>
      <c r="BD231" s="212"/>
      <c r="BE231" s="212"/>
      <c r="BF231" s="212"/>
      <c r="BG231" s="214"/>
      <c r="BH231" s="214"/>
      <c r="BI231" s="227"/>
      <c r="BJ231" s="227"/>
      <c r="BK231" s="227"/>
      <c r="BL231" s="214"/>
      <c r="BM231" s="214"/>
      <c r="BN231" s="214"/>
      <c r="BO231" s="214"/>
      <c r="BP231" s="214"/>
      <c r="BQ231" s="214"/>
      <c r="BR231" s="214"/>
      <c r="BS231" s="214"/>
      <c r="BT231" s="215"/>
      <c r="BU231" s="216"/>
      <c r="BV231" s="217"/>
      <c r="BW231" s="213"/>
    </row>
    <row r="232" spans="2:75" ht="15.75" customHeight="1">
      <c r="B232" s="394" t="s">
        <v>1635</v>
      </c>
      <c r="C232" s="395">
        <v>5024659000100</v>
      </c>
      <c r="D232" s="396" t="s">
        <v>24</v>
      </c>
      <c r="E232" s="396" t="s">
        <v>911</v>
      </c>
      <c r="F232" s="396" t="s">
        <v>915</v>
      </c>
      <c r="G232" s="397" t="s">
        <v>62</v>
      </c>
      <c r="H232" s="397" t="s">
        <v>1692</v>
      </c>
      <c r="I232" s="397" t="s">
        <v>62</v>
      </c>
      <c r="J232" s="397"/>
      <c r="K232" s="398" t="s">
        <v>81</v>
      </c>
      <c r="L232" s="399"/>
      <c r="M232" s="399" t="s">
        <v>1775</v>
      </c>
      <c r="N232" s="398">
        <v>122041</v>
      </c>
      <c r="O232" s="398" t="s">
        <v>1675</v>
      </c>
      <c r="P232" s="402">
        <v>37635</v>
      </c>
      <c r="Q232" s="403">
        <v>21049008.989999998</v>
      </c>
      <c r="R232" s="403">
        <v>27306552.103809524</v>
      </c>
      <c r="S232" s="398">
        <v>1</v>
      </c>
      <c r="T232" s="400">
        <v>1.9412158337067442E-2</v>
      </c>
      <c r="U232" s="400">
        <v>0.25094475971489122</v>
      </c>
      <c r="V232" s="400">
        <v>2.2708773505222268E-2</v>
      </c>
      <c r="W232" s="400">
        <v>0.22262191247860932</v>
      </c>
      <c r="X232" s="400">
        <v>3.4301213311415779E-2</v>
      </c>
      <c r="Y232" s="400">
        <v>0.26011233171773823</v>
      </c>
      <c r="Z232" s="400">
        <v>9.2964901559129398E-2</v>
      </c>
      <c r="AA232" s="400">
        <v>0.52844263859199447</v>
      </c>
      <c r="AB232" s="400">
        <v>3.3908516185498921E-2</v>
      </c>
      <c r="AC232" s="404">
        <v>-2.1859903352442154</v>
      </c>
      <c r="AD232" s="607" t="s">
        <v>62</v>
      </c>
      <c r="AE232" s="401" t="s">
        <v>442</v>
      </c>
      <c r="AF232" s="401" t="s">
        <v>1037</v>
      </c>
      <c r="AG232" s="405" t="s">
        <v>1037</v>
      </c>
      <c r="AH232" s="405" t="s">
        <v>1024</v>
      </c>
      <c r="AI232" s="405">
        <v>5000</v>
      </c>
      <c r="AJ232" s="405">
        <v>100</v>
      </c>
      <c r="AK232" s="405">
        <v>1000</v>
      </c>
      <c r="AL232" s="400">
        <v>1.1000000000000001E-2</v>
      </c>
      <c r="AM232" s="400" t="s">
        <v>62</v>
      </c>
      <c r="AN232" s="400" t="s">
        <v>1798</v>
      </c>
      <c r="AO232" s="401" t="s">
        <v>1678</v>
      </c>
      <c r="AP232" s="401" t="s">
        <v>24</v>
      </c>
      <c r="AQ232" s="407" t="s">
        <v>962</v>
      </c>
      <c r="AR232" s="400">
        <v>2.9333333333333329E-3</v>
      </c>
      <c r="AS232" s="400">
        <v>2.9333333333333329E-3</v>
      </c>
      <c r="AT232" s="400"/>
      <c r="AW232" s="226"/>
      <c r="AX232" s="226"/>
      <c r="AY232" s="212"/>
      <c r="AZ232" s="212"/>
      <c r="BA232" s="212"/>
      <c r="BB232" s="214"/>
      <c r="BC232" s="212"/>
      <c r="BD232" s="212"/>
      <c r="BE232" s="212"/>
      <c r="BF232" s="212"/>
      <c r="BG232" s="214"/>
      <c r="BH232" s="214"/>
      <c r="BI232" s="227"/>
      <c r="BJ232" s="227"/>
      <c r="BK232" s="227"/>
      <c r="BL232" s="214"/>
      <c r="BM232" s="214"/>
      <c r="BN232" s="214"/>
      <c r="BO232" s="214"/>
      <c r="BP232" s="214"/>
      <c r="BQ232" s="214"/>
      <c r="BR232" s="214"/>
      <c r="BS232" s="214"/>
      <c r="BT232" s="215"/>
      <c r="BU232" s="216"/>
      <c r="BV232" s="217"/>
      <c r="BW232" s="213"/>
    </row>
    <row r="233" spans="2:75" ht="15.75" customHeight="1">
      <c r="B233" s="394" t="s">
        <v>1358</v>
      </c>
      <c r="C233" s="395">
        <v>8773805000180</v>
      </c>
      <c r="D233" s="396" t="s">
        <v>24</v>
      </c>
      <c r="E233" s="396" t="s">
        <v>912</v>
      </c>
      <c r="F233" s="396" t="s">
        <v>906</v>
      </c>
      <c r="G233" s="397" t="s">
        <v>62</v>
      </c>
      <c r="H233" s="397" t="s">
        <v>1692</v>
      </c>
      <c r="I233" s="397" t="s">
        <v>62</v>
      </c>
      <c r="J233" s="397"/>
      <c r="K233" s="398" t="s">
        <v>81</v>
      </c>
      <c r="L233" s="399"/>
      <c r="M233" s="399" t="s">
        <v>62</v>
      </c>
      <c r="N233" s="398">
        <v>184519</v>
      </c>
      <c r="O233" s="398" t="s">
        <v>1678</v>
      </c>
      <c r="P233" s="402">
        <v>39213</v>
      </c>
      <c r="Q233" s="403">
        <v>26054413.399999999</v>
      </c>
      <c r="R233" s="403">
        <v>42539272.284285694</v>
      </c>
      <c r="S233" s="398">
        <v>1</v>
      </c>
      <c r="T233" s="400">
        <v>3.8066329617901351E-2</v>
      </c>
      <c r="U233" s="400">
        <v>0.49209087280890101</v>
      </c>
      <c r="V233" s="400">
        <v>6.0530094856687588E-2</v>
      </c>
      <c r="W233" s="400">
        <v>0.59339732621000185</v>
      </c>
      <c r="X233" s="400">
        <v>8.1645728023381769E-2</v>
      </c>
      <c r="Y233" s="400">
        <v>0.61913438740915361</v>
      </c>
      <c r="Z233" s="400">
        <v>0.16926719564738057</v>
      </c>
      <c r="AA233" s="400">
        <v>0.96216961449775362</v>
      </c>
      <c r="AB233" s="400">
        <v>3.4703023739013322E-2</v>
      </c>
      <c r="AC233" s="404">
        <v>-1.0885969659981016</v>
      </c>
      <c r="AD233" s="607">
        <v>9412694000149</v>
      </c>
      <c r="AE233" s="401" t="s">
        <v>408</v>
      </c>
      <c r="AF233" s="401" t="s">
        <v>1028</v>
      </c>
      <c r="AG233" s="405" t="s">
        <v>1836</v>
      </c>
      <c r="AH233" s="405" t="s">
        <v>1024</v>
      </c>
      <c r="AI233" s="405">
        <v>50000</v>
      </c>
      <c r="AJ233" s="405">
        <v>5000</v>
      </c>
      <c r="AK233" s="405">
        <v>25000</v>
      </c>
      <c r="AL233" s="400">
        <v>0.02</v>
      </c>
      <c r="AM233" s="400">
        <v>0.2</v>
      </c>
      <c r="AN233" s="400" t="s">
        <v>103</v>
      </c>
      <c r="AO233" s="401" t="s">
        <v>1678</v>
      </c>
      <c r="AP233" s="401" t="s">
        <v>24</v>
      </c>
      <c r="AQ233" s="407" t="s">
        <v>966</v>
      </c>
      <c r="AR233" s="400">
        <v>5.3333333333333332E-3</v>
      </c>
      <c r="AS233" s="400">
        <v>5.3333333333333332E-3</v>
      </c>
      <c r="AT233" s="400"/>
      <c r="AW233" s="226"/>
      <c r="AX233" s="226"/>
      <c r="AY233" s="212"/>
      <c r="AZ233" s="212"/>
      <c r="BA233" s="212"/>
      <c r="BB233" s="214"/>
      <c r="BC233" s="212"/>
      <c r="BD233" s="212"/>
      <c r="BE233" s="212"/>
      <c r="BF233" s="212"/>
      <c r="BG233" s="214"/>
      <c r="BH233" s="214"/>
      <c r="BI233" s="227"/>
      <c r="BJ233" s="227"/>
      <c r="BK233" s="227"/>
      <c r="BL233" s="214"/>
      <c r="BM233" s="214"/>
      <c r="BN233" s="214"/>
      <c r="BO233" s="214"/>
      <c r="BP233" s="214"/>
      <c r="BQ233" s="214"/>
      <c r="BR233" s="214"/>
      <c r="BS233" s="214"/>
      <c r="BT233" s="215"/>
      <c r="BU233" s="216"/>
      <c r="BV233" s="217"/>
      <c r="BW233" s="213"/>
    </row>
    <row r="234" spans="2:75" ht="15.75" customHeight="1">
      <c r="B234" s="394" t="s">
        <v>1172</v>
      </c>
      <c r="C234" s="395">
        <v>9518581000122</v>
      </c>
      <c r="D234" s="396" t="s">
        <v>18</v>
      </c>
      <c r="E234" s="396" t="s">
        <v>917</v>
      </c>
      <c r="F234" s="396" t="s">
        <v>970</v>
      </c>
      <c r="G234" s="397" t="s">
        <v>1183</v>
      </c>
      <c r="H234" s="397" t="s">
        <v>62</v>
      </c>
      <c r="I234" s="397"/>
      <c r="J234" s="397" t="s">
        <v>904</v>
      </c>
      <c r="K234" s="398" t="s">
        <v>81</v>
      </c>
      <c r="L234" s="399"/>
      <c r="M234" s="399" t="s">
        <v>62</v>
      </c>
      <c r="N234" s="398">
        <v>212385</v>
      </c>
      <c r="O234" s="398" t="s">
        <v>1675</v>
      </c>
      <c r="P234" s="402">
        <v>39629</v>
      </c>
      <c r="Q234" s="403">
        <v>307231314.64999998</v>
      </c>
      <c r="R234" s="403">
        <v>317697486.5158729</v>
      </c>
      <c r="S234" s="398">
        <v>1</v>
      </c>
      <c r="T234" s="400">
        <v>4.1777914958938123E-2</v>
      </c>
      <c r="U234" s="400">
        <v>0.54007126094478775</v>
      </c>
      <c r="V234" s="400">
        <v>4.7647993163878022E-2</v>
      </c>
      <c r="W234" s="400">
        <v>0.46710965528238924</v>
      </c>
      <c r="X234" s="400">
        <v>6.3045282766193367E-2</v>
      </c>
      <c r="Y234" s="400">
        <v>0.47808383205678018</v>
      </c>
      <c r="Z234" s="400">
        <v>0.13538119909656343</v>
      </c>
      <c r="AA234" s="400">
        <v>0.76955062466056667</v>
      </c>
      <c r="AB234" s="400">
        <v>5.4828185248425712E-2</v>
      </c>
      <c r="AC234" s="404">
        <v>-0.89564411497097818</v>
      </c>
      <c r="AD234" s="607" t="s">
        <v>62</v>
      </c>
      <c r="AE234" s="401" t="s">
        <v>107</v>
      </c>
      <c r="AF234" s="401" t="s">
        <v>1018</v>
      </c>
      <c r="AG234" s="405" t="s">
        <v>1835</v>
      </c>
      <c r="AH234" s="405" t="s">
        <v>1024</v>
      </c>
      <c r="AI234" s="405">
        <v>0</v>
      </c>
      <c r="AJ234" s="405">
        <v>0</v>
      </c>
      <c r="AK234" s="405">
        <v>0</v>
      </c>
      <c r="AL234" s="400">
        <v>4.0000000000000001E-3</v>
      </c>
      <c r="AM234" s="400" t="s">
        <v>62</v>
      </c>
      <c r="AN234" s="400" t="s">
        <v>1086</v>
      </c>
      <c r="AO234" s="401" t="s">
        <v>1675</v>
      </c>
      <c r="AP234" s="401" t="s">
        <v>18</v>
      </c>
      <c r="AQ234" s="407" t="s">
        <v>973</v>
      </c>
      <c r="AR234" s="400">
        <v>3.2000000000000002E-3</v>
      </c>
      <c r="AS234" s="400">
        <v>3.2000000000000002E-3</v>
      </c>
      <c r="AT234" s="400"/>
      <c r="AW234" s="226"/>
      <c r="AX234" s="226"/>
      <c r="AY234" s="212"/>
      <c r="AZ234" s="212"/>
      <c r="BA234" s="212"/>
      <c r="BB234" s="214"/>
      <c r="BC234" s="212"/>
      <c r="BD234" s="212"/>
      <c r="BE234" s="212"/>
      <c r="BF234" s="212"/>
      <c r="BG234" s="214"/>
      <c r="BH234" s="214"/>
      <c r="BI234" s="227"/>
      <c r="BJ234" s="227"/>
      <c r="BK234" s="227"/>
      <c r="BL234" s="249"/>
      <c r="BM234" s="214"/>
      <c r="BN234" s="214"/>
      <c r="BO234" s="214"/>
      <c r="BP234" s="214"/>
      <c r="BQ234" s="214"/>
      <c r="BR234" s="214"/>
      <c r="BS234" s="214"/>
      <c r="BT234" s="215"/>
      <c r="BU234" s="216"/>
      <c r="BV234" s="217"/>
      <c r="BW234" s="213"/>
    </row>
    <row r="235" spans="2:75" ht="15.75" customHeight="1">
      <c r="B235" s="394" t="s">
        <v>1205</v>
      </c>
      <c r="C235" s="395">
        <v>9344799000108</v>
      </c>
      <c r="D235" s="396" t="s">
        <v>18</v>
      </c>
      <c r="E235" s="396" t="s">
        <v>917</v>
      </c>
      <c r="F235" s="396" t="s">
        <v>970</v>
      </c>
      <c r="G235" s="397" t="s">
        <v>1048</v>
      </c>
      <c r="H235" s="397" t="s">
        <v>62</v>
      </c>
      <c r="I235" s="397"/>
      <c r="J235" s="397" t="s">
        <v>904</v>
      </c>
      <c r="K235" s="398" t="s">
        <v>81</v>
      </c>
      <c r="L235" s="399"/>
      <c r="M235" s="399" t="s">
        <v>62</v>
      </c>
      <c r="N235" s="398">
        <v>213403</v>
      </c>
      <c r="O235" s="398" t="s">
        <v>1675</v>
      </c>
      <c r="P235" s="402">
        <v>39646</v>
      </c>
      <c r="Q235" s="403">
        <v>138583416.49000001</v>
      </c>
      <c r="R235" s="403">
        <v>177783700.04718265</v>
      </c>
      <c r="S235" s="398">
        <v>1</v>
      </c>
      <c r="T235" s="400">
        <v>6.1805355684444896E-2</v>
      </c>
      <c r="U235" s="400">
        <v>0.79896989618669256</v>
      </c>
      <c r="V235" s="400">
        <v>9.1106729404675235E-2</v>
      </c>
      <c r="W235" s="400">
        <v>0.89315058495236133</v>
      </c>
      <c r="X235" s="400">
        <v>0.1341677984950449</v>
      </c>
      <c r="Y235" s="400">
        <v>1.0174187889839788</v>
      </c>
      <c r="Z235" s="400">
        <v>0.2352672480266278</v>
      </c>
      <c r="AA235" s="400">
        <v>1.3373353086636957</v>
      </c>
      <c r="AB235" s="400">
        <v>2.7380061837949363E-2</v>
      </c>
      <c r="AC235" s="404">
        <v>-0.34957039962799541</v>
      </c>
      <c r="AD235" s="607">
        <v>10347453000142</v>
      </c>
      <c r="AE235" s="401" t="s">
        <v>741</v>
      </c>
      <c r="AF235" s="401" t="s">
        <v>741</v>
      </c>
      <c r="AG235" s="405" t="s">
        <v>741</v>
      </c>
      <c r="AH235" s="405" t="s">
        <v>1024</v>
      </c>
      <c r="AI235" s="405">
        <v>100</v>
      </c>
      <c r="AJ235" s="405">
        <v>100</v>
      </c>
      <c r="AK235" s="405">
        <v>100</v>
      </c>
      <c r="AL235" s="400">
        <v>3.4999999999999996E-3</v>
      </c>
      <c r="AM235" s="400" t="s">
        <v>62</v>
      </c>
      <c r="AN235" s="400" t="s">
        <v>1086</v>
      </c>
      <c r="AO235" s="401" t="s">
        <v>1675</v>
      </c>
      <c r="AP235" s="401" t="s">
        <v>18</v>
      </c>
      <c r="AQ235" s="407" t="s">
        <v>974</v>
      </c>
      <c r="AR235" s="400">
        <v>1.5166666666666668E-3</v>
      </c>
      <c r="AS235" s="400">
        <v>1.5166666666666668E-3</v>
      </c>
      <c r="AT235" s="400"/>
      <c r="AW235" s="226"/>
      <c r="AX235" s="226"/>
      <c r="AY235" s="212"/>
      <c r="AZ235" s="212"/>
      <c r="BA235" s="212"/>
      <c r="BB235" s="214"/>
      <c r="BC235" s="212"/>
      <c r="BD235" s="212"/>
      <c r="BE235" s="212"/>
      <c r="BF235" s="212"/>
      <c r="BG235" s="214"/>
      <c r="BH235" s="214"/>
      <c r="BI235" s="227"/>
      <c r="BJ235" s="227"/>
      <c r="BK235" s="227"/>
      <c r="BL235" s="214"/>
      <c r="BM235" s="214"/>
      <c r="BN235" s="214"/>
      <c r="BO235" s="214"/>
      <c r="BP235" s="214"/>
      <c r="BQ235" s="214"/>
      <c r="BR235" s="214"/>
      <c r="BS235" s="214"/>
      <c r="BT235" s="215"/>
      <c r="BU235" s="216"/>
      <c r="BV235" s="217"/>
      <c r="BW235" s="213"/>
    </row>
    <row r="236" spans="2:75" ht="15.75" customHeight="1">
      <c r="B236" s="394" t="s">
        <v>269</v>
      </c>
      <c r="C236" s="395">
        <v>13176277000111</v>
      </c>
      <c r="D236" s="396" t="s">
        <v>18</v>
      </c>
      <c r="E236" s="396" t="s">
        <v>917</v>
      </c>
      <c r="F236" s="396" t="s">
        <v>970</v>
      </c>
      <c r="G236" s="397" t="s">
        <v>1048</v>
      </c>
      <c r="H236" s="397" t="s">
        <v>62</v>
      </c>
      <c r="I236" s="397"/>
      <c r="J236" s="397" t="s">
        <v>904</v>
      </c>
      <c r="K236" s="398" t="s">
        <v>81</v>
      </c>
      <c r="L236" s="399"/>
      <c r="M236" s="399" t="s">
        <v>62</v>
      </c>
      <c r="N236" s="398">
        <v>288561</v>
      </c>
      <c r="O236" s="398" t="s">
        <v>1675</v>
      </c>
      <c r="P236" s="402">
        <v>40821</v>
      </c>
      <c r="Q236" s="403">
        <v>42837509.689999998</v>
      </c>
      <c r="R236" s="403">
        <v>54328746.878928572</v>
      </c>
      <c r="S236" s="398">
        <v>1</v>
      </c>
      <c r="T236" s="400">
        <v>6.5559730091542923E-2</v>
      </c>
      <c r="U236" s="400">
        <v>0.84750342693118152</v>
      </c>
      <c r="V236" s="400">
        <v>9.1284642257154047E-2</v>
      </c>
      <c r="W236" s="400">
        <v>0.89489472580013751</v>
      </c>
      <c r="X236" s="400">
        <v>0.13200162192990006</v>
      </c>
      <c r="Y236" s="400">
        <v>1.0009922785816596</v>
      </c>
      <c r="Z236" s="400">
        <v>0.26165661891518477</v>
      </c>
      <c r="AA236" s="400">
        <v>1.4873410479185483</v>
      </c>
      <c r="AB236" s="400">
        <v>3.0730113482416433E-2</v>
      </c>
      <c r="AC236" s="404">
        <v>-0.30300371666214809</v>
      </c>
      <c r="AD236" s="607" t="s">
        <v>62</v>
      </c>
      <c r="AE236" s="401" t="s">
        <v>267</v>
      </c>
      <c r="AF236" s="401" t="s">
        <v>1018</v>
      </c>
      <c r="AG236" s="405" t="s">
        <v>1835</v>
      </c>
      <c r="AH236" s="405" t="s">
        <v>1024</v>
      </c>
      <c r="AI236" s="405">
        <v>1000</v>
      </c>
      <c r="AJ236" s="405">
        <v>1</v>
      </c>
      <c r="AK236" s="405">
        <v>1000</v>
      </c>
      <c r="AL236" s="400">
        <v>0.01</v>
      </c>
      <c r="AM236" s="400">
        <v>0.2</v>
      </c>
      <c r="AN236" s="400" t="s">
        <v>932</v>
      </c>
      <c r="AO236" s="401" t="s">
        <v>1675</v>
      </c>
      <c r="AP236" s="401" t="s">
        <v>24</v>
      </c>
      <c r="AQ236" s="407" t="s">
        <v>962</v>
      </c>
      <c r="AR236" s="400">
        <v>3.3333333333333331E-3</v>
      </c>
      <c r="AS236" s="400">
        <v>3.3333333333333331E-3</v>
      </c>
      <c r="AT236" s="400"/>
      <c r="AW236" s="226"/>
      <c r="AX236" s="226"/>
      <c r="AY236" s="212"/>
      <c r="AZ236" s="212"/>
      <c r="BA236" s="212"/>
      <c r="BB236" s="214"/>
      <c r="BC236" s="212"/>
      <c r="BD236" s="212"/>
      <c r="BE236" s="212"/>
      <c r="BF236" s="212"/>
      <c r="BG236" s="214"/>
      <c r="BH236" s="214"/>
      <c r="BI236" s="227"/>
      <c r="BJ236" s="227"/>
      <c r="BK236" s="227"/>
      <c r="BL236" s="214"/>
      <c r="BM236" s="214"/>
      <c r="BN236" s="214"/>
      <c r="BO236" s="214"/>
      <c r="BP236" s="214"/>
      <c r="BQ236" s="214"/>
      <c r="BR236" s="214"/>
      <c r="BS236" s="214"/>
      <c r="BT236" s="215"/>
      <c r="BU236" s="216"/>
      <c r="BV236" s="217"/>
      <c r="BW236" s="213"/>
    </row>
    <row r="237" spans="2:75" ht="15.75" customHeight="1">
      <c r="B237" s="394" t="s">
        <v>1740</v>
      </c>
      <c r="C237" s="395">
        <v>12682783000110</v>
      </c>
      <c r="D237" s="396" t="s">
        <v>18</v>
      </c>
      <c r="E237" s="396" t="s">
        <v>917</v>
      </c>
      <c r="F237" s="396" t="s">
        <v>970</v>
      </c>
      <c r="G237" s="397" t="s">
        <v>1048</v>
      </c>
      <c r="H237" s="397" t="s">
        <v>62</v>
      </c>
      <c r="I237" s="397"/>
      <c r="J237" s="397" t="s">
        <v>904</v>
      </c>
      <c r="K237" s="398" t="s">
        <v>81</v>
      </c>
      <c r="L237" s="399"/>
      <c r="M237" s="399" t="s">
        <v>62</v>
      </c>
      <c r="N237" s="398">
        <v>263109</v>
      </c>
      <c r="O237" s="398" t="s">
        <v>1675</v>
      </c>
      <c r="P237" s="402">
        <v>40514</v>
      </c>
      <c r="Q237" s="403">
        <v>189581655.38</v>
      </c>
      <c r="R237" s="403">
        <v>215810693.79575399</v>
      </c>
      <c r="S237" s="398">
        <v>1</v>
      </c>
      <c r="T237" s="400">
        <v>6.1221303584819475E-2</v>
      </c>
      <c r="U237" s="400">
        <v>0.79141974069874688</v>
      </c>
      <c r="V237" s="400">
        <v>9.0768855083891875E-2</v>
      </c>
      <c r="W237" s="400">
        <v>0.88983828684639332</v>
      </c>
      <c r="X237" s="400">
        <v>0.13094036261536068</v>
      </c>
      <c r="Y237" s="400">
        <v>0.99294455641055679</v>
      </c>
      <c r="Z237" s="400">
        <v>0.22757404252176383</v>
      </c>
      <c r="AA237" s="400">
        <v>1.2936046345271237</v>
      </c>
      <c r="AB237" s="400">
        <v>2.6443610123613383E-2</v>
      </c>
      <c r="AC237" s="404">
        <v>-0.37461555941825242</v>
      </c>
      <c r="AD237" s="607">
        <v>10922432000103</v>
      </c>
      <c r="AE237" s="401" t="s">
        <v>378</v>
      </c>
      <c r="AF237" s="401" t="s">
        <v>1026</v>
      </c>
      <c r="AG237" s="405" t="s">
        <v>1027</v>
      </c>
      <c r="AH237" s="405" t="s">
        <v>1024</v>
      </c>
      <c r="AI237" s="405">
        <v>500</v>
      </c>
      <c r="AJ237" s="405">
        <v>500</v>
      </c>
      <c r="AK237" s="405">
        <v>500</v>
      </c>
      <c r="AL237" s="400">
        <v>5.0000000000000001E-3</v>
      </c>
      <c r="AM237" s="400" t="s">
        <v>62</v>
      </c>
      <c r="AN237" s="400" t="s">
        <v>932</v>
      </c>
      <c r="AO237" s="401" t="s">
        <v>1675</v>
      </c>
      <c r="AP237" s="401" t="s">
        <v>18</v>
      </c>
      <c r="AQ237" s="407" t="s">
        <v>967</v>
      </c>
      <c r="AR237" s="400">
        <v>1.25E-3</v>
      </c>
      <c r="AS237" s="400">
        <v>1.25E-3</v>
      </c>
      <c r="AT237" s="400"/>
      <c r="AW237" s="226"/>
      <c r="AX237" s="226"/>
      <c r="AY237" s="212"/>
      <c r="AZ237" s="212"/>
      <c r="BA237" s="212"/>
      <c r="BB237" s="214"/>
      <c r="BC237" s="212"/>
      <c r="BD237" s="212"/>
      <c r="BE237" s="212"/>
      <c r="BF237" s="212"/>
      <c r="BG237" s="214"/>
      <c r="BH237" s="214"/>
      <c r="BI237" s="227"/>
      <c r="BJ237" s="227"/>
      <c r="BK237" s="227"/>
      <c r="BL237" s="214"/>
      <c r="BM237" s="214"/>
      <c r="BN237" s="214"/>
      <c r="BO237" s="214"/>
      <c r="BP237" s="214"/>
      <c r="BQ237" s="214"/>
      <c r="BR237" s="214"/>
      <c r="BS237" s="214"/>
      <c r="BT237" s="215"/>
      <c r="BU237" s="216"/>
      <c r="BV237" s="217"/>
      <c r="BW237" s="213"/>
    </row>
    <row r="238" spans="2:75" ht="15.75" customHeight="1">
      <c r="B238" s="394" t="s">
        <v>1741</v>
      </c>
      <c r="C238" s="395">
        <v>7400556000114</v>
      </c>
      <c r="D238" s="396" t="s">
        <v>18</v>
      </c>
      <c r="E238" s="396" t="s">
        <v>917</v>
      </c>
      <c r="F238" s="396" t="s">
        <v>970</v>
      </c>
      <c r="G238" s="397" t="s">
        <v>1184</v>
      </c>
      <c r="H238" s="397" t="s">
        <v>62</v>
      </c>
      <c r="I238" s="397"/>
      <c r="J238" s="397" t="s">
        <v>904</v>
      </c>
      <c r="K238" s="398" t="s">
        <v>81</v>
      </c>
      <c r="L238" s="399"/>
      <c r="M238" s="399" t="s">
        <v>62</v>
      </c>
      <c r="N238" s="398">
        <v>148342</v>
      </c>
      <c r="O238" s="398" t="s">
        <v>1675</v>
      </c>
      <c r="P238" s="402">
        <v>38534</v>
      </c>
      <c r="Q238" s="403">
        <v>96685221.709999993</v>
      </c>
      <c r="R238" s="403">
        <v>153154707.12698421</v>
      </c>
      <c r="S238" s="398">
        <v>1</v>
      </c>
      <c r="T238" s="400">
        <v>2.1154608151037202E-2</v>
      </c>
      <c r="U238" s="400">
        <v>0.27346974855381673</v>
      </c>
      <c r="V238" s="400">
        <v>5.804290968479231E-3</v>
      </c>
      <c r="W238" s="400">
        <v>5.6901459503658845E-2</v>
      </c>
      <c r="X238" s="400">
        <v>6.7201111294035165E-3</v>
      </c>
      <c r="Y238" s="400">
        <v>5.095982347335002E-2</v>
      </c>
      <c r="Z238" s="400">
        <v>6.2975490566236303E-2</v>
      </c>
      <c r="AA238" s="400">
        <v>0.35797310429334916</v>
      </c>
      <c r="AB238" s="400">
        <v>8.8085616630768998E-2</v>
      </c>
      <c r="AC238" s="404">
        <v>-0.99354084505585483</v>
      </c>
      <c r="AD238" s="607">
        <v>10756541000106</v>
      </c>
      <c r="AE238" s="401" t="s">
        <v>378</v>
      </c>
      <c r="AF238" s="401" t="s">
        <v>1026</v>
      </c>
      <c r="AG238" s="405" t="s">
        <v>1027</v>
      </c>
      <c r="AH238" s="405" t="s">
        <v>1024</v>
      </c>
      <c r="AI238" s="405">
        <v>500</v>
      </c>
      <c r="AJ238" s="405">
        <v>500</v>
      </c>
      <c r="AK238" s="405">
        <v>500</v>
      </c>
      <c r="AL238" s="400">
        <v>5.0000000000000001E-3</v>
      </c>
      <c r="AM238" s="400" t="s">
        <v>62</v>
      </c>
      <c r="AN238" s="400" t="s">
        <v>931</v>
      </c>
      <c r="AO238" s="401" t="s">
        <v>1675</v>
      </c>
      <c r="AP238" s="401" t="s">
        <v>18</v>
      </c>
      <c r="AQ238" s="407" t="s">
        <v>1731</v>
      </c>
      <c r="AR238" s="400">
        <v>1.25E-3</v>
      </c>
      <c r="AS238" s="400">
        <v>1.25E-3</v>
      </c>
      <c r="AT238" s="400"/>
      <c r="AW238" s="226"/>
      <c r="AX238" s="226"/>
      <c r="AY238" s="212"/>
      <c r="AZ238" s="212"/>
      <c r="BA238" s="212"/>
      <c r="BB238" s="214"/>
      <c r="BC238" s="212"/>
      <c r="BD238" s="212"/>
      <c r="BE238" s="212"/>
      <c r="BF238" s="212"/>
      <c r="BG238" s="214"/>
      <c r="BH238" s="214"/>
      <c r="BI238" s="227"/>
      <c r="BJ238" s="227"/>
      <c r="BK238" s="227"/>
      <c r="BL238" s="214"/>
      <c r="BM238" s="214"/>
      <c r="BN238" s="214"/>
      <c r="BO238" s="214"/>
      <c r="BP238" s="214"/>
      <c r="BQ238" s="214"/>
      <c r="BR238" s="214"/>
      <c r="BS238" s="214"/>
      <c r="BT238" s="215"/>
      <c r="BU238" s="216"/>
      <c r="BV238" s="217"/>
      <c r="BW238" s="213"/>
    </row>
    <row r="239" spans="2:75" ht="15.75" customHeight="1">
      <c r="B239" s="394" t="s">
        <v>1313</v>
      </c>
      <c r="C239" s="395">
        <v>19418031000195</v>
      </c>
      <c r="D239" s="396" t="s">
        <v>18</v>
      </c>
      <c r="E239" s="396" t="s">
        <v>959</v>
      </c>
      <c r="F239" s="396" t="s">
        <v>970</v>
      </c>
      <c r="G239" s="397" t="s">
        <v>1184</v>
      </c>
      <c r="H239" s="397" t="s">
        <v>62</v>
      </c>
      <c r="I239" s="397"/>
      <c r="J239" s="397" t="s">
        <v>904</v>
      </c>
      <c r="K239" s="398" t="s">
        <v>81</v>
      </c>
      <c r="L239" s="399"/>
      <c r="M239" s="399" t="s">
        <v>1775</v>
      </c>
      <c r="N239" s="398">
        <v>366153</v>
      </c>
      <c r="O239" s="398" t="s">
        <v>1675</v>
      </c>
      <c r="P239" s="402">
        <v>41740</v>
      </c>
      <c r="Q239" s="403">
        <v>99989929.400000006</v>
      </c>
      <c r="R239" s="403">
        <v>149422745.09769836</v>
      </c>
      <c r="S239" s="398">
        <v>1</v>
      </c>
      <c r="T239" s="400">
        <v>3.3209013846595692E-2</v>
      </c>
      <c r="U239" s="400">
        <v>0.42929940377569564</v>
      </c>
      <c r="V239" s="400">
        <v>2.8030925226411485E-2</v>
      </c>
      <c r="W239" s="400">
        <v>0.2747967952128087</v>
      </c>
      <c r="X239" s="400">
        <v>-4.0333556376846214E-2</v>
      </c>
      <c r="Y239" s="400">
        <v>-0.30585668502165564</v>
      </c>
      <c r="Z239" s="400">
        <v>7.2983191248894741E-2</v>
      </c>
      <c r="AA239" s="400">
        <v>0.41486011935267492</v>
      </c>
      <c r="AB239" s="400">
        <v>8.658167804094867E-2</v>
      </c>
      <c r="AC239" s="404">
        <v>-0.75959654404466881</v>
      </c>
      <c r="AD239" s="607" t="s">
        <v>62</v>
      </c>
      <c r="AE239" s="401" t="s">
        <v>378</v>
      </c>
      <c r="AF239" s="401" t="s">
        <v>1026</v>
      </c>
      <c r="AG239" s="405" t="s">
        <v>1027</v>
      </c>
      <c r="AH239" s="405" t="s">
        <v>1024</v>
      </c>
      <c r="AI239" s="405">
        <v>500</v>
      </c>
      <c r="AJ239" s="405">
        <v>500</v>
      </c>
      <c r="AK239" s="405">
        <v>500</v>
      </c>
      <c r="AL239" s="400">
        <v>3.0000000000000001E-3</v>
      </c>
      <c r="AM239" s="400">
        <v>0.2</v>
      </c>
      <c r="AN239" s="400" t="s">
        <v>929</v>
      </c>
      <c r="AO239" s="401" t="s">
        <v>1675</v>
      </c>
      <c r="AP239" s="401" t="s">
        <v>18</v>
      </c>
      <c r="AQ239" s="407" t="s">
        <v>971</v>
      </c>
      <c r="AR239" s="400">
        <v>7.5000000000000002E-4</v>
      </c>
      <c r="AS239" s="400">
        <v>7.5000000000000002E-4</v>
      </c>
      <c r="AT239" s="400"/>
      <c r="AW239" s="226"/>
      <c r="AX239" s="226"/>
      <c r="AY239" s="212"/>
      <c r="AZ239" s="212"/>
      <c r="BA239" s="212"/>
      <c r="BB239" s="214"/>
      <c r="BC239" s="212"/>
      <c r="BD239" s="212"/>
      <c r="BE239" s="212"/>
      <c r="BF239" s="212"/>
      <c r="BG239" s="214"/>
      <c r="BH239" s="214"/>
      <c r="BI239" s="227"/>
      <c r="BJ239" s="227"/>
      <c r="BK239" s="227"/>
      <c r="BL239" s="249"/>
      <c r="BM239" s="214"/>
      <c r="BN239" s="214"/>
      <c r="BO239" s="214"/>
      <c r="BP239" s="214"/>
      <c r="BQ239" s="214"/>
      <c r="BR239" s="214"/>
      <c r="BS239" s="214"/>
      <c r="BT239" s="215"/>
      <c r="BU239" s="216"/>
      <c r="BV239" s="217"/>
      <c r="BW239" s="213"/>
    </row>
    <row r="240" spans="2:75" ht="15.75" customHeight="1">
      <c r="B240" s="394" t="s">
        <v>1409</v>
      </c>
      <c r="C240" s="395">
        <v>13554383000191</v>
      </c>
      <c r="D240" s="396" t="s">
        <v>18</v>
      </c>
      <c r="E240" s="396" t="s">
        <v>917</v>
      </c>
      <c r="F240" s="396" t="s">
        <v>970</v>
      </c>
      <c r="G240" s="397" t="s">
        <v>1183</v>
      </c>
      <c r="H240" s="397" t="s">
        <v>62</v>
      </c>
      <c r="I240" s="397"/>
      <c r="J240" s="397" t="s">
        <v>904</v>
      </c>
      <c r="K240" s="398" t="s">
        <v>81</v>
      </c>
      <c r="L240" s="399"/>
      <c r="M240" s="399" t="s">
        <v>1775</v>
      </c>
      <c r="N240" s="398">
        <v>278912</v>
      </c>
      <c r="O240" s="398" t="s">
        <v>1675</v>
      </c>
      <c r="P240" s="402">
        <v>40724</v>
      </c>
      <c r="Q240" s="403">
        <v>17035067.870000001</v>
      </c>
      <c r="R240" s="403">
        <v>27102204.571309496</v>
      </c>
      <c r="S240" s="398">
        <v>1</v>
      </c>
      <c r="T240" s="400">
        <v>4.0696686414830596E-2</v>
      </c>
      <c r="U240" s="400">
        <v>0.52609400851944343</v>
      </c>
      <c r="V240" s="400">
        <v>4.2334860055813328E-2</v>
      </c>
      <c r="W240" s="400">
        <v>0.41502318511266523</v>
      </c>
      <c r="X240" s="400">
        <v>5.8423519601407792E-2</v>
      </c>
      <c r="Y240" s="400">
        <v>0.4430361623861731</v>
      </c>
      <c r="Z240" s="400">
        <v>0.13636489846746569</v>
      </c>
      <c r="AA240" s="400">
        <v>0.77514229078856489</v>
      </c>
      <c r="AB240" s="400">
        <v>5.6725029341261203E-2</v>
      </c>
      <c r="AC240" s="404">
        <v>-0.95349103975532989</v>
      </c>
      <c r="AD240" s="607" t="s">
        <v>62</v>
      </c>
      <c r="AE240" s="401" t="s">
        <v>116</v>
      </c>
      <c r="AF240" s="401" t="s">
        <v>1045</v>
      </c>
      <c r="AG240" s="405" t="s">
        <v>1045</v>
      </c>
      <c r="AH240" s="405" t="s">
        <v>1024</v>
      </c>
      <c r="AI240" s="405">
        <v>5000</v>
      </c>
      <c r="AJ240" s="405">
        <v>100</v>
      </c>
      <c r="AK240" s="405">
        <v>1000</v>
      </c>
      <c r="AL240" s="400">
        <v>3.0000000000000001E-3</v>
      </c>
      <c r="AM240" s="400" t="s">
        <v>62</v>
      </c>
      <c r="AN240" s="400" t="s">
        <v>240</v>
      </c>
      <c r="AO240" s="401" t="s">
        <v>1678</v>
      </c>
      <c r="AP240" s="401" t="s">
        <v>18</v>
      </c>
      <c r="AQ240" s="407" t="s">
        <v>967</v>
      </c>
      <c r="AR240" s="400">
        <v>8.9999999999999998E-4</v>
      </c>
      <c r="AS240" s="400">
        <v>8.9999999999999998E-4</v>
      </c>
      <c r="AT240" s="400"/>
      <c r="AW240" s="226"/>
      <c r="AX240" s="226"/>
      <c r="AY240" s="212"/>
      <c r="AZ240" s="212"/>
      <c r="BA240" s="212"/>
      <c r="BB240" s="214"/>
      <c r="BC240" s="212"/>
      <c r="BD240" s="212"/>
      <c r="BE240" s="212"/>
      <c r="BF240" s="212"/>
      <c r="BG240" s="214"/>
      <c r="BH240" s="214"/>
      <c r="BI240" s="227"/>
      <c r="BJ240" s="227"/>
      <c r="BK240" s="227"/>
      <c r="BL240" s="214"/>
      <c r="BM240" s="214"/>
      <c r="BN240" s="214"/>
      <c r="BO240" s="214"/>
      <c r="BP240" s="214"/>
      <c r="BQ240" s="214"/>
      <c r="BR240" s="214"/>
      <c r="BS240" s="214"/>
      <c r="BT240" s="215"/>
      <c r="BU240" s="216"/>
      <c r="BV240" s="217"/>
      <c r="BW240" s="213"/>
    </row>
    <row r="241" spans="2:75" ht="15.75" customHeight="1">
      <c r="B241" s="394" t="s">
        <v>1743</v>
      </c>
      <c r="C241" s="395">
        <v>13966590000153</v>
      </c>
      <c r="D241" s="396" t="s">
        <v>18</v>
      </c>
      <c r="E241" s="396" t="s">
        <v>917</v>
      </c>
      <c r="F241" s="396" t="s">
        <v>970</v>
      </c>
      <c r="G241" s="397" t="s">
        <v>1048</v>
      </c>
      <c r="H241" s="397" t="s">
        <v>62</v>
      </c>
      <c r="I241" s="397"/>
      <c r="J241" s="397" t="s">
        <v>904</v>
      </c>
      <c r="K241" s="398" t="s">
        <v>81</v>
      </c>
      <c r="L241" s="399"/>
      <c r="M241" s="399" t="s">
        <v>1775</v>
      </c>
      <c r="N241" s="398">
        <v>291854</v>
      </c>
      <c r="O241" s="398" t="s">
        <v>1675</v>
      </c>
      <c r="P241" s="402">
        <v>40877</v>
      </c>
      <c r="Q241" s="403">
        <v>35694060.799999997</v>
      </c>
      <c r="R241" s="403">
        <v>39282110.15285714</v>
      </c>
      <c r="S241" s="398">
        <v>1</v>
      </c>
      <c r="T241" s="400">
        <v>5.6269546034566353E-2</v>
      </c>
      <c r="U241" s="400">
        <v>0.72740740435581208</v>
      </c>
      <c r="V241" s="400">
        <v>8.8388933487363541E-2</v>
      </c>
      <c r="W241" s="400">
        <v>0.86650709737257869</v>
      </c>
      <c r="X241" s="400">
        <v>0.12377229779694221</v>
      </c>
      <c r="Y241" s="400">
        <v>0.93858781873789288</v>
      </c>
      <c r="Z241" s="400">
        <v>0.21851054526578828</v>
      </c>
      <c r="AA241" s="400">
        <v>1.2420847778447319</v>
      </c>
      <c r="AB241" s="400">
        <v>3.1491897606939566E-2</v>
      </c>
      <c r="AC241" s="404">
        <v>-0.37932983211980431</v>
      </c>
      <c r="AD241" s="607" t="s">
        <v>62</v>
      </c>
      <c r="AE241" s="401" t="s">
        <v>527</v>
      </c>
      <c r="AF241" s="401" t="s">
        <v>1018</v>
      </c>
      <c r="AG241" s="405" t="s">
        <v>1835</v>
      </c>
      <c r="AH241" s="405" t="s">
        <v>1024</v>
      </c>
      <c r="AI241" s="405">
        <v>0</v>
      </c>
      <c r="AJ241" s="405">
        <v>0</v>
      </c>
      <c r="AK241" s="405">
        <v>0</v>
      </c>
      <c r="AL241" s="400">
        <v>2E-3</v>
      </c>
      <c r="AM241" s="400" t="s">
        <v>62</v>
      </c>
      <c r="AN241" s="400" t="s">
        <v>193</v>
      </c>
      <c r="AO241" s="401" t="s">
        <v>1678</v>
      </c>
      <c r="AP241" s="401" t="s">
        <v>18</v>
      </c>
      <c r="AQ241" s="407" t="s">
        <v>974</v>
      </c>
      <c r="AR241" s="400">
        <v>3.9999999999999996E-4</v>
      </c>
      <c r="AS241" s="400">
        <v>3.9999999999999996E-4</v>
      </c>
      <c r="AT241" s="400"/>
      <c r="AW241" s="226"/>
      <c r="AX241" s="226"/>
      <c r="AY241" s="212"/>
      <c r="AZ241" s="212"/>
      <c r="BA241" s="212"/>
      <c r="BB241" s="214"/>
      <c r="BC241" s="212"/>
      <c r="BD241" s="212"/>
      <c r="BE241" s="212"/>
      <c r="BF241" s="212"/>
      <c r="BG241" s="214"/>
      <c r="BH241" s="214"/>
      <c r="BI241" s="227"/>
      <c r="BJ241" s="227"/>
      <c r="BK241" s="227"/>
      <c r="BL241" s="214"/>
      <c r="BM241" s="214"/>
      <c r="BN241" s="214"/>
      <c r="BO241" s="214"/>
      <c r="BP241" s="214"/>
      <c r="BQ241" s="214"/>
      <c r="BR241" s="214"/>
      <c r="BS241" s="214"/>
      <c r="BT241" s="215"/>
      <c r="BU241" s="216"/>
      <c r="BV241" s="217"/>
      <c r="BW241" s="213"/>
    </row>
    <row r="242" spans="2:75" ht="15.75" customHeight="1">
      <c r="B242" s="394" t="s">
        <v>557</v>
      </c>
      <c r="C242" s="395">
        <v>24011864000177</v>
      </c>
      <c r="D242" s="396" t="s">
        <v>18</v>
      </c>
      <c r="E242" s="396" t="s">
        <v>917</v>
      </c>
      <c r="F242" s="396" t="s">
        <v>970</v>
      </c>
      <c r="G242" s="397" t="s">
        <v>1048</v>
      </c>
      <c r="H242" s="397" t="s">
        <v>62</v>
      </c>
      <c r="I242" s="397"/>
      <c r="J242" s="397" t="s">
        <v>904</v>
      </c>
      <c r="K242" s="398" t="s">
        <v>81</v>
      </c>
      <c r="L242" s="399"/>
      <c r="M242" s="399" t="s">
        <v>62</v>
      </c>
      <c r="N242" s="398">
        <v>427950</v>
      </c>
      <c r="O242" s="398" t="s">
        <v>1675</v>
      </c>
      <c r="P242" s="402">
        <v>42430</v>
      </c>
      <c r="Q242" s="403">
        <v>158468351.18000001</v>
      </c>
      <c r="R242" s="403">
        <v>148413348.54519832</v>
      </c>
      <c r="S242" s="398">
        <v>1</v>
      </c>
      <c r="T242" s="400">
        <v>6.3828928128547791E-2</v>
      </c>
      <c r="U242" s="400">
        <v>0.82512901213524859</v>
      </c>
      <c r="V242" s="400">
        <v>9.6139449187127024E-2</v>
      </c>
      <c r="W242" s="400">
        <v>0.94248806690314535</v>
      </c>
      <c r="X242" s="400">
        <v>0.15176412094705838</v>
      </c>
      <c r="Y242" s="400">
        <v>1.1508548986952098</v>
      </c>
      <c r="Z242" s="400">
        <v>0.26059608119039468</v>
      </c>
      <c r="AA242" s="400">
        <v>1.4813126076769592</v>
      </c>
      <c r="AB242" s="400">
        <v>2.7720212260054063E-2</v>
      </c>
      <c r="AC242" s="404">
        <v>-0.1788768158317717</v>
      </c>
      <c r="AD242" s="607">
        <v>21624772000174</v>
      </c>
      <c r="AE242" s="401" t="s">
        <v>555</v>
      </c>
      <c r="AF242" s="401" t="s">
        <v>1023</v>
      </c>
      <c r="AG242" s="405" t="s">
        <v>96</v>
      </c>
      <c r="AH242" s="405" t="s">
        <v>1024</v>
      </c>
      <c r="AI242" s="405">
        <v>20000</v>
      </c>
      <c r="AJ242" s="405">
        <v>100</v>
      </c>
      <c r="AK242" s="405">
        <v>1000</v>
      </c>
      <c r="AL242" s="400">
        <v>5.0000000000000001E-3</v>
      </c>
      <c r="AM242" s="400">
        <v>0.2</v>
      </c>
      <c r="AN242" s="400" t="s">
        <v>932</v>
      </c>
      <c r="AO242" s="401" t="s">
        <v>1675</v>
      </c>
      <c r="AP242" s="401" t="s">
        <v>18</v>
      </c>
      <c r="AQ242" s="407" t="s">
        <v>1730</v>
      </c>
      <c r="AR242" s="400">
        <v>1.3333333333333333E-3</v>
      </c>
      <c r="AS242" s="400">
        <v>1.3333333333333333E-3</v>
      </c>
      <c r="AT242" s="400"/>
      <c r="AW242" s="226"/>
      <c r="AX242" s="226"/>
      <c r="AY242" s="212"/>
      <c r="AZ242" s="212"/>
      <c r="BA242" s="212"/>
      <c r="BB242" s="214"/>
      <c r="BC242" s="212"/>
      <c r="BD242" s="212"/>
      <c r="BE242" s="212"/>
      <c r="BF242" s="212"/>
      <c r="BG242" s="214"/>
      <c r="BH242" s="214"/>
      <c r="BI242" s="227"/>
      <c r="BJ242" s="227"/>
      <c r="BK242" s="227"/>
      <c r="BL242" s="214"/>
      <c r="BM242" s="214"/>
      <c r="BN242" s="214"/>
      <c r="BO242" s="214"/>
      <c r="BP242" s="214"/>
      <c r="BQ242" s="214"/>
      <c r="BR242" s="214"/>
      <c r="BS242" s="214"/>
      <c r="BT242" s="215"/>
      <c r="BU242" s="216"/>
      <c r="BV242" s="217"/>
      <c r="BW242" s="213"/>
    </row>
    <row r="243" spans="2:75" ht="15.75" customHeight="1">
      <c r="B243" s="394" t="s">
        <v>658</v>
      </c>
      <c r="C243" s="395">
        <v>40938273000104</v>
      </c>
      <c r="D243" s="396" t="s">
        <v>27</v>
      </c>
      <c r="E243" s="396" t="s">
        <v>903</v>
      </c>
      <c r="F243" s="396" t="s">
        <v>970</v>
      </c>
      <c r="G243" s="397"/>
      <c r="H243" s="397" t="s">
        <v>62</v>
      </c>
      <c r="I243" s="397" t="s">
        <v>62</v>
      </c>
      <c r="J243" s="397" t="s">
        <v>988</v>
      </c>
      <c r="K243" s="398"/>
      <c r="L243" s="399"/>
      <c r="M243" s="399" t="s">
        <v>1775</v>
      </c>
      <c r="N243" s="398">
        <v>582905</v>
      </c>
      <c r="O243" s="398" t="s">
        <v>1675</v>
      </c>
      <c r="P243" s="402">
        <v>44291</v>
      </c>
      <c r="Q243" s="403">
        <v>4398227.0199999996</v>
      </c>
      <c r="R243" s="403">
        <v>11456454.074166674</v>
      </c>
      <c r="S243" s="398">
        <v>1</v>
      </c>
      <c r="T243" s="400">
        <v>-0.11896107536884715</v>
      </c>
      <c r="U243" s="400">
        <v>-1.5378330402785185</v>
      </c>
      <c r="V243" s="400">
        <v>-4.8736066173839521E-2</v>
      </c>
      <c r="W243" s="400">
        <v>-0.47777640900813678</v>
      </c>
      <c r="X243" s="400" t="s">
        <v>1781</v>
      </c>
      <c r="Y243" s="400" t="s">
        <v>1781</v>
      </c>
      <c r="Z243" s="400" t="s">
        <v>1781</v>
      </c>
      <c r="AA243" s="400" t="s">
        <v>1781</v>
      </c>
      <c r="AB243" s="400">
        <v>0.2119907009368949</v>
      </c>
      <c r="AC243" s="404">
        <v>-0.58797683076994633</v>
      </c>
      <c r="AD243" s="607" t="s">
        <v>62</v>
      </c>
      <c r="AE243" s="401" t="s">
        <v>307</v>
      </c>
      <c r="AF243" s="401" t="s">
        <v>1018</v>
      </c>
      <c r="AG243" s="405" t="s">
        <v>1835</v>
      </c>
      <c r="AH243" s="405" t="s">
        <v>1024</v>
      </c>
      <c r="AI243" s="405">
        <v>500</v>
      </c>
      <c r="AJ243" s="405">
        <v>100</v>
      </c>
      <c r="AK243" s="405">
        <v>100</v>
      </c>
      <c r="AL243" s="400">
        <v>5.0000000000000001E-3</v>
      </c>
      <c r="AM243" s="400" t="s">
        <v>62</v>
      </c>
      <c r="AN243" s="400" t="s">
        <v>62</v>
      </c>
      <c r="AO243" s="401" t="s">
        <v>1678</v>
      </c>
      <c r="AP243" s="401" t="s">
        <v>24</v>
      </c>
      <c r="AQ243" s="407" t="s">
        <v>966</v>
      </c>
      <c r="AR243" s="400">
        <v>6.6649999999999999E-4</v>
      </c>
      <c r="AS243" s="400">
        <v>6.6649999999999999E-4</v>
      </c>
      <c r="AT243" s="400"/>
      <c r="AW243" s="226"/>
      <c r="AX243" s="226"/>
      <c r="AY243" s="212"/>
      <c r="AZ243" s="212"/>
      <c r="BA243" s="212"/>
      <c r="BB243" s="214"/>
      <c r="BC243" s="212"/>
      <c r="BD243" s="212"/>
      <c r="BE243" s="212"/>
      <c r="BF243" s="212"/>
      <c r="BG243" s="214"/>
      <c r="BH243" s="214"/>
      <c r="BI243" s="227"/>
      <c r="BJ243" s="227"/>
      <c r="BK243" s="227"/>
      <c r="BL243" s="214"/>
      <c r="BM243" s="214"/>
      <c r="BN243" s="214"/>
      <c r="BO243" s="214"/>
      <c r="BP243" s="214"/>
      <c r="BQ243" s="214"/>
      <c r="BR243" s="214"/>
      <c r="BS243" s="214"/>
      <c r="BT243" s="215"/>
      <c r="BU243" s="216"/>
      <c r="BV243" s="217"/>
      <c r="BW243" s="213"/>
    </row>
    <row r="244" spans="2:75" ht="15.75" customHeight="1">
      <c r="B244" s="394" t="s">
        <v>1748</v>
      </c>
      <c r="C244" s="395">
        <v>41395002000104</v>
      </c>
      <c r="D244" s="396" t="s">
        <v>18</v>
      </c>
      <c r="E244" s="396" t="s">
        <v>917</v>
      </c>
      <c r="F244" s="396" t="s">
        <v>970</v>
      </c>
      <c r="G244" s="397" t="s">
        <v>1048</v>
      </c>
      <c r="H244" s="397" t="s">
        <v>62</v>
      </c>
      <c r="I244" s="397"/>
      <c r="J244" s="397" t="s">
        <v>904</v>
      </c>
      <c r="K244" s="398" t="s">
        <v>81</v>
      </c>
      <c r="L244" s="399"/>
      <c r="M244" s="399" t="s">
        <v>1775</v>
      </c>
      <c r="N244" s="398">
        <v>599433</v>
      </c>
      <c r="O244" s="398" t="s">
        <v>1675</v>
      </c>
      <c r="P244" s="402">
        <v>44376</v>
      </c>
      <c r="Q244" s="403">
        <v>9094843.9299999997</v>
      </c>
      <c r="R244" s="403">
        <v>15481342.00214286</v>
      </c>
      <c r="S244" s="398">
        <v>1</v>
      </c>
      <c r="T244" s="400">
        <v>6.469202178893485E-2</v>
      </c>
      <c r="U244" s="400">
        <v>0.8362863923428735</v>
      </c>
      <c r="V244" s="400">
        <v>9.5830466599715614E-2</v>
      </c>
      <c r="W244" s="400">
        <v>0.93945900439053109</v>
      </c>
      <c r="X244" s="400" t="s">
        <v>1781</v>
      </c>
      <c r="Y244" s="400" t="s">
        <v>1781</v>
      </c>
      <c r="Z244" s="400" t="s">
        <v>1781</v>
      </c>
      <c r="AA244" s="400" t="s">
        <v>1781</v>
      </c>
      <c r="AB244" s="400">
        <v>2.6347378191441059E-2</v>
      </c>
      <c r="AC244" s="404">
        <v>-0.20030108769832553</v>
      </c>
      <c r="AD244" s="607" t="s">
        <v>62</v>
      </c>
      <c r="AE244" s="401" t="s">
        <v>307</v>
      </c>
      <c r="AF244" s="401" t="s">
        <v>1018</v>
      </c>
      <c r="AG244" s="405" t="s">
        <v>1835</v>
      </c>
      <c r="AH244" s="405" t="s">
        <v>1024</v>
      </c>
      <c r="AI244" s="405">
        <v>0</v>
      </c>
      <c r="AJ244" s="405">
        <v>0</v>
      </c>
      <c r="AK244" s="405">
        <v>0</v>
      </c>
      <c r="AL244" s="400">
        <v>3.0000000000000001E-3</v>
      </c>
      <c r="AM244" s="400" t="s">
        <v>62</v>
      </c>
      <c r="AN244" s="400" t="s">
        <v>932</v>
      </c>
      <c r="AO244" s="401" t="s">
        <v>1678</v>
      </c>
      <c r="AP244" s="401" t="s">
        <v>18</v>
      </c>
      <c r="AQ244" s="407" t="s">
        <v>974</v>
      </c>
      <c r="AR244" s="400">
        <v>6.6649999999999999E-4</v>
      </c>
      <c r="AS244" s="400">
        <v>6.6649999999999999E-4</v>
      </c>
      <c r="AT244" s="400"/>
      <c r="AW244" s="226"/>
      <c r="AX244" s="226"/>
      <c r="AY244" s="212"/>
      <c r="AZ244" s="212"/>
      <c r="BA244" s="212"/>
      <c r="BB244" s="214"/>
      <c r="BC244" s="212"/>
      <c r="BD244" s="212"/>
      <c r="BE244" s="212"/>
      <c r="BF244" s="212"/>
      <c r="BG244" s="214"/>
      <c r="BH244" s="214"/>
      <c r="BI244" s="227"/>
      <c r="BJ244" s="227"/>
      <c r="BK244" s="227"/>
      <c r="BL244" s="214"/>
      <c r="BM244" s="214"/>
      <c r="BN244" s="214"/>
      <c r="BO244" s="214"/>
      <c r="BP244" s="214"/>
      <c r="BQ244" s="214"/>
      <c r="BR244" s="214"/>
      <c r="BS244" s="214"/>
      <c r="BT244" s="215"/>
      <c r="BU244" s="216"/>
      <c r="BV244" s="217"/>
      <c r="BW244" s="213"/>
    </row>
    <row r="245" spans="2:75" ht="15.75" customHeight="1">
      <c r="B245" s="394" t="s">
        <v>1625</v>
      </c>
      <c r="C245" s="395">
        <v>13060032000124</v>
      </c>
      <c r="D245" s="396" t="s">
        <v>18</v>
      </c>
      <c r="E245" s="396" t="s">
        <v>959</v>
      </c>
      <c r="F245" s="396" t="s">
        <v>970</v>
      </c>
      <c r="G245" s="397" t="s">
        <v>1048</v>
      </c>
      <c r="H245" s="397" t="s">
        <v>62</v>
      </c>
      <c r="I245" s="397"/>
      <c r="J245" s="397" t="s">
        <v>904</v>
      </c>
      <c r="K245" s="398" t="s">
        <v>81</v>
      </c>
      <c r="L245" s="399"/>
      <c r="M245" s="399" t="s">
        <v>62</v>
      </c>
      <c r="N245" s="398">
        <v>270148</v>
      </c>
      <c r="O245" s="398" t="s">
        <v>1675</v>
      </c>
      <c r="P245" s="402">
        <v>40623</v>
      </c>
      <c r="Q245" s="403">
        <v>181796551.62</v>
      </c>
      <c r="R245" s="403">
        <v>164286295.81813493</v>
      </c>
      <c r="S245" s="398">
        <v>1</v>
      </c>
      <c r="T245" s="400">
        <v>4.1323857336578618E-2</v>
      </c>
      <c r="U245" s="400">
        <v>0.53420156943695851</v>
      </c>
      <c r="V245" s="400">
        <v>4.0287070152024373E-2</v>
      </c>
      <c r="W245" s="400">
        <v>0.39494799678815939</v>
      </c>
      <c r="X245" s="400">
        <v>-5.4148172437522568E-3</v>
      </c>
      <c r="Y245" s="400">
        <v>-4.1061542818051466E-2</v>
      </c>
      <c r="Z245" s="400">
        <v>9.4002993043255767E-2</v>
      </c>
      <c r="AA245" s="400">
        <v>0.53434348712484325</v>
      </c>
      <c r="AB245" s="400">
        <v>5.3665041207068588E-2</v>
      </c>
      <c r="AC245" s="404">
        <v>-1.0475510321848824</v>
      </c>
      <c r="AD245" s="607">
        <v>10342116000162</v>
      </c>
      <c r="AE245" s="401" t="s">
        <v>741</v>
      </c>
      <c r="AF245" s="401" t="s">
        <v>741</v>
      </c>
      <c r="AG245" s="405" t="s">
        <v>741</v>
      </c>
      <c r="AH245" s="405" t="s">
        <v>1024</v>
      </c>
      <c r="AI245" s="405">
        <v>100</v>
      </c>
      <c r="AJ245" s="405">
        <v>100</v>
      </c>
      <c r="AK245" s="405">
        <v>100</v>
      </c>
      <c r="AL245" s="400">
        <v>3.4999999999999996E-3</v>
      </c>
      <c r="AM245" s="400" t="s">
        <v>62</v>
      </c>
      <c r="AN245" s="400" t="s">
        <v>929</v>
      </c>
      <c r="AO245" s="401" t="s">
        <v>1675</v>
      </c>
      <c r="AP245" s="401" t="s">
        <v>18</v>
      </c>
      <c r="AQ245" s="407" t="s">
        <v>974</v>
      </c>
      <c r="AR245" s="400">
        <v>1.1666666666666665E-3</v>
      </c>
      <c r="AS245" s="400">
        <v>1.1666666666666665E-3</v>
      </c>
      <c r="AT245" s="400"/>
      <c r="AW245" s="226"/>
      <c r="AX245" s="226"/>
      <c r="AY245" s="212"/>
      <c r="AZ245" s="212"/>
      <c r="BA245" s="212"/>
      <c r="BB245" s="214"/>
      <c r="BC245" s="212"/>
      <c r="BD245" s="212"/>
      <c r="BE245" s="212"/>
      <c r="BF245" s="212"/>
      <c r="BG245" s="214"/>
      <c r="BH245" s="214"/>
      <c r="BI245" s="227"/>
      <c r="BJ245" s="227"/>
      <c r="BK245" s="227"/>
      <c r="BL245" s="214"/>
      <c r="BM245" s="214"/>
      <c r="BN245" s="214"/>
      <c r="BO245" s="214"/>
      <c r="BP245" s="214"/>
      <c r="BQ245" s="214"/>
      <c r="BR245" s="214"/>
      <c r="BS245" s="214"/>
      <c r="BT245" s="215"/>
      <c r="BU245" s="216"/>
      <c r="BV245" s="217"/>
      <c r="BW245" s="213"/>
    </row>
    <row r="246" spans="2:75" ht="15.75" customHeight="1">
      <c r="B246" s="394" t="s">
        <v>744</v>
      </c>
      <c r="C246" s="395">
        <v>9087301000179</v>
      </c>
      <c r="D246" s="396" t="s">
        <v>18</v>
      </c>
      <c r="E246" s="396" t="s">
        <v>917</v>
      </c>
      <c r="F246" s="396" t="s">
        <v>970</v>
      </c>
      <c r="G246" s="397" t="s">
        <v>1183</v>
      </c>
      <c r="H246" s="397" t="s">
        <v>62</v>
      </c>
      <c r="I246" s="397"/>
      <c r="J246" s="397" t="s">
        <v>904</v>
      </c>
      <c r="K246" s="398" t="s">
        <v>81</v>
      </c>
      <c r="L246" s="399"/>
      <c r="M246" s="399" t="s">
        <v>62</v>
      </c>
      <c r="N246" s="398">
        <v>257079</v>
      </c>
      <c r="O246" s="398" t="s">
        <v>1675</v>
      </c>
      <c r="P246" s="402">
        <v>40445</v>
      </c>
      <c r="Q246" s="403">
        <v>296996283.04000002</v>
      </c>
      <c r="R246" s="403">
        <v>334164084.2443254</v>
      </c>
      <c r="S246" s="398">
        <v>1</v>
      </c>
      <c r="T246" s="400">
        <v>3.2415036022067634E-2</v>
      </c>
      <c r="U246" s="400">
        <v>0.41903549746834345</v>
      </c>
      <c r="V246" s="400">
        <v>3.1179102903225342E-2</v>
      </c>
      <c r="W246" s="400">
        <v>0.30565946311839121</v>
      </c>
      <c r="X246" s="400">
        <v>2.6791348680481164E-2</v>
      </c>
      <c r="Y246" s="400">
        <v>0.20316366397522251</v>
      </c>
      <c r="Z246" s="400">
        <v>0.13158663322810948</v>
      </c>
      <c r="AA246" s="400">
        <v>0.74798108211055891</v>
      </c>
      <c r="AB246" s="400">
        <v>6.141236738054507E-2</v>
      </c>
      <c r="AC246" s="404">
        <v>-1.0514652254120922</v>
      </c>
      <c r="AD246" s="607" t="s">
        <v>62</v>
      </c>
      <c r="AE246" s="401" t="s">
        <v>442</v>
      </c>
      <c r="AF246" s="401" t="s">
        <v>1037</v>
      </c>
      <c r="AG246" s="405" t="s">
        <v>1037</v>
      </c>
      <c r="AH246" s="405" t="s">
        <v>1024</v>
      </c>
      <c r="AI246" s="405">
        <v>1000</v>
      </c>
      <c r="AJ246" s="405">
        <v>100</v>
      </c>
      <c r="AK246" s="405">
        <v>500</v>
      </c>
      <c r="AL246" s="400">
        <v>5.0000000000000001E-3</v>
      </c>
      <c r="AM246" s="400" t="s">
        <v>62</v>
      </c>
      <c r="AN246" s="400" t="s">
        <v>240</v>
      </c>
      <c r="AO246" s="401" t="s">
        <v>1675</v>
      </c>
      <c r="AP246" s="401" t="s">
        <v>18</v>
      </c>
      <c r="AQ246" s="407" t="s">
        <v>978</v>
      </c>
      <c r="AR246" s="400">
        <v>1.3333333333333333E-3</v>
      </c>
      <c r="AS246" s="400">
        <v>1.3333333333333333E-3</v>
      </c>
      <c r="AT246" s="400"/>
      <c r="AW246" s="226"/>
      <c r="AX246" s="226"/>
      <c r="AY246" s="212"/>
      <c r="AZ246" s="212"/>
      <c r="BA246" s="212"/>
      <c r="BB246" s="214"/>
      <c r="BC246" s="212"/>
      <c r="BD246" s="212"/>
      <c r="BE246" s="212"/>
      <c r="BF246" s="212"/>
      <c r="BG246" s="214"/>
      <c r="BH246" s="214"/>
      <c r="BI246" s="227"/>
      <c r="BJ246" s="227"/>
      <c r="BK246" s="227"/>
      <c r="BL246" s="214"/>
      <c r="BM246" s="214"/>
      <c r="BN246" s="214"/>
      <c r="BO246" s="214"/>
      <c r="BP246" s="214"/>
      <c r="BQ246" s="214"/>
      <c r="BR246" s="214"/>
      <c r="BS246" s="214"/>
      <c r="BT246" s="215"/>
      <c r="BU246" s="216"/>
      <c r="BV246" s="217"/>
      <c r="BW246" s="213"/>
    </row>
    <row r="247" spans="2:75" ht="15.75" customHeight="1">
      <c r="B247" s="394" t="s">
        <v>67</v>
      </c>
      <c r="C247" s="395">
        <v>17517577000178</v>
      </c>
      <c r="D247" s="396" t="s">
        <v>18</v>
      </c>
      <c r="E247" s="396" t="s">
        <v>917</v>
      </c>
      <c r="F247" s="396" t="s">
        <v>970</v>
      </c>
      <c r="G247" s="397" t="s">
        <v>1048</v>
      </c>
      <c r="H247" s="397" t="s">
        <v>62</v>
      </c>
      <c r="I247" s="397"/>
      <c r="J247" s="397" t="s">
        <v>904</v>
      </c>
      <c r="K247" s="398" t="s">
        <v>81</v>
      </c>
      <c r="L247" s="399"/>
      <c r="M247" s="399" t="s">
        <v>62</v>
      </c>
      <c r="N247" s="398">
        <v>348430</v>
      </c>
      <c r="O247" s="398" t="s">
        <v>1675</v>
      </c>
      <c r="P247" s="402">
        <v>41513</v>
      </c>
      <c r="Q247" s="403">
        <v>469779600.69</v>
      </c>
      <c r="R247" s="403">
        <v>787295987.14412677</v>
      </c>
      <c r="S247" s="398">
        <v>1</v>
      </c>
      <c r="T247" s="400">
        <v>5.3084415074470037E-2</v>
      </c>
      <c r="U247" s="400">
        <v>0.68623259475642884</v>
      </c>
      <c r="V247" s="400">
        <v>7.5682586094880433E-2</v>
      </c>
      <c r="W247" s="400">
        <v>0.7419424062640223</v>
      </c>
      <c r="X247" s="400">
        <v>9.0412167132698285E-2</v>
      </c>
      <c r="Y247" s="400">
        <v>0.68561188769125003</v>
      </c>
      <c r="Z247" s="400">
        <v>0.22296000077318467</v>
      </c>
      <c r="AA247" s="400">
        <v>1.2673769254100227</v>
      </c>
      <c r="AB247" s="400">
        <v>3.3685203020445045E-2</v>
      </c>
      <c r="AC247" s="404">
        <v>-0.70123674446598405</v>
      </c>
      <c r="AD247" s="607" t="s">
        <v>62</v>
      </c>
      <c r="AE247" s="401" t="s">
        <v>442</v>
      </c>
      <c r="AF247" s="401" t="s">
        <v>1037</v>
      </c>
      <c r="AG247" s="405" t="s">
        <v>1037</v>
      </c>
      <c r="AH247" s="405" t="s">
        <v>1024</v>
      </c>
      <c r="AI247" s="405">
        <v>1000</v>
      </c>
      <c r="AJ247" s="405">
        <v>100</v>
      </c>
      <c r="AK247" s="405">
        <v>500</v>
      </c>
      <c r="AL247" s="400">
        <v>4.0000000000000001E-3</v>
      </c>
      <c r="AM247" s="400" t="s">
        <v>62</v>
      </c>
      <c r="AN247" s="400" t="s">
        <v>932</v>
      </c>
      <c r="AO247" s="401" t="s">
        <v>1675</v>
      </c>
      <c r="AP247" s="401" t="s">
        <v>18</v>
      </c>
      <c r="AQ247" s="407" t="s">
        <v>978</v>
      </c>
      <c r="AR247" s="400">
        <v>1.0666666666666667E-3</v>
      </c>
      <c r="AS247" s="400">
        <v>1.0666666666666667E-3</v>
      </c>
      <c r="AT247" s="400"/>
      <c r="AW247" s="226"/>
      <c r="AX247" s="226"/>
      <c r="AY247" s="212"/>
      <c r="AZ247" s="212"/>
      <c r="BA247" s="212"/>
      <c r="BB247" s="214"/>
      <c r="BC247" s="212"/>
      <c r="BD247" s="212"/>
      <c r="BE247" s="212"/>
      <c r="BF247" s="212"/>
      <c r="BG247" s="214"/>
      <c r="BH247" s="214"/>
      <c r="BI247" s="227"/>
      <c r="BJ247" s="227"/>
      <c r="BK247" s="227"/>
      <c r="BL247" s="214"/>
      <c r="BM247" s="214"/>
      <c r="BN247" s="214"/>
      <c r="BO247" s="214"/>
      <c r="BP247" s="214"/>
      <c r="BQ247" s="214"/>
      <c r="BR247" s="214"/>
      <c r="BS247" s="214"/>
      <c r="BT247" s="215"/>
      <c r="BU247" s="216"/>
      <c r="BV247" s="217"/>
      <c r="BW247" s="213"/>
    </row>
    <row r="248" spans="2:75" ht="15.75" customHeight="1">
      <c r="B248" s="394" t="s">
        <v>1552</v>
      </c>
      <c r="C248" s="395">
        <v>9326708000101</v>
      </c>
      <c r="D248" s="396" t="s">
        <v>18</v>
      </c>
      <c r="E248" s="396" t="s">
        <v>917</v>
      </c>
      <c r="F248" s="396" t="s">
        <v>961</v>
      </c>
      <c r="G248" s="397" t="s">
        <v>1183</v>
      </c>
      <c r="H248" s="397" t="s">
        <v>62</v>
      </c>
      <c r="I248" s="397"/>
      <c r="J248" s="397" t="s">
        <v>904</v>
      </c>
      <c r="K248" s="398" t="s">
        <v>81</v>
      </c>
      <c r="L248" s="399"/>
      <c r="M248" s="399" t="s">
        <v>62</v>
      </c>
      <c r="N248" s="398">
        <v>212873</v>
      </c>
      <c r="O248" s="398" t="s">
        <v>1675</v>
      </c>
      <c r="P248" s="402">
        <v>39640</v>
      </c>
      <c r="Q248" s="403">
        <v>259420110.06999999</v>
      </c>
      <c r="R248" s="403">
        <v>493471879.89373028</v>
      </c>
      <c r="S248" s="398">
        <v>2</v>
      </c>
      <c r="T248" s="400">
        <v>5.0884823613504437E-2</v>
      </c>
      <c r="U248" s="400">
        <v>0.65779804662125607</v>
      </c>
      <c r="V248" s="400">
        <v>2.7417799889529526E-2</v>
      </c>
      <c r="W248" s="400">
        <v>0.2687861167825375</v>
      </c>
      <c r="X248" s="400">
        <v>4.3303380649352574E-2</v>
      </c>
      <c r="Y248" s="400">
        <v>0.32837740197998183</v>
      </c>
      <c r="Z248" s="400">
        <v>0.11020741186504779</v>
      </c>
      <c r="AA248" s="400">
        <v>0.62645465699029057</v>
      </c>
      <c r="AB248" s="400">
        <v>5.6562151058118987E-2</v>
      </c>
      <c r="AC248" s="404">
        <v>-1.2112413036403691</v>
      </c>
      <c r="AD248" s="607" t="s">
        <v>62</v>
      </c>
      <c r="AE248" s="401" t="s">
        <v>636</v>
      </c>
      <c r="AF248" s="401" t="s">
        <v>1026</v>
      </c>
      <c r="AG248" s="405" t="s">
        <v>1027</v>
      </c>
      <c r="AH248" s="405" t="s">
        <v>1024</v>
      </c>
      <c r="AI248" s="405">
        <v>5000</v>
      </c>
      <c r="AJ248" s="405">
        <v>2500</v>
      </c>
      <c r="AK248" s="405">
        <v>2500</v>
      </c>
      <c r="AL248" s="400">
        <v>4.0000000000000001E-3</v>
      </c>
      <c r="AM248" s="400">
        <v>0.2</v>
      </c>
      <c r="AN248" s="400" t="s">
        <v>1086</v>
      </c>
      <c r="AO248" s="401" t="s">
        <v>1675</v>
      </c>
      <c r="AP248" s="401" t="s">
        <v>18</v>
      </c>
      <c r="AQ248" s="407" t="s">
        <v>981</v>
      </c>
      <c r="AR248" s="400">
        <v>1.4399999999999999E-3</v>
      </c>
      <c r="AS248" s="400">
        <v>1.4399999999999999E-3</v>
      </c>
      <c r="AT248" s="400"/>
      <c r="AW248" s="226"/>
      <c r="AX248" s="226"/>
      <c r="AY248" s="212"/>
      <c r="AZ248" s="212"/>
      <c r="BA248" s="212"/>
      <c r="BB248" s="214"/>
      <c r="BC248" s="212"/>
      <c r="BD248" s="212"/>
      <c r="BE248" s="212"/>
      <c r="BF248" s="212"/>
      <c r="BG248" s="214"/>
      <c r="BH248" s="214"/>
      <c r="BI248" s="227"/>
      <c r="BJ248" s="227"/>
      <c r="BK248" s="227"/>
      <c r="BL248" s="214"/>
      <c r="BM248" s="214"/>
      <c r="BN248" s="214"/>
      <c r="BO248" s="214"/>
      <c r="BP248" s="214"/>
      <c r="BQ248" s="214"/>
      <c r="BR248" s="214"/>
      <c r="BS248" s="214"/>
      <c r="BT248" s="215"/>
      <c r="BU248" s="216"/>
      <c r="BV248" s="217"/>
      <c r="BW248" s="213"/>
    </row>
    <row r="249" spans="2:75" ht="15.75" customHeight="1">
      <c r="B249" s="394" t="s">
        <v>155</v>
      </c>
      <c r="C249" s="395">
        <v>9625909000100</v>
      </c>
      <c r="D249" s="396" t="s">
        <v>18</v>
      </c>
      <c r="E249" s="396" t="s">
        <v>916</v>
      </c>
      <c r="F249" s="396" t="s">
        <v>983</v>
      </c>
      <c r="G249" s="397" t="s">
        <v>1048</v>
      </c>
      <c r="H249" s="397" t="s">
        <v>62</v>
      </c>
      <c r="I249" s="397" t="s">
        <v>1658</v>
      </c>
      <c r="J249" s="397" t="s">
        <v>904</v>
      </c>
      <c r="K249" s="398" t="s">
        <v>81</v>
      </c>
      <c r="L249" s="399"/>
      <c r="M249" s="399" t="s">
        <v>62</v>
      </c>
      <c r="N249" s="398">
        <v>221201</v>
      </c>
      <c r="O249" s="398" t="s">
        <v>1675</v>
      </c>
      <c r="P249" s="402">
        <v>39791</v>
      </c>
      <c r="Q249" s="403">
        <v>358640650.20999998</v>
      </c>
      <c r="R249" s="403">
        <v>368469655.09357131</v>
      </c>
      <c r="S249" s="398">
        <v>2</v>
      </c>
      <c r="T249" s="400">
        <v>7.5730387443456948E-2</v>
      </c>
      <c r="U249" s="400">
        <v>0.97898149964218972</v>
      </c>
      <c r="V249" s="400">
        <v>0.10089061528942267</v>
      </c>
      <c r="W249" s="400">
        <v>0.98906538134742206</v>
      </c>
      <c r="X249" s="400">
        <v>0.1442085179478485</v>
      </c>
      <c r="Y249" s="400">
        <v>1.0935593885972057</v>
      </c>
      <c r="Z249" s="400">
        <v>0.22535403241466812</v>
      </c>
      <c r="AA249" s="400">
        <v>1.2809853773771724</v>
      </c>
      <c r="AB249" s="400">
        <v>6.4658879218129168E-3</v>
      </c>
      <c r="AC249" s="404">
        <v>-0.15364088142132418</v>
      </c>
      <c r="AD249" s="607">
        <v>22099999000100</v>
      </c>
      <c r="AE249" s="401" t="s">
        <v>153</v>
      </c>
      <c r="AF249" s="401" t="s">
        <v>1018</v>
      </c>
      <c r="AG249" s="405" t="s">
        <v>1835</v>
      </c>
      <c r="AH249" s="405" t="s">
        <v>1024</v>
      </c>
      <c r="AI249" s="405">
        <v>100</v>
      </c>
      <c r="AJ249" s="405">
        <v>100</v>
      </c>
      <c r="AK249" s="405">
        <v>100</v>
      </c>
      <c r="AL249" s="400">
        <v>0.02</v>
      </c>
      <c r="AM249" s="400">
        <v>0.2</v>
      </c>
      <c r="AN249" s="400" t="s">
        <v>103</v>
      </c>
      <c r="AO249" s="401" t="s">
        <v>1678</v>
      </c>
      <c r="AP249" s="401" t="s">
        <v>24</v>
      </c>
      <c r="AQ249" s="407" t="s">
        <v>966</v>
      </c>
      <c r="AR249" s="400">
        <v>6.6666666666666662E-3</v>
      </c>
      <c r="AS249" s="400">
        <v>6.6666666666666662E-3</v>
      </c>
      <c r="AT249" s="400"/>
      <c r="AW249" s="226"/>
      <c r="AX249" s="226"/>
      <c r="AY249" s="212"/>
      <c r="AZ249" s="212"/>
      <c r="BA249" s="212"/>
      <c r="BB249" s="214"/>
      <c r="BC249" s="212"/>
      <c r="BD249" s="212"/>
      <c r="BE249" s="212"/>
      <c r="BF249" s="212"/>
      <c r="BG249" s="214"/>
      <c r="BH249" s="214"/>
      <c r="BI249" s="227"/>
      <c r="BJ249" s="227"/>
      <c r="BK249" s="227"/>
      <c r="BL249" s="214"/>
      <c r="BM249" s="214"/>
      <c r="BN249" s="214"/>
      <c r="BO249" s="214"/>
      <c r="BP249" s="214"/>
      <c r="BQ249" s="214"/>
      <c r="BR249" s="214"/>
      <c r="BS249" s="214"/>
      <c r="BT249" s="215"/>
      <c r="BU249" s="216"/>
      <c r="BV249" s="217"/>
      <c r="BW249" s="213"/>
    </row>
    <row r="250" spans="2:75" ht="15.75" customHeight="1">
      <c r="B250" s="394" t="s">
        <v>1641</v>
      </c>
      <c r="C250" s="395">
        <v>44315932000107</v>
      </c>
      <c r="D250" s="396" t="s">
        <v>18</v>
      </c>
      <c r="E250" s="396" t="s">
        <v>916</v>
      </c>
      <c r="F250" s="396" t="s">
        <v>915</v>
      </c>
      <c r="G250" s="397" t="s">
        <v>1048</v>
      </c>
      <c r="H250" s="397" t="s">
        <v>62</v>
      </c>
      <c r="I250" s="397"/>
      <c r="J250" s="397" t="s">
        <v>904</v>
      </c>
      <c r="K250" s="398" t="s">
        <v>81</v>
      </c>
      <c r="L250" s="399"/>
      <c r="M250" s="399" t="s">
        <v>62</v>
      </c>
      <c r="N250" s="398">
        <v>644498</v>
      </c>
      <c r="O250" s="398" t="s">
        <v>1675</v>
      </c>
      <c r="P250" s="402">
        <v>44651</v>
      </c>
      <c r="Q250" s="403">
        <v>5896445.3099999996</v>
      </c>
      <c r="R250" s="403" t="s">
        <v>1781</v>
      </c>
      <c r="S250" s="398">
        <v>2</v>
      </c>
      <c r="T250" s="400" t="s">
        <v>1781</v>
      </c>
      <c r="U250" s="400" t="s">
        <v>1781</v>
      </c>
      <c r="V250" s="400" t="s">
        <v>1781</v>
      </c>
      <c r="W250" s="400" t="s">
        <v>1781</v>
      </c>
      <c r="X250" s="400" t="s">
        <v>1781</v>
      </c>
      <c r="Y250" s="400" t="s">
        <v>1781</v>
      </c>
      <c r="Z250" s="400" t="s">
        <v>1781</v>
      </c>
      <c r="AA250" s="400" t="s">
        <v>1781</v>
      </c>
      <c r="AB250" s="400" t="s">
        <v>1781</v>
      </c>
      <c r="AC250" s="404" t="s">
        <v>1781</v>
      </c>
      <c r="AD250" s="607" t="s">
        <v>62</v>
      </c>
      <c r="AE250" s="401" t="s">
        <v>1800</v>
      </c>
      <c r="AF250" s="401" t="s">
        <v>1800</v>
      </c>
      <c r="AG250" s="405" t="s">
        <v>1838</v>
      </c>
      <c r="AH250" s="405" t="s">
        <v>1024</v>
      </c>
      <c r="AI250" s="405">
        <v>200</v>
      </c>
      <c r="AJ250" s="405">
        <v>200</v>
      </c>
      <c r="AK250" s="405">
        <v>200</v>
      </c>
      <c r="AL250" s="400">
        <v>9.0000000000000011E-3</v>
      </c>
      <c r="AM250" s="400">
        <v>0.2</v>
      </c>
      <c r="AN250" s="400" t="s">
        <v>103</v>
      </c>
      <c r="AO250" s="401" t="s">
        <v>1675</v>
      </c>
      <c r="AP250" s="401" t="s">
        <v>18</v>
      </c>
      <c r="AQ250" s="407" t="s">
        <v>967</v>
      </c>
      <c r="AR250" s="400">
        <v>2.9999999999999996E-3</v>
      </c>
      <c r="AS250" s="400">
        <v>2.9999999999999996E-3</v>
      </c>
      <c r="AT250" s="400"/>
      <c r="AW250" s="226"/>
      <c r="AX250" s="226"/>
      <c r="AY250" s="212"/>
      <c r="AZ250" s="212"/>
      <c r="BA250" s="212"/>
      <c r="BB250" s="212"/>
      <c r="BC250" s="212"/>
      <c r="BD250" s="212"/>
      <c r="BE250" s="212"/>
      <c r="BF250" s="212"/>
      <c r="BG250" s="214"/>
      <c r="BH250" s="214"/>
      <c r="BI250" s="227"/>
      <c r="BJ250" s="227"/>
      <c r="BK250" s="227"/>
      <c r="BL250" s="249"/>
      <c r="BM250" s="214"/>
      <c r="BN250" s="214"/>
      <c r="BO250" s="214"/>
      <c r="BP250" s="214"/>
      <c r="BQ250" s="214"/>
      <c r="BR250" s="214"/>
      <c r="BS250" s="214"/>
      <c r="BT250" s="214"/>
      <c r="BU250" s="214"/>
      <c r="BV250" s="217"/>
      <c r="BW250" s="212"/>
    </row>
    <row r="251" spans="2:75" ht="15.75" customHeight="1">
      <c r="B251" s="394" t="s">
        <v>1136</v>
      </c>
      <c r="C251" s="395">
        <v>32158424000175</v>
      </c>
      <c r="D251" s="396" t="s">
        <v>24</v>
      </c>
      <c r="E251" s="396" t="s">
        <v>911</v>
      </c>
      <c r="F251" s="396" t="s">
        <v>915</v>
      </c>
      <c r="G251" s="397" t="s">
        <v>62</v>
      </c>
      <c r="H251" s="397" t="s">
        <v>1692</v>
      </c>
      <c r="I251" s="397" t="s">
        <v>62</v>
      </c>
      <c r="J251" s="397"/>
      <c r="K251" s="398" t="s">
        <v>81</v>
      </c>
      <c r="L251" s="399"/>
      <c r="M251" s="399" t="s">
        <v>1775</v>
      </c>
      <c r="N251" s="398">
        <v>483214</v>
      </c>
      <c r="O251" s="398" t="s">
        <v>1675</v>
      </c>
      <c r="P251" s="402">
        <v>43462</v>
      </c>
      <c r="Q251" s="403">
        <v>12171750.109999999</v>
      </c>
      <c r="R251" s="403">
        <v>12101828.656428577</v>
      </c>
      <c r="S251" s="398">
        <v>2</v>
      </c>
      <c r="T251" s="400">
        <v>5.9840502781523863E-2</v>
      </c>
      <c r="U251" s="400">
        <v>0.77356985920795485</v>
      </c>
      <c r="V251" s="400">
        <v>7.6146212742636665E-2</v>
      </c>
      <c r="W251" s="400">
        <v>0.74648749765681832</v>
      </c>
      <c r="X251" s="400">
        <v>7.4026455118536116E-2</v>
      </c>
      <c r="Y251" s="400">
        <v>0.56135605685040335</v>
      </c>
      <c r="Z251" s="400">
        <v>0.13821023763157902</v>
      </c>
      <c r="AA251" s="400">
        <v>0.78563179683468232</v>
      </c>
      <c r="AB251" s="400">
        <v>1.2985107802596645E-2</v>
      </c>
      <c r="AC251" s="404">
        <v>-1.822941936581683</v>
      </c>
      <c r="AD251" s="607" t="s">
        <v>62</v>
      </c>
      <c r="AE251" s="401" t="s">
        <v>215</v>
      </c>
      <c r="AF251" s="401" t="s">
        <v>1026</v>
      </c>
      <c r="AG251" s="405" t="s">
        <v>1027</v>
      </c>
      <c r="AH251" s="405" t="s">
        <v>1024</v>
      </c>
      <c r="AI251" s="405">
        <v>100</v>
      </c>
      <c r="AJ251" s="405">
        <v>100</v>
      </c>
      <c r="AK251" s="405">
        <v>100</v>
      </c>
      <c r="AL251" s="400">
        <v>0.01</v>
      </c>
      <c r="AM251" s="400">
        <v>0.2</v>
      </c>
      <c r="AN251" s="400" t="s">
        <v>103</v>
      </c>
      <c r="AO251" s="401" t="s">
        <v>1678</v>
      </c>
      <c r="AP251" s="401" t="s">
        <v>24</v>
      </c>
      <c r="AQ251" s="407" t="s">
        <v>966</v>
      </c>
      <c r="AR251" s="400">
        <v>2.6666666666666666E-3</v>
      </c>
      <c r="AS251" s="400">
        <v>2.6666666666666666E-3</v>
      </c>
      <c r="AT251" s="400"/>
      <c r="AW251" s="226"/>
      <c r="AX251" s="226"/>
      <c r="AY251" s="212"/>
      <c r="AZ251" s="212"/>
      <c r="BA251" s="212"/>
      <c r="BB251" s="212"/>
      <c r="BC251" s="212"/>
      <c r="BD251" s="212"/>
      <c r="BE251" s="212"/>
      <c r="BF251" s="212"/>
      <c r="BG251" s="214"/>
      <c r="BH251" s="214"/>
      <c r="BI251" s="227"/>
      <c r="BJ251" s="227"/>
      <c r="BK251" s="227"/>
      <c r="BL251" s="249"/>
      <c r="BM251" s="214"/>
      <c r="BN251" s="214"/>
      <c r="BO251" s="214"/>
      <c r="BP251" s="214"/>
      <c r="BQ251" s="214"/>
      <c r="BR251" s="214"/>
      <c r="BS251" s="214"/>
      <c r="BT251" s="214"/>
      <c r="BU251" s="214"/>
      <c r="BV251" s="217"/>
      <c r="BW251" s="212"/>
    </row>
    <row r="252" spans="2:75" ht="15.75" customHeight="1">
      <c r="B252" s="394" t="s">
        <v>1248</v>
      </c>
      <c r="C252" s="395">
        <v>44489239000142</v>
      </c>
      <c r="D252" s="396" t="s">
        <v>24</v>
      </c>
      <c r="E252" s="396" t="s">
        <v>911</v>
      </c>
      <c r="F252" s="396" t="s">
        <v>915</v>
      </c>
      <c r="G252" s="397" t="s">
        <v>62</v>
      </c>
      <c r="H252" s="397" t="s">
        <v>1693</v>
      </c>
      <c r="I252" s="397" t="s">
        <v>62</v>
      </c>
      <c r="J252" s="397"/>
      <c r="K252" s="398" t="s">
        <v>81</v>
      </c>
      <c r="L252" s="399"/>
      <c r="M252" s="399" t="s">
        <v>1775</v>
      </c>
      <c r="N252" s="398">
        <v>644651</v>
      </c>
      <c r="O252" s="398" t="s">
        <v>1675</v>
      </c>
      <c r="P252" s="402">
        <v>44651</v>
      </c>
      <c r="Q252" s="403">
        <v>10435264.699999999</v>
      </c>
      <c r="R252" s="403" t="s">
        <v>1781</v>
      </c>
      <c r="S252" s="398">
        <v>2</v>
      </c>
      <c r="T252" s="400" t="s">
        <v>1781</v>
      </c>
      <c r="U252" s="400" t="s">
        <v>1781</v>
      </c>
      <c r="V252" s="400" t="s">
        <v>1781</v>
      </c>
      <c r="W252" s="400" t="s">
        <v>1781</v>
      </c>
      <c r="X252" s="400" t="s">
        <v>1781</v>
      </c>
      <c r="Y252" s="400" t="s">
        <v>1781</v>
      </c>
      <c r="Z252" s="400" t="s">
        <v>1781</v>
      </c>
      <c r="AA252" s="400" t="s">
        <v>1781</v>
      </c>
      <c r="AB252" s="400" t="s">
        <v>1781</v>
      </c>
      <c r="AC252" s="404" t="s">
        <v>1781</v>
      </c>
      <c r="AD252" s="607" t="s">
        <v>62</v>
      </c>
      <c r="AE252" s="401" t="s">
        <v>304</v>
      </c>
      <c r="AF252" s="401" t="s">
        <v>1028</v>
      </c>
      <c r="AG252" s="405" t="s">
        <v>1836</v>
      </c>
      <c r="AH252" s="405" t="s">
        <v>1024</v>
      </c>
      <c r="AI252" s="405">
        <v>5000</v>
      </c>
      <c r="AJ252" s="405">
        <v>0</v>
      </c>
      <c r="AK252" s="405">
        <v>5000</v>
      </c>
      <c r="AL252" s="400">
        <v>0.02</v>
      </c>
      <c r="AM252" s="400">
        <v>0.2</v>
      </c>
      <c r="AN252" s="400" t="s">
        <v>103</v>
      </c>
      <c r="AO252" s="401" t="s">
        <v>1678</v>
      </c>
      <c r="AP252" s="401" t="s">
        <v>24</v>
      </c>
      <c r="AQ252" s="407" t="s">
        <v>966</v>
      </c>
      <c r="AR252" s="400">
        <v>3.3333333333333331E-3</v>
      </c>
      <c r="AS252" s="400">
        <v>3.3333333333333331E-3</v>
      </c>
      <c r="AT252" s="400"/>
      <c r="AW252" s="226"/>
      <c r="AX252" s="226"/>
      <c r="AY252" s="212"/>
      <c r="AZ252" s="212"/>
      <c r="BA252" s="212"/>
      <c r="BB252" s="214"/>
      <c r="BC252" s="212"/>
      <c r="BD252" s="212"/>
      <c r="BE252" s="212"/>
      <c r="BF252" s="212"/>
      <c r="BG252" s="214"/>
      <c r="BH252" s="214"/>
      <c r="BI252" s="227"/>
      <c r="BJ252" s="227"/>
      <c r="BK252" s="227"/>
      <c r="BL252" s="214"/>
      <c r="BM252" s="214"/>
      <c r="BN252" s="214"/>
      <c r="BO252" s="214"/>
      <c r="BP252" s="214"/>
      <c r="BQ252" s="214"/>
      <c r="BR252" s="214"/>
      <c r="BS252" s="214"/>
      <c r="BT252" s="215"/>
      <c r="BU252" s="216"/>
      <c r="BV252" s="217"/>
      <c r="BW252" s="213"/>
    </row>
    <row r="253" spans="2:75" ht="15.75" customHeight="1">
      <c r="B253" s="394" t="s">
        <v>1312</v>
      </c>
      <c r="C253" s="395">
        <v>22504092000180</v>
      </c>
      <c r="D253" s="396" t="s">
        <v>24</v>
      </c>
      <c r="E253" s="396" t="s">
        <v>911</v>
      </c>
      <c r="F253" s="396" t="s">
        <v>915</v>
      </c>
      <c r="G253" s="397" t="s">
        <v>62</v>
      </c>
      <c r="H253" s="397" t="s">
        <v>1692</v>
      </c>
      <c r="I253" s="397" t="s">
        <v>62</v>
      </c>
      <c r="J253" s="397"/>
      <c r="K253" s="398" t="s">
        <v>81</v>
      </c>
      <c r="L253" s="399"/>
      <c r="M253" s="399" t="s">
        <v>1775</v>
      </c>
      <c r="N253" s="398">
        <v>402354</v>
      </c>
      <c r="O253" s="398" t="s">
        <v>1675</v>
      </c>
      <c r="P253" s="402">
        <v>42237</v>
      </c>
      <c r="Q253" s="403">
        <v>89777530.439999998</v>
      </c>
      <c r="R253" s="403">
        <v>113899150.89571418</v>
      </c>
      <c r="S253" s="398">
        <v>2</v>
      </c>
      <c r="T253" s="400">
        <v>8.5689926305503983E-2</v>
      </c>
      <c r="U253" s="400">
        <v>1.1077304024282917</v>
      </c>
      <c r="V253" s="400">
        <v>0.12512873229305388</v>
      </c>
      <c r="W253" s="400">
        <v>1.2266799738302698</v>
      </c>
      <c r="X253" s="400">
        <v>0.15087985010365013</v>
      </c>
      <c r="Y253" s="400">
        <v>1.1441493122525175</v>
      </c>
      <c r="Z253" s="400">
        <v>0.19463239011052447</v>
      </c>
      <c r="AA253" s="400">
        <v>1.1063536029245826</v>
      </c>
      <c r="AB253" s="400">
        <v>2.1639529309446223E-2</v>
      </c>
      <c r="AC253" s="404">
        <v>0.9707275082387633</v>
      </c>
      <c r="AD253" s="607" t="s">
        <v>62</v>
      </c>
      <c r="AE253" s="401" t="s">
        <v>378</v>
      </c>
      <c r="AF253" s="401" t="s">
        <v>1026</v>
      </c>
      <c r="AG253" s="405" t="s">
        <v>1027</v>
      </c>
      <c r="AH253" s="405" t="s">
        <v>1024</v>
      </c>
      <c r="AI253" s="405">
        <v>500</v>
      </c>
      <c r="AJ253" s="405">
        <v>500</v>
      </c>
      <c r="AK253" s="405">
        <v>500</v>
      </c>
      <c r="AL253" s="400">
        <v>1.4999999999999999E-2</v>
      </c>
      <c r="AM253" s="400">
        <v>0.2</v>
      </c>
      <c r="AN253" s="400" t="s">
        <v>103</v>
      </c>
      <c r="AO253" s="401" t="s">
        <v>1678</v>
      </c>
      <c r="AP253" s="401" t="s">
        <v>24</v>
      </c>
      <c r="AQ253" s="407" t="s">
        <v>962</v>
      </c>
      <c r="AR253" s="400">
        <v>2.9999999999999996E-3</v>
      </c>
      <c r="AS253" s="400">
        <v>2.9999999999999996E-3</v>
      </c>
      <c r="AT253" s="400"/>
      <c r="AW253" s="226"/>
      <c r="AX253" s="226"/>
      <c r="AY253" s="212"/>
      <c r="AZ253" s="212"/>
      <c r="BA253" s="212"/>
      <c r="BB253" s="214"/>
      <c r="BC253" s="212"/>
      <c r="BD253" s="212"/>
      <c r="BE253" s="212"/>
      <c r="BF253" s="212"/>
      <c r="BG253" s="214"/>
      <c r="BH253" s="214"/>
      <c r="BI253" s="227"/>
      <c r="BJ253" s="227"/>
      <c r="BK253" s="227"/>
      <c r="BL253" s="214"/>
      <c r="BM253" s="214"/>
      <c r="BN253" s="214"/>
      <c r="BO253" s="214"/>
      <c r="BP253" s="214"/>
      <c r="BQ253" s="214"/>
      <c r="BR253" s="214"/>
      <c r="BS253" s="214"/>
      <c r="BT253" s="215"/>
      <c r="BU253" s="216"/>
      <c r="BV253" s="217"/>
      <c r="BW253" s="213"/>
    </row>
    <row r="254" spans="2:75" ht="15.75" customHeight="1">
      <c r="B254" s="394" t="s">
        <v>1410</v>
      </c>
      <c r="C254" s="395">
        <v>18908578000106</v>
      </c>
      <c r="D254" s="396" t="s">
        <v>24</v>
      </c>
      <c r="E254" s="396" t="s">
        <v>911</v>
      </c>
      <c r="F254" s="396" t="s">
        <v>915</v>
      </c>
      <c r="G254" s="397" t="s">
        <v>62</v>
      </c>
      <c r="H254" s="397" t="s">
        <v>1692</v>
      </c>
      <c r="I254" s="397" t="s">
        <v>62</v>
      </c>
      <c r="J254" s="397"/>
      <c r="K254" s="398" t="s">
        <v>81</v>
      </c>
      <c r="L254" s="399"/>
      <c r="M254" s="399" t="s">
        <v>62</v>
      </c>
      <c r="N254" s="398">
        <v>354341</v>
      </c>
      <c r="O254" s="398" t="s">
        <v>1675</v>
      </c>
      <c r="P254" s="402">
        <v>41607</v>
      </c>
      <c r="Q254" s="403">
        <v>23131314.260000002</v>
      </c>
      <c r="R254" s="403">
        <v>42049778.428730175</v>
      </c>
      <c r="S254" s="398">
        <v>2</v>
      </c>
      <c r="T254" s="400">
        <v>1.5887572846261966E-2</v>
      </c>
      <c r="U254" s="400">
        <v>0.20538175514183105</v>
      </c>
      <c r="V254" s="400">
        <v>-2.203359333553101E-2</v>
      </c>
      <c r="W254" s="400">
        <v>-0.21600288919187244</v>
      </c>
      <c r="X254" s="400">
        <v>-4.4191237933379868E-2</v>
      </c>
      <c r="Y254" s="400">
        <v>-0.33511018505340323</v>
      </c>
      <c r="Z254" s="400">
        <v>-3.4977483648334751E-2</v>
      </c>
      <c r="AA254" s="400">
        <v>-0.19882335634678266</v>
      </c>
      <c r="AB254" s="400">
        <v>3.8629652801593251E-2</v>
      </c>
      <c r="AC254" s="404">
        <v>-3.0724369198713717</v>
      </c>
      <c r="AD254" s="607" t="s">
        <v>62</v>
      </c>
      <c r="AE254" s="401" t="s">
        <v>116</v>
      </c>
      <c r="AF254" s="401" t="s">
        <v>1045</v>
      </c>
      <c r="AG254" s="405" t="s">
        <v>1045</v>
      </c>
      <c r="AH254" s="405" t="s">
        <v>1024</v>
      </c>
      <c r="AI254" s="405">
        <v>500</v>
      </c>
      <c r="AJ254" s="405">
        <v>100</v>
      </c>
      <c r="AK254" s="405">
        <v>100</v>
      </c>
      <c r="AL254" s="400">
        <v>1.4999999999999999E-2</v>
      </c>
      <c r="AM254" s="400">
        <v>0.2</v>
      </c>
      <c r="AN254" s="400" t="s">
        <v>103</v>
      </c>
      <c r="AO254" s="401" t="s">
        <v>1678</v>
      </c>
      <c r="AP254" s="401" t="s">
        <v>24</v>
      </c>
      <c r="AQ254" s="407" t="s">
        <v>962</v>
      </c>
      <c r="AR254" s="400">
        <v>5.2499999999999995E-3</v>
      </c>
      <c r="AS254" s="400">
        <v>5.2499999999999995E-3</v>
      </c>
      <c r="AT254" s="400"/>
      <c r="AW254" s="226"/>
      <c r="AX254" s="226"/>
      <c r="AY254" s="212"/>
      <c r="AZ254" s="212"/>
      <c r="BA254" s="212"/>
      <c r="BB254" s="214"/>
      <c r="BC254" s="212"/>
      <c r="BD254" s="212"/>
      <c r="BE254" s="212"/>
      <c r="BF254" s="212"/>
      <c r="BG254" s="214"/>
      <c r="BH254" s="214"/>
      <c r="BI254" s="227"/>
      <c r="BJ254" s="227"/>
      <c r="BK254" s="227"/>
      <c r="BL254" s="214"/>
      <c r="BM254" s="214"/>
      <c r="BN254" s="214"/>
      <c r="BO254" s="214"/>
      <c r="BP254" s="214"/>
      <c r="BQ254" s="214"/>
      <c r="BR254" s="214"/>
      <c r="BS254" s="214"/>
      <c r="BT254" s="215"/>
      <c r="BU254" s="216"/>
      <c r="BV254" s="217"/>
      <c r="BW254" s="213"/>
    </row>
    <row r="255" spans="2:75" ht="15.75" customHeight="1">
      <c r="B255" s="394" t="s">
        <v>1181</v>
      </c>
      <c r="C255" s="395">
        <v>32743215000199</v>
      </c>
      <c r="D255" s="396" t="s">
        <v>27</v>
      </c>
      <c r="E255" s="396" t="s">
        <v>903</v>
      </c>
      <c r="F255" s="396" t="s">
        <v>970</v>
      </c>
      <c r="G255" s="397"/>
      <c r="H255" s="397" t="s">
        <v>62</v>
      </c>
      <c r="I255" s="397" t="s">
        <v>62</v>
      </c>
      <c r="J255" s="397" t="s">
        <v>904</v>
      </c>
      <c r="K255" s="398" t="s">
        <v>81</v>
      </c>
      <c r="L255" s="399"/>
      <c r="M255" s="399" t="s">
        <v>1775</v>
      </c>
      <c r="N255" s="398">
        <v>490164</v>
      </c>
      <c r="O255" s="398" t="s">
        <v>1675</v>
      </c>
      <c r="P255" s="402">
        <v>43539</v>
      </c>
      <c r="Q255" s="403">
        <v>83480351.019999996</v>
      </c>
      <c r="R255" s="403">
        <v>74340752.937341288</v>
      </c>
      <c r="S255" s="398">
        <v>2</v>
      </c>
      <c r="T255" s="400">
        <v>3.5936361578431164E-2</v>
      </c>
      <c r="U255" s="400">
        <v>0.46455636023259417</v>
      </c>
      <c r="V255" s="400">
        <v>-7.3502711981270674E-2</v>
      </c>
      <c r="W255" s="400">
        <v>-0.72057235102863859</v>
      </c>
      <c r="X255" s="400">
        <v>7.4403358341049941E-2</v>
      </c>
      <c r="Y255" s="400">
        <v>0.5642141824551723</v>
      </c>
      <c r="Z255" s="400">
        <v>9.0583606064500666E-2</v>
      </c>
      <c r="AA255" s="400">
        <v>0.51490658301247605</v>
      </c>
      <c r="AB255" s="400">
        <v>0.20197253627279324</v>
      </c>
      <c r="AC255" s="404">
        <v>-0.75799125467858008</v>
      </c>
      <c r="AD255" s="607">
        <v>42427783000134</v>
      </c>
      <c r="AE255" s="401" t="s">
        <v>1799</v>
      </c>
      <c r="AF255" s="401" t="s">
        <v>1018</v>
      </c>
      <c r="AG255" s="405" t="s">
        <v>1835</v>
      </c>
      <c r="AH255" s="405" t="s">
        <v>1024</v>
      </c>
      <c r="AI255" s="405">
        <v>500</v>
      </c>
      <c r="AJ255" s="405">
        <v>500</v>
      </c>
      <c r="AK255" s="405">
        <v>500</v>
      </c>
      <c r="AL255" s="400">
        <v>1E-3</v>
      </c>
      <c r="AM255" s="400" t="s">
        <v>62</v>
      </c>
      <c r="AN255" s="400" t="s">
        <v>964</v>
      </c>
      <c r="AO255" s="401" t="s">
        <v>1678</v>
      </c>
      <c r="AP255" s="401" t="s">
        <v>1021</v>
      </c>
      <c r="AQ255" s="407" t="s">
        <v>995</v>
      </c>
      <c r="AR255" s="400">
        <v>3.5E-4</v>
      </c>
      <c r="AS255" s="400">
        <v>3.5E-4</v>
      </c>
      <c r="AT255" s="400"/>
      <c r="AW255" s="226"/>
      <c r="AX255" s="226"/>
      <c r="AY255" s="212"/>
      <c r="AZ255" s="212"/>
      <c r="BA255" s="212"/>
      <c r="BB255" s="214"/>
      <c r="BC255" s="212"/>
      <c r="BD255" s="212"/>
      <c r="BE255" s="212"/>
      <c r="BF255" s="212"/>
      <c r="BG255" s="214"/>
      <c r="BH255" s="214"/>
      <c r="BI255" s="227"/>
      <c r="BJ255" s="227"/>
      <c r="BK255" s="227"/>
      <c r="BL255" s="214"/>
      <c r="BM255" s="214"/>
      <c r="BN255" s="214"/>
      <c r="BO255" s="214"/>
      <c r="BP255" s="214"/>
      <c r="BQ255" s="214"/>
      <c r="BR255" s="214"/>
      <c r="BS255" s="214"/>
      <c r="BT255" s="215"/>
      <c r="BU255" s="216"/>
      <c r="BV255" s="217"/>
      <c r="BW255" s="213"/>
    </row>
    <row r="256" spans="2:75" ht="15.75" customHeight="1">
      <c r="B256" s="394" t="s">
        <v>244</v>
      </c>
      <c r="C256" s="395">
        <v>36499594000174</v>
      </c>
      <c r="D256" s="396" t="s">
        <v>27</v>
      </c>
      <c r="E256" s="396" t="s">
        <v>903</v>
      </c>
      <c r="F256" s="396" t="s">
        <v>970</v>
      </c>
      <c r="G256" s="397"/>
      <c r="H256" s="397" t="s">
        <v>62</v>
      </c>
      <c r="I256" s="397" t="s">
        <v>62</v>
      </c>
      <c r="J256" s="397" t="s">
        <v>907</v>
      </c>
      <c r="K256" s="398" t="s">
        <v>81</v>
      </c>
      <c r="L256" s="399"/>
      <c r="M256" s="399" t="s">
        <v>1775</v>
      </c>
      <c r="N256" s="398">
        <v>533718</v>
      </c>
      <c r="O256" s="398" t="s">
        <v>1675</v>
      </c>
      <c r="P256" s="402">
        <v>43923</v>
      </c>
      <c r="Q256" s="403">
        <v>415457333.77999997</v>
      </c>
      <c r="R256" s="403">
        <v>370490083.31404734</v>
      </c>
      <c r="S256" s="398">
        <v>2</v>
      </c>
      <c r="T256" s="400">
        <v>-0.11921526975553864</v>
      </c>
      <c r="U256" s="400">
        <v>-1.5411190607292877</v>
      </c>
      <c r="V256" s="400">
        <v>-4.9190664195650546E-2</v>
      </c>
      <c r="W256" s="400">
        <v>-0.48223298967733447</v>
      </c>
      <c r="X256" s="400">
        <v>0.25001472643557832</v>
      </c>
      <c r="Y256" s="400">
        <v>1.8959070883736775</v>
      </c>
      <c r="Z256" s="400" t="s">
        <v>1781</v>
      </c>
      <c r="AA256" s="400" t="s">
        <v>1781</v>
      </c>
      <c r="AB256" s="400">
        <v>0.211479762437913</v>
      </c>
      <c r="AC256" s="404">
        <v>-0.59216837657162114</v>
      </c>
      <c r="AD256" s="607" t="s">
        <v>62</v>
      </c>
      <c r="AE256" s="401" t="s">
        <v>1799</v>
      </c>
      <c r="AF256" s="401" t="s">
        <v>1018</v>
      </c>
      <c r="AG256" s="405" t="s">
        <v>1835</v>
      </c>
      <c r="AH256" s="405" t="s">
        <v>1024</v>
      </c>
      <c r="AI256" s="405">
        <v>500</v>
      </c>
      <c r="AJ256" s="405">
        <v>100</v>
      </c>
      <c r="AK256" s="405">
        <v>100</v>
      </c>
      <c r="AL256" s="400">
        <v>2E-3</v>
      </c>
      <c r="AM256" s="400" t="s">
        <v>62</v>
      </c>
      <c r="AN256" s="400" t="s">
        <v>1086</v>
      </c>
      <c r="AO256" s="401" t="s">
        <v>1675</v>
      </c>
      <c r="AP256" s="401" t="s">
        <v>24</v>
      </c>
      <c r="AQ256" s="407" t="s">
        <v>966</v>
      </c>
      <c r="AR256" s="400">
        <v>6.9999999999999999E-4</v>
      </c>
      <c r="AS256" s="400">
        <v>6.9999999999999999E-4</v>
      </c>
      <c r="AT256" s="400"/>
      <c r="AW256" s="226"/>
      <c r="AX256" s="226"/>
      <c r="AY256" s="212"/>
      <c r="AZ256" s="212"/>
      <c r="BA256" s="212"/>
      <c r="BB256" s="212"/>
      <c r="BC256" s="212"/>
      <c r="BD256" s="212"/>
      <c r="BE256" s="212"/>
      <c r="BF256" s="212"/>
      <c r="BG256" s="214"/>
      <c r="BH256" s="214"/>
      <c r="BI256" s="227"/>
      <c r="BJ256" s="227"/>
      <c r="BK256" s="227"/>
      <c r="BL256" s="249"/>
      <c r="BM256" s="214"/>
      <c r="BN256" s="214"/>
      <c r="BO256" s="214"/>
      <c r="BP256" s="214"/>
      <c r="BQ256" s="214"/>
      <c r="BR256" s="214"/>
      <c r="BS256" s="214"/>
      <c r="BT256" s="214"/>
      <c r="BU256" s="214"/>
      <c r="BV256" s="217"/>
      <c r="BW256" s="212"/>
    </row>
    <row r="257" spans="2:75" ht="15.75" customHeight="1">
      <c r="B257" s="394" t="s">
        <v>1185</v>
      </c>
      <c r="C257" s="395">
        <v>43140671000160</v>
      </c>
      <c r="D257" s="396" t="s">
        <v>18</v>
      </c>
      <c r="E257" s="396" t="s">
        <v>959</v>
      </c>
      <c r="F257" s="396" t="s">
        <v>970</v>
      </c>
      <c r="G257" s="397" t="s">
        <v>1183</v>
      </c>
      <c r="H257" s="397" t="s">
        <v>62</v>
      </c>
      <c r="I257" s="397"/>
      <c r="J257" s="397" t="s">
        <v>904</v>
      </c>
      <c r="K257" s="398" t="s">
        <v>81</v>
      </c>
      <c r="L257" s="399"/>
      <c r="M257" s="399" t="s">
        <v>1775</v>
      </c>
      <c r="N257" s="398">
        <v>631264</v>
      </c>
      <c r="O257" s="398" t="s">
        <v>1675</v>
      </c>
      <c r="P257" s="402">
        <v>44558</v>
      </c>
      <c r="Q257" s="403">
        <v>143180143.41</v>
      </c>
      <c r="R257" s="403" t="s">
        <v>1781</v>
      </c>
      <c r="S257" s="398">
        <v>2</v>
      </c>
      <c r="T257" s="400">
        <v>4.225253185511435E-2</v>
      </c>
      <c r="U257" s="400">
        <v>0.5462067261980329</v>
      </c>
      <c r="V257" s="400" t="s">
        <v>1781</v>
      </c>
      <c r="W257" s="400" t="s">
        <v>1781</v>
      </c>
      <c r="X257" s="400" t="s">
        <v>1781</v>
      </c>
      <c r="Y257" s="400" t="s">
        <v>1781</v>
      </c>
      <c r="Z257" s="400" t="s">
        <v>1781</v>
      </c>
      <c r="AA257" s="400" t="s">
        <v>1781</v>
      </c>
      <c r="AB257" s="400" t="s">
        <v>1781</v>
      </c>
      <c r="AC257" s="404" t="s">
        <v>1781</v>
      </c>
      <c r="AD257" s="607" t="s">
        <v>62</v>
      </c>
      <c r="AE257" s="401" t="s">
        <v>1799</v>
      </c>
      <c r="AF257" s="401" t="s">
        <v>1018</v>
      </c>
      <c r="AG257" s="405" t="s">
        <v>1835</v>
      </c>
      <c r="AH257" s="405" t="s">
        <v>1024</v>
      </c>
      <c r="AI257" s="405">
        <v>3000</v>
      </c>
      <c r="AJ257" s="405">
        <v>1000</v>
      </c>
      <c r="AK257" s="405">
        <v>1000</v>
      </c>
      <c r="AL257" s="400">
        <v>2E-3</v>
      </c>
      <c r="AM257" s="400" t="s">
        <v>62</v>
      </c>
      <c r="AN257" s="400" t="s">
        <v>929</v>
      </c>
      <c r="AO257" s="401" t="s">
        <v>1675</v>
      </c>
      <c r="AP257" s="401" t="s">
        <v>18</v>
      </c>
      <c r="AQ257" s="407" t="s">
        <v>978</v>
      </c>
      <c r="AR257" s="400">
        <v>6.9999999999999999E-4</v>
      </c>
      <c r="AS257" s="400">
        <v>6.9999999999999999E-4</v>
      </c>
      <c r="AT257" s="400"/>
      <c r="AW257" s="226"/>
      <c r="AX257" s="226"/>
      <c r="AY257" s="212"/>
      <c r="AZ257" s="212"/>
      <c r="BA257" s="212"/>
      <c r="BB257" s="214"/>
      <c r="BC257" s="212"/>
      <c r="BD257" s="212"/>
      <c r="BE257" s="212"/>
      <c r="BF257" s="212"/>
      <c r="BG257" s="214"/>
      <c r="BH257" s="214"/>
      <c r="BI257" s="227"/>
      <c r="BJ257" s="227"/>
      <c r="BK257" s="227"/>
      <c r="BL257" s="214"/>
      <c r="BM257" s="214"/>
      <c r="BN257" s="214"/>
      <c r="BO257" s="214"/>
      <c r="BP257" s="214"/>
      <c r="BQ257" s="214"/>
      <c r="BR257" s="214"/>
      <c r="BS257" s="214"/>
      <c r="BT257" s="215"/>
      <c r="BU257" s="216"/>
      <c r="BV257" s="217"/>
      <c r="BW257" s="213"/>
    </row>
    <row r="258" spans="2:75" ht="15.75" customHeight="1">
      <c r="B258" s="394" t="s">
        <v>1744</v>
      </c>
      <c r="C258" s="395">
        <v>16892116000112</v>
      </c>
      <c r="D258" s="396" t="s">
        <v>18</v>
      </c>
      <c r="E258" s="396" t="s">
        <v>917</v>
      </c>
      <c r="F258" s="396" t="s">
        <v>970</v>
      </c>
      <c r="G258" s="397" t="s">
        <v>1048</v>
      </c>
      <c r="H258" s="397" t="s">
        <v>62</v>
      </c>
      <c r="I258" s="397"/>
      <c r="J258" s="397" t="s">
        <v>904</v>
      </c>
      <c r="K258" s="398" t="s">
        <v>81</v>
      </c>
      <c r="L258" s="399"/>
      <c r="M258" s="399" t="s">
        <v>1775</v>
      </c>
      <c r="N258" s="398">
        <v>329355</v>
      </c>
      <c r="O258" s="398" t="s">
        <v>1675</v>
      </c>
      <c r="P258" s="402">
        <v>41332</v>
      </c>
      <c r="Q258" s="403">
        <v>26422984.280000001</v>
      </c>
      <c r="R258" s="403">
        <v>96552052.144722253</v>
      </c>
      <c r="S258" s="398">
        <v>2</v>
      </c>
      <c r="T258" s="400">
        <v>7.1167943341137185E-2</v>
      </c>
      <c r="U258" s="400">
        <v>0.92000189422742074</v>
      </c>
      <c r="V258" s="400">
        <v>7.5889569585004368E-2</v>
      </c>
      <c r="W258" s="400">
        <v>0.74397153656523785</v>
      </c>
      <c r="X258" s="400">
        <v>8.9314119764022815E-2</v>
      </c>
      <c r="Y258" s="400">
        <v>0.67728519502269513</v>
      </c>
      <c r="Z258" s="400">
        <v>0.19082040097068731</v>
      </c>
      <c r="AA258" s="400">
        <v>1.0846850208516126</v>
      </c>
      <c r="AB258" s="400">
        <v>3.5488753975560609E-2</v>
      </c>
      <c r="AC258" s="404">
        <v>-0.65840858069880592</v>
      </c>
      <c r="AD258" s="607" t="s">
        <v>62</v>
      </c>
      <c r="AE258" s="401" t="s">
        <v>636</v>
      </c>
      <c r="AF258" s="401" t="s">
        <v>1026</v>
      </c>
      <c r="AG258" s="405" t="s">
        <v>1027</v>
      </c>
      <c r="AH258" s="405" t="s">
        <v>1024</v>
      </c>
      <c r="AI258" s="405">
        <v>5000</v>
      </c>
      <c r="AJ258" s="405">
        <v>2500</v>
      </c>
      <c r="AK258" s="405">
        <v>2500</v>
      </c>
      <c r="AL258" s="400">
        <v>2.5000000000000001E-3</v>
      </c>
      <c r="AM258" s="400">
        <v>0.2</v>
      </c>
      <c r="AN258" s="400" t="s">
        <v>932</v>
      </c>
      <c r="AO258" s="401" t="s">
        <v>1675</v>
      </c>
      <c r="AP258" s="401" t="s">
        <v>18</v>
      </c>
      <c r="AQ258" s="407" t="s">
        <v>978</v>
      </c>
      <c r="AR258" s="400">
        <v>8.3333333333333328E-4</v>
      </c>
      <c r="AS258" s="400">
        <v>8.3333333333333328E-4</v>
      </c>
      <c r="AT258" s="400"/>
      <c r="AW258" s="226"/>
      <c r="AX258" s="226"/>
      <c r="AY258" s="212"/>
      <c r="AZ258" s="212"/>
      <c r="BA258" s="212"/>
      <c r="BB258" s="214"/>
      <c r="BC258" s="212"/>
      <c r="BD258" s="212"/>
      <c r="BE258" s="212"/>
      <c r="BF258" s="212"/>
      <c r="BG258" s="214"/>
      <c r="BH258" s="214"/>
      <c r="BI258" s="227"/>
      <c r="BJ258" s="227"/>
      <c r="BK258" s="227"/>
      <c r="BL258" s="249"/>
      <c r="BM258" s="214"/>
      <c r="BN258" s="214"/>
      <c r="BO258" s="214"/>
      <c r="BP258" s="214"/>
      <c r="BQ258" s="214"/>
      <c r="BR258" s="214"/>
      <c r="BS258" s="214"/>
      <c r="BT258" s="215"/>
      <c r="BU258" s="216"/>
      <c r="BV258" s="217"/>
      <c r="BW258" s="213"/>
    </row>
    <row r="259" spans="2:75" ht="15.75" customHeight="1">
      <c r="B259" s="394" t="s">
        <v>305</v>
      </c>
      <c r="C259" s="395">
        <v>37532896000160</v>
      </c>
      <c r="D259" s="396" t="s">
        <v>27</v>
      </c>
      <c r="E259" s="396" t="s">
        <v>903</v>
      </c>
      <c r="F259" s="396"/>
      <c r="G259" s="397"/>
      <c r="H259" s="397" t="s">
        <v>62</v>
      </c>
      <c r="I259" s="397" t="s">
        <v>62</v>
      </c>
      <c r="J259" s="397" t="s">
        <v>904</v>
      </c>
      <c r="K259" s="398" t="s">
        <v>81</v>
      </c>
      <c r="L259" s="399"/>
      <c r="M259" s="399" t="s">
        <v>1775</v>
      </c>
      <c r="N259" s="398">
        <v>547409</v>
      </c>
      <c r="O259" s="398" t="s">
        <v>1675</v>
      </c>
      <c r="P259" s="402">
        <v>44050</v>
      </c>
      <c r="Q259" s="403">
        <v>11024623.67</v>
      </c>
      <c r="R259" s="403">
        <v>12291953.680595241</v>
      </c>
      <c r="S259" s="398">
        <v>2</v>
      </c>
      <c r="T259" s="400">
        <v>-0.13886914437638875</v>
      </c>
      <c r="U259" s="400">
        <v>-1.7951885340231524</v>
      </c>
      <c r="V259" s="400">
        <v>-0.39544245286859059</v>
      </c>
      <c r="W259" s="400">
        <v>-3.8766582929982114</v>
      </c>
      <c r="X259" s="400">
        <v>-0.31127514236123033</v>
      </c>
      <c r="Y259" s="400">
        <v>-2.3604559509387411</v>
      </c>
      <c r="Z259" s="400" t="s">
        <v>1781</v>
      </c>
      <c r="AA259" s="400" t="s">
        <v>1781</v>
      </c>
      <c r="AB259" s="400">
        <v>0.28275589710498711</v>
      </c>
      <c r="AC259" s="404">
        <v>-1.9804122488114342</v>
      </c>
      <c r="AD259" s="607" t="s">
        <v>62</v>
      </c>
      <c r="AE259" s="401" t="s">
        <v>304</v>
      </c>
      <c r="AF259" s="401" t="s">
        <v>1028</v>
      </c>
      <c r="AG259" s="405" t="s">
        <v>1836</v>
      </c>
      <c r="AH259" s="405" t="s">
        <v>1019</v>
      </c>
      <c r="AI259" s="405">
        <v>5000</v>
      </c>
      <c r="AJ259" s="405">
        <v>1000</v>
      </c>
      <c r="AK259" s="405">
        <v>5000</v>
      </c>
      <c r="AL259" s="400">
        <v>0.02</v>
      </c>
      <c r="AM259" s="400">
        <v>0.2</v>
      </c>
      <c r="AN259" s="400" t="s">
        <v>62</v>
      </c>
      <c r="AO259" s="401" t="s">
        <v>1678</v>
      </c>
      <c r="AP259" s="401" t="s">
        <v>1021</v>
      </c>
      <c r="AQ259" s="407" t="s">
        <v>963</v>
      </c>
      <c r="AR259" s="400">
        <v>2.6666666666666666E-3</v>
      </c>
      <c r="AS259" s="400">
        <v>2.6666666666666666E-3</v>
      </c>
      <c r="AT259" s="400"/>
      <c r="AW259" s="226"/>
      <c r="AX259" s="226"/>
      <c r="AY259" s="212"/>
      <c r="AZ259" s="212"/>
      <c r="BA259" s="212"/>
      <c r="BB259" s="214"/>
      <c r="BC259" s="212"/>
      <c r="BD259" s="212"/>
      <c r="BE259" s="212"/>
      <c r="BF259" s="212"/>
      <c r="BG259" s="214"/>
      <c r="BH259" s="214"/>
      <c r="BI259" s="227"/>
      <c r="BJ259" s="227"/>
      <c r="BK259" s="227"/>
      <c r="BL259" s="214"/>
      <c r="BM259" s="214"/>
      <c r="BN259" s="214"/>
      <c r="BO259" s="214"/>
      <c r="BP259" s="214"/>
      <c r="BQ259" s="214"/>
      <c r="BR259" s="214"/>
      <c r="BS259" s="214"/>
      <c r="BT259" s="215"/>
      <c r="BU259" s="216"/>
      <c r="BV259" s="217"/>
      <c r="BW259" s="213"/>
    </row>
    <row r="260" spans="2:75" ht="15.75" customHeight="1">
      <c r="B260" s="394" t="s">
        <v>1535</v>
      </c>
      <c r="C260" s="395">
        <v>35726822000139</v>
      </c>
      <c r="D260" s="396" t="s">
        <v>27</v>
      </c>
      <c r="E260" s="396" t="s">
        <v>903</v>
      </c>
      <c r="F260" s="396"/>
      <c r="G260" s="397"/>
      <c r="H260" s="397" t="s">
        <v>62</v>
      </c>
      <c r="I260" s="397" t="s">
        <v>62</v>
      </c>
      <c r="J260" s="397" t="s">
        <v>904</v>
      </c>
      <c r="K260" s="398" t="s">
        <v>81</v>
      </c>
      <c r="L260" s="399"/>
      <c r="M260" s="399" t="s">
        <v>1775</v>
      </c>
      <c r="N260" s="398">
        <v>528854</v>
      </c>
      <c r="O260" s="398" t="s">
        <v>1675</v>
      </c>
      <c r="P260" s="402">
        <v>43892</v>
      </c>
      <c r="Q260" s="403">
        <v>8736896.9499999993</v>
      </c>
      <c r="R260" s="403">
        <v>10135274.986468244</v>
      </c>
      <c r="S260" s="398">
        <v>2</v>
      </c>
      <c r="T260" s="400">
        <v>5.0928716915881411E-2</v>
      </c>
      <c r="U260" s="400">
        <v>0.65836546390823802</v>
      </c>
      <c r="V260" s="400">
        <v>-7.2788039290268447E-2</v>
      </c>
      <c r="W260" s="400">
        <v>-0.71356616898051695</v>
      </c>
      <c r="X260" s="400">
        <v>0.10488864237626427</v>
      </c>
      <c r="Y260" s="400">
        <v>0.79538962926766421</v>
      </c>
      <c r="Z260" s="400" t="s">
        <v>1781</v>
      </c>
      <c r="AA260" s="400" t="s">
        <v>1781</v>
      </c>
      <c r="AB260" s="400">
        <v>0.19821249094598095</v>
      </c>
      <c r="AC260" s="404">
        <v>-0.77235929403745907</v>
      </c>
      <c r="AD260" s="607" t="s">
        <v>62</v>
      </c>
      <c r="AE260" s="401" t="s">
        <v>432</v>
      </c>
      <c r="AF260" s="401" t="s">
        <v>1018</v>
      </c>
      <c r="AG260" s="405" t="s">
        <v>1835</v>
      </c>
      <c r="AH260" s="405" t="s">
        <v>1024</v>
      </c>
      <c r="AI260" s="405">
        <v>500</v>
      </c>
      <c r="AJ260" s="405">
        <v>100</v>
      </c>
      <c r="AK260" s="405">
        <v>100</v>
      </c>
      <c r="AL260" s="400">
        <v>1.4999999999999999E-2</v>
      </c>
      <c r="AM260" s="400">
        <v>0.2</v>
      </c>
      <c r="AN260" s="400" t="s">
        <v>1798</v>
      </c>
      <c r="AO260" s="401" t="s">
        <v>1678</v>
      </c>
      <c r="AP260" s="401" t="s">
        <v>1021</v>
      </c>
      <c r="AQ260" s="407" t="s">
        <v>957</v>
      </c>
      <c r="AR260" s="400">
        <v>1E-3</v>
      </c>
      <c r="AS260" s="400">
        <v>1E-3</v>
      </c>
      <c r="AT260" s="400"/>
      <c r="AW260" s="226"/>
      <c r="AX260" s="226"/>
      <c r="AY260" s="212"/>
      <c r="AZ260" s="212"/>
      <c r="BA260" s="212"/>
      <c r="BB260" s="214"/>
      <c r="BC260" s="212"/>
      <c r="BD260" s="212"/>
      <c r="BE260" s="212"/>
      <c r="BF260" s="212"/>
      <c r="BG260" s="214"/>
      <c r="BH260" s="214"/>
      <c r="BI260" s="227"/>
      <c r="BJ260" s="227"/>
      <c r="BK260" s="227"/>
      <c r="BL260" s="214"/>
      <c r="BM260" s="214"/>
      <c r="BN260" s="214"/>
      <c r="BO260" s="214"/>
      <c r="BP260" s="214"/>
      <c r="BQ260" s="214"/>
      <c r="BR260" s="214"/>
      <c r="BS260" s="214"/>
      <c r="BT260" s="215"/>
      <c r="BU260" s="216"/>
      <c r="BV260" s="217"/>
      <c r="BW260" s="213"/>
    </row>
    <row r="261" spans="2:75" ht="15.75" customHeight="1">
      <c r="B261" s="394" t="s">
        <v>834</v>
      </c>
      <c r="C261" s="395">
        <v>20077065000142</v>
      </c>
      <c r="D261" s="396" t="s">
        <v>27</v>
      </c>
      <c r="E261" s="396" t="s">
        <v>31</v>
      </c>
      <c r="F261" s="396" t="s">
        <v>33</v>
      </c>
      <c r="G261" s="397"/>
      <c r="H261" s="397" t="s">
        <v>62</v>
      </c>
      <c r="I261" s="397" t="s">
        <v>62</v>
      </c>
      <c r="J261" s="397" t="s">
        <v>907</v>
      </c>
      <c r="K261" s="398" t="s">
        <v>82</v>
      </c>
      <c r="L261" s="399"/>
      <c r="M261" s="399" t="s">
        <v>1775</v>
      </c>
      <c r="N261" s="398">
        <v>367044</v>
      </c>
      <c r="O261" s="398" t="s">
        <v>1675</v>
      </c>
      <c r="P261" s="402">
        <v>41774</v>
      </c>
      <c r="Q261" s="403">
        <v>13904308.9</v>
      </c>
      <c r="R261" s="403">
        <v>13449171.167261917</v>
      </c>
      <c r="S261" s="398">
        <v>3</v>
      </c>
      <c r="T261" s="400">
        <v>-6.2457374740868876E-2</v>
      </c>
      <c r="U261" s="400">
        <v>-0.80739867379105668</v>
      </c>
      <c r="V261" s="400">
        <v>1.2268100672079729E-2</v>
      </c>
      <c r="W261" s="400">
        <v>0.12026840786757716</v>
      </c>
      <c r="X261" s="400">
        <v>-1.6195100056115463E-2</v>
      </c>
      <c r="Y261" s="400">
        <v>-0.12281038573630543</v>
      </c>
      <c r="Z261" s="400">
        <v>0.27653374264900554</v>
      </c>
      <c r="AA261" s="400">
        <v>1.5719074422104788</v>
      </c>
      <c r="AB261" s="400">
        <v>0.16026457612036854</v>
      </c>
      <c r="AC261" s="404">
        <v>-0.45045915356589594</v>
      </c>
      <c r="AD261" s="607" t="s">
        <v>62</v>
      </c>
      <c r="AE261" s="401" t="s">
        <v>463</v>
      </c>
      <c r="AF261" s="401" t="s">
        <v>1028</v>
      </c>
      <c r="AG261" s="405" t="s">
        <v>1836</v>
      </c>
      <c r="AH261" s="405" t="s">
        <v>1024</v>
      </c>
      <c r="AI261" s="405">
        <v>500</v>
      </c>
      <c r="AJ261" s="405">
        <v>0</v>
      </c>
      <c r="AK261" s="405">
        <v>0</v>
      </c>
      <c r="AL261" s="400">
        <v>1.7000000000000001E-3</v>
      </c>
      <c r="AM261" s="400" t="s">
        <v>62</v>
      </c>
      <c r="AN261" s="400" t="s">
        <v>62</v>
      </c>
      <c r="AO261" s="401" t="s">
        <v>1678</v>
      </c>
      <c r="AP261" s="401" t="s">
        <v>33</v>
      </c>
      <c r="AQ261" s="407" t="s">
        <v>33</v>
      </c>
      <c r="AR261" s="400">
        <v>5.666666666666666E-4</v>
      </c>
      <c r="AS261" s="400">
        <v>5.666666666666666E-4</v>
      </c>
      <c r="AT261" s="400"/>
      <c r="AW261" s="226"/>
      <c r="AX261" s="226"/>
      <c r="AY261" s="212"/>
      <c r="AZ261" s="212"/>
      <c r="BA261" s="212"/>
      <c r="BB261" s="214"/>
      <c r="BC261" s="212"/>
      <c r="BD261" s="212"/>
      <c r="BE261" s="212"/>
      <c r="BF261" s="212"/>
      <c r="BG261" s="214"/>
      <c r="BH261" s="214"/>
      <c r="BI261" s="227"/>
      <c r="BJ261" s="227"/>
      <c r="BK261" s="227"/>
      <c r="BL261" s="214"/>
      <c r="BM261" s="214"/>
      <c r="BN261" s="214"/>
      <c r="BO261" s="214"/>
      <c r="BP261" s="214"/>
      <c r="BQ261" s="214"/>
      <c r="BR261" s="214"/>
      <c r="BS261" s="214"/>
      <c r="BT261" s="215"/>
      <c r="BU261" s="216"/>
      <c r="BV261" s="217"/>
      <c r="BW261" s="213"/>
    </row>
    <row r="262" spans="2:75" ht="15.75" customHeight="1">
      <c r="B262" s="394" t="s">
        <v>532</v>
      </c>
      <c r="C262" s="395">
        <v>23970201000117</v>
      </c>
      <c r="D262" s="396" t="s">
        <v>18</v>
      </c>
      <c r="E262" s="396" t="s">
        <v>916</v>
      </c>
      <c r="F262" s="396" t="s">
        <v>961</v>
      </c>
      <c r="G262" s="397" t="s">
        <v>1048</v>
      </c>
      <c r="H262" s="397" t="s">
        <v>62</v>
      </c>
      <c r="I262" s="397"/>
      <c r="J262" s="397" t="s">
        <v>904</v>
      </c>
      <c r="K262" s="398" t="s">
        <v>81</v>
      </c>
      <c r="L262" s="399"/>
      <c r="M262" s="399" t="s">
        <v>1775</v>
      </c>
      <c r="N262" s="398">
        <v>422991</v>
      </c>
      <c r="O262" s="398" t="s">
        <v>1675</v>
      </c>
      <c r="P262" s="402">
        <v>42621</v>
      </c>
      <c r="Q262" s="403">
        <v>107710970.29000001</v>
      </c>
      <c r="R262" s="403">
        <v>106311071.86845236</v>
      </c>
      <c r="S262" s="398">
        <v>3</v>
      </c>
      <c r="T262" s="400">
        <v>8.2282258592376811E-2</v>
      </c>
      <c r="U262" s="400">
        <v>1.0636788167874507</v>
      </c>
      <c r="V262" s="400">
        <v>0.11119504632800381</v>
      </c>
      <c r="W262" s="400">
        <v>1.0900832608152558</v>
      </c>
      <c r="X262" s="400">
        <v>0.15032917711589899</v>
      </c>
      <c r="Y262" s="400">
        <v>1.1399734589508428</v>
      </c>
      <c r="Z262" s="400">
        <v>0.19923078433870889</v>
      </c>
      <c r="AA262" s="400">
        <v>1.1324923664630178</v>
      </c>
      <c r="AB262" s="400">
        <v>1.4340968569625033E-3</v>
      </c>
      <c r="AC262" s="404">
        <v>5.7925422335620631</v>
      </c>
      <c r="AD262" s="607" t="s">
        <v>62</v>
      </c>
      <c r="AE262" s="401" t="s">
        <v>531</v>
      </c>
      <c r="AF262" s="401" t="s">
        <v>1051</v>
      </c>
      <c r="AG262" s="405" t="s">
        <v>1051</v>
      </c>
      <c r="AH262" s="405" t="s">
        <v>1024</v>
      </c>
      <c r="AI262" s="405">
        <v>0</v>
      </c>
      <c r="AJ262" s="405">
        <v>0</v>
      </c>
      <c r="AK262" s="405">
        <v>0</v>
      </c>
      <c r="AL262" s="400">
        <v>6.0000000000000001E-3</v>
      </c>
      <c r="AM262" s="400" t="s">
        <v>62</v>
      </c>
      <c r="AN262" s="400" t="s">
        <v>103</v>
      </c>
      <c r="AO262" s="401" t="s">
        <v>1678</v>
      </c>
      <c r="AP262" s="401" t="s">
        <v>18</v>
      </c>
      <c r="AQ262" s="407" t="s">
        <v>973</v>
      </c>
      <c r="AR262" s="400">
        <v>1.6000000000000001E-3</v>
      </c>
      <c r="AS262" s="400">
        <v>1.6000000000000001E-3</v>
      </c>
      <c r="AT262" s="400"/>
      <c r="AW262" s="226"/>
      <c r="AX262" s="226"/>
      <c r="AY262" s="212"/>
      <c r="AZ262" s="212"/>
      <c r="BA262" s="212"/>
      <c r="BB262" s="212"/>
      <c r="BC262" s="212"/>
      <c r="BD262" s="212"/>
      <c r="BE262" s="212"/>
      <c r="BF262" s="212"/>
      <c r="BG262" s="214"/>
      <c r="BH262" s="214"/>
      <c r="BI262" s="227"/>
      <c r="BJ262" s="227"/>
      <c r="BK262" s="227"/>
      <c r="BL262" s="249"/>
      <c r="BM262" s="214"/>
      <c r="BN262" s="214"/>
      <c r="BO262" s="214"/>
      <c r="BP262" s="214"/>
      <c r="BQ262" s="214"/>
      <c r="BR262" s="214"/>
      <c r="BS262" s="214"/>
      <c r="BT262" s="214"/>
      <c r="BU262" s="214"/>
      <c r="BV262" s="217"/>
      <c r="BW262" s="212"/>
    </row>
    <row r="263" spans="2:75" ht="15.75" customHeight="1">
      <c r="B263" s="394" t="s">
        <v>611</v>
      </c>
      <c r="C263" s="395">
        <v>28579477000192</v>
      </c>
      <c r="D263" s="396" t="s">
        <v>18</v>
      </c>
      <c r="E263" s="396" t="s">
        <v>916</v>
      </c>
      <c r="F263" s="396" t="s">
        <v>961</v>
      </c>
      <c r="G263" s="397" t="s">
        <v>1048</v>
      </c>
      <c r="H263" s="397" t="s">
        <v>62</v>
      </c>
      <c r="I263" s="397"/>
      <c r="J263" s="397" t="s">
        <v>904</v>
      </c>
      <c r="K263" s="398" t="s">
        <v>81</v>
      </c>
      <c r="L263" s="399"/>
      <c r="M263" s="399" t="s">
        <v>1775</v>
      </c>
      <c r="N263" s="398">
        <v>453791</v>
      </c>
      <c r="O263" s="398" t="s">
        <v>1675</v>
      </c>
      <c r="P263" s="402">
        <v>43066</v>
      </c>
      <c r="Q263" s="403">
        <v>11385344.279999999</v>
      </c>
      <c r="R263" s="403">
        <v>10520212.859365087</v>
      </c>
      <c r="S263" s="398">
        <v>3</v>
      </c>
      <c r="T263" s="400">
        <v>5.8025511396484486E-2</v>
      </c>
      <c r="U263" s="400">
        <v>0.75010711132104924</v>
      </c>
      <c r="V263" s="400">
        <v>8.8492291301787152E-2</v>
      </c>
      <c r="W263" s="400">
        <v>0.86752034955510193</v>
      </c>
      <c r="X263" s="400">
        <v>0.13248156789937671</v>
      </c>
      <c r="Y263" s="400">
        <v>1.0046317960554496</v>
      </c>
      <c r="Z263" s="400">
        <v>0.23298028065453447</v>
      </c>
      <c r="AA263" s="400">
        <v>1.3243354447127387</v>
      </c>
      <c r="AB263" s="400">
        <v>2.7944343876041312E-2</v>
      </c>
      <c r="AC263" s="404">
        <v>-0.42783758090165858</v>
      </c>
      <c r="AD263" s="607" t="s">
        <v>62</v>
      </c>
      <c r="AE263" s="401" t="s">
        <v>612</v>
      </c>
      <c r="AF263" s="401" t="s">
        <v>1018</v>
      </c>
      <c r="AG263" s="405" t="s">
        <v>1835</v>
      </c>
      <c r="AH263" s="405" t="s">
        <v>1024</v>
      </c>
      <c r="AI263" s="405">
        <v>25000</v>
      </c>
      <c r="AJ263" s="405">
        <v>1000</v>
      </c>
      <c r="AK263" s="405">
        <v>1000</v>
      </c>
      <c r="AL263" s="400">
        <v>8.0000000000000002E-3</v>
      </c>
      <c r="AM263" s="400" t="s">
        <v>62</v>
      </c>
      <c r="AN263" s="400" t="s">
        <v>62</v>
      </c>
      <c r="AO263" s="401" t="s">
        <v>1678</v>
      </c>
      <c r="AP263" s="401" t="s">
        <v>24</v>
      </c>
      <c r="AQ263" s="407" t="s">
        <v>966</v>
      </c>
      <c r="AR263" s="400">
        <v>1.5999999999999999E-3</v>
      </c>
      <c r="AS263" s="400">
        <v>1.5999999999999999E-3</v>
      </c>
      <c r="AT263" s="400"/>
      <c r="AW263" s="226"/>
      <c r="AX263" s="226"/>
      <c r="AY263" s="212"/>
      <c r="AZ263" s="212"/>
      <c r="BA263" s="212"/>
      <c r="BB263" s="214"/>
      <c r="BC263" s="212"/>
      <c r="BD263" s="212"/>
      <c r="BE263" s="212"/>
      <c r="BF263" s="212"/>
      <c r="BG263" s="214"/>
      <c r="BH263" s="214"/>
      <c r="BI263" s="227"/>
      <c r="BJ263" s="227"/>
      <c r="BK263" s="227"/>
      <c r="BL263" s="214"/>
      <c r="BM263" s="214"/>
      <c r="BN263" s="214"/>
      <c r="BO263" s="214"/>
      <c r="BP263" s="214"/>
      <c r="BQ263" s="214"/>
      <c r="BR263" s="214"/>
      <c r="BS263" s="214"/>
      <c r="BT263" s="215"/>
      <c r="BU263" s="216"/>
      <c r="BV263" s="217"/>
      <c r="BW263" s="213"/>
    </row>
    <row r="264" spans="2:75" ht="15.75" customHeight="1">
      <c r="B264" s="394" t="s">
        <v>1179</v>
      </c>
      <c r="C264" s="395">
        <v>40916758000199</v>
      </c>
      <c r="D264" s="396" t="s">
        <v>27</v>
      </c>
      <c r="E264" s="396" t="s">
        <v>31</v>
      </c>
      <c r="F264" s="396" t="s">
        <v>999</v>
      </c>
      <c r="G264" s="397"/>
      <c r="H264" s="397" t="s">
        <v>62</v>
      </c>
      <c r="I264" s="397" t="s">
        <v>62</v>
      </c>
      <c r="J264" s="397" t="s">
        <v>907</v>
      </c>
      <c r="K264" s="398" t="s">
        <v>82</v>
      </c>
      <c r="L264" s="399"/>
      <c r="M264" s="399" t="s">
        <v>1775</v>
      </c>
      <c r="N264" s="398">
        <v>582425</v>
      </c>
      <c r="O264" s="398" t="s">
        <v>1675</v>
      </c>
      <c r="P264" s="402">
        <v>44287</v>
      </c>
      <c r="Q264" s="403">
        <v>10748833.039999999</v>
      </c>
      <c r="R264" s="403">
        <v>12684972.112976197</v>
      </c>
      <c r="S264" s="398">
        <v>3</v>
      </c>
      <c r="T264" s="400">
        <v>-8.8677969144826396E-2</v>
      </c>
      <c r="U264" s="400">
        <v>-1.1463574154225016</v>
      </c>
      <c r="V264" s="400">
        <v>-7.3024993247410075E-2</v>
      </c>
      <c r="W264" s="400">
        <v>-0.71588911007181422</v>
      </c>
      <c r="X264" s="400" t="s">
        <v>1781</v>
      </c>
      <c r="Y264" s="400" t="s">
        <v>1781</v>
      </c>
      <c r="Z264" s="400" t="s">
        <v>1781</v>
      </c>
      <c r="AA264" s="400" t="s">
        <v>1781</v>
      </c>
      <c r="AB264" s="400">
        <v>0.11345103820928543</v>
      </c>
      <c r="AC264" s="404">
        <v>-1.4680445513358578</v>
      </c>
      <c r="AD264" s="607" t="s">
        <v>62</v>
      </c>
      <c r="AE264" s="401" t="s">
        <v>1799</v>
      </c>
      <c r="AF264" s="401" t="s">
        <v>1018</v>
      </c>
      <c r="AG264" s="405" t="s">
        <v>1835</v>
      </c>
      <c r="AH264" s="405" t="s">
        <v>1024</v>
      </c>
      <c r="AI264" s="405">
        <v>1</v>
      </c>
      <c r="AJ264" s="405">
        <v>1</v>
      </c>
      <c r="AK264" s="405">
        <v>1</v>
      </c>
      <c r="AL264" s="400">
        <v>5.0000000000000001E-3</v>
      </c>
      <c r="AM264" s="400" t="s">
        <v>62</v>
      </c>
      <c r="AN264" s="400" t="s">
        <v>62</v>
      </c>
      <c r="AO264" s="401" t="s">
        <v>1678</v>
      </c>
      <c r="AP264" s="401" t="s">
        <v>24</v>
      </c>
      <c r="AQ264" s="407" t="s">
        <v>966</v>
      </c>
      <c r="AR264" s="400">
        <v>1.7499999999999998E-3</v>
      </c>
      <c r="AS264" s="400">
        <v>1.7499999999999998E-3</v>
      </c>
      <c r="AT264" s="400"/>
      <c r="AW264" s="226"/>
      <c r="AX264" s="226"/>
      <c r="AY264" s="212"/>
      <c r="AZ264" s="212"/>
      <c r="BA264" s="212"/>
      <c r="BB264" s="214"/>
      <c r="BC264" s="212"/>
      <c r="BD264" s="212"/>
      <c r="BE264" s="212"/>
      <c r="BF264" s="212"/>
      <c r="BG264" s="214"/>
      <c r="BH264" s="214"/>
      <c r="BI264" s="227"/>
      <c r="BJ264" s="227"/>
      <c r="BK264" s="227"/>
      <c r="BL264" s="214"/>
      <c r="BM264" s="214"/>
      <c r="BN264" s="214"/>
      <c r="BO264" s="214"/>
      <c r="BP264" s="214"/>
      <c r="BQ264" s="214"/>
      <c r="BR264" s="214"/>
      <c r="BS264" s="214"/>
      <c r="BT264" s="215"/>
      <c r="BU264" s="216"/>
      <c r="BV264" s="217"/>
      <c r="BW264" s="213"/>
    </row>
    <row r="265" spans="2:75" ht="15.75" customHeight="1">
      <c r="B265" s="394" t="s">
        <v>1180</v>
      </c>
      <c r="C265" s="395">
        <v>44347311000105</v>
      </c>
      <c r="D265" s="396" t="s">
        <v>27</v>
      </c>
      <c r="E265" s="396" t="s">
        <v>31</v>
      </c>
      <c r="F265" s="396" t="s">
        <v>999</v>
      </c>
      <c r="G265" s="397"/>
      <c r="H265" s="397" t="s">
        <v>62</v>
      </c>
      <c r="I265" s="397" t="s">
        <v>62</v>
      </c>
      <c r="J265" s="397" t="s">
        <v>907</v>
      </c>
      <c r="K265" s="398" t="s">
        <v>82</v>
      </c>
      <c r="L265" s="399"/>
      <c r="M265" s="399" t="s">
        <v>1775</v>
      </c>
      <c r="N265" s="398">
        <v>626198</v>
      </c>
      <c r="O265" s="398" t="s">
        <v>1675</v>
      </c>
      <c r="P265" s="402">
        <v>44532</v>
      </c>
      <c r="Q265" s="403">
        <v>9915886.6899999995</v>
      </c>
      <c r="R265" s="403" t="s">
        <v>1781</v>
      </c>
      <c r="S265" s="398">
        <v>3</v>
      </c>
      <c r="T265" s="400">
        <v>-5.6220644845948575E-2</v>
      </c>
      <c r="U265" s="400">
        <v>-0.72677524914594915</v>
      </c>
      <c r="V265" s="400" t="s">
        <v>1781</v>
      </c>
      <c r="W265" s="400" t="s">
        <v>1781</v>
      </c>
      <c r="X265" s="400" t="s">
        <v>1781</v>
      </c>
      <c r="Y265" s="400" t="s">
        <v>1781</v>
      </c>
      <c r="Z265" s="400" t="s">
        <v>1781</v>
      </c>
      <c r="AA265" s="400" t="s">
        <v>1781</v>
      </c>
      <c r="AB265" s="400" t="s">
        <v>1781</v>
      </c>
      <c r="AC265" s="404" t="s">
        <v>1781</v>
      </c>
      <c r="AD265" s="607" t="s">
        <v>62</v>
      </c>
      <c r="AE265" s="401" t="s">
        <v>1799</v>
      </c>
      <c r="AF265" s="401" t="s">
        <v>1018</v>
      </c>
      <c r="AG265" s="405" t="s">
        <v>1835</v>
      </c>
      <c r="AH265" s="405" t="s">
        <v>1024</v>
      </c>
      <c r="AI265" s="405">
        <v>1</v>
      </c>
      <c r="AJ265" s="405">
        <v>1</v>
      </c>
      <c r="AK265" s="405">
        <v>1</v>
      </c>
      <c r="AL265" s="400">
        <v>5.0000000000000001E-3</v>
      </c>
      <c r="AM265" s="400" t="s">
        <v>62</v>
      </c>
      <c r="AN265" s="400" t="s">
        <v>1798</v>
      </c>
      <c r="AO265" s="401" t="s">
        <v>1678</v>
      </c>
      <c r="AP265" s="401" t="s">
        <v>24</v>
      </c>
      <c r="AQ265" s="407" t="s">
        <v>966</v>
      </c>
      <c r="AR265" s="400">
        <v>1.7499999999999998E-3</v>
      </c>
      <c r="AS265" s="400">
        <v>1.7499999999999998E-3</v>
      </c>
      <c r="AT265" s="400"/>
      <c r="AW265" s="226"/>
      <c r="AX265" s="226"/>
      <c r="AY265" s="212"/>
      <c r="AZ265" s="212"/>
      <c r="BA265" s="212"/>
      <c r="BB265" s="214"/>
      <c r="BC265" s="212"/>
      <c r="BD265" s="212"/>
      <c r="BE265" s="212"/>
      <c r="BF265" s="212"/>
      <c r="BG265" s="214"/>
      <c r="BH265" s="214"/>
      <c r="BI265" s="227"/>
      <c r="BJ265" s="227"/>
      <c r="BK265" s="227"/>
      <c r="BL265" s="214"/>
      <c r="BM265" s="214"/>
      <c r="BN265" s="214"/>
      <c r="BO265" s="214"/>
      <c r="BP265" s="214"/>
      <c r="BQ265" s="214"/>
      <c r="BR265" s="214"/>
      <c r="BS265" s="214"/>
      <c r="BT265" s="215"/>
      <c r="BU265" s="216"/>
      <c r="BV265" s="217"/>
      <c r="BW265" s="213"/>
    </row>
    <row r="266" spans="2:75" ht="15.75" customHeight="1">
      <c r="B266" s="394" t="s">
        <v>1747</v>
      </c>
      <c r="C266" s="395">
        <v>18956729000100</v>
      </c>
      <c r="D266" s="396" t="s">
        <v>24</v>
      </c>
      <c r="E266" s="396" t="s">
        <v>912</v>
      </c>
      <c r="F266" s="396" t="s">
        <v>913</v>
      </c>
      <c r="G266" s="397" t="s">
        <v>62</v>
      </c>
      <c r="H266" s="397" t="s">
        <v>1693</v>
      </c>
      <c r="I266" s="397" t="s">
        <v>62</v>
      </c>
      <c r="J266" s="397" t="s">
        <v>904</v>
      </c>
      <c r="K266" s="398" t="s">
        <v>81</v>
      </c>
      <c r="L266" s="399"/>
      <c r="M266" s="399" t="s">
        <v>1775</v>
      </c>
      <c r="N266" s="398">
        <v>352691</v>
      </c>
      <c r="O266" s="398" t="s">
        <v>1675</v>
      </c>
      <c r="P266" s="402">
        <v>41579</v>
      </c>
      <c r="Q266" s="403">
        <v>171472496.72999999</v>
      </c>
      <c r="R266" s="403">
        <v>223634643.09630981</v>
      </c>
      <c r="S266" s="398">
        <v>3</v>
      </c>
      <c r="T266" s="400">
        <v>0.12163598683071908</v>
      </c>
      <c r="U266" s="400">
        <v>1.5724121428390154</v>
      </c>
      <c r="V266" s="400">
        <v>0.10366133145380774</v>
      </c>
      <c r="W266" s="400">
        <v>1.0162276642998216</v>
      </c>
      <c r="X266" s="400">
        <v>0.23082748137724263</v>
      </c>
      <c r="Y266" s="400">
        <v>1.7504067235308296</v>
      </c>
      <c r="Z266" s="400">
        <v>0.39822312170356633</v>
      </c>
      <c r="AA266" s="400">
        <v>2.2636293230249538</v>
      </c>
      <c r="AB266" s="400">
        <v>0.10953873543332432</v>
      </c>
      <c r="AC266" s="404">
        <v>6.8234462814633343E-2</v>
      </c>
      <c r="AD266" s="607" t="s">
        <v>62</v>
      </c>
      <c r="AE266" s="401" t="s">
        <v>284</v>
      </c>
      <c r="AF266" s="401" t="s">
        <v>1051</v>
      </c>
      <c r="AG266" s="405" t="s">
        <v>1051</v>
      </c>
      <c r="AH266" s="405" t="s">
        <v>1024</v>
      </c>
      <c r="AI266" s="405">
        <v>2000</v>
      </c>
      <c r="AJ266" s="405">
        <v>0</v>
      </c>
      <c r="AK266" s="405">
        <v>1000</v>
      </c>
      <c r="AL266" s="400">
        <v>1.3000000000000001E-2</v>
      </c>
      <c r="AM266" s="400">
        <v>0.2</v>
      </c>
      <c r="AN266" s="400" t="s">
        <v>1086</v>
      </c>
      <c r="AO266" s="401" t="s">
        <v>1678</v>
      </c>
      <c r="AP266" s="401" t="s">
        <v>24</v>
      </c>
      <c r="AQ266" s="407" t="s">
        <v>966</v>
      </c>
      <c r="AR266" s="400">
        <v>2.5999999999999999E-3</v>
      </c>
      <c r="AS266" s="400">
        <v>2.5999999999999999E-3</v>
      </c>
      <c r="AT266" s="400"/>
      <c r="AW266" s="226"/>
      <c r="AX266" s="226"/>
      <c r="AY266" s="212"/>
      <c r="AZ266" s="212"/>
      <c r="BA266" s="212"/>
      <c r="BB266" s="214"/>
      <c r="BC266" s="212"/>
      <c r="BD266" s="212"/>
      <c r="BE266" s="212"/>
      <c r="BF266" s="212"/>
      <c r="BG266" s="214"/>
      <c r="BH266" s="214"/>
      <c r="BI266" s="227"/>
      <c r="BJ266" s="227"/>
      <c r="BK266" s="227"/>
      <c r="BL266" s="214"/>
      <c r="BM266" s="214"/>
      <c r="BN266" s="214"/>
      <c r="BO266" s="214"/>
      <c r="BP266" s="214"/>
      <c r="BQ266" s="214"/>
      <c r="BR266" s="214"/>
      <c r="BS266" s="214"/>
      <c r="BT266" s="215"/>
      <c r="BU266" s="216"/>
      <c r="BV266" s="217"/>
      <c r="BW266" s="213"/>
    </row>
    <row r="267" spans="2:75" ht="15.75" customHeight="1">
      <c r="B267" s="394" t="s">
        <v>787</v>
      </c>
      <c r="C267" s="395">
        <v>38860877000125</v>
      </c>
      <c r="D267" s="396" t="s">
        <v>24</v>
      </c>
      <c r="E267" s="396" t="s">
        <v>912</v>
      </c>
      <c r="F267" s="396" t="s">
        <v>915</v>
      </c>
      <c r="G267" s="397"/>
      <c r="H267" s="397" t="s">
        <v>1183</v>
      </c>
      <c r="I267" s="397" t="s">
        <v>62</v>
      </c>
      <c r="J267" s="397" t="s">
        <v>907</v>
      </c>
      <c r="K267" s="398"/>
      <c r="L267" s="399"/>
      <c r="M267" s="399" t="s">
        <v>1775</v>
      </c>
      <c r="N267" s="398">
        <v>563153</v>
      </c>
      <c r="O267" s="398" t="s">
        <v>1675</v>
      </c>
      <c r="P267" s="402">
        <v>44162</v>
      </c>
      <c r="Q267" s="403">
        <v>16149486.039999999</v>
      </c>
      <c r="R267" s="403">
        <v>17215751.785119049</v>
      </c>
      <c r="S267" s="398">
        <v>3</v>
      </c>
      <c r="T267" s="400">
        <v>-6.0440552461631381E-3</v>
      </c>
      <c r="U267" s="400">
        <v>-7.8132681854122213E-2</v>
      </c>
      <c r="V267" s="400">
        <v>-3.1576015385792466E-4</v>
      </c>
      <c r="W267" s="400">
        <v>-3.0955053261782525E-3</v>
      </c>
      <c r="X267" s="400" t="s">
        <v>1781</v>
      </c>
      <c r="Y267" s="400" t="s">
        <v>1781</v>
      </c>
      <c r="Z267" s="400" t="s">
        <v>1781</v>
      </c>
      <c r="AA267" s="400" t="s">
        <v>1781</v>
      </c>
      <c r="AB267" s="400">
        <v>5.4855327928405632E-2</v>
      </c>
      <c r="AC267" s="404">
        <v>-1.7495007690415298</v>
      </c>
      <c r="AD267" s="607" t="s">
        <v>62</v>
      </c>
      <c r="AE267" s="401" t="s">
        <v>215</v>
      </c>
      <c r="AF267" s="401" t="s">
        <v>1027</v>
      </c>
      <c r="AG267" s="405" t="s">
        <v>1027</v>
      </c>
      <c r="AH267" s="405" t="s">
        <v>1024</v>
      </c>
      <c r="AI267" s="405">
        <v>100</v>
      </c>
      <c r="AJ267" s="405">
        <v>100</v>
      </c>
      <c r="AK267" s="405">
        <v>100</v>
      </c>
      <c r="AL267" s="400">
        <v>2.5000000000000001E-3</v>
      </c>
      <c r="AM267" s="400" t="s">
        <v>62</v>
      </c>
      <c r="AN267" s="400" t="s">
        <v>1086</v>
      </c>
      <c r="AO267" s="401" t="s">
        <v>1678</v>
      </c>
      <c r="AP267" s="401" t="s">
        <v>24</v>
      </c>
      <c r="AQ267" s="407" t="s">
        <v>966</v>
      </c>
      <c r="AR267" s="400" t="s">
        <v>62</v>
      </c>
      <c r="AS267" s="400" t="s">
        <v>62</v>
      </c>
      <c r="AT267" s="400"/>
      <c r="AW267" s="226"/>
      <c r="AX267" s="226"/>
      <c r="AY267" s="212"/>
      <c r="AZ267" s="212"/>
      <c r="BA267" s="212"/>
      <c r="BB267" s="214"/>
      <c r="BC267" s="212"/>
      <c r="BD267" s="212"/>
      <c r="BE267" s="212"/>
      <c r="BF267" s="212"/>
      <c r="BG267" s="214"/>
      <c r="BH267" s="214"/>
      <c r="BI267" s="227"/>
      <c r="BJ267" s="227"/>
      <c r="BK267" s="227"/>
      <c r="BL267" s="214"/>
      <c r="BM267" s="214"/>
      <c r="BN267" s="214"/>
      <c r="BO267" s="214"/>
      <c r="BP267" s="214"/>
      <c r="BQ267" s="214"/>
      <c r="BR267" s="214"/>
      <c r="BS267" s="214"/>
      <c r="BT267" s="215"/>
      <c r="BU267" s="216"/>
      <c r="BV267" s="217"/>
      <c r="BW267" s="213"/>
    </row>
    <row r="268" spans="2:75" ht="15.75" customHeight="1">
      <c r="B268" s="394" t="s">
        <v>1142</v>
      </c>
      <c r="C268" s="395">
        <v>35847901000106</v>
      </c>
      <c r="D268" s="396" t="s">
        <v>24</v>
      </c>
      <c r="E268" s="396" t="s">
        <v>911</v>
      </c>
      <c r="F268" s="396" t="s">
        <v>915</v>
      </c>
      <c r="G268" s="397" t="s">
        <v>62</v>
      </c>
      <c r="H268" s="397" t="s">
        <v>1692</v>
      </c>
      <c r="I268" s="397" t="s">
        <v>62</v>
      </c>
      <c r="J268" s="397"/>
      <c r="K268" s="398" t="s">
        <v>81</v>
      </c>
      <c r="L268" s="399"/>
      <c r="M268" s="399" t="s">
        <v>1775</v>
      </c>
      <c r="N268" s="398">
        <v>531626</v>
      </c>
      <c r="O268" s="398" t="s">
        <v>1675</v>
      </c>
      <c r="P268" s="402">
        <v>43921</v>
      </c>
      <c r="Q268" s="403">
        <v>53500113.259999998</v>
      </c>
      <c r="R268" s="403">
        <v>68287806.664999977</v>
      </c>
      <c r="S268" s="398">
        <v>3</v>
      </c>
      <c r="T268" s="400">
        <v>7.331909331099884E-2</v>
      </c>
      <c r="U268" s="400">
        <v>0.94781022975221629</v>
      </c>
      <c r="V268" s="400">
        <v>7.4426912460505923E-2</v>
      </c>
      <c r="W268" s="400">
        <v>0.72963260600690438</v>
      </c>
      <c r="X268" s="400">
        <v>8.6990190768906572E-2</v>
      </c>
      <c r="Y268" s="400">
        <v>0.65966241928650948</v>
      </c>
      <c r="Z268" s="400" t="s">
        <v>1781</v>
      </c>
      <c r="AA268" s="400" t="s">
        <v>1781</v>
      </c>
      <c r="AB268" s="400">
        <v>2.1225580064202922E-2</v>
      </c>
      <c r="AC268" s="404">
        <v>-1.1839451413876576</v>
      </c>
      <c r="AD268" s="607" t="s">
        <v>62</v>
      </c>
      <c r="AE268" s="401" t="s">
        <v>215</v>
      </c>
      <c r="AF268" s="401" t="s">
        <v>1027</v>
      </c>
      <c r="AG268" s="405" t="s">
        <v>1027</v>
      </c>
      <c r="AH268" s="405" t="s">
        <v>1024</v>
      </c>
      <c r="AI268" s="405">
        <v>100</v>
      </c>
      <c r="AJ268" s="405">
        <v>100</v>
      </c>
      <c r="AK268" s="405">
        <v>100</v>
      </c>
      <c r="AL268" s="400">
        <v>0.01</v>
      </c>
      <c r="AM268" s="400">
        <v>0.3</v>
      </c>
      <c r="AN268" s="400" t="s">
        <v>1086</v>
      </c>
      <c r="AO268" s="401" t="s">
        <v>1678</v>
      </c>
      <c r="AP268" s="401" t="s">
        <v>24</v>
      </c>
      <c r="AQ268" s="407" t="s">
        <v>966</v>
      </c>
      <c r="AR268" s="400">
        <v>2.6666666666666666E-3</v>
      </c>
      <c r="AS268" s="400">
        <v>2.6666666666666666E-3</v>
      </c>
      <c r="AT268" s="400"/>
      <c r="AW268" s="226"/>
      <c r="AX268" s="226"/>
      <c r="AY268" s="212"/>
      <c r="AZ268" s="212"/>
      <c r="BA268" s="212"/>
      <c r="BB268" s="214"/>
      <c r="BC268" s="212"/>
      <c r="BD268" s="212"/>
      <c r="BE268" s="212"/>
      <c r="BF268" s="212"/>
      <c r="BG268" s="214"/>
      <c r="BH268" s="214"/>
      <c r="BI268" s="227"/>
      <c r="BJ268" s="227"/>
      <c r="BK268" s="227"/>
      <c r="BL268" s="214"/>
      <c r="BM268" s="214"/>
      <c r="BN268" s="214"/>
      <c r="BO268" s="214"/>
      <c r="BP268" s="214"/>
      <c r="BQ268" s="214"/>
      <c r="BR268" s="214"/>
      <c r="BS268" s="214"/>
      <c r="BT268" s="215"/>
      <c r="BU268" s="216"/>
      <c r="BV268" s="217"/>
      <c r="BW268" s="213"/>
    </row>
    <row r="269" spans="2:75" ht="15.75" customHeight="1">
      <c r="B269" s="394" t="s">
        <v>1170</v>
      </c>
      <c r="C269" s="395">
        <v>11952873000110</v>
      </c>
      <c r="D269" s="396" t="s">
        <v>24</v>
      </c>
      <c r="E269" s="396" t="s">
        <v>911</v>
      </c>
      <c r="F269" s="396" t="s">
        <v>915</v>
      </c>
      <c r="G269" s="397" t="s">
        <v>62</v>
      </c>
      <c r="H269" s="397" t="s">
        <v>1692</v>
      </c>
      <c r="I269" s="397" t="s">
        <v>62</v>
      </c>
      <c r="J269" s="397"/>
      <c r="K269" s="398" t="s">
        <v>81</v>
      </c>
      <c r="L269" s="399"/>
      <c r="M269" s="399" t="s">
        <v>62</v>
      </c>
      <c r="N269" s="398">
        <v>249378</v>
      </c>
      <c r="O269" s="398" t="s">
        <v>1675</v>
      </c>
      <c r="P269" s="402">
        <v>40330</v>
      </c>
      <c r="Q269" s="403">
        <v>139644007.13999999</v>
      </c>
      <c r="R269" s="403">
        <v>70034949.857698366</v>
      </c>
      <c r="S269" s="398">
        <v>3</v>
      </c>
      <c r="T269" s="400">
        <v>0.13176763749650244</v>
      </c>
      <c r="U269" s="400">
        <v>1.7033859685050343</v>
      </c>
      <c r="V269" s="400">
        <v>0.15190551570832422</v>
      </c>
      <c r="W269" s="400">
        <v>1.489181985775659</v>
      </c>
      <c r="X269" s="400">
        <v>0.21004412149872387</v>
      </c>
      <c r="Y269" s="400">
        <v>1.5928027300554377</v>
      </c>
      <c r="Z269" s="400">
        <v>0.24415698511675132</v>
      </c>
      <c r="AA269" s="400">
        <v>1.3878674562323785</v>
      </c>
      <c r="AB269" s="400">
        <v>3.2727123473399108E-2</v>
      </c>
      <c r="AC269" s="404">
        <v>1.3700852728707009</v>
      </c>
      <c r="AD269" s="607" t="s">
        <v>62</v>
      </c>
      <c r="AE269" s="401" t="s">
        <v>1799</v>
      </c>
      <c r="AF269" s="401" t="s">
        <v>1018</v>
      </c>
      <c r="AG269" s="405" t="s">
        <v>1835</v>
      </c>
      <c r="AH269" s="405" t="s">
        <v>1024</v>
      </c>
      <c r="AI269" s="405">
        <v>5000</v>
      </c>
      <c r="AJ269" s="405">
        <v>1000</v>
      </c>
      <c r="AK269" s="405">
        <v>1000</v>
      </c>
      <c r="AL269" s="400">
        <v>1.2500000000000001E-2</v>
      </c>
      <c r="AM269" s="400">
        <v>0.2</v>
      </c>
      <c r="AN269" s="400" t="s">
        <v>1798</v>
      </c>
      <c r="AO269" s="401" t="s">
        <v>1678</v>
      </c>
      <c r="AP269" s="401" t="s">
        <v>18</v>
      </c>
      <c r="AQ269" s="407" t="s">
        <v>986</v>
      </c>
      <c r="AR269" s="400">
        <v>4.3749999999999995E-3</v>
      </c>
      <c r="AS269" s="400">
        <v>4.3749999999999995E-3</v>
      </c>
      <c r="AT269" s="400"/>
      <c r="AW269" s="226"/>
      <c r="AX269" s="226"/>
      <c r="AY269" s="212"/>
      <c r="AZ269" s="212"/>
      <c r="BA269" s="212"/>
      <c r="BB269" s="214"/>
      <c r="BC269" s="212"/>
      <c r="BD269" s="212"/>
      <c r="BE269" s="212"/>
      <c r="BF269" s="212"/>
      <c r="BG269" s="214"/>
      <c r="BH269" s="214"/>
      <c r="BI269" s="227"/>
      <c r="BJ269" s="227"/>
      <c r="BK269" s="227"/>
      <c r="BL269" s="214"/>
      <c r="BM269" s="214"/>
      <c r="BN269" s="214"/>
      <c r="BO269" s="214"/>
      <c r="BP269" s="214"/>
      <c r="BQ269" s="214"/>
      <c r="BR269" s="214"/>
      <c r="BS269" s="214"/>
      <c r="BT269" s="215"/>
      <c r="BU269" s="216"/>
      <c r="BV269" s="217"/>
      <c r="BW269" s="213"/>
    </row>
    <row r="270" spans="2:75" ht="15.75" customHeight="1">
      <c r="B270" s="394" t="s">
        <v>788</v>
      </c>
      <c r="C270" s="395">
        <v>12672120000114</v>
      </c>
      <c r="D270" s="396" t="s">
        <v>24</v>
      </c>
      <c r="E270" s="396" t="s">
        <v>911</v>
      </c>
      <c r="F270" s="396" t="s">
        <v>915</v>
      </c>
      <c r="G270" s="397" t="s">
        <v>62</v>
      </c>
      <c r="H270" s="397" t="s">
        <v>1692</v>
      </c>
      <c r="I270" s="397" t="s">
        <v>62</v>
      </c>
      <c r="J270" s="397"/>
      <c r="K270" s="398" t="s">
        <v>81</v>
      </c>
      <c r="L270" s="399"/>
      <c r="M270" s="399" t="s">
        <v>1775</v>
      </c>
      <c r="N270" s="398">
        <v>403679</v>
      </c>
      <c r="O270" s="398" t="s">
        <v>1675</v>
      </c>
      <c r="P270" s="402">
        <v>42199</v>
      </c>
      <c r="Q270" s="403">
        <v>178351074.72999999</v>
      </c>
      <c r="R270" s="403">
        <v>145298474.96234128</v>
      </c>
      <c r="S270" s="398">
        <v>3</v>
      </c>
      <c r="T270" s="400">
        <v>6.167042060029515E-2</v>
      </c>
      <c r="U270" s="400">
        <v>0.79722556401707445</v>
      </c>
      <c r="V270" s="400">
        <v>9.0583148238009725E-2</v>
      </c>
      <c r="W270" s="400">
        <v>0.88801773880221357</v>
      </c>
      <c r="X270" s="400">
        <v>0.13216995250107821</v>
      </c>
      <c r="Y270" s="400">
        <v>1.0022687598819275</v>
      </c>
      <c r="Z270" s="400">
        <v>0.23054571466852281</v>
      </c>
      <c r="AA270" s="400">
        <v>1.3104965823905315</v>
      </c>
      <c r="AB270" s="400">
        <v>2.6975459011612673E-2</v>
      </c>
      <c r="AC270" s="404">
        <v>-0.37302063573785382</v>
      </c>
      <c r="AD270" s="607" t="s">
        <v>62</v>
      </c>
      <c r="AE270" s="401" t="s">
        <v>292</v>
      </c>
      <c r="AF270" s="401" t="s">
        <v>1051</v>
      </c>
      <c r="AG270" s="405" t="s">
        <v>1051</v>
      </c>
      <c r="AH270" s="405" t="s">
        <v>1024</v>
      </c>
      <c r="AI270" s="405">
        <v>500</v>
      </c>
      <c r="AJ270" s="405">
        <v>500</v>
      </c>
      <c r="AK270" s="405">
        <v>500</v>
      </c>
      <c r="AL270" s="400">
        <v>5.0000000000000001E-3</v>
      </c>
      <c r="AM270" s="400" t="s">
        <v>62</v>
      </c>
      <c r="AN270" s="400" t="s">
        <v>932</v>
      </c>
      <c r="AO270" s="401" t="s">
        <v>1675</v>
      </c>
      <c r="AP270" s="401" t="s">
        <v>18</v>
      </c>
      <c r="AQ270" s="407" t="s">
        <v>974</v>
      </c>
      <c r="AR270" s="400">
        <v>6.6666666666666664E-4</v>
      </c>
      <c r="AS270" s="400">
        <v>6.6666666666666664E-4</v>
      </c>
      <c r="AT270" s="400"/>
      <c r="AW270" s="226"/>
      <c r="AX270" s="226"/>
      <c r="AY270" s="212"/>
      <c r="AZ270" s="212"/>
      <c r="BA270" s="212"/>
      <c r="BB270" s="214"/>
      <c r="BC270" s="212"/>
      <c r="BD270" s="212"/>
      <c r="BE270" s="212"/>
      <c r="BF270" s="212"/>
      <c r="BG270" s="214"/>
      <c r="BH270" s="214"/>
      <c r="BI270" s="227"/>
      <c r="BJ270" s="227"/>
      <c r="BK270" s="227"/>
      <c r="BL270" s="214"/>
      <c r="BM270" s="214"/>
      <c r="BN270" s="214"/>
      <c r="BO270" s="214"/>
      <c r="BP270" s="214"/>
      <c r="BQ270" s="214"/>
      <c r="BR270" s="214"/>
      <c r="BS270" s="214"/>
      <c r="BT270" s="215"/>
      <c r="BU270" s="216"/>
      <c r="BV270" s="217"/>
      <c r="BW270" s="213"/>
    </row>
    <row r="271" spans="2:75" ht="15.75" customHeight="1">
      <c r="B271" s="394" t="s">
        <v>526</v>
      </c>
      <c r="C271" s="395">
        <v>5448587000110</v>
      </c>
      <c r="D271" s="396" t="s">
        <v>24</v>
      </c>
      <c r="E271" s="396" t="s">
        <v>911</v>
      </c>
      <c r="F271" s="396" t="s">
        <v>915</v>
      </c>
      <c r="G271" s="397"/>
      <c r="H271" s="397" t="s">
        <v>1692</v>
      </c>
      <c r="I271" s="397" t="s">
        <v>62</v>
      </c>
      <c r="J271" s="397" t="s">
        <v>904</v>
      </c>
      <c r="K271" s="398" t="s">
        <v>81</v>
      </c>
      <c r="L271" s="399"/>
      <c r="M271" s="399" t="s">
        <v>62</v>
      </c>
      <c r="N271" s="398">
        <v>114995</v>
      </c>
      <c r="O271" s="398" t="s">
        <v>1675</v>
      </c>
      <c r="P271" s="402">
        <v>37749</v>
      </c>
      <c r="Q271" s="403">
        <v>1191347548.6099999</v>
      </c>
      <c r="R271" s="403">
        <v>1208367091.9415476</v>
      </c>
      <c r="S271" s="398">
        <v>3</v>
      </c>
      <c r="T271" s="400">
        <v>9.4882305109494247E-2</v>
      </c>
      <c r="U271" s="400">
        <v>1.2265620774085442</v>
      </c>
      <c r="V271" s="400">
        <v>0.13030037009250761</v>
      </c>
      <c r="W271" s="400">
        <v>1.2773793168527492</v>
      </c>
      <c r="X271" s="400">
        <v>0.17772589964366792</v>
      </c>
      <c r="Y271" s="400">
        <v>1.3477277827825944</v>
      </c>
      <c r="Z271" s="400">
        <v>0.24791678932336492</v>
      </c>
      <c r="AA271" s="400">
        <v>1.4092394022271628</v>
      </c>
      <c r="AB271" s="400">
        <v>2.5040911223186007E-2</v>
      </c>
      <c r="AC271" s="404">
        <v>1.0252463020922884</v>
      </c>
      <c r="AD271" s="607" t="s">
        <v>62</v>
      </c>
      <c r="AE271" s="401" t="s">
        <v>522</v>
      </c>
      <c r="AF271" s="401" t="s">
        <v>1028</v>
      </c>
      <c r="AG271" s="405" t="s">
        <v>1836</v>
      </c>
      <c r="AH271" s="405" t="s">
        <v>1024</v>
      </c>
      <c r="AI271" s="405">
        <v>50000</v>
      </c>
      <c r="AJ271" s="405">
        <v>5000</v>
      </c>
      <c r="AK271" s="405">
        <v>25000</v>
      </c>
      <c r="AL271" s="400">
        <v>0.02</v>
      </c>
      <c r="AM271" s="400">
        <v>0.2</v>
      </c>
      <c r="AN271" s="400" t="s">
        <v>103</v>
      </c>
      <c r="AO271" s="401" t="s">
        <v>1678</v>
      </c>
      <c r="AP271" s="401" t="s">
        <v>24</v>
      </c>
      <c r="AQ271" s="407" t="s">
        <v>962</v>
      </c>
      <c r="AR271" s="400">
        <v>5.3333333333333332E-3</v>
      </c>
      <c r="AS271" s="400">
        <v>5.3333333333333332E-3</v>
      </c>
      <c r="AT271" s="400"/>
      <c r="AW271" s="226"/>
      <c r="AX271" s="226"/>
      <c r="AY271" s="212"/>
      <c r="AZ271" s="212"/>
      <c r="BA271" s="212"/>
      <c r="BB271" s="214"/>
      <c r="BC271" s="212"/>
      <c r="BD271" s="212"/>
      <c r="BE271" s="212"/>
      <c r="BF271" s="212"/>
      <c r="BG271" s="214"/>
      <c r="BH271" s="214"/>
      <c r="BI271" s="227"/>
      <c r="BJ271" s="227"/>
      <c r="BK271" s="227"/>
      <c r="BL271" s="214"/>
      <c r="BM271" s="214"/>
      <c r="BN271" s="214"/>
      <c r="BO271" s="214"/>
      <c r="BP271" s="214"/>
      <c r="BQ271" s="214"/>
      <c r="BR271" s="214"/>
      <c r="BS271" s="214"/>
      <c r="BT271" s="215"/>
      <c r="BU271" s="216"/>
      <c r="BV271" s="217"/>
      <c r="BW271" s="213"/>
    </row>
    <row r="272" spans="2:75" ht="15.75" customHeight="1">
      <c r="B272" s="394" t="s">
        <v>817</v>
      </c>
      <c r="C272" s="395">
        <v>25108749000188</v>
      </c>
      <c r="D272" s="396" t="s">
        <v>24</v>
      </c>
      <c r="E272" s="396" t="s">
        <v>911</v>
      </c>
      <c r="F272" s="396" t="s">
        <v>915</v>
      </c>
      <c r="G272" s="397" t="s">
        <v>62</v>
      </c>
      <c r="H272" s="397" t="s">
        <v>1693</v>
      </c>
      <c r="I272" s="397" t="s">
        <v>62</v>
      </c>
      <c r="J272" s="397"/>
      <c r="K272" s="398" t="s">
        <v>81</v>
      </c>
      <c r="L272" s="399"/>
      <c r="M272" s="399" t="s">
        <v>1775</v>
      </c>
      <c r="N272" s="398">
        <v>422754</v>
      </c>
      <c r="O272" s="398" t="s">
        <v>1675</v>
      </c>
      <c r="P272" s="402">
        <v>42577</v>
      </c>
      <c r="Q272" s="403">
        <v>13471268.300000001</v>
      </c>
      <c r="R272" s="403">
        <v>15022467.452500008</v>
      </c>
      <c r="S272" s="398">
        <v>3</v>
      </c>
      <c r="T272" s="400">
        <v>0.10419342007650489</v>
      </c>
      <c r="U272" s="400">
        <v>1.3469286779432479</v>
      </c>
      <c r="V272" s="400">
        <v>6.380511705880143E-2</v>
      </c>
      <c r="W272" s="400">
        <v>0.62550349459804011</v>
      </c>
      <c r="X272" s="400">
        <v>7.8396175477246643E-2</v>
      </c>
      <c r="Y272" s="400">
        <v>0.59449244013630853</v>
      </c>
      <c r="Z272" s="400">
        <v>-1.1003118399311895E-2</v>
      </c>
      <c r="AA272" s="400">
        <v>-6.2545292063523938E-2</v>
      </c>
      <c r="AB272" s="400">
        <v>0.14581596671802108</v>
      </c>
      <c r="AC272" s="404">
        <v>-0.16964327828212664</v>
      </c>
      <c r="AD272" s="607" t="s">
        <v>62</v>
      </c>
      <c r="AE272" s="401" t="s">
        <v>818</v>
      </c>
      <c r="AF272" s="401" t="s">
        <v>1018</v>
      </c>
      <c r="AG272" s="405" t="s">
        <v>1051</v>
      </c>
      <c r="AH272" s="405" t="s">
        <v>1024</v>
      </c>
      <c r="AI272" s="405">
        <v>5000</v>
      </c>
      <c r="AJ272" s="405">
        <v>5000</v>
      </c>
      <c r="AK272" s="405">
        <v>5000</v>
      </c>
      <c r="AL272" s="400">
        <v>7.4999999999999997E-3</v>
      </c>
      <c r="AM272" s="400" t="s">
        <v>62</v>
      </c>
      <c r="AN272" s="400" t="s">
        <v>1798</v>
      </c>
      <c r="AO272" s="401" t="s">
        <v>1678</v>
      </c>
      <c r="AP272" s="401" t="s">
        <v>24</v>
      </c>
      <c r="AQ272" s="407" t="s">
        <v>966</v>
      </c>
      <c r="AR272" s="400" t="s">
        <v>62</v>
      </c>
      <c r="AS272" s="400" t="s">
        <v>62</v>
      </c>
      <c r="AT272" s="400"/>
      <c r="AW272" s="226"/>
      <c r="AX272" s="226"/>
      <c r="AY272" s="212"/>
      <c r="AZ272" s="212"/>
      <c r="BA272" s="212"/>
      <c r="BB272" s="214"/>
      <c r="BC272" s="212"/>
      <c r="BD272" s="212"/>
      <c r="BE272" s="212"/>
      <c r="BF272" s="212"/>
      <c r="BG272" s="214"/>
      <c r="BH272" s="214"/>
      <c r="BI272" s="227"/>
      <c r="BJ272" s="227"/>
      <c r="BK272" s="227"/>
      <c r="BL272" s="214"/>
      <c r="BM272" s="214"/>
      <c r="BN272" s="214"/>
      <c r="BO272" s="214"/>
      <c r="BP272" s="214"/>
      <c r="BQ272" s="214"/>
      <c r="BR272" s="214"/>
      <c r="BS272" s="214"/>
      <c r="BT272" s="215"/>
      <c r="BU272" s="216"/>
      <c r="BV272" s="217"/>
      <c r="BW272" s="213"/>
    </row>
    <row r="273" spans="2:75" ht="15.75" customHeight="1">
      <c r="B273" s="394" t="s">
        <v>1550</v>
      </c>
      <c r="C273" s="395">
        <v>4066545000151</v>
      </c>
      <c r="D273" s="396" t="s">
        <v>24</v>
      </c>
      <c r="E273" s="396" t="s">
        <v>911</v>
      </c>
      <c r="F273" s="396" t="s">
        <v>915</v>
      </c>
      <c r="G273" s="397" t="s">
        <v>62</v>
      </c>
      <c r="H273" s="397" t="s">
        <v>1692</v>
      </c>
      <c r="I273" s="397" t="s">
        <v>62</v>
      </c>
      <c r="J273" s="397"/>
      <c r="K273" s="398" t="s">
        <v>81</v>
      </c>
      <c r="L273" s="399"/>
      <c r="M273" s="399" t="s">
        <v>1775</v>
      </c>
      <c r="N273" s="398">
        <v>95141</v>
      </c>
      <c r="O273" s="398" t="s">
        <v>1675</v>
      </c>
      <c r="P273" s="402">
        <v>37043</v>
      </c>
      <c r="Q273" s="403">
        <v>38390969.270000003</v>
      </c>
      <c r="R273" s="403">
        <v>41798285.735158756</v>
      </c>
      <c r="S273" s="398">
        <v>3</v>
      </c>
      <c r="T273" s="400">
        <v>8.7471736481803397E-2</v>
      </c>
      <c r="U273" s="400">
        <v>1.1307642103534621</v>
      </c>
      <c r="V273" s="400">
        <v>9.8692711765663965E-2</v>
      </c>
      <c r="W273" s="400">
        <v>0.96751857760700366</v>
      </c>
      <c r="X273" s="400">
        <v>0.14316804421907592</v>
      </c>
      <c r="Y273" s="400">
        <v>1.0856692872988936</v>
      </c>
      <c r="Z273" s="400">
        <v>0.20412238402755256</v>
      </c>
      <c r="AA273" s="400">
        <v>1.1602978048936088</v>
      </c>
      <c r="AB273" s="400">
        <v>3.3929286987082516E-2</v>
      </c>
      <c r="AC273" s="404">
        <v>-7.191711930143746E-2</v>
      </c>
      <c r="AD273" s="607" t="s">
        <v>62</v>
      </c>
      <c r="AE273" s="401" t="s">
        <v>1551</v>
      </c>
      <c r="AF273" s="401" t="s">
        <v>636</v>
      </c>
      <c r="AG273" s="405" t="s">
        <v>1027</v>
      </c>
      <c r="AH273" s="405" t="s">
        <v>1024</v>
      </c>
      <c r="AI273" s="405">
        <v>1000</v>
      </c>
      <c r="AJ273" s="405">
        <v>1000</v>
      </c>
      <c r="AK273" s="405">
        <v>1000</v>
      </c>
      <c r="AL273" s="400">
        <v>5.0000000000000001E-3</v>
      </c>
      <c r="AM273" s="400" t="s">
        <v>62</v>
      </c>
      <c r="AN273" s="400" t="s">
        <v>103</v>
      </c>
      <c r="AO273" s="401" t="s">
        <v>1678</v>
      </c>
      <c r="AP273" s="401" t="s">
        <v>24</v>
      </c>
      <c r="AQ273" s="407" t="s">
        <v>966</v>
      </c>
      <c r="AR273" s="400">
        <v>1E-3</v>
      </c>
      <c r="AS273" s="400">
        <v>1E-3</v>
      </c>
      <c r="AT273" s="400"/>
      <c r="AW273" s="226"/>
      <c r="AX273" s="226"/>
      <c r="AY273" s="212"/>
      <c r="AZ273" s="212"/>
      <c r="BA273" s="212"/>
      <c r="BB273" s="214"/>
      <c r="BC273" s="212"/>
      <c r="BD273" s="212"/>
      <c r="BE273" s="212"/>
      <c r="BF273" s="212"/>
      <c r="BG273" s="214"/>
      <c r="BH273" s="214"/>
      <c r="BI273" s="227"/>
      <c r="BJ273" s="227"/>
      <c r="BK273" s="227"/>
      <c r="BL273" s="214"/>
      <c r="BM273" s="214"/>
      <c r="BN273" s="214"/>
      <c r="BO273" s="214"/>
      <c r="BP273" s="214"/>
      <c r="BQ273" s="214"/>
      <c r="BR273" s="214"/>
      <c r="BS273" s="214"/>
      <c r="BT273" s="215"/>
      <c r="BU273" s="216"/>
      <c r="BV273" s="217"/>
      <c r="BW273" s="213"/>
    </row>
    <row r="274" spans="2:75" ht="15.75" customHeight="1">
      <c r="B274" s="394" t="s">
        <v>663</v>
      </c>
      <c r="C274" s="395">
        <v>31951995000108</v>
      </c>
      <c r="D274" s="396" t="s">
        <v>24</v>
      </c>
      <c r="E274" s="396" t="s">
        <v>911</v>
      </c>
      <c r="F274" s="396" t="s">
        <v>915</v>
      </c>
      <c r="G274" s="397" t="s">
        <v>62</v>
      </c>
      <c r="H274" s="397" t="s">
        <v>1692</v>
      </c>
      <c r="I274" s="397" t="s">
        <v>62</v>
      </c>
      <c r="J274" s="397"/>
      <c r="K274" s="398" t="s">
        <v>81</v>
      </c>
      <c r="L274" s="399"/>
      <c r="M274" s="399" t="s">
        <v>1775</v>
      </c>
      <c r="N274" s="398">
        <v>481025</v>
      </c>
      <c r="O274" s="398" t="s">
        <v>1675</v>
      </c>
      <c r="P274" s="402">
        <v>43437</v>
      </c>
      <c r="Q274" s="403">
        <v>39912420.039999999</v>
      </c>
      <c r="R274" s="403">
        <v>39051353.127539657</v>
      </c>
      <c r="S274" s="398">
        <v>3</v>
      </c>
      <c r="T274" s="400">
        <v>3.7925411552397259E-2</v>
      </c>
      <c r="U274" s="400">
        <v>0.49026919747154885</v>
      </c>
      <c r="V274" s="400">
        <v>4.4456028160231531E-2</v>
      </c>
      <c r="W274" s="400">
        <v>0.43581772516061679</v>
      </c>
      <c r="X274" s="400">
        <v>6.2485999237017698E-2</v>
      </c>
      <c r="Y274" s="400">
        <v>0.47384268345528763</v>
      </c>
      <c r="Z274" s="400">
        <v>1.9121156896784841E-2</v>
      </c>
      <c r="AA274" s="400">
        <v>0.10869085465595496</v>
      </c>
      <c r="AB274" s="400">
        <v>3.6458545162737097E-2</v>
      </c>
      <c r="AC274" s="404">
        <v>-1.453429630443974</v>
      </c>
      <c r="AD274" s="607" t="s">
        <v>62</v>
      </c>
      <c r="AE274" s="401" t="s">
        <v>664</v>
      </c>
      <c r="AF274" s="401" t="s">
        <v>1018</v>
      </c>
      <c r="AG274" s="405" t="s">
        <v>1835</v>
      </c>
      <c r="AH274" s="405" t="s">
        <v>1024</v>
      </c>
      <c r="AI274" s="405">
        <v>1000</v>
      </c>
      <c r="AJ274" s="405">
        <v>1000</v>
      </c>
      <c r="AK274" s="405">
        <v>1000</v>
      </c>
      <c r="AL274" s="400">
        <v>0.02</v>
      </c>
      <c r="AM274" s="400">
        <v>0.2</v>
      </c>
      <c r="AN274" s="400" t="s">
        <v>62</v>
      </c>
      <c r="AO274" s="401" t="s">
        <v>1678</v>
      </c>
      <c r="AP274" s="401" t="s">
        <v>24</v>
      </c>
      <c r="AQ274" s="407" t="s">
        <v>962</v>
      </c>
      <c r="AR274" s="400">
        <v>2.6666666666666666E-3</v>
      </c>
      <c r="AS274" s="400">
        <v>2.6666666666666666E-3</v>
      </c>
      <c r="AT274" s="400"/>
      <c r="AW274" s="226"/>
      <c r="AX274" s="226"/>
      <c r="AY274" s="212"/>
      <c r="AZ274" s="212"/>
      <c r="BA274" s="212"/>
      <c r="BB274" s="214"/>
      <c r="BC274" s="212"/>
      <c r="BD274" s="212"/>
      <c r="BE274" s="212"/>
      <c r="BF274" s="212"/>
      <c r="BG274" s="214"/>
      <c r="BH274" s="214"/>
      <c r="BI274" s="227"/>
      <c r="BJ274" s="227"/>
      <c r="BK274" s="227"/>
      <c r="BL274" s="214"/>
      <c r="BM274" s="214"/>
      <c r="BN274" s="214"/>
      <c r="BO274" s="214"/>
      <c r="BP274" s="214"/>
      <c r="BQ274" s="214"/>
      <c r="BR274" s="214"/>
      <c r="BS274" s="214"/>
      <c r="BT274" s="215"/>
      <c r="BU274" s="216"/>
      <c r="BV274" s="217"/>
      <c r="BW274" s="213"/>
    </row>
    <row r="275" spans="2:75" ht="15.75" customHeight="1">
      <c r="B275" s="394" t="s">
        <v>1581</v>
      </c>
      <c r="C275" s="395">
        <v>31533459000184</v>
      </c>
      <c r="D275" s="396" t="s">
        <v>24</v>
      </c>
      <c r="E275" s="396" t="s">
        <v>911</v>
      </c>
      <c r="F275" s="396" t="s">
        <v>915</v>
      </c>
      <c r="G275" s="397" t="s">
        <v>62</v>
      </c>
      <c r="H275" s="397" t="s">
        <v>1692</v>
      </c>
      <c r="I275" s="397" t="s">
        <v>62</v>
      </c>
      <c r="J275" s="397"/>
      <c r="K275" s="398" t="s">
        <v>81</v>
      </c>
      <c r="L275" s="399"/>
      <c r="M275" s="399" t="s">
        <v>62</v>
      </c>
      <c r="N275" s="398">
        <v>479764</v>
      </c>
      <c r="O275" s="398" t="s">
        <v>1675</v>
      </c>
      <c r="P275" s="402">
        <v>43426</v>
      </c>
      <c r="Q275" s="403">
        <v>81234912.439999998</v>
      </c>
      <c r="R275" s="403">
        <v>115204213.58142854</v>
      </c>
      <c r="S275" s="398">
        <v>3</v>
      </c>
      <c r="T275" s="400">
        <v>8.1445073996872175E-2</v>
      </c>
      <c r="U275" s="400">
        <v>1.0528563681185277</v>
      </c>
      <c r="V275" s="400">
        <v>0.10469041471263441</v>
      </c>
      <c r="W275" s="400">
        <v>1.0263161212183349</v>
      </c>
      <c r="X275" s="400">
        <v>0.14075513387422744</v>
      </c>
      <c r="Y275" s="400">
        <v>1.0673717498232875</v>
      </c>
      <c r="Z275" s="400">
        <v>0.20012493236218987</v>
      </c>
      <c r="AA275" s="400">
        <v>1.1375749937007775</v>
      </c>
      <c r="AB275" s="400">
        <v>9.9762763925005209E-3</v>
      </c>
      <c r="AC275" s="404">
        <v>0.24881689031205872</v>
      </c>
      <c r="AD275" s="607" t="s">
        <v>62</v>
      </c>
      <c r="AE275" s="401" t="s">
        <v>603</v>
      </c>
      <c r="AF275" s="401" t="s">
        <v>1018</v>
      </c>
      <c r="AG275" s="405" t="s">
        <v>1835</v>
      </c>
      <c r="AH275" s="405" t="s">
        <v>1024</v>
      </c>
      <c r="AI275" s="405">
        <v>1000</v>
      </c>
      <c r="AJ275" s="405">
        <v>1000</v>
      </c>
      <c r="AK275" s="405">
        <v>1000</v>
      </c>
      <c r="AL275" s="400">
        <v>0.02</v>
      </c>
      <c r="AM275" s="400">
        <v>0.2</v>
      </c>
      <c r="AN275" s="400" t="s">
        <v>103</v>
      </c>
      <c r="AO275" s="401" t="s">
        <v>1678</v>
      </c>
      <c r="AP275" s="401" t="s">
        <v>24</v>
      </c>
      <c r="AQ275" s="407" t="s">
        <v>966</v>
      </c>
      <c r="AR275" s="400">
        <v>4.0000000000000001E-3</v>
      </c>
      <c r="AS275" s="400">
        <v>4.0000000000000001E-3</v>
      </c>
      <c r="AT275" s="400"/>
      <c r="AW275" s="226"/>
      <c r="AX275" s="226"/>
      <c r="AY275" s="212"/>
      <c r="AZ275" s="212"/>
      <c r="BA275" s="212"/>
      <c r="BB275" s="214"/>
      <c r="BC275" s="212"/>
      <c r="BD275" s="212"/>
      <c r="BE275" s="212"/>
      <c r="BF275" s="212"/>
      <c r="BG275" s="214"/>
      <c r="BH275" s="214"/>
      <c r="BI275" s="227"/>
      <c r="BJ275" s="227"/>
      <c r="BK275" s="227"/>
      <c r="BL275" s="249"/>
      <c r="BM275" s="214"/>
      <c r="BN275" s="214"/>
      <c r="BO275" s="214"/>
      <c r="BP275" s="214"/>
      <c r="BQ275" s="214"/>
      <c r="BR275" s="214"/>
      <c r="BS275" s="214"/>
      <c r="BT275" s="215"/>
      <c r="BU275" s="216"/>
      <c r="BV275" s="217"/>
      <c r="BW275" s="213"/>
    </row>
    <row r="276" spans="2:75" ht="15.75" customHeight="1">
      <c r="B276" s="394" t="s">
        <v>1126</v>
      </c>
      <c r="C276" s="395">
        <v>5104498000156</v>
      </c>
      <c r="D276" s="396" t="s">
        <v>18</v>
      </c>
      <c r="E276" s="396" t="s">
        <v>917</v>
      </c>
      <c r="F276" s="396" t="s">
        <v>970</v>
      </c>
      <c r="G276" s="397" t="s">
        <v>1183</v>
      </c>
      <c r="H276" s="397" t="s">
        <v>62</v>
      </c>
      <c r="I276" s="397"/>
      <c r="J276" s="397" t="s">
        <v>904</v>
      </c>
      <c r="K276" s="398" t="s">
        <v>81</v>
      </c>
      <c r="L276" s="399"/>
      <c r="M276" s="399" t="s">
        <v>1775</v>
      </c>
      <c r="N276" s="398">
        <v>107816</v>
      </c>
      <c r="O276" s="398" t="s">
        <v>1675</v>
      </c>
      <c r="P276" s="402">
        <v>37536</v>
      </c>
      <c r="Q276" s="403">
        <v>85348361.390000001</v>
      </c>
      <c r="R276" s="403">
        <v>122265005.12444444</v>
      </c>
      <c r="S276" s="398">
        <v>3</v>
      </c>
      <c r="T276" s="400">
        <v>4.1237345241207146E-2</v>
      </c>
      <c r="U276" s="400">
        <v>0.53308321069454245</v>
      </c>
      <c r="V276" s="400">
        <v>4.5247776064356593E-2</v>
      </c>
      <c r="W276" s="400">
        <v>0.44357950201645263</v>
      </c>
      <c r="X276" s="400">
        <v>6.0057765437360411E-2</v>
      </c>
      <c r="Y276" s="400">
        <v>0.45542894543819906</v>
      </c>
      <c r="Z276" s="400">
        <v>0.14131868160018191</v>
      </c>
      <c r="AA276" s="400">
        <v>0.80330120007327011</v>
      </c>
      <c r="AB276" s="400">
        <v>5.5799258341438888E-2</v>
      </c>
      <c r="AC276" s="404">
        <v>-0.92020955028450002</v>
      </c>
      <c r="AD276" s="607">
        <v>14951623000154</v>
      </c>
      <c r="AE276" s="401" t="s">
        <v>116</v>
      </c>
      <c r="AF276" s="401" t="s">
        <v>1037</v>
      </c>
      <c r="AG276" s="405" t="s">
        <v>1037</v>
      </c>
      <c r="AH276" s="405" t="s">
        <v>1024</v>
      </c>
      <c r="AI276" s="405">
        <v>1000</v>
      </c>
      <c r="AJ276" s="405">
        <v>1000</v>
      </c>
      <c r="AK276" s="405">
        <v>1000</v>
      </c>
      <c r="AL276" s="400">
        <v>5.0000000000000001E-3</v>
      </c>
      <c r="AM276" s="400" t="s">
        <v>62</v>
      </c>
      <c r="AN276" s="400" t="s">
        <v>62</v>
      </c>
      <c r="AO276" s="401" t="s">
        <v>1675</v>
      </c>
      <c r="AP276" s="401" t="s">
        <v>18</v>
      </c>
      <c r="AQ276" s="407" t="s">
        <v>971</v>
      </c>
      <c r="AR276" s="400">
        <v>1.6000000000000001E-3</v>
      </c>
      <c r="AS276" s="400">
        <v>1.6000000000000001E-3</v>
      </c>
      <c r="AT276" s="400"/>
      <c r="AW276" s="226"/>
      <c r="AX276" s="226"/>
      <c r="AY276" s="212"/>
      <c r="AZ276" s="212"/>
      <c r="BA276" s="212"/>
      <c r="BB276" s="214"/>
      <c r="BC276" s="212"/>
      <c r="BD276" s="212"/>
      <c r="BE276" s="212"/>
      <c r="BF276" s="212"/>
      <c r="BG276" s="214"/>
      <c r="BH276" s="214"/>
      <c r="BI276" s="227"/>
      <c r="BJ276" s="227"/>
      <c r="BK276" s="227"/>
      <c r="BL276" s="214"/>
      <c r="BM276" s="214"/>
      <c r="BN276" s="214"/>
      <c r="BO276" s="214"/>
      <c r="BP276" s="214"/>
      <c r="BQ276" s="214"/>
      <c r="BR276" s="214"/>
      <c r="BS276" s="214"/>
      <c r="BT276" s="215"/>
      <c r="BU276" s="216"/>
      <c r="BV276" s="217"/>
      <c r="BW276" s="213"/>
    </row>
    <row r="277" spans="2:75" ht="15.75" customHeight="1">
      <c r="B277" s="394" t="s">
        <v>742</v>
      </c>
      <c r="C277" s="395">
        <v>14115118000170</v>
      </c>
      <c r="D277" s="396" t="s">
        <v>18</v>
      </c>
      <c r="E277" s="396" t="s">
        <v>917</v>
      </c>
      <c r="F277" s="396" t="s">
        <v>970</v>
      </c>
      <c r="G277" s="397" t="s">
        <v>1183</v>
      </c>
      <c r="H277" s="397" t="s">
        <v>62</v>
      </c>
      <c r="I277" s="397"/>
      <c r="J277" s="397" t="s">
        <v>904</v>
      </c>
      <c r="K277" s="398" t="s">
        <v>81</v>
      </c>
      <c r="L277" s="399"/>
      <c r="M277" s="399" t="s">
        <v>1775</v>
      </c>
      <c r="N277" s="398">
        <v>293458</v>
      </c>
      <c r="O277" s="398" t="s">
        <v>1675</v>
      </c>
      <c r="P277" s="402">
        <v>40900</v>
      </c>
      <c r="Q277" s="403">
        <v>174324130.41</v>
      </c>
      <c r="R277" s="403">
        <v>213369642.53376982</v>
      </c>
      <c r="S277" s="398">
        <v>3</v>
      </c>
      <c r="T277" s="400">
        <v>4.428429559520719E-2</v>
      </c>
      <c r="U277" s="400">
        <v>0.57247173262863937</v>
      </c>
      <c r="V277" s="400">
        <v>5.2035360763265537E-2</v>
      </c>
      <c r="W277" s="400">
        <v>0.51012052795227247</v>
      </c>
      <c r="X277" s="400">
        <v>7.5098548524387576E-2</v>
      </c>
      <c r="Y277" s="400">
        <v>0.56948593590405261</v>
      </c>
      <c r="Z277" s="400">
        <v>0.16107496995511106</v>
      </c>
      <c r="AA277" s="400">
        <v>0.91560234783948113</v>
      </c>
      <c r="AB277" s="400">
        <v>5.6274208982945294E-2</v>
      </c>
      <c r="AC277" s="404">
        <v>-0.79693375435530056</v>
      </c>
      <c r="AD277" s="607" t="s">
        <v>62</v>
      </c>
      <c r="AE277" s="401" t="s">
        <v>114</v>
      </c>
      <c r="AF277" s="401" t="s">
        <v>1026</v>
      </c>
      <c r="AG277" s="405" t="s">
        <v>1027</v>
      </c>
      <c r="AH277" s="405" t="s">
        <v>1024</v>
      </c>
      <c r="AI277" s="405">
        <v>1000</v>
      </c>
      <c r="AJ277" s="405">
        <v>500</v>
      </c>
      <c r="AK277" s="405">
        <v>500</v>
      </c>
      <c r="AL277" s="400">
        <v>5.0000000000000001E-3</v>
      </c>
      <c r="AM277" s="400">
        <v>0.2</v>
      </c>
      <c r="AN277" s="400" t="s">
        <v>240</v>
      </c>
      <c r="AO277" s="401" t="s">
        <v>1675</v>
      </c>
      <c r="AP277" s="401" t="s">
        <v>18</v>
      </c>
      <c r="AQ277" s="407" t="s">
        <v>971</v>
      </c>
      <c r="AR277" s="400">
        <v>1.7333333333333335E-3</v>
      </c>
      <c r="AS277" s="400">
        <v>1.7333333333333335E-3</v>
      </c>
      <c r="AT277" s="400"/>
      <c r="AW277" s="226"/>
      <c r="AX277" s="226"/>
      <c r="AY277" s="212"/>
      <c r="AZ277" s="212"/>
      <c r="BA277" s="212"/>
      <c r="BB277" s="214"/>
      <c r="BC277" s="212"/>
      <c r="BD277" s="212"/>
      <c r="BE277" s="212"/>
      <c r="BF277" s="212"/>
      <c r="BG277" s="214"/>
      <c r="BH277" s="214"/>
      <c r="BI277" s="227"/>
      <c r="BJ277" s="227"/>
      <c r="BK277" s="227"/>
      <c r="BL277" s="214"/>
      <c r="BM277" s="214"/>
      <c r="BN277" s="214"/>
      <c r="BO277" s="214"/>
      <c r="BP277" s="214"/>
      <c r="BQ277" s="214"/>
      <c r="BR277" s="214"/>
      <c r="BS277" s="214"/>
      <c r="BT277" s="215"/>
      <c r="BU277" s="216"/>
      <c r="BV277" s="217"/>
      <c r="BW277" s="213"/>
    </row>
    <row r="278" spans="2:75" ht="15.75" customHeight="1">
      <c r="B278" s="394" t="s">
        <v>1594</v>
      </c>
      <c r="C278" s="395">
        <v>37240657000136</v>
      </c>
      <c r="D278" s="396" t="s">
        <v>18</v>
      </c>
      <c r="E278" s="396" t="s">
        <v>917</v>
      </c>
      <c r="F278" s="396" t="s">
        <v>970</v>
      </c>
      <c r="G278" s="397" t="s">
        <v>1048</v>
      </c>
      <c r="H278" s="397" t="s">
        <v>62</v>
      </c>
      <c r="I278" s="397"/>
      <c r="J278" s="397" t="s">
        <v>904</v>
      </c>
      <c r="K278" s="398" t="s">
        <v>81</v>
      </c>
      <c r="L278" s="399"/>
      <c r="M278" s="399" t="s">
        <v>1775</v>
      </c>
      <c r="N278" s="398">
        <v>539929</v>
      </c>
      <c r="O278" s="398" t="s">
        <v>1675</v>
      </c>
      <c r="P278" s="402">
        <v>43999</v>
      </c>
      <c r="Q278" s="403">
        <v>28374047.5</v>
      </c>
      <c r="R278" s="403">
        <v>30941838.875436515</v>
      </c>
      <c r="S278" s="398">
        <v>3</v>
      </c>
      <c r="T278" s="400">
        <v>9.0102013342772791E-2</v>
      </c>
      <c r="U278" s="400">
        <v>1.1647663127162493</v>
      </c>
      <c r="V278" s="400">
        <v>1.1022363314028505E-2</v>
      </c>
      <c r="W278" s="400">
        <v>0.10805601634270519</v>
      </c>
      <c r="X278" s="400">
        <v>-1.0882319780688099E-2</v>
      </c>
      <c r="Y278" s="400">
        <v>-8.2522607785153398E-2</v>
      </c>
      <c r="Z278" s="400" t="s">
        <v>1781</v>
      </c>
      <c r="AA278" s="400" t="s">
        <v>1781</v>
      </c>
      <c r="AB278" s="400">
        <v>3.9621397574926706E-2</v>
      </c>
      <c r="AC278" s="404">
        <v>-2.1555544981859778</v>
      </c>
      <c r="AD278" s="607" t="s">
        <v>62</v>
      </c>
      <c r="AE278" s="401" t="s">
        <v>682</v>
      </c>
      <c r="AF278" s="401" t="s">
        <v>1018</v>
      </c>
      <c r="AG278" s="405" t="s">
        <v>1835</v>
      </c>
      <c r="AH278" s="405" t="s">
        <v>1024</v>
      </c>
      <c r="AI278" s="405">
        <v>1000</v>
      </c>
      <c r="AJ278" s="405">
        <v>100</v>
      </c>
      <c r="AK278" s="405">
        <v>500</v>
      </c>
      <c r="AL278" s="400">
        <v>5.5000000000000005E-3</v>
      </c>
      <c r="AM278" s="400" t="s">
        <v>62</v>
      </c>
      <c r="AN278" s="400" t="s">
        <v>1806</v>
      </c>
      <c r="AO278" s="401" t="s">
        <v>1678</v>
      </c>
      <c r="AP278" s="401" t="s">
        <v>18</v>
      </c>
      <c r="AQ278" s="407" t="s">
        <v>974</v>
      </c>
      <c r="AR278" s="400">
        <v>7.3333333333333323E-4</v>
      </c>
      <c r="AS278" s="400">
        <v>7.3333333333333323E-4</v>
      </c>
      <c r="AT278" s="400"/>
      <c r="AW278" s="226"/>
      <c r="AX278" s="226"/>
      <c r="AY278" s="212"/>
      <c r="AZ278" s="212"/>
      <c r="BA278" s="212"/>
      <c r="BB278" s="214"/>
      <c r="BC278" s="212"/>
      <c r="BD278" s="212"/>
      <c r="BE278" s="212"/>
      <c r="BF278" s="212"/>
      <c r="BG278" s="214"/>
      <c r="BH278" s="214"/>
      <c r="BI278" s="227"/>
      <c r="BJ278" s="227"/>
      <c r="BK278" s="227"/>
      <c r="BL278" s="214"/>
      <c r="BM278" s="214"/>
      <c r="BN278" s="214"/>
      <c r="BO278" s="214"/>
      <c r="BP278" s="214"/>
      <c r="BQ278" s="214"/>
      <c r="BR278" s="214"/>
      <c r="BS278" s="214"/>
      <c r="BT278" s="215"/>
      <c r="BU278" s="216"/>
      <c r="BV278" s="217"/>
      <c r="BW278" s="213"/>
    </row>
    <row r="279" spans="2:75" ht="15.75" customHeight="1">
      <c r="B279" s="394" t="s">
        <v>1110</v>
      </c>
      <c r="C279" s="395">
        <v>38110723000116</v>
      </c>
      <c r="D279" s="396" t="s">
        <v>27</v>
      </c>
      <c r="E279" s="396" t="s">
        <v>903</v>
      </c>
      <c r="F279" s="396" t="s">
        <v>1178</v>
      </c>
      <c r="G279" s="397" t="s">
        <v>1184</v>
      </c>
      <c r="H279" s="397" t="s">
        <v>62</v>
      </c>
      <c r="I279" s="397" t="s">
        <v>62</v>
      </c>
      <c r="J279" s="397" t="s">
        <v>988</v>
      </c>
      <c r="K279" s="398"/>
      <c r="L279" s="399"/>
      <c r="M279" s="399" t="s">
        <v>1775</v>
      </c>
      <c r="N279" s="398">
        <v>553875</v>
      </c>
      <c r="O279" s="398" t="s">
        <v>1675</v>
      </c>
      <c r="P279" s="402">
        <v>44105</v>
      </c>
      <c r="Q279" s="403">
        <v>1560426.28</v>
      </c>
      <c r="R279" s="403">
        <v>1937108.3844047626</v>
      </c>
      <c r="S279" s="398">
        <v>3</v>
      </c>
      <c r="T279" s="400">
        <v>-0.13996492757527546</v>
      </c>
      <c r="U279" s="400">
        <v>-1.8093539373116245</v>
      </c>
      <c r="V279" s="400">
        <v>-0.19192841427177731</v>
      </c>
      <c r="W279" s="400">
        <v>-1.8815402176759557</v>
      </c>
      <c r="X279" s="400" t="s">
        <v>1781</v>
      </c>
      <c r="Y279" s="400" t="s">
        <v>1781</v>
      </c>
      <c r="Z279" s="400" t="s">
        <v>1781</v>
      </c>
      <c r="AA279" s="400" t="s">
        <v>1781</v>
      </c>
      <c r="AB279" s="400">
        <v>0.21627228328266032</v>
      </c>
      <c r="AC279" s="404">
        <v>-1.3262785928980925</v>
      </c>
      <c r="AD279" s="607">
        <v>37174238000143</v>
      </c>
      <c r="AE279" s="401" t="s">
        <v>1800</v>
      </c>
      <c r="AF279" s="401" t="s">
        <v>1800</v>
      </c>
      <c r="AG279" s="405" t="s">
        <v>1838</v>
      </c>
      <c r="AH279" s="405" t="s">
        <v>1024</v>
      </c>
      <c r="AI279" s="405">
        <v>200</v>
      </c>
      <c r="AJ279" s="405">
        <v>200</v>
      </c>
      <c r="AK279" s="405">
        <v>200</v>
      </c>
      <c r="AL279" s="400">
        <v>0.01</v>
      </c>
      <c r="AM279" s="400">
        <v>0.2</v>
      </c>
      <c r="AN279" s="400" t="s">
        <v>1086</v>
      </c>
      <c r="AO279" s="401" t="s">
        <v>1675</v>
      </c>
      <c r="AP279" s="401" t="s">
        <v>1021</v>
      </c>
      <c r="AQ279" s="407" t="s">
        <v>992</v>
      </c>
      <c r="AR279" s="400">
        <v>3.333E-3</v>
      </c>
      <c r="AS279" s="400">
        <v>3.333E-3</v>
      </c>
      <c r="AT279" s="400"/>
      <c r="AW279" s="226"/>
      <c r="AX279" s="226"/>
      <c r="AY279" s="212"/>
      <c r="AZ279" s="212"/>
      <c r="BA279" s="212"/>
      <c r="BB279" s="214"/>
      <c r="BC279" s="212"/>
      <c r="BD279" s="212"/>
      <c r="BE279" s="212"/>
      <c r="BF279" s="212"/>
      <c r="BG279" s="214"/>
      <c r="BH279" s="214"/>
      <c r="BI279" s="227"/>
      <c r="BJ279" s="227"/>
      <c r="BK279" s="227"/>
      <c r="BL279" s="214"/>
      <c r="BM279" s="214"/>
      <c r="BN279" s="214"/>
      <c r="BO279" s="214"/>
      <c r="BP279" s="214"/>
      <c r="BQ279" s="214"/>
      <c r="BR279" s="214"/>
      <c r="BS279" s="214"/>
      <c r="BT279" s="215"/>
      <c r="BU279" s="216"/>
      <c r="BV279" s="217"/>
      <c r="BW279" s="213"/>
    </row>
    <row r="280" spans="2:75" ht="15.75" customHeight="1">
      <c r="B280" s="394" t="s">
        <v>130</v>
      </c>
      <c r="C280" s="395">
        <v>575922000127</v>
      </c>
      <c r="D280" s="396" t="s">
        <v>27</v>
      </c>
      <c r="E280" s="396" t="s">
        <v>903</v>
      </c>
      <c r="F280" s="396"/>
      <c r="G280" s="397"/>
      <c r="H280" s="397" t="s">
        <v>62</v>
      </c>
      <c r="I280" s="397" t="s">
        <v>62</v>
      </c>
      <c r="J280" s="397" t="s">
        <v>904</v>
      </c>
      <c r="K280" s="398" t="s">
        <v>81</v>
      </c>
      <c r="L280" s="399"/>
      <c r="M280" s="399" t="s">
        <v>62</v>
      </c>
      <c r="N280" s="398">
        <v>190330</v>
      </c>
      <c r="O280" s="398" t="s">
        <v>1675</v>
      </c>
      <c r="P280" s="402">
        <v>34822</v>
      </c>
      <c r="Q280" s="403">
        <v>29382263.300000001</v>
      </c>
      <c r="R280" s="403">
        <v>43324546.131984122</v>
      </c>
      <c r="S280" s="398">
        <v>3</v>
      </c>
      <c r="T280" s="400">
        <v>-0.1623901019010181</v>
      </c>
      <c r="U280" s="400">
        <v>-2.0992485427967029</v>
      </c>
      <c r="V280" s="400">
        <v>-0.36176446697932829</v>
      </c>
      <c r="W280" s="400">
        <v>-3.5465014210134242</v>
      </c>
      <c r="X280" s="400">
        <v>-0.29386777600938208</v>
      </c>
      <c r="Y280" s="400">
        <v>-2.228452729660932</v>
      </c>
      <c r="Z280" s="400">
        <v>-0.28585359723106696</v>
      </c>
      <c r="AA280" s="400">
        <v>-1.6248845170423789</v>
      </c>
      <c r="AB280" s="400">
        <v>0.22716282683718511</v>
      </c>
      <c r="AC280" s="404">
        <v>-2.2888440407134332</v>
      </c>
      <c r="AD280" s="607" t="s">
        <v>62</v>
      </c>
      <c r="AE280" s="401" t="s">
        <v>129</v>
      </c>
      <c r="AF280" s="401" t="s">
        <v>129</v>
      </c>
      <c r="AG280" s="405" t="s">
        <v>1027</v>
      </c>
      <c r="AH280" s="405" t="s">
        <v>1024</v>
      </c>
      <c r="AI280" s="405">
        <v>1000</v>
      </c>
      <c r="AJ280" s="405">
        <v>100</v>
      </c>
      <c r="AK280" s="405">
        <v>100</v>
      </c>
      <c r="AL280" s="400">
        <v>0.02</v>
      </c>
      <c r="AM280" s="400" t="s">
        <v>62</v>
      </c>
      <c r="AN280" s="400" t="s">
        <v>964</v>
      </c>
      <c r="AO280" s="401" t="s">
        <v>1678</v>
      </c>
      <c r="AP280" s="401" t="s">
        <v>1021</v>
      </c>
      <c r="AQ280" s="407" t="s">
        <v>968</v>
      </c>
      <c r="AR280" s="400">
        <v>4.0000000000000001E-3</v>
      </c>
      <c r="AS280" s="400">
        <v>4.0000000000000001E-3</v>
      </c>
      <c r="AT280" s="400"/>
      <c r="AW280" s="226"/>
      <c r="AX280" s="226"/>
      <c r="AY280" s="212"/>
      <c r="AZ280" s="212"/>
      <c r="BA280" s="212"/>
      <c r="BB280" s="214"/>
      <c r="BC280" s="212"/>
      <c r="BD280" s="212"/>
      <c r="BE280" s="212"/>
      <c r="BF280" s="212"/>
      <c r="BG280" s="214"/>
      <c r="BH280" s="214"/>
      <c r="BI280" s="227"/>
      <c r="BJ280" s="227"/>
      <c r="BK280" s="227"/>
      <c r="BL280" s="214"/>
      <c r="BM280" s="214"/>
      <c r="BN280" s="214"/>
      <c r="BO280" s="214"/>
      <c r="BP280" s="214"/>
      <c r="BQ280" s="214"/>
      <c r="BR280" s="214"/>
      <c r="BS280" s="214"/>
      <c r="BT280" s="215"/>
      <c r="BU280" s="216"/>
      <c r="BV280" s="217"/>
      <c r="BW280" s="213"/>
    </row>
    <row r="281" spans="2:75" ht="15.75" customHeight="1">
      <c r="B281" s="394" t="s">
        <v>1100</v>
      </c>
      <c r="C281" s="395">
        <v>7279657000189</v>
      </c>
      <c r="D281" s="396" t="s">
        <v>27</v>
      </c>
      <c r="E281" s="396" t="s">
        <v>903</v>
      </c>
      <c r="F281" s="396"/>
      <c r="G281" s="397"/>
      <c r="H281" s="397" t="s">
        <v>62</v>
      </c>
      <c r="I281" s="397" t="s">
        <v>62</v>
      </c>
      <c r="J281" s="397" t="s">
        <v>904</v>
      </c>
      <c r="K281" s="398" t="s">
        <v>81</v>
      </c>
      <c r="L281" s="399"/>
      <c r="M281" s="399" t="s">
        <v>62</v>
      </c>
      <c r="N281" s="398">
        <v>145327</v>
      </c>
      <c r="O281" s="398" t="s">
        <v>1675</v>
      </c>
      <c r="P281" s="402">
        <v>38504</v>
      </c>
      <c r="Q281" s="403">
        <v>329231681.22000003</v>
      </c>
      <c r="R281" s="403">
        <v>402148181.60384899</v>
      </c>
      <c r="S281" s="398">
        <v>3</v>
      </c>
      <c r="T281" s="400">
        <v>3.4392679662710091E-2</v>
      </c>
      <c r="U281" s="400">
        <v>0.44460088281011972</v>
      </c>
      <c r="V281" s="400">
        <v>-0.1087990053952016</v>
      </c>
      <c r="W281" s="400">
        <v>-1.0665940479471634</v>
      </c>
      <c r="X281" s="400">
        <v>-7.6029557968020356E-2</v>
      </c>
      <c r="Y281" s="400">
        <v>-0.57654594964280748</v>
      </c>
      <c r="Z281" s="400">
        <v>-7.0313807565300701E-2</v>
      </c>
      <c r="AA281" s="400">
        <v>-0.39968647711226829</v>
      </c>
      <c r="AB281" s="400">
        <v>0.17759800112469787</v>
      </c>
      <c r="AC281" s="404">
        <v>-1.1068108056395125</v>
      </c>
      <c r="AD281" s="607">
        <v>11977607000142</v>
      </c>
      <c r="AE281" s="401" t="s">
        <v>176</v>
      </c>
      <c r="AF281" s="401" t="s">
        <v>1026</v>
      </c>
      <c r="AG281" s="405" t="s">
        <v>1027</v>
      </c>
      <c r="AH281" s="405" t="s">
        <v>1024</v>
      </c>
      <c r="AI281" s="405">
        <v>1000</v>
      </c>
      <c r="AJ281" s="405">
        <v>500</v>
      </c>
      <c r="AK281" s="405">
        <v>500</v>
      </c>
      <c r="AL281" s="400">
        <v>0.02</v>
      </c>
      <c r="AM281" s="400">
        <v>0.2</v>
      </c>
      <c r="AN281" s="400" t="s">
        <v>964</v>
      </c>
      <c r="AO281" s="401" t="s">
        <v>1675</v>
      </c>
      <c r="AP281" s="401" t="s">
        <v>1021</v>
      </c>
      <c r="AQ281" s="407" t="s">
        <v>957</v>
      </c>
      <c r="AR281" s="400">
        <v>5.6000000000000008E-3</v>
      </c>
      <c r="AS281" s="400">
        <v>5.6000000000000008E-3</v>
      </c>
      <c r="AT281" s="400"/>
      <c r="AW281" s="226"/>
      <c r="AX281" s="226"/>
      <c r="AY281" s="212"/>
      <c r="AZ281" s="212"/>
      <c r="BA281" s="212"/>
      <c r="BB281" s="214"/>
      <c r="BC281" s="212"/>
      <c r="BD281" s="212"/>
      <c r="BE281" s="212"/>
      <c r="BF281" s="212"/>
      <c r="BG281" s="214"/>
      <c r="BH281" s="214"/>
      <c r="BI281" s="227"/>
      <c r="BJ281" s="227"/>
      <c r="BK281" s="227"/>
      <c r="BL281" s="214"/>
      <c r="BM281" s="214"/>
      <c r="BN281" s="214"/>
      <c r="BO281" s="214"/>
      <c r="BP281" s="214"/>
      <c r="BQ281" s="214"/>
      <c r="BR281" s="214"/>
      <c r="BS281" s="214"/>
      <c r="BT281" s="215"/>
      <c r="BU281" s="216"/>
      <c r="BV281" s="217"/>
      <c r="BW281" s="213"/>
    </row>
    <row r="282" spans="2:75" ht="15.75" customHeight="1">
      <c r="B282" s="394" t="s">
        <v>1111</v>
      </c>
      <c r="C282" s="395">
        <v>33824951000134</v>
      </c>
      <c r="D282" s="396" t="s">
        <v>27</v>
      </c>
      <c r="E282" s="396" t="s">
        <v>903</v>
      </c>
      <c r="F282" s="396"/>
      <c r="G282" s="397"/>
      <c r="H282" s="397" t="s">
        <v>62</v>
      </c>
      <c r="I282" s="397" t="s">
        <v>62</v>
      </c>
      <c r="J282" s="397" t="s">
        <v>904</v>
      </c>
      <c r="K282" s="398" t="s">
        <v>81</v>
      </c>
      <c r="L282" s="399"/>
      <c r="M282" s="399" t="s">
        <v>62</v>
      </c>
      <c r="N282" s="398">
        <v>505341</v>
      </c>
      <c r="O282" s="398" t="s">
        <v>1675</v>
      </c>
      <c r="P282" s="402">
        <v>43699</v>
      </c>
      <c r="Q282" s="403">
        <v>2059092.65</v>
      </c>
      <c r="R282" s="403">
        <v>2336816.5617460329</v>
      </c>
      <c r="S282" s="398">
        <v>3</v>
      </c>
      <c r="T282" s="400">
        <v>-2.1703337147348845E-2</v>
      </c>
      <c r="U282" s="400">
        <v>-0.28056327539081349</v>
      </c>
      <c r="V282" s="400">
        <v>-0.16642456171843245</v>
      </c>
      <c r="W282" s="400">
        <v>-1.6315171845212848</v>
      </c>
      <c r="X282" s="400">
        <v>-6.0718734402128605E-2</v>
      </c>
      <c r="Y282" s="400">
        <v>-0.46044119317002191</v>
      </c>
      <c r="Z282" s="400">
        <v>-3.6573635439676955E-2</v>
      </c>
      <c r="AA282" s="400">
        <v>-0.20789640058244757</v>
      </c>
      <c r="AB282" s="400">
        <v>0.18542624431035282</v>
      </c>
      <c r="AC282" s="404">
        <v>-1.4125378230300758</v>
      </c>
      <c r="AD282" s="607">
        <v>30530788000109</v>
      </c>
      <c r="AE282" s="401" t="s">
        <v>1800</v>
      </c>
      <c r="AF282" s="401" t="s">
        <v>1800</v>
      </c>
      <c r="AG282" s="405" t="s">
        <v>1838</v>
      </c>
      <c r="AH282" s="405" t="s">
        <v>1024</v>
      </c>
      <c r="AI282" s="405">
        <v>200</v>
      </c>
      <c r="AJ282" s="405">
        <v>200</v>
      </c>
      <c r="AK282" s="405">
        <v>200</v>
      </c>
      <c r="AL282" s="400">
        <v>0.01</v>
      </c>
      <c r="AM282" s="400">
        <v>0.2</v>
      </c>
      <c r="AN282" s="400" t="s">
        <v>964</v>
      </c>
      <c r="AO282" s="401" t="s">
        <v>1678</v>
      </c>
      <c r="AP282" s="401" t="s">
        <v>1021</v>
      </c>
      <c r="AQ282" s="407" t="s">
        <v>957</v>
      </c>
      <c r="AR282" s="400">
        <v>4.9994999999999996E-3</v>
      </c>
      <c r="AS282" s="400">
        <v>4.9994999999999996E-3</v>
      </c>
      <c r="AT282" s="400"/>
      <c r="AW282" s="226"/>
      <c r="AX282" s="226"/>
      <c r="AY282" s="212"/>
      <c r="AZ282" s="212"/>
      <c r="BA282" s="212"/>
      <c r="BB282" s="214"/>
      <c r="BC282" s="212"/>
      <c r="BD282" s="212"/>
      <c r="BE282" s="212"/>
      <c r="BF282" s="212"/>
      <c r="BG282" s="214"/>
      <c r="BH282" s="214"/>
      <c r="BI282" s="227"/>
      <c r="BJ282" s="227"/>
      <c r="BK282" s="227"/>
      <c r="BL282" s="214"/>
      <c r="BM282" s="214"/>
      <c r="BN282" s="214"/>
      <c r="BO282" s="214"/>
      <c r="BP282" s="214"/>
      <c r="BQ282" s="214"/>
      <c r="BR282" s="214"/>
      <c r="BS282" s="214"/>
      <c r="BT282" s="215"/>
      <c r="BU282" s="216"/>
      <c r="BV282" s="217"/>
      <c r="BW282" s="213"/>
    </row>
    <row r="283" spans="2:75" ht="15.75" customHeight="1">
      <c r="B283" s="394" t="s">
        <v>202</v>
      </c>
      <c r="C283" s="395">
        <v>37830181000193</v>
      </c>
      <c r="D283" s="396" t="s">
        <v>27</v>
      </c>
      <c r="E283" s="396" t="s">
        <v>903</v>
      </c>
      <c r="F283" s="396"/>
      <c r="G283" s="397"/>
      <c r="H283" s="397" t="s">
        <v>62</v>
      </c>
      <c r="I283" s="397" t="s">
        <v>62</v>
      </c>
      <c r="J283" s="397" t="s">
        <v>904</v>
      </c>
      <c r="K283" s="398" t="s">
        <v>81</v>
      </c>
      <c r="L283" s="399"/>
      <c r="M283" s="399" t="s">
        <v>62</v>
      </c>
      <c r="N283" s="398">
        <v>548936</v>
      </c>
      <c r="O283" s="398" t="s">
        <v>1675</v>
      </c>
      <c r="P283" s="402">
        <v>44061</v>
      </c>
      <c r="Q283" s="403">
        <v>7956940.3799999999</v>
      </c>
      <c r="R283" s="403">
        <v>6340732.0498412699</v>
      </c>
      <c r="S283" s="398">
        <v>3</v>
      </c>
      <c r="T283" s="400">
        <v>0.11463865279781582</v>
      </c>
      <c r="U283" s="400">
        <v>1.4819562400464459</v>
      </c>
      <c r="V283" s="400">
        <v>-6.2057420976768807E-4</v>
      </c>
      <c r="W283" s="400">
        <v>-6.0837022916104943E-3</v>
      </c>
      <c r="X283" s="400">
        <v>0.31578286521978205</v>
      </c>
      <c r="Y283" s="400">
        <v>2.3946388322505521</v>
      </c>
      <c r="Z283" s="400" t="s">
        <v>1781</v>
      </c>
      <c r="AA283" s="400" t="s">
        <v>1781</v>
      </c>
      <c r="AB283" s="400">
        <v>0.2230154368695946</v>
      </c>
      <c r="AC283" s="404">
        <v>-0.32688128448373122</v>
      </c>
      <c r="AD283" s="607">
        <v>37830134000140</v>
      </c>
      <c r="AE283" s="401" t="s">
        <v>1801</v>
      </c>
      <c r="AF283" s="401" t="s">
        <v>1026</v>
      </c>
      <c r="AG283" s="405" t="s">
        <v>1027</v>
      </c>
      <c r="AH283" s="405" t="s">
        <v>1024</v>
      </c>
      <c r="AI283" s="405">
        <v>5000</v>
      </c>
      <c r="AJ283" s="405">
        <v>5000</v>
      </c>
      <c r="AK283" s="405">
        <v>5000</v>
      </c>
      <c r="AL283" s="400">
        <v>0.02</v>
      </c>
      <c r="AM283" s="400">
        <v>0.2</v>
      </c>
      <c r="AN283" s="400" t="s">
        <v>964</v>
      </c>
      <c r="AO283" s="401" t="s">
        <v>1678</v>
      </c>
      <c r="AP283" s="401" t="s">
        <v>1021</v>
      </c>
      <c r="AQ283" s="407" t="s">
        <v>957</v>
      </c>
      <c r="AR283" s="400">
        <v>4.0000000000000001E-3</v>
      </c>
      <c r="AS283" s="400">
        <v>4.0000000000000001E-3</v>
      </c>
      <c r="AT283" s="400"/>
      <c r="AW283" s="226"/>
      <c r="AX283" s="226"/>
      <c r="AY283" s="212"/>
      <c r="AZ283" s="212"/>
      <c r="BA283" s="212"/>
      <c r="BB283" s="214"/>
      <c r="BC283" s="212"/>
      <c r="BD283" s="212"/>
      <c r="BE283" s="212"/>
      <c r="BF283" s="212"/>
      <c r="BG283" s="214"/>
      <c r="BH283" s="214"/>
      <c r="BI283" s="227"/>
      <c r="BJ283" s="227"/>
      <c r="BK283" s="227"/>
      <c r="BL283" s="214"/>
      <c r="BM283" s="214"/>
      <c r="BN283" s="214"/>
      <c r="BO283" s="214"/>
      <c r="BP283" s="214"/>
      <c r="BQ283" s="214"/>
      <c r="BR283" s="214"/>
      <c r="BS283" s="214"/>
      <c r="BT283" s="215"/>
      <c r="BU283" s="216"/>
      <c r="BV283" s="217"/>
      <c r="BW283" s="213"/>
    </row>
    <row r="284" spans="2:75" ht="15.75" customHeight="1">
      <c r="B284" s="394" t="s">
        <v>1134</v>
      </c>
      <c r="C284" s="395">
        <v>32158441000102</v>
      </c>
      <c r="D284" s="396" t="s">
        <v>27</v>
      </c>
      <c r="E284" s="396" t="s">
        <v>903</v>
      </c>
      <c r="F284" s="396"/>
      <c r="G284" s="397"/>
      <c r="H284" s="397" t="s">
        <v>62</v>
      </c>
      <c r="I284" s="397" t="s">
        <v>62</v>
      </c>
      <c r="J284" s="397" t="s">
        <v>904</v>
      </c>
      <c r="K284" s="398" t="s">
        <v>81</v>
      </c>
      <c r="L284" s="399"/>
      <c r="M284" s="399" t="s">
        <v>62</v>
      </c>
      <c r="N284" s="398">
        <v>485683</v>
      </c>
      <c r="O284" s="398" t="s">
        <v>1675</v>
      </c>
      <c r="P284" s="402">
        <v>43462</v>
      </c>
      <c r="Q284" s="403">
        <v>11478421.640000001</v>
      </c>
      <c r="R284" s="403">
        <v>11189192.903134927</v>
      </c>
      <c r="S284" s="398">
        <v>3</v>
      </c>
      <c r="T284" s="400">
        <v>8.9488673898310722E-2</v>
      </c>
      <c r="U284" s="400">
        <v>1.1568375540052562</v>
      </c>
      <c r="V284" s="400">
        <v>-8.5149435428399034E-2</v>
      </c>
      <c r="W284" s="400">
        <v>-0.83474918437073498</v>
      </c>
      <c r="X284" s="400">
        <v>-2.1100967877544008E-2</v>
      </c>
      <c r="Y284" s="400">
        <v>-0.16001247262884424</v>
      </c>
      <c r="Z284" s="400">
        <v>-4.5260984990651343E-2</v>
      </c>
      <c r="AA284" s="400">
        <v>-0.25727811176694199</v>
      </c>
      <c r="AB284" s="400">
        <v>0.2077824557297426</v>
      </c>
      <c r="AC284" s="404">
        <v>-0.7919648560858974</v>
      </c>
      <c r="AD284" s="607">
        <v>24752576000173</v>
      </c>
      <c r="AE284" s="401" t="s">
        <v>215</v>
      </c>
      <c r="AF284" s="401" t="s">
        <v>1026</v>
      </c>
      <c r="AG284" s="405" t="s">
        <v>1027</v>
      </c>
      <c r="AH284" s="405" t="s">
        <v>1024</v>
      </c>
      <c r="AI284" s="405">
        <v>100</v>
      </c>
      <c r="AJ284" s="405">
        <v>100</v>
      </c>
      <c r="AK284" s="405">
        <v>100</v>
      </c>
      <c r="AL284" s="400">
        <v>1.4999999999999999E-2</v>
      </c>
      <c r="AM284" s="400">
        <v>0.2</v>
      </c>
      <c r="AN284" s="400" t="s">
        <v>964</v>
      </c>
      <c r="AO284" s="401" t="s">
        <v>1678</v>
      </c>
      <c r="AP284" s="401" t="s">
        <v>1021</v>
      </c>
      <c r="AQ284" s="407" t="s">
        <v>968</v>
      </c>
      <c r="AR284" s="400">
        <v>4.0000000000000001E-3</v>
      </c>
      <c r="AS284" s="400">
        <v>4.0000000000000001E-3</v>
      </c>
      <c r="AT284" s="400"/>
      <c r="AW284" s="226"/>
      <c r="AX284" s="226"/>
      <c r="AY284" s="212"/>
      <c r="AZ284" s="212"/>
      <c r="BA284" s="212"/>
      <c r="BB284" s="212"/>
      <c r="BC284" s="212"/>
      <c r="BD284" s="212"/>
      <c r="BE284" s="212"/>
      <c r="BF284" s="212"/>
      <c r="BG284" s="214"/>
      <c r="BH284" s="214"/>
      <c r="BI284" s="227"/>
      <c r="BJ284" s="227"/>
      <c r="BK284" s="227"/>
      <c r="BL284" s="249"/>
      <c r="BM284" s="214"/>
      <c r="BN284" s="214"/>
      <c r="BO284" s="214"/>
      <c r="BP284" s="214"/>
      <c r="BQ284" s="214"/>
      <c r="BR284" s="214"/>
      <c r="BS284" s="214"/>
      <c r="BT284" s="214"/>
      <c r="BU284" s="214"/>
      <c r="BV284" s="217"/>
      <c r="BW284" s="212"/>
    </row>
    <row r="285" spans="2:75" ht="15.75" customHeight="1">
      <c r="B285" s="394" t="s">
        <v>216</v>
      </c>
      <c r="C285" s="395">
        <v>39345047000122</v>
      </c>
      <c r="D285" s="396" t="s">
        <v>27</v>
      </c>
      <c r="E285" s="396" t="s">
        <v>903</v>
      </c>
      <c r="F285" s="396"/>
      <c r="G285" s="397"/>
      <c r="H285" s="397" t="s">
        <v>62</v>
      </c>
      <c r="I285" s="397" t="s">
        <v>62</v>
      </c>
      <c r="J285" s="397" t="s">
        <v>907</v>
      </c>
      <c r="K285" s="398"/>
      <c r="L285" s="399"/>
      <c r="M285" s="399" t="s">
        <v>1775</v>
      </c>
      <c r="N285" s="398">
        <v>563188</v>
      </c>
      <c r="O285" s="398" t="s">
        <v>1675</v>
      </c>
      <c r="P285" s="402">
        <v>44162</v>
      </c>
      <c r="Q285" s="403">
        <v>12698892.49</v>
      </c>
      <c r="R285" s="403">
        <v>14407258.911944453</v>
      </c>
      <c r="S285" s="398">
        <v>3</v>
      </c>
      <c r="T285" s="400">
        <v>-6.3915519300079771E-2</v>
      </c>
      <c r="U285" s="400">
        <v>-0.82624839311062581</v>
      </c>
      <c r="V285" s="400">
        <v>-0.12869189437356632</v>
      </c>
      <c r="W285" s="400">
        <v>-1.2616108764900951</v>
      </c>
      <c r="X285" s="400" t="s">
        <v>1781</v>
      </c>
      <c r="Y285" s="400" t="s">
        <v>1781</v>
      </c>
      <c r="Z285" s="400" t="s">
        <v>1781</v>
      </c>
      <c r="AA285" s="400" t="s">
        <v>1781</v>
      </c>
      <c r="AB285" s="400">
        <v>0.18313471050863306</v>
      </c>
      <c r="AC285" s="404">
        <v>-1.1910667155789556</v>
      </c>
      <c r="AD285" s="607">
        <v>39152933000130</v>
      </c>
      <c r="AE285" s="401" t="s">
        <v>215</v>
      </c>
      <c r="AF285" s="401" t="s">
        <v>1026</v>
      </c>
      <c r="AG285" s="405" t="s">
        <v>1027</v>
      </c>
      <c r="AH285" s="405" t="s">
        <v>1024</v>
      </c>
      <c r="AI285" s="405">
        <v>100</v>
      </c>
      <c r="AJ285" s="405">
        <v>100</v>
      </c>
      <c r="AK285" s="405">
        <v>100</v>
      </c>
      <c r="AL285" s="400">
        <v>0.01</v>
      </c>
      <c r="AM285" s="400" t="s">
        <v>62</v>
      </c>
      <c r="AN285" s="400" t="s">
        <v>1086</v>
      </c>
      <c r="AO285" s="401" t="s">
        <v>1678</v>
      </c>
      <c r="AP285" s="401" t="s">
        <v>1021</v>
      </c>
      <c r="AQ285" s="407" t="s">
        <v>957</v>
      </c>
      <c r="AR285" s="400" t="s">
        <v>62</v>
      </c>
      <c r="AS285" s="400" t="s">
        <v>62</v>
      </c>
      <c r="AT285" s="400"/>
      <c r="AW285" s="226"/>
      <c r="AX285" s="226"/>
      <c r="AY285" s="212"/>
      <c r="AZ285" s="212"/>
      <c r="BA285" s="212"/>
      <c r="BB285" s="214"/>
      <c r="BC285" s="212"/>
      <c r="BD285" s="212"/>
      <c r="BE285" s="212"/>
      <c r="BF285" s="212"/>
      <c r="BG285" s="214"/>
      <c r="BH285" s="214"/>
      <c r="BI285" s="227"/>
      <c r="BJ285" s="227"/>
      <c r="BK285" s="227"/>
      <c r="BL285" s="214"/>
      <c r="BM285" s="214"/>
      <c r="BN285" s="214"/>
      <c r="BO285" s="214"/>
      <c r="BP285" s="214"/>
      <c r="BQ285" s="214"/>
      <c r="BR285" s="214"/>
      <c r="BS285" s="214"/>
      <c r="BT285" s="215"/>
      <c r="BU285" s="216"/>
      <c r="BV285" s="217"/>
      <c r="BW285" s="213"/>
    </row>
    <row r="286" spans="2:75" ht="15.75" customHeight="1">
      <c r="B286" s="394" t="s">
        <v>1143</v>
      </c>
      <c r="C286" s="395">
        <v>7187751000108</v>
      </c>
      <c r="D286" s="396" t="s">
        <v>27</v>
      </c>
      <c r="E286" s="396" t="s">
        <v>903</v>
      </c>
      <c r="F286" s="396"/>
      <c r="G286" s="397"/>
      <c r="H286" s="397" t="s">
        <v>62</v>
      </c>
      <c r="I286" s="397" t="s">
        <v>62</v>
      </c>
      <c r="J286" s="397" t="s">
        <v>904</v>
      </c>
      <c r="K286" s="398" t="s">
        <v>81</v>
      </c>
      <c r="L286" s="399"/>
      <c r="M286" s="399" t="s">
        <v>1775</v>
      </c>
      <c r="N286" s="398">
        <v>198935</v>
      </c>
      <c r="O286" s="398" t="s">
        <v>1675</v>
      </c>
      <c r="P286" s="402">
        <v>39416</v>
      </c>
      <c r="Q286" s="403">
        <v>22713828.02</v>
      </c>
      <c r="R286" s="403">
        <v>28997768.342976209</v>
      </c>
      <c r="S286" s="398">
        <v>3</v>
      </c>
      <c r="T286" s="400">
        <v>-2.0178376565090694E-2</v>
      </c>
      <c r="U286" s="400">
        <v>-0.26084981230006976</v>
      </c>
      <c r="V286" s="400">
        <v>-0.18742772480547321</v>
      </c>
      <c r="W286" s="400">
        <v>-1.8374184117919639</v>
      </c>
      <c r="X286" s="400">
        <v>-8.8392307125404135E-2</v>
      </c>
      <c r="Y286" s="400">
        <v>-0.67029492232705878</v>
      </c>
      <c r="Z286" s="400">
        <v>-3.5710471924777831E-2</v>
      </c>
      <c r="AA286" s="400">
        <v>-0.20298989933628087</v>
      </c>
      <c r="AB286" s="400">
        <v>0.2145393072789224</v>
      </c>
      <c r="AC286" s="404">
        <v>-1.3127646867881551</v>
      </c>
      <c r="AD286" s="607" t="s">
        <v>62</v>
      </c>
      <c r="AE286" s="401" t="s">
        <v>215</v>
      </c>
      <c r="AF286" s="401" t="s">
        <v>1026</v>
      </c>
      <c r="AG286" s="405" t="s">
        <v>1027</v>
      </c>
      <c r="AH286" s="405" t="s">
        <v>1024</v>
      </c>
      <c r="AI286" s="405">
        <v>1000</v>
      </c>
      <c r="AJ286" s="405">
        <v>100</v>
      </c>
      <c r="AK286" s="405">
        <v>100</v>
      </c>
      <c r="AL286" s="400">
        <v>0.01</v>
      </c>
      <c r="AM286" s="400" t="s">
        <v>62</v>
      </c>
      <c r="AN286" s="400" t="s">
        <v>1086</v>
      </c>
      <c r="AO286" s="401" t="s">
        <v>1675</v>
      </c>
      <c r="AP286" s="401" t="s">
        <v>1021</v>
      </c>
      <c r="AQ286" s="407" t="s">
        <v>980</v>
      </c>
      <c r="AR286" s="400" t="s">
        <v>62</v>
      </c>
      <c r="AS286" s="400" t="s">
        <v>62</v>
      </c>
      <c r="AT286" s="400"/>
      <c r="AW286" s="226"/>
      <c r="AX286" s="226"/>
      <c r="AY286" s="212"/>
      <c r="AZ286" s="212"/>
      <c r="BA286" s="212"/>
      <c r="BB286" s="214"/>
      <c r="BC286" s="212"/>
      <c r="BD286" s="212"/>
      <c r="BE286" s="212"/>
      <c r="BF286" s="212"/>
      <c r="BG286" s="214"/>
      <c r="BH286" s="214"/>
      <c r="BI286" s="227"/>
      <c r="BJ286" s="227"/>
      <c r="BK286" s="227"/>
      <c r="BL286" s="214"/>
      <c r="BM286" s="214"/>
      <c r="BN286" s="214"/>
      <c r="BO286" s="214"/>
      <c r="BP286" s="214"/>
      <c r="BQ286" s="214"/>
      <c r="BR286" s="214"/>
      <c r="BS286" s="214"/>
      <c r="BT286" s="215"/>
      <c r="BU286" s="216"/>
      <c r="BV286" s="217"/>
      <c r="BW286" s="213"/>
    </row>
    <row r="287" spans="2:75" ht="15.75" customHeight="1">
      <c r="B287" s="394" t="s">
        <v>1159</v>
      </c>
      <c r="C287" s="395">
        <v>40428039000129</v>
      </c>
      <c r="D287" s="396" t="s">
        <v>27</v>
      </c>
      <c r="E287" s="396" t="s">
        <v>903</v>
      </c>
      <c r="F287" s="396"/>
      <c r="G287" s="397"/>
      <c r="H287" s="397" t="s">
        <v>62</v>
      </c>
      <c r="I287" s="397" t="s">
        <v>62</v>
      </c>
      <c r="J287" s="397" t="s">
        <v>904</v>
      </c>
      <c r="K287" s="398" t="s">
        <v>81</v>
      </c>
      <c r="L287" s="399"/>
      <c r="M287" s="399" t="s">
        <v>62</v>
      </c>
      <c r="N287" s="398">
        <v>108081</v>
      </c>
      <c r="O287" s="398" t="s">
        <v>1675</v>
      </c>
      <c r="P287" s="402">
        <v>33716</v>
      </c>
      <c r="Q287" s="403">
        <v>11438767.18</v>
      </c>
      <c r="R287" s="403">
        <v>27290522.227539673</v>
      </c>
      <c r="S287" s="398">
        <v>3</v>
      </c>
      <c r="T287" s="400">
        <v>4.9030402289939046E-2</v>
      </c>
      <c r="U287" s="400">
        <v>0.63382558022303548</v>
      </c>
      <c r="V287" s="400">
        <v>-0.14035798228728869</v>
      </c>
      <c r="W287" s="400">
        <v>-1.3759775463544632</v>
      </c>
      <c r="X287" s="400">
        <v>-4.383962358366833E-2</v>
      </c>
      <c r="Y287" s="400">
        <v>-0.33244382956508456</v>
      </c>
      <c r="Z287" s="400">
        <v>2.8949197293370865E-4</v>
      </c>
      <c r="AA287" s="400">
        <v>1.6455662240548914E-3</v>
      </c>
      <c r="AB287" s="400">
        <v>0.20486525524446708</v>
      </c>
      <c r="AC287" s="404">
        <v>-1.1098447121466479</v>
      </c>
      <c r="AD287" s="607" t="s">
        <v>62</v>
      </c>
      <c r="AE287" s="401" t="s">
        <v>1799</v>
      </c>
      <c r="AF287" s="401" t="s">
        <v>1018</v>
      </c>
      <c r="AG287" s="405" t="s">
        <v>1835</v>
      </c>
      <c r="AH287" s="405" t="s">
        <v>1024</v>
      </c>
      <c r="AI287" s="405">
        <v>1000</v>
      </c>
      <c r="AJ287" s="405">
        <v>1000</v>
      </c>
      <c r="AK287" s="405">
        <v>1000</v>
      </c>
      <c r="AL287" s="400">
        <v>1.4999999999999999E-2</v>
      </c>
      <c r="AM287" s="400" t="s">
        <v>62</v>
      </c>
      <c r="AN287" s="400" t="s">
        <v>1798</v>
      </c>
      <c r="AO287" s="401" t="s">
        <v>1678</v>
      </c>
      <c r="AP287" s="401" t="s">
        <v>1021</v>
      </c>
      <c r="AQ287" s="407" t="s">
        <v>968</v>
      </c>
      <c r="AR287" s="400">
        <v>5.2499999999999995E-3</v>
      </c>
      <c r="AS287" s="400">
        <v>5.2499999999999995E-3</v>
      </c>
      <c r="AT287" s="400"/>
      <c r="AW287" s="226"/>
      <c r="AX287" s="226"/>
      <c r="AY287" s="212"/>
      <c r="AZ287" s="212"/>
      <c r="BA287" s="212"/>
      <c r="BB287" s="214"/>
      <c r="BC287" s="212"/>
      <c r="BD287" s="212"/>
      <c r="BE287" s="212"/>
      <c r="BF287" s="212"/>
      <c r="BG287" s="214"/>
      <c r="BH287" s="214"/>
      <c r="BI287" s="227"/>
      <c r="BJ287" s="227"/>
      <c r="BK287" s="227"/>
      <c r="BL287" s="249"/>
      <c r="BM287" s="214"/>
      <c r="BN287" s="214"/>
      <c r="BO287" s="214"/>
      <c r="BP287" s="214"/>
      <c r="BQ287" s="214"/>
      <c r="BR287" s="214"/>
      <c r="BS287" s="214"/>
      <c r="BT287" s="215"/>
      <c r="BU287" s="216"/>
      <c r="BV287" s="217"/>
      <c r="BW287" s="213"/>
    </row>
    <row r="288" spans="2:75" ht="15.75" customHeight="1">
      <c r="B288" s="394" t="s">
        <v>1169</v>
      </c>
      <c r="C288" s="395">
        <v>9290813000138</v>
      </c>
      <c r="D288" s="396" t="s">
        <v>27</v>
      </c>
      <c r="E288" s="396" t="s">
        <v>903</v>
      </c>
      <c r="F288" s="396"/>
      <c r="G288" s="397"/>
      <c r="H288" s="397" t="s">
        <v>62</v>
      </c>
      <c r="I288" s="397" t="s">
        <v>62</v>
      </c>
      <c r="J288" s="397" t="s">
        <v>904</v>
      </c>
      <c r="K288" s="398" t="s">
        <v>81</v>
      </c>
      <c r="L288" s="399"/>
      <c r="M288" s="399" t="s">
        <v>62</v>
      </c>
      <c r="N288" s="398">
        <v>206032</v>
      </c>
      <c r="O288" s="398" t="s">
        <v>1675</v>
      </c>
      <c r="P288" s="402">
        <v>39517</v>
      </c>
      <c r="Q288" s="403">
        <v>50591954.619999997</v>
      </c>
      <c r="R288" s="403">
        <v>70547078.414285719</v>
      </c>
      <c r="S288" s="398">
        <v>3</v>
      </c>
      <c r="T288" s="400">
        <v>6.7627600996292614E-2</v>
      </c>
      <c r="U288" s="400">
        <v>0.87423519772675284</v>
      </c>
      <c r="V288" s="400">
        <v>-9.4619449361554087E-2</v>
      </c>
      <c r="W288" s="400">
        <v>-0.92758698613546842</v>
      </c>
      <c r="X288" s="400">
        <v>-6.477161327011649E-2</v>
      </c>
      <c r="Y288" s="400">
        <v>-0.49117490987417783</v>
      </c>
      <c r="Z288" s="400">
        <v>-3.6245434132032739E-2</v>
      </c>
      <c r="AA288" s="400">
        <v>-0.20603079795078619</v>
      </c>
      <c r="AB288" s="400">
        <v>0.18836319070278937</v>
      </c>
      <c r="AC288" s="404">
        <v>-0.94931645833373468</v>
      </c>
      <c r="AD288" s="607">
        <v>18969955000117</v>
      </c>
      <c r="AE288" s="401" t="s">
        <v>1799</v>
      </c>
      <c r="AF288" s="401" t="s">
        <v>1018</v>
      </c>
      <c r="AG288" s="405" t="s">
        <v>1835</v>
      </c>
      <c r="AH288" s="405" t="s">
        <v>1024</v>
      </c>
      <c r="AI288" s="405">
        <v>5000</v>
      </c>
      <c r="AJ288" s="405">
        <v>1000</v>
      </c>
      <c r="AK288" s="405">
        <v>1000</v>
      </c>
      <c r="AL288" s="400">
        <v>2.5000000000000001E-2</v>
      </c>
      <c r="AM288" s="400" t="s">
        <v>62</v>
      </c>
      <c r="AN288" s="400" t="s">
        <v>1798</v>
      </c>
      <c r="AO288" s="401" t="s">
        <v>1675</v>
      </c>
      <c r="AP288" s="401" t="s">
        <v>1021</v>
      </c>
      <c r="AQ288" s="407" t="s">
        <v>965</v>
      </c>
      <c r="AR288" s="400">
        <v>8.7499999999999991E-3</v>
      </c>
      <c r="AS288" s="400">
        <v>8.7499999999999991E-3</v>
      </c>
      <c r="AT288" s="400"/>
      <c r="AW288" s="226"/>
      <c r="AX288" s="226"/>
      <c r="AY288" s="212"/>
      <c r="AZ288" s="212"/>
      <c r="BA288" s="212"/>
      <c r="BB288" s="214"/>
      <c r="BC288" s="212"/>
      <c r="BD288" s="212"/>
      <c r="BE288" s="212"/>
      <c r="BF288" s="212"/>
      <c r="BG288" s="214"/>
      <c r="BH288" s="214"/>
      <c r="BI288" s="227"/>
      <c r="BJ288" s="227"/>
      <c r="BK288" s="227"/>
      <c r="BL288" s="249"/>
      <c r="BM288" s="214"/>
      <c r="BN288" s="214"/>
      <c r="BO288" s="214"/>
      <c r="BP288" s="214"/>
      <c r="BQ288" s="214"/>
      <c r="BR288" s="214"/>
      <c r="BS288" s="214"/>
      <c r="BT288" s="215"/>
      <c r="BU288" s="216"/>
      <c r="BV288" s="217"/>
      <c r="BW288" s="213"/>
    </row>
    <row r="289" spans="2:75" ht="15.75" customHeight="1">
      <c r="B289" s="394" t="s">
        <v>862</v>
      </c>
      <c r="C289" s="395">
        <v>42730726000120</v>
      </c>
      <c r="D289" s="396" t="s">
        <v>27</v>
      </c>
      <c r="E289" s="396" t="s">
        <v>910</v>
      </c>
      <c r="F289" s="396"/>
      <c r="G289" s="397" t="s">
        <v>1184</v>
      </c>
      <c r="H289" s="397" t="s">
        <v>1693</v>
      </c>
      <c r="I289" s="397" t="s">
        <v>62</v>
      </c>
      <c r="J289" s="397" t="s">
        <v>907</v>
      </c>
      <c r="K289" s="398" t="s">
        <v>81</v>
      </c>
      <c r="L289" s="399"/>
      <c r="M289" s="399" t="s">
        <v>1775</v>
      </c>
      <c r="N289" s="398">
        <v>606261</v>
      </c>
      <c r="O289" s="398" t="s">
        <v>1675</v>
      </c>
      <c r="P289" s="402">
        <v>44414</v>
      </c>
      <c r="Q289" s="403">
        <v>7532534.2400000002</v>
      </c>
      <c r="R289" s="403">
        <v>8930558.8485317472</v>
      </c>
      <c r="S289" s="398">
        <v>3</v>
      </c>
      <c r="T289" s="400">
        <v>-0.32657122263270522</v>
      </c>
      <c r="U289" s="400">
        <v>-4.2216499355909693</v>
      </c>
      <c r="V289" s="400">
        <v>-0.33004775323710156</v>
      </c>
      <c r="W289" s="400">
        <v>-3.2355715740444833</v>
      </c>
      <c r="X289" s="400" t="s">
        <v>1781</v>
      </c>
      <c r="Y289" s="400" t="s">
        <v>1781</v>
      </c>
      <c r="Z289" s="400" t="s">
        <v>1781</v>
      </c>
      <c r="AA289" s="400" t="s">
        <v>1781</v>
      </c>
      <c r="AB289" s="400">
        <v>0.31525434802157698</v>
      </c>
      <c r="AC289" s="404">
        <v>-1.4205737694676324</v>
      </c>
      <c r="AD289" s="607">
        <v>42134357000102</v>
      </c>
      <c r="AE289" s="401" t="s">
        <v>1799</v>
      </c>
      <c r="AF289" s="401" t="s">
        <v>1018</v>
      </c>
      <c r="AG289" s="405" t="s">
        <v>1835</v>
      </c>
      <c r="AH289" s="405" t="s">
        <v>1024</v>
      </c>
      <c r="AI289" s="405">
        <v>0</v>
      </c>
      <c r="AJ289" s="405">
        <v>0</v>
      </c>
      <c r="AK289" s="405">
        <v>0</v>
      </c>
      <c r="AL289" s="400">
        <v>0</v>
      </c>
      <c r="AM289" s="400" t="s">
        <v>62</v>
      </c>
      <c r="AN289" s="400" t="s">
        <v>62</v>
      </c>
      <c r="AO289" s="401" t="s">
        <v>1678</v>
      </c>
      <c r="AP289" s="401" t="s">
        <v>1021</v>
      </c>
      <c r="AQ289" s="407" t="s">
        <v>957</v>
      </c>
      <c r="AR289" s="400">
        <v>0</v>
      </c>
      <c r="AS289" s="400">
        <v>0</v>
      </c>
      <c r="AT289" s="400"/>
      <c r="AW289" s="226"/>
      <c r="AX289" s="226"/>
      <c r="AY289" s="212"/>
      <c r="AZ289" s="212"/>
      <c r="BA289" s="212"/>
      <c r="BB289" s="214"/>
      <c r="BC289" s="212"/>
      <c r="BD289" s="212"/>
      <c r="BE289" s="212"/>
      <c r="BF289" s="212"/>
      <c r="BG289" s="214"/>
      <c r="BH289" s="214"/>
      <c r="BI289" s="227"/>
      <c r="BJ289" s="227"/>
      <c r="BK289" s="227"/>
      <c r="BL289" s="249"/>
      <c r="BM289" s="214"/>
      <c r="BN289" s="214"/>
      <c r="BO289" s="214"/>
      <c r="BP289" s="214"/>
      <c r="BQ289" s="214"/>
      <c r="BR289" s="214"/>
      <c r="BS289" s="214"/>
      <c r="BT289" s="215"/>
      <c r="BU289" s="216"/>
      <c r="BV289" s="217"/>
      <c r="BW289" s="213"/>
    </row>
    <row r="290" spans="2:75" ht="15.75" customHeight="1">
      <c r="B290" s="394" t="s">
        <v>1194</v>
      </c>
      <c r="C290" s="395">
        <v>39958394000120</v>
      </c>
      <c r="D290" s="396" t="s">
        <v>27</v>
      </c>
      <c r="E290" s="396" t="s">
        <v>903</v>
      </c>
      <c r="F290" s="396"/>
      <c r="G290" s="397"/>
      <c r="H290" s="397" t="s">
        <v>62</v>
      </c>
      <c r="I290" s="397" t="s">
        <v>62</v>
      </c>
      <c r="J290" s="397" t="s">
        <v>904</v>
      </c>
      <c r="K290" s="398" t="s">
        <v>81</v>
      </c>
      <c r="L290" s="399"/>
      <c r="M290" s="399" t="s">
        <v>1775</v>
      </c>
      <c r="N290" s="398">
        <v>588857</v>
      </c>
      <c r="O290" s="398" t="s">
        <v>1675</v>
      </c>
      <c r="P290" s="402">
        <v>44174</v>
      </c>
      <c r="Q290" s="403">
        <v>3369878.49</v>
      </c>
      <c r="R290" s="403">
        <v>3433212.7842063466</v>
      </c>
      <c r="S290" s="398">
        <v>3</v>
      </c>
      <c r="T290" s="400">
        <v>-1.1786665928805617E-2</v>
      </c>
      <c r="U290" s="400">
        <v>-0.15236853099925057</v>
      </c>
      <c r="V290" s="400">
        <v>-0.11808786752261147</v>
      </c>
      <c r="W290" s="400">
        <v>-1.1576559562919078</v>
      </c>
      <c r="X290" s="400" t="s">
        <v>1781</v>
      </c>
      <c r="Y290" s="400" t="s">
        <v>1781</v>
      </c>
      <c r="Z290" s="400" t="s">
        <v>1781</v>
      </c>
      <c r="AA290" s="400" t="s">
        <v>1781</v>
      </c>
      <c r="AB290" s="400">
        <v>0.23102900143561372</v>
      </c>
      <c r="AC290" s="404">
        <v>-0.84920179282725605</v>
      </c>
      <c r="AD290" s="607">
        <v>37843293000189</v>
      </c>
      <c r="AE290" s="401" t="s">
        <v>1799</v>
      </c>
      <c r="AF290" s="401" t="s">
        <v>1018</v>
      </c>
      <c r="AG290" s="405" t="s">
        <v>1835</v>
      </c>
      <c r="AH290" s="405" t="s">
        <v>1024</v>
      </c>
      <c r="AI290" s="405">
        <v>1</v>
      </c>
      <c r="AJ290" s="405">
        <v>1</v>
      </c>
      <c r="AK290" s="405">
        <v>1</v>
      </c>
      <c r="AL290" s="400">
        <v>0</v>
      </c>
      <c r="AM290" s="400" t="s">
        <v>62</v>
      </c>
      <c r="AN290" s="400" t="s">
        <v>62</v>
      </c>
      <c r="AO290" s="401" t="s">
        <v>1678</v>
      </c>
      <c r="AP290" s="401" t="s">
        <v>1021</v>
      </c>
      <c r="AQ290" s="407" t="s">
        <v>992</v>
      </c>
      <c r="AR290" s="400" t="s">
        <v>62</v>
      </c>
      <c r="AS290" s="400" t="s">
        <v>62</v>
      </c>
      <c r="AT290" s="400"/>
      <c r="AW290" s="226"/>
      <c r="AX290" s="226"/>
      <c r="AY290" s="212"/>
      <c r="AZ290" s="212"/>
      <c r="BA290" s="212"/>
      <c r="BB290" s="214"/>
      <c r="BC290" s="212"/>
      <c r="BD290" s="212"/>
      <c r="BE290" s="212"/>
      <c r="BF290" s="212"/>
      <c r="BG290" s="214"/>
      <c r="BH290" s="214"/>
      <c r="BI290" s="227"/>
      <c r="BJ290" s="227"/>
      <c r="BK290" s="227"/>
      <c r="BL290" s="249"/>
      <c r="BM290" s="214"/>
      <c r="BN290" s="214"/>
      <c r="BO290" s="214"/>
      <c r="BP290" s="214"/>
      <c r="BQ290" s="214"/>
      <c r="BR290" s="214"/>
      <c r="BS290" s="214"/>
      <c r="BT290" s="215"/>
      <c r="BU290" s="216"/>
      <c r="BV290" s="217"/>
      <c r="BW290" s="213"/>
    </row>
    <row r="291" spans="2:75" ht="15.75" customHeight="1">
      <c r="B291" s="394" t="s">
        <v>248</v>
      </c>
      <c r="C291" s="395">
        <v>22344837000190</v>
      </c>
      <c r="D291" s="396" t="s">
        <v>27</v>
      </c>
      <c r="E291" s="396" t="s">
        <v>903</v>
      </c>
      <c r="F291" s="396"/>
      <c r="G291" s="397"/>
      <c r="H291" s="397" t="s">
        <v>62</v>
      </c>
      <c r="I291" s="397" t="s">
        <v>62</v>
      </c>
      <c r="J291" s="397" t="s">
        <v>904</v>
      </c>
      <c r="K291" s="398" t="s">
        <v>81</v>
      </c>
      <c r="L291" s="399"/>
      <c r="M291" s="399" t="s">
        <v>62</v>
      </c>
      <c r="N291" s="398">
        <v>410802</v>
      </c>
      <c r="O291" s="398" t="s">
        <v>1675</v>
      </c>
      <c r="P291" s="402">
        <v>42307</v>
      </c>
      <c r="Q291" s="403">
        <v>78708435.469999999</v>
      </c>
      <c r="R291" s="403">
        <v>82807211.157063544</v>
      </c>
      <c r="S291" s="398">
        <v>3</v>
      </c>
      <c r="T291" s="400">
        <v>5.3301552388744566E-2</v>
      </c>
      <c r="U291" s="400">
        <v>0.68903957119921377</v>
      </c>
      <c r="V291" s="400">
        <v>-0.14156747844935025</v>
      </c>
      <c r="W291" s="400">
        <v>-1.3878346529776704</v>
      </c>
      <c r="X291" s="400">
        <v>-2.5903369137528887E-2</v>
      </c>
      <c r="Y291" s="400">
        <v>-0.19642995379016331</v>
      </c>
      <c r="Z291" s="400">
        <v>-5.3590803602338033E-3</v>
      </c>
      <c r="AA291" s="400">
        <v>-3.0462750118519118E-2</v>
      </c>
      <c r="AB291" s="400">
        <v>0.2411187093762644</v>
      </c>
      <c r="AC291" s="404">
        <v>-0.91530859467698766</v>
      </c>
      <c r="AD291" s="607">
        <v>22662147000180</v>
      </c>
      <c r="AE291" s="401" t="s">
        <v>246</v>
      </c>
      <c r="AF291" s="401" t="s">
        <v>1018</v>
      </c>
      <c r="AG291" s="405" t="s">
        <v>1835</v>
      </c>
      <c r="AH291" s="405" t="s">
        <v>1024</v>
      </c>
      <c r="AI291" s="405">
        <v>100</v>
      </c>
      <c r="AJ291" s="405">
        <v>0</v>
      </c>
      <c r="AK291" s="405">
        <v>0</v>
      </c>
      <c r="AL291" s="400">
        <v>0.02</v>
      </c>
      <c r="AM291" s="400">
        <v>0.2</v>
      </c>
      <c r="AN291" s="400" t="s">
        <v>62</v>
      </c>
      <c r="AO291" s="401" t="s">
        <v>1675</v>
      </c>
      <c r="AP291" s="401" t="s">
        <v>1021</v>
      </c>
      <c r="AQ291" s="407" t="s">
        <v>957</v>
      </c>
      <c r="AR291" s="400">
        <v>4.6666666666666662E-3</v>
      </c>
      <c r="AS291" s="400">
        <v>4.6666666666666662E-3</v>
      </c>
      <c r="AT291" s="400"/>
      <c r="AW291" s="226"/>
      <c r="AX291" s="226"/>
      <c r="AY291" s="212"/>
      <c r="AZ291" s="212"/>
      <c r="BA291" s="212"/>
      <c r="BB291" s="214"/>
      <c r="BC291" s="212"/>
      <c r="BD291" s="212"/>
      <c r="BE291" s="212"/>
      <c r="BF291" s="212"/>
      <c r="BG291" s="214"/>
      <c r="BH291" s="214"/>
      <c r="BI291" s="227"/>
      <c r="BJ291" s="227"/>
      <c r="BK291" s="227"/>
      <c r="BL291" s="249"/>
      <c r="BM291" s="214"/>
      <c r="BN291" s="214"/>
      <c r="BO291" s="214"/>
      <c r="BP291" s="214"/>
      <c r="BQ291" s="214"/>
      <c r="BR291" s="214"/>
      <c r="BS291" s="214"/>
      <c r="BT291" s="215"/>
      <c r="BU291" s="216"/>
      <c r="BV291" s="217"/>
      <c r="BW291" s="213"/>
    </row>
    <row r="292" spans="2:75" ht="15.75" customHeight="1">
      <c r="B292" s="394" t="s">
        <v>1240</v>
      </c>
      <c r="C292" s="395">
        <v>34658753000100</v>
      </c>
      <c r="D292" s="396" t="s">
        <v>27</v>
      </c>
      <c r="E292" s="396" t="s">
        <v>903</v>
      </c>
      <c r="F292" s="396"/>
      <c r="G292" s="397"/>
      <c r="H292" s="397" t="s">
        <v>62</v>
      </c>
      <c r="I292" s="397" t="s">
        <v>62</v>
      </c>
      <c r="J292" s="397" t="s">
        <v>907</v>
      </c>
      <c r="K292" s="398"/>
      <c r="L292" s="399"/>
      <c r="M292" s="399" t="s">
        <v>1775</v>
      </c>
      <c r="N292" s="398">
        <v>524433</v>
      </c>
      <c r="O292" s="398" t="s">
        <v>1675</v>
      </c>
      <c r="P292" s="402">
        <v>43857</v>
      </c>
      <c r="Q292" s="403">
        <v>27683230.050000001</v>
      </c>
      <c r="R292" s="403">
        <v>36425219.33980158</v>
      </c>
      <c r="S292" s="398">
        <v>3</v>
      </c>
      <c r="T292" s="400">
        <v>-0.24655819513092592</v>
      </c>
      <c r="U292" s="400">
        <v>-3.1873059120233012</v>
      </c>
      <c r="V292" s="400">
        <v>-0.1540122950886984</v>
      </c>
      <c r="W292" s="400">
        <v>-1.5098354682158948</v>
      </c>
      <c r="X292" s="400">
        <v>-1.7840896806556872E-3</v>
      </c>
      <c r="Y292" s="400">
        <v>-1.3529076147124534E-2</v>
      </c>
      <c r="Z292" s="400" t="s">
        <v>1781</v>
      </c>
      <c r="AA292" s="400" t="s">
        <v>1781</v>
      </c>
      <c r="AB292" s="400">
        <v>0.21940203458076654</v>
      </c>
      <c r="AC292" s="404">
        <v>-1.0956156877714833</v>
      </c>
      <c r="AD292" s="607" t="s">
        <v>62</v>
      </c>
      <c r="AE292" s="401" t="s">
        <v>292</v>
      </c>
      <c r="AF292" s="401" t="s">
        <v>1051</v>
      </c>
      <c r="AG292" s="405" t="s">
        <v>1051</v>
      </c>
      <c r="AH292" s="405" t="s">
        <v>1024</v>
      </c>
      <c r="AI292" s="405">
        <v>500</v>
      </c>
      <c r="AJ292" s="405">
        <v>0</v>
      </c>
      <c r="AK292" s="405">
        <v>500</v>
      </c>
      <c r="AL292" s="400">
        <v>0.01</v>
      </c>
      <c r="AM292" s="400" t="s">
        <v>62</v>
      </c>
      <c r="AN292" s="400" t="s">
        <v>1086</v>
      </c>
      <c r="AO292" s="401" t="s">
        <v>1675</v>
      </c>
      <c r="AP292" s="401" t="s">
        <v>1021</v>
      </c>
      <c r="AQ292" s="407" t="s">
        <v>957</v>
      </c>
      <c r="AR292" s="400">
        <v>1.333E-3</v>
      </c>
      <c r="AS292" s="400">
        <v>1.333E-3</v>
      </c>
      <c r="AT292" s="400"/>
      <c r="AW292" s="226"/>
      <c r="AX292" s="226"/>
      <c r="AY292" s="212"/>
      <c r="AZ292" s="212"/>
      <c r="BA292" s="212"/>
      <c r="BB292" s="214"/>
      <c r="BC292" s="212"/>
      <c r="BD292" s="212"/>
      <c r="BE292" s="212"/>
      <c r="BF292" s="212"/>
      <c r="BG292" s="214"/>
      <c r="BH292" s="214"/>
      <c r="BI292" s="227"/>
      <c r="BJ292" s="227"/>
      <c r="BK292" s="227"/>
      <c r="BL292" s="249"/>
      <c r="BM292" s="214"/>
      <c r="BN292" s="214"/>
      <c r="BO292" s="214"/>
      <c r="BP292" s="214"/>
      <c r="BQ292" s="214"/>
      <c r="BR292" s="214"/>
      <c r="BS292" s="214"/>
      <c r="BT292" s="215"/>
      <c r="BU292" s="216"/>
      <c r="BV292" s="217"/>
      <c r="BW292" s="213"/>
    </row>
    <row r="293" spans="2:75" ht="15.75" customHeight="1">
      <c r="B293" s="394" t="s">
        <v>306</v>
      </c>
      <c r="C293" s="395">
        <v>40141528000103</v>
      </c>
      <c r="D293" s="396" t="s">
        <v>27</v>
      </c>
      <c r="E293" s="396" t="s">
        <v>903</v>
      </c>
      <c r="F293" s="396"/>
      <c r="G293" s="397"/>
      <c r="H293" s="397" t="s">
        <v>62</v>
      </c>
      <c r="I293" s="397" t="s">
        <v>62</v>
      </c>
      <c r="J293" s="397" t="s">
        <v>904</v>
      </c>
      <c r="K293" s="398" t="s">
        <v>81</v>
      </c>
      <c r="L293" s="399"/>
      <c r="M293" s="399" t="s">
        <v>62</v>
      </c>
      <c r="N293" s="398">
        <v>568872</v>
      </c>
      <c r="O293" s="398" t="s">
        <v>1675</v>
      </c>
      <c r="P293" s="402">
        <v>44195</v>
      </c>
      <c r="Q293" s="403">
        <v>2062802.71</v>
      </c>
      <c r="R293" s="403">
        <v>9278532.8414682504</v>
      </c>
      <c r="S293" s="398">
        <v>3</v>
      </c>
      <c r="T293" s="400">
        <v>-9.6536626423895822E-2</v>
      </c>
      <c r="U293" s="400">
        <v>-1.2479478119325107</v>
      </c>
      <c r="V293" s="400">
        <v>-0.25031289940524037</v>
      </c>
      <c r="W293" s="400">
        <v>-2.4539033942474004</v>
      </c>
      <c r="X293" s="400" t="s">
        <v>1781</v>
      </c>
      <c r="Y293" s="400" t="s">
        <v>1781</v>
      </c>
      <c r="Z293" s="400" t="s">
        <v>1781</v>
      </c>
      <c r="AA293" s="400" t="s">
        <v>1781</v>
      </c>
      <c r="AB293" s="400">
        <v>0.26730819183876314</v>
      </c>
      <c r="AC293" s="404">
        <v>-1.3072661054359751</v>
      </c>
      <c r="AD293" s="607">
        <v>40054213000110</v>
      </c>
      <c r="AE293" s="401" t="s">
        <v>307</v>
      </c>
      <c r="AF293" s="401" t="s">
        <v>1018</v>
      </c>
      <c r="AG293" s="405" t="s">
        <v>1835</v>
      </c>
      <c r="AH293" s="405" t="s">
        <v>1024</v>
      </c>
      <c r="AI293" s="405">
        <v>500</v>
      </c>
      <c r="AJ293" s="405">
        <v>100</v>
      </c>
      <c r="AK293" s="405">
        <v>500</v>
      </c>
      <c r="AL293" s="400">
        <v>1.9199999999999998E-2</v>
      </c>
      <c r="AM293" s="400">
        <v>0.2</v>
      </c>
      <c r="AN293" s="400" t="s">
        <v>62</v>
      </c>
      <c r="AO293" s="401" t="s">
        <v>1675</v>
      </c>
      <c r="AP293" s="401" t="s">
        <v>1021</v>
      </c>
      <c r="AQ293" s="407" t="s">
        <v>957</v>
      </c>
      <c r="AR293" s="400">
        <v>6.3999999999999994E-3</v>
      </c>
      <c r="AS293" s="400">
        <v>6.3999999999999994E-3</v>
      </c>
      <c r="AT293" s="400"/>
      <c r="AW293" s="226"/>
      <c r="AX293" s="226"/>
      <c r="AY293" s="212"/>
      <c r="AZ293" s="212"/>
      <c r="BA293" s="212"/>
      <c r="BB293" s="214"/>
      <c r="BC293" s="212"/>
      <c r="BD293" s="212"/>
      <c r="BE293" s="212"/>
      <c r="BF293" s="212"/>
      <c r="BG293" s="214"/>
      <c r="BH293" s="214"/>
      <c r="BI293" s="227"/>
      <c r="BJ293" s="227"/>
      <c r="BK293" s="227"/>
      <c r="BL293" s="249"/>
      <c r="BM293" s="214"/>
      <c r="BN293" s="214"/>
      <c r="BO293" s="214"/>
      <c r="BP293" s="214"/>
      <c r="BQ293" s="214"/>
      <c r="BR293" s="214"/>
      <c r="BS293" s="214"/>
      <c r="BT293" s="215"/>
      <c r="BU293" s="216"/>
      <c r="BV293" s="217"/>
      <c r="BW293" s="213"/>
    </row>
    <row r="294" spans="2:75" ht="15.75" customHeight="1">
      <c r="B294" s="394" t="s">
        <v>321</v>
      </c>
      <c r="C294" s="395">
        <v>11186674000149</v>
      </c>
      <c r="D294" s="396" t="s">
        <v>27</v>
      </c>
      <c r="E294" s="396" t="s">
        <v>903</v>
      </c>
      <c r="F294" s="396"/>
      <c r="G294" s="397"/>
      <c r="H294" s="397" t="s">
        <v>62</v>
      </c>
      <c r="I294" s="397" t="s">
        <v>62</v>
      </c>
      <c r="J294" s="397" t="s">
        <v>904</v>
      </c>
      <c r="K294" s="398" t="s">
        <v>81</v>
      </c>
      <c r="L294" s="399"/>
      <c r="M294" s="399" t="s">
        <v>62</v>
      </c>
      <c r="N294" s="398">
        <v>236357</v>
      </c>
      <c r="O294" s="398" t="s">
        <v>1675</v>
      </c>
      <c r="P294" s="402">
        <v>40113</v>
      </c>
      <c r="Q294" s="403">
        <v>71017168.349999994</v>
      </c>
      <c r="R294" s="403">
        <v>77773531.0565079</v>
      </c>
      <c r="S294" s="398">
        <v>3</v>
      </c>
      <c r="T294" s="400">
        <v>-1.315583945200649E-2</v>
      </c>
      <c r="U294" s="400">
        <v>-0.17006810437082959</v>
      </c>
      <c r="V294" s="400">
        <v>-0.14383528007732371</v>
      </c>
      <c r="W294" s="400">
        <v>-1.4100666918601514</v>
      </c>
      <c r="X294" s="400">
        <v>-3.4128824643743116E-2</v>
      </c>
      <c r="Y294" s="400">
        <v>-0.25880507713455625</v>
      </c>
      <c r="Z294" s="400">
        <v>0.13123704742046471</v>
      </c>
      <c r="AA294" s="400">
        <v>0.74599392304829049</v>
      </c>
      <c r="AB294" s="400">
        <v>0.23283207284716337</v>
      </c>
      <c r="AC294" s="404">
        <v>-0.96782811997768925</v>
      </c>
      <c r="AD294" s="607">
        <v>12698541000114</v>
      </c>
      <c r="AE294" s="401" t="s">
        <v>322</v>
      </c>
      <c r="AF294" s="401" t="s">
        <v>1018</v>
      </c>
      <c r="AG294" s="405" t="s">
        <v>1835</v>
      </c>
      <c r="AH294" s="405" t="s">
        <v>1024</v>
      </c>
      <c r="AI294" s="405">
        <v>1000</v>
      </c>
      <c r="AJ294" s="405">
        <v>1000</v>
      </c>
      <c r="AK294" s="405">
        <v>1000</v>
      </c>
      <c r="AL294" s="400">
        <v>1.9E-2</v>
      </c>
      <c r="AM294" s="400">
        <v>0.2</v>
      </c>
      <c r="AN294" s="400" t="s">
        <v>1798</v>
      </c>
      <c r="AO294" s="401" t="s">
        <v>1678</v>
      </c>
      <c r="AP294" s="401" t="s">
        <v>1021</v>
      </c>
      <c r="AQ294" s="407" t="s">
        <v>957</v>
      </c>
      <c r="AR294" s="400">
        <v>5.0666666666666664E-3</v>
      </c>
      <c r="AS294" s="400">
        <v>5.0666666666666664E-3</v>
      </c>
      <c r="AT294" s="400"/>
      <c r="AW294" s="226"/>
      <c r="AX294" s="226"/>
      <c r="AY294" s="212"/>
      <c r="AZ294" s="212"/>
      <c r="BA294" s="212"/>
      <c r="BB294" s="214"/>
      <c r="BC294" s="212"/>
      <c r="BD294" s="212"/>
      <c r="BE294" s="212"/>
      <c r="BF294" s="212"/>
      <c r="BG294" s="214"/>
      <c r="BH294" s="214"/>
      <c r="BI294" s="227"/>
      <c r="BJ294" s="227"/>
      <c r="BK294" s="227"/>
      <c r="BL294" s="249"/>
      <c r="BM294" s="214"/>
      <c r="BN294" s="214"/>
      <c r="BO294" s="214"/>
      <c r="BP294" s="214"/>
      <c r="BQ294" s="214"/>
      <c r="BR294" s="214"/>
      <c r="BS294" s="214"/>
      <c r="BT294" s="215"/>
      <c r="BU294" s="216"/>
      <c r="BV294" s="217"/>
      <c r="BW294" s="213"/>
    </row>
    <row r="295" spans="2:75" ht="15.75" customHeight="1">
      <c r="B295" s="394" t="s">
        <v>325</v>
      </c>
      <c r="C295" s="395">
        <v>5964067000160</v>
      </c>
      <c r="D295" s="396" t="s">
        <v>27</v>
      </c>
      <c r="E295" s="396" t="s">
        <v>903</v>
      </c>
      <c r="F295" s="396"/>
      <c r="G295" s="397"/>
      <c r="H295" s="397" t="s">
        <v>62</v>
      </c>
      <c r="I295" s="397" t="s">
        <v>62</v>
      </c>
      <c r="J295" s="397" t="s">
        <v>904</v>
      </c>
      <c r="K295" s="398" t="s">
        <v>81</v>
      </c>
      <c r="L295" s="399"/>
      <c r="M295" s="399" t="s">
        <v>62</v>
      </c>
      <c r="N295" s="398">
        <v>216178</v>
      </c>
      <c r="O295" s="398" t="s">
        <v>1675</v>
      </c>
      <c r="P295" s="402">
        <v>39692</v>
      </c>
      <c r="Q295" s="403">
        <v>202989591.13999999</v>
      </c>
      <c r="R295" s="403">
        <v>169431559.39833325</v>
      </c>
      <c r="S295" s="398">
        <v>3</v>
      </c>
      <c r="T295" s="400">
        <v>5.4772181129434605E-2</v>
      </c>
      <c r="U295" s="400">
        <v>0.70805067596944338</v>
      </c>
      <c r="V295" s="400">
        <v>-1.1911071882972912E-2</v>
      </c>
      <c r="W295" s="400">
        <v>-0.11676833192456759</v>
      </c>
      <c r="X295" s="400">
        <v>0.22332328942047175</v>
      </c>
      <c r="Y295" s="400">
        <v>1.6935010727069988</v>
      </c>
      <c r="Z295" s="400">
        <v>0.40651280956890035</v>
      </c>
      <c r="AA295" s="400">
        <v>2.3107505962710171</v>
      </c>
      <c r="AB295" s="400">
        <v>0.18857391700489909</v>
      </c>
      <c r="AC295" s="404">
        <v>-0.48460516058847347</v>
      </c>
      <c r="AD295" s="607" t="s">
        <v>62</v>
      </c>
      <c r="AE295" s="401" t="s">
        <v>1265</v>
      </c>
      <c r="AF295" s="401" t="s">
        <v>1026</v>
      </c>
      <c r="AG295" s="405" t="s">
        <v>1027</v>
      </c>
      <c r="AH295" s="405" t="s">
        <v>1024</v>
      </c>
      <c r="AI295" s="405">
        <v>10000</v>
      </c>
      <c r="AJ295" s="405">
        <v>1000</v>
      </c>
      <c r="AK295" s="405">
        <v>1000</v>
      </c>
      <c r="AL295" s="400">
        <v>0.02</v>
      </c>
      <c r="AM295" s="400">
        <v>0.2</v>
      </c>
      <c r="AN295" s="400" t="s">
        <v>964</v>
      </c>
      <c r="AO295" s="401" t="s">
        <v>1675</v>
      </c>
      <c r="AP295" s="401" t="s">
        <v>1021</v>
      </c>
      <c r="AQ295" s="407" t="s">
        <v>963</v>
      </c>
      <c r="AR295" s="400">
        <v>6.4840000000000002E-3</v>
      </c>
      <c r="AS295" s="400">
        <v>6.4840000000000002E-3</v>
      </c>
      <c r="AT295" s="400"/>
      <c r="AW295" s="226"/>
      <c r="AX295" s="226"/>
      <c r="AY295" s="212"/>
      <c r="AZ295" s="212"/>
      <c r="BA295" s="212"/>
      <c r="BB295" s="214"/>
      <c r="BC295" s="212"/>
      <c r="BD295" s="212"/>
      <c r="BE295" s="212"/>
      <c r="BF295" s="212"/>
      <c r="BG295" s="214"/>
      <c r="BH295" s="214"/>
      <c r="BI295" s="227"/>
      <c r="BJ295" s="227"/>
      <c r="BK295" s="227"/>
      <c r="BL295" s="249"/>
      <c r="BM295" s="214"/>
      <c r="BN295" s="214"/>
      <c r="BO295" s="214"/>
      <c r="BP295" s="214"/>
      <c r="BQ295" s="214"/>
      <c r="BR295" s="214"/>
      <c r="BS295" s="214"/>
      <c r="BT295" s="215"/>
      <c r="BU295" s="216"/>
      <c r="BV295" s="217"/>
      <c r="BW295" s="213"/>
    </row>
    <row r="296" spans="2:75" ht="15.75" customHeight="1">
      <c r="B296" s="394" t="s">
        <v>1269</v>
      </c>
      <c r="C296" s="395">
        <v>2895694000106</v>
      </c>
      <c r="D296" s="396" t="s">
        <v>27</v>
      </c>
      <c r="E296" s="396" t="s">
        <v>903</v>
      </c>
      <c r="F296" s="396"/>
      <c r="G296" s="397"/>
      <c r="H296" s="397" t="s">
        <v>62</v>
      </c>
      <c r="I296" s="397" t="s">
        <v>62</v>
      </c>
      <c r="J296" s="397" t="s">
        <v>904</v>
      </c>
      <c r="K296" s="398" t="s">
        <v>81</v>
      </c>
      <c r="L296" s="399"/>
      <c r="M296" s="399" t="s">
        <v>62</v>
      </c>
      <c r="N296" s="398">
        <v>61311</v>
      </c>
      <c r="O296" s="398" t="s">
        <v>1675</v>
      </c>
      <c r="P296" s="402">
        <v>36152</v>
      </c>
      <c r="Q296" s="403">
        <v>115858391.14</v>
      </c>
      <c r="R296" s="403">
        <v>157387410.27265871</v>
      </c>
      <c r="S296" s="398">
        <v>3</v>
      </c>
      <c r="T296" s="400">
        <v>8.2636827923913136E-2</v>
      </c>
      <c r="U296" s="400">
        <v>1.068262403741548</v>
      </c>
      <c r="V296" s="400">
        <v>-9.943810335597747E-2</v>
      </c>
      <c r="W296" s="400">
        <v>-0.9748259075842437</v>
      </c>
      <c r="X296" s="400">
        <v>1.8894972954892619E-2</v>
      </c>
      <c r="Y296" s="400">
        <v>0.14328401238812805</v>
      </c>
      <c r="Z296" s="400">
        <v>-1.2710358559285151E-2</v>
      </c>
      <c r="AA296" s="400">
        <v>-7.224979860003293E-2</v>
      </c>
      <c r="AB296" s="400">
        <v>0.21922660445380465</v>
      </c>
      <c r="AC296" s="404">
        <v>-0.81134595621570305</v>
      </c>
      <c r="AD296" s="607">
        <v>30506097000170</v>
      </c>
      <c r="AE296" s="401" t="s">
        <v>328</v>
      </c>
      <c r="AF296" s="401" t="s">
        <v>1028</v>
      </c>
      <c r="AG296" s="405" t="s">
        <v>1836</v>
      </c>
      <c r="AH296" s="405" t="s">
        <v>1024</v>
      </c>
      <c r="AI296" s="405">
        <v>5000</v>
      </c>
      <c r="AJ296" s="405">
        <v>1000</v>
      </c>
      <c r="AK296" s="405">
        <v>1000</v>
      </c>
      <c r="AL296" s="400">
        <v>0.02</v>
      </c>
      <c r="AM296" s="400">
        <v>0.2</v>
      </c>
      <c r="AN296" s="400" t="s">
        <v>964</v>
      </c>
      <c r="AO296" s="401" t="s">
        <v>1675</v>
      </c>
      <c r="AP296" s="401" t="s">
        <v>1021</v>
      </c>
      <c r="AQ296" s="407" t="s">
        <v>957</v>
      </c>
      <c r="AR296" s="400">
        <v>6.9999999999999993E-3</v>
      </c>
      <c r="AS296" s="400">
        <v>6.9999999999999993E-3</v>
      </c>
      <c r="AT296" s="400"/>
      <c r="AW296" s="226"/>
      <c r="AX296" s="226"/>
      <c r="AY296" s="212"/>
      <c r="AZ296" s="212"/>
      <c r="BA296" s="212"/>
      <c r="BB296" s="214"/>
      <c r="BC296" s="212"/>
      <c r="BD296" s="212"/>
      <c r="BE296" s="212"/>
      <c r="BF296" s="212"/>
      <c r="BG296" s="214"/>
      <c r="BH296" s="214"/>
      <c r="BI296" s="227"/>
      <c r="BJ296" s="227"/>
      <c r="BK296" s="227"/>
      <c r="BL296" s="214"/>
      <c r="BM296" s="214"/>
      <c r="BN296" s="214"/>
      <c r="BO296" s="214"/>
      <c r="BP296" s="214"/>
      <c r="BQ296" s="214"/>
      <c r="BR296" s="214"/>
      <c r="BS296" s="214"/>
      <c r="BT296" s="215"/>
      <c r="BU296" s="216"/>
      <c r="BV296" s="217"/>
      <c r="BW296" s="213"/>
    </row>
    <row r="297" spans="2:75" ht="15.75" customHeight="1">
      <c r="B297" s="394" t="s">
        <v>1283</v>
      </c>
      <c r="C297" s="395">
        <v>28568701000140</v>
      </c>
      <c r="D297" s="396" t="s">
        <v>27</v>
      </c>
      <c r="E297" s="396" t="s">
        <v>910</v>
      </c>
      <c r="F297" s="396"/>
      <c r="G297" s="397"/>
      <c r="H297" s="397" t="s">
        <v>1183</v>
      </c>
      <c r="I297" s="397" t="s">
        <v>62</v>
      </c>
      <c r="J297" s="397" t="s">
        <v>904</v>
      </c>
      <c r="K297" s="398" t="s">
        <v>81</v>
      </c>
      <c r="L297" s="399"/>
      <c r="M297" s="399" t="s">
        <v>1775</v>
      </c>
      <c r="N297" s="398">
        <v>452653</v>
      </c>
      <c r="O297" s="398" t="s">
        <v>1675</v>
      </c>
      <c r="P297" s="402">
        <v>43048</v>
      </c>
      <c r="Q297" s="403">
        <v>20247768.370000001</v>
      </c>
      <c r="R297" s="403">
        <v>29008691.277460326</v>
      </c>
      <c r="S297" s="398">
        <v>3</v>
      </c>
      <c r="T297" s="400">
        <v>9.929784717139567E-3</v>
      </c>
      <c r="U297" s="400">
        <v>0.12836426514742841</v>
      </c>
      <c r="V297" s="400">
        <v>-2.5995551847806997E-2</v>
      </c>
      <c r="W297" s="400">
        <v>-0.25484333035268414</v>
      </c>
      <c r="X297" s="400">
        <v>5.3983218531152177E-2</v>
      </c>
      <c r="Y297" s="400">
        <v>0.40936455274289069</v>
      </c>
      <c r="Z297" s="400">
        <v>0.10533419800495314</v>
      </c>
      <c r="AA297" s="400">
        <v>0.59875372957077877</v>
      </c>
      <c r="AB297" s="400">
        <v>0.11411501436978631</v>
      </c>
      <c r="AC297" s="404">
        <v>-1.0253755336577692</v>
      </c>
      <c r="AD297" s="607" t="s">
        <v>62</v>
      </c>
      <c r="AE297" s="401" t="s">
        <v>335</v>
      </c>
      <c r="AF297" s="401" t="s">
        <v>1051</v>
      </c>
      <c r="AG297" s="405" t="s">
        <v>1051</v>
      </c>
      <c r="AH297" s="405" t="s">
        <v>1024</v>
      </c>
      <c r="AI297" s="405">
        <v>1000</v>
      </c>
      <c r="AJ297" s="405">
        <v>300</v>
      </c>
      <c r="AK297" s="405">
        <v>0</v>
      </c>
      <c r="AL297" s="400">
        <v>1.3000000000000001E-2</v>
      </c>
      <c r="AM297" s="400">
        <v>0.2</v>
      </c>
      <c r="AN297" s="400" t="s">
        <v>193</v>
      </c>
      <c r="AO297" s="401" t="s">
        <v>1678</v>
      </c>
      <c r="AP297" s="401" t="s">
        <v>24</v>
      </c>
      <c r="AQ297" s="407" t="s">
        <v>966</v>
      </c>
      <c r="AR297" s="400">
        <v>3.4666666666666665E-3</v>
      </c>
      <c r="AS297" s="400">
        <v>3.4666666666666665E-3</v>
      </c>
      <c r="AT297" s="400"/>
      <c r="AW297" s="226"/>
      <c r="AX297" s="226"/>
      <c r="AY297" s="212"/>
      <c r="AZ297" s="212"/>
      <c r="BA297" s="212"/>
      <c r="BB297" s="214"/>
      <c r="BC297" s="212"/>
      <c r="BD297" s="212"/>
      <c r="BE297" s="212"/>
      <c r="BF297" s="212"/>
      <c r="BG297" s="214"/>
      <c r="BH297" s="214"/>
      <c r="BI297" s="227"/>
      <c r="BJ297" s="227"/>
      <c r="BK297" s="227"/>
      <c r="BL297" s="214"/>
      <c r="BM297" s="214"/>
      <c r="BN297" s="214"/>
      <c r="BO297" s="214"/>
      <c r="BP297" s="214"/>
      <c r="BQ297" s="214"/>
      <c r="BR297" s="214"/>
      <c r="BS297" s="214"/>
      <c r="BT297" s="215"/>
      <c r="BU297" s="216"/>
      <c r="BV297" s="217"/>
      <c r="BW297" s="213"/>
    </row>
    <row r="298" spans="2:75" ht="15.75" customHeight="1">
      <c r="B298" s="394" t="s">
        <v>351</v>
      </c>
      <c r="C298" s="395">
        <v>18889810000106</v>
      </c>
      <c r="D298" s="396" t="s">
        <v>27</v>
      </c>
      <c r="E298" s="396" t="s">
        <v>910</v>
      </c>
      <c r="F298" s="396"/>
      <c r="G298" s="397"/>
      <c r="H298" s="397" t="s">
        <v>1693</v>
      </c>
      <c r="I298" s="397" t="s">
        <v>62</v>
      </c>
      <c r="J298" s="397" t="s">
        <v>904</v>
      </c>
      <c r="K298" s="398" t="s">
        <v>81</v>
      </c>
      <c r="L298" s="399"/>
      <c r="M298" s="399" t="s">
        <v>62</v>
      </c>
      <c r="N298" s="398">
        <v>361402</v>
      </c>
      <c r="O298" s="398" t="s">
        <v>1675</v>
      </c>
      <c r="P298" s="402">
        <v>41698</v>
      </c>
      <c r="Q298" s="403">
        <v>50736262.840000004</v>
      </c>
      <c r="R298" s="403">
        <v>47445713.505317479</v>
      </c>
      <c r="S298" s="398">
        <v>3</v>
      </c>
      <c r="T298" s="400">
        <v>6.6281340429101165E-2</v>
      </c>
      <c r="U298" s="400">
        <v>0.85683182460968976</v>
      </c>
      <c r="V298" s="400">
        <v>-7.640916616416249E-2</v>
      </c>
      <c r="W298" s="400">
        <v>-0.74906532043440732</v>
      </c>
      <c r="X298" s="400">
        <v>0.10197712648597146</v>
      </c>
      <c r="Y298" s="400">
        <v>0.77331107536399613</v>
      </c>
      <c r="Z298" s="400">
        <v>0.23045279224283011</v>
      </c>
      <c r="AA298" s="400">
        <v>1.3099683811985345</v>
      </c>
      <c r="AB298" s="400">
        <v>0.23965725385852915</v>
      </c>
      <c r="AC298" s="404">
        <v>-0.61713550898345171</v>
      </c>
      <c r="AD298" s="607">
        <v>26946245000108</v>
      </c>
      <c r="AE298" s="401" t="s">
        <v>118</v>
      </c>
      <c r="AF298" s="401" t="s">
        <v>1028</v>
      </c>
      <c r="AG298" s="405" t="s">
        <v>1836</v>
      </c>
      <c r="AH298" s="405" t="s">
        <v>1024</v>
      </c>
      <c r="AI298" s="405">
        <v>5000</v>
      </c>
      <c r="AJ298" s="405">
        <v>1000</v>
      </c>
      <c r="AK298" s="405">
        <v>5000</v>
      </c>
      <c r="AL298" s="400">
        <v>0.02</v>
      </c>
      <c r="AM298" s="400">
        <v>0.2</v>
      </c>
      <c r="AN298" s="400" t="s">
        <v>1798</v>
      </c>
      <c r="AO298" s="401" t="s">
        <v>1678</v>
      </c>
      <c r="AP298" s="401" t="s">
        <v>24</v>
      </c>
      <c r="AQ298" s="407" t="s">
        <v>966</v>
      </c>
      <c r="AR298" s="400">
        <v>4.0000000000000001E-3</v>
      </c>
      <c r="AS298" s="400">
        <v>4.0000000000000001E-3</v>
      </c>
      <c r="AT298" s="400"/>
      <c r="AW298" s="226"/>
      <c r="AX298" s="226"/>
      <c r="AY298" s="212"/>
      <c r="AZ298" s="212"/>
      <c r="BA298" s="212"/>
      <c r="BB298" s="214"/>
      <c r="BC298" s="212"/>
      <c r="BD298" s="212"/>
      <c r="BE298" s="212"/>
      <c r="BF298" s="212"/>
      <c r="BG298" s="214"/>
      <c r="BH298" s="214"/>
      <c r="BI298" s="227"/>
      <c r="BJ298" s="227"/>
      <c r="BK298" s="227"/>
      <c r="BL298" s="214"/>
      <c r="BM298" s="214"/>
      <c r="BN298" s="214"/>
      <c r="BO298" s="214"/>
      <c r="BP298" s="214"/>
      <c r="BQ298" s="214"/>
      <c r="BR298" s="214"/>
      <c r="BS298" s="214"/>
      <c r="BT298" s="215"/>
      <c r="BU298" s="216"/>
      <c r="BV298" s="217"/>
      <c r="BW298" s="213"/>
    </row>
    <row r="299" spans="2:75" ht="15.75" customHeight="1">
      <c r="B299" s="394" t="s">
        <v>1294</v>
      </c>
      <c r="C299" s="395">
        <v>7124064000143</v>
      </c>
      <c r="D299" s="396" t="s">
        <v>27</v>
      </c>
      <c r="E299" s="396" t="s">
        <v>903</v>
      </c>
      <c r="F299" s="396"/>
      <c r="G299" s="397"/>
      <c r="H299" s="397" t="s">
        <v>62</v>
      </c>
      <c r="I299" s="397" t="s">
        <v>62</v>
      </c>
      <c r="J299" s="397" t="s">
        <v>904</v>
      </c>
      <c r="K299" s="398" t="s">
        <v>81</v>
      </c>
      <c r="L299" s="399"/>
      <c r="M299" s="399" t="s">
        <v>62</v>
      </c>
      <c r="N299" s="398">
        <v>141720</v>
      </c>
      <c r="O299" s="398" t="s">
        <v>1675</v>
      </c>
      <c r="P299" s="402">
        <v>38357</v>
      </c>
      <c r="Q299" s="403">
        <v>50496922.850000001</v>
      </c>
      <c r="R299" s="403">
        <v>55054770.286428571</v>
      </c>
      <c r="S299" s="398">
        <v>3</v>
      </c>
      <c r="T299" s="400">
        <v>-2.3771904049708636E-2</v>
      </c>
      <c r="U299" s="400">
        <v>-0.3073040434833364</v>
      </c>
      <c r="V299" s="400">
        <v>-0.21444519195934364</v>
      </c>
      <c r="W299" s="400">
        <v>-2.1022799291583452</v>
      </c>
      <c r="X299" s="400">
        <v>-8.5351578407404927E-2</v>
      </c>
      <c r="Y299" s="400">
        <v>-0.64723652407801979</v>
      </c>
      <c r="Z299" s="400">
        <v>-2.2609914384793317E-2</v>
      </c>
      <c r="AA299" s="400">
        <v>-0.12852208323202319</v>
      </c>
      <c r="AB299" s="400">
        <v>0.23983428264047438</v>
      </c>
      <c r="AC299" s="404">
        <v>-1.2909772407871403</v>
      </c>
      <c r="AD299" s="607">
        <v>11361553000196</v>
      </c>
      <c r="AE299" s="401" t="s">
        <v>118</v>
      </c>
      <c r="AF299" s="401" t="s">
        <v>1028</v>
      </c>
      <c r="AG299" s="405" t="s">
        <v>1836</v>
      </c>
      <c r="AH299" s="405" t="s">
        <v>1024</v>
      </c>
      <c r="AI299" s="405">
        <v>500</v>
      </c>
      <c r="AJ299" s="405">
        <v>500</v>
      </c>
      <c r="AK299" s="405">
        <v>500</v>
      </c>
      <c r="AL299" s="400">
        <v>0.02</v>
      </c>
      <c r="AM299" s="400">
        <v>0.2</v>
      </c>
      <c r="AN299" s="400" t="s">
        <v>62</v>
      </c>
      <c r="AO299" s="401" t="s">
        <v>1675</v>
      </c>
      <c r="AP299" s="401" t="s">
        <v>1021</v>
      </c>
      <c r="AQ299" s="407" t="s">
        <v>957</v>
      </c>
      <c r="AR299" s="400">
        <v>4.0000000000000001E-3</v>
      </c>
      <c r="AS299" s="400">
        <v>4.0000000000000001E-3</v>
      </c>
      <c r="AT299" s="400"/>
      <c r="AW299" s="226"/>
      <c r="AX299" s="226"/>
      <c r="AY299" s="212"/>
      <c r="AZ299" s="212"/>
      <c r="BA299" s="212"/>
      <c r="BB299" s="214"/>
      <c r="BC299" s="212"/>
      <c r="BD299" s="212"/>
      <c r="BE299" s="212"/>
      <c r="BF299" s="212"/>
      <c r="BG299" s="214"/>
      <c r="BH299" s="214"/>
      <c r="BI299" s="227"/>
      <c r="BJ299" s="227"/>
      <c r="BK299" s="227"/>
      <c r="BL299" s="214"/>
      <c r="BM299" s="214"/>
      <c r="BN299" s="214"/>
      <c r="BO299" s="214"/>
      <c r="BP299" s="214"/>
      <c r="BQ299" s="214"/>
      <c r="BR299" s="214"/>
      <c r="BS299" s="214"/>
      <c r="BT299" s="215"/>
      <c r="BU299" s="216"/>
      <c r="BV299" s="217"/>
      <c r="BW299" s="213"/>
    </row>
    <row r="300" spans="2:75" ht="15.75" customHeight="1">
      <c r="B300" s="394" t="s">
        <v>357</v>
      </c>
      <c r="C300" s="395">
        <v>4437399000123</v>
      </c>
      <c r="D300" s="396" t="s">
        <v>27</v>
      </c>
      <c r="E300" s="396" t="s">
        <v>903</v>
      </c>
      <c r="F300" s="396"/>
      <c r="G300" s="397"/>
      <c r="H300" s="397" t="s">
        <v>62</v>
      </c>
      <c r="I300" s="397" t="s">
        <v>62</v>
      </c>
      <c r="J300" s="397" t="s">
        <v>904</v>
      </c>
      <c r="K300" s="398" t="s">
        <v>81</v>
      </c>
      <c r="L300" s="399"/>
      <c r="M300" s="399" t="s">
        <v>62</v>
      </c>
      <c r="N300" s="398">
        <v>349011</v>
      </c>
      <c r="O300" s="398" t="s">
        <v>1678</v>
      </c>
      <c r="P300" s="402">
        <v>41547</v>
      </c>
      <c r="Q300" s="403">
        <v>33283424.379999999</v>
      </c>
      <c r="R300" s="403">
        <v>30663798.136825386</v>
      </c>
      <c r="S300" s="398">
        <v>3</v>
      </c>
      <c r="T300" s="400">
        <v>0.10326787924707981</v>
      </c>
      <c r="U300" s="400">
        <v>1.3349640309929445</v>
      </c>
      <c r="V300" s="400">
        <v>9.1793414849193899E-2</v>
      </c>
      <c r="W300" s="400">
        <v>0.89988239840300022</v>
      </c>
      <c r="X300" s="400">
        <v>0.44408465463175295</v>
      </c>
      <c r="Y300" s="400">
        <v>3.3675746087351448</v>
      </c>
      <c r="Z300" s="400">
        <v>0.87404784433279414</v>
      </c>
      <c r="AA300" s="400">
        <v>4.9683713032395325</v>
      </c>
      <c r="AB300" s="400">
        <v>0.24835640426778866</v>
      </c>
      <c r="AC300" s="404">
        <v>8.6369834413149785E-2</v>
      </c>
      <c r="AD300" s="607">
        <v>14213077000154</v>
      </c>
      <c r="AE300" s="401" t="s">
        <v>356</v>
      </c>
      <c r="AF300" s="401" t="s">
        <v>1018</v>
      </c>
      <c r="AG300" s="405" t="s">
        <v>1835</v>
      </c>
      <c r="AH300" s="405" t="s">
        <v>1024</v>
      </c>
      <c r="AI300" s="405">
        <v>10000</v>
      </c>
      <c r="AJ300" s="405">
        <v>1000</v>
      </c>
      <c r="AK300" s="405">
        <v>1000</v>
      </c>
      <c r="AL300" s="400">
        <v>1.9E-2</v>
      </c>
      <c r="AM300" s="400">
        <v>0.2</v>
      </c>
      <c r="AN300" s="400" t="s">
        <v>964</v>
      </c>
      <c r="AO300" s="401" t="s">
        <v>1675</v>
      </c>
      <c r="AP300" s="401" t="s">
        <v>1021</v>
      </c>
      <c r="AQ300" s="407" t="s">
        <v>957</v>
      </c>
      <c r="AR300" s="400">
        <v>4.4333333333333325E-3</v>
      </c>
      <c r="AS300" s="400">
        <v>4.4333333333333325E-3</v>
      </c>
      <c r="AT300" s="400"/>
      <c r="AW300" s="226"/>
      <c r="AX300" s="226"/>
      <c r="AY300" s="212"/>
      <c r="AZ300" s="212"/>
      <c r="BA300" s="212"/>
      <c r="BB300" s="214"/>
      <c r="BC300" s="212"/>
      <c r="BD300" s="212"/>
      <c r="BE300" s="212"/>
      <c r="BF300" s="212"/>
      <c r="BG300" s="214"/>
      <c r="BH300" s="214"/>
      <c r="BI300" s="227"/>
      <c r="BJ300" s="227"/>
      <c r="BK300" s="227"/>
      <c r="BL300" s="214"/>
      <c r="BM300" s="214"/>
      <c r="BN300" s="214"/>
      <c r="BO300" s="214"/>
      <c r="BP300" s="214"/>
      <c r="BQ300" s="214"/>
      <c r="BR300" s="214"/>
      <c r="BS300" s="214"/>
      <c r="BT300" s="215"/>
      <c r="BU300" s="216"/>
      <c r="BV300" s="217"/>
      <c r="BW300" s="213"/>
    </row>
    <row r="301" spans="2:75" ht="15.75" customHeight="1">
      <c r="B301" s="394" t="s">
        <v>373</v>
      </c>
      <c r="C301" s="395">
        <v>13401715000106</v>
      </c>
      <c r="D301" s="396" t="s">
        <v>27</v>
      </c>
      <c r="E301" s="396" t="s">
        <v>903</v>
      </c>
      <c r="F301" s="396"/>
      <c r="G301" s="397"/>
      <c r="H301" s="397" t="s">
        <v>62</v>
      </c>
      <c r="I301" s="397" t="s">
        <v>62</v>
      </c>
      <c r="J301" s="397" t="s">
        <v>904</v>
      </c>
      <c r="K301" s="398" t="s">
        <v>81</v>
      </c>
      <c r="L301" s="399"/>
      <c r="M301" s="399" t="s">
        <v>62</v>
      </c>
      <c r="N301" s="398">
        <v>282219</v>
      </c>
      <c r="O301" s="398" t="s">
        <v>1678</v>
      </c>
      <c r="P301" s="402">
        <v>40753</v>
      </c>
      <c r="Q301" s="403">
        <v>48458102.740000002</v>
      </c>
      <c r="R301" s="403">
        <v>63771633.811071411</v>
      </c>
      <c r="S301" s="398">
        <v>3</v>
      </c>
      <c r="T301" s="400">
        <v>0.162679513486645</v>
      </c>
      <c r="U301" s="400">
        <v>2.1029898228518507</v>
      </c>
      <c r="V301" s="400">
        <v>6.5977127884668807E-3</v>
      </c>
      <c r="W301" s="400">
        <v>6.4679646332079579E-2</v>
      </c>
      <c r="X301" s="400">
        <v>0.14420580514038361</v>
      </c>
      <c r="Y301" s="400">
        <v>1.0935388168853895</v>
      </c>
      <c r="Z301" s="400">
        <v>0.23785500208241328</v>
      </c>
      <c r="AA301" s="400">
        <v>1.3520449416362712</v>
      </c>
      <c r="AB301" s="400">
        <v>0.20792887118283743</v>
      </c>
      <c r="AC301" s="404">
        <v>-0.33179371144479564</v>
      </c>
      <c r="AD301" s="607">
        <v>13396819000161</v>
      </c>
      <c r="AE301" s="401" t="s">
        <v>371</v>
      </c>
      <c r="AF301" s="401" t="s">
        <v>1026</v>
      </c>
      <c r="AG301" s="405" t="s">
        <v>1027</v>
      </c>
      <c r="AH301" s="405" t="s">
        <v>1024</v>
      </c>
      <c r="AI301" s="405">
        <v>30000</v>
      </c>
      <c r="AJ301" s="405">
        <v>10000</v>
      </c>
      <c r="AK301" s="405">
        <v>30000</v>
      </c>
      <c r="AL301" s="400">
        <v>1.9574999999999999E-2</v>
      </c>
      <c r="AM301" s="400">
        <v>0.2</v>
      </c>
      <c r="AN301" s="400" t="s">
        <v>1097</v>
      </c>
      <c r="AO301" s="401" t="s">
        <v>1675</v>
      </c>
      <c r="AP301" s="401" t="s">
        <v>1021</v>
      </c>
      <c r="AQ301" s="407" t="s">
        <v>957</v>
      </c>
      <c r="AR301" s="400">
        <v>4.5022500000000002E-3</v>
      </c>
      <c r="AS301" s="400">
        <v>4.5022500000000002E-3</v>
      </c>
      <c r="AT301" s="400"/>
      <c r="AW301" s="226"/>
      <c r="AX301" s="226"/>
      <c r="AY301" s="212"/>
      <c r="AZ301" s="212"/>
      <c r="BA301" s="212"/>
      <c r="BB301" s="214"/>
      <c r="BC301" s="212"/>
      <c r="BD301" s="212"/>
      <c r="BE301" s="212"/>
      <c r="BF301" s="212"/>
      <c r="BG301" s="214"/>
      <c r="BH301" s="214"/>
      <c r="BI301" s="227"/>
      <c r="BJ301" s="227"/>
      <c r="BK301" s="227"/>
      <c r="BL301" s="214"/>
      <c r="BM301" s="214"/>
      <c r="BN301" s="214"/>
      <c r="BO301" s="214"/>
      <c r="BP301" s="214"/>
      <c r="BQ301" s="214"/>
      <c r="BR301" s="214"/>
      <c r="BS301" s="214"/>
      <c r="BT301" s="215"/>
      <c r="BU301" s="216"/>
      <c r="BV301" s="217"/>
      <c r="BW301" s="213"/>
    </row>
    <row r="302" spans="2:75" ht="15.75" customHeight="1">
      <c r="B302" s="394" t="s">
        <v>379</v>
      </c>
      <c r="C302" s="395">
        <v>8279304000141</v>
      </c>
      <c r="D302" s="396" t="s">
        <v>27</v>
      </c>
      <c r="E302" s="396" t="s">
        <v>903</v>
      </c>
      <c r="F302" s="396"/>
      <c r="G302" s="397"/>
      <c r="H302" s="397" t="s">
        <v>62</v>
      </c>
      <c r="I302" s="397" t="s">
        <v>62</v>
      </c>
      <c r="J302" s="397" t="s">
        <v>904</v>
      </c>
      <c r="K302" s="398" t="s">
        <v>81</v>
      </c>
      <c r="L302" s="399"/>
      <c r="M302" s="399" t="s">
        <v>62</v>
      </c>
      <c r="N302" s="398">
        <v>173126</v>
      </c>
      <c r="O302" s="398" t="s">
        <v>1675</v>
      </c>
      <c r="P302" s="402">
        <v>39014</v>
      </c>
      <c r="Q302" s="403">
        <v>957886346.38999999</v>
      </c>
      <c r="R302" s="403">
        <v>1013217244.2058729</v>
      </c>
      <c r="S302" s="398">
        <v>3</v>
      </c>
      <c r="T302" s="400">
        <v>4.4035713299779289E-2</v>
      </c>
      <c r="U302" s="400">
        <v>0.56925826077701036</v>
      </c>
      <c r="V302" s="400">
        <v>-0.10444403393760271</v>
      </c>
      <c r="W302" s="400">
        <v>-1.0239007657909314</v>
      </c>
      <c r="X302" s="400">
        <v>-5.040938983950527E-2</v>
      </c>
      <c r="Y302" s="400">
        <v>-0.3822635605504468</v>
      </c>
      <c r="Z302" s="400">
        <v>-0.11414043519340589</v>
      </c>
      <c r="AA302" s="400">
        <v>-0.6488112366286769</v>
      </c>
      <c r="AB302" s="400">
        <v>0.18742149322663448</v>
      </c>
      <c r="AC302" s="404">
        <v>-1.0131706287694835</v>
      </c>
      <c r="AD302" s="607" t="s">
        <v>62</v>
      </c>
      <c r="AE302" s="401" t="s">
        <v>378</v>
      </c>
      <c r="AF302" s="401" t="s">
        <v>1026</v>
      </c>
      <c r="AG302" s="405" t="s">
        <v>1027</v>
      </c>
      <c r="AH302" s="405" t="s">
        <v>1024</v>
      </c>
      <c r="AI302" s="405">
        <v>500</v>
      </c>
      <c r="AJ302" s="405">
        <v>500</v>
      </c>
      <c r="AK302" s="405">
        <v>500</v>
      </c>
      <c r="AL302" s="400">
        <v>0.02</v>
      </c>
      <c r="AM302" s="400" t="s">
        <v>62</v>
      </c>
      <c r="AN302" s="400" t="s">
        <v>1086</v>
      </c>
      <c r="AO302" s="401" t="s">
        <v>1675</v>
      </c>
      <c r="AP302" s="401" t="s">
        <v>1021</v>
      </c>
      <c r="AQ302" s="407" t="s">
        <v>965</v>
      </c>
      <c r="AR302" s="400">
        <v>5.0000000000000001E-3</v>
      </c>
      <c r="AS302" s="400">
        <v>5.0000000000000001E-3</v>
      </c>
      <c r="AT302" s="400"/>
      <c r="AW302" s="226"/>
      <c r="AX302" s="226"/>
      <c r="AY302" s="212"/>
      <c r="AZ302" s="212"/>
      <c r="BA302" s="212"/>
      <c r="BB302" s="214"/>
      <c r="BC302" s="212"/>
      <c r="BD302" s="212"/>
      <c r="BE302" s="212"/>
      <c r="BF302" s="212"/>
      <c r="BG302" s="214"/>
      <c r="BH302" s="214"/>
      <c r="BI302" s="227"/>
      <c r="BJ302" s="227"/>
      <c r="BK302" s="227"/>
      <c r="BL302" s="214"/>
      <c r="BM302" s="214"/>
      <c r="BN302" s="214"/>
      <c r="BO302" s="214"/>
      <c r="BP302" s="214"/>
      <c r="BQ302" s="214"/>
      <c r="BR302" s="214"/>
      <c r="BS302" s="214"/>
      <c r="BT302" s="215"/>
      <c r="BU302" s="216"/>
      <c r="BV302" s="217"/>
      <c r="BW302" s="213"/>
    </row>
    <row r="303" spans="2:75" ht="15.75" customHeight="1">
      <c r="B303" s="394" t="s">
        <v>1385</v>
      </c>
      <c r="C303" s="395">
        <v>31146414000157</v>
      </c>
      <c r="D303" s="396" t="s">
        <v>27</v>
      </c>
      <c r="E303" s="396" t="s">
        <v>903</v>
      </c>
      <c r="F303" s="396"/>
      <c r="G303" s="397"/>
      <c r="H303" s="397" t="s">
        <v>62</v>
      </c>
      <c r="I303" s="397" t="s">
        <v>62</v>
      </c>
      <c r="J303" s="397" t="s">
        <v>904</v>
      </c>
      <c r="K303" s="398" t="s">
        <v>81</v>
      </c>
      <c r="L303" s="399"/>
      <c r="M303" s="399" t="s">
        <v>62</v>
      </c>
      <c r="N303" s="398">
        <v>487198</v>
      </c>
      <c r="O303" s="398" t="s">
        <v>1675</v>
      </c>
      <c r="P303" s="402">
        <v>43507</v>
      </c>
      <c r="Q303" s="403">
        <v>6596716.1100000003</v>
      </c>
      <c r="R303" s="403">
        <v>12740588.708253967</v>
      </c>
      <c r="S303" s="398">
        <v>3</v>
      </c>
      <c r="T303" s="400">
        <v>7.3437694274448795E-2</v>
      </c>
      <c r="U303" s="400">
        <v>0.94934340755543223</v>
      </c>
      <c r="V303" s="400">
        <v>-6.3071952805137221E-2</v>
      </c>
      <c r="W303" s="400">
        <v>-0.61831603340494035</v>
      </c>
      <c r="X303" s="400">
        <v>9.4924923343861822E-2</v>
      </c>
      <c r="Y303" s="400">
        <v>0.71983293783027802</v>
      </c>
      <c r="Z303" s="400">
        <v>9.4333161220910622E-2</v>
      </c>
      <c r="AA303" s="400">
        <v>0.53622027008328121</v>
      </c>
      <c r="AB303" s="400">
        <v>0.22410370713038594</v>
      </c>
      <c r="AC303" s="404">
        <v>-0.61209633956931053</v>
      </c>
      <c r="AD303" s="607" t="s">
        <v>62</v>
      </c>
      <c r="AE303" s="401" t="s">
        <v>445</v>
      </c>
      <c r="AF303" s="401" t="s">
        <v>1018</v>
      </c>
      <c r="AG303" s="405" t="s">
        <v>1835</v>
      </c>
      <c r="AH303" s="405" t="s">
        <v>1024</v>
      </c>
      <c r="AI303" s="405">
        <v>1000</v>
      </c>
      <c r="AJ303" s="405">
        <v>0</v>
      </c>
      <c r="AK303" s="405">
        <v>0</v>
      </c>
      <c r="AL303" s="400">
        <v>0.02</v>
      </c>
      <c r="AM303" s="400">
        <v>0.2</v>
      </c>
      <c r="AN303" s="400" t="s">
        <v>62</v>
      </c>
      <c r="AO303" s="401" t="s">
        <v>1678</v>
      </c>
      <c r="AP303" s="401" t="s">
        <v>1021</v>
      </c>
      <c r="AQ303" s="407" t="s">
        <v>957</v>
      </c>
      <c r="AR303" s="400">
        <v>5.3333333333333332E-3</v>
      </c>
      <c r="AS303" s="400">
        <v>5.3333333333333332E-3</v>
      </c>
      <c r="AT303" s="400"/>
      <c r="AW303" s="226"/>
      <c r="AX303" s="226"/>
      <c r="AY303" s="212"/>
      <c r="AZ303" s="212"/>
      <c r="BA303" s="212"/>
      <c r="BB303" s="214"/>
      <c r="BC303" s="212"/>
      <c r="BD303" s="212"/>
      <c r="BE303" s="212"/>
      <c r="BF303" s="212"/>
      <c r="BG303" s="214"/>
      <c r="BH303" s="214"/>
      <c r="BI303" s="227"/>
      <c r="BJ303" s="227"/>
      <c r="BK303" s="227"/>
      <c r="BL303" s="214"/>
      <c r="BM303" s="214"/>
      <c r="BN303" s="214"/>
      <c r="BO303" s="214"/>
      <c r="BP303" s="214"/>
      <c r="BQ303" s="214"/>
      <c r="BR303" s="214"/>
      <c r="BS303" s="214"/>
      <c r="BT303" s="215"/>
      <c r="BU303" s="216"/>
      <c r="BV303" s="217"/>
      <c r="BW303" s="213"/>
    </row>
    <row r="304" spans="2:75" ht="15.75" customHeight="1">
      <c r="B304" s="394" t="s">
        <v>1387</v>
      </c>
      <c r="C304" s="395">
        <v>11952816000131</v>
      </c>
      <c r="D304" s="396" t="s">
        <v>27</v>
      </c>
      <c r="E304" s="396" t="s">
        <v>903</v>
      </c>
      <c r="F304" s="396"/>
      <c r="G304" s="397"/>
      <c r="H304" s="397" t="s">
        <v>62</v>
      </c>
      <c r="I304" s="397" t="s">
        <v>62</v>
      </c>
      <c r="J304" s="397" t="s">
        <v>907</v>
      </c>
      <c r="K304" s="398"/>
      <c r="L304" s="399"/>
      <c r="M304" s="399" t="s">
        <v>1775</v>
      </c>
      <c r="N304" s="398">
        <v>354465</v>
      </c>
      <c r="O304" s="398" t="s">
        <v>1675</v>
      </c>
      <c r="P304" s="402">
        <v>40367</v>
      </c>
      <c r="Q304" s="403">
        <v>405444308.88</v>
      </c>
      <c r="R304" s="403">
        <v>431513258.24273807</v>
      </c>
      <c r="S304" s="398">
        <v>3</v>
      </c>
      <c r="T304" s="400">
        <v>-0.16753238816533322</v>
      </c>
      <c r="U304" s="400">
        <v>-2.1657238810139723</v>
      </c>
      <c r="V304" s="400">
        <v>-0.15072479474401901</v>
      </c>
      <c r="W304" s="400">
        <v>-1.4776069723071084</v>
      </c>
      <c r="X304" s="400">
        <v>6.9416379202898337E-2</v>
      </c>
      <c r="Y304" s="400">
        <v>0.52639701371319614</v>
      </c>
      <c r="Z304" s="400">
        <v>0.47367451493342738</v>
      </c>
      <c r="AA304" s="400">
        <v>2.6925195025995525</v>
      </c>
      <c r="AB304" s="400">
        <v>0.15193143847331725</v>
      </c>
      <c r="AC304" s="404">
        <v>-1.6371104176449063</v>
      </c>
      <c r="AD304" s="607">
        <v>46785338000105</v>
      </c>
      <c r="AE304" s="401" t="s">
        <v>452</v>
      </c>
      <c r="AF304" s="401" t="s">
        <v>1018</v>
      </c>
      <c r="AG304" s="405" t="s">
        <v>1835</v>
      </c>
      <c r="AH304" s="405" t="s">
        <v>1035</v>
      </c>
      <c r="AI304" s="405">
        <v>0</v>
      </c>
      <c r="AJ304" s="405">
        <v>0</v>
      </c>
      <c r="AK304" s="405">
        <v>0</v>
      </c>
      <c r="AL304" s="400">
        <v>8.6199999999999992E-3</v>
      </c>
      <c r="AM304" s="400" t="s">
        <v>62</v>
      </c>
      <c r="AN304" s="400" t="s">
        <v>62</v>
      </c>
      <c r="AO304" s="401" t="s">
        <v>1678</v>
      </c>
      <c r="AP304" s="401" t="s">
        <v>1021</v>
      </c>
      <c r="AQ304" s="407" t="s">
        <v>985</v>
      </c>
      <c r="AR304" s="400" t="s">
        <v>62</v>
      </c>
      <c r="AS304" s="400" t="s">
        <v>62</v>
      </c>
      <c r="AT304" s="400"/>
      <c r="AW304" s="226"/>
      <c r="AX304" s="226"/>
      <c r="AY304" s="212"/>
      <c r="AZ304" s="212"/>
      <c r="BA304" s="212"/>
      <c r="BB304" s="214"/>
      <c r="BC304" s="212"/>
      <c r="BD304" s="212"/>
      <c r="BE304" s="212"/>
      <c r="BF304" s="212"/>
      <c r="BG304" s="214"/>
      <c r="BH304" s="214"/>
      <c r="BI304" s="227"/>
      <c r="BJ304" s="227"/>
      <c r="BK304" s="227"/>
      <c r="BL304" s="214"/>
      <c r="BM304" s="214"/>
      <c r="BN304" s="214"/>
      <c r="BO304" s="214"/>
      <c r="BP304" s="214"/>
      <c r="BQ304" s="214"/>
      <c r="BR304" s="214"/>
      <c r="BS304" s="214"/>
      <c r="BT304" s="215"/>
      <c r="BU304" s="216"/>
      <c r="BV304" s="217"/>
      <c r="BW304" s="213"/>
    </row>
    <row r="305" spans="2:75" ht="15.75" customHeight="1">
      <c r="B305" s="394" t="s">
        <v>464</v>
      </c>
      <c r="C305" s="395">
        <v>9296009000166</v>
      </c>
      <c r="D305" s="396" t="s">
        <v>27</v>
      </c>
      <c r="E305" s="396" t="s">
        <v>903</v>
      </c>
      <c r="F305" s="396"/>
      <c r="G305" s="397"/>
      <c r="H305" s="397" t="s">
        <v>62</v>
      </c>
      <c r="I305" s="397" t="s">
        <v>62</v>
      </c>
      <c r="J305" s="397" t="s">
        <v>904</v>
      </c>
      <c r="K305" s="398" t="s">
        <v>81</v>
      </c>
      <c r="L305" s="399"/>
      <c r="M305" s="399" t="s">
        <v>62</v>
      </c>
      <c r="N305" s="398">
        <v>219517</v>
      </c>
      <c r="O305" s="398" t="s">
        <v>1675</v>
      </c>
      <c r="P305" s="402">
        <v>39758</v>
      </c>
      <c r="Q305" s="403">
        <v>11291054.08</v>
      </c>
      <c r="R305" s="403">
        <v>13069632.265555562</v>
      </c>
      <c r="S305" s="398">
        <v>3</v>
      </c>
      <c r="T305" s="400">
        <v>8.7358532088828156E-2</v>
      </c>
      <c r="U305" s="400">
        <v>1.1293007950700829</v>
      </c>
      <c r="V305" s="400">
        <v>-1.0338908787900114E-2</v>
      </c>
      <c r="W305" s="400">
        <v>-0.10135587669562675</v>
      </c>
      <c r="X305" s="400">
        <v>0.39985739794322428</v>
      </c>
      <c r="Y305" s="400">
        <v>3.0321912869182612</v>
      </c>
      <c r="Z305" s="400">
        <v>0.49422099578321377</v>
      </c>
      <c r="AA305" s="400">
        <v>2.809312360677664</v>
      </c>
      <c r="AB305" s="400">
        <v>0.23365573768125128</v>
      </c>
      <c r="AC305" s="404">
        <v>-0.34375421099460035</v>
      </c>
      <c r="AD305" s="607" t="s">
        <v>62</v>
      </c>
      <c r="AE305" s="401" t="s">
        <v>463</v>
      </c>
      <c r="AF305" s="401" t="s">
        <v>1028</v>
      </c>
      <c r="AG305" s="405" t="s">
        <v>1836</v>
      </c>
      <c r="AH305" s="405" t="s">
        <v>1024</v>
      </c>
      <c r="AI305" s="405">
        <v>500</v>
      </c>
      <c r="AJ305" s="405">
        <v>0</v>
      </c>
      <c r="AK305" s="405">
        <v>0</v>
      </c>
      <c r="AL305" s="400">
        <v>2.5000000000000001E-2</v>
      </c>
      <c r="AM305" s="400">
        <v>0.2</v>
      </c>
      <c r="AN305" s="400" t="s">
        <v>1097</v>
      </c>
      <c r="AO305" s="401" t="s">
        <v>1678</v>
      </c>
      <c r="AP305" s="401" t="s">
        <v>1021</v>
      </c>
      <c r="AQ305" s="407" t="s">
        <v>968</v>
      </c>
      <c r="AR305" s="400">
        <v>8.3333333333333332E-3</v>
      </c>
      <c r="AS305" s="400">
        <v>8.3333333333333332E-3</v>
      </c>
      <c r="AT305" s="400"/>
      <c r="AW305" s="226"/>
      <c r="AX305" s="226"/>
      <c r="AY305" s="212"/>
      <c r="AZ305" s="212"/>
      <c r="BA305" s="212"/>
      <c r="BB305" s="214"/>
      <c r="BC305" s="212"/>
      <c r="BD305" s="212"/>
      <c r="BE305" s="212"/>
      <c r="BF305" s="212"/>
      <c r="BG305" s="214"/>
      <c r="BH305" s="214"/>
      <c r="BI305" s="227"/>
      <c r="BJ305" s="227"/>
      <c r="BK305" s="227"/>
      <c r="BL305" s="214"/>
      <c r="BM305" s="214"/>
      <c r="BN305" s="214"/>
      <c r="BO305" s="214"/>
      <c r="BP305" s="214"/>
      <c r="BQ305" s="214"/>
      <c r="BR305" s="214"/>
      <c r="BS305" s="214"/>
      <c r="BT305" s="215"/>
      <c r="BU305" s="216"/>
      <c r="BV305" s="217"/>
      <c r="BW305" s="213"/>
    </row>
    <row r="306" spans="2:75" ht="15.75" customHeight="1">
      <c r="B306" s="394" t="s">
        <v>1401</v>
      </c>
      <c r="C306" s="395">
        <v>9296022000115</v>
      </c>
      <c r="D306" s="396" t="s">
        <v>27</v>
      </c>
      <c r="E306" s="396" t="s">
        <v>903</v>
      </c>
      <c r="F306" s="396"/>
      <c r="G306" s="397"/>
      <c r="H306" s="397" t="s">
        <v>62</v>
      </c>
      <c r="I306" s="397" t="s">
        <v>62</v>
      </c>
      <c r="J306" s="397" t="s">
        <v>904</v>
      </c>
      <c r="K306" s="398" t="s">
        <v>81</v>
      </c>
      <c r="L306" s="399"/>
      <c r="M306" s="399" t="s">
        <v>62</v>
      </c>
      <c r="N306" s="398">
        <v>220272</v>
      </c>
      <c r="O306" s="398" t="s">
        <v>1675</v>
      </c>
      <c r="P306" s="402">
        <v>39773</v>
      </c>
      <c r="Q306" s="403">
        <v>39129294.130000003</v>
      </c>
      <c r="R306" s="403">
        <v>46430485.102936484</v>
      </c>
      <c r="S306" s="398">
        <v>3</v>
      </c>
      <c r="T306" s="400">
        <v>6.4820041114125537E-2</v>
      </c>
      <c r="U306" s="400">
        <v>0.83794132314660053</v>
      </c>
      <c r="V306" s="400">
        <v>-6.828872905458705E-2</v>
      </c>
      <c r="W306" s="400">
        <v>-0.66945788416840979</v>
      </c>
      <c r="X306" s="400">
        <v>0.3434766660151094</v>
      </c>
      <c r="Y306" s="400">
        <v>2.6046459545526006</v>
      </c>
      <c r="Z306" s="400">
        <v>0.31977684271676665</v>
      </c>
      <c r="AA306" s="400">
        <v>1.8177152419011058</v>
      </c>
      <c r="AB306" s="400">
        <v>0.25936428329552341</v>
      </c>
      <c r="AC306" s="404">
        <v>-0.51784147168722516</v>
      </c>
      <c r="AD306" s="607" t="s">
        <v>62</v>
      </c>
      <c r="AE306" s="401" t="s">
        <v>463</v>
      </c>
      <c r="AF306" s="401" t="s">
        <v>1028</v>
      </c>
      <c r="AG306" s="405" t="s">
        <v>1836</v>
      </c>
      <c r="AH306" s="405" t="s">
        <v>1024</v>
      </c>
      <c r="AI306" s="405">
        <v>500</v>
      </c>
      <c r="AJ306" s="405">
        <v>0</v>
      </c>
      <c r="AK306" s="405">
        <v>0</v>
      </c>
      <c r="AL306" s="400">
        <v>2.5000000000000001E-2</v>
      </c>
      <c r="AM306" s="400">
        <v>0.2</v>
      </c>
      <c r="AN306" s="400" t="s">
        <v>1097</v>
      </c>
      <c r="AO306" s="401" t="s">
        <v>1678</v>
      </c>
      <c r="AP306" s="401" t="s">
        <v>1021</v>
      </c>
      <c r="AQ306" s="407" t="s">
        <v>979</v>
      </c>
      <c r="AR306" s="400">
        <v>8.3333333333333332E-3</v>
      </c>
      <c r="AS306" s="400">
        <v>8.3333333333333332E-3</v>
      </c>
      <c r="AT306" s="400"/>
      <c r="AW306" s="226"/>
      <c r="AX306" s="226"/>
      <c r="AY306" s="212"/>
      <c r="AZ306" s="212"/>
      <c r="BA306" s="212"/>
      <c r="BB306" s="214"/>
      <c r="BC306" s="212"/>
      <c r="BD306" s="212"/>
      <c r="BE306" s="212"/>
      <c r="BF306" s="212"/>
      <c r="BG306" s="214"/>
      <c r="BH306" s="214"/>
      <c r="BI306" s="227"/>
      <c r="BJ306" s="227"/>
      <c r="BK306" s="227"/>
      <c r="BL306" s="214"/>
      <c r="BM306" s="214"/>
      <c r="BN306" s="214"/>
      <c r="BO306" s="214"/>
      <c r="BP306" s="214"/>
      <c r="BQ306" s="214"/>
      <c r="BR306" s="214"/>
      <c r="BS306" s="214"/>
      <c r="BT306" s="215"/>
      <c r="BU306" s="216"/>
      <c r="BV306" s="217"/>
      <c r="BW306" s="213"/>
    </row>
    <row r="307" spans="2:75" ht="15.75" customHeight="1">
      <c r="B307" s="394" t="s">
        <v>1405</v>
      </c>
      <c r="C307" s="395">
        <v>7899238000140</v>
      </c>
      <c r="D307" s="396" t="s">
        <v>27</v>
      </c>
      <c r="E307" s="396" t="s">
        <v>903</v>
      </c>
      <c r="F307" s="396"/>
      <c r="G307" s="397"/>
      <c r="H307" s="397" t="s">
        <v>62</v>
      </c>
      <c r="I307" s="397" t="s">
        <v>62</v>
      </c>
      <c r="J307" s="397" t="s">
        <v>904</v>
      </c>
      <c r="K307" s="398" t="s">
        <v>81</v>
      </c>
      <c r="L307" s="399"/>
      <c r="M307" s="399" t="s">
        <v>62</v>
      </c>
      <c r="N307" s="398">
        <v>156906</v>
      </c>
      <c r="O307" s="398" t="s">
        <v>1675</v>
      </c>
      <c r="P307" s="402">
        <v>38818</v>
      </c>
      <c r="Q307" s="403">
        <v>263782067.75999999</v>
      </c>
      <c r="R307" s="403">
        <v>262821017.44202396</v>
      </c>
      <c r="S307" s="398">
        <v>3</v>
      </c>
      <c r="T307" s="400">
        <v>9.3350381841263985E-3</v>
      </c>
      <c r="U307" s="400">
        <v>0.12067586063172524</v>
      </c>
      <c r="V307" s="400">
        <v>-0.10882123628270757</v>
      </c>
      <c r="W307" s="400">
        <v>-1.066811984978925</v>
      </c>
      <c r="X307" s="400">
        <v>-0.1630887033432582</v>
      </c>
      <c r="Y307" s="400">
        <v>-1.2367312642354586</v>
      </c>
      <c r="Z307" s="400">
        <v>-1.225025775958255E-2</v>
      </c>
      <c r="AA307" s="400">
        <v>-6.9634436495244548E-2</v>
      </c>
      <c r="AB307" s="400">
        <v>0.24563526007262046</v>
      </c>
      <c r="AC307" s="404">
        <v>-0.74171053757501104</v>
      </c>
      <c r="AD307" s="607" t="s">
        <v>62</v>
      </c>
      <c r="AE307" s="401" t="s">
        <v>470</v>
      </c>
      <c r="AF307" s="401" t="s">
        <v>1051</v>
      </c>
      <c r="AG307" s="405" t="s">
        <v>1051</v>
      </c>
      <c r="AH307" s="405" t="s">
        <v>1024</v>
      </c>
      <c r="AI307" s="405">
        <v>5000</v>
      </c>
      <c r="AJ307" s="405">
        <v>0</v>
      </c>
      <c r="AK307" s="405">
        <v>5000</v>
      </c>
      <c r="AL307" s="400">
        <v>2.5000000000000001E-2</v>
      </c>
      <c r="AM307" s="400">
        <v>0.2</v>
      </c>
      <c r="AN307" s="400" t="s">
        <v>1097</v>
      </c>
      <c r="AO307" s="401" t="s">
        <v>1675</v>
      </c>
      <c r="AP307" s="401" t="s">
        <v>1021</v>
      </c>
      <c r="AQ307" s="407" t="s">
        <v>968</v>
      </c>
      <c r="AR307" s="400">
        <v>8.3333333333333332E-3</v>
      </c>
      <c r="AS307" s="400">
        <v>8.3333333333333332E-3</v>
      </c>
      <c r="AT307" s="400"/>
      <c r="AW307" s="226"/>
      <c r="AX307" s="226"/>
      <c r="AY307" s="212"/>
      <c r="AZ307" s="212"/>
      <c r="BA307" s="212"/>
      <c r="BB307" s="214"/>
      <c r="BC307" s="212"/>
      <c r="BD307" s="212"/>
      <c r="BE307" s="212"/>
      <c r="BF307" s="212"/>
      <c r="BG307" s="214"/>
      <c r="BH307" s="214"/>
      <c r="BI307" s="227"/>
      <c r="BJ307" s="227"/>
      <c r="BK307" s="227"/>
      <c r="BL307" s="214"/>
      <c r="BM307" s="214"/>
      <c r="BN307" s="214"/>
      <c r="BO307" s="214"/>
      <c r="BP307" s="214"/>
      <c r="BQ307" s="214"/>
      <c r="BR307" s="214"/>
      <c r="BS307" s="214"/>
      <c r="BT307" s="215"/>
      <c r="BU307" s="216"/>
      <c r="BV307" s="217"/>
      <c r="BW307" s="213"/>
    </row>
    <row r="308" spans="2:75" ht="15.75" customHeight="1">
      <c r="B308" s="394" t="s">
        <v>1408</v>
      </c>
      <c r="C308" s="395">
        <v>9577098000119</v>
      </c>
      <c r="D308" s="396" t="s">
        <v>27</v>
      </c>
      <c r="E308" s="396" t="s">
        <v>903</v>
      </c>
      <c r="F308" s="396"/>
      <c r="G308" s="397"/>
      <c r="H308" s="397" t="s">
        <v>62</v>
      </c>
      <c r="I308" s="397" t="s">
        <v>62</v>
      </c>
      <c r="J308" s="397" t="s">
        <v>904</v>
      </c>
      <c r="K308" s="398" t="s">
        <v>81</v>
      </c>
      <c r="L308" s="399"/>
      <c r="M308" s="399" t="s">
        <v>62</v>
      </c>
      <c r="N308" s="398">
        <v>221661</v>
      </c>
      <c r="O308" s="398" t="s">
        <v>1675</v>
      </c>
      <c r="P308" s="402">
        <v>39799</v>
      </c>
      <c r="Q308" s="403">
        <v>21023006.609999999</v>
      </c>
      <c r="R308" s="403">
        <v>33810055.188095249</v>
      </c>
      <c r="S308" s="398">
        <v>3</v>
      </c>
      <c r="T308" s="400">
        <v>6.3793303248604882E-2</v>
      </c>
      <c r="U308" s="400">
        <v>0.82466848235891377</v>
      </c>
      <c r="V308" s="400">
        <v>-7.2758308879749101E-2</v>
      </c>
      <c r="W308" s="400">
        <v>-0.71327471154680444</v>
      </c>
      <c r="X308" s="400">
        <v>3.242727914108734E-2</v>
      </c>
      <c r="Y308" s="400">
        <v>0.24590194848422581</v>
      </c>
      <c r="Z308" s="400">
        <v>0.15049111161421114</v>
      </c>
      <c r="AA308" s="400">
        <v>0.85544026586716071</v>
      </c>
      <c r="AB308" s="400">
        <v>0.20986318555334998</v>
      </c>
      <c r="AC308" s="404">
        <v>-0.7179846081088046</v>
      </c>
      <c r="AD308" s="607" t="s">
        <v>62</v>
      </c>
      <c r="AE308" s="401" t="s">
        <v>116</v>
      </c>
      <c r="AF308" s="401" t="s">
        <v>1045</v>
      </c>
      <c r="AG308" s="405" t="s">
        <v>1045</v>
      </c>
      <c r="AH308" s="405" t="s">
        <v>1024</v>
      </c>
      <c r="AI308" s="405">
        <v>500</v>
      </c>
      <c r="AJ308" s="405">
        <v>500</v>
      </c>
      <c r="AK308" s="405">
        <v>500</v>
      </c>
      <c r="AL308" s="400">
        <v>0.02</v>
      </c>
      <c r="AM308" s="400">
        <v>0.2</v>
      </c>
      <c r="AN308" s="400" t="s">
        <v>964</v>
      </c>
      <c r="AO308" s="401" t="s">
        <v>1675</v>
      </c>
      <c r="AP308" s="401" t="s">
        <v>1021</v>
      </c>
      <c r="AQ308" s="407" t="s">
        <v>957</v>
      </c>
      <c r="AR308" s="400">
        <v>6.0000000000000001E-3</v>
      </c>
      <c r="AS308" s="400">
        <v>6.0000000000000001E-3</v>
      </c>
      <c r="AT308" s="400"/>
      <c r="AW308" s="226"/>
      <c r="AX308" s="226"/>
      <c r="AY308" s="212"/>
      <c r="AZ308" s="212"/>
      <c r="BA308" s="212"/>
      <c r="BB308" s="214"/>
      <c r="BC308" s="212"/>
      <c r="BD308" s="212"/>
      <c r="BE308" s="212"/>
      <c r="BF308" s="212"/>
      <c r="BG308" s="214"/>
      <c r="BH308" s="214"/>
      <c r="BI308" s="227"/>
      <c r="BJ308" s="227"/>
      <c r="BK308" s="227"/>
      <c r="BL308" s="214"/>
      <c r="BM308" s="214"/>
      <c r="BN308" s="214"/>
      <c r="BO308" s="214"/>
      <c r="BP308" s="214"/>
      <c r="BQ308" s="214"/>
      <c r="BR308" s="214"/>
      <c r="BS308" s="214"/>
      <c r="BT308" s="215"/>
      <c r="BU308" s="216"/>
      <c r="BV308" s="217"/>
      <c r="BW308" s="213"/>
    </row>
    <row r="309" spans="2:75" ht="15.75" customHeight="1">
      <c r="B309" s="394" t="s">
        <v>486</v>
      </c>
      <c r="C309" s="395">
        <v>33254944000144</v>
      </c>
      <c r="D309" s="396" t="s">
        <v>27</v>
      </c>
      <c r="E309" s="396" t="s">
        <v>903</v>
      </c>
      <c r="F309" s="396"/>
      <c r="G309" s="397"/>
      <c r="H309" s="397" t="s">
        <v>62</v>
      </c>
      <c r="I309" s="397" t="s">
        <v>62</v>
      </c>
      <c r="J309" s="397" t="s">
        <v>904</v>
      </c>
      <c r="K309" s="398" t="s">
        <v>81</v>
      </c>
      <c r="L309" s="399"/>
      <c r="M309" s="399" t="s">
        <v>62</v>
      </c>
      <c r="N309" s="398">
        <v>498629</v>
      </c>
      <c r="O309" s="398" t="s">
        <v>1675</v>
      </c>
      <c r="P309" s="402">
        <v>43635</v>
      </c>
      <c r="Q309" s="403">
        <v>39902531.710000001</v>
      </c>
      <c r="R309" s="403">
        <v>33864631.300714284</v>
      </c>
      <c r="S309" s="398">
        <v>3</v>
      </c>
      <c r="T309" s="400">
        <v>4.2443008392574644E-2</v>
      </c>
      <c r="U309" s="400">
        <v>0.54866905357525331</v>
      </c>
      <c r="V309" s="400">
        <v>-9.4999699161933404E-2</v>
      </c>
      <c r="W309" s="400">
        <v>-0.93131470563386343</v>
      </c>
      <c r="X309" s="400">
        <v>-8.8279225520971449E-2</v>
      </c>
      <c r="Y309" s="400">
        <v>-0.6694374039781793</v>
      </c>
      <c r="Z309" s="400">
        <v>-3.510933777195091E-2</v>
      </c>
      <c r="AA309" s="400">
        <v>-0.19957285793097615</v>
      </c>
      <c r="AB309" s="400">
        <v>0.20568422781379869</v>
      </c>
      <c r="AC309" s="404">
        <v>-0.85469741249996345</v>
      </c>
      <c r="AD309" s="607" t="s">
        <v>62</v>
      </c>
      <c r="AE309" s="401" t="s">
        <v>1840</v>
      </c>
      <c r="AF309" s="401" t="s">
        <v>1026</v>
      </c>
      <c r="AG309" s="405" t="s">
        <v>1027</v>
      </c>
      <c r="AH309" s="405" t="s">
        <v>1024</v>
      </c>
      <c r="AI309" s="405">
        <v>1000</v>
      </c>
      <c r="AJ309" s="405">
        <v>1000</v>
      </c>
      <c r="AK309" s="405">
        <v>0</v>
      </c>
      <c r="AL309" s="400">
        <v>1.4999999999999999E-2</v>
      </c>
      <c r="AM309" s="400">
        <v>0.2</v>
      </c>
      <c r="AN309" s="400" t="s">
        <v>964</v>
      </c>
      <c r="AO309" s="401" t="s">
        <v>1675</v>
      </c>
      <c r="AP309" s="401" t="s">
        <v>1021</v>
      </c>
      <c r="AQ309" s="407" t="s">
        <v>957</v>
      </c>
      <c r="AR309" s="400">
        <v>4.0000000000000001E-3</v>
      </c>
      <c r="AS309" s="400">
        <v>4.0000000000000001E-3</v>
      </c>
      <c r="AT309" s="400"/>
      <c r="AW309" s="226"/>
      <c r="AX309" s="226"/>
      <c r="AY309" s="212"/>
      <c r="AZ309" s="212"/>
      <c r="BA309" s="212"/>
      <c r="BB309" s="214"/>
      <c r="BC309" s="212"/>
      <c r="BD309" s="212"/>
      <c r="BE309" s="212"/>
      <c r="BF309" s="212"/>
      <c r="BG309" s="214"/>
      <c r="BH309" s="214"/>
      <c r="BI309" s="227"/>
      <c r="BJ309" s="227"/>
      <c r="BK309" s="227"/>
      <c r="BL309" s="249"/>
      <c r="BM309" s="214"/>
      <c r="BN309" s="214"/>
      <c r="BO309" s="214"/>
      <c r="BP309" s="214"/>
      <c r="BQ309" s="214"/>
      <c r="BR309" s="214"/>
      <c r="BS309" s="214"/>
      <c r="BT309" s="215"/>
      <c r="BU309" s="216"/>
      <c r="BV309" s="217"/>
      <c r="BW309" s="213"/>
    </row>
    <row r="310" spans="2:75" ht="15.75" customHeight="1">
      <c r="B310" s="394" t="s">
        <v>847</v>
      </c>
      <c r="C310" s="395">
        <v>16961689000150</v>
      </c>
      <c r="D310" s="396" t="s">
        <v>27</v>
      </c>
      <c r="E310" s="396" t="s">
        <v>903</v>
      </c>
      <c r="F310" s="396"/>
      <c r="G310" s="397"/>
      <c r="H310" s="397" t="s">
        <v>62</v>
      </c>
      <c r="I310" s="397" t="s">
        <v>62</v>
      </c>
      <c r="J310" s="397" t="s">
        <v>904</v>
      </c>
      <c r="K310" s="398" t="s">
        <v>81</v>
      </c>
      <c r="L310" s="399"/>
      <c r="M310" s="399" t="s">
        <v>1775</v>
      </c>
      <c r="N310" s="398">
        <v>348120</v>
      </c>
      <c r="O310" s="398" t="s">
        <v>1675</v>
      </c>
      <c r="P310" s="402">
        <v>41324</v>
      </c>
      <c r="Q310" s="403">
        <v>10057334.789999999</v>
      </c>
      <c r="R310" s="403">
        <v>9658041.1783333272</v>
      </c>
      <c r="S310" s="398">
        <v>3</v>
      </c>
      <c r="T310" s="400">
        <v>1.9948218564933118E-2</v>
      </c>
      <c r="U310" s="400">
        <v>0.25787451490947944</v>
      </c>
      <c r="V310" s="400">
        <v>-0.13847815169752309</v>
      </c>
      <c r="W310" s="400">
        <v>-1.3575489209188725</v>
      </c>
      <c r="X310" s="400">
        <v>-5.1866123504676231E-2</v>
      </c>
      <c r="Y310" s="400">
        <v>-0.39331023656447689</v>
      </c>
      <c r="Z310" s="400">
        <v>5.1562683000681231E-2</v>
      </c>
      <c r="AA310" s="400">
        <v>0.29309900619248008</v>
      </c>
      <c r="AB310" s="400">
        <v>0.20922991003227648</v>
      </c>
      <c r="AC310" s="404">
        <v>-1.0719543160516127</v>
      </c>
      <c r="AD310" s="607" t="s">
        <v>62</v>
      </c>
      <c r="AE310" s="401" t="s">
        <v>114</v>
      </c>
      <c r="AF310" s="401" t="s">
        <v>1028</v>
      </c>
      <c r="AG310" s="405" t="s">
        <v>1836</v>
      </c>
      <c r="AH310" s="405" t="s">
        <v>1024</v>
      </c>
      <c r="AI310" s="405">
        <v>1000</v>
      </c>
      <c r="AJ310" s="405">
        <v>1000</v>
      </c>
      <c r="AK310" s="405">
        <v>1000</v>
      </c>
      <c r="AL310" s="400">
        <v>5.0000000000000001E-3</v>
      </c>
      <c r="AM310" s="400">
        <v>0.15</v>
      </c>
      <c r="AN310" s="400" t="s">
        <v>1798</v>
      </c>
      <c r="AO310" s="401" t="s">
        <v>1678</v>
      </c>
      <c r="AP310" s="401" t="s">
        <v>1021</v>
      </c>
      <c r="AQ310" s="407" t="s">
        <v>957</v>
      </c>
      <c r="AR310" s="400">
        <v>1.7333333333333335E-3</v>
      </c>
      <c r="AS310" s="400">
        <v>1.7333333333333335E-3</v>
      </c>
      <c r="AT310" s="400"/>
      <c r="AW310" s="226"/>
      <c r="AX310" s="226"/>
      <c r="AY310" s="212"/>
      <c r="AZ310" s="212"/>
      <c r="BA310" s="212"/>
      <c r="BB310" s="212"/>
      <c r="BC310" s="212"/>
      <c r="BD310" s="212"/>
      <c r="BE310" s="212"/>
      <c r="BF310" s="212"/>
      <c r="BG310" s="214"/>
      <c r="BH310" s="214"/>
      <c r="BI310" s="227"/>
      <c r="BJ310" s="227"/>
      <c r="BK310" s="227"/>
      <c r="BL310" s="249"/>
      <c r="BM310" s="214"/>
      <c r="BN310" s="214"/>
      <c r="BO310" s="214"/>
      <c r="BP310" s="214"/>
      <c r="BQ310" s="214"/>
      <c r="BR310" s="214"/>
      <c r="BS310" s="214"/>
      <c r="BT310" s="214"/>
      <c r="BU310" s="214"/>
      <c r="BV310" s="217"/>
      <c r="BW310" s="212"/>
    </row>
    <row r="311" spans="2:75" ht="15.75" customHeight="1">
      <c r="B311" s="394" t="s">
        <v>1422</v>
      </c>
      <c r="C311" s="395">
        <v>39731692000183</v>
      </c>
      <c r="D311" s="396" t="s">
        <v>27</v>
      </c>
      <c r="E311" s="396" t="s">
        <v>903</v>
      </c>
      <c r="F311" s="396"/>
      <c r="G311" s="397"/>
      <c r="H311" s="397" t="s">
        <v>62</v>
      </c>
      <c r="I311" s="397" t="s">
        <v>62</v>
      </c>
      <c r="J311" s="397" t="s">
        <v>904</v>
      </c>
      <c r="K311" s="398" t="s">
        <v>81</v>
      </c>
      <c r="L311" s="399"/>
      <c r="M311" s="399" t="s">
        <v>1775</v>
      </c>
      <c r="N311" s="398">
        <v>566128</v>
      </c>
      <c r="O311" s="398" t="s">
        <v>1675</v>
      </c>
      <c r="P311" s="402">
        <v>44181</v>
      </c>
      <c r="Q311" s="403">
        <v>8193594.8300000001</v>
      </c>
      <c r="R311" s="403">
        <v>7288940.2263888847</v>
      </c>
      <c r="S311" s="398">
        <v>3</v>
      </c>
      <c r="T311" s="400">
        <v>-8.7737858662670587E-2</v>
      </c>
      <c r="U311" s="400">
        <v>-1.1342044237276234</v>
      </c>
      <c r="V311" s="400">
        <v>-0.2536359919672212</v>
      </c>
      <c r="W311" s="400">
        <v>-2.4864808128966942</v>
      </c>
      <c r="X311" s="400" t="s">
        <v>1781</v>
      </c>
      <c r="Y311" s="400" t="s">
        <v>1781</v>
      </c>
      <c r="Z311" s="400" t="s">
        <v>1781</v>
      </c>
      <c r="AA311" s="400" t="s">
        <v>1781</v>
      </c>
      <c r="AB311" s="400">
        <v>0.24141889177813425</v>
      </c>
      <c r="AC311" s="404">
        <v>-1.4931608391708928</v>
      </c>
      <c r="AD311" s="607" t="s">
        <v>62</v>
      </c>
      <c r="AE311" s="401" t="s">
        <v>1423</v>
      </c>
      <c r="AF311" s="401" t="s">
        <v>1018</v>
      </c>
      <c r="AG311" s="405" t="s">
        <v>1835</v>
      </c>
      <c r="AH311" s="405" t="s">
        <v>1024</v>
      </c>
      <c r="AI311" s="405">
        <v>1000</v>
      </c>
      <c r="AJ311" s="405">
        <v>1000</v>
      </c>
      <c r="AK311" s="405">
        <v>1000</v>
      </c>
      <c r="AL311" s="400">
        <v>1.46E-2</v>
      </c>
      <c r="AM311" s="400">
        <v>0.2</v>
      </c>
      <c r="AN311" s="400" t="s">
        <v>62</v>
      </c>
      <c r="AO311" s="401" t="s">
        <v>1678</v>
      </c>
      <c r="AP311" s="401" t="s">
        <v>24</v>
      </c>
      <c r="AQ311" s="407" t="s">
        <v>966</v>
      </c>
      <c r="AR311" s="400" t="s">
        <v>62</v>
      </c>
      <c r="AS311" s="400" t="s">
        <v>62</v>
      </c>
      <c r="AT311" s="400"/>
      <c r="AW311" s="226"/>
      <c r="AX311" s="226"/>
      <c r="AY311" s="212"/>
      <c r="AZ311" s="212"/>
      <c r="BA311" s="212"/>
      <c r="BB311" s="212"/>
      <c r="BC311" s="212"/>
      <c r="BD311" s="212"/>
      <c r="BE311" s="212"/>
      <c r="BF311" s="212"/>
      <c r="BG311" s="214"/>
      <c r="BH311" s="214"/>
      <c r="BI311" s="227"/>
      <c r="BJ311" s="227"/>
      <c r="BK311" s="227"/>
      <c r="BL311" s="249"/>
      <c r="BM311" s="214"/>
      <c r="BN311" s="214"/>
      <c r="BO311" s="214"/>
      <c r="BP311" s="214"/>
      <c r="BQ311" s="214"/>
      <c r="BR311" s="214"/>
      <c r="BS311" s="214"/>
      <c r="BT311" s="214"/>
      <c r="BU311" s="214"/>
      <c r="BV311" s="217"/>
      <c r="BW311" s="212"/>
    </row>
    <row r="312" spans="2:75" ht="15.75" customHeight="1">
      <c r="B312" s="394" t="s">
        <v>507</v>
      </c>
      <c r="C312" s="395">
        <v>26587503000107</v>
      </c>
      <c r="D312" s="396" t="s">
        <v>27</v>
      </c>
      <c r="E312" s="396" t="s">
        <v>903</v>
      </c>
      <c r="F312" s="396"/>
      <c r="G312" s="397"/>
      <c r="H312" s="397" t="s">
        <v>62</v>
      </c>
      <c r="I312" s="397" t="s">
        <v>62</v>
      </c>
      <c r="J312" s="397" t="s">
        <v>904</v>
      </c>
      <c r="K312" s="398" t="s">
        <v>81</v>
      </c>
      <c r="L312" s="399"/>
      <c r="M312" s="399" t="s">
        <v>62</v>
      </c>
      <c r="N312" s="398">
        <v>433977</v>
      </c>
      <c r="O312" s="398" t="s">
        <v>1675</v>
      </c>
      <c r="P312" s="402">
        <v>42767</v>
      </c>
      <c r="Q312" s="403">
        <v>5511851.5300000003</v>
      </c>
      <c r="R312" s="403">
        <v>14206436.665277794</v>
      </c>
      <c r="S312" s="398">
        <v>3</v>
      </c>
      <c r="T312" s="400">
        <v>6.3433774056016246E-2</v>
      </c>
      <c r="U312" s="400">
        <v>0.82002077831292086</v>
      </c>
      <c r="V312" s="400">
        <v>-5.9267063644537044E-2</v>
      </c>
      <c r="W312" s="400">
        <v>-0.58101539708888617</v>
      </c>
      <c r="X312" s="400">
        <v>9.1195657396364593E-2</v>
      </c>
      <c r="Y312" s="400">
        <v>0.69155323668990376</v>
      </c>
      <c r="Z312" s="400">
        <v>0.1228257764910512</v>
      </c>
      <c r="AA312" s="400">
        <v>0.69818153225019663</v>
      </c>
      <c r="AB312" s="400">
        <v>0.20897077692658431</v>
      </c>
      <c r="AC312" s="404">
        <v>-0.65283879805369271</v>
      </c>
      <c r="AD312" s="607" t="s">
        <v>62</v>
      </c>
      <c r="AE312" s="401" t="s">
        <v>506</v>
      </c>
      <c r="AF312" s="401" t="s">
        <v>1028</v>
      </c>
      <c r="AG312" s="405" t="s">
        <v>1836</v>
      </c>
      <c r="AH312" s="405" t="s">
        <v>1024</v>
      </c>
      <c r="AI312" s="405">
        <v>10000</v>
      </c>
      <c r="AJ312" s="405">
        <v>5000</v>
      </c>
      <c r="AK312" s="405">
        <v>10000</v>
      </c>
      <c r="AL312" s="400">
        <v>1.4999999999999999E-2</v>
      </c>
      <c r="AM312" s="400">
        <v>0.2</v>
      </c>
      <c r="AN312" s="400" t="s">
        <v>964</v>
      </c>
      <c r="AO312" s="401" t="s">
        <v>1675</v>
      </c>
      <c r="AP312" s="401" t="s">
        <v>1021</v>
      </c>
      <c r="AQ312" s="407" t="s">
        <v>968</v>
      </c>
      <c r="AR312" s="400">
        <v>4.9999999999999992E-3</v>
      </c>
      <c r="AS312" s="400">
        <v>4.9999999999999992E-3</v>
      </c>
      <c r="AT312" s="400"/>
      <c r="AW312" s="226"/>
      <c r="AX312" s="226"/>
      <c r="AY312" s="212"/>
      <c r="AZ312" s="212"/>
      <c r="BA312" s="212"/>
      <c r="BB312" s="212"/>
      <c r="BC312" s="212"/>
      <c r="BD312" s="212"/>
      <c r="BE312" s="212"/>
      <c r="BF312" s="212"/>
      <c r="BG312" s="214"/>
      <c r="BH312" s="214"/>
      <c r="BI312" s="227"/>
      <c r="BJ312" s="227"/>
      <c r="BK312" s="227"/>
      <c r="BL312" s="249"/>
      <c r="BM312" s="214"/>
      <c r="BN312" s="214"/>
      <c r="BO312" s="214"/>
      <c r="BP312" s="214"/>
      <c r="BQ312" s="214"/>
      <c r="BR312" s="214"/>
      <c r="BS312" s="214"/>
      <c r="BT312" s="214"/>
      <c r="BU312" s="214"/>
      <c r="BV312" s="217"/>
      <c r="BW312" s="212"/>
    </row>
    <row r="313" spans="2:75" ht="15.75" customHeight="1">
      <c r="B313" s="394" t="s">
        <v>524</v>
      </c>
      <c r="C313" s="395">
        <v>3840166000104</v>
      </c>
      <c r="D313" s="396" t="s">
        <v>27</v>
      </c>
      <c r="E313" s="396" t="s">
        <v>903</v>
      </c>
      <c r="F313" s="396"/>
      <c r="G313" s="397"/>
      <c r="H313" s="397" t="s">
        <v>1693</v>
      </c>
      <c r="I313" s="397" t="s">
        <v>62</v>
      </c>
      <c r="J313" s="397" t="s">
        <v>904</v>
      </c>
      <c r="K313" s="398" t="s">
        <v>81</v>
      </c>
      <c r="L313" s="399"/>
      <c r="M313" s="399" t="s">
        <v>62</v>
      </c>
      <c r="N313" s="398">
        <v>110574</v>
      </c>
      <c r="O313" s="398" t="s">
        <v>1675</v>
      </c>
      <c r="P313" s="402">
        <v>36669</v>
      </c>
      <c r="Q313" s="403">
        <v>30782323.16</v>
      </c>
      <c r="R313" s="403">
        <v>33364882.344404764</v>
      </c>
      <c r="S313" s="398">
        <v>3</v>
      </c>
      <c r="T313" s="400">
        <v>-4.7909102093662392E-2</v>
      </c>
      <c r="U313" s="400">
        <v>-0.61933031372886094</v>
      </c>
      <c r="V313" s="400">
        <v>-0.15018975731032214</v>
      </c>
      <c r="W313" s="400">
        <v>-1.4723618164333288</v>
      </c>
      <c r="X313" s="400">
        <v>2.173844959038318E-2</v>
      </c>
      <c r="Y313" s="400">
        <v>0.16484661226258221</v>
      </c>
      <c r="Z313" s="400">
        <v>0.13088221704893455</v>
      </c>
      <c r="AA313" s="400">
        <v>0.74397695218467141</v>
      </c>
      <c r="AB313" s="400">
        <v>0.19936815721323634</v>
      </c>
      <c r="AC313" s="404">
        <v>-1.2037587361527511</v>
      </c>
      <c r="AD313" s="607">
        <v>9720835000190</v>
      </c>
      <c r="AE313" s="401" t="s">
        <v>522</v>
      </c>
      <c r="AF313" s="401" t="s">
        <v>1028</v>
      </c>
      <c r="AG313" s="405" t="s">
        <v>1836</v>
      </c>
      <c r="AH313" s="405" t="s">
        <v>1019</v>
      </c>
      <c r="AI313" s="405">
        <v>0</v>
      </c>
      <c r="AJ313" s="405">
        <v>0</v>
      </c>
      <c r="AK313" s="405">
        <v>1000</v>
      </c>
      <c r="AL313" s="400">
        <v>0.02</v>
      </c>
      <c r="AM313" s="400">
        <v>0.2</v>
      </c>
      <c r="AN313" s="400" t="s">
        <v>1798</v>
      </c>
      <c r="AO313" s="401" t="s">
        <v>1678</v>
      </c>
      <c r="AP313" s="401" t="s">
        <v>24</v>
      </c>
      <c r="AQ313" s="407" t="s">
        <v>966</v>
      </c>
      <c r="AR313" s="400">
        <v>4.0000000000000001E-3</v>
      </c>
      <c r="AS313" s="400">
        <v>4.0000000000000001E-3</v>
      </c>
      <c r="AT313" s="400"/>
      <c r="AW313" s="226"/>
      <c r="AX313" s="226"/>
      <c r="AY313" s="212"/>
      <c r="AZ313" s="212"/>
      <c r="BA313" s="212"/>
      <c r="BB313" s="212"/>
      <c r="BC313" s="212"/>
      <c r="BD313" s="212"/>
      <c r="BE313" s="212"/>
      <c r="BF313" s="212"/>
      <c r="BG313" s="214"/>
      <c r="BH313" s="214"/>
      <c r="BI313" s="227"/>
      <c r="BJ313" s="227"/>
      <c r="BK313" s="227"/>
      <c r="BL313" s="249"/>
      <c r="BM313" s="214"/>
      <c r="BN313" s="214"/>
      <c r="BO313" s="214"/>
      <c r="BP313" s="214"/>
      <c r="BQ313" s="214"/>
      <c r="BR313" s="214"/>
      <c r="BS313" s="214"/>
      <c r="BT313" s="214"/>
      <c r="BU313" s="214"/>
      <c r="BV313" s="217"/>
      <c r="BW313" s="212"/>
    </row>
    <row r="314" spans="2:75" ht="15.75" customHeight="1">
      <c r="B314" s="394" t="s">
        <v>525</v>
      </c>
      <c r="C314" s="395">
        <v>13106983000197</v>
      </c>
      <c r="D314" s="396" t="s">
        <v>27</v>
      </c>
      <c r="E314" s="396" t="s">
        <v>903</v>
      </c>
      <c r="F314" s="396"/>
      <c r="G314" s="397"/>
      <c r="H314" s="397" t="s">
        <v>1693</v>
      </c>
      <c r="I314" s="397" t="s">
        <v>62</v>
      </c>
      <c r="J314" s="397" t="s">
        <v>904</v>
      </c>
      <c r="K314" s="398" t="s">
        <v>81</v>
      </c>
      <c r="L314" s="399"/>
      <c r="M314" s="399" t="s">
        <v>62</v>
      </c>
      <c r="N314" s="398">
        <v>271063</v>
      </c>
      <c r="O314" s="398" t="s">
        <v>1675</v>
      </c>
      <c r="P314" s="402">
        <v>40639</v>
      </c>
      <c r="Q314" s="403">
        <v>163892040.27000001</v>
      </c>
      <c r="R314" s="403">
        <v>211296765.78130937</v>
      </c>
      <c r="S314" s="398">
        <v>3</v>
      </c>
      <c r="T314" s="400">
        <v>-5.9884826143020708E-2</v>
      </c>
      <c r="U314" s="400">
        <v>-0.77414283595311884</v>
      </c>
      <c r="V314" s="400">
        <v>-0.17736095535243568</v>
      </c>
      <c r="W314" s="400">
        <v>-1.7387304105398891</v>
      </c>
      <c r="X314" s="400">
        <v>-7.9420561954625102E-2</v>
      </c>
      <c r="Y314" s="400">
        <v>-0.60226054888488012</v>
      </c>
      <c r="Z314" s="400">
        <v>1.786053691699907E-2</v>
      </c>
      <c r="AA314" s="400">
        <v>0.10152508201265181</v>
      </c>
      <c r="AB314" s="400">
        <v>0.22042541583410316</v>
      </c>
      <c r="AC314" s="404">
        <v>-1.2160040567870183</v>
      </c>
      <c r="AD314" s="607">
        <v>6964937000163</v>
      </c>
      <c r="AE314" s="401" t="s">
        <v>522</v>
      </c>
      <c r="AF314" s="401" t="s">
        <v>1028</v>
      </c>
      <c r="AG314" s="405" t="s">
        <v>1836</v>
      </c>
      <c r="AH314" s="405" t="s">
        <v>1024</v>
      </c>
      <c r="AI314" s="405">
        <v>50000</v>
      </c>
      <c r="AJ314" s="405">
        <v>5000</v>
      </c>
      <c r="AK314" s="405">
        <v>25000</v>
      </c>
      <c r="AL314" s="400">
        <v>0.02</v>
      </c>
      <c r="AM314" s="400">
        <v>0.2</v>
      </c>
      <c r="AN314" s="400" t="s">
        <v>964</v>
      </c>
      <c r="AO314" s="401" t="s">
        <v>1678</v>
      </c>
      <c r="AP314" s="401" t="s">
        <v>1021</v>
      </c>
      <c r="AQ314" s="407" t="s">
        <v>957</v>
      </c>
      <c r="AR314" s="400">
        <v>5.3333333333333332E-3</v>
      </c>
      <c r="AS314" s="400">
        <v>5.3333333333333332E-3</v>
      </c>
      <c r="AT314" s="400"/>
      <c r="AW314" s="226"/>
      <c r="AX314" s="226"/>
      <c r="AY314" s="212"/>
      <c r="AZ314" s="212"/>
      <c r="BA314" s="212"/>
      <c r="BB314" s="212"/>
      <c r="BC314" s="212"/>
      <c r="BD314" s="212"/>
      <c r="BE314" s="212"/>
      <c r="BF314" s="212"/>
      <c r="BG314" s="214"/>
      <c r="BH314" s="214"/>
      <c r="BI314" s="227"/>
      <c r="BJ314" s="227"/>
      <c r="BK314" s="227"/>
      <c r="BL314" s="249"/>
      <c r="BM314" s="214"/>
      <c r="BN314" s="214"/>
      <c r="BO314" s="214"/>
      <c r="BP314" s="214"/>
      <c r="BQ314" s="214"/>
      <c r="BR314" s="214"/>
      <c r="BS314" s="214"/>
      <c r="BT314" s="214"/>
      <c r="BU314" s="214"/>
      <c r="BV314" s="217"/>
      <c r="BW314" s="212"/>
    </row>
    <row r="315" spans="2:75" ht="15.75" customHeight="1">
      <c r="B315" s="394" t="s">
        <v>530</v>
      </c>
      <c r="C315" s="395">
        <v>18628896000113</v>
      </c>
      <c r="D315" s="396" t="s">
        <v>27</v>
      </c>
      <c r="E315" s="396" t="s">
        <v>903</v>
      </c>
      <c r="F315" s="396"/>
      <c r="G315" s="397"/>
      <c r="H315" s="397" t="s">
        <v>62</v>
      </c>
      <c r="I315" s="397" t="s">
        <v>62</v>
      </c>
      <c r="J315" s="397" t="s">
        <v>907</v>
      </c>
      <c r="K315" s="398" t="s">
        <v>81</v>
      </c>
      <c r="L315" s="399"/>
      <c r="M315" s="399" t="s">
        <v>62</v>
      </c>
      <c r="N315" s="398">
        <v>487163</v>
      </c>
      <c r="O315" s="398" t="s">
        <v>1675</v>
      </c>
      <c r="P315" s="402">
        <v>43508</v>
      </c>
      <c r="Q315" s="403">
        <v>3296428.79</v>
      </c>
      <c r="R315" s="403">
        <v>2391700.754761904</v>
      </c>
      <c r="S315" s="398">
        <v>3</v>
      </c>
      <c r="T315" s="400">
        <v>-1.5168587008347334E-3</v>
      </c>
      <c r="U315" s="400">
        <v>-1.9608728488246917E-2</v>
      </c>
      <c r="V315" s="400">
        <v>-0.22828240411974188</v>
      </c>
      <c r="W315" s="400">
        <v>-2.2379308763049059</v>
      </c>
      <c r="X315" s="400">
        <v>-0.24055107619701566</v>
      </c>
      <c r="Y315" s="400">
        <v>-1.8241425094427506</v>
      </c>
      <c r="Z315" s="400">
        <v>-5.2599600935015145E-2</v>
      </c>
      <c r="AA315" s="400">
        <v>-0.29899318388785745</v>
      </c>
      <c r="AB315" s="400">
        <v>0.22246785430510241</v>
      </c>
      <c r="AC315" s="404">
        <v>-1.4890551254547266</v>
      </c>
      <c r="AD315" s="607" t="s">
        <v>62</v>
      </c>
      <c r="AE315" s="401" t="s">
        <v>531</v>
      </c>
      <c r="AF315" s="401" t="s">
        <v>1051</v>
      </c>
      <c r="AG315" s="405" t="s">
        <v>1051</v>
      </c>
      <c r="AH315" s="405" t="s">
        <v>1024</v>
      </c>
      <c r="AI315" s="405">
        <v>1000</v>
      </c>
      <c r="AJ315" s="405">
        <v>1000</v>
      </c>
      <c r="AK315" s="405">
        <v>1000</v>
      </c>
      <c r="AL315" s="400">
        <v>2.5000000000000001E-2</v>
      </c>
      <c r="AM315" s="400">
        <v>0.2</v>
      </c>
      <c r="AN315" s="400" t="s">
        <v>1086</v>
      </c>
      <c r="AO315" s="401" t="s">
        <v>1675</v>
      </c>
      <c r="AP315" s="401" t="s">
        <v>24</v>
      </c>
      <c r="AQ315" s="407" t="s">
        <v>957</v>
      </c>
      <c r="AR315" s="400">
        <v>6.6666666666666662E-3</v>
      </c>
      <c r="AS315" s="400">
        <v>6.6666666666666662E-3</v>
      </c>
      <c r="AT315" s="400"/>
      <c r="AW315" s="226"/>
      <c r="AX315" s="226"/>
      <c r="AY315" s="212"/>
      <c r="AZ315" s="212"/>
      <c r="BA315" s="212"/>
      <c r="BB315" s="212"/>
      <c r="BC315" s="212"/>
      <c r="BD315" s="212"/>
      <c r="BE315" s="212"/>
      <c r="BF315" s="212"/>
      <c r="BG315" s="214"/>
      <c r="BH315" s="214"/>
      <c r="BI315" s="227"/>
      <c r="BJ315" s="227"/>
      <c r="BK315" s="227"/>
      <c r="BL315" s="249"/>
      <c r="BM315" s="214"/>
      <c r="BN315" s="214"/>
      <c r="BO315" s="214"/>
      <c r="BP315" s="214"/>
      <c r="BQ315" s="214"/>
      <c r="BR315" s="214"/>
      <c r="BS315" s="214"/>
      <c r="BT315" s="214"/>
      <c r="BU315" s="214"/>
      <c r="BV315" s="217"/>
      <c r="BW315" s="212"/>
    </row>
    <row r="316" spans="2:75" ht="15.75" customHeight="1">
      <c r="B316" s="394" t="s">
        <v>1469</v>
      </c>
      <c r="C316" s="395">
        <v>38048878000170</v>
      </c>
      <c r="D316" s="396" t="s">
        <v>27</v>
      </c>
      <c r="E316" s="396" t="s">
        <v>903</v>
      </c>
      <c r="F316" s="396"/>
      <c r="G316" s="397"/>
      <c r="H316" s="397" t="s">
        <v>62</v>
      </c>
      <c r="I316" s="397" t="s">
        <v>62</v>
      </c>
      <c r="J316" s="397" t="s">
        <v>907</v>
      </c>
      <c r="K316" s="398"/>
      <c r="L316" s="399"/>
      <c r="M316" s="399" t="s">
        <v>62</v>
      </c>
      <c r="N316" s="398">
        <v>548960</v>
      </c>
      <c r="O316" s="398" t="s">
        <v>1675</v>
      </c>
      <c r="P316" s="402">
        <v>44062</v>
      </c>
      <c r="Q316" s="403">
        <v>38127387.100000001</v>
      </c>
      <c r="R316" s="403">
        <v>55716255.942182533</v>
      </c>
      <c r="S316" s="398">
        <v>3</v>
      </c>
      <c r="T316" s="400">
        <v>-0.25407595308172515</v>
      </c>
      <c r="U316" s="400">
        <v>-3.2844894363795643</v>
      </c>
      <c r="V316" s="400">
        <v>-7.5894632923489413E-2</v>
      </c>
      <c r="W316" s="400">
        <v>-0.74402117421285496</v>
      </c>
      <c r="X316" s="400">
        <v>0.1335224127251966</v>
      </c>
      <c r="Y316" s="400">
        <v>1.0125247114500855</v>
      </c>
      <c r="Z316" s="400" t="s">
        <v>1781</v>
      </c>
      <c r="AA316" s="400" t="s">
        <v>1781</v>
      </c>
      <c r="AB316" s="400">
        <v>0.29244195903064646</v>
      </c>
      <c r="AC316" s="404">
        <v>-0.45639112171463453</v>
      </c>
      <c r="AD316" s="607" t="s">
        <v>62</v>
      </c>
      <c r="AE316" s="401" t="s">
        <v>107</v>
      </c>
      <c r="AF316" s="401" t="s">
        <v>1018</v>
      </c>
      <c r="AG316" s="405" t="s">
        <v>1835</v>
      </c>
      <c r="AH316" s="405" t="s">
        <v>1019</v>
      </c>
      <c r="AI316" s="405">
        <v>10000</v>
      </c>
      <c r="AJ316" s="405">
        <v>10000</v>
      </c>
      <c r="AK316" s="405">
        <v>10000</v>
      </c>
      <c r="AL316" s="400">
        <v>6.5000000000000006E-3</v>
      </c>
      <c r="AM316" s="400" t="s">
        <v>62</v>
      </c>
      <c r="AN316" s="400" t="s">
        <v>62</v>
      </c>
      <c r="AO316" s="401" t="s">
        <v>1678</v>
      </c>
      <c r="AP316" s="401" t="s">
        <v>1021</v>
      </c>
      <c r="AQ316" s="407" t="s">
        <v>985</v>
      </c>
      <c r="AR316" s="400">
        <v>4.3335499999999994E-3</v>
      </c>
      <c r="AS316" s="400">
        <v>4.3335499999999994E-3</v>
      </c>
      <c r="AT316" s="400"/>
      <c r="AW316" s="226"/>
      <c r="AX316" s="226"/>
      <c r="AY316" s="212"/>
      <c r="AZ316" s="212"/>
      <c r="BA316" s="212"/>
      <c r="BB316" s="212"/>
      <c r="BC316" s="212"/>
      <c r="BD316" s="212"/>
      <c r="BE316" s="212"/>
      <c r="BF316" s="212"/>
      <c r="BG316" s="214"/>
      <c r="BH316" s="214"/>
      <c r="BI316" s="227"/>
      <c r="BJ316" s="227"/>
      <c r="BK316" s="227"/>
      <c r="BL316" s="249"/>
      <c r="BM316" s="214"/>
      <c r="BN316" s="214"/>
      <c r="BO316" s="214"/>
      <c r="BP316" s="214"/>
      <c r="BQ316" s="214"/>
      <c r="BR316" s="214"/>
      <c r="BS316" s="214"/>
      <c r="BT316" s="214"/>
      <c r="BU316" s="214"/>
      <c r="BV316" s="217"/>
      <c r="BW316" s="212"/>
    </row>
    <row r="317" spans="2:75" ht="15.75" customHeight="1">
      <c r="B317" s="394" t="s">
        <v>556</v>
      </c>
      <c r="C317" s="395">
        <v>398561000190</v>
      </c>
      <c r="D317" s="396" t="s">
        <v>27</v>
      </c>
      <c r="E317" s="396" t="s">
        <v>903</v>
      </c>
      <c r="F317" s="396"/>
      <c r="G317" s="397"/>
      <c r="H317" s="397" t="s">
        <v>62</v>
      </c>
      <c r="I317" s="397" t="s">
        <v>62</v>
      </c>
      <c r="J317" s="397" t="s">
        <v>904</v>
      </c>
      <c r="K317" s="398" t="s">
        <v>81</v>
      </c>
      <c r="L317" s="399"/>
      <c r="M317" s="399" t="s">
        <v>62</v>
      </c>
      <c r="N317" s="398">
        <v>388211</v>
      </c>
      <c r="O317" s="398" t="s">
        <v>1675</v>
      </c>
      <c r="P317" s="402">
        <v>34723</v>
      </c>
      <c r="Q317" s="403">
        <v>78356254.040000007</v>
      </c>
      <c r="R317" s="403">
        <v>151871303.82202381</v>
      </c>
      <c r="S317" s="398">
        <v>3</v>
      </c>
      <c r="T317" s="400">
        <v>3.4451312398543932E-2</v>
      </c>
      <c r="U317" s="400">
        <v>0.4453588396302614</v>
      </c>
      <c r="V317" s="400">
        <v>-0.10512181002844734</v>
      </c>
      <c r="W317" s="400">
        <v>-1.0305452377850444</v>
      </c>
      <c r="X317" s="400">
        <v>2.3887476014198272E-2</v>
      </c>
      <c r="Y317" s="400">
        <v>0.18114307002769395</v>
      </c>
      <c r="Z317" s="400">
        <v>-1.1139235695161287E-2</v>
      </c>
      <c r="AA317" s="400">
        <v>-6.3319026900761508E-2</v>
      </c>
      <c r="AB317" s="400">
        <v>0.2425938494177956</v>
      </c>
      <c r="AC317" s="404">
        <v>-0.73695990702258396</v>
      </c>
      <c r="AD317" s="607">
        <v>14172679000100</v>
      </c>
      <c r="AE317" s="401" t="s">
        <v>555</v>
      </c>
      <c r="AF317" s="401" t="s">
        <v>1023</v>
      </c>
      <c r="AG317" s="405" t="s">
        <v>96</v>
      </c>
      <c r="AH317" s="405" t="s">
        <v>1024</v>
      </c>
      <c r="AI317" s="405">
        <v>1000</v>
      </c>
      <c r="AJ317" s="405">
        <v>100</v>
      </c>
      <c r="AK317" s="405">
        <v>1000</v>
      </c>
      <c r="AL317" s="400">
        <v>0.02</v>
      </c>
      <c r="AM317" s="400">
        <v>0.2</v>
      </c>
      <c r="AN317" s="400" t="s">
        <v>964</v>
      </c>
      <c r="AO317" s="401" t="s">
        <v>1678</v>
      </c>
      <c r="AP317" s="401" t="s">
        <v>1021</v>
      </c>
      <c r="AQ317" s="407" t="s">
        <v>957</v>
      </c>
      <c r="AR317" s="400">
        <v>6.0000000000000001E-3</v>
      </c>
      <c r="AS317" s="400">
        <v>6.0000000000000001E-3</v>
      </c>
      <c r="AT317" s="400"/>
      <c r="AW317" s="226"/>
      <c r="AX317" s="226"/>
      <c r="AY317" s="212"/>
      <c r="AZ317" s="212"/>
      <c r="BA317" s="212"/>
      <c r="BB317" s="212"/>
      <c r="BC317" s="212"/>
      <c r="BD317" s="212"/>
      <c r="BE317" s="212"/>
      <c r="BF317" s="212"/>
      <c r="BG317" s="214"/>
      <c r="BH317" s="214"/>
      <c r="BI317" s="227"/>
      <c r="BJ317" s="227"/>
      <c r="BK317" s="227"/>
      <c r="BL317" s="249"/>
      <c r="BM317" s="214"/>
      <c r="BN317" s="214"/>
      <c r="BO317" s="214"/>
      <c r="BP317" s="214"/>
      <c r="BQ317" s="214"/>
      <c r="BR317" s="214"/>
      <c r="BS317" s="214"/>
      <c r="BT317" s="214"/>
      <c r="BU317" s="214"/>
      <c r="BV317" s="217"/>
      <c r="BW317" s="212"/>
    </row>
    <row r="318" spans="2:75" ht="15.75" customHeight="1">
      <c r="B318" s="394" t="s">
        <v>878</v>
      </c>
      <c r="C318" s="395">
        <v>10756685000154</v>
      </c>
      <c r="D318" s="396" t="s">
        <v>27</v>
      </c>
      <c r="E318" s="396" t="s">
        <v>903</v>
      </c>
      <c r="F318" s="396"/>
      <c r="G318" s="397"/>
      <c r="H318" s="397" t="s">
        <v>62</v>
      </c>
      <c r="I318" s="397" t="s">
        <v>62</v>
      </c>
      <c r="J318" s="397" t="s">
        <v>904</v>
      </c>
      <c r="K318" s="398" t="s">
        <v>81</v>
      </c>
      <c r="L318" s="399"/>
      <c r="M318" s="399" t="s">
        <v>62</v>
      </c>
      <c r="N318" s="398">
        <v>342084</v>
      </c>
      <c r="O318" s="398" t="s">
        <v>1675</v>
      </c>
      <c r="P318" s="402">
        <v>41474</v>
      </c>
      <c r="Q318" s="403">
        <v>77692207.209999993</v>
      </c>
      <c r="R318" s="403">
        <v>83511511.86988093</v>
      </c>
      <c r="S318" s="398">
        <v>3</v>
      </c>
      <c r="T318" s="400">
        <v>1.3365247591974327E-3</v>
      </c>
      <c r="U318" s="400">
        <v>1.7277516426876104E-2</v>
      </c>
      <c r="V318" s="400">
        <v>-0.15448779286165149</v>
      </c>
      <c r="W318" s="400">
        <v>-1.5144969363295202</v>
      </c>
      <c r="X318" s="400">
        <v>1.629086461471041E-2</v>
      </c>
      <c r="Y318" s="400">
        <v>0.12353658578077328</v>
      </c>
      <c r="Z318" s="400">
        <v>5.7461400344385405E-2</v>
      </c>
      <c r="AA318" s="400">
        <v>0.32662922786902082</v>
      </c>
      <c r="AB318" s="400">
        <v>0.25385251075197585</v>
      </c>
      <c r="AC318" s="404">
        <v>-0.91657223528793774</v>
      </c>
      <c r="AD318" s="607" t="s">
        <v>62</v>
      </c>
      <c r="AE318" s="401" t="s">
        <v>879</v>
      </c>
      <c r="AF318" s="401" t="s">
        <v>1051</v>
      </c>
      <c r="AG318" s="405" t="s">
        <v>1051</v>
      </c>
      <c r="AH318" s="405" t="s">
        <v>1024</v>
      </c>
      <c r="AI318" s="405">
        <v>5000</v>
      </c>
      <c r="AJ318" s="405">
        <v>1000</v>
      </c>
      <c r="AK318" s="405">
        <v>1000</v>
      </c>
      <c r="AL318" s="400">
        <v>0.03</v>
      </c>
      <c r="AM318" s="400">
        <v>0.2</v>
      </c>
      <c r="AN318" s="400" t="s">
        <v>964</v>
      </c>
      <c r="AO318" s="401" t="s">
        <v>1675</v>
      </c>
      <c r="AP318" s="401" t="s">
        <v>1021</v>
      </c>
      <c r="AQ318" s="407" t="s">
        <v>963</v>
      </c>
      <c r="AR318" s="400">
        <v>9.9999999999999985E-3</v>
      </c>
      <c r="AS318" s="400">
        <v>9.9999999999999985E-3</v>
      </c>
      <c r="AT318" s="400"/>
      <c r="AW318" s="226"/>
      <c r="AX318" s="226"/>
      <c r="AY318" s="212"/>
      <c r="AZ318" s="212"/>
      <c r="BA318" s="212"/>
      <c r="BB318" s="214"/>
      <c r="BC318" s="212"/>
      <c r="BD318" s="212"/>
      <c r="BE318" s="212"/>
      <c r="BF318" s="212"/>
      <c r="BG318" s="214"/>
      <c r="BH318" s="214"/>
      <c r="BI318" s="227"/>
      <c r="BJ318" s="227"/>
      <c r="BK318" s="227"/>
      <c r="BL318" s="214"/>
      <c r="BM318" s="214"/>
      <c r="BN318" s="214"/>
      <c r="BO318" s="214"/>
      <c r="BP318" s="214"/>
      <c r="BQ318" s="214"/>
      <c r="BR318" s="214"/>
      <c r="BS318" s="214"/>
      <c r="BT318" s="215"/>
      <c r="BU318" s="216"/>
      <c r="BV318" s="217"/>
      <c r="BW318" s="213"/>
    </row>
    <row r="319" spans="2:75" ht="15.75" customHeight="1">
      <c r="B319" s="394" t="s">
        <v>1499</v>
      </c>
      <c r="C319" s="395">
        <v>13504068000150</v>
      </c>
      <c r="D319" s="396" t="s">
        <v>27</v>
      </c>
      <c r="E319" s="396" t="s">
        <v>903</v>
      </c>
      <c r="F319" s="396"/>
      <c r="G319" s="397"/>
      <c r="H319" s="397" t="s">
        <v>62</v>
      </c>
      <c r="I319" s="397" t="s">
        <v>62</v>
      </c>
      <c r="J319" s="397" t="s">
        <v>904</v>
      </c>
      <c r="K319" s="398" t="s">
        <v>81</v>
      </c>
      <c r="L319" s="399"/>
      <c r="M319" s="399" t="s">
        <v>62</v>
      </c>
      <c r="N319" s="398">
        <v>439924</v>
      </c>
      <c r="O319" s="398" t="s">
        <v>1675</v>
      </c>
      <c r="P319" s="402">
        <v>42857</v>
      </c>
      <c r="Q319" s="403">
        <v>70150873.019999996</v>
      </c>
      <c r="R319" s="403">
        <v>71691145.191706374</v>
      </c>
      <c r="S319" s="398">
        <v>3</v>
      </c>
      <c r="T319" s="400">
        <v>-8.12736970129605E-2</v>
      </c>
      <c r="U319" s="400">
        <v>-1.0506409443979072</v>
      </c>
      <c r="V319" s="400">
        <v>-0.2507605099506669</v>
      </c>
      <c r="W319" s="400">
        <v>-2.4582914742837585</v>
      </c>
      <c r="X319" s="400">
        <v>-0.12655396643124828</v>
      </c>
      <c r="Y319" s="400">
        <v>-0.95968171731128948</v>
      </c>
      <c r="Z319" s="400">
        <v>6.1982624067862258E-3</v>
      </c>
      <c r="AA319" s="400">
        <v>3.5232932924092616E-2</v>
      </c>
      <c r="AB319" s="400">
        <v>0.25652688305002153</v>
      </c>
      <c r="AC319" s="404">
        <v>-1.3754561706131543</v>
      </c>
      <c r="AD319" s="607">
        <v>36327079000107</v>
      </c>
      <c r="AE319" s="401" t="s">
        <v>390</v>
      </c>
      <c r="AF319" s="401" t="s">
        <v>1028</v>
      </c>
      <c r="AG319" s="405" t="s">
        <v>1836</v>
      </c>
      <c r="AH319" s="405" t="s">
        <v>1019</v>
      </c>
      <c r="AI319" s="405">
        <v>500</v>
      </c>
      <c r="AJ319" s="405">
        <v>100</v>
      </c>
      <c r="AK319" s="405">
        <v>500</v>
      </c>
      <c r="AL319" s="400">
        <v>1.8000000000000002E-2</v>
      </c>
      <c r="AM319" s="400">
        <v>0.15</v>
      </c>
      <c r="AN319" s="400" t="s">
        <v>1798</v>
      </c>
      <c r="AO319" s="401" t="s">
        <v>1678</v>
      </c>
      <c r="AP319" s="401" t="s">
        <v>1021</v>
      </c>
      <c r="AQ319" s="407" t="s">
        <v>957</v>
      </c>
      <c r="AR319" s="400">
        <v>4.7999999999999996E-3</v>
      </c>
      <c r="AS319" s="400">
        <v>4.7999999999999996E-3</v>
      </c>
      <c r="AT319" s="400"/>
      <c r="AW319" s="226"/>
      <c r="AX319" s="226"/>
      <c r="AY319" s="212"/>
      <c r="AZ319" s="212"/>
      <c r="BA319" s="212"/>
      <c r="BB319" s="214"/>
      <c r="BC319" s="212"/>
      <c r="BD319" s="212"/>
      <c r="BE319" s="212"/>
      <c r="BF319" s="212"/>
      <c r="BG319" s="214"/>
      <c r="BH319" s="214"/>
      <c r="BI319" s="227"/>
      <c r="BJ319" s="227"/>
      <c r="BK319" s="227"/>
      <c r="BL319" s="214"/>
      <c r="BM319" s="214"/>
      <c r="BN319" s="214"/>
      <c r="BO319" s="214"/>
      <c r="BP319" s="214"/>
      <c r="BQ319" s="214"/>
      <c r="BR319" s="214"/>
      <c r="BS319" s="214"/>
      <c r="BT319" s="215"/>
      <c r="BU319" s="216"/>
      <c r="BV319" s="217"/>
      <c r="BW319" s="213"/>
    </row>
    <row r="320" spans="2:75" ht="15.75" customHeight="1">
      <c r="B320" s="394" t="s">
        <v>1500</v>
      </c>
      <c r="C320" s="395">
        <v>27250923000158</v>
      </c>
      <c r="D320" s="396" t="s">
        <v>27</v>
      </c>
      <c r="E320" s="396" t="s">
        <v>903</v>
      </c>
      <c r="F320" s="396"/>
      <c r="G320" s="397"/>
      <c r="H320" s="397" t="s">
        <v>62</v>
      </c>
      <c r="I320" s="397" t="s">
        <v>62</v>
      </c>
      <c r="J320" s="397" t="s">
        <v>904</v>
      </c>
      <c r="K320" s="398" t="s">
        <v>81</v>
      </c>
      <c r="L320" s="399"/>
      <c r="M320" s="399" t="s">
        <v>62</v>
      </c>
      <c r="N320" s="398">
        <v>440582</v>
      </c>
      <c r="O320" s="398" t="s">
        <v>1675</v>
      </c>
      <c r="P320" s="402">
        <v>42878</v>
      </c>
      <c r="Q320" s="403">
        <v>51924793.350000001</v>
      </c>
      <c r="R320" s="403">
        <v>67039136.40075399</v>
      </c>
      <c r="S320" s="398">
        <v>3</v>
      </c>
      <c r="T320" s="400">
        <v>-8.3217585738011524E-2</v>
      </c>
      <c r="U320" s="400">
        <v>-1.0757699733575026</v>
      </c>
      <c r="V320" s="400">
        <v>-0.25490443248883288</v>
      </c>
      <c r="W320" s="400">
        <v>-2.4989157713378276</v>
      </c>
      <c r="X320" s="400">
        <v>-0.10857134183223627</v>
      </c>
      <c r="Y320" s="400">
        <v>-0.82331620824350815</v>
      </c>
      <c r="Z320" s="400">
        <v>8.7306688564783519E-2</v>
      </c>
      <c r="AA320" s="400">
        <v>0.49627952160589345</v>
      </c>
      <c r="AB320" s="400">
        <v>0.25900932526742665</v>
      </c>
      <c r="AC320" s="404">
        <v>-1.3810666903703448</v>
      </c>
      <c r="AD320" s="607" t="s">
        <v>62</v>
      </c>
      <c r="AE320" s="401" t="s">
        <v>577</v>
      </c>
      <c r="AF320" s="401" t="s">
        <v>1026</v>
      </c>
      <c r="AG320" s="405" t="s">
        <v>1027</v>
      </c>
      <c r="AH320" s="405" t="s">
        <v>1024</v>
      </c>
      <c r="AI320" s="405">
        <v>5000</v>
      </c>
      <c r="AJ320" s="405">
        <v>1000</v>
      </c>
      <c r="AK320" s="405">
        <v>5000</v>
      </c>
      <c r="AL320" s="400">
        <v>0.02</v>
      </c>
      <c r="AM320" s="400">
        <v>0.2</v>
      </c>
      <c r="AN320" s="400" t="s">
        <v>964</v>
      </c>
      <c r="AO320" s="401" t="s">
        <v>1678</v>
      </c>
      <c r="AP320" s="401" t="s">
        <v>1021</v>
      </c>
      <c r="AQ320" s="407" t="s">
        <v>957</v>
      </c>
      <c r="AR320" s="400">
        <v>6.0000000000000001E-3</v>
      </c>
      <c r="AS320" s="400">
        <v>6.0000000000000001E-3</v>
      </c>
      <c r="AT320" s="400"/>
      <c r="AW320" s="226"/>
      <c r="AX320" s="226"/>
      <c r="AY320" s="212"/>
      <c r="AZ320" s="212"/>
      <c r="BA320" s="212"/>
      <c r="BB320" s="214"/>
      <c r="BC320" s="212"/>
      <c r="BD320" s="212"/>
      <c r="BE320" s="212"/>
      <c r="BF320" s="212"/>
      <c r="BG320" s="214"/>
      <c r="BH320" s="214"/>
      <c r="BI320" s="227"/>
      <c r="BJ320" s="227"/>
      <c r="BK320" s="227"/>
      <c r="BL320" s="214"/>
      <c r="BM320" s="214"/>
      <c r="BN320" s="214"/>
      <c r="BO320" s="214"/>
      <c r="BP320" s="214"/>
      <c r="BQ320" s="214"/>
      <c r="BR320" s="214"/>
      <c r="BS320" s="214"/>
      <c r="BT320" s="215"/>
      <c r="BU320" s="216"/>
      <c r="BV320" s="217"/>
      <c r="BW320" s="213"/>
    </row>
    <row r="321" spans="2:75" ht="15.75" customHeight="1">
      <c r="B321" s="394" t="s">
        <v>1523</v>
      </c>
      <c r="C321" s="395">
        <v>42119554000152</v>
      </c>
      <c r="D321" s="396" t="s">
        <v>27</v>
      </c>
      <c r="E321" s="396" t="s">
        <v>910</v>
      </c>
      <c r="F321" s="396"/>
      <c r="G321" s="397"/>
      <c r="H321" s="397" t="s">
        <v>1693</v>
      </c>
      <c r="I321" s="397" t="s">
        <v>62</v>
      </c>
      <c r="J321" s="397" t="s">
        <v>907</v>
      </c>
      <c r="K321" s="398" t="s">
        <v>81</v>
      </c>
      <c r="L321" s="399"/>
      <c r="M321" s="399" t="s">
        <v>62</v>
      </c>
      <c r="N321" s="398">
        <v>618098</v>
      </c>
      <c r="O321" s="398" t="s">
        <v>1675</v>
      </c>
      <c r="P321" s="402">
        <v>44498</v>
      </c>
      <c r="Q321" s="403">
        <v>9469605.9299999997</v>
      </c>
      <c r="R321" s="403" t="s">
        <v>1781</v>
      </c>
      <c r="S321" s="398">
        <v>3</v>
      </c>
      <c r="T321" s="400">
        <v>3.2731164244779176E-3</v>
      </c>
      <c r="U321" s="400">
        <v>4.2312214870567452E-2</v>
      </c>
      <c r="V321" s="400" t="s">
        <v>1781</v>
      </c>
      <c r="W321" s="400" t="s">
        <v>1781</v>
      </c>
      <c r="X321" s="400" t="s">
        <v>1781</v>
      </c>
      <c r="Y321" s="400" t="s">
        <v>1781</v>
      </c>
      <c r="Z321" s="400" t="s">
        <v>1781</v>
      </c>
      <c r="AA321" s="400" t="s">
        <v>1781</v>
      </c>
      <c r="AB321" s="400" t="s">
        <v>1781</v>
      </c>
      <c r="AC321" s="404" t="s">
        <v>1781</v>
      </c>
      <c r="AD321" s="607" t="s">
        <v>62</v>
      </c>
      <c r="AE321" s="401" t="s">
        <v>599</v>
      </c>
      <c r="AF321" s="401" t="s">
        <v>1026</v>
      </c>
      <c r="AG321" s="405" t="s">
        <v>1027</v>
      </c>
      <c r="AH321" s="405" t="s">
        <v>1024</v>
      </c>
      <c r="AI321" s="405">
        <v>5000</v>
      </c>
      <c r="AJ321" s="405">
        <v>500</v>
      </c>
      <c r="AK321" s="405">
        <v>0</v>
      </c>
      <c r="AL321" s="400">
        <v>1.4999999999999999E-2</v>
      </c>
      <c r="AM321" s="400">
        <v>0.1</v>
      </c>
      <c r="AN321" s="400" t="s">
        <v>964</v>
      </c>
      <c r="AO321" s="401" t="s">
        <v>1675</v>
      </c>
      <c r="AP321" s="401" t="s">
        <v>1021</v>
      </c>
      <c r="AQ321" s="407" t="s">
        <v>957</v>
      </c>
      <c r="AR321" s="400">
        <v>4.0000000000000001E-3</v>
      </c>
      <c r="AS321" s="400">
        <v>4.0000000000000001E-3</v>
      </c>
      <c r="AT321" s="400"/>
      <c r="AW321" s="226"/>
      <c r="AX321" s="226"/>
      <c r="AY321" s="212"/>
      <c r="AZ321" s="212"/>
      <c r="BA321" s="212"/>
      <c r="BB321" s="214"/>
      <c r="BC321" s="212"/>
      <c r="BD321" s="212"/>
      <c r="BE321" s="212"/>
      <c r="BF321" s="212"/>
      <c r="BG321" s="214"/>
      <c r="BH321" s="214"/>
      <c r="BI321" s="227"/>
      <c r="BJ321" s="227"/>
      <c r="BK321" s="227"/>
      <c r="BL321" s="214"/>
      <c r="BM321" s="214"/>
      <c r="BN321" s="214"/>
      <c r="BO321" s="214"/>
      <c r="BP321" s="214"/>
      <c r="BQ321" s="214"/>
      <c r="BR321" s="214"/>
      <c r="BS321" s="214"/>
      <c r="BT321" s="215"/>
      <c r="BU321" s="216"/>
      <c r="BV321" s="217"/>
      <c r="BW321" s="213"/>
    </row>
    <row r="322" spans="2:75" ht="15.75" customHeight="1">
      <c r="B322" s="394" t="s">
        <v>598</v>
      </c>
      <c r="C322" s="395">
        <v>31923988000194</v>
      </c>
      <c r="D322" s="396" t="s">
        <v>27</v>
      </c>
      <c r="E322" s="396" t="s">
        <v>910</v>
      </c>
      <c r="F322" s="396"/>
      <c r="G322" s="397"/>
      <c r="H322" s="397" t="s">
        <v>1693</v>
      </c>
      <c r="I322" s="397" t="s">
        <v>62</v>
      </c>
      <c r="J322" s="397" t="s">
        <v>904</v>
      </c>
      <c r="K322" s="398" t="s">
        <v>81</v>
      </c>
      <c r="L322" s="399"/>
      <c r="M322" s="399" t="s">
        <v>1775</v>
      </c>
      <c r="N322" s="398">
        <v>496065</v>
      </c>
      <c r="O322" s="398" t="s">
        <v>1675</v>
      </c>
      <c r="P322" s="402">
        <v>43606</v>
      </c>
      <c r="Q322" s="403">
        <v>10091349.859999999</v>
      </c>
      <c r="R322" s="403">
        <v>23967187.067103166</v>
      </c>
      <c r="S322" s="398">
        <v>3</v>
      </c>
      <c r="T322" s="400">
        <v>9.5352622096830153E-2</v>
      </c>
      <c r="U322" s="400">
        <v>1.2326419569009484</v>
      </c>
      <c r="V322" s="400">
        <v>-5.9779095768906831E-2</v>
      </c>
      <c r="W322" s="400">
        <v>-0.58603502400759555</v>
      </c>
      <c r="X322" s="400">
        <v>8.0613174378468377E-2</v>
      </c>
      <c r="Y322" s="400">
        <v>0.61130434554551238</v>
      </c>
      <c r="Z322" s="400">
        <v>0.13612122104987368</v>
      </c>
      <c r="AA322" s="400">
        <v>0.77375714934961326</v>
      </c>
      <c r="AB322" s="400">
        <v>0.1931029568866329</v>
      </c>
      <c r="AC322" s="404">
        <v>-0.72582057545514367</v>
      </c>
      <c r="AD322" s="607">
        <v>32239786000190</v>
      </c>
      <c r="AE322" s="401" t="s">
        <v>599</v>
      </c>
      <c r="AF322" s="401" t="s">
        <v>1028</v>
      </c>
      <c r="AG322" s="405" t="s">
        <v>1836</v>
      </c>
      <c r="AH322" s="405" t="s">
        <v>1024</v>
      </c>
      <c r="AI322" s="405">
        <v>1000</v>
      </c>
      <c r="AJ322" s="405">
        <v>0</v>
      </c>
      <c r="AK322" s="405">
        <v>0</v>
      </c>
      <c r="AL322" s="400">
        <v>0.01</v>
      </c>
      <c r="AM322" s="400" t="s">
        <v>62</v>
      </c>
      <c r="AN322" s="400" t="s">
        <v>964</v>
      </c>
      <c r="AO322" s="401" t="s">
        <v>1678</v>
      </c>
      <c r="AP322" s="401" t="s">
        <v>1021</v>
      </c>
      <c r="AQ322" s="407" t="s">
        <v>968</v>
      </c>
      <c r="AR322" s="400">
        <v>2.9333333333333334E-3</v>
      </c>
      <c r="AS322" s="400">
        <v>2.9333333333333334E-3</v>
      </c>
      <c r="AT322" s="400"/>
      <c r="AW322" s="226"/>
      <c r="AX322" s="226"/>
      <c r="AY322" s="212"/>
      <c r="AZ322" s="212"/>
      <c r="BA322" s="212"/>
      <c r="BB322" s="214"/>
      <c r="BC322" s="212"/>
      <c r="BD322" s="212"/>
      <c r="BE322" s="212"/>
      <c r="BF322" s="212"/>
      <c r="BG322" s="214"/>
      <c r="BH322" s="214"/>
      <c r="BI322" s="227"/>
      <c r="BJ322" s="227"/>
      <c r="BK322" s="227"/>
      <c r="BL322" s="249"/>
      <c r="BM322" s="214"/>
      <c r="BN322" s="214"/>
      <c r="BO322" s="214"/>
      <c r="BP322" s="214"/>
      <c r="BQ322" s="214"/>
      <c r="BR322" s="214"/>
      <c r="BS322" s="214"/>
      <c r="BT322" s="215"/>
      <c r="BU322" s="216"/>
      <c r="BV322" s="217"/>
      <c r="BW322" s="213"/>
    </row>
    <row r="323" spans="2:75" ht="15.75" customHeight="1">
      <c r="B323" s="394" t="s">
        <v>1531</v>
      </c>
      <c r="C323" s="395">
        <v>8912569000135</v>
      </c>
      <c r="D323" s="396" t="s">
        <v>27</v>
      </c>
      <c r="E323" s="396" t="s">
        <v>903</v>
      </c>
      <c r="F323" s="396"/>
      <c r="G323" s="397"/>
      <c r="H323" s="397" t="s">
        <v>62</v>
      </c>
      <c r="I323" s="397" t="s">
        <v>62</v>
      </c>
      <c r="J323" s="397" t="s">
        <v>904</v>
      </c>
      <c r="K323" s="398" t="s">
        <v>81</v>
      </c>
      <c r="L323" s="399"/>
      <c r="M323" s="399" t="s">
        <v>62</v>
      </c>
      <c r="N323" s="398">
        <v>191876</v>
      </c>
      <c r="O323" s="398" t="s">
        <v>1678</v>
      </c>
      <c r="P323" s="402">
        <v>39286</v>
      </c>
      <c r="Q323" s="403">
        <v>76218869.700000003</v>
      </c>
      <c r="R323" s="403">
        <v>116569498.18000002</v>
      </c>
      <c r="S323" s="398">
        <v>3</v>
      </c>
      <c r="T323" s="400">
        <v>9.627632876634018E-2</v>
      </c>
      <c r="U323" s="400">
        <v>1.2445828933080358</v>
      </c>
      <c r="V323" s="400">
        <v>-5.3781611018096531E-2</v>
      </c>
      <c r="W323" s="400">
        <v>-0.52723961944822384</v>
      </c>
      <c r="X323" s="400">
        <v>7.8498415337501459E-2</v>
      </c>
      <c r="Y323" s="400">
        <v>0.59526774356957002</v>
      </c>
      <c r="Z323" s="400">
        <v>0.11463986293554096</v>
      </c>
      <c r="AA323" s="400">
        <v>0.65165014582358449</v>
      </c>
      <c r="AB323" s="400">
        <v>0.19721302348009151</v>
      </c>
      <c r="AC323" s="404">
        <v>-0.67440971007268902</v>
      </c>
      <c r="AD323" s="607">
        <v>32318881000180</v>
      </c>
      <c r="AE323" s="401" t="s">
        <v>605</v>
      </c>
      <c r="AF323" s="401" t="s">
        <v>1028</v>
      </c>
      <c r="AG323" s="405" t="s">
        <v>1836</v>
      </c>
      <c r="AH323" s="405" t="s">
        <v>1024</v>
      </c>
      <c r="AI323" s="405">
        <v>20000</v>
      </c>
      <c r="AJ323" s="405">
        <v>5000</v>
      </c>
      <c r="AK323" s="405">
        <v>5000</v>
      </c>
      <c r="AL323" s="400">
        <v>1.9450000000000002E-2</v>
      </c>
      <c r="AM323" s="400">
        <v>0.2</v>
      </c>
      <c r="AN323" s="400" t="s">
        <v>964</v>
      </c>
      <c r="AO323" s="401" t="s">
        <v>1675</v>
      </c>
      <c r="AP323" s="401" t="s">
        <v>1021</v>
      </c>
      <c r="AQ323" s="407" t="s">
        <v>968</v>
      </c>
      <c r="AR323" s="400">
        <v>6.8899999999999994E-3</v>
      </c>
      <c r="AS323" s="400">
        <v>6.8899999999999994E-3</v>
      </c>
      <c r="AT323" s="400"/>
      <c r="AW323" s="226"/>
      <c r="AX323" s="226"/>
      <c r="AY323" s="212"/>
      <c r="AZ323" s="212"/>
      <c r="BA323" s="212"/>
      <c r="BB323" s="214"/>
      <c r="BC323" s="212"/>
      <c r="BD323" s="212"/>
      <c r="BE323" s="212"/>
      <c r="BF323" s="212"/>
      <c r="BG323" s="214"/>
      <c r="BH323" s="214"/>
      <c r="BI323" s="227"/>
      <c r="BJ323" s="227"/>
      <c r="BK323" s="227"/>
      <c r="BL323" s="214"/>
      <c r="BM323" s="214"/>
      <c r="BN323" s="214"/>
      <c r="BO323" s="214"/>
      <c r="BP323" s="214"/>
      <c r="BQ323" s="214"/>
      <c r="BR323" s="214"/>
      <c r="BS323" s="214"/>
      <c r="BT323" s="215"/>
      <c r="BU323" s="216"/>
      <c r="BV323" s="217"/>
      <c r="BW323" s="213"/>
    </row>
    <row r="324" spans="2:75" ht="15.75" customHeight="1">
      <c r="B324" s="394" t="s">
        <v>610</v>
      </c>
      <c r="C324" s="395">
        <v>5969595000101</v>
      </c>
      <c r="D324" s="396" t="s">
        <v>27</v>
      </c>
      <c r="E324" s="396" t="s">
        <v>903</v>
      </c>
      <c r="F324" s="396"/>
      <c r="G324" s="397"/>
      <c r="H324" s="397" t="s">
        <v>62</v>
      </c>
      <c r="I324" s="397" t="s">
        <v>62</v>
      </c>
      <c r="J324" s="397" t="s">
        <v>904</v>
      </c>
      <c r="K324" s="398" t="s">
        <v>81</v>
      </c>
      <c r="L324" s="399"/>
      <c r="M324" s="399" t="s">
        <v>1775</v>
      </c>
      <c r="N324" s="398">
        <v>321265</v>
      </c>
      <c r="O324" s="398" t="s">
        <v>1675</v>
      </c>
      <c r="P324" s="402">
        <v>41225</v>
      </c>
      <c r="Q324" s="403">
        <v>32688895.18</v>
      </c>
      <c r="R324" s="403">
        <v>39064582.683373027</v>
      </c>
      <c r="S324" s="398">
        <v>3</v>
      </c>
      <c r="T324" s="400">
        <v>-0.1074639318529873</v>
      </c>
      <c r="U324" s="400">
        <v>-1.3892072220207985</v>
      </c>
      <c r="V324" s="400">
        <v>-0.20809353580430712</v>
      </c>
      <c r="W324" s="400">
        <v>-2.0400124605821324</v>
      </c>
      <c r="X324" s="400">
        <v>-0.1111081663809953</v>
      </c>
      <c r="Y324" s="400">
        <v>-0.84255340963769043</v>
      </c>
      <c r="Z324" s="400">
        <v>0.12653568362420176</v>
      </c>
      <c r="AA324" s="400">
        <v>0.71926984710337172</v>
      </c>
      <c r="AB324" s="400">
        <v>0.18461991193099805</v>
      </c>
      <c r="AC324" s="404">
        <v>-1.6973615984448336</v>
      </c>
      <c r="AD324" s="607" t="s">
        <v>62</v>
      </c>
      <c r="AE324" s="401" t="s">
        <v>432</v>
      </c>
      <c r="AF324" s="401" t="s">
        <v>1018</v>
      </c>
      <c r="AG324" s="405" t="s">
        <v>1835</v>
      </c>
      <c r="AH324" s="405" t="s">
        <v>1024</v>
      </c>
      <c r="AI324" s="405">
        <v>1000</v>
      </c>
      <c r="AJ324" s="405">
        <v>100</v>
      </c>
      <c r="AK324" s="405">
        <v>1000</v>
      </c>
      <c r="AL324" s="400">
        <v>0.02</v>
      </c>
      <c r="AM324" s="400">
        <v>0.2</v>
      </c>
      <c r="AN324" s="400" t="s">
        <v>62</v>
      </c>
      <c r="AO324" s="401" t="s">
        <v>1678</v>
      </c>
      <c r="AP324" s="401" t="s">
        <v>1021</v>
      </c>
      <c r="AQ324" s="407" t="s">
        <v>963</v>
      </c>
      <c r="AR324" s="400">
        <v>2.6666666666666666E-3</v>
      </c>
      <c r="AS324" s="400">
        <v>2.6666666666666666E-3</v>
      </c>
      <c r="AT324" s="400"/>
      <c r="AW324" s="226"/>
      <c r="AX324" s="226"/>
      <c r="AY324" s="212"/>
      <c r="AZ324" s="212"/>
      <c r="BA324" s="212"/>
      <c r="BB324" s="214"/>
      <c r="BC324" s="212"/>
      <c r="BD324" s="212"/>
      <c r="BE324" s="212"/>
      <c r="BF324" s="212"/>
      <c r="BG324" s="214"/>
      <c r="BH324" s="214"/>
      <c r="BI324" s="227"/>
      <c r="BJ324" s="227"/>
      <c r="BK324" s="227"/>
      <c r="BL324" s="214"/>
      <c r="BM324" s="214"/>
      <c r="BN324" s="214"/>
      <c r="BO324" s="214"/>
      <c r="BP324" s="214"/>
      <c r="BQ324" s="214"/>
      <c r="BR324" s="214"/>
      <c r="BS324" s="214"/>
      <c r="BT324" s="215"/>
      <c r="BU324" s="216"/>
      <c r="BV324" s="217"/>
      <c r="BW324" s="213"/>
    </row>
    <row r="325" spans="2:75" ht="15.75" customHeight="1">
      <c r="B325" s="394" t="s">
        <v>1538</v>
      </c>
      <c r="C325" s="395">
        <v>14550994000124</v>
      </c>
      <c r="D325" s="396" t="s">
        <v>27</v>
      </c>
      <c r="E325" s="396" t="s">
        <v>903</v>
      </c>
      <c r="F325" s="396"/>
      <c r="G325" s="397"/>
      <c r="H325" s="397" t="s">
        <v>62</v>
      </c>
      <c r="I325" s="397" t="s">
        <v>62</v>
      </c>
      <c r="J325" s="397" t="s">
        <v>904</v>
      </c>
      <c r="K325" s="398" t="s">
        <v>81</v>
      </c>
      <c r="L325" s="399"/>
      <c r="M325" s="399" t="s">
        <v>62</v>
      </c>
      <c r="N325" s="398">
        <v>292966</v>
      </c>
      <c r="O325" s="398" t="s">
        <v>1675</v>
      </c>
      <c r="P325" s="402">
        <v>40893</v>
      </c>
      <c r="Q325" s="403">
        <v>343553111.38</v>
      </c>
      <c r="R325" s="403">
        <v>342992366.87</v>
      </c>
      <c r="S325" s="398">
        <v>3</v>
      </c>
      <c r="T325" s="400">
        <v>1.3555454574188053E-2</v>
      </c>
      <c r="U325" s="400">
        <v>0.17523400705269687</v>
      </c>
      <c r="V325" s="400">
        <v>-0.11486476674455048</v>
      </c>
      <c r="W325" s="400">
        <v>-1.1260587914710853</v>
      </c>
      <c r="X325" s="400">
        <v>4.6181944000915909E-3</v>
      </c>
      <c r="Y325" s="400">
        <v>3.5020607079628799E-2</v>
      </c>
      <c r="Z325" s="400">
        <v>-8.2731127365343049E-3</v>
      </c>
      <c r="AA325" s="400">
        <v>-4.7027054840503894E-2</v>
      </c>
      <c r="AB325" s="400">
        <v>0.20393382918150199</v>
      </c>
      <c r="AC325" s="404">
        <v>-0.97269262854411587</v>
      </c>
      <c r="AD325" s="607" t="s">
        <v>62</v>
      </c>
      <c r="AE325" s="401" t="s">
        <v>618</v>
      </c>
      <c r="AF325" s="401" t="s">
        <v>1026</v>
      </c>
      <c r="AG325" s="405" t="s">
        <v>1027</v>
      </c>
      <c r="AH325" s="405" t="s">
        <v>1024</v>
      </c>
      <c r="AI325" s="405">
        <v>5000</v>
      </c>
      <c r="AJ325" s="405">
        <v>300</v>
      </c>
      <c r="AK325" s="405">
        <v>300</v>
      </c>
      <c r="AL325" s="400">
        <v>0.02</v>
      </c>
      <c r="AM325" s="400">
        <v>0.2</v>
      </c>
      <c r="AN325" s="400" t="s">
        <v>964</v>
      </c>
      <c r="AO325" s="401" t="s">
        <v>1675</v>
      </c>
      <c r="AP325" s="401" t="s">
        <v>1021</v>
      </c>
      <c r="AQ325" s="407" t="s">
        <v>968</v>
      </c>
      <c r="AR325" s="400">
        <v>4.0000000000000001E-3</v>
      </c>
      <c r="AS325" s="400">
        <v>4.0000000000000001E-3</v>
      </c>
      <c r="AT325" s="400"/>
      <c r="AW325" s="226"/>
      <c r="AX325" s="226"/>
      <c r="AY325" s="212"/>
      <c r="AZ325" s="212"/>
      <c r="BA325" s="212"/>
      <c r="BB325" s="214"/>
      <c r="BC325" s="212"/>
      <c r="BD325" s="212"/>
      <c r="BE325" s="212"/>
      <c r="BF325" s="212"/>
      <c r="BG325" s="214"/>
      <c r="BH325" s="214"/>
      <c r="BI325" s="227"/>
      <c r="BJ325" s="227"/>
      <c r="BK325" s="227"/>
      <c r="BL325" s="214"/>
      <c r="BM325" s="214"/>
      <c r="BN325" s="214"/>
      <c r="BO325" s="214"/>
      <c r="BP325" s="214"/>
      <c r="BQ325" s="214"/>
      <c r="BR325" s="214"/>
      <c r="BS325" s="214"/>
      <c r="BT325" s="215"/>
      <c r="BU325" s="216"/>
      <c r="BV325" s="217"/>
      <c r="BW325" s="213"/>
    </row>
    <row r="326" spans="2:75" ht="15.75" customHeight="1">
      <c r="B326" s="394" t="s">
        <v>617</v>
      </c>
      <c r="C326" s="395">
        <v>29722466000182</v>
      </c>
      <c r="D326" s="396" t="s">
        <v>27</v>
      </c>
      <c r="E326" s="396" t="s">
        <v>903</v>
      </c>
      <c r="F326" s="396"/>
      <c r="G326" s="397"/>
      <c r="H326" s="397" t="s">
        <v>62</v>
      </c>
      <c r="I326" s="397" t="s">
        <v>62</v>
      </c>
      <c r="J326" s="397" t="s">
        <v>904</v>
      </c>
      <c r="K326" s="398" t="s">
        <v>81</v>
      </c>
      <c r="L326" s="399"/>
      <c r="M326" s="399" t="s">
        <v>62</v>
      </c>
      <c r="N326" s="398">
        <v>466352</v>
      </c>
      <c r="O326" s="398" t="s">
        <v>1675</v>
      </c>
      <c r="P326" s="402">
        <v>43249</v>
      </c>
      <c r="Q326" s="403">
        <v>13558017.65</v>
      </c>
      <c r="R326" s="403">
        <v>13806224.811944446</v>
      </c>
      <c r="S326" s="398">
        <v>3</v>
      </c>
      <c r="T326" s="400">
        <v>7.4355281295230391E-2</v>
      </c>
      <c r="U326" s="400">
        <v>0.96120523406896585</v>
      </c>
      <c r="V326" s="400">
        <v>-4.5209994007946674E-2</v>
      </c>
      <c r="W326" s="400">
        <v>-0.44320911153043996</v>
      </c>
      <c r="X326" s="400">
        <v>5.9895001958977012E-2</v>
      </c>
      <c r="Y326" s="400">
        <v>0.45419468041391475</v>
      </c>
      <c r="Z326" s="400">
        <v>-2.556214057018058E-2</v>
      </c>
      <c r="AA326" s="400">
        <v>-0.14530349394684172</v>
      </c>
      <c r="AB326" s="400">
        <v>0.20573006766140792</v>
      </c>
      <c r="AC326" s="404">
        <v>-0.59423063051985214</v>
      </c>
      <c r="AD326" s="607" t="s">
        <v>62</v>
      </c>
      <c r="AE326" s="401" t="s">
        <v>618</v>
      </c>
      <c r="AF326" s="401" t="s">
        <v>1026</v>
      </c>
      <c r="AG326" s="405" t="s">
        <v>1027</v>
      </c>
      <c r="AH326" s="405" t="s">
        <v>1024</v>
      </c>
      <c r="AI326" s="405">
        <v>1000</v>
      </c>
      <c r="AJ326" s="405">
        <v>1000</v>
      </c>
      <c r="AK326" s="405">
        <v>1000</v>
      </c>
      <c r="AL326" s="400">
        <v>1.95E-2</v>
      </c>
      <c r="AM326" s="400">
        <v>0.2</v>
      </c>
      <c r="AN326" s="400" t="s">
        <v>964</v>
      </c>
      <c r="AO326" s="401" t="s">
        <v>1675</v>
      </c>
      <c r="AP326" s="401" t="s">
        <v>1021</v>
      </c>
      <c r="AQ326" s="407" t="s">
        <v>968</v>
      </c>
      <c r="AR326" s="400">
        <v>3.8999999999999998E-3</v>
      </c>
      <c r="AS326" s="400">
        <v>3.8999999999999998E-3</v>
      </c>
      <c r="AT326" s="400"/>
      <c r="AW326" s="226"/>
      <c r="AX326" s="226"/>
      <c r="AY326" s="212"/>
      <c r="AZ326" s="212"/>
      <c r="BA326" s="212"/>
      <c r="BB326" s="214"/>
      <c r="BC326" s="212"/>
      <c r="BD326" s="212"/>
      <c r="BE326" s="212"/>
      <c r="BF326" s="212"/>
      <c r="BG326" s="214"/>
      <c r="BH326" s="214"/>
      <c r="BI326" s="227"/>
      <c r="BJ326" s="227"/>
      <c r="BK326" s="227"/>
      <c r="BL326" s="214"/>
      <c r="BM326" s="214"/>
      <c r="BN326" s="214"/>
      <c r="BO326" s="214"/>
      <c r="BP326" s="214"/>
      <c r="BQ326" s="214"/>
      <c r="BR326" s="214"/>
      <c r="BS326" s="214"/>
      <c r="BT326" s="215"/>
      <c r="BU326" s="216"/>
      <c r="BV326" s="217"/>
      <c r="BW326" s="213"/>
    </row>
    <row r="327" spans="2:75" ht="15.75" customHeight="1">
      <c r="B327" s="394" t="s">
        <v>637</v>
      </c>
      <c r="C327" s="395">
        <v>11458144000102</v>
      </c>
      <c r="D327" s="396" t="s">
        <v>27</v>
      </c>
      <c r="E327" s="396" t="s">
        <v>903</v>
      </c>
      <c r="F327" s="396"/>
      <c r="G327" s="397"/>
      <c r="H327" s="397" t="s">
        <v>62</v>
      </c>
      <c r="I327" s="397" t="s">
        <v>62</v>
      </c>
      <c r="J327" s="397" t="s">
        <v>904</v>
      </c>
      <c r="K327" s="398" t="s">
        <v>81</v>
      </c>
      <c r="L327" s="399"/>
      <c r="M327" s="399" t="s">
        <v>62</v>
      </c>
      <c r="N327" s="398">
        <v>255173</v>
      </c>
      <c r="O327" s="398" t="s">
        <v>1675</v>
      </c>
      <c r="P327" s="402">
        <v>40415</v>
      </c>
      <c r="Q327" s="403">
        <v>200598727.78999999</v>
      </c>
      <c r="R327" s="403">
        <v>335982273.00142843</v>
      </c>
      <c r="S327" s="398">
        <v>3</v>
      </c>
      <c r="T327" s="400">
        <v>-2.3236761473670708E-2</v>
      </c>
      <c r="U327" s="400">
        <v>-0.300386150953034</v>
      </c>
      <c r="V327" s="400">
        <v>-0.20750930506090437</v>
      </c>
      <c r="W327" s="400">
        <v>-2.0342850457838293</v>
      </c>
      <c r="X327" s="400">
        <v>-0.18178576348990427</v>
      </c>
      <c r="Y327" s="400">
        <v>-1.3785144678457035</v>
      </c>
      <c r="Z327" s="400">
        <v>-0.20765629592358636</v>
      </c>
      <c r="AA327" s="400">
        <v>-1.1803857057634219</v>
      </c>
      <c r="AB327" s="400">
        <v>0.21530920805332507</v>
      </c>
      <c r="AC327" s="404">
        <v>-1.4231947998668795</v>
      </c>
      <c r="AD327" s="607" t="s">
        <v>62</v>
      </c>
      <c r="AE327" s="401" t="s">
        <v>636</v>
      </c>
      <c r="AF327" s="401" t="s">
        <v>1026</v>
      </c>
      <c r="AG327" s="405" t="s">
        <v>1027</v>
      </c>
      <c r="AH327" s="405" t="s">
        <v>1024</v>
      </c>
      <c r="AI327" s="405">
        <v>2500</v>
      </c>
      <c r="AJ327" s="405">
        <v>2500</v>
      </c>
      <c r="AK327" s="405">
        <v>2500</v>
      </c>
      <c r="AL327" s="400">
        <v>1.4999999999999999E-2</v>
      </c>
      <c r="AM327" s="400">
        <v>0.2</v>
      </c>
      <c r="AN327" s="400" t="s">
        <v>964</v>
      </c>
      <c r="AO327" s="401" t="s">
        <v>1675</v>
      </c>
      <c r="AP327" s="401" t="s">
        <v>1021</v>
      </c>
      <c r="AQ327" s="407" t="s">
        <v>963</v>
      </c>
      <c r="AR327" s="400">
        <v>5.8500000000000002E-3</v>
      </c>
      <c r="AS327" s="400">
        <v>5.8500000000000002E-3</v>
      </c>
      <c r="AT327" s="400"/>
      <c r="AW327" s="226"/>
      <c r="AX327" s="226"/>
      <c r="AY327" s="212"/>
      <c r="AZ327" s="212"/>
      <c r="BA327" s="212"/>
      <c r="BB327" s="214"/>
      <c r="BC327" s="212"/>
      <c r="BD327" s="212"/>
      <c r="BE327" s="212"/>
      <c r="BF327" s="212"/>
      <c r="BG327" s="214"/>
      <c r="BH327" s="214"/>
      <c r="BI327" s="227"/>
      <c r="BJ327" s="227"/>
      <c r="BK327" s="227"/>
      <c r="BL327" s="214"/>
      <c r="BM327" s="214"/>
      <c r="BN327" s="214"/>
      <c r="BO327" s="214"/>
      <c r="BP327" s="214"/>
      <c r="BQ327" s="214"/>
      <c r="BR327" s="214"/>
      <c r="BS327" s="214"/>
      <c r="BT327" s="215"/>
      <c r="BU327" s="216"/>
      <c r="BV327" s="217"/>
      <c r="BW327" s="213"/>
    </row>
    <row r="328" spans="2:75" ht="15.75" customHeight="1">
      <c r="B328" s="394" t="s">
        <v>835</v>
      </c>
      <c r="C328" s="395">
        <v>13001237000139</v>
      </c>
      <c r="D328" s="396" t="s">
        <v>27</v>
      </c>
      <c r="E328" s="396" t="s">
        <v>903</v>
      </c>
      <c r="F328" s="396"/>
      <c r="G328" s="397"/>
      <c r="H328" s="397" t="s">
        <v>62</v>
      </c>
      <c r="I328" s="397" t="s">
        <v>62</v>
      </c>
      <c r="J328" s="397" t="s">
        <v>904</v>
      </c>
      <c r="K328" s="398" t="s">
        <v>81</v>
      </c>
      <c r="L328" s="399"/>
      <c r="M328" s="399" t="s">
        <v>1775</v>
      </c>
      <c r="N328" s="398">
        <v>372994</v>
      </c>
      <c r="O328" s="398" t="s">
        <v>1675</v>
      </c>
      <c r="P328" s="402">
        <v>40595</v>
      </c>
      <c r="Q328" s="403">
        <v>25376966.190000001</v>
      </c>
      <c r="R328" s="403">
        <v>26815706.384246029</v>
      </c>
      <c r="S328" s="398">
        <v>3</v>
      </c>
      <c r="T328" s="400">
        <v>2.0558805717368456E-2</v>
      </c>
      <c r="U328" s="400">
        <v>0.26576769420424678</v>
      </c>
      <c r="V328" s="400">
        <v>-5.3033302223194689E-2</v>
      </c>
      <c r="W328" s="400">
        <v>-0.51990369111165813</v>
      </c>
      <c r="X328" s="400">
        <v>0.10915874284274318</v>
      </c>
      <c r="Y328" s="400">
        <v>0.82777057681377264</v>
      </c>
      <c r="Z328" s="400">
        <v>0.150151111771061</v>
      </c>
      <c r="AA328" s="400">
        <v>0.85350759653473696</v>
      </c>
      <c r="AB328" s="400">
        <v>0.20302133646540613</v>
      </c>
      <c r="AC328" s="404">
        <v>-0.64553965356288823</v>
      </c>
      <c r="AD328" s="607" t="s">
        <v>62</v>
      </c>
      <c r="AE328" s="401" t="s">
        <v>636</v>
      </c>
      <c r="AF328" s="401" t="s">
        <v>636</v>
      </c>
      <c r="AG328" s="405" t="s">
        <v>1027</v>
      </c>
      <c r="AH328" s="405" t="s">
        <v>1024</v>
      </c>
      <c r="AI328" s="405">
        <v>1000</v>
      </c>
      <c r="AJ328" s="405">
        <v>1000</v>
      </c>
      <c r="AK328" s="405">
        <v>1000</v>
      </c>
      <c r="AL328" s="400">
        <v>0.01</v>
      </c>
      <c r="AM328" s="400" t="s">
        <v>62</v>
      </c>
      <c r="AN328" s="400" t="s">
        <v>964</v>
      </c>
      <c r="AO328" s="401" t="s">
        <v>1678</v>
      </c>
      <c r="AP328" s="401" t="s">
        <v>1021</v>
      </c>
      <c r="AQ328" s="407" t="s">
        <v>957</v>
      </c>
      <c r="AR328" s="400">
        <v>3.3333333333333331E-3</v>
      </c>
      <c r="AS328" s="400">
        <v>3.3333333333333331E-3</v>
      </c>
      <c r="AT328" s="400"/>
      <c r="AW328" s="226"/>
      <c r="AX328" s="226"/>
      <c r="AY328" s="212"/>
      <c r="AZ328" s="212"/>
      <c r="BA328" s="212"/>
      <c r="BB328" s="214"/>
      <c r="BC328" s="212"/>
      <c r="BD328" s="212"/>
      <c r="BE328" s="212"/>
      <c r="BF328" s="212"/>
      <c r="BG328" s="214"/>
      <c r="BH328" s="214"/>
      <c r="BI328" s="227"/>
      <c r="BJ328" s="227"/>
      <c r="BK328" s="227"/>
      <c r="BL328" s="214"/>
      <c r="BM328" s="214"/>
      <c r="BN328" s="214"/>
      <c r="BO328" s="214"/>
      <c r="BP328" s="214"/>
      <c r="BQ328" s="214"/>
      <c r="BR328" s="214"/>
      <c r="BS328" s="214"/>
      <c r="BT328" s="215"/>
      <c r="BU328" s="216"/>
      <c r="BV328" s="217"/>
      <c r="BW328" s="213"/>
    </row>
    <row r="329" spans="2:75" ht="15.75" customHeight="1">
      <c r="B329" s="394" t="s">
        <v>1554</v>
      </c>
      <c r="C329" s="395">
        <v>17797426000110</v>
      </c>
      <c r="D329" s="396" t="s">
        <v>27</v>
      </c>
      <c r="E329" s="396" t="s">
        <v>903</v>
      </c>
      <c r="F329" s="396"/>
      <c r="G329" s="397"/>
      <c r="H329" s="397" t="s">
        <v>62</v>
      </c>
      <c r="I329" s="397" t="s">
        <v>62</v>
      </c>
      <c r="J329" s="397" t="s">
        <v>904</v>
      </c>
      <c r="K329" s="398" t="s">
        <v>81</v>
      </c>
      <c r="L329" s="399"/>
      <c r="M329" s="399" t="s">
        <v>1775</v>
      </c>
      <c r="N329" s="398">
        <v>435430</v>
      </c>
      <c r="O329" s="398" t="s">
        <v>1675</v>
      </c>
      <c r="P329" s="402">
        <v>42766</v>
      </c>
      <c r="Q329" s="403">
        <v>14077225.789999999</v>
      </c>
      <c r="R329" s="403">
        <v>14972358.933055563</v>
      </c>
      <c r="S329" s="398">
        <v>3</v>
      </c>
      <c r="T329" s="400">
        <v>4.0975650176909184E-2</v>
      </c>
      <c r="U329" s="400">
        <v>0.52970022752036194</v>
      </c>
      <c r="V329" s="400">
        <v>-1.5075302354760511E-2</v>
      </c>
      <c r="W329" s="400">
        <v>-0.14778837089718988</v>
      </c>
      <c r="X329" s="400">
        <v>4.253479733137544E-2</v>
      </c>
      <c r="Y329" s="400">
        <v>0.32254909505849305</v>
      </c>
      <c r="Z329" s="400">
        <v>0.10456033302721179</v>
      </c>
      <c r="AA329" s="400">
        <v>0.59435483015935453</v>
      </c>
      <c r="AB329" s="400">
        <v>0.18352732540915331</v>
      </c>
      <c r="AC329" s="404">
        <v>-0.52055245527499916</v>
      </c>
      <c r="AD329" s="607" t="s">
        <v>62</v>
      </c>
      <c r="AE329" s="401" t="s">
        <v>636</v>
      </c>
      <c r="AF329" s="401" t="s">
        <v>636</v>
      </c>
      <c r="AG329" s="405" t="s">
        <v>1027</v>
      </c>
      <c r="AH329" s="405" t="s">
        <v>1024</v>
      </c>
      <c r="AI329" s="405">
        <v>100</v>
      </c>
      <c r="AJ329" s="405">
        <v>100</v>
      </c>
      <c r="AK329" s="405">
        <v>100</v>
      </c>
      <c r="AL329" s="400">
        <v>1.2E-2</v>
      </c>
      <c r="AM329" s="400" t="s">
        <v>62</v>
      </c>
      <c r="AN329" s="400" t="s">
        <v>1086</v>
      </c>
      <c r="AO329" s="401" t="s">
        <v>1678</v>
      </c>
      <c r="AP329" s="401" t="s">
        <v>1021</v>
      </c>
      <c r="AQ329" s="407" t="s">
        <v>957</v>
      </c>
      <c r="AR329" s="400" t="s">
        <v>62</v>
      </c>
      <c r="AS329" s="400" t="s">
        <v>62</v>
      </c>
      <c r="AT329" s="400"/>
      <c r="AW329" s="226"/>
      <c r="AX329" s="226"/>
      <c r="AY329" s="212"/>
      <c r="AZ329" s="212"/>
      <c r="BA329" s="212"/>
      <c r="BB329" s="214"/>
      <c r="BC329" s="212"/>
      <c r="BD329" s="212"/>
      <c r="BE329" s="212"/>
      <c r="BF329" s="212"/>
      <c r="BG329" s="214"/>
      <c r="BH329" s="214"/>
      <c r="BI329" s="227"/>
      <c r="BJ329" s="227"/>
      <c r="BK329" s="227"/>
      <c r="BL329" s="214"/>
      <c r="BM329" s="214"/>
      <c r="BN329" s="214"/>
      <c r="BO329" s="214"/>
      <c r="BP329" s="214"/>
      <c r="BQ329" s="214"/>
      <c r="BR329" s="214"/>
      <c r="BS329" s="214"/>
      <c r="BT329" s="215"/>
      <c r="BU329" s="216"/>
      <c r="BV329" s="217"/>
      <c r="BW329" s="213"/>
    </row>
    <row r="330" spans="2:75" ht="15.75" customHeight="1">
      <c r="B330" s="394" t="s">
        <v>661</v>
      </c>
      <c r="C330" s="395">
        <v>36492413000188</v>
      </c>
      <c r="D330" s="396" t="s">
        <v>27</v>
      </c>
      <c r="E330" s="396" t="s">
        <v>903</v>
      </c>
      <c r="F330" s="396"/>
      <c r="G330" s="397"/>
      <c r="H330" s="397" t="s">
        <v>62</v>
      </c>
      <c r="I330" s="397" t="s">
        <v>62</v>
      </c>
      <c r="J330" s="397" t="s">
        <v>904</v>
      </c>
      <c r="K330" s="398" t="s">
        <v>81</v>
      </c>
      <c r="L330" s="399"/>
      <c r="M330" s="399" t="s">
        <v>1775</v>
      </c>
      <c r="N330" s="398">
        <v>536830</v>
      </c>
      <c r="O330" s="398" t="s">
        <v>1675</v>
      </c>
      <c r="P330" s="402">
        <v>43938</v>
      </c>
      <c r="Q330" s="403">
        <v>145753010.94999999</v>
      </c>
      <c r="R330" s="403">
        <v>154767078.86511895</v>
      </c>
      <c r="S330" s="398">
        <v>3</v>
      </c>
      <c r="T330" s="400">
        <v>-8.1911802313621496E-2</v>
      </c>
      <c r="U330" s="400">
        <v>-1.0588898561658175</v>
      </c>
      <c r="V330" s="400">
        <v>-0.19253177157154056</v>
      </c>
      <c r="W330" s="400">
        <v>-1.8874551366807331</v>
      </c>
      <c r="X330" s="400">
        <v>-0.1503905644867608</v>
      </c>
      <c r="Y330" s="400">
        <v>-1.1404389705357516</v>
      </c>
      <c r="Z330" s="400" t="s">
        <v>1781</v>
      </c>
      <c r="AA330" s="400" t="s">
        <v>1781</v>
      </c>
      <c r="AB330" s="400">
        <v>0.20547425247186274</v>
      </c>
      <c r="AC330" s="404">
        <v>-1.4106686439403897</v>
      </c>
      <c r="AD330" s="607">
        <v>36247991000159</v>
      </c>
      <c r="AE330" s="401" t="s">
        <v>662</v>
      </c>
      <c r="AF330" s="401" t="s">
        <v>1018</v>
      </c>
      <c r="AG330" s="405" t="s">
        <v>1835</v>
      </c>
      <c r="AH330" s="405" t="s">
        <v>1024</v>
      </c>
      <c r="AI330" s="405">
        <v>1000</v>
      </c>
      <c r="AJ330" s="405">
        <v>500</v>
      </c>
      <c r="AK330" s="405">
        <v>0</v>
      </c>
      <c r="AL330" s="400">
        <v>1.4999999999999999E-2</v>
      </c>
      <c r="AM330" s="400">
        <v>0.2</v>
      </c>
      <c r="AN330" s="400" t="s">
        <v>62</v>
      </c>
      <c r="AO330" s="401" t="s">
        <v>1678</v>
      </c>
      <c r="AP330" s="401" t="s">
        <v>1021</v>
      </c>
      <c r="AQ330" s="407" t="s">
        <v>957</v>
      </c>
      <c r="AR330" s="400">
        <v>2.9999999999999996E-3</v>
      </c>
      <c r="AS330" s="400">
        <v>2.9999999999999996E-3</v>
      </c>
      <c r="AT330" s="400"/>
      <c r="AW330" s="226"/>
      <c r="AX330" s="226"/>
      <c r="AY330" s="212"/>
      <c r="AZ330" s="212"/>
      <c r="BA330" s="212"/>
      <c r="BB330" s="214"/>
      <c r="BC330" s="212"/>
      <c r="BD330" s="212"/>
      <c r="BE330" s="212"/>
      <c r="BF330" s="212"/>
      <c r="BG330" s="214"/>
      <c r="BH330" s="214"/>
      <c r="BI330" s="227"/>
      <c r="BJ330" s="227"/>
      <c r="BK330" s="227"/>
      <c r="BL330" s="214"/>
      <c r="BM330" s="214"/>
      <c r="BN330" s="214"/>
      <c r="BO330" s="214"/>
      <c r="BP330" s="214"/>
      <c r="BQ330" s="214"/>
      <c r="BR330" s="214"/>
      <c r="BS330" s="214"/>
      <c r="BT330" s="215"/>
      <c r="BU330" s="216"/>
      <c r="BV330" s="217"/>
      <c r="BW330" s="213"/>
    </row>
    <row r="331" spans="2:75" ht="15.75" customHeight="1">
      <c r="B331" s="394" t="s">
        <v>665</v>
      </c>
      <c r="C331" s="395">
        <v>31907986000101</v>
      </c>
      <c r="D331" s="396" t="s">
        <v>27</v>
      </c>
      <c r="E331" s="396" t="s">
        <v>903</v>
      </c>
      <c r="F331" s="396"/>
      <c r="G331" s="397"/>
      <c r="H331" s="397" t="s">
        <v>62</v>
      </c>
      <c r="I331" s="397" t="s">
        <v>62</v>
      </c>
      <c r="J331" s="397" t="s">
        <v>904</v>
      </c>
      <c r="K331" s="398" t="s">
        <v>81</v>
      </c>
      <c r="L331" s="399"/>
      <c r="M331" s="399" t="s">
        <v>1775</v>
      </c>
      <c r="N331" s="398">
        <v>483801</v>
      </c>
      <c r="O331" s="398" t="s">
        <v>1675</v>
      </c>
      <c r="P331" s="402">
        <v>43437</v>
      </c>
      <c r="Q331" s="403">
        <v>3380525.36</v>
      </c>
      <c r="R331" s="403">
        <v>3563162.4878174602</v>
      </c>
      <c r="S331" s="398">
        <v>3</v>
      </c>
      <c r="T331" s="400">
        <v>-0.10122891808369849</v>
      </c>
      <c r="U331" s="400">
        <v>-1.3086059820666851</v>
      </c>
      <c r="V331" s="400">
        <v>-0.23363635753065015</v>
      </c>
      <c r="W331" s="400">
        <v>-2.2904175219347844</v>
      </c>
      <c r="X331" s="400">
        <v>-0.13899838162785683</v>
      </c>
      <c r="Y331" s="400">
        <v>-1.0540499784064798</v>
      </c>
      <c r="Z331" s="400">
        <v>-0.13275185406062162</v>
      </c>
      <c r="AA331" s="400">
        <v>-0.75460457507347489</v>
      </c>
      <c r="AB331" s="400">
        <v>0.29455608446101861</v>
      </c>
      <c r="AC331" s="404">
        <v>-1.0855108376103244</v>
      </c>
      <c r="AD331" s="607" t="s">
        <v>62</v>
      </c>
      <c r="AE331" s="401" t="s">
        <v>664</v>
      </c>
      <c r="AF331" s="401" t="s">
        <v>1018</v>
      </c>
      <c r="AG331" s="405" t="s">
        <v>1835</v>
      </c>
      <c r="AH331" s="405" t="s">
        <v>1024</v>
      </c>
      <c r="AI331" s="405">
        <v>1000</v>
      </c>
      <c r="AJ331" s="405">
        <v>1000</v>
      </c>
      <c r="AK331" s="405">
        <v>1000</v>
      </c>
      <c r="AL331" s="400">
        <v>0.02</v>
      </c>
      <c r="AM331" s="400">
        <v>0.2</v>
      </c>
      <c r="AN331" s="400" t="s">
        <v>62</v>
      </c>
      <c r="AO331" s="401" t="s">
        <v>1678</v>
      </c>
      <c r="AP331" s="401" t="s">
        <v>1021</v>
      </c>
      <c r="AQ331" s="407" t="s">
        <v>957</v>
      </c>
      <c r="AR331" s="400">
        <v>2.6666666666666666E-3</v>
      </c>
      <c r="AS331" s="400">
        <v>2.6666666666666666E-3</v>
      </c>
      <c r="AT331" s="400"/>
      <c r="AW331" s="226"/>
      <c r="AX331" s="226"/>
      <c r="AY331" s="212"/>
      <c r="AZ331" s="212"/>
      <c r="BA331" s="212"/>
      <c r="BB331" s="214"/>
      <c r="BC331" s="212"/>
      <c r="BD331" s="212"/>
      <c r="BE331" s="212"/>
      <c r="BF331" s="212"/>
      <c r="BG331" s="214"/>
      <c r="BH331" s="214"/>
      <c r="BI331" s="227"/>
      <c r="BJ331" s="227"/>
      <c r="BK331" s="227"/>
      <c r="BL331" s="214"/>
      <c r="BM331" s="214"/>
      <c r="BN331" s="214"/>
      <c r="BO331" s="214"/>
      <c r="BP331" s="214"/>
      <c r="BQ331" s="214"/>
      <c r="BR331" s="214"/>
      <c r="BS331" s="214"/>
      <c r="BT331" s="215"/>
      <c r="BU331" s="216"/>
      <c r="BV331" s="217"/>
      <c r="BW331" s="213"/>
    </row>
    <row r="332" spans="2:75" ht="15.75" customHeight="1">
      <c r="B332" s="394" t="s">
        <v>1602</v>
      </c>
      <c r="C332" s="395">
        <v>37099014000114</v>
      </c>
      <c r="D332" s="396" t="s">
        <v>27</v>
      </c>
      <c r="E332" s="396" t="s">
        <v>903</v>
      </c>
      <c r="F332" s="396"/>
      <c r="G332" s="397"/>
      <c r="H332" s="397" t="s">
        <v>62</v>
      </c>
      <c r="I332" s="397" t="s">
        <v>62</v>
      </c>
      <c r="J332" s="397" t="s">
        <v>904</v>
      </c>
      <c r="K332" s="398" t="s">
        <v>81</v>
      </c>
      <c r="L332" s="399"/>
      <c r="M332" s="399" t="s">
        <v>62</v>
      </c>
      <c r="N332" s="398">
        <v>538108</v>
      </c>
      <c r="O332" s="398" t="s">
        <v>1675</v>
      </c>
      <c r="P332" s="402">
        <v>43978</v>
      </c>
      <c r="Q332" s="403">
        <v>2094731.01</v>
      </c>
      <c r="R332" s="403">
        <v>2487665.1694444446</v>
      </c>
      <c r="S332" s="398">
        <v>3</v>
      </c>
      <c r="T332" s="400">
        <v>5.2375191054474746E-2</v>
      </c>
      <c r="U332" s="400">
        <v>0.67706431742263529</v>
      </c>
      <c r="V332" s="400">
        <v>-8.1653068428957365E-2</v>
      </c>
      <c r="W332" s="400">
        <v>-0.80047309685047319</v>
      </c>
      <c r="X332" s="400">
        <v>-2.6542357214520695E-4</v>
      </c>
      <c r="Y332" s="400">
        <v>-2.0127551645691766E-3</v>
      </c>
      <c r="Z332" s="400" t="s">
        <v>1781</v>
      </c>
      <c r="AA332" s="400" t="s">
        <v>1781</v>
      </c>
      <c r="AB332" s="400">
        <v>0.20740309011264507</v>
      </c>
      <c r="AC332" s="404">
        <v>-0.7754194457668584</v>
      </c>
      <c r="AD332" s="607" t="s">
        <v>62</v>
      </c>
      <c r="AE332" s="401" t="s">
        <v>1603</v>
      </c>
      <c r="AF332" s="401" t="s">
        <v>1018</v>
      </c>
      <c r="AG332" s="405" t="s">
        <v>1835</v>
      </c>
      <c r="AH332" s="405" t="s">
        <v>1024</v>
      </c>
      <c r="AI332" s="405">
        <v>5000</v>
      </c>
      <c r="AJ332" s="405">
        <v>1000</v>
      </c>
      <c r="AK332" s="405">
        <v>1000</v>
      </c>
      <c r="AL332" s="400">
        <v>0.02</v>
      </c>
      <c r="AM332" s="400">
        <v>0.2</v>
      </c>
      <c r="AN332" s="400" t="s">
        <v>964</v>
      </c>
      <c r="AO332" s="401" t="s">
        <v>1675</v>
      </c>
      <c r="AP332" s="401" t="s">
        <v>1021</v>
      </c>
      <c r="AQ332" s="407" t="s">
        <v>968</v>
      </c>
      <c r="AR332" s="400">
        <v>6.0000000000000001E-3</v>
      </c>
      <c r="AS332" s="400">
        <v>6.0000000000000001E-3</v>
      </c>
      <c r="AT332" s="400"/>
      <c r="AW332" s="226"/>
      <c r="AX332" s="226"/>
      <c r="AY332" s="212"/>
      <c r="AZ332" s="212"/>
      <c r="BA332" s="212"/>
      <c r="BB332" s="214"/>
      <c r="BC332" s="212"/>
      <c r="BD332" s="212"/>
      <c r="BE332" s="212"/>
      <c r="BF332" s="212"/>
      <c r="BG332" s="214"/>
      <c r="BH332" s="214"/>
      <c r="BI332" s="227"/>
      <c r="BJ332" s="227"/>
      <c r="BK332" s="227"/>
      <c r="BL332" s="249"/>
      <c r="BM332" s="214"/>
      <c r="BN332" s="214"/>
      <c r="BO332" s="214"/>
      <c r="BP332" s="214"/>
      <c r="BQ332" s="214"/>
      <c r="BR332" s="214"/>
      <c r="BS332" s="214"/>
      <c r="BT332" s="215"/>
      <c r="BU332" s="216"/>
      <c r="BV332" s="217"/>
      <c r="BW332" s="213"/>
    </row>
    <row r="333" spans="2:75" ht="15.75" customHeight="1">
      <c r="B333" s="394" t="s">
        <v>1630</v>
      </c>
      <c r="C333" s="395">
        <v>9087483000188</v>
      </c>
      <c r="D333" s="396" t="s">
        <v>27</v>
      </c>
      <c r="E333" s="396" t="s">
        <v>903</v>
      </c>
      <c r="F333" s="396"/>
      <c r="G333" s="397"/>
      <c r="H333" s="397" t="s">
        <v>62</v>
      </c>
      <c r="I333" s="397" t="s">
        <v>62</v>
      </c>
      <c r="J333" s="397" t="s">
        <v>904</v>
      </c>
      <c r="K333" s="398" t="s">
        <v>81</v>
      </c>
      <c r="L333" s="399"/>
      <c r="M333" s="399" t="s">
        <v>62</v>
      </c>
      <c r="N333" s="398">
        <v>251127</v>
      </c>
      <c r="O333" s="398" t="s">
        <v>1675</v>
      </c>
      <c r="P333" s="402">
        <v>40361</v>
      </c>
      <c r="Q333" s="403">
        <v>22503597.620000001</v>
      </c>
      <c r="R333" s="403">
        <v>27267896.511190478</v>
      </c>
      <c r="S333" s="398">
        <v>3</v>
      </c>
      <c r="T333" s="400">
        <v>5.5437086536175739E-2</v>
      </c>
      <c r="U333" s="400">
        <v>0.71664603793953285</v>
      </c>
      <c r="V333" s="400">
        <v>-8.0940417918649477E-2</v>
      </c>
      <c r="W333" s="400">
        <v>-0.79348673893479293</v>
      </c>
      <c r="X333" s="400">
        <v>-8.997800167860448E-3</v>
      </c>
      <c r="Y333" s="400">
        <v>-6.8231953218212155E-2</v>
      </c>
      <c r="Z333" s="400">
        <v>-5.0713500302912662E-2</v>
      </c>
      <c r="AA333" s="400">
        <v>-0.28827197644330027</v>
      </c>
      <c r="AB333" s="400">
        <v>0.17823388504786997</v>
      </c>
      <c r="AC333" s="404">
        <v>-0.92957496257878514</v>
      </c>
      <c r="AD333" s="607" t="s">
        <v>62</v>
      </c>
      <c r="AE333" s="401" t="s">
        <v>442</v>
      </c>
      <c r="AF333" s="401" t="s">
        <v>1037</v>
      </c>
      <c r="AG333" s="405" t="s">
        <v>1037</v>
      </c>
      <c r="AH333" s="405" t="s">
        <v>1024</v>
      </c>
      <c r="AI333" s="405">
        <v>5000</v>
      </c>
      <c r="AJ333" s="405">
        <v>100</v>
      </c>
      <c r="AK333" s="405">
        <v>1000</v>
      </c>
      <c r="AL333" s="400">
        <v>0.02</v>
      </c>
      <c r="AM333" s="400" t="s">
        <v>62</v>
      </c>
      <c r="AN333" s="400" t="s">
        <v>1798</v>
      </c>
      <c r="AO333" s="401" t="s">
        <v>1675</v>
      </c>
      <c r="AP333" s="401" t="s">
        <v>1021</v>
      </c>
      <c r="AQ333" s="407" t="s">
        <v>965</v>
      </c>
      <c r="AR333" s="400">
        <v>5.3333333333333332E-3</v>
      </c>
      <c r="AS333" s="400">
        <v>5.3333333333333332E-3</v>
      </c>
      <c r="AT333" s="400"/>
      <c r="AW333" s="226"/>
      <c r="AX333" s="226"/>
      <c r="AY333" s="212"/>
      <c r="AZ333" s="212"/>
      <c r="BA333" s="212"/>
      <c r="BB333" s="214"/>
      <c r="BC333" s="212"/>
      <c r="BD333" s="212"/>
      <c r="BE333" s="212"/>
      <c r="BF333" s="212"/>
      <c r="BG333" s="214"/>
      <c r="BH333" s="214"/>
      <c r="BI333" s="227"/>
      <c r="BJ333" s="227"/>
      <c r="BK333" s="227"/>
      <c r="BL333" s="214"/>
      <c r="BM333" s="214"/>
      <c r="BN333" s="214"/>
      <c r="BO333" s="214"/>
      <c r="BP333" s="214"/>
      <c r="BQ333" s="214"/>
      <c r="BR333" s="214"/>
      <c r="BS333" s="214"/>
      <c r="BT333" s="215"/>
      <c r="BU333" s="216"/>
      <c r="BV333" s="217"/>
      <c r="BW333" s="213"/>
    </row>
    <row r="334" spans="2:75" ht="15.75" customHeight="1">
      <c r="B334" s="394" t="s">
        <v>709</v>
      </c>
      <c r="C334" s="395">
        <v>9087523000191</v>
      </c>
      <c r="D334" s="396" t="s">
        <v>27</v>
      </c>
      <c r="E334" s="396" t="s">
        <v>903</v>
      </c>
      <c r="F334" s="396"/>
      <c r="G334" s="397"/>
      <c r="H334" s="397" t="s">
        <v>62</v>
      </c>
      <c r="I334" s="397" t="s">
        <v>62</v>
      </c>
      <c r="J334" s="397" t="s">
        <v>904</v>
      </c>
      <c r="K334" s="398" t="s">
        <v>81</v>
      </c>
      <c r="L334" s="399"/>
      <c r="M334" s="399" t="s">
        <v>62</v>
      </c>
      <c r="N334" s="398">
        <v>250686</v>
      </c>
      <c r="O334" s="398" t="s">
        <v>1675</v>
      </c>
      <c r="P334" s="402">
        <v>40354</v>
      </c>
      <c r="Q334" s="403">
        <v>79273710.5</v>
      </c>
      <c r="R334" s="403">
        <v>96534581.822698399</v>
      </c>
      <c r="S334" s="398">
        <v>3</v>
      </c>
      <c r="T334" s="400">
        <v>3.4351565795883721E-2</v>
      </c>
      <c r="U334" s="400">
        <v>0.44406939582899446</v>
      </c>
      <c r="V334" s="400">
        <v>-0.18102694009976172</v>
      </c>
      <c r="W334" s="400">
        <v>-1.7746693191462677</v>
      </c>
      <c r="X334" s="400">
        <v>-0.15458156526359934</v>
      </c>
      <c r="Y334" s="400">
        <v>-1.1722200907660238</v>
      </c>
      <c r="Z334" s="400">
        <v>-0.11291896218853059</v>
      </c>
      <c r="AA334" s="400">
        <v>-0.6418679880817546</v>
      </c>
      <c r="AB334" s="400">
        <v>0.21940472509667455</v>
      </c>
      <c r="AC334" s="404">
        <v>-1.2430161946288947</v>
      </c>
      <c r="AD334" s="607" t="s">
        <v>62</v>
      </c>
      <c r="AE334" s="401" t="s">
        <v>442</v>
      </c>
      <c r="AF334" s="401" t="s">
        <v>1037</v>
      </c>
      <c r="AG334" s="405" t="s">
        <v>1037</v>
      </c>
      <c r="AH334" s="405" t="s">
        <v>1024</v>
      </c>
      <c r="AI334" s="405">
        <v>1000</v>
      </c>
      <c r="AJ334" s="405">
        <v>100</v>
      </c>
      <c r="AK334" s="405">
        <v>500</v>
      </c>
      <c r="AL334" s="400">
        <v>2.5000000000000001E-2</v>
      </c>
      <c r="AM334" s="400" t="s">
        <v>62</v>
      </c>
      <c r="AN334" s="400" t="s">
        <v>62</v>
      </c>
      <c r="AO334" s="401" t="s">
        <v>1675</v>
      </c>
      <c r="AP334" s="401" t="s">
        <v>1021</v>
      </c>
      <c r="AQ334" s="407" t="s">
        <v>957</v>
      </c>
      <c r="AR334" s="400">
        <v>6.6666666666666671E-3</v>
      </c>
      <c r="AS334" s="400">
        <v>6.6666666666666671E-3</v>
      </c>
      <c r="AT334" s="400"/>
      <c r="AW334" s="226"/>
      <c r="AX334" s="226"/>
      <c r="AY334" s="212"/>
      <c r="AZ334" s="212"/>
      <c r="BA334" s="212"/>
      <c r="BB334" s="214"/>
      <c r="BC334" s="212"/>
      <c r="BD334" s="212"/>
      <c r="BE334" s="212"/>
      <c r="BF334" s="212"/>
      <c r="BG334" s="214"/>
      <c r="BH334" s="214"/>
      <c r="BI334" s="227"/>
      <c r="BJ334" s="227"/>
      <c r="BK334" s="227"/>
      <c r="BL334" s="214"/>
      <c r="BM334" s="214"/>
      <c r="BN334" s="214"/>
      <c r="BO334" s="214"/>
      <c r="BP334" s="214"/>
      <c r="BQ334" s="214"/>
      <c r="BR334" s="214"/>
      <c r="BS334" s="214"/>
      <c r="BT334" s="215"/>
      <c r="BU334" s="216"/>
      <c r="BV334" s="217"/>
      <c r="BW334" s="213"/>
    </row>
    <row r="335" spans="2:75" ht="15.75" customHeight="1">
      <c r="B335" s="394" t="s">
        <v>1452</v>
      </c>
      <c r="C335" s="395">
        <v>9601190000177</v>
      </c>
      <c r="D335" s="396" t="s">
        <v>27</v>
      </c>
      <c r="E335" s="396" t="s">
        <v>31</v>
      </c>
      <c r="F335" s="396" t="s">
        <v>997</v>
      </c>
      <c r="G335" s="397"/>
      <c r="H335" s="397" t="s">
        <v>62</v>
      </c>
      <c r="I335" s="397" t="s">
        <v>62</v>
      </c>
      <c r="J335" s="397" t="s">
        <v>907</v>
      </c>
      <c r="K335" s="398"/>
      <c r="L335" s="399"/>
      <c r="M335" s="399" t="s">
        <v>1775</v>
      </c>
      <c r="N335" s="398">
        <v>318396</v>
      </c>
      <c r="O335" s="398" t="s">
        <v>1675</v>
      </c>
      <c r="P335" s="402">
        <v>39660</v>
      </c>
      <c r="Q335" s="403">
        <v>124575161.98</v>
      </c>
      <c r="R335" s="403">
        <v>170450805.75535721</v>
      </c>
      <c r="S335" s="398">
        <v>4</v>
      </c>
      <c r="T335" s="400">
        <v>-0.14265145898425236</v>
      </c>
      <c r="U335" s="400">
        <v>-1.8440832531963445</v>
      </c>
      <c r="V335" s="400">
        <v>-6.7936424861587463E-2</v>
      </c>
      <c r="W335" s="400">
        <v>-0.66600412506504991</v>
      </c>
      <c r="X335" s="400">
        <v>-0.20811211663462503</v>
      </c>
      <c r="Y335" s="400">
        <v>-1.5781519862019102</v>
      </c>
      <c r="Z335" s="400">
        <v>0.19766145916078415</v>
      </c>
      <c r="AA335" s="400">
        <v>1.1235718133948909</v>
      </c>
      <c r="AB335" s="400">
        <v>0.16121815708580869</v>
      </c>
      <c r="AC335" s="404">
        <v>-0.95871560799267841</v>
      </c>
      <c r="AD335" s="607" t="s">
        <v>62</v>
      </c>
      <c r="AE335" s="401" t="s">
        <v>527</v>
      </c>
      <c r="AF335" s="401" t="s">
        <v>1018</v>
      </c>
      <c r="AG335" s="405" t="s">
        <v>1835</v>
      </c>
      <c r="AH335" s="405" t="s">
        <v>1024</v>
      </c>
      <c r="AI335" s="405">
        <v>0</v>
      </c>
      <c r="AJ335" s="405">
        <v>0</v>
      </c>
      <c r="AK335" s="405">
        <v>0</v>
      </c>
      <c r="AL335" s="400">
        <v>6.0000000000000001E-3</v>
      </c>
      <c r="AM335" s="400" t="s">
        <v>62</v>
      </c>
      <c r="AN335" s="400" t="s">
        <v>1808</v>
      </c>
      <c r="AO335" s="401" t="s">
        <v>1678</v>
      </c>
      <c r="AP335" s="401" t="s">
        <v>24</v>
      </c>
      <c r="AQ335" s="407" t="s">
        <v>969</v>
      </c>
      <c r="AR335" s="400">
        <v>1.1999999999999999E-3</v>
      </c>
      <c r="AS335" s="400">
        <v>1.1999999999999999E-3</v>
      </c>
      <c r="AT335" s="400"/>
      <c r="AW335" s="226"/>
      <c r="AX335" s="226"/>
      <c r="AY335" s="212"/>
      <c r="AZ335" s="212"/>
      <c r="BA335" s="212"/>
      <c r="BB335" s="214"/>
      <c r="BC335" s="212"/>
      <c r="BD335" s="212"/>
      <c r="BE335" s="212"/>
      <c r="BF335" s="212"/>
      <c r="BG335" s="214"/>
      <c r="BH335" s="214"/>
      <c r="BI335" s="227"/>
      <c r="BJ335" s="227"/>
      <c r="BK335" s="227"/>
      <c r="BL335" s="214"/>
      <c r="BM335" s="214"/>
      <c r="BN335" s="214"/>
      <c r="BO335" s="214"/>
      <c r="BP335" s="214"/>
      <c r="BQ335" s="214"/>
      <c r="BR335" s="214"/>
      <c r="BS335" s="214"/>
      <c r="BT335" s="215"/>
      <c r="BU335" s="216"/>
      <c r="BV335" s="217"/>
      <c r="BW335" s="213"/>
    </row>
    <row r="336" spans="2:75" ht="15.75" customHeight="1">
      <c r="B336" s="394" t="s">
        <v>1177</v>
      </c>
      <c r="C336" s="395">
        <v>41771697000181</v>
      </c>
      <c r="D336" s="396" t="s">
        <v>27</v>
      </c>
      <c r="E336" s="396" t="s">
        <v>31</v>
      </c>
      <c r="F336" s="396" t="s">
        <v>999</v>
      </c>
      <c r="G336" s="397"/>
      <c r="H336" s="397" t="s">
        <v>62</v>
      </c>
      <c r="I336" s="397" t="s">
        <v>62</v>
      </c>
      <c r="J336" s="397" t="s">
        <v>907</v>
      </c>
      <c r="K336" s="398" t="s">
        <v>82</v>
      </c>
      <c r="L336" s="399"/>
      <c r="M336" s="399" t="s">
        <v>62</v>
      </c>
      <c r="N336" s="398">
        <v>589421</v>
      </c>
      <c r="O336" s="398" t="s">
        <v>1675</v>
      </c>
      <c r="P336" s="402">
        <v>44329</v>
      </c>
      <c r="Q336" s="403">
        <v>5408156.8799999999</v>
      </c>
      <c r="R336" s="403">
        <v>10004022.569603171</v>
      </c>
      <c r="S336" s="398">
        <v>4</v>
      </c>
      <c r="T336" s="400">
        <v>-0.57917345552029087</v>
      </c>
      <c r="U336" s="400">
        <v>-7.4870883033781688</v>
      </c>
      <c r="V336" s="400">
        <v>-0.56615005870307544</v>
      </c>
      <c r="W336" s="400">
        <v>-5.5501636312225822</v>
      </c>
      <c r="X336" s="400" t="s">
        <v>1781</v>
      </c>
      <c r="Y336" s="400" t="s">
        <v>1781</v>
      </c>
      <c r="Z336" s="400" t="s">
        <v>1781</v>
      </c>
      <c r="AA336" s="400" t="s">
        <v>1781</v>
      </c>
      <c r="AB336" s="400">
        <v>0.58934259046747828</v>
      </c>
      <c r="AC336" s="404">
        <v>-1.2829378853585569</v>
      </c>
      <c r="AD336" s="607">
        <v>41673090000169</v>
      </c>
      <c r="AE336" s="401" t="s">
        <v>1799</v>
      </c>
      <c r="AF336" s="401" t="s">
        <v>1018</v>
      </c>
      <c r="AG336" s="405" t="s">
        <v>1835</v>
      </c>
      <c r="AH336" s="405" t="s">
        <v>1019</v>
      </c>
      <c r="AI336" s="405">
        <v>1000</v>
      </c>
      <c r="AJ336" s="405">
        <v>100</v>
      </c>
      <c r="AK336" s="405">
        <v>100</v>
      </c>
      <c r="AL336" s="400">
        <v>5.0000000000000001E-3</v>
      </c>
      <c r="AM336" s="400" t="s">
        <v>62</v>
      </c>
      <c r="AN336" s="400" t="s">
        <v>62</v>
      </c>
      <c r="AO336" s="401" t="s">
        <v>1678</v>
      </c>
      <c r="AP336" s="401" t="s">
        <v>24</v>
      </c>
      <c r="AQ336" s="407" t="s">
        <v>977</v>
      </c>
      <c r="AR336" s="400">
        <v>5.2499999999999995E-3</v>
      </c>
      <c r="AS336" s="400">
        <v>5.2499999999999995E-3</v>
      </c>
      <c r="AT336" s="400"/>
      <c r="AW336" s="226"/>
      <c r="AX336" s="226"/>
      <c r="AY336" s="212"/>
      <c r="AZ336" s="212"/>
      <c r="BA336" s="212"/>
      <c r="BB336" s="214"/>
      <c r="BC336" s="212"/>
      <c r="BD336" s="212"/>
      <c r="BE336" s="212"/>
      <c r="BF336" s="212"/>
      <c r="BG336" s="214"/>
      <c r="BH336" s="214"/>
      <c r="BI336" s="227"/>
      <c r="BJ336" s="227"/>
      <c r="BK336" s="227"/>
      <c r="BL336" s="214"/>
      <c r="BM336" s="214"/>
      <c r="BN336" s="214"/>
      <c r="BO336" s="214"/>
      <c r="BP336" s="214"/>
      <c r="BQ336" s="214"/>
      <c r="BR336" s="214"/>
      <c r="BS336" s="214"/>
      <c r="BT336" s="215"/>
      <c r="BU336" s="216"/>
      <c r="BV336" s="217"/>
      <c r="BW336" s="213"/>
    </row>
    <row r="337" spans="2:75" ht="15.75" customHeight="1">
      <c r="B337" s="394" t="s">
        <v>735</v>
      </c>
      <c r="C337" s="395">
        <v>22232929000189</v>
      </c>
      <c r="D337" s="396" t="s">
        <v>24</v>
      </c>
      <c r="E337" s="396" t="s">
        <v>912</v>
      </c>
      <c r="F337" s="396" t="s">
        <v>913</v>
      </c>
      <c r="G337" s="397" t="s">
        <v>62</v>
      </c>
      <c r="H337" s="397" t="s">
        <v>1692</v>
      </c>
      <c r="I337" s="397" t="s">
        <v>62</v>
      </c>
      <c r="J337" s="397" t="s">
        <v>904</v>
      </c>
      <c r="K337" s="398" t="s">
        <v>81</v>
      </c>
      <c r="L337" s="399"/>
      <c r="M337" s="399" t="s">
        <v>1775</v>
      </c>
      <c r="N337" s="398">
        <v>400531</v>
      </c>
      <c r="O337" s="398" t="s">
        <v>1675</v>
      </c>
      <c r="P337" s="402">
        <v>42191</v>
      </c>
      <c r="Q337" s="403">
        <v>101476445.78</v>
      </c>
      <c r="R337" s="403">
        <v>100975083.49694449</v>
      </c>
      <c r="S337" s="398">
        <v>4</v>
      </c>
      <c r="T337" s="400">
        <v>8.9902572050221563E-2</v>
      </c>
      <c r="U337" s="400">
        <v>1.1621880962002153</v>
      </c>
      <c r="V337" s="400">
        <v>0.11621671294090308</v>
      </c>
      <c r="W337" s="400">
        <v>1.139312384745552</v>
      </c>
      <c r="X337" s="400">
        <v>0.16656391404993331</v>
      </c>
      <c r="Y337" s="400">
        <v>1.263084418332864</v>
      </c>
      <c r="Z337" s="400">
        <v>0.33779012818577625</v>
      </c>
      <c r="AA337" s="400">
        <v>1.9201085962026732</v>
      </c>
      <c r="AB337" s="400">
        <v>2.2606600383819335E-2</v>
      </c>
      <c r="AC337" s="404">
        <v>0.57821109393683534</v>
      </c>
      <c r="AD337" s="607" t="s">
        <v>62</v>
      </c>
      <c r="AE337" s="401" t="s">
        <v>95</v>
      </c>
      <c r="AF337" s="401" t="s">
        <v>1023</v>
      </c>
      <c r="AG337" s="405" t="s">
        <v>96</v>
      </c>
      <c r="AH337" s="405" t="s">
        <v>1024</v>
      </c>
      <c r="AI337" s="405">
        <v>5000</v>
      </c>
      <c r="AJ337" s="405">
        <v>0</v>
      </c>
      <c r="AK337" s="405">
        <v>1000</v>
      </c>
      <c r="AL337" s="400">
        <v>1.4999999999999999E-2</v>
      </c>
      <c r="AM337" s="400">
        <v>0.2</v>
      </c>
      <c r="AN337" s="400" t="s">
        <v>103</v>
      </c>
      <c r="AO337" s="401" t="s">
        <v>1678</v>
      </c>
      <c r="AP337" s="401" t="s">
        <v>24</v>
      </c>
      <c r="AQ337" s="407" t="s">
        <v>966</v>
      </c>
      <c r="AR337" s="400">
        <v>2.9999999999999996E-3</v>
      </c>
      <c r="AS337" s="400">
        <v>2.9999999999999996E-3</v>
      </c>
      <c r="AT337" s="400"/>
      <c r="AW337" s="226"/>
      <c r="AX337" s="226"/>
      <c r="AY337" s="212"/>
      <c r="AZ337" s="212"/>
      <c r="BA337" s="212"/>
      <c r="BB337" s="214"/>
      <c r="BC337" s="212"/>
      <c r="BD337" s="212"/>
      <c r="BE337" s="212"/>
      <c r="BF337" s="212"/>
      <c r="BG337" s="214"/>
      <c r="BH337" s="214"/>
      <c r="BI337" s="227"/>
      <c r="BJ337" s="227"/>
      <c r="BK337" s="227"/>
      <c r="BL337" s="214"/>
      <c r="BM337" s="214"/>
      <c r="BN337" s="214"/>
      <c r="BO337" s="214"/>
      <c r="BP337" s="214"/>
      <c r="BQ337" s="214"/>
      <c r="BR337" s="214"/>
      <c r="BS337" s="214"/>
      <c r="BT337" s="215"/>
      <c r="BU337" s="216"/>
      <c r="BV337" s="217"/>
      <c r="BW337" s="213"/>
    </row>
    <row r="338" spans="2:75" ht="15.75" customHeight="1">
      <c r="B338" s="394" t="s">
        <v>1225</v>
      </c>
      <c r="C338" s="395">
        <v>5488919000190</v>
      </c>
      <c r="D338" s="396" t="s">
        <v>24</v>
      </c>
      <c r="E338" s="396" t="s">
        <v>912</v>
      </c>
      <c r="F338" s="396" t="s">
        <v>913</v>
      </c>
      <c r="G338" s="397" t="s">
        <v>62</v>
      </c>
      <c r="H338" s="397" t="s">
        <v>1692</v>
      </c>
      <c r="I338" s="397" t="s">
        <v>62</v>
      </c>
      <c r="J338" s="397" t="s">
        <v>904</v>
      </c>
      <c r="K338" s="398" t="s">
        <v>81</v>
      </c>
      <c r="L338" s="399"/>
      <c r="M338" s="399" t="s">
        <v>62</v>
      </c>
      <c r="N338" s="398">
        <v>113190</v>
      </c>
      <c r="O338" s="398" t="s">
        <v>1675</v>
      </c>
      <c r="P338" s="402">
        <v>37649</v>
      </c>
      <c r="Q338" s="403">
        <v>20150380.699999999</v>
      </c>
      <c r="R338" s="403">
        <v>31211416.970873009</v>
      </c>
      <c r="S338" s="398">
        <v>4</v>
      </c>
      <c r="T338" s="400">
        <v>7.2555150127670665E-2</v>
      </c>
      <c r="U338" s="400">
        <v>0.93793458711385735</v>
      </c>
      <c r="V338" s="400">
        <v>7.8863936819528302E-2</v>
      </c>
      <c r="W338" s="400">
        <v>0.77313028096026903</v>
      </c>
      <c r="X338" s="400">
        <v>9.0518712564755521E-2</v>
      </c>
      <c r="Y338" s="400">
        <v>0.68641984105764176</v>
      </c>
      <c r="Z338" s="400">
        <v>0.18950077516041208</v>
      </c>
      <c r="AA338" s="400">
        <v>1.0771838399388096</v>
      </c>
      <c r="AB338" s="400">
        <v>2.3175174292694219E-2</v>
      </c>
      <c r="AC338" s="404">
        <v>-0.90461530887663277</v>
      </c>
      <c r="AD338" s="607">
        <v>12219403000105</v>
      </c>
      <c r="AE338" s="401" t="s">
        <v>267</v>
      </c>
      <c r="AF338" s="401" t="s">
        <v>1028</v>
      </c>
      <c r="AG338" s="405" t="s">
        <v>1836</v>
      </c>
      <c r="AH338" s="405" t="s">
        <v>1024</v>
      </c>
      <c r="AI338" s="405">
        <v>1000</v>
      </c>
      <c r="AJ338" s="405">
        <v>1</v>
      </c>
      <c r="AK338" s="405">
        <v>1000</v>
      </c>
      <c r="AL338" s="400">
        <v>1.4999999999999999E-2</v>
      </c>
      <c r="AM338" s="400">
        <v>0.2</v>
      </c>
      <c r="AN338" s="400" t="s">
        <v>103</v>
      </c>
      <c r="AO338" s="401" t="s">
        <v>1678</v>
      </c>
      <c r="AP338" s="401" t="s">
        <v>24</v>
      </c>
      <c r="AQ338" s="407" t="s">
        <v>962</v>
      </c>
      <c r="AR338" s="400">
        <v>4.9999999999999992E-3</v>
      </c>
      <c r="AS338" s="400">
        <v>4.9999999999999992E-3</v>
      </c>
      <c r="AT338" s="400"/>
      <c r="AW338" s="226"/>
      <c r="AX338" s="226"/>
      <c r="AY338" s="212"/>
      <c r="AZ338" s="212"/>
      <c r="BA338" s="212"/>
      <c r="BB338" s="214"/>
      <c r="BC338" s="212"/>
      <c r="BD338" s="212"/>
      <c r="BE338" s="212"/>
      <c r="BF338" s="212"/>
      <c r="BG338" s="214"/>
      <c r="BH338" s="214"/>
      <c r="BI338" s="227"/>
      <c r="BJ338" s="227"/>
      <c r="BK338" s="227"/>
      <c r="BL338" s="214"/>
      <c r="BM338" s="214"/>
      <c r="BN338" s="214"/>
      <c r="BO338" s="214"/>
      <c r="BP338" s="214"/>
      <c r="BQ338" s="214"/>
      <c r="BR338" s="214"/>
      <c r="BS338" s="214"/>
      <c r="BT338" s="215"/>
      <c r="BU338" s="216"/>
      <c r="BV338" s="217"/>
      <c r="BW338" s="213"/>
    </row>
    <row r="339" spans="2:75" ht="15.75" customHeight="1">
      <c r="B339" s="394" t="s">
        <v>1745</v>
      </c>
      <c r="C339" s="395">
        <v>33824969000136</v>
      </c>
      <c r="D339" s="396" t="s">
        <v>24</v>
      </c>
      <c r="E339" s="396" t="s">
        <v>911</v>
      </c>
      <c r="F339" s="396" t="s">
        <v>915</v>
      </c>
      <c r="G339" s="397" t="s">
        <v>62</v>
      </c>
      <c r="H339" s="397" t="s">
        <v>1692</v>
      </c>
      <c r="I339" s="397" t="s">
        <v>62</v>
      </c>
      <c r="J339" s="397"/>
      <c r="K339" s="398" t="s">
        <v>81</v>
      </c>
      <c r="L339" s="399"/>
      <c r="M339" s="399" t="s">
        <v>1775</v>
      </c>
      <c r="N339" s="398">
        <v>505234</v>
      </c>
      <c r="O339" s="398" t="s">
        <v>1675</v>
      </c>
      <c r="P339" s="402">
        <v>43699</v>
      </c>
      <c r="Q339" s="403">
        <v>1706605.54</v>
      </c>
      <c r="R339" s="403">
        <v>1603647.2507142865</v>
      </c>
      <c r="S339" s="398">
        <v>4</v>
      </c>
      <c r="T339" s="400">
        <v>8.5750695670646415E-2</v>
      </c>
      <c r="U339" s="400">
        <v>1.1085159798725357</v>
      </c>
      <c r="V339" s="400">
        <v>8.0449292430016417E-2</v>
      </c>
      <c r="W339" s="400">
        <v>0.78867206695255931</v>
      </c>
      <c r="X339" s="400">
        <v>0.11251317601348632</v>
      </c>
      <c r="Y339" s="400">
        <v>0.85320785291569223</v>
      </c>
      <c r="Z339" s="400">
        <v>0.16497217414537357</v>
      </c>
      <c r="AA339" s="400">
        <v>0.93775531988478811</v>
      </c>
      <c r="AB339" s="400">
        <v>3.6336521993351238E-2</v>
      </c>
      <c r="AC339" s="404">
        <v>-0.52579208978987191</v>
      </c>
      <c r="AD339" s="607">
        <v>9605786000145</v>
      </c>
      <c r="AE339" s="401" t="s">
        <v>1800</v>
      </c>
      <c r="AF339" s="401" t="s">
        <v>1800</v>
      </c>
      <c r="AG339" s="405" t="s">
        <v>1838</v>
      </c>
      <c r="AH339" s="405" t="s">
        <v>1024</v>
      </c>
      <c r="AI339" s="405">
        <v>200</v>
      </c>
      <c r="AJ339" s="405">
        <v>100</v>
      </c>
      <c r="AK339" s="405">
        <v>200</v>
      </c>
      <c r="AL339" s="400">
        <v>0.01</v>
      </c>
      <c r="AM339" s="400" t="s">
        <v>62</v>
      </c>
      <c r="AN339" s="400" t="s">
        <v>103</v>
      </c>
      <c r="AO339" s="401" t="s">
        <v>1678</v>
      </c>
      <c r="AP339" s="401" t="s">
        <v>24</v>
      </c>
      <c r="AQ339" s="407" t="s">
        <v>966</v>
      </c>
      <c r="AR339" s="400">
        <v>3.3333333333333331E-3</v>
      </c>
      <c r="AS339" s="400">
        <v>3.3333333333333331E-3</v>
      </c>
      <c r="AT339" s="400"/>
      <c r="AW339" s="226"/>
      <c r="AX339" s="226"/>
      <c r="AY339" s="212"/>
      <c r="AZ339" s="212"/>
      <c r="BA339" s="212"/>
      <c r="BB339" s="214"/>
      <c r="BC339" s="212"/>
      <c r="BD339" s="212"/>
      <c r="BE339" s="212"/>
      <c r="BF339" s="212"/>
      <c r="BG339" s="214"/>
      <c r="BH339" s="214"/>
      <c r="BI339" s="227"/>
      <c r="BJ339" s="227"/>
      <c r="BK339" s="227"/>
      <c r="BL339" s="214"/>
      <c r="BM339" s="214"/>
      <c r="BN339" s="214"/>
      <c r="BO339" s="214"/>
      <c r="BP339" s="214"/>
      <c r="BQ339" s="214"/>
      <c r="BR339" s="214"/>
      <c r="BS339" s="214"/>
      <c r="BT339" s="215"/>
      <c r="BU339" s="216"/>
      <c r="BV339" s="217"/>
      <c r="BW339" s="213"/>
    </row>
    <row r="340" spans="2:75" ht="15.75" customHeight="1">
      <c r="B340" s="394" t="s">
        <v>1264</v>
      </c>
      <c r="C340" s="395">
        <v>19038997000105</v>
      </c>
      <c r="D340" s="396" t="s">
        <v>24</v>
      </c>
      <c r="E340" s="396" t="s">
        <v>911</v>
      </c>
      <c r="F340" s="396" t="s">
        <v>915</v>
      </c>
      <c r="G340" s="397" t="s">
        <v>62</v>
      </c>
      <c r="H340" s="397" t="s">
        <v>1692</v>
      </c>
      <c r="I340" s="397" t="s">
        <v>62</v>
      </c>
      <c r="J340" s="397"/>
      <c r="K340" s="398" t="s">
        <v>81</v>
      </c>
      <c r="L340" s="399"/>
      <c r="M340" s="399" t="s">
        <v>1775</v>
      </c>
      <c r="N340" s="398">
        <v>360600</v>
      </c>
      <c r="O340" s="398" t="s">
        <v>1675</v>
      </c>
      <c r="P340" s="402">
        <v>41600</v>
      </c>
      <c r="Q340" s="403">
        <v>58867262.369999997</v>
      </c>
      <c r="R340" s="403">
        <v>58116649.713888898</v>
      </c>
      <c r="S340" s="398">
        <v>4</v>
      </c>
      <c r="T340" s="400">
        <v>5.4730361733146049E-2</v>
      </c>
      <c r="U340" s="400">
        <v>0.70751006847125419</v>
      </c>
      <c r="V340" s="400">
        <v>5.6123809017974313E-2</v>
      </c>
      <c r="W340" s="400">
        <v>0.55020099153714153</v>
      </c>
      <c r="X340" s="400">
        <v>0.10959729281700925</v>
      </c>
      <c r="Y340" s="400">
        <v>0.83109618093586179</v>
      </c>
      <c r="Z340" s="400">
        <v>0.15853570829105879</v>
      </c>
      <c r="AA340" s="400">
        <v>0.90116836134218137</v>
      </c>
      <c r="AB340" s="400">
        <v>4.3369317036012371E-2</v>
      </c>
      <c r="AC340" s="404">
        <v>-0.95931226599073016</v>
      </c>
      <c r="AD340" s="607" t="s">
        <v>62</v>
      </c>
      <c r="AE340" s="401" t="s">
        <v>1265</v>
      </c>
      <c r="AF340" s="401" t="s">
        <v>1026</v>
      </c>
      <c r="AG340" s="405" t="s">
        <v>1027</v>
      </c>
      <c r="AH340" s="405" t="s">
        <v>1024</v>
      </c>
      <c r="AI340" s="405">
        <v>1000</v>
      </c>
      <c r="AJ340" s="405">
        <v>500</v>
      </c>
      <c r="AK340" s="405">
        <v>500</v>
      </c>
      <c r="AL340" s="400">
        <v>8.5000000000000006E-3</v>
      </c>
      <c r="AM340" s="400">
        <v>0.2</v>
      </c>
      <c r="AN340" s="400" t="s">
        <v>103</v>
      </c>
      <c r="AO340" s="401" t="s">
        <v>1678</v>
      </c>
      <c r="AP340" s="401" t="s">
        <v>24</v>
      </c>
      <c r="AQ340" s="407" t="s">
        <v>984</v>
      </c>
      <c r="AR340" s="400">
        <v>2.6503E-3</v>
      </c>
      <c r="AS340" s="400">
        <v>2.6503E-3</v>
      </c>
      <c r="AT340" s="400"/>
      <c r="AW340" s="226"/>
      <c r="AX340" s="226"/>
      <c r="AY340" s="212"/>
      <c r="AZ340" s="212"/>
      <c r="BA340" s="212"/>
      <c r="BB340" s="214"/>
      <c r="BC340" s="212"/>
      <c r="BD340" s="212"/>
      <c r="BE340" s="212"/>
      <c r="BF340" s="212"/>
      <c r="BG340" s="214"/>
      <c r="BH340" s="214"/>
      <c r="BI340" s="227"/>
      <c r="BJ340" s="227"/>
      <c r="BK340" s="227"/>
      <c r="BL340" s="214"/>
      <c r="BM340" s="214"/>
      <c r="BN340" s="214"/>
      <c r="BO340" s="214"/>
      <c r="BP340" s="214"/>
      <c r="BQ340" s="214"/>
      <c r="BR340" s="214"/>
      <c r="BS340" s="214"/>
      <c r="BT340" s="215"/>
      <c r="BU340" s="216"/>
      <c r="BV340" s="217"/>
      <c r="BW340" s="213"/>
    </row>
    <row r="341" spans="2:75" ht="15.75" customHeight="1">
      <c r="B341" s="394" t="s">
        <v>505</v>
      </c>
      <c r="C341" s="395">
        <v>35726270000169</v>
      </c>
      <c r="D341" s="396" t="s">
        <v>24</v>
      </c>
      <c r="E341" s="396" t="s">
        <v>911</v>
      </c>
      <c r="F341" s="396" t="s">
        <v>915</v>
      </c>
      <c r="G341" s="397" t="s">
        <v>62</v>
      </c>
      <c r="H341" s="397" t="s">
        <v>1692</v>
      </c>
      <c r="I341" s="397" t="s">
        <v>62</v>
      </c>
      <c r="J341" s="397"/>
      <c r="K341" s="398" t="s">
        <v>81</v>
      </c>
      <c r="L341" s="399"/>
      <c r="M341" s="399" t="s">
        <v>62</v>
      </c>
      <c r="N341" s="398">
        <v>528846</v>
      </c>
      <c r="O341" s="398" t="s">
        <v>1675</v>
      </c>
      <c r="P341" s="402">
        <v>43889</v>
      </c>
      <c r="Q341" s="403">
        <v>18776165.379999999</v>
      </c>
      <c r="R341" s="403">
        <v>17813739.521111116</v>
      </c>
      <c r="S341" s="398">
        <v>4</v>
      </c>
      <c r="T341" s="400">
        <v>7.1648325164728632E-2</v>
      </c>
      <c r="U341" s="400">
        <v>0.92621188382256892</v>
      </c>
      <c r="V341" s="400">
        <v>9.7402436501366374E-2</v>
      </c>
      <c r="W341" s="400">
        <v>0.95486956567794834</v>
      </c>
      <c r="X341" s="400">
        <v>0.11126432662771357</v>
      </c>
      <c r="Y341" s="400">
        <v>0.84373760115671137</v>
      </c>
      <c r="Z341" s="400" t="s">
        <v>1781</v>
      </c>
      <c r="AA341" s="400" t="s">
        <v>1781</v>
      </c>
      <c r="AB341" s="400">
        <v>1.1243088129209487E-2</v>
      </c>
      <c r="AC341" s="404">
        <v>-0.36698432600267383</v>
      </c>
      <c r="AD341" s="607" t="s">
        <v>62</v>
      </c>
      <c r="AE341" s="401" t="s">
        <v>504</v>
      </c>
      <c r="AF341" s="401" t="s">
        <v>1018</v>
      </c>
      <c r="AG341" s="405" t="s">
        <v>1835</v>
      </c>
      <c r="AH341" s="405" t="s">
        <v>1024</v>
      </c>
      <c r="AI341" s="405">
        <v>30</v>
      </c>
      <c r="AJ341" s="405">
        <v>30</v>
      </c>
      <c r="AK341" s="405">
        <v>30</v>
      </c>
      <c r="AL341" s="400">
        <v>1.4999999999999999E-2</v>
      </c>
      <c r="AM341" s="400">
        <v>0.2</v>
      </c>
      <c r="AN341" s="400" t="s">
        <v>62</v>
      </c>
      <c r="AO341" s="401" t="s">
        <v>1678</v>
      </c>
      <c r="AP341" s="401" t="s">
        <v>24</v>
      </c>
      <c r="AQ341" s="407" t="s">
        <v>962</v>
      </c>
      <c r="AR341" s="400">
        <v>5.3333333333333332E-3</v>
      </c>
      <c r="AS341" s="400">
        <v>5.3333333333333332E-3</v>
      </c>
      <c r="AT341" s="400"/>
      <c r="AW341" s="226"/>
      <c r="AX341" s="226"/>
      <c r="AY341" s="212"/>
      <c r="AZ341" s="212"/>
      <c r="BA341" s="212"/>
      <c r="BB341" s="214"/>
      <c r="BC341" s="212"/>
      <c r="BD341" s="212"/>
      <c r="BE341" s="212"/>
      <c r="BF341" s="212"/>
      <c r="BG341" s="214"/>
      <c r="BH341" s="214"/>
      <c r="BI341" s="227"/>
      <c r="BJ341" s="227"/>
      <c r="BK341" s="227"/>
      <c r="BL341" s="214"/>
      <c r="BM341" s="214"/>
      <c r="BN341" s="214"/>
      <c r="BO341" s="214"/>
      <c r="BP341" s="214"/>
      <c r="BQ341" s="214"/>
      <c r="BR341" s="214"/>
      <c r="BS341" s="214"/>
      <c r="BT341" s="215"/>
      <c r="BU341" s="216"/>
      <c r="BV341" s="217"/>
      <c r="BW341" s="213"/>
    </row>
    <row r="342" spans="2:75" ht="15.75" customHeight="1">
      <c r="B342" s="394" t="s">
        <v>576</v>
      </c>
      <c r="C342" s="395">
        <v>17155131000140</v>
      </c>
      <c r="D342" s="396" t="s">
        <v>24</v>
      </c>
      <c r="E342" s="396" t="s">
        <v>911</v>
      </c>
      <c r="F342" s="396" t="s">
        <v>915</v>
      </c>
      <c r="G342" s="397" t="s">
        <v>62</v>
      </c>
      <c r="H342" s="397" t="s">
        <v>1693</v>
      </c>
      <c r="I342" s="397" t="s">
        <v>62</v>
      </c>
      <c r="J342" s="397"/>
      <c r="K342" s="398" t="s">
        <v>81</v>
      </c>
      <c r="L342" s="399"/>
      <c r="M342" s="399" t="s">
        <v>62</v>
      </c>
      <c r="N342" s="398">
        <v>386278</v>
      </c>
      <c r="O342" s="398" t="s">
        <v>1675</v>
      </c>
      <c r="P342" s="402">
        <v>41269</v>
      </c>
      <c r="Q342" s="403">
        <v>61993222.350000001</v>
      </c>
      <c r="R342" s="403">
        <v>92906936.276587233</v>
      </c>
      <c r="S342" s="398">
        <v>4</v>
      </c>
      <c r="T342" s="400">
        <v>6.8097836959517544E-3</v>
      </c>
      <c r="U342" s="400">
        <v>8.8031402980466009E-2</v>
      </c>
      <c r="V342" s="400">
        <v>-3.1830323647685899E-2</v>
      </c>
      <c r="W342" s="400">
        <v>-0.31204360392389152</v>
      </c>
      <c r="X342" s="400">
        <v>3.453717460603456E-2</v>
      </c>
      <c r="Y342" s="400">
        <v>0.26190166907969098</v>
      </c>
      <c r="Z342" s="400">
        <v>0.14284666939234159</v>
      </c>
      <c r="AA342" s="400">
        <v>0.81198677803961306</v>
      </c>
      <c r="AB342" s="400">
        <v>8.8067816560702256E-2</v>
      </c>
      <c r="AC342" s="404">
        <v>-1.4265864358337881</v>
      </c>
      <c r="AD342" s="607" t="s">
        <v>62</v>
      </c>
      <c r="AE342" s="401" t="s">
        <v>577</v>
      </c>
      <c r="AF342" s="401" t="s">
        <v>1026</v>
      </c>
      <c r="AG342" s="405" t="s">
        <v>1027</v>
      </c>
      <c r="AH342" s="405" t="s">
        <v>1024</v>
      </c>
      <c r="AI342" s="405">
        <v>10000</v>
      </c>
      <c r="AJ342" s="405">
        <v>1000</v>
      </c>
      <c r="AK342" s="405">
        <v>10000</v>
      </c>
      <c r="AL342" s="400">
        <v>0.02</v>
      </c>
      <c r="AM342" s="400">
        <v>0.2</v>
      </c>
      <c r="AN342" s="400" t="s">
        <v>103</v>
      </c>
      <c r="AO342" s="401" t="s">
        <v>1678</v>
      </c>
      <c r="AP342" s="401" t="s">
        <v>24</v>
      </c>
      <c r="AQ342" s="407" t="s">
        <v>976</v>
      </c>
      <c r="AR342" s="400">
        <v>6.0000000000000001E-3</v>
      </c>
      <c r="AS342" s="400">
        <v>6.0000000000000001E-3</v>
      </c>
      <c r="AT342" s="400"/>
      <c r="AW342" s="226"/>
      <c r="AX342" s="226"/>
      <c r="AY342" s="212"/>
      <c r="AZ342" s="212"/>
      <c r="BA342" s="212"/>
      <c r="BB342" s="214"/>
      <c r="BC342" s="212"/>
      <c r="BD342" s="212"/>
      <c r="BE342" s="212"/>
      <c r="BF342" s="212"/>
      <c r="BG342" s="214"/>
      <c r="BH342" s="214"/>
      <c r="BI342" s="227"/>
      <c r="BJ342" s="227"/>
      <c r="BK342" s="227"/>
      <c r="BL342" s="214"/>
      <c r="BM342" s="214"/>
      <c r="BN342" s="214"/>
      <c r="BO342" s="214"/>
      <c r="BP342" s="214"/>
      <c r="BQ342" s="214"/>
      <c r="BR342" s="214"/>
      <c r="BS342" s="214"/>
      <c r="BT342" s="215"/>
      <c r="BU342" s="216"/>
      <c r="BV342" s="217"/>
      <c r="BW342" s="213"/>
    </row>
    <row r="343" spans="2:75" ht="15.75" customHeight="1">
      <c r="B343" s="394" t="s">
        <v>620</v>
      </c>
      <c r="C343" s="395">
        <v>7552643000197</v>
      </c>
      <c r="D343" s="396" t="s">
        <v>24</v>
      </c>
      <c r="E343" s="396" t="s">
        <v>911</v>
      </c>
      <c r="F343" s="396" t="s">
        <v>915</v>
      </c>
      <c r="G343" s="397" t="s">
        <v>62</v>
      </c>
      <c r="H343" s="397" t="s">
        <v>1693</v>
      </c>
      <c r="I343" s="397" t="s">
        <v>62</v>
      </c>
      <c r="J343" s="397"/>
      <c r="K343" s="398" t="s">
        <v>81</v>
      </c>
      <c r="L343" s="399"/>
      <c r="M343" s="399" t="s">
        <v>62</v>
      </c>
      <c r="N343" s="398">
        <v>160253</v>
      </c>
      <c r="O343" s="398" t="s">
        <v>1675</v>
      </c>
      <c r="P343" s="402">
        <v>38644</v>
      </c>
      <c r="Q343" s="403">
        <v>62476183.460000001</v>
      </c>
      <c r="R343" s="403">
        <v>62884290.630952351</v>
      </c>
      <c r="S343" s="398">
        <v>4</v>
      </c>
      <c r="T343" s="400">
        <v>7.7188445461813915E-2</v>
      </c>
      <c r="U343" s="400">
        <v>0.99783010023124896</v>
      </c>
      <c r="V343" s="400">
        <v>0.13920771019283573</v>
      </c>
      <c r="W343" s="400">
        <v>1.3647010336234253</v>
      </c>
      <c r="X343" s="400">
        <v>0.3607737904204551</v>
      </c>
      <c r="Y343" s="400">
        <v>2.735813191123468</v>
      </c>
      <c r="Z343" s="400">
        <v>0.37326990538937999</v>
      </c>
      <c r="AA343" s="400">
        <v>2.1217871519552798</v>
      </c>
      <c r="AB343" s="400">
        <v>0.1937875536367436</v>
      </c>
      <c r="AC343" s="404">
        <v>0.26796273699240886</v>
      </c>
      <c r="AD343" s="607">
        <v>44836341000177</v>
      </c>
      <c r="AE343" s="401" t="s">
        <v>621</v>
      </c>
      <c r="AF343" s="401" t="s">
        <v>1028</v>
      </c>
      <c r="AG343" s="405" t="s">
        <v>1836</v>
      </c>
      <c r="AH343" s="405" t="s">
        <v>1024</v>
      </c>
      <c r="AI343" s="405">
        <v>1000</v>
      </c>
      <c r="AJ343" s="405">
        <v>100</v>
      </c>
      <c r="AK343" s="405">
        <v>100</v>
      </c>
      <c r="AL343" s="400">
        <v>0.02</v>
      </c>
      <c r="AM343" s="400">
        <v>0.2</v>
      </c>
      <c r="AN343" s="400" t="s">
        <v>103</v>
      </c>
      <c r="AO343" s="401" t="s">
        <v>1678</v>
      </c>
      <c r="AP343" s="401" t="s">
        <v>24</v>
      </c>
      <c r="AQ343" s="407" t="s">
        <v>962</v>
      </c>
      <c r="AR343" s="400">
        <v>5.0000000000000001E-3</v>
      </c>
      <c r="AS343" s="400">
        <v>5.0000000000000001E-3</v>
      </c>
      <c r="AT343" s="400"/>
      <c r="AW343" s="226"/>
      <c r="AX343" s="226"/>
      <c r="AY343" s="212"/>
      <c r="AZ343" s="212"/>
      <c r="BA343" s="212"/>
      <c r="BB343" s="214"/>
      <c r="BC343" s="212"/>
      <c r="BD343" s="212"/>
      <c r="BE343" s="212"/>
      <c r="BF343" s="212"/>
      <c r="BG343" s="214"/>
      <c r="BH343" s="214"/>
      <c r="BI343" s="227"/>
      <c r="BJ343" s="227"/>
      <c r="BK343" s="227"/>
      <c r="BL343" s="214"/>
      <c r="BM343" s="214"/>
      <c r="BN343" s="214"/>
      <c r="BO343" s="214"/>
      <c r="BP343" s="214"/>
      <c r="BQ343" s="214"/>
      <c r="BR343" s="214"/>
      <c r="BS343" s="214"/>
      <c r="BT343" s="215"/>
      <c r="BU343" s="216"/>
      <c r="BV343" s="217"/>
      <c r="BW343" s="213"/>
    </row>
    <row r="344" spans="2:75" ht="15.75" customHeight="1">
      <c r="B344" s="394" t="s">
        <v>1542</v>
      </c>
      <c r="C344" s="395">
        <v>14180011000105</v>
      </c>
      <c r="D344" s="396" t="s">
        <v>24</v>
      </c>
      <c r="E344" s="396" t="s">
        <v>912</v>
      </c>
      <c r="F344" s="396" t="s">
        <v>915</v>
      </c>
      <c r="G344" s="397" t="s">
        <v>62</v>
      </c>
      <c r="H344" s="397" t="s">
        <v>1692</v>
      </c>
      <c r="I344" s="397" t="s">
        <v>62</v>
      </c>
      <c r="J344" s="397"/>
      <c r="K344" s="398" t="s">
        <v>81</v>
      </c>
      <c r="L344" s="399"/>
      <c r="M344" s="399" t="s">
        <v>1775</v>
      </c>
      <c r="N344" s="398">
        <v>298875</v>
      </c>
      <c r="O344" s="398" t="s">
        <v>1675</v>
      </c>
      <c r="P344" s="402">
        <v>40968</v>
      </c>
      <c r="Q344" s="403">
        <v>87913046.189999998</v>
      </c>
      <c r="R344" s="403">
        <v>93224606.216587335</v>
      </c>
      <c r="S344" s="398">
        <v>4</v>
      </c>
      <c r="T344" s="400">
        <v>8.0008120965840313E-2</v>
      </c>
      <c r="U344" s="400">
        <v>1.0342805958199204</v>
      </c>
      <c r="V344" s="400">
        <v>0.11091972597330613</v>
      </c>
      <c r="W344" s="400">
        <v>1.0873842007408314</v>
      </c>
      <c r="X344" s="400">
        <v>0.14356280447654113</v>
      </c>
      <c r="Y344" s="400">
        <v>1.0886628260436177</v>
      </c>
      <c r="Z344" s="400">
        <v>0.2537524218422591</v>
      </c>
      <c r="AA344" s="400">
        <v>1.4424110293081238</v>
      </c>
      <c r="AB344" s="400">
        <v>6.3581173062287211E-3</v>
      </c>
      <c r="AC344" s="404">
        <v>1.2705436424780994</v>
      </c>
      <c r="AD344" s="607">
        <v>14083541000135</v>
      </c>
      <c r="AE344" s="401" t="s">
        <v>621</v>
      </c>
      <c r="AF344" s="401" t="s">
        <v>1028</v>
      </c>
      <c r="AG344" s="405" t="s">
        <v>1836</v>
      </c>
      <c r="AH344" s="405" t="s">
        <v>1024</v>
      </c>
      <c r="AI344" s="405">
        <v>5000</v>
      </c>
      <c r="AJ344" s="405">
        <v>3000</v>
      </c>
      <c r="AK344" s="405">
        <v>5000</v>
      </c>
      <c r="AL344" s="400">
        <v>0.02</v>
      </c>
      <c r="AM344" s="400">
        <v>0.2</v>
      </c>
      <c r="AN344" s="400" t="s">
        <v>103</v>
      </c>
      <c r="AO344" s="401" t="s">
        <v>1678</v>
      </c>
      <c r="AP344" s="401" t="s">
        <v>24</v>
      </c>
      <c r="AQ344" s="407" t="s">
        <v>966</v>
      </c>
      <c r="AR344" s="400" t="s">
        <v>62</v>
      </c>
      <c r="AS344" s="400" t="s">
        <v>62</v>
      </c>
      <c r="AT344" s="400"/>
      <c r="AW344" s="226"/>
      <c r="AX344" s="226"/>
      <c r="AY344" s="212"/>
      <c r="AZ344" s="212"/>
      <c r="BA344" s="212"/>
      <c r="BB344" s="214"/>
      <c r="BC344" s="212"/>
      <c r="BD344" s="212"/>
      <c r="BE344" s="212"/>
      <c r="BF344" s="212"/>
      <c r="BG344" s="214"/>
      <c r="BH344" s="214"/>
      <c r="BI344" s="227"/>
      <c r="BJ344" s="227"/>
      <c r="BK344" s="227"/>
      <c r="BL344" s="249"/>
      <c r="BM344" s="214"/>
      <c r="BN344" s="214"/>
      <c r="BO344" s="214"/>
      <c r="BP344" s="214"/>
      <c r="BQ344" s="214"/>
      <c r="BR344" s="214"/>
      <c r="BS344" s="214"/>
      <c r="BT344" s="215"/>
      <c r="BU344" s="216"/>
      <c r="BV344" s="217"/>
      <c r="BW344" s="213"/>
    </row>
    <row r="345" spans="2:75" ht="15.75" customHeight="1">
      <c r="B345" s="394" t="s">
        <v>825</v>
      </c>
      <c r="C345" s="395">
        <v>29562681000163</v>
      </c>
      <c r="D345" s="396" t="s">
        <v>24</v>
      </c>
      <c r="E345" s="396" t="s">
        <v>911</v>
      </c>
      <c r="F345" s="396" t="s">
        <v>915</v>
      </c>
      <c r="G345" s="397" t="s">
        <v>62</v>
      </c>
      <c r="H345" s="397" t="s">
        <v>1693</v>
      </c>
      <c r="I345" s="397" t="s">
        <v>62</v>
      </c>
      <c r="J345" s="397"/>
      <c r="K345" s="398" t="s">
        <v>81</v>
      </c>
      <c r="L345" s="399"/>
      <c r="M345" s="399" t="s">
        <v>1775</v>
      </c>
      <c r="N345" s="398">
        <v>477461</v>
      </c>
      <c r="O345" s="398" t="s">
        <v>1675</v>
      </c>
      <c r="P345" s="402">
        <v>43392</v>
      </c>
      <c r="Q345" s="403">
        <v>10218200.16</v>
      </c>
      <c r="R345" s="403">
        <v>7421501.6461111093</v>
      </c>
      <c r="S345" s="398">
        <v>4</v>
      </c>
      <c r="T345" s="400">
        <v>0.19953596935499207</v>
      </c>
      <c r="U345" s="400">
        <v>2.5794404215554501</v>
      </c>
      <c r="V345" s="400">
        <v>0.22828768556420775</v>
      </c>
      <c r="W345" s="400">
        <v>2.2379826521204236</v>
      </c>
      <c r="X345" s="400">
        <v>0.23671507318728779</v>
      </c>
      <c r="Y345" s="400">
        <v>1.7950534017695681</v>
      </c>
      <c r="Z345" s="400">
        <v>0.25640973620821739</v>
      </c>
      <c r="AA345" s="400">
        <v>1.4575160656343578</v>
      </c>
      <c r="AB345" s="400">
        <v>7.6321849313561105E-2</v>
      </c>
      <c r="AC345" s="404">
        <v>1.4602890455596764</v>
      </c>
      <c r="AD345" s="607" t="s">
        <v>62</v>
      </c>
      <c r="AE345" s="401" t="s">
        <v>670</v>
      </c>
      <c r="AF345" s="401" t="s">
        <v>1018</v>
      </c>
      <c r="AG345" s="405" t="s">
        <v>1835</v>
      </c>
      <c r="AH345" s="405" t="s">
        <v>1024</v>
      </c>
      <c r="AI345" s="405">
        <v>5000</v>
      </c>
      <c r="AJ345" s="405">
        <v>1000</v>
      </c>
      <c r="AK345" s="405">
        <v>5000</v>
      </c>
      <c r="AL345" s="400">
        <v>0.02</v>
      </c>
      <c r="AM345" s="400">
        <v>0.2</v>
      </c>
      <c r="AN345" s="400" t="s">
        <v>62</v>
      </c>
      <c r="AO345" s="401" t="s">
        <v>1678</v>
      </c>
      <c r="AP345" s="401" t="s">
        <v>24</v>
      </c>
      <c r="AQ345" s="407" t="s">
        <v>966</v>
      </c>
      <c r="AR345" s="400">
        <v>2.666E-3</v>
      </c>
      <c r="AS345" s="400">
        <v>2.666E-3</v>
      </c>
      <c r="AT345" s="400"/>
      <c r="AW345" s="226"/>
      <c r="AX345" s="226"/>
      <c r="AY345" s="212"/>
      <c r="AZ345" s="212"/>
      <c r="BA345" s="212"/>
      <c r="BB345" s="214"/>
      <c r="BC345" s="212"/>
      <c r="BD345" s="212"/>
      <c r="BE345" s="212"/>
      <c r="BF345" s="212"/>
      <c r="BG345" s="214"/>
      <c r="BH345" s="214"/>
      <c r="BI345" s="227"/>
      <c r="BJ345" s="227"/>
      <c r="BK345" s="227"/>
      <c r="BL345" s="249"/>
      <c r="BM345" s="214"/>
      <c r="BN345" s="214"/>
      <c r="BO345" s="214"/>
      <c r="BP345" s="214"/>
      <c r="BQ345" s="214"/>
      <c r="BR345" s="214"/>
      <c r="BS345" s="214"/>
      <c r="BT345" s="215"/>
      <c r="BU345" s="216"/>
      <c r="BV345" s="217"/>
      <c r="BW345" s="213"/>
    </row>
    <row r="346" spans="2:75" ht="15.75" customHeight="1">
      <c r="B346" s="394" t="s">
        <v>536</v>
      </c>
      <c r="C346" s="395">
        <v>24140265000153</v>
      </c>
      <c r="D346" s="396" t="s">
        <v>24</v>
      </c>
      <c r="E346" s="396" t="s">
        <v>912</v>
      </c>
      <c r="F346" s="396" t="s">
        <v>906</v>
      </c>
      <c r="G346" s="397" t="s">
        <v>62</v>
      </c>
      <c r="H346" s="397" t="s">
        <v>1692</v>
      </c>
      <c r="I346" s="397" t="s">
        <v>62</v>
      </c>
      <c r="J346" s="397"/>
      <c r="K346" s="398" t="s">
        <v>81</v>
      </c>
      <c r="L346" s="399"/>
      <c r="M346" s="399" t="s">
        <v>62</v>
      </c>
      <c r="N346" s="398">
        <v>418803</v>
      </c>
      <c r="O346" s="398" t="s">
        <v>1675</v>
      </c>
      <c r="P346" s="402">
        <v>42528</v>
      </c>
      <c r="Q346" s="403">
        <v>136220835.22</v>
      </c>
      <c r="R346" s="403">
        <v>193615616.95527789</v>
      </c>
      <c r="S346" s="398">
        <v>4</v>
      </c>
      <c r="T346" s="400">
        <v>3.3693634583066068E-2</v>
      </c>
      <c r="U346" s="400">
        <v>0.43556419062498647</v>
      </c>
      <c r="V346" s="400">
        <v>5.230326101969518E-2</v>
      </c>
      <c r="W346" s="400">
        <v>0.51274684625282552</v>
      </c>
      <c r="X346" s="400">
        <v>7.6119581016614202E-2</v>
      </c>
      <c r="Y346" s="400">
        <v>0.57722861077393106</v>
      </c>
      <c r="Z346" s="400">
        <v>0.16688403753486769</v>
      </c>
      <c r="AA346" s="400">
        <v>0.9486229711943428</v>
      </c>
      <c r="AB346" s="400">
        <v>4.4216449300098992E-2</v>
      </c>
      <c r="AC346" s="404">
        <v>-1.0220803511706851</v>
      </c>
      <c r="AD346" s="607">
        <v>28078762000120</v>
      </c>
      <c r="AE346" s="401" t="s">
        <v>537</v>
      </c>
      <c r="AF346" s="401" t="s">
        <v>1018</v>
      </c>
      <c r="AG346" s="405" t="s">
        <v>1835</v>
      </c>
      <c r="AH346" s="405" t="s">
        <v>1024</v>
      </c>
      <c r="AI346" s="405">
        <v>500</v>
      </c>
      <c r="AJ346" s="405">
        <v>100</v>
      </c>
      <c r="AK346" s="405">
        <v>500</v>
      </c>
      <c r="AL346" s="400">
        <v>1.3999999999999999E-2</v>
      </c>
      <c r="AM346" s="400">
        <v>0.2</v>
      </c>
      <c r="AN346" s="400" t="s">
        <v>62</v>
      </c>
      <c r="AO346" s="401" t="s">
        <v>1678</v>
      </c>
      <c r="AP346" s="401" t="s">
        <v>24</v>
      </c>
      <c r="AQ346" s="407" t="s">
        <v>962</v>
      </c>
      <c r="AR346" s="400">
        <v>4.6666666666666662E-3</v>
      </c>
      <c r="AS346" s="400">
        <v>4.6666666666666662E-3</v>
      </c>
      <c r="AT346" s="400"/>
      <c r="AW346" s="226"/>
      <c r="AX346" s="226"/>
      <c r="AY346" s="212"/>
      <c r="AZ346" s="212"/>
      <c r="BA346" s="212"/>
      <c r="BB346" s="214"/>
      <c r="BC346" s="212"/>
      <c r="BD346" s="212"/>
      <c r="BE346" s="212"/>
      <c r="BF346" s="212"/>
      <c r="BG346" s="214"/>
      <c r="BH346" s="214"/>
      <c r="BI346" s="227"/>
      <c r="BJ346" s="227"/>
      <c r="BK346" s="227"/>
      <c r="BL346" s="249"/>
      <c r="BM346" s="214"/>
      <c r="BN346" s="214"/>
      <c r="BO346" s="214"/>
      <c r="BP346" s="214"/>
      <c r="BQ346" s="214"/>
      <c r="BR346" s="214"/>
      <c r="BS346" s="214"/>
      <c r="BT346" s="215"/>
      <c r="BU346" s="216"/>
      <c r="BV346" s="217"/>
      <c r="BW346" s="213"/>
    </row>
    <row r="347" spans="2:75" ht="15.75" customHeight="1">
      <c r="B347" s="394" t="s">
        <v>538</v>
      </c>
      <c r="C347" s="395">
        <v>26344639000188</v>
      </c>
      <c r="D347" s="396" t="s">
        <v>24</v>
      </c>
      <c r="E347" s="396" t="s">
        <v>912</v>
      </c>
      <c r="F347" s="396" t="s">
        <v>906</v>
      </c>
      <c r="G347" s="397" t="s">
        <v>62</v>
      </c>
      <c r="H347" s="397" t="s">
        <v>1692</v>
      </c>
      <c r="I347" s="397" t="s">
        <v>62</v>
      </c>
      <c r="J347" s="397"/>
      <c r="K347" s="398" t="s">
        <v>81</v>
      </c>
      <c r="L347" s="399"/>
      <c r="M347" s="399" t="s">
        <v>1775</v>
      </c>
      <c r="N347" s="398">
        <v>438448</v>
      </c>
      <c r="O347" s="398" t="s">
        <v>1678</v>
      </c>
      <c r="P347" s="402">
        <v>42850</v>
      </c>
      <c r="Q347" s="403">
        <v>15702086.9</v>
      </c>
      <c r="R347" s="403">
        <v>31711854.220674604</v>
      </c>
      <c r="S347" s="398">
        <v>4</v>
      </c>
      <c r="T347" s="400">
        <v>3.6538443582393665E-2</v>
      </c>
      <c r="U347" s="400">
        <v>0.47233959181300661</v>
      </c>
      <c r="V347" s="400">
        <v>5.688335343851314E-2</v>
      </c>
      <c r="W347" s="400">
        <v>0.55764706657390772</v>
      </c>
      <c r="X347" s="400">
        <v>8.5651636298475831E-2</v>
      </c>
      <c r="Y347" s="400">
        <v>0.64951191757469195</v>
      </c>
      <c r="Z347" s="400">
        <v>0.18183467192960556</v>
      </c>
      <c r="AA347" s="400">
        <v>1.0336072239142196</v>
      </c>
      <c r="AB347" s="400">
        <v>4.471983124588684E-2</v>
      </c>
      <c r="AC347" s="404">
        <v>-0.91294214787979044</v>
      </c>
      <c r="AD347" s="607">
        <v>28078762000120</v>
      </c>
      <c r="AE347" s="401" t="s">
        <v>537</v>
      </c>
      <c r="AF347" s="401" t="s">
        <v>1018</v>
      </c>
      <c r="AG347" s="405" t="s">
        <v>1835</v>
      </c>
      <c r="AH347" s="405" t="s">
        <v>1024</v>
      </c>
      <c r="AI347" s="405">
        <v>50000</v>
      </c>
      <c r="AJ347" s="405">
        <v>10000</v>
      </c>
      <c r="AK347" s="405">
        <v>50000</v>
      </c>
      <c r="AL347" s="400">
        <v>9.0000000000000011E-3</v>
      </c>
      <c r="AM347" s="400">
        <v>0.2</v>
      </c>
      <c r="AN347" s="400" t="s">
        <v>62</v>
      </c>
      <c r="AO347" s="401" t="s">
        <v>1678</v>
      </c>
      <c r="AP347" s="401" t="s">
        <v>24</v>
      </c>
      <c r="AQ347" s="407" t="s">
        <v>962</v>
      </c>
      <c r="AR347" s="400" t="s">
        <v>62</v>
      </c>
      <c r="AS347" s="400" t="s">
        <v>62</v>
      </c>
      <c r="AT347" s="400"/>
      <c r="AW347" s="226"/>
      <c r="AX347" s="226"/>
      <c r="AY347" s="212"/>
      <c r="AZ347" s="212"/>
      <c r="BA347" s="212"/>
      <c r="BB347" s="214"/>
      <c r="BC347" s="212"/>
      <c r="BD347" s="212"/>
      <c r="BE347" s="212"/>
      <c r="BF347" s="212"/>
      <c r="BG347" s="214"/>
      <c r="BH347" s="214"/>
      <c r="BI347" s="227"/>
      <c r="BJ347" s="227"/>
      <c r="BK347" s="227"/>
      <c r="BL347" s="249"/>
      <c r="BM347" s="214"/>
      <c r="BN347" s="214"/>
      <c r="BO347" s="214"/>
      <c r="BP347" s="214"/>
      <c r="BQ347" s="214"/>
      <c r="BR347" s="214"/>
      <c r="BS347" s="214"/>
      <c r="BT347" s="215"/>
      <c r="BU347" s="216"/>
      <c r="BV347" s="217"/>
      <c r="BW347" s="213"/>
    </row>
    <row r="348" spans="2:75" ht="15.75" customHeight="1">
      <c r="B348" s="394" t="s">
        <v>1031</v>
      </c>
      <c r="C348" s="395">
        <v>36318507000135</v>
      </c>
      <c r="D348" s="396" t="s">
        <v>27</v>
      </c>
      <c r="E348" s="396" t="s">
        <v>903</v>
      </c>
      <c r="F348" s="396" t="s">
        <v>970</v>
      </c>
      <c r="G348" s="397"/>
      <c r="H348" s="397" t="s">
        <v>62</v>
      </c>
      <c r="I348" s="397" t="s">
        <v>62</v>
      </c>
      <c r="J348" s="397" t="s">
        <v>908</v>
      </c>
      <c r="K348" s="398" t="s">
        <v>1032</v>
      </c>
      <c r="L348" s="399"/>
      <c r="M348" s="399" t="s">
        <v>1775</v>
      </c>
      <c r="N348" s="398">
        <v>569062</v>
      </c>
      <c r="O348" s="398" t="s">
        <v>1675</v>
      </c>
      <c r="P348" s="402">
        <v>44200</v>
      </c>
      <c r="Q348" s="403">
        <v>10924061.109999999</v>
      </c>
      <c r="R348" s="403">
        <v>18558380.661468245</v>
      </c>
      <c r="S348" s="398">
        <v>4</v>
      </c>
      <c r="T348" s="400">
        <v>-0.28744427051262655</v>
      </c>
      <c r="U348" s="400">
        <v>-3.7158481886826711</v>
      </c>
      <c r="V348" s="400">
        <v>-0.21514534323539525</v>
      </c>
      <c r="W348" s="400">
        <v>-2.109143752784183</v>
      </c>
      <c r="X348" s="400" t="s">
        <v>1781</v>
      </c>
      <c r="Y348" s="400" t="s">
        <v>1781</v>
      </c>
      <c r="Z348" s="400" t="s">
        <v>1781</v>
      </c>
      <c r="AA348" s="400" t="s">
        <v>1781</v>
      </c>
      <c r="AB348" s="400">
        <v>0.22893987308735067</v>
      </c>
      <c r="AC348" s="404">
        <v>-1.36789519565226</v>
      </c>
      <c r="AD348" s="607">
        <v>38032334000110</v>
      </c>
      <c r="AE348" s="401" t="s">
        <v>113</v>
      </c>
      <c r="AF348" s="401" t="s">
        <v>1028</v>
      </c>
      <c r="AG348" s="405" t="s">
        <v>1836</v>
      </c>
      <c r="AH348" s="405" t="s">
        <v>1019</v>
      </c>
      <c r="AI348" s="405">
        <v>0</v>
      </c>
      <c r="AJ348" s="405">
        <v>0</v>
      </c>
      <c r="AK348" s="405">
        <v>0</v>
      </c>
      <c r="AL348" s="400">
        <v>5.5000000000000005E-3</v>
      </c>
      <c r="AM348" s="400" t="s">
        <v>62</v>
      </c>
      <c r="AN348" s="400" t="s">
        <v>62</v>
      </c>
      <c r="AO348" s="401" t="s">
        <v>1678</v>
      </c>
      <c r="AP348" s="401" t="s">
        <v>1021</v>
      </c>
      <c r="AQ348" s="407" t="s">
        <v>985</v>
      </c>
      <c r="AR348" s="400">
        <v>3.6666666666666662E-3</v>
      </c>
      <c r="AS348" s="400">
        <v>3.6666666666666662E-3</v>
      </c>
      <c r="AT348" s="400"/>
      <c r="AW348" s="226"/>
      <c r="AX348" s="226"/>
      <c r="AY348" s="212"/>
      <c r="AZ348" s="212"/>
      <c r="BA348" s="212"/>
      <c r="BB348" s="214"/>
      <c r="BC348" s="212"/>
      <c r="BD348" s="212"/>
      <c r="BE348" s="212"/>
      <c r="BF348" s="212"/>
      <c r="BG348" s="214"/>
      <c r="BH348" s="214"/>
      <c r="BI348" s="227"/>
      <c r="BJ348" s="227"/>
      <c r="BK348" s="227"/>
      <c r="BL348" s="249"/>
      <c r="BM348" s="214"/>
      <c r="BN348" s="214"/>
      <c r="BO348" s="214"/>
      <c r="BP348" s="214"/>
      <c r="BQ348" s="214"/>
      <c r="BR348" s="214"/>
      <c r="BS348" s="214"/>
      <c r="BT348" s="215"/>
      <c r="BU348" s="216"/>
      <c r="BV348" s="217"/>
      <c r="BW348" s="213"/>
    </row>
    <row r="349" spans="2:75" ht="15.75" customHeight="1">
      <c r="B349" s="394" t="s">
        <v>1416</v>
      </c>
      <c r="C349" s="395">
        <v>19620324000150</v>
      </c>
      <c r="D349" s="396" t="s">
        <v>18</v>
      </c>
      <c r="E349" s="396" t="s">
        <v>917</v>
      </c>
      <c r="F349" s="396" t="s">
        <v>970</v>
      </c>
      <c r="G349" s="397" t="s">
        <v>1048</v>
      </c>
      <c r="H349" s="397" t="s">
        <v>62</v>
      </c>
      <c r="I349" s="397"/>
      <c r="J349" s="397" t="s">
        <v>904</v>
      </c>
      <c r="K349" s="398" t="s">
        <v>81</v>
      </c>
      <c r="L349" s="399"/>
      <c r="M349" s="399" t="s">
        <v>62</v>
      </c>
      <c r="N349" s="398">
        <v>379018</v>
      </c>
      <c r="O349" s="398" t="s">
        <v>1675</v>
      </c>
      <c r="P349" s="402">
        <v>41716</v>
      </c>
      <c r="Q349" s="403">
        <v>47229547.789999999</v>
      </c>
      <c r="R349" s="403">
        <v>77636211.290674552</v>
      </c>
      <c r="S349" s="398">
        <v>4</v>
      </c>
      <c r="T349" s="400">
        <v>6.8188457600881325E-2</v>
      </c>
      <c r="U349" s="400">
        <v>0.88148550052303054</v>
      </c>
      <c r="V349" s="400">
        <v>9.6582696578902727E-2</v>
      </c>
      <c r="W349" s="400">
        <v>0.9468333734444947</v>
      </c>
      <c r="X349" s="400">
        <v>0.13638424269946414</v>
      </c>
      <c r="Y349" s="400">
        <v>1.034226488026563</v>
      </c>
      <c r="Z349" s="400">
        <v>0.26826920331937298</v>
      </c>
      <c r="AA349" s="400">
        <v>1.5249291213942022</v>
      </c>
      <c r="AB349" s="400">
        <v>4.2601565981920157E-2</v>
      </c>
      <c r="AC349" s="404">
        <v>-9.4691954752388341E-2</v>
      </c>
      <c r="AD349" s="607" t="s">
        <v>62</v>
      </c>
      <c r="AE349" s="401" t="s">
        <v>454</v>
      </c>
      <c r="AF349" s="401" t="s">
        <v>1018</v>
      </c>
      <c r="AG349" s="405" t="s">
        <v>1835</v>
      </c>
      <c r="AH349" s="405" t="s">
        <v>1019</v>
      </c>
      <c r="AI349" s="405">
        <v>5000</v>
      </c>
      <c r="AJ349" s="405">
        <v>0</v>
      </c>
      <c r="AK349" s="405">
        <v>0</v>
      </c>
      <c r="AL349" s="400">
        <v>6.9999999999999993E-3</v>
      </c>
      <c r="AM349" s="400">
        <v>0.2</v>
      </c>
      <c r="AN349" s="400" t="s">
        <v>932</v>
      </c>
      <c r="AO349" s="401" t="s">
        <v>1675</v>
      </c>
      <c r="AP349" s="401" t="s">
        <v>18</v>
      </c>
      <c r="AQ349" s="407" t="s">
        <v>974</v>
      </c>
      <c r="AR349" s="400">
        <v>2.3333333333333331E-3</v>
      </c>
      <c r="AS349" s="400">
        <v>2.3333333333333331E-3</v>
      </c>
      <c r="AT349" s="400"/>
      <c r="AW349" s="226"/>
      <c r="AX349" s="226"/>
      <c r="AY349" s="212"/>
      <c r="AZ349" s="212"/>
      <c r="BA349" s="212"/>
      <c r="BB349" s="214"/>
      <c r="BC349" s="212"/>
      <c r="BD349" s="212"/>
      <c r="BE349" s="212"/>
      <c r="BF349" s="212"/>
      <c r="BG349" s="214"/>
      <c r="BH349" s="214"/>
      <c r="BI349" s="227"/>
      <c r="BJ349" s="227"/>
      <c r="BK349" s="227"/>
      <c r="BL349" s="249"/>
      <c r="BM349" s="214"/>
      <c r="BN349" s="214"/>
      <c r="BO349" s="214"/>
      <c r="BP349" s="214"/>
      <c r="BQ349" s="214"/>
      <c r="BR349" s="214"/>
      <c r="BS349" s="214"/>
      <c r="BT349" s="215"/>
      <c r="BU349" s="216"/>
      <c r="BV349" s="217"/>
      <c r="BW349" s="213"/>
    </row>
    <row r="350" spans="2:75" ht="15.75" customHeight="1">
      <c r="B350" s="394" t="s">
        <v>1517</v>
      </c>
      <c r="C350" s="395">
        <v>19436818000180</v>
      </c>
      <c r="D350" s="396" t="s">
        <v>27</v>
      </c>
      <c r="E350" s="396" t="s">
        <v>903</v>
      </c>
      <c r="F350" s="396" t="s">
        <v>1178</v>
      </c>
      <c r="G350" s="397"/>
      <c r="H350" s="397" t="s">
        <v>62</v>
      </c>
      <c r="I350" s="397" t="s">
        <v>62</v>
      </c>
      <c r="J350" s="397" t="s">
        <v>907</v>
      </c>
      <c r="K350" s="398"/>
      <c r="L350" s="399"/>
      <c r="M350" s="399" t="s">
        <v>1775</v>
      </c>
      <c r="N350" s="398">
        <v>359130</v>
      </c>
      <c r="O350" s="398" t="s">
        <v>1675</v>
      </c>
      <c r="P350" s="402">
        <v>41670</v>
      </c>
      <c r="Q350" s="403">
        <v>1277029987.1600001</v>
      </c>
      <c r="R350" s="403">
        <v>2649838477.315475</v>
      </c>
      <c r="S350" s="398">
        <v>4</v>
      </c>
      <c r="T350" s="400">
        <v>-0.28082646923804577</v>
      </c>
      <c r="U350" s="400">
        <v>-3.6302985799346592</v>
      </c>
      <c r="V350" s="400">
        <v>-0.19743965258995377</v>
      </c>
      <c r="W350" s="400">
        <v>-1.9355687813161577</v>
      </c>
      <c r="X350" s="400">
        <v>-4.0600863937092169E-2</v>
      </c>
      <c r="Y350" s="400">
        <v>-0.30788372681023912</v>
      </c>
      <c r="Z350" s="400">
        <v>0.45180769042745106</v>
      </c>
      <c r="AA350" s="400">
        <v>2.5682213831397416</v>
      </c>
      <c r="AB350" s="400">
        <v>0.22935586199498431</v>
      </c>
      <c r="AC350" s="404">
        <v>-1.2678594917507495</v>
      </c>
      <c r="AD350" s="607" t="s">
        <v>62</v>
      </c>
      <c r="AE350" s="401" t="s">
        <v>462</v>
      </c>
      <c r="AF350" s="401" t="s">
        <v>462</v>
      </c>
      <c r="AG350" s="405" t="s">
        <v>1839</v>
      </c>
      <c r="AH350" s="405" t="s">
        <v>1024</v>
      </c>
      <c r="AI350" s="405">
        <v>50000</v>
      </c>
      <c r="AJ350" s="405">
        <v>1000</v>
      </c>
      <c r="AK350" s="405">
        <v>1000</v>
      </c>
      <c r="AL350" s="400">
        <v>1.4999999999999999E-2</v>
      </c>
      <c r="AM350" s="400" t="s">
        <v>62</v>
      </c>
      <c r="AN350" s="400" t="s">
        <v>1086</v>
      </c>
      <c r="AO350" s="401" t="s">
        <v>1675</v>
      </c>
      <c r="AP350" s="401" t="s">
        <v>1021</v>
      </c>
      <c r="AQ350" s="407" t="s">
        <v>957</v>
      </c>
      <c r="AR350" s="400">
        <v>2E-3</v>
      </c>
      <c r="AS350" s="400">
        <v>2E-3</v>
      </c>
      <c r="AT350" s="400"/>
      <c r="AW350" s="226"/>
      <c r="AX350" s="226"/>
      <c r="AY350" s="212"/>
      <c r="AZ350" s="212"/>
      <c r="BA350" s="212"/>
      <c r="BB350" s="214"/>
      <c r="BC350" s="212"/>
      <c r="BD350" s="212"/>
      <c r="BE350" s="212"/>
      <c r="BF350" s="212"/>
      <c r="BG350" s="214"/>
      <c r="BH350" s="214"/>
      <c r="BI350" s="227"/>
      <c r="BJ350" s="227"/>
      <c r="BK350" s="227"/>
      <c r="BL350" s="249"/>
      <c r="BM350" s="214"/>
      <c r="BN350" s="214"/>
      <c r="BO350" s="214"/>
      <c r="BP350" s="214"/>
      <c r="BQ350" s="214"/>
      <c r="BR350" s="214"/>
      <c r="BS350" s="214"/>
      <c r="BT350" s="215"/>
      <c r="BU350" s="216"/>
      <c r="BV350" s="217"/>
      <c r="BW350" s="213"/>
    </row>
    <row r="351" spans="2:75" ht="15.75" customHeight="1">
      <c r="B351" s="394" t="s">
        <v>1518</v>
      </c>
      <c r="C351" s="395">
        <v>19436835000117</v>
      </c>
      <c r="D351" s="396" t="s">
        <v>27</v>
      </c>
      <c r="E351" s="396" t="s">
        <v>903</v>
      </c>
      <c r="F351" s="396" t="s">
        <v>1178</v>
      </c>
      <c r="G351" s="397"/>
      <c r="H351" s="397" t="s">
        <v>62</v>
      </c>
      <c r="I351" s="397" t="s">
        <v>62</v>
      </c>
      <c r="J351" s="397" t="s">
        <v>907</v>
      </c>
      <c r="K351" s="398"/>
      <c r="L351" s="399"/>
      <c r="M351" s="399" t="s">
        <v>1775</v>
      </c>
      <c r="N351" s="398">
        <v>359149</v>
      </c>
      <c r="O351" s="398" t="s">
        <v>1675</v>
      </c>
      <c r="P351" s="402">
        <v>41670</v>
      </c>
      <c r="Q351" s="403">
        <v>739098509.38999999</v>
      </c>
      <c r="R351" s="403">
        <v>1657396422.6554742</v>
      </c>
      <c r="S351" s="398">
        <v>4</v>
      </c>
      <c r="T351" s="400">
        <v>-0.28547091615770948</v>
      </c>
      <c r="U351" s="400">
        <v>-3.6903382517746555</v>
      </c>
      <c r="V351" s="400">
        <v>-0.20534785767952102</v>
      </c>
      <c r="W351" s="400">
        <v>-2.0130956341383794</v>
      </c>
      <c r="X351" s="400">
        <v>-5.9878884314048419E-2</v>
      </c>
      <c r="Y351" s="400">
        <v>-0.45407245738448099</v>
      </c>
      <c r="Z351" s="400">
        <v>0.40771547897062232</v>
      </c>
      <c r="AA351" s="400">
        <v>2.3175869590417086</v>
      </c>
      <c r="AB351" s="400">
        <v>0.22891247963794098</v>
      </c>
      <c r="AC351" s="404">
        <v>-1.3139744907119468</v>
      </c>
      <c r="AD351" s="607">
        <v>19436818000180</v>
      </c>
      <c r="AE351" s="401" t="s">
        <v>462</v>
      </c>
      <c r="AF351" s="401" t="s">
        <v>462</v>
      </c>
      <c r="AG351" s="405" t="s">
        <v>1839</v>
      </c>
      <c r="AH351" s="405" t="s">
        <v>1024</v>
      </c>
      <c r="AI351" s="405">
        <v>1000</v>
      </c>
      <c r="AJ351" s="405">
        <v>100</v>
      </c>
      <c r="AK351" s="405">
        <v>100</v>
      </c>
      <c r="AL351" s="400">
        <v>0.01</v>
      </c>
      <c r="AM351" s="400" t="s">
        <v>62</v>
      </c>
      <c r="AN351" s="400" t="s">
        <v>1086</v>
      </c>
      <c r="AO351" s="401" t="s">
        <v>1678</v>
      </c>
      <c r="AP351" s="401" t="s">
        <v>1021</v>
      </c>
      <c r="AQ351" s="407" t="s">
        <v>957</v>
      </c>
      <c r="AR351" s="400">
        <v>2.9999999999999996E-3</v>
      </c>
      <c r="AS351" s="400">
        <v>2.9999999999999996E-3</v>
      </c>
      <c r="AT351" s="400"/>
      <c r="AW351" s="226"/>
      <c r="AX351" s="226"/>
      <c r="AY351" s="212"/>
      <c r="AZ351" s="212"/>
      <c r="BA351" s="212"/>
      <c r="BB351" s="214"/>
      <c r="BC351" s="212"/>
      <c r="BD351" s="212"/>
      <c r="BE351" s="212"/>
      <c r="BF351" s="212"/>
      <c r="BG351" s="214"/>
      <c r="BH351" s="214"/>
      <c r="BI351" s="227"/>
      <c r="BJ351" s="227"/>
      <c r="BK351" s="227"/>
      <c r="BL351" s="249"/>
      <c r="BM351" s="214"/>
      <c r="BN351" s="214"/>
      <c r="BO351" s="214"/>
      <c r="BP351" s="214"/>
      <c r="BQ351" s="214"/>
      <c r="BR351" s="214"/>
      <c r="BS351" s="214"/>
      <c r="BT351" s="215"/>
      <c r="BU351" s="216"/>
      <c r="BV351" s="217"/>
      <c r="BW351" s="213"/>
    </row>
    <row r="352" spans="2:75" ht="15.75" customHeight="1">
      <c r="B352" s="394" t="s">
        <v>98</v>
      </c>
      <c r="C352" s="395">
        <v>9599346000122</v>
      </c>
      <c r="D352" s="396" t="s">
        <v>27</v>
      </c>
      <c r="E352" s="396" t="s">
        <v>903</v>
      </c>
      <c r="F352" s="396"/>
      <c r="G352" s="397"/>
      <c r="H352" s="397" t="s">
        <v>62</v>
      </c>
      <c r="I352" s="397" t="s">
        <v>62</v>
      </c>
      <c r="J352" s="397" t="s">
        <v>904</v>
      </c>
      <c r="K352" s="398" t="s">
        <v>81</v>
      </c>
      <c r="L352" s="399"/>
      <c r="M352" s="399" t="s">
        <v>1775</v>
      </c>
      <c r="N352" s="398">
        <v>213705</v>
      </c>
      <c r="O352" s="398" t="s">
        <v>1675</v>
      </c>
      <c r="P352" s="402">
        <v>39629</v>
      </c>
      <c r="Q352" s="403">
        <v>197356987.77000001</v>
      </c>
      <c r="R352" s="403">
        <v>217644640.14107138</v>
      </c>
      <c r="S352" s="398">
        <v>4</v>
      </c>
      <c r="T352" s="400">
        <v>7.9195086974791717E-2</v>
      </c>
      <c r="U352" s="400">
        <v>1.0237703467285486</v>
      </c>
      <c r="V352" s="400">
        <v>-1.4266389219254716E-2</v>
      </c>
      <c r="W352" s="400">
        <v>-0.13985831737783291</v>
      </c>
      <c r="X352" s="400">
        <v>0.18828697723049315</v>
      </c>
      <c r="Y352" s="400">
        <v>1.4278143526546521</v>
      </c>
      <c r="Z352" s="400">
        <v>0.18282984477085007</v>
      </c>
      <c r="AA352" s="400">
        <v>1.0392641089672074</v>
      </c>
      <c r="AB352" s="400">
        <v>0.17089280801770934</v>
      </c>
      <c r="AC352" s="404">
        <v>-0.56731288329794505</v>
      </c>
      <c r="AD352" s="607" t="s">
        <v>62</v>
      </c>
      <c r="AE352" s="401" t="s">
        <v>99</v>
      </c>
      <c r="AF352" s="401" t="s">
        <v>1026</v>
      </c>
      <c r="AG352" s="405" t="s">
        <v>1027</v>
      </c>
      <c r="AH352" s="405" t="s">
        <v>1024</v>
      </c>
      <c r="AI352" s="405">
        <v>500</v>
      </c>
      <c r="AJ352" s="405">
        <v>100</v>
      </c>
      <c r="AK352" s="405">
        <v>500</v>
      </c>
      <c r="AL352" s="400">
        <v>0.02</v>
      </c>
      <c r="AM352" s="400">
        <v>0.2</v>
      </c>
      <c r="AN352" s="400" t="s">
        <v>964</v>
      </c>
      <c r="AO352" s="401" t="s">
        <v>1675</v>
      </c>
      <c r="AP352" s="401" t="s">
        <v>1021</v>
      </c>
      <c r="AQ352" s="407" t="s">
        <v>965</v>
      </c>
      <c r="AR352" s="400">
        <v>3.3333333333333331E-3</v>
      </c>
      <c r="AS352" s="400">
        <v>3.3333333333333331E-3</v>
      </c>
      <c r="AT352" s="400"/>
      <c r="AW352" s="226"/>
      <c r="AX352" s="226"/>
      <c r="AY352" s="212"/>
      <c r="AZ352" s="212"/>
      <c r="BA352" s="212"/>
      <c r="BB352" s="214"/>
      <c r="BC352" s="212"/>
      <c r="BD352" s="212"/>
      <c r="BE352" s="212"/>
      <c r="BF352" s="212"/>
      <c r="BG352" s="214"/>
      <c r="BH352" s="214"/>
      <c r="BI352" s="227"/>
      <c r="BJ352" s="227"/>
      <c r="BK352" s="227"/>
      <c r="BL352" s="249"/>
      <c r="BM352" s="214"/>
      <c r="BN352" s="214"/>
      <c r="BO352" s="214"/>
      <c r="BP352" s="214"/>
      <c r="BQ352" s="214"/>
      <c r="BR352" s="214"/>
      <c r="BS352" s="214"/>
      <c r="BT352" s="215"/>
      <c r="BU352" s="216"/>
      <c r="BV352" s="217"/>
      <c r="BW352" s="213"/>
    </row>
    <row r="353" spans="2:75" ht="15.75" customHeight="1">
      <c r="B353" s="394" t="s">
        <v>1114</v>
      </c>
      <c r="C353" s="395">
        <v>43617048000156</v>
      </c>
      <c r="D353" s="396" t="s">
        <v>27</v>
      </c>
      <c r="E353" s="396" t="s">
        <v>903</v>
      </c>
      <c r="F353" s="396"/>
      <c r="G353" s="397"/>
      <c r="H353" s="397" t="s">
        <v>62</v>
      </c>
      <c r="I353" s="397" t="s">
        <v>62</v>
      </c>
      <c r="J353" s="397" t="s">
        <v>904</v>
      </c>
      <c r="K353" s="398" t="s">
        <v>81</v>
      </c>
      <c r="L353" s="399"/>
      <c r="M353" s="399" t="s">
        <v>1775</v>
      </c>
      <c r="N353" s="398">
        <v>621285</v>
      </c>
      <c r="O353" s="398" t="s">
        <v>1675</v>
      </c>
      <c r="P353" s="402">
        <v>44498</v>
      </c>
      <c r="Q353" s="403">
        <v>5010839.71</v>
      </c>
      <c r="R353" s="403" t="s">
        <v>1781</v>
      </c>
      <c r="S353" s="398">
        <v>4</v>
      </c>
      <c r="T353" s="400">
        <v>2.3880516396122653E-2</v>
      </c>
      <c r="U353" s="400">
        <v>0.30870809648453673</v>
      </c>
      <c r="V353" s="400" t="s">
        <v>1781</v>
      </c>
      <c r="W353" s="400" t="s">
        <v>1781</v>
      </c>
      <c r="X353" s="400" t="s">
        <v>1781</v>
      </c>
      <c r="Y353" s="400" t="s">
        <v>1781</v>
      </c>
      <c r="Z353" s="400" t="s">
        <v>1781</v>
      </c>
      <c r="AA353" s="400" t="s">
        <v>1781</v>
      </c>
      <c r="AB353" s="400" t="s">
        <v>1781</v>
      </c>
      <c r="AC353" s="404" t="s">
        <v>1781</v>
      </c>
      <c r="AD353" s="607">
        <v>40054367000102</v>
      </c>
      <c r="AE353" s="401" t="s">
        <v>1800</v>
      </c>
      <c r="AF353" s="401" t="s">
        <v>1800</v>
      </c>
      <c r="AG353" s="405" t="s">
        <v>1838</v>
      </c>
      <c r="AH353" s="405" t="s">
        <v>1024</v>
      </c>
      <c r="AI353" s="405">
        <v>200</v>
      </c>
      <c r="AJ353" s="405">
        <v>200</v>
      </c>
      <c r="AK353" s="405">
        <v>200</v>
      </c>
      <c r="AL353" s="400">
        <v>0.01</v>
      </c>
      <c r="AM353" s="400">
        <v>0.2</v>
      </c>
      <c r="AN353" s="400" t="s">
        <v>1086</v>
      </c>
      <c r="AO353" s="401" t="s">
        <v>1675</v>
      </c>
      <c r="AP353" s="401" t="s">
        <v>1021</v>
      </c>
      <c r="AQ353" s="407" t="s">
        <v>957</v>
      </c>
      <c r="AR353" s="400">
        <v>3.3333333333333331E-3</v>
      </c>
      <c r="AS353" s="400">
        <v>3.3333333333333331E-3</v>
      </c>
      <c r="AT353" s="400"/>
      <c r="AW353" s="226"/>
      <c r="AX353" s="226"/>
      <c r="AY353" s="212"/>
      <c r="AZ353" s="212"/>
      <c r="BA353" s="212"/>
      <c r="BB353" s="214"/>
      <c r="BC353" s="212"/>
      <c r="BD353" s="212"/>
      <c r="BE353" s="212"/>
      <c r="BF353" s="212"/>
      <c r="BG353" s="214"/>
      <c r="BH353" s="214"/>
      <c r="BI353" s="227"/>
      <c r="BJ353" s="227"/>
      <c r="BK353" s="227"/>
      <c r="BL353" s="249"/>
      <c r="BM353" s="214"/>
      <c r="BN353" s="214"/>
      <c r="BO353" s="214"/>
      <c r="BP353" s="214"/>
      <c r="BQ353" s="214"/>
      <c r="BR353" s="214"/>
      <c r="BS353" s="214"/>
      <c r="BT353" s="215"/>
      <c r="BU353" s="216"/>
      <c r="BV353" s="217"/>
      <c r="BW353" s="213"/>
    </row>
    <row r="354" spans="2:75" ht="15.75" customHeight="1">
      <c r="B354" s="394" t="s">
        <v>750</v>
      </c>
      <c r="C354" s="395">
        <v>74326471000120</v>
      </c>
      <c r="D354" s="396" t="s">
        <v>18</v>
      </c>
      <c r="E354" s="396" t="s">
        <v>959</v>
      </c>
      <c r="F354" s="396"/>
      <c r="G354" s="397"/>
      <c r="H354" s="397" t="s">
        <v>62</v>
      </c>
      <c r="I354" s="397" t="s">
        <v>62</v>
      </c>
      <c r="J354" s="397" t="s">
        <v>907</v>
      </c>
      <c r="K354" s="398" t="s">
        <v>81</v>
      </c>
      <c r="L354" s="399"/>
      <c r="M354" s="399" t="s">
        <v>1775</v>
      </c>
      <c r="N354" s="398">
        <v>14761</v>
      </c>
      <c r="O354" s="398" t="s">
        <v>1675</v>
      </c>
      <c r="P354" s="402">
        <v>34611</v>
      </c>
      <c r="Q354" s="403">
        <v>14818223.59</v>
      </c>
      <c r="R354" s="403">
        <v>24609498.371388879</v>
      </c>
      <c r="S354" s="398">
        <v>4</v>
      </c>
      <c r="T354" s="400">
        <v>-0.1473521213438046</v>
      </c>
      <c r="U354" s="400">
        <v>-1.9048496329999864</v>
      </c>
      <c r="V354" s="400">
        <v>-9.5815147411615231E-2</v>
      </c>
      <c r="W354" s="400">
        <v>-0.9393088251238374</v>
      </c>
      <c r="X354" s="400">
        <v>-0.12949243023772061</v>
      </c>
      <c r="Y354" s="400">
        <v>-0.98196462215872016</v>
      </c>
      <c r="Z354" s="400">
        <v>0.19554848258388646</v>
      </c>
      <c r="AA354" s="400">
        <v>1.1115609695295994</v>
      </c>
      <c r="AB354" s="400">
        <v>0.13883333428519498</v>
      </c>
      <c r="AC354" s="404">
        <v>-1.3560542348094724</v>
      </c>
      <c r="AD354" s="607" t="s">
        <v>62</v>
      </c>
      <c r="AE354" s="401" t="s">
        <v>215</v>
      </c>
      <c r="AF354" s="401" t="s">
        <v>1027</v>
      </c>
      <c r="AG354" s="405" t="s">
        <v>1027</v>
      </c>
      <c r="AH354" s="405" t="s">
        <v>1024</v>
      </c>
      <c r="AI354" s="405">
        <v>100</v>
      </c>
      <c r="AJ354" s="405">
        <v>100</v>
      </c>
      <c r="AK354" s="405">
        <v>100</v>
      </c>
      <c r="AL354" s="400">
        <v>5.0000000000000001E-3</v>
      </c>
      <c r="AM354" s="400" t="s">
        <v>62</v>
      </c>
      <c r="AN354" s="400" t="s">
        <v>1086</v>
      </c>
      <c r="AO354" s="401" t="s">
        <v>1675</v>
      </c>
      <c r="AP354" s="401" t="s">
        <v>18</v>
      </c>
      <c r="AQ354" s="407" t="s">
        <v>958</v>
      </c>
      <c r="AR354" s="400">
        <v>1.3333333333333333E-3</v>
      </c>
      <c r="AS354" s="400">
        <v>1.3333333333333333E-3</v>
      </c>
      <c r="AT354" s="400"/>
      <c r="AW354" s="226"/>
      <c r="AX354" s="226"/>
      <c r="AY354" s="212"/>
      <c r="AZ354" s="212"/>
      <c r="BA354" s="212"/>
      <c r="BB354" s="214"/>
      <c r="BC354" s="212"/>
      <c r="BD354" s="212"/>
      <c r="BE354" s="212"/>
      <c r="BF354" s="212"/>
      <c r="BG354" s="214"/>
      <c r="BH354" s="214"/>
      <c r="BI354" s="227"/>
      <c r="BJ354" s="227"/>
      <c r="BK354" s="227"/>
      <c r="BL354" s="249"/>
      <c r="BM354" s="214"/>
      <c r="BN354" s="214"/>
      <c r="BO354" s="214"/>
      <c r="BP354" s="214"/>
      <c r="BQ354" s="214"/>
      <c r="BR354" s="214"/>
      <c r="BS354" s="214"/>
      <c r="BT354" s="215"/>
      <c r="BU354" s="216"/>
      <c r="BV354" s="217"/>
      <c r="BW354" s="213"/>
    </row>
    <row r="355" spans="2:75" ht="15.75" customHeight="1">
      <c r="B355" s="394" t="s">
        <v>866</v>
      </c>
      <c r="C355" s="395">
        <v>37703644000156</v>
      </c>
      <c r="D355" s="396" t="s">
        <v>27</v>
      </c>
      <c r="E355" s="396" t="s">
        <v>903</v>
      </c>
      <c r="F355" s="396"/>
      <c r="G355" s="397"/>
      <c r="H355" s="397" t="s">
        <v>62</v>
      </c>
      <c r="I355" s="397" t="s">
        <v>62</v>
      </c>
      <c r="J355" s="397" t="s">
        <v>907</v>
      </c>
      <c r="K355" s="398" t="s">
        <v>82</v>
      </c>
      <c r="L355" s="399"/>
      <c r="M355" s="399" t="s">
        <v>1775</v>
      </c>
      <c r="N355" s="398">
        <v>557821</v>
      </c>
      <c r="O355" s="398" t="s">
        <v>1675</v>
      </c>
      <c r="P355" s="402">
        <v>44133</v>
      </c>
      <c r="Q355" s="403">
        <v>29130486.140000001</v>
      </c>
      <c r="R355" s="403">
        <v>109762567.85055558</v>
      </c>
      <c r="S355" s="398">
        <v>4</v>
      </c>
      <c r="T355" s="400">
        <v>-0.27404401744539408</v>
      </c>
      <c r="U355" s="400">
        <v>-3.5426205018028316</v>
      </c>
      <c r="V355" s="400">
        <v>-0.19911956983717594</v>
      </c>
      <c r="W355" s="400">
        <v>-1.952037587537524</v>
      </c>
      <c r="X355" s="400" t="s">
        <v>1781</v>
      </c>
      <c r="Y355" s="400" t="s">
        <v>1781</v>
      </c>
      <c r="Z355" s="400" t="s">
        <v>1781</v>
      </c>
      <c r="AA355" s="400" t="s">
        <v>1781</v>
      </c>
      <c r="AB355" s="400">
        <v>0.1909022834003295</v>
      </c>
      <c r="AC355" s="404">
        <v>-1.5762518141483379</v>
      </c>
      <c r="AD355" s="607" t="s">
        <v>62</v>
      </c>
      <c r="AE355" s="401" t="s">
        <v>215</v>
      </c>
      <c r="AF355" s="401" t="s">
        <v>1027</v>
      </c>
      <c r="AG355" s="405" t="s">
        <v>1027</v>
      </c>
      <c r="AH355" s="405" t="s">
        <v>1024</v>
      </c>
      <c r="AI355" s="405">
        <v>1000</v>
      </c>
      <c r="AJ355" s="405">
        <v>500</v>
      </c>
      <c r="AK355" s="405">
        <v>500</v>
      </c>
      <c r="AL355" s="400">
        <v>5.0000000000000001E-3</v>
      </c>
      <c r="AM355" s="400" t="s">
        <v>62</v>
      </c>
      <c r="AN355" s="400" t="s">
        <v>1086</v>
      </c>
      <c r="AO355" s="401" t="s">
        <v>1675</v>
      </c>
      <c r="AP355" s="401" t="s">
        <v>1021</v>
      </c>
      <c r="AQ355" s="407" t="s">
        <v>985</v>
      </c>
      <c r="AR355" s="400" t="s">
        <v>62</v>
      </c>
      <c r="AS355" s="400" t="s">
        <v>62</v>
      </c>
      <c r="AT355" s="400"/>
      <c r="AW355" s="226"/>
      <c r="AX355" s="226"/>
      <c r="AY355" s="212"/>
      <c r="AZ355" s="212"/>
      <c r="BA355" s="212"/>
      <c r="BB355" s="214"/>
      <c r="BC355" s="212"/>
      <c r="BD355" s="212"/>
      <c r="BE355" s="212"/>
      <c r="BF355" s="212"/>
      <c r="BG355" s="214"/>
      <c r="BH355" s="214"/>
      <c r="BI355" s="227"/>
      <c r="BJ355" s="227"/>
      <c r="BK355" s="227"/>
      <c r="BL355" s="249"/>
      <c r="BM355" s="214"/>
      <c r="BN355" s="214"/>
      <c r="BO355" s="214"/>
      <c r="BP355" s="214"/>
      <c r="BQ355" s="214"/>
      <c r="BR355" s="214"/>
      <c r="BS355" s="214"/>
      <c r="BT355" s="215"/>
      <c r="BU355" s="216"/>
      <c r="BV355" s="217"/>
      <c r="BW355" s="213"/>
    </row>
    <row r="356" spans="2:75" ht="15.75" customHeight="1">
      <c r="B356" s="394" t="s">
        <v>217</v>
      </c>
      <c r="C356" s="395">
        <v>38389079000167</v>
      </c>
      <c r="D356" s="396" t="s">
        <v>18</v>
      </c>
      <c r="E356" s="396" t="s">
        <v>959</v>
      </c>
      <c r="F356" s="396"/>
      <c r="G356" s="397"/>
      <c r="H356" s="397" t="s">
        <v>62</v>
      </c>
      <c r="I356" s="397" t="s">
        <v>62</v>
      </c>
      <c r="J356" s="397" t="s">
        <v>907</v>
      </c>
      <c r="K356" s="398" t="s">
        <v>82</v>
      </c>
      <c r="L356" s="399"/>
      <c r="M356" s="399" t="s">
        <v>1775</v>
      </c>
      <c r="N356" s="398">
        <v>557471</v>
      </c>
      <c r="O356" s="398" t="s">
        <v>1675</v>
      </c>
      <c r="P356" s="402">
        <v>44133</v>
      </c>
      <c r="Q356" s="403">
        <v>9998851.1099999994</v>
      </c>
      <c r="R356" s="403">
        <v>45393176.890396841</v>
      </c>
      <c r="S356" s="398">
        <v>4</v>
      </c>
      <c r="T356" s="400">
        <v>-0.16632213838632359</v>
      </c>
      <c r="U356" s="400">
        <v>-2.150078745902507</v>
      </c>
      <c r="V356" s="400">
        <v>-0.11738070748299023</v>
      </c>
      <c r="W356" s="400">
        <v>-1.1507234233476373</v>
      </c>
      <c r="X356" s="400" t="s">
        <v>1781</v>
      </c>
      <c r="Y356" s="400" t="s">
        <v>1781</v>
      </c>
      <c r="Z356" s="400" t="s">
        <v>1781</v>
      </c>
      <c r="AA356" s="400" t="s">
        <v>1781</v>
      </c>
      <c r="AB356" s="400">
        <v>0.15506753556688282</v>
      </c>
      <c r="AC356" s="404">
        <v>-1.3543472753168979</v>
      </c>
      <c r="AD356" s="607" t="s">
        <v>62</v>
      </c>
      <c r="AE356" s="401" t="s">
        <v>215</v>
      </c>
      <c r="AF356" s="401" t="s">
        <v>1027</v>
      </c>
      <c r="AG356" s="405" t="s">
        <v>1027</v>
      </c>
      <c r="AH356" s="405" t="s">
        <v>1024</v>
      </c>
      <c r="AI356" s="405">
        <v>1000</v>
      </c>
      <c r="AJ356" s="405">
        <v>500</v>
      </c>
      <c r="AK356" s="405">
        <v>500</v>
      </c>
      <c r="AL356" s="400">
        <v>5.0000000000000001E-3</v>
      </c>
      <c r="AM356" s="400" t="s">
        <v>62</v>
      </c>
      <c r="AN356" s="400" t="s">
        <v>1086</v>
      </c>
      <c r="AO356" s="401" t="s">
        <v>1675</v>
      </c>
      <c r="AP356" s="401" t="s">
        <v>24</v>
      </c>
      <c r="AQ356" s="407" t="s">
        <v>977</v>
      </c>
      <c r="AR356" s="400" t="s">
        <v>62</v>
      </c>
      <c r="AS356" s="400" t="s">
        <v>62</v>
      </c>
      <c r="AT356" s="400"/>
      <c r="AW356" s="226"/>
      <c r="AX356" s="226"/>
      <c r="AY356" s="212"/>
      <c r="AZ356" s="212"/>
      <c r="BA356" s="212"/>
      <c r="BB356" s="214"/>
      <c r="BC356" s="212"/>
      <c r="BD356" s="212"/>
      <c r="BE356" s="212"/>
      <c r="BF356" s="212"/>
      <c r="BG356" s="214"/>
      <c r="BH356" s="214"/>
      <c r="BI356" s="227"/>
      <c r="BJ356" s="227"/>
      <c r="BK356" s="227"/>
      <c r="BL356" s="249"/>
      <c r="BM356" s="214"/>
      <c r="BN356" s="214"/>
      <c r="BO356" s="214"/>
      <c r="BP356" s="214"/>
      <c r="BQ356" s="214"/>
      <c r="BR356" s="214"/>
      <c r="BS356" s="214"/>
      <c r="BT356" s="215"/>
      <c r="BU356" s="216"/>
      <c r="BV356" s="217"/>
      <c r="BW356" s="213"/>
    </row>
    <row r="357" spans="2:75" ht="15.75" customHeight="1">
      <c r="B357" s="394" t="s">
        <v>1168</v>
      </c>
      <c r="C357" s="395">
        <v>39800632000175</v>
      </c>
      <c r="D357" s="396" t="s">
        <v>27</v>
      </c>
      <c r="E357" s="396" t="s">
        <v>903</v>
      </c>
      <c r="F357" s="396"/>
      <c r="G357" s="397"/>
      <c r="H357" s="397" t="s">
        <v>62</v>
      </c>
      <c r="I357" s="397" t="s">
        <v>62</v>
      </c>
      <c r="J357" s="397" t="s">
        <v>907</v>
      </c>
      <c r="K357" s="398"/>
      <c r="L357" s="399"/>
      <c r="M357" s="399" t="s">
        <v>62</v>
      </c>
      <c r="N357" s="398">
        <v>563242</v>
      </c>
      <c r="O357" s="398" t="s">
        <v>1675</v>
      </c>
      <c r="P357" s="402">
        <v>44165</v>
      </c>
      <c r="Q357" s="403">
        <v>28667748.18</v>
      </c>
      <c r="R357" s="403">
        <v>54481852.701904781</v>
      </c>
      <c r="S357" s="398">
        <v>4</v>
      </c>
      <c r="T357" s="400">
        <v>-0.13301518709609206</v>
      </c>
      <c r="U357" s="400">
        <v>-1.7195132856773667</v>
      </c>
      <c r="V357" s="400">
        <v>-0.10684640891760999</v>
      </c>
      <c r="W357" s="400">
        <v>-1.0474520735010104</v>
      </c>
      <c r="X357" s="400" t="s">
        <v>1781</v>
      </c>
      <c r="Y357" s="400" t="s">
        <v>1781</v>
      </c>
      <c r="Z357" s="400" t="s">
        <v>1781</v>
      </c>
      <c r="AA357" s="400" t="s">
        <v>1781</v>
      </c>
      <c r="AB357" s="400">
        <v>0.19856623500177184</v>
      </c>
      <c r="AC357" s="404">
        <v>-0.95905829516029484</v>
      </c>
      <c r="AD357" s="607" t="s">
        <v>62</v>
      </c>
      <c r="AE357" s="401" t="s">
        <v>107</v>
      </c>
      <c r="AF357" s="401" t="s">
        <v>1018</v>
      </c>
      <c r="AG357" s="405" t="s">
        <v>1835</v>
      </c>
      <c r="AH357" s="405" t="s">
        <v>1035</v>
      </c>
      <c r="AI357" s="405">
        <v>1</v>
      </c>
      <c r="AJ357" s="405">
        <v>1</v>
      </c>
      <c r="AK357" s="405">
        <v>1</v>
      </c>
      <c r="AL357" s="400">
        <v>0.01</v>
      </c>
      <c r="AM357" s="400" t="s">
        <v>62</v>
      </c>
      <c r="AN357" s="400" t="s">
        <v>62</v>
      </c>
      <c r="AO357" s="401" t="s">
        <v>1678</v>
      </c>
      <c r="AP357" s="401" t="s">
        <v>1021</v>
      </c>
      <c r="AQ357" s="407" t="s">
        <v>957</v>
      </c>
      <c r="AR357" s="400">
        <v>6.6666666666666662E-3</v>
      </c>
      <c r="AS357" s="400">
        <v>6.6666666666666662E-3</v>
      </c>
      <c r="AT357" s="400"/>
      <c r="AW357" s="226"/>
      <c r="AX357" s="226"/>
      <c r="AY357" s="212"/>
      <c r="AZ357" s="212"/>
      <c r="BA357" s="212"/>
      <c r="BB357" s="214"/>
      <c r="BC357" s="212"/>
      <c r="BD357" s="212"/>
      <c r="BE357" s="212"/>
      <c r="BF357" s="212"/>
      <c r="BG357" s="214"/>
      <c r="BH357" s="214"/>
      <c r="BI357" s="227"/>
      <c r="BJ357" s="227"/>
      <c r="BK357" s="227"/>
      <c r="BL357" s="249"/>
      <c r="BM357" s="214"/>
      <c r="BN357" s="214"/>
      <c r="BO357" s="214"/>
      <c r="BP357" s="214"/>
      <c r="BQ357" s="214"/>
      <c r="BR357" s="214"/>
      <c r="BS357" s="214"/>
      <c r="BT357" s="215"/>
      <c r="BU357" s="216"/>
      <c r="BV357" s="217"/>
      <c r="BW357" s="213"/>
    </row>
    <row r="358" spans="2:75" ht="15.75" customHeight="1">
      <c r="B358" s="394" t="s">
        <v>892</v>
      </c>
      <c r="C358" s="395">
        <v>43508596000148</v>
      </c>
      <c r="D358" s="396" t="s">
        <v>27</v>
      </c>
      <c r="E358" s="396" t="s">
        <v>903</v>
      </c>
      <c r="F358" s="396"/>
      <c r="G358" s="397" t="s">
        <v>1184</v>
      </c>
      <c r="H358" s="397" t="s">
        <v>62</v>
      </c>
      <c r="I358" s="397" t="s">
        <v>62</v>
      </c>
      <c r="J358" s="397" t="s">
        <v>907</v>
      </c>
      <c r="K358" s="398"/>
      <c r="L358" s="399"/>
      <c r="M358" s="399" t="s">
        <v>1775</v>
      </c>
      <c r="N358" s="398">
        <v>617083</v>
      </c>
      <c r="O358" s="398" t="s">
        <v>1675</v>
      </c>
      <c r="P358" s="402">
        <v>44484</v>
      </c>
      <c r="Q358" s="403">
        <v>3906481.16</v>
      </c>
      <c r="R358" s="403" t="s">
        <v>1781</v>
      </c>
      <c r="S358" s="398">
        <v>4</v>
      </c>
      <c r="T358" s="400">
        <v>-0.25406542629310647</v>
      </c>
      <c r="U358" s="400">
        <v>-3.2843533545284576</v>
      </c>
      <c r="V358" s="400" t="s">
        <v>1781</v>
      </c>
      <c r="W358" s="400" t="s">
        <v>1781</v>
      </c>
      <c r="X358" s="400" t="s">
        <v>1781</v>
      </c>
      <c r="Y358" s="400" t="s">
        <v>1781</v>
      </c>
      <c r="Z358" s="400" t="s">
        <v>1781</v>
      </c>
      <c r="AA358" s="400" t="s">
        <v>1781</v>
      </c>
      <c r="AB358" s="400" t="s">
        <v>1781</v>
      </c>
      <c r="AC358" s="404" t="s">
        <v>1781</v>
      </c>
      <c r="AD358" s="607" t="s">
        <v>62</v>
      </c>
      <c r="AE358" s="401" t="s">
        <v>1799</v>
      </c>
      <c r="AF358" s="401" t="s">
        <v>1018</v>
      </c>
      <c r="AG358" s="405" t="s">
        <v>1835</v>
      </c>
      <c r="AH358" s="405" t="s">
        <v>1024</v>
      </c>
      <c r="AI358" s="405">
        <v>0</v>
      </c>
      <c r="AJ358" s="405">
        <v>0</v>
      </c>
      <c r="AK358" s="405">
        <v>0</v>
      </c>
      <c r="AL358" s="400">
        <v>2.5000000000000001E-3</v>
      </c>
      <c r="AM358" s="400" t="s">
        <v>62</v>
      </c>
      <c r="AN358" s="400" t="s">
        <v>1798</v>
      </c>
      <c r="AO358" s="401" t="s">
        <v>1678</v>
      </c>
      <c r="AP358" s="401" t="s">
        <v>24</v>
      </c>
      <c r="AQ358" s="407" t="s">
        <v>969</v>
      </c>
      <c r="AR358" s="400">
        <v>8.3325000000000001E-4</v>
      </c>
      <c r="AS358" s="400">
        <v>8.3325000000000001E-4</v>
      </c>
      <c r="AT358" s="400"/>
      <c r="AW358" s="226"/>
      <c r="AX358" s="226"/>
      <c r="AY358" s="212"/>
      <c r="AZ358" s="212"/>
      <c r="BA358" s="212"/>
      <c r="BB358" s="214"/>
      <c r="BC358" s="212"/>
      <c r="BD358" s="212"/>
      <c r="BE358" s="212"/>
      <c r="BF358" s="212"/>
      <c r="BG358" s="214"/>
      <c r="BH358" s="214"/>
      <c r="BI358" s="227"/>
      <c r="BJ358" s="227"/>
      <c r="BK358" s="227"/>
      <c r="BL358" s="249"/>
      <c r="BM358" s="214"/>
      <c r="BN358" s="214"/>
      <c r="BO358" s="214"/>
      <c r="BP358" s="214"/>
      <c r="BQ358" s="214"/>
      <c r="BR358" s="214"/>
      <c r="BS358" s="214"/>
      <c r="BT358" s="215"/>
      <c r="BU358" s="216"/>
      <c r="BV358" s="217"/>
      <c r="BW358" s="213"/>
    </row>
    <row r="359" spans="2:75" ht="15.75" customHeight="1">
      <c r="B359" s="394" t="s">
        <v>773</v>
      </c>
      <c r="C359" s="395">
        <v>43274439000115</v>
      </c>
      <c r="D359" s="396" t="s">
        <v>27</v>
      </c>
      <c r="E359" s="396" t="s">
        <v>903</v>
      </c>
      <c r="F359" s="396"/>
      <c r="G359" s="397"/>
      <c r="H359" s="397" t="s">
        <v>62</v>
      </c>
      <c r="I359" s="397" t="s">
        <v>62</v>
      </c>
      <c r="J359" s="397" t="s">
        <v>907</v>
      </c>
      <c r="K359" s="398"/>
      <c r="L359" s="399"/>
      <c r="M359" s="399" t="s">
        <v>1775</v>
      </c>
      <c r="N359" s="398">
        <v>611301</v>
      </c>
      <c r="O359" s="398" t="s">
        <v>1675</v>
      </c>
      <c r="P359" s="402">
        <v>44442</v>
      </c>
      <c r="Q359" s="403">
        <v>5341347.12</v>
      </c>
      <c r="R359" s="403" t="s">
        <v>1781</v>
      </c>
      <c r="S359" s="398">
        <v>4</v>
      </c>
      <c r="T359" s="400">
        <v>-0.38398101623803849</v>
      </c>
      <c r="U359" s="400">
        <v>-4.9637975428491661</v>
      </c>
      <c r="V359" s="400" t="s">
        <v>1781</v>
      </c>
      <c r="W359" s="400" t="s">
        <v>1781</v>
      </c>
      <c r="X359" s="400" t="s">
        <v>1781</v>
      </c>
      <c r="Y359" s="400" t="s">
        <v>1781</v>
      </c>
      <c r="Z359" s="400" t="s">
        <v>1781</v>
      </c>
      <c r="AA359" s="400" t="s">
        <v>1781</v>
      </c>
      <c r="AB359" s="400" t="s">
        <v>1781</v>
      </c>
      <c r="AC359" s="404" t="s">
        <v>1781</v>
      </c>
      <c r="AD359" s="607" t="s">
        <v>62</v>
      </c>
      <c r="AE359" s="401" t="s">
        <v>1799</v>
      </c>
      <c r="AF359" s="401" t="s">
        <v>1018</v>
      </c>
      <c r="AG359" s="405" t="s">
        <v>1835</v>
      </c>
      <c r="AH359" s="405" t="s">
        <v>1024</v>
      </c>
      <c r="AI359" s="405">
        <v>0</v>
      </c>
      <c r="AJ359" s="405">
        <v>0</v>
      </c>
      <c r="AK359" s="405">
        <v>0</v>
      </c>
      <c r="AL359" s="400">
        <v>2.5000000000000001E-3</v>
      </c>
      <c r="AM359" s="400" t="s">
        <v>62</v>
      </c>
      <c r="AN359" s="400" t="s">
        <v>62</v>
      </c>
      <c r="AO359" s="401" t="s">
        <v>1678</v>
      </c>
      <c r="AP359" s="401" t="s">
        <v>24</v>
      </c>
      <c r="AQ359" s="407" t="s">
        <v>969</v>
      </c>
      <c r="AR359" s="400">
        <v>8.3325000000000001E-4</v>
      </c>
      <c r="AS359" s="400">
        <v>8.3325000000000001E-4</v>
      </c>
      <c r="AT359" s="400"/>
      <c r="AW359" s="226"/>
      <c r="AX359" s="226"/>
      <c r="AY359" s="212"/>
      <c r="AZ359" s="212"/>
      <c r="BA359" s="212"/>
      <c r="BB359" s="214"/>
      <c r="BC359" s="212"/>
      <c r="BD359" s="212"/>
      <c r="BE359" s="212"/>
      <c r="BF359" s="212"/>
      <c r="BG359" s="214"/>
      <c r="BH359" s="214"/>
      <c r="BI359" s="227"/>
      <c r="BJ359" s="227"/>
      <c r="BK359" s="227"/>
      <c r="BL359" s="249"/>
      <c r="BM359" s="214"/>
      <c r="BN359" s="214"/>
      <c r="BO359" s="214"/>
      <c r="BP359" s="214"/>
      <c r="BQ359" s="214"/>
      <c r="BR359" s="214"/>
      <c r="BS359" s="214"/>
      <c r="BT359" s="215"/>
      <c r="BU359" s="216"/>
      <c r="BV359" s="217"/>
      <c r="BW359" s="213"/>
    </row>
    <row r="360" spans="2:75" ht="15.75" customHeight="1">
      <c r="B360" s="394" t="s">
        <v>1293</v>
      </c>
      <c r="C360" s="395">
        <v>38318112000168</v>
      </c>
      <c r="D360" s="396" t="s">
        <v>27</v>
      </c>
      <c r="E360" s="396" t="s">
        <v>903</v>
      </c>
      <c r="F360" s="396"/>
      <c r="G360" s="397"/>
      <c r="H360" s="397" t="s">
        <v>62</v>
      </c>
      <c r="I360" s="397" t="s">
        <v>62</v>
      </c>
      <c r="J360" s="397" t="s">
        <v>907</v>
      </c>
      <c r="K360" s="398" t="s">
        <v>82</v>
      </c>
      <c r="L360" s="399"/>
      <c r="M360" s="399" t="s">
        <v>1775</v>
      </c>
      <c r="N360" s="398">
        <v>555959</v>
      </c>
      <c r="O360" s="398" t="s">
        <v>1675</v>
      </c>
      <c r="P360" s="402">
        <v>44123</v>
      </c>
      <c r="Q360" s="403">
        <v>9292934.5700000003</v>
      </c>
      <c r="R360" s="403">
        <v>16038176.545992063</v>
      </c>
      <c r="S360" s="398">
        <v>4</v>
      </c>
      <c r="T360" s="400">
        <v>-0.24508117547014885</v>
      </c>
      <c r="U360" s="400">
        <v>-3.168212190581718</v>
      </c>
      <c r="V360" s="400">
        <v>-0.22253696503611065</v>
      </c>
      <c r="W360" s="400">
        <v>-2.1816063620578818</v>
      </c>
      <c r="X360" s="400" t="s">
        <v>1781</v>
      </c>
      <c r="Y360" s="400" t="s">
        <v>1781</v>
      </c>
      <c r="Z360" s="400" t="s">
        <v>1781</v>
      </c>
      <c r="AA360" s="400" t="s">
        <v>1781</v>
      </c>
      <c r="AB360" s="400">
        <v>0.16961819614311521</v>
      </c>
      <c r="AC360" s="404">
        <v>-1.9714594844426199</v>
      </c>
      <c r="AD360" s="607">
        <v>38418180000107</v>
      </c>
      <c r="AE360" s="401" t="s">
        <v>107</v>
      </c>
      <c r="AF360" s="401" t="s">
        <v>1018</v>
      </c>
      <c r="AG360" s="405" t="s">
        <v>1835</v>
      </c>
      <c r="AH360" s="405" t="s">
        <v>1019</v>
      </c>
      <c r="AI360" s="405">
        <v>10000</v>
      </c>
      <c r="AJ360" s="405">
        <v>10000</v>
      </c>
      <c r="AK360" s="405">
        <v>10000</v>
      </c>
      <c r="AL360" s="400">
        <v>5.0000000000000001E-3</v>
      </c>
      <c r="AM360" s="400" t="s">
        <v>62</v>
      </c>
      <c r="AN360" s="400" t="s">
        <v>62</v>
      </c>
      <c r="AO360" s="401" t="s">
        <v>1678</v>
      </c>
      <c r="AP360" s="401" t="s">
        <v>1021</v>
      </c>
      <c r="AQ360" s="407" t="s">
        <v>985</v>
      </c>
      <c r="AR360" s="400">
        <v>3.3E-3</v>
      </c>
      <c r="AS360" s="400">
        <v>3.3E-3</v>
      </c>
      <c r="AT360" s="400"/>
      <c r="AW360" s="226"/>
      <c r="AX360" s="226"/>
      <c r="AY360" s="212"/>
      <c r="AZ360" s="212"/>
      <c r="BA360" s="212"/>
      <c r="BB360" s="214"/>
      <c r="BC360" s="212"/>
      <c r="BD360" s="212"/>
      <c r="BE360" s="212"/>
      <c r="BF360" s="212"/>
      <c r="BG360" s="214"/>
      <c r="BH360" s="214"/>
      <c r="BI360" s="227"/>
      <c r="BJ360" s="227"/>
      <c r="BK360" s="227"/>
      <c r="BL360" s="249"/>
      <c r="BM360" s="214"/>
      <c r="BN360" s="214"/>
      <c r="BO360" s="214"/>
      <c r="BP360" s="214"/>
      <c r="BQ360" s="214"/>
      <c r="BR360" s="214"/>
      <c r="BS360" s="214"/>
      <c r="BT360" s="215"/>
      <c r="BU360" s="216"/>
      <c r="BV360" s="217"/>
      <c r="BW360" s="213"/>
    </row>
    <row r="361" spans="2:75" ht="15.75" customHeight="1">
      <c r="B361" s="394" t="s">
        <v>1314</v>
      </c>
      <c r="C361" s="395">
        <v>8140054000164</v>
      </c>
      <c r="D361" s="396" t="s">
        <v>27</v>
      </c>
      <c r="E361" s="396" t="s">
        <v>903</v>
      </c>
      <c r="F361" s="396"/>
      <c r="G361" s="397"/>
      <c r="H361" s="397" t="s">
        <v>62</v>
      </c>
      <c r="I361" s="397" t="s">
        <v>62</v>
      </c>
      <c r="J361" s="397" t="s">
        <v>904</v>
      </c>
      <c r="K361" s="398" t="s">
        <v>81</v>
      </c>
      <c r="L361" s="399"/>
      <c r="M361" s="399" t="s">
        <v>62</v>
      </c>
      <c r="N361" s="398">
        <v>171751</v>
      </c>
      <c r="O361" s="398" t="s">
        <v>1675</v>
      </c>
      <c r="P361" s="402">
        <v>38989</v>
      </c>
      <c r="Q361" s="403">
        <v>94697227.439999998</v>
      </c>
      <c r="R361" s="403">
        <v>104236003.17710321</v>
      </c>
      <c r="S361" s="398">
        <v>4</v>
      </c>
      <c r="T361" s="400">
        <v>1.5317927777944718E-3</v>
      </c>
      <c r="U361" s="400">
        <v>1.9801784215959028E-2</v>
      </c>
      <c r="V361" s="400">
        <v>-0.15806569529141179</v>
      </c>
      <c r="W361" s="400">
        <v>-1.5495723436998006</v>
      </c>
      <c r="X361" s="400">
        <v>1.2393823807989035E-2</v>
      </c>
      <c r="Y361" s="400">
        <v>9.3984617404829163E-2</v>
      </c>
      <c r="Z361" s="400">
        <v>0.31937775522826883</v>
      </c>
      <c r="AA361" s="400">
        <v>1.8154466992370046</v>
      </c>
      <c r="AB361" s="400">
        <v>0.24350769212291512</v>
      </c>
      <c r="AC361" s="404">
        <v>-0.98367537585425269</v>
      </c>
      <c r="AD361" s="607" t="s">
        <v>62</v>
      </c>
      <c r="AE361" s="401" t="s">
        <v>380</v>
      </c>
      <c r="AF361" s="401" t="s">
        <v>1045</v>
      </c>
      <c r="AG361" s="405" t="s">
        <v>1045</v>
      </c>
      <c r="AH361" s="405" t="s">
        <v>1024</v>
      </c>
      <c r="AI361" s="405">
        <v>5000</v>
      </c>
      <c r="AJ361" s="405">
        <v>1000</v>
      </c>
      <c r="AK361" s="405">
        <v>1000</v>
      </c>
      <c r="AL361" s="400">
        <v>0.02</v>
      </c>
      <c r="AM361" s="400">
        <v>0.2</v>
      </c>
      <c r="AN361" s="400" t="s">
        <v>964</v>
      </c>
      <c r="AO361" s="401" t="s">
        <v>1678</v>
      </c>
      <c r="AP361" s="401" t="s">
        <v>1021</v>
      </c>
      <c r="AQ361" s="407" t="s">
        <v>957</v>
      </c>
      <c r="AR361" s="400">
        <v>4.0000000000000001E-3</v>
      </c>
      <c r="AS361" s="400">
        <v>4.0000000000000001E-3</v>
      </c>
      <c r="AT361" s="400"/>
      <c r="AW361" s="226"/>
      <c r="AX361" s="226"/>
      <c r="AY361" s="212"/>
      <c r="AZ361" s="212"/>
      <c r="BA361" s="212"/>
      <c r="BB361" s="214"/>
      <c r="BC361" s="212"/>
      <c r="BD361" s="212"/>
      <c r="BE361" s="212"/>
      <c r="BF361" s="212"/>
      <c r="BG361" s="214"/>
      <c r="BH361" s="214"/>
      <c r="BI361" s="227"/>
      <c r="BJ361" s="227"/>
      <c r="BK361" s="227"/>
      <c r="BL361" s="249"/>
      <c r="BM361" s="214"/>
      <c r="BN361" s="214"/>
      <c r="BO361" s="214"/>
      <c r="BP361" s="214"/>
      <c r="BQ361" s="214"/>
      <c r="BR361" s="214"/>
      <c r="BS361" s="214"/>
      <c r="BT361" s="215"/>
      <c r="BU361" s="216"/>
      <c r="BV361" s="217"/>
      <c r="BW361" s="213"/>
    </row>
    <row r="362" spans="2:75" ht="15.75" customHeight="1">
      <c r="B362" s="394" t="s">
        <v>844</v>
      </c>
      <c r="C362" s="395">
        <v>41956196000170</v>
      </c>
      <c r="D362" s="396" t="s">
        <v>27</v>
      </c>
      <c r="E362" s="396" t="s">
        <v>903</v>
      </c>
      <c r="F362" s="396"/>
      <c r="G362" s="397"/>
      <c r="H362" s="397" t="s">
        <v>62</v>
      </c>
      <c r="I362" s="397" t="s">
        <v>62</v>
      </c>
      <c r="J362" s="397" t="s">
        <v>904</v>
      </c>
      <c r="K362" s="398" t="s">
        <v>81</v>
      </c>
      <c r="L362" s="399"/>
      <c r="M362" s="399" t="s">
        <v>1775</v>
      </c>
      <c r="N362" s="398">
        <v>624489</v>
      </c>
      <c r="O362" s="398" t="s">
        <v>1675</v>
      </c>
      <c r="P362" s="402">
        <v>44497</v>
      </c>
      <c r="Q362" s="403">
        <v>108864359.34999999</v>
      </c>
      <c r="R362" s="403" t="s">
        <v>1781</v>
      </c>
      <c r="S362" s="398">
        <v>4</v>
      </c>
      <c r="T362" s="400">
        <v>-0.16372640698569108</v>
      </c>
      <c r="U362" s="400">
        <v>-2.1165232194481249</v>
      </c>
      <c r="V362" s="400" t="s">
        <v>1781</v>
      </c>
      <c r="W362" s="400" t="s">
        <v>1781</v>
      </c>
      <c r="X362" s="400" t="s">
        <v>1781</v>
      </c>
      <c r="Y362" s="400" t="s">
        <v>1781</v>
      </c>
      <c r="Z362" s="400" t="s">
        <v>1781</v>
      </c>
      <c r="AA362" s="400" t="s">
        <v>1781</v>
      </c>
      <c r="AB362" s="400" t="s">
        <v>1781</v>
      </c>
      <c r="AC362" s="404" t="s">
        <v>1781</v>
      </c>
      <c r="AD362" s="607">
        <v>42196278000126</v>
      </c>
      <c r="AE362" s="401" t="s">
        <v>405</v>
      </c>
      <c r="AF362" s="401" t="s">
        <v>1252</v>
      </c>
      <c r="AG362" s="405" t="s">
        <v>1252</v>
      </c>
      <c r="AH362" s="405" t="s">
        <v>1024</v>
      </c>
      <c r="AI362" s="405">
        <v>0</v>
      </c>
      <c r="AJ362" s="405">
        <v>0</v>
      </c>
      <c r="AK362" s="405">
        <v>0</v>
      </c>
      <c r="AL362" s="400">
        <v>1.3500000000000002E-2</v>
      </c>
      <c r="AM362" s="400">
        <v>0.2</v>
      </c>
      <c r="AN362" s="400" t="s">
        <v>964</v>
      </c>
      <c r="AO362" s="401" t="s">
        <v>1678</v>
      </c>
      <c r="AP362" s="401" t="s">
        <v>1021</v>
      </c>
      <c r="AQ362" s="407" t="s">
        <v>957</v>
      </c>
      <c r="AR362" s="400">
        <v>3.1499999999999996E-3</v>
      </c>
      <c r="AS362" s="400">
        <v>3.1499999999999996E-3</v>
      </c>
      <c r="AT362" s="400"/>
      <c r="AW362" s="226"/>
      <c r="AX362" s="226"/>
      <c r="AY362" s="212"/>
      <c r="AZ362" s="212"/>
      <c r="BA362" s="212"/>
      <c r="BB362" s="214"/>
      <c r="BC362" s="212"/>
      <c r="BD362" s="212"/>
      <c r="BE362" s="212"/>
      <c r="BF362" s="212"/>
      <c r="BG362" s="214"/>
      <c r="BH362" s="214"/>
      <c r="BI362" s="227"/>
      <c r="BJ362" s="227"/>
      <c r="BK362" s="227"/>
      <c r="BL362" s="249"/>
      <c r="BM362" s="214"/>
      <c r="BN362" s="214"/>
      <c r="BO362" s="214"/>
      <c r="BP362" s="214"/>
      <c r="BQ362" s="214"/>
      <c r="BR362" s="214"/>
      <c r="BS362" s="214"/>
      <c r="BT362" s="215"/>
      <c r="BU362" s="216"/>
      <c r="BV362" s="217"/>
      <c r="BW362" s="213"/>
    </row>
    <row r="363" spans="2:75" ht="15.75" customHeight="1">
      <c r="B363" s="394" t="s">
        <v>1395</v>
      </c>
      <c r="C363" s="395">
        <v>38001966000116</v>
      </c>
      <c r="D363" s="396" t="s">
        <v>27</v>
      </c>
      <c r="E363" s="396" t="s">
        <v>903</v>
      </c>
      <c r="F363" s="396"/>
      <c r="G363" s="397"/>
      <c r="H363" s="397" t="s">
        <v>62</v>
      </c>
      <c r="I363" s="397" t="s">
        <v>62</v>
      </c>
      <c r="J363" s="397" t="s">
        <v>907</v>
      </c>
      <c r="K363" s="398"/>
      <c r="L363" s="399"/>
      <c r="M363" s="399" t="s">
        <v>1775</v>
      </c>
      <c r="N363" s="398">
        <v>555568</v>
      </c>
      <c r="O363" s="398" t="s">
        <v>1675</v>
      </c>
      <c r="P363" s="402">
        <v>44118</v>
      </c>
      <c r="Q363" s="403">
        <v>66694208.93</v>
      </c>
      <c r="R363" s="403">
        <v>84125032.318412706</v>
      </c>
      <c r="S363" s="398">
        <v>4</v>
      </c>
      <c r="T363" s="400">
        <v>-0.38375040352985879</v>
      </c>
      <c r="U363" s="400">
        <v>-4.9608163673592234</v>
      </c>
      <c r="V363" s="400">
        <v>-0.34339413623672743</v>
      </c>
      <c r="W363" s="400">
        <v>-3.3664107542126871</v>
      </c>
      <c r="X363" s="400" t="s">
        <v>1781</v>
      </c>
      <c r="Y363" s="400" t="s">
        <v>1781</v>
      </c>
      <c r="Z363" s="400" t="s">
        <v>1781</v>
      </c>
      <c r="AA363" s="400" t="s">
        <v>1781</v>
      </c>
      <c r="AB363" s="400">
        <v>0.28289934287283935</v>
      </c>
      <c r="AC363" s="404">
        <v>-1.688249244424501</v>
      </c>
      <c r="AD363" s="607">
        <v>38012975000102</v>
      </c>
      <c r="AE363" s="401" t="s">
        <v>114</v>
      </c>
      <c r="AF363" s="401" t="s">
        <v>1026</v>
      </c>
      <c r="AG363" s="405" t="s">
        <v>1027</v>
      </c>
      <c r="AH363" s="405" t="s">
        <v>1019</v>
      </c>
      <c r="AI363" s="405">
        <v>1000</v>
      </c>
      <c r="AJ363" s="405">
        <v>500</v>
      </c>
      <c r="AK363" s="405">
        <v>500</v>
      </c>
      <c r="AL363" s="400">
        <v>6.9999999999999993E-3</v>
      </c>
      <c r="AM363" s="400" t="s">
        <v>62</v>
      </c>
      <c r="AN363" s="400" t="s">
        <v>1086</v>
      </c>
      <c r="AO363" s="401" t="s">
        <v>1675</v>
      </c>
      <c r="AP363" s="401" t="s">
        <v>24</v>
      </c>
      <c r="AQ363" s="407" t="s">
        <v>977</v>
      </c>
      <c r="AR363" s="400">
        <v>1.8666666666666666E-3</v>
      </c>
      <c r="AS363" s="400">
        <v>1.8666666666666666E-3</v>
      </c>
      <c r="AT363" s="400"/>
      <c r="AW363" s="226"/>
      <c r="AX363" s="226"/>
      <c r="AY363" s="212"/>
      <c r="AZ363" s="212"/>
      <c r="BA363" s="212"/>
      <c r="BB363" s="214"/>
      <c r="BC363" s="212"/>
      <c r="BD363" s="212"/>
      <c r="BE363" s="212"/>
      <c r="BF363" s="212"/>
      <c r="BG363" s="214"/>
      <c r="BH363" s="214"/>
      <c r="BI363" s="227"/>
      <c r="BJ363" s="227"/>
      <c r="BK363" s="227"/>
      <c r="BL363" s="249"/>
      <c r="BM363" s="214"/>
      <c r="BN363" s="214"/>
      <c r="BO363" s="214"/>
      <c r="BP363" s="214"/>
      <c r="BQ363" s="214"/>
      <c r="BR363" s="214"/>
      <c r="BS363" s="214"/>
      <c r="BT363" s="215"/>
      <c r="BU363" s="216"/>
      <c r="BV363" s="217"/>
      <c r="BW363" s="213"/>
    </row>
    <row r="364" spans="2:75" ht="15.75" customHeight="1">
      <c r="B364" s="394" t="s">
        <v>1524</v>
      </c>
      <c r="C364" s="395">
        <v>37308394000150</v>
      </c>
      <c r="D364" s="396" t="s">
        <v>27</v>
      </c>
      <c r="E364" s="396" t="s">
        <v>903</v>
      </c>
      <c r="F364" s="396"/>
      <c r="G364" s="397"/>
      <c r="H364" s="397" t="s">
        <v>62</v>
      </c>
      <c r="I364" s="397" t="s">
        <v>62</v>
      </c>
      <c r="J364" s="397" t="s">
        <v>907</v>
      </c>
      <c r="K364" s="398"/>
      <c r="L364" s="399"/>
      <c r="M364" s="399" t="s">
        <v>62</v>
      </c>
      <c r="N364" s="398">
        <v>548049</v>
      </c>
      <c r="O364" s="398" t="s">
        <v>1675</v>
      </c>
      <c r="P364" s="402">
        <v>44053</v>
      </c>
      <c r="Q364" s="403">
        <v>280161681.20999998</v>
      </c>
      <c r="R364" s="403">
        <v>297831158.04920614</v>
      </c>
      <c r="S364" s="398">
        <v>4</v>
      </c>
      <c r="T364" s="400">
        <v>-0.24542685930095154</v>
      </c>
      <c r="U364" s="400">
        <v>-3.1726809129335476</v>
      </c>
      <c r="V364" s="400">
        <v>-0.18253869682230917</v>
      </c>
      <c r="W364" s="400">
        <v>-1.7894895899415404</v>
      </c>
      <c r="X364" s="400">
        <v>5.1732423295131724E-2</v>
      </c>
      <c r="Y364" s="400">
        <v>0.39229636358744729</v>
      </c>
      <c r="Z364" s="400" t="s">
        <v>1781</v>
      </c>
      <c r="AA364" s="400" t="s">
        <v>1781</v>
      </c>
      <c r="AB364" s="400">
        <v>0.21381421874313392</v>
      </c>
      <c r="AC364" s="404">
        <v>-1.2899816743565506</v>
      </c>
      <c r="AD364" s="607">
        <v>37308317000108</v>
      </c>
      <c r="AE364" s="401" t="s">
        <v>599</v>
      </c>
      <c r="AF364" s="401" t="s">
        <v>1026</v>
      </c>
      <c r="AG364" s="405" t="s">
        <v>1027</v>
      </c>
      <c r="AH364" s="405" t="s">
        <v>1019</v>
      </c>
      <c r="AI364" s="405">
        <v>5000</v>
      </c>
      <c r="AJ364" s="405">
        <v>500</v>
      </c>
      <c r="AK364" s="405">
        <v>500</v>
      </c>
      <c r="AL364" s="400">
        <v>8.5000000000000006E-3</v>
      </c>
      <c r="AM364" s="400" t="s">
        <v>62</v>
      </c>
      <c r="AN364" s="400" t="s">
        <v>1086</v>
      </c>
      <c r="AO364" s="401" t="s">
        <v>1675</v>
      </c>
      <c r="AP364" s="401" t="s">
        <v>1021</v>
      </c>
      <c r="AQ364" s="407" t="s">
        <v>985</v>
      </c>
      <c r="AR364" s="400">
        <v>4.0233333333333328E-3</v>
      </c>
      <c r="AS364" s="400">
        <v>4.0233333333333328E-3</v>
      </c>
      <c r="AT364" s="400"/>
      <c r="AW364" s="226"/>
      <c r="AX364" s="226"/>
      <c r="AY364" s="212"/>
      <c r="AZ364" s="212"/>
      <c r="BA364" s="212"/>
      <c r="BB364" s="214"/>
      <c r="BC364" s="212"/>
      <c r="BD364" s="212"/>
      <c r="BE364" s="212"/>
      <c r="BF364" s="212"/>
      <c r="BG364" s="214"/>
      <c r="BH364" s="214"/>
      <c r="BI364" s="227"/>
      <c r="BJ364" s="227"/>
      <c r="BK364" s="227"/>
      <c r="BL364" s="249"/>
      <c r="BM364" s="214"/>
      <c r="BN364" s="214"/>
      <c r="BO364" s="214"/>
      <c r="BP364" s="214"/>
      <c r="BQ364" s="214"/>
      <c r="BR364" s="214"/>
      <c r="BS364" s="214"/>
      <c r="BT364" s="215"/>
      <c r="BU364" s="216"/>
      <c r="BV364" s="217"/>
      <c r="BW364" s="213"/>
    </row>
    <row r="365" spans="2:75" ht="15.75" customHeight="1">
      <c r="B365" s="394" t="s">
        <v>1631</v>
      </c>
      <c r="C365" s="395">
        <v>19831126000136</v>
      </c>
      <c r="D365" s="396" t="s">
        <v>27</v>
      </c>
      <c r="E365" s="396" t="s">
        <v>903</v>
      </c>
      <c r="F365" s="396"/>
      <c r="G365" s="397"/>
      <c r="H365" s="397" t="s">
        <v>62</v>
      </c>
      <c r="I365" s="397" t="s">
        <v>62</v>
      </c>
      <c r="J365" s="397" t="s">
        <v>907</v>
      </c>
      <c r="K365" s="398"/>
      <c r="L365" s="399"/>
      <c r="M365" s="399" t="s">
        <v>62</v>
      </c>
      <c r="N365" s="398">
        <v>367222</v>
      </c>
      <c r="O365" s="398" t="s">
        <v>1675</v>
      </c>
      <c r="P365" s="402">
        <v>41765</v>
      </c>
      <c r="Q365" s="403">
        <v>1758618657.0599999</v>
      </c>
      <c r="R365" s="403">
        <v>3061751918.0788121</v>
      </c>
      <c r="S365" s="398">
        <v>4</v>
      </c>
      <c r="T365" s="400">
        <v>-0.33565100725964025</v>
      </c>
      <c r="U365" s="400">
        <v>-4.3390260836681431</v>
      </c>
      <c r="V365" s="400">
        <v>-0.2660256101950047</v>
      </c>
      <c r="W365" s="400">
        <v>-2.6079404991327078</v>
      </c>
      <c r="X365" s="400">
        <v>-0.13821115285353502</v>
      </c>
      <c r="Y365" s="400">
        <v>-1.0480802796023856</v>
      </c>
      <c r="Z365" s="400">
        <v>0.5000011392775725</v>
      </c>
      <c r="AA365" s="400">
        <v>2.8421685701542749</v>
      </c>
      <c r="AB365" s="400">
        <v>0.26239756550321319</v>
      </c>
      <c r="AC365" s="404">
        <v>-1.4175929041082311</v>
      </c>
      <c r="AD365" s="607" t="s">
        <v>62</v>
      </c>
      <c r="AE365" s="401" t="s">
        <v>442</v>
      </c>
      <c r="AF365" s="401" t="s">
        <v>1037</v>
      </c>
      <c r="AG365" s="405" t="s">
        <v>1037</v>
      </c>
      <c r="AH365" s="405" t="s">
        <v>1024</v>
      </c>
      <c r="AI365" s="405">
        <v>1000</v>
      </c>
      <c r="AJ365" s="405">
        <v>100</v>
      </c>
      <c r="AK365" s="405">
        <v>500</v>
      </c>
      <c r="AL365" s="400">
        <v>1.4999999999999999E-2</v>
      </c>
      <c r="AM365" s="400" t="s">
        <v>62</v>
      </c>
      <c r="AN365" s="400" t="s">
        <v>1086</v>
      </c>
      <c r="AO365" s="401" t="s">
        <v>1675</v>
      </c>
      <c r="AP365" s="401" t="s">
        <v>1021</v>
      </c>
      <c r="AQ365" s="407" t="s">
        <v>957</v>
      </c>
      <c r="AR365" s="400">
        <v>4.0000000000000001E-3</v>
      </c>
      <c r="AS365" s="400">
        <v>4.0000000000000001E-3</v>
      </c>
      <c r="AT365" s="400"/>
      <c r="AW365" s="226"/>
      <c r="AX365" s="226"/>
      <c r="AY365" s="212"/>
      <c r="AZ365" s="212"/>
      <c r="BA365" s="212"/>
      <c r="BB365" s="212"/>
      <c r="BC365" s="212"/>
      <c r="BD365" s="212"/>
      <c r="BE365" s="212"/>
      <c r="BF365" s="212"/>
      <c r="BG365" s="214"/>
      <c r="BH365" s="214"/>
      <c r="BI365" s="227"/>
      <c r="BJ365" s="227"/>
      <c r="BK365" s="227"/>
      <c r="BL365" s="249"/>
      <c r="BM365" s="214"/>
      <c r="BN365" s="214"/>
      <c r="BO365" s="214"/>
      <c r="BP365" s="214"/>
      <c r="BQ365" s="214"/>
      <c r="BR365" s="214"/>
      <c r="BS365" s="214"/>
      <c r="BT365" s="214"/>
      <c r="BU365" s="214"/>
      <c r="BV365" s="217"/>
      <c r="BW365" s="212"/>
    </row>
    <row r="366" spans="2:75" ht="15.75" customHeight="1">
      <c r="B366" s="394" t="s">
        <v>1176</v>
      </c>
      <c r="C366" s="395">
        <v>34979818000110</v>
      </c>
      <c r="D366" s="396" t="s">
        <v>27</v>
      </c>
      <c r="E366" s="396" t="s">
        <v>31</v>
      </c>
      <c r="F366" s="396" t="s">
        <v>997</v>
      </c>
      <c r="G366" s="397"/>
      <c r="H366" s="397" t="s">
        <v>62</v>
      </c>
      <c r="I366" s="397" t="s">
        <v>62</v>
      </c>
      <c r="J366" s="397" t="s">
        <v>907</v>
      </c>
      <c r="K366" s="398" t="s">
        <v>82</v>
      </c>
      <c r="L366" s="399"/>
      <c r="M366" s="399" t="s">
        <v>1775</v>
      </c>
      <c r="N366" s="398">
        <v>534341</v>
      </c>
      <c r="O366" s="398" t="s">
        <v>1675</v>
      </c>
      <c r="P366" s="402">
        <v>43790</v>
      </c>
      <c r="Q366" s="403">
        <v>81703464.569999993</v>
      </c>
      <c r="R366" s="403">
        <v>107946993.30019853</v>
      </c>
      <c r="S366" s="398">
        <v>5</v>
      </c>
      <c r="T366" s="400">
        <v>-0.13456704515905349</v>
      </c>
      <c r="U366" s="400">
        <v>-1.7395744577510488</v>
      </c>
      <c r="V366" s="400">
        <v>-6.3489372141012135E-2</v>
      </c>
      <c r="W366" s="400">
        <v>-0.62240813863627986</v>
      </c>
      <c r="X366" s="400">
        <v>-0.19663968986569613</v>
      </c>
      <c r="Y366" s="400">
        <v>-1.4911544899257667</v>
      </c>
      <c r="Z366" s="400" t="s">
        <v>1781</v>
      </c>
      <c r="AA366" s="400" t="s">
        <v>1781</v>
      </c>
      <c r="AB366" s="400">
        <v>0.19274729941459146</v>
      </c>
      <c r="AC366" s="404">
        <v>-0.74828198444364991</v>
      </c>
      <c r="AD366" s="607" t="s">
        <v>62</v>
      </c>
      <c r="AE366" s="401" t="s">
        <v>1799</v>
      </c>
      <c r="AF366" s="401" t="s">
        <v>1018</v>
      </c>
      <c r="AG366" s="405" t="s">
        <v>1835</v>
      </c>
      <c r="AH366" s="405" t="s">
        <v>1024</v>
      </c>
      <c r="AI366" s="405">
        <v>500</v>
      </c>
      <c r="AJ366" s="405">
        <v>500</v>
      </c>
      <c r="AK366" s="405">
        <v>500</v>
      </c>
      <c r="AL366" s="400">
        <v>1E-3</v>
      </c>
      <c r="AM366" s="400" t="s">
        <v>62</v>
      </c>
      <c r="AN366" s="400" t="s">
        <v>62</v>
      </c>
      <c r="AO366" s="401" t="s">
        <v>1678</v>
      </c>
      <c r="AP366" s="401" t="s">
        <v>24</v>
      </c>
      <c r="AQ366" s="407" t="s">
        <v>969</v>
      </c>
      <c r="AR366" s="400">
        <v>3.5E-4</v>
      </c>
      <c r="AS366" s="400">
        <v>3.5E-4</v>
      </c>
      <c r="AT366" s="400"/>
      <c r="AW366" s="226"/>
      <c r="AX366" s="226"/>
      <c r="AY366" s="212"/>
      <c r="AZ366" s="212"/>
      <c r="BA366" s="212"/>
      <c r="BB366" s="212"/>
      <c r="BC366" s="212"/>
      <c r="BD366" s="212"/>
      <c r="BE366" s="212"/>
      <c r="BF366" s="212"/>
      <c r="BG366" s="214"/>
      <c r="BH366" s="214"/>
      <c r="BI366" s="227"/>
      <c r="BJ366" s="227"/>
      <c r="BK366" s="227"/>
      <c r="BL366" s="249"/>
      <c r="BM366" s="214"/>
      <c r="BN366" s="214"/>
      <c r="BO366" s="214"/>
      <c r="BP366" s="214"/>
      <c r="BQ366" s="214"/>
      <c r="BR366" s="214"/>
      <c r="BS366" s="214"/>
      <c r="BT366" s="214"/>
      <c r="BU366" s="214"/>
      <c r="BV366" s="217"/>
      <c r="BW366" s="212"/>
    </row>
    <row r="367" spans="2:75" ht="15.75" customHeight="1">
      <c r="B367" s="394" t="s">
        <v>1483</v>
      </c>
      <c r="C367" s="395">
        <v>38120941000131</v>
      </c>
      <c r="D367" s="396" t="s">
        <v>27</v>
      </c>
      <c r="E367" s="396" t="s">
        <v>31</v>
      </c>
      <c r="F367" s="396" t="s">
        <v>997</v>
      </c>
      <c r="G367" s="397"/>
      <c r="H367" s="397" t="s">
        <v>62</v>
      </c>
      <c r="I367" s="397" t="s">
        <v>62</v>
      </c>
      <c r="J367" s="397" t="s">
        <v>907</v>
      </c>
      <c r="K367" s="398"/>
      <c r="L367" s="399"/>
      <c r="M367" s="399" t="s">
        <v>1775</v>
      </c>
      <c r="N367" s="398">
        <v>550752</v>
      </c>
      <c r="O367" s="398" t="s">
        <v>1675</v>
      </c>
      <c r="P367" s="402">
        <v>44074</v>
      </c>
      <c r="Q367" s="403">
        <v>4321907.0999999996</v>
      </c>
      <c r="R367" s="403">
        <v>7034150.4769841302</v>
      </c>
      <c r="S367" s="398">
        <v>5</v>
      </c>
      <c r="T367" s="400">
        <v>-0.18877664935951277</v>
      </c>
      <c r="U367" s="400">
        <v>-2.4403525919550937</v>
      </c>
      <c r="V367" s="400">
        <v>-0.2036292371428623</v>
      </c>
      <c r="W367" s="400">
        <v>-1.9962474062669802</v>
      </c>
      <c r="X367" s="400" t="s">
        <v>1781</v>
      </c>
      <c r="Y367" s="400" t="s">
        <v>1781</v>
      </c>
      <c r="Z367" s="400" t="s">
        <v>1781</v>
      </c>
      <c r="AA367" s="400" t="s">
        <v>1781</v>
      </c>
      <c r="AB367" s="400">
        <v>0.27618292677638162</v>
      </c>
      <c r="AC367" s="404">
        <v>-1.0382383569188014</v>
      </c>
      <c r="AD367" s="607" t="s">
        <v>62</v>
      </c>
      <c r="AE367" s="401" t="s">
        <v>1799</v>
      </c>
      <c r="AF367" s="401" t="s">
        <v>1018</v>
      </c>
      <c r="AG367" s="405" t="s">
        <v>1835</v>
      </c>
      <c r="AH367" s="405" t="s">
        <v>1024</v>
      </c>
      <c r="AI367" s="405">
        <v>500</v>
      </c>
      <c r="AJ367" s="405">
        <v>500</v>
      </c>
      <c r="AK367" s="405">
        <v>500</v>
      </c>
      <c r="AL367" s="400">
        <v>1E-3</v>
      </c>
      <c r="AM367" s="400" t="s">
        <v>62</v>
      </c>
      <c r="AN367" s="400" t="s">
        <v>103</v>
      </c>
      <c r="AO367" s="401" t="s">
        <v>1678</v>
      </c>
      <c r="AP367" s="401" t="s">
        <v>24</v>
      </c>
      <c r="AQ367" s="407" t="s">
        <v>969</v>
      </c>
      <c r="AR367" s="400">
        <v>3.5E-4</v>
      </c>
      <c r="AS367" s="400">
        <v>3.5E-4</v>
      </c>
      <c r="AT367" s="400"/>
      <c r="AW367" s="226"/>
      <c r="AX367" s="226"/>
      <c r="AY367" s="212"/>
      <c r="AZ367" s="212"/>
      <c r="BA367" s="212"/>
      <c r="BB367" s="212"/>
      <c r="BC367" s="212"/>
      <c r="BD367" s="212"/>
      <c r="BE367" s="212"/>
      <c r="BF367" s="212"/>
      <c r="BG367" s="214"/>
      <c r="BH367" s="214"/>
      <c r="BI367" s="227"/>
      <c r="BJ367" s="227"/>
      <c r="BK367" s="227"/>
      <c r="BL367" s="249"/>
      <c r="BM367" s="214"/>
      <c r="BN367" s="214"/>
      <c r="BO367" s="214"/>
      <c r="BP367" s="214"/>
      <c r="BQ367" s="214"/>
      <c r="BR367" s="214"/>
      <c r="BS367" s="214"/>
      <c r="BT367" s="214"/>
      <c r="BU367" s="214"/>
      <c r="BV367" s="217"/>
      <c r="BW367" s="212"/>
    </row>
    <row r="368" spans="2:75" ht="15.75" customHeight="1">
      <c r="B368" s="394" t="s">
        <v>186</v>
      </c>
      <c r="C368" s="395">
        <v>19782311000188</v>
      </c>
      <c r="D368" s="396" t="s">
        <v>18</v>
      </c>
      <c r="E368" s="396" t="s">
        <v>916</v>
      </c>
      <c r="F368" s="396" t="s">
        <v>961</v>
      </c>
      <c r="G368" s="397" t="s">
        <v>1048</v>
      </c>
      <c r="H368" s="397" t="s">
        <v>62</v>
      </c>
      <c r="I368" s="397"/>
      <c r="J368" s="397" t="s">
        <v>904</v>
      </c>
      <c r="K368" s="398" t="s">
        <v>81</v>
      </c>
      <c r="L368" s="399"/>
      <c r="M368" s="399" t="s">
        <v>62</v>
      </c>
      <c r="N368" s="398">
        <v>369888</v>
      </c>
      <c r="O368" s="398" t="s">
        <v>1675</v>
      </c>
      <c r="P368" s="402">
        <v>41757</v>
      </c>
      <c r="Q368" s="403">
        <v>760786987.98000002</v>
      </c>
      <c r="R368" s="403">
        <v>501577342.89007944</v>
      </c>
      <c r="S368" s="398">
        <v>5</v>
      </c>
      <c r="T368" s="400">
        <v>8.289653371521899E-2</v>
      </c>
      <c r="U368" s="400">
        <v>1.0716196711954904</v>
      </c>
      <c r="V368" s="400">
        <v>0.11195885854814969</v>
      </c>
      <c r="W368" s="400">
        <v>1.097571174558563</v>
      </c>
      <c r="X368" s="400">
        <v>0.17284857200397075</v>
      </c>
      <c r="Y368" s="400">
        <v>1.3107421212727497</v>
      </c>
      <c r="Z368" s="400">
        <v>0.17148970875523406</v>
      </c>
      <c r="AA368" s="400">
        <v>0.97480309951545552</v>
      </c>
      <c r="AB368" s="400">
        <v>3.4425611580745715E-3</v>
      </c>
      <c r="AC368" s="404">
        <v>2.6141522228830016</v>
      </c>
      <c r="AD368" s="607" t="s">
        <v>62</v>
      </c>
      <c r="AE368" s="401" t="s">
        <v>176</v>
      </c>
      <c r="AF368" s="401" t="s">
        <v>1028</v>
      </c>
      <c r="AG368" s="405" t="s">
        <v>1836</v>
      </c>
      <c r="AH368" s="405" t="s">
        <v>1024</v>
      </c>
      <c r="AI368" s="405">
        <v>5000</v>
      </c>
      <c r="AJ368" s="405">
        <v>2500</v>
      </c>
      <c r="AK368" s="405">
        <v>5000</v>
      </c>
      <c r="AL368" s="400">
        <v>0.01</v>
      </c>
      <c r="AM368" s="400" t="s">
        <v>62</v>
      </c>
      <c r="AN368" s="400" t="s">
        <v>1798</v>
      </c>
      <c r="AO368" s="401" t="s">
        <v>1675</v>
      </c>
      <c r="AP368" s="401" t="s">
        <v>18</v>
      </c>
      <c r="AQ368" s="407" t="s">
        <v>967</v>
      </c>
      <c r="AR368" s="400">
        <v>3.0000000000000001E-3</v>
      </c>
      <c r="AS368" s="400">
        <v>3.0000000000000001E-3</v>
      </c>
      <c r="AT368" s="400"/>
      <c r="AW368" s="226"/>
      <c r="AX368" s="226"/>
      <c r="AY368" s="212"/>
      <c r="AZ368" s="212"/>
      <c r="BA368" s="212"/>
      <c r="BB368" s="212"/>
      <c r="BC368" s="212"/>
      <c r="BD368" s="212"/>
      <c r="BE368" s="212"/>
      <c r="BF368" s="212"/>
      <c r="BG368" s="214"/>
      <c r="BH368" s="214"/>
      <c r="BI368" s="227"/>
      <c r="BJ368" s="227"/>
      <c r="BK368" s="227"/>
      <c r="BL368" s="249"/>
      <c r="BM368" s="214"/>
      <c r="BN368" s="214"/>
      <c r="BO368" s="214"/>
      <c r="BP368" s="214"/>
      <c r="BQ368" s="214"/>
      <c r="BR368" s="214"/>
      <c r="BS368" s="214"/>
      <c r="BT368" s="214"/>
      <c r="BU368" s="214"/>
      <c r="BV368" s="217"/>
      <c r="BW368" s="212"/>
    </row>
    <row r="369" spans="2:75" ht="15.75" customHeight="1">
      <c r="B369" s="394" t="s">
        <v>1117</v>
      </c>
      <c r="C369" s="395">
        <v>33361798000156</v>
      </c>
      <c r="D369" s="396" t="s">
        <v>18</v>
      </c>
      <c r="E369" s="396" t="s">
        <v>959</v>
      </c>
      <c r="F369" s="396" t="s">
        <v>961</v>
      </c>
      <c r="G369" s="397"/>
      <c r="H369" s="397" t="s">
        <v>62</v>
      </c>
      <c r="I369" s="397"/>
      <c r="J369" s="397" t="s">
        <v>907</v>
      </c>
      <c r="K369" s="398" t="s">
        <v>81</v>
      </c>
      <c r="L369" s="399"/>
      <c r="M369" s="399" t="s">
        <v>62</v>
      </c>
      <c r="N369" s="398">
        <v>501859</v>
      </c>
      <c r="O369" s="398" t="s">
        <v>1675</v>
      </c>
      <c r="P369" s="402">
        <v>43643</v>
      </c>
      <c r="Q369" s="403">
        <v>28564914.18</v>
      </c>
      <c r="R369" s="403">
        <v>47216349.616825424</v>
      </c>
      <c r="S369" s="398">
        <v>5</v>
      </c>
      <c r="T369" s="400">
        <v>-1.6590494031271108E-2</v>
      </c>
      <c r="U369" s="400">
        <v>-0.21446855449756275</v>
      </c>
      <c r="V369" s="400">
        <v>-1.6577260537070093E-2</v>
      </c>
      <c r="W369" s="400">
        <v>-0.16251258323440665</v>
      </c>
      <c r="X369" s="400">
        <v>4.2949298204509212E-2</v>
      </c>
      <c r="Y369" s="400">
        <v>0.32569233047792295</v>
      </c>
      <c r="Z369" s="400">
        <v>5.6719600375438661E-2</v>
      </c>
      <c r="AA369" s="400">
        <v>0.32241259636268449</v>
      </c>
      <c r="AB369" s="400">
        <v>2.7715465201511427E-2</v>
      </c>
      <c r="AC369" s="404">
        <v>-4.0946421844254033</v>
      </c>
      <c r="AD369" s="607">
        <v>33361923000128</v>
      </c>
      <c r="AE369" s="401" t="s">
        <v>772</v>
      </c>
      <c r="AF369" s="401" t="s">
        <v>1037</v>
      </c>
      <c r="AG369" s="405" t="s">
        <v>1037</v>
      </c>
      <c r="AH369" s="405" t="s">
        <v>1019</v>
      </c>
      <c r="AI369" s="405">
        <v>10000</v>
      </c>
      <c r="AJ369" s="405">
        <v>5000</v>
      </c>
      <c r="AK369" s="405">
        <v>5000</v>
      </c>
      <c r="AL369" s="400">
        <v>8.0000000000000002E-3</v>
      </c>
      <c r="AM369" s="400" t="s">
        <v>62</v>
      </c>
      <c r="AN369" s="400" t="s">
        <v>62</v>
      </c>
      <c r="AO369" s="401" t="s">
        <v>1678</v>
      </c>
      <c r="AP369" s="401" t="s">
        <v>24</v>
      </c>
      <c r="AQ369" s="407" t="s">
        <v>977</v>
      </c>
      <c r="AR369" s="400">
        <v>4.6666666666666662E-3</v>
      </c>
      <c r="AS369" s="400">
        <v>4.6666666666666662E-3</v>
      </c>
      <c r="AT369" s="400"/>
      <c r="AW369" s="226"/>
      <c r="AX369" s="226"/>
      <c r="AY369" s="212"/>
      <c r="AZ369" s="212"/>
      <c r="BA369" s="212"/>
      <c r="BB369" s="212"/>
      <c r="BC369" s="212"/>
      <c r="BD369" s="212"/>
      <c r="BE369" s="212"/>
      <c r="BF369" s="212"/>
      <c r="BG369" s="214"/>
      <c r="BH369" s="214"/>
      <c r="BI369" s="227"/>
      <c r="BJ369" s="227"/>
      <c r="BK369" s="227"/>
      <c r="BL369" s="249"/>
      <c r="BM369" s="214"/>
      <c r="BN369" s="214"/>
      <c r="BO369" s="214"/>
      <c r="BP369" s="214"/>
      <c r="BQ369" s="214"/>
      <c r="BR369" s="214"/>
      <c r="BS369" s="214"/>
      <c r="BT369" s="214"/>
      <c r="BU369" s="214"/>
      <c r="BV369" s="217"/>
      <c r="BW369" s="212"/>
    </row>
    <row r="370" spans="2:75" ht="15.75" customHeight="1">
      <c r="B370" s="394" t="s">
        <v>1187</v>
      </c>
      <c r="C370" s="395">
        <v>32295478000182</v>
      </c>
      <c r="D370" s="396" t="s">
        <v>18</v>
      </c>
      <c r="E370" s="396" t="s">
        <v>916</v>
      </c>
      <c r="F370" s="396" t="s">
        <v>961</v>
      </c>
      <c r="G370" s="397" t="s">
        <v>1048</v>
      </c>
      <c r="H370" s="397" t="s">
        <v>62</v>
      </c>
      <c r="I370" s="397"/>
      <c r="J370" s="397" t="s">
        <v>904</v>
      </c>
      <c r="K370" s="398" t="s">
        <v>81</v>
      </c>
      <c r="L370" s="399"/>
      <c r="M370" s="399" t="s">
        <v>62</v>
      </c>
      <c r="N370" s="398">
        <v>491225</v>
      </c>
      <c r="O370" s="398" t="s">
        <v>1675</v>
      </c>
      <c r="P370" s="402">
        <v>43553</v>
      </c>
      <c r="Q370" s="403">
        <v>65618971.259999998</v>
      </c>
      <c r="R370" s="403">
        <v>39205909.48595237</v>
      </c>
      <c r="S370" s="398">
        <v>5</v>
      </c>
      <c r="T370" s="400">
        <v>8.3648963673595089E-2</v>
      </c>
      <c r="U370" s="400">
        <v>1.0813464801277268</v>
      </c>
      <c r="V370" s="400">
        <v>0.11082565876051698</v>
      </c>
      <c r="W370" s="400">
        <v>1.0864620275196384</v>
      </c>
      <c r="X370" s="400">
        <v>0.15252908302782475</v>
      </c>
      <c r="Y370" s="400">
        <v>1.1566557451170936</v>
      </c>
      <c r="Z370" s="400">
        <v>0.16541204165534795</v>
      </c>
      <c r="AA370" s="400">
        <v>0.94025566941136618</v>
      </c>
      <c r="AB370" s="400">
        <v>1.7482439727436905E-3</v>
      </c>
      <c r="AC370" s="404">
        <v>4.5616896217792808</v>
      </c>
      <c r="AD370" s="607" t="s">
        <v>62</v>
      </c>
      <c r="AE370" s="401" t="s">
        <v>1799</v>
      </c>
      <c r="AF370" s="401" t="s">
        <v>1018</v>
      </c>
      <c r="AG370" s="405" t="s">
        <v>1835</v>
      </c>
      <c r="AH370" s="405" t="s">
        <v>1024</v>
      </c>
      <c r="AI370" s="405">
        <v>1000</v>
      </c>
      <c r="AJ370" s="405">
        <v>1000</v>
      </c>
      <c r="AK370" s="405">
        <v>1000</v>
      </c>
      <c r="AL370" s="400">
        <v>4.0000000000000001E-3</v>
      </c>
      <c r="AM370" s="400" t="s">
        <v>62</v>
      </c>
      <c r="AN370" s="400" t="s">
        <v>62</v>
      </c>
      <c r="AO370" s="401" t="s">
        <v>1678</v>
      </c>
      <c r="AP370" s="401" t="s">
        <v>18</v>
      </c>
      <c r="AQ370" s="407" t="s">
        <v>967</v>
      </c>
      <c r="AR370" s="400">
        <v>1.7499999999999998E-3</v>
      </c>
      <c r="AS370" s="400">
        <v>1.7499999999999998E-3</v>
      </c>
      <c r="AT370" s="400"/>
      <c r="AW370" s="226"/>
      <c r="AX370" s="226"/>
      <c r="AY370" s="212"/>
      <c r="AZ370" s="212"/>
      <c r="BA370" s="212"/>
      <c r="BB370" s="212"/>
      <c r="BC370" s="212"/>
      <c r="BD370" s="212"/>
      <c r="BE370" s="212"/>
      <c r="BF370" s="212"/>
      <c r="BG370" s="214"/>
      <c r="BH370" s="214"/>
      <c r="BI370" s="227"/>
      <c r="BJ370" s="227"/>
      <c r="BK370" s="227"/>
      <c r="BL370" s="249"/>
      <c r="BM370" s="214"/>
      <c r="BN370" s="214"/>
      <c r="BO370" s="214"/>
      <c r="BP370" s="214"/>
      <c r="BQ370" s="214"/>
      <c r="BR370" s="214"/>
      <c r="BS370" s="214"/>
      <c r="BT370" s="214"/>
      <c r="BU370" s="214"/>
      <c r="BV370" s="217"/>
      <c r="BW370" s="212"/>
    </row>
    <row r="371" spans="2:75" ht="15.75" customHeight="1">
      <c r="B371" s="394" t="s">
        <v>249</v>
      </c>
      <c r="C371" s="395">
        <v>12796232000187</v>
      </c>
      <c r="D371" s="396" t="s">
        <v>18</v>
      </c>
      <c r="E371" s="396" t="s">
        <v>916</v>
      </c>
      <c r="F371" s="396" t="s">
        <v>961</v>
      </c>
      <c r="G371" s="397" t="s">
        <v>1048</v>
      </c>
      <c r="H371" s="397" t="s">
        <v>62</v>
      </c>
      <c r="I371" s="397" t="s">
        <v>1658</v>
      </c>
      <c r="J371" s="397" t="s">
        <v>904</v>
      </c>
      <c r="K371" s="398" t="s">
        <v>81</v>
      </c>
      <c r="L371" s="399"/>
      <c r="M371" s="399" t="s">
        <v>1775</v>
      </c>
      <c r="N371" s="398">
        <v>412171</v>
      </c>
      <c r="O371" s="398" t="s">
        <v>1675</v>
      </c>
      <c r="P371" s="402">
        <v>42390</v>
      </c>
      <c r="Q371" s="403">
        <v>1413798622.79</v>
      </c>
      <c r="R371" s="403">
        <v>739604804.45396841</v>
      </c>
      <c r="S371" s="398">
        <v>5</v>
      </c>
      <c r="T371" s="400">
        <v>9.2784528855867521E-2</v>
      </c>
      <c r="U371" s="400">
        <v>1.1994437143310726</v>
      </c>
      <c r="V371" s="400">
        <v>0.13351492020821554</v>
      </c>
      <c r="W371" s="400">
        <v>1.3088926565913601</v>
      </c>
      <c r="X371" s="400">
        <v>0.20492068950091236</v>
      </c>
      <c r="Y371" s="400">
        <v>1.5539508144905589</v>
      </c>
      <c r="Z371" s="400">
        <v>0.1776189800701331</v>
      </c>
      <c r="AA371" s="400">
        <v>1.0096438647071593</v>
      </c>
      <c r="AB371" s="400">
        <v>7.9798189253412477E-3</v>
      </c>
      <c r="AC371" s="404">
        <v>3.5381863156013429</v>
      </c>
      <c r="AD371" s="607" t="s">
        <v>62</v>
      </c>
      <c r="AE371" s="401" t="s">
        <v>250</v>
      </c>
      <c r="AF371" s="401" t="s">
        <v>250</v>
      </c>
      <c r="AG371" s="405" t="s">
        <v>1027</v>
      </c>
      <c r="AH371" s="405" t="s">
        <v>1024</v>
      </c>
      <c r="AI371" s="405">
        <v>1000</v>
      </c>
      <c r="AJ371" s="405">
        <v>1000</v>
      </c>
      <c r="AK371" s="405">
        <v>1000</v>
      </c>
      <c r="AL371" s="400">
        <v>5.0000000000000001E-3</v>
      </c>
      <c r="AM371" s="400" t="s">
        <v>62</v>
      </c>
      <c r="AN371" s="400" t="s">
        <v>103</v>
      </c>
      <c r="AO371" s="401" t="s">
        <v>1678</v>
      </c>
      <c r="AP371" s="401" t="s">
        <v>18</v>
      </c>
      <c r="AQ371" s="407" t="s">
        <v>960</v>
      </c>
      <c r="AR371" s="400">
        <v>1.5E-3</v>
      </c>
      <c r="AS371" s="400">
        <v>1.5E-3</v>
      </c>
      <c r="AT371" s="400"/>
      <c r="AW371" s="226"/>
      <c r="AX371" s="226"/>
      <c r="AY371" s="212"/>
      <c r="AZ371" s="212"/>
      <c r="BA371" s="212"/>
      <c r="BB371" s="212"/>
      <c r="BC371" s="212"/>
      <c r="BD371" s="212"/>
      <c r="BE371" s="212"/>
      <c r="BF371" s="212"/>
      <c r="BG371" s="214"/>
      <c r="BH371" s="214"/>
      <c r="BI371" s="227"/>
      <c r="BJ371" s="227"/>
      <c r="BK371" s="227"/>
      <c r="BL371" s="249"/>
      <c r="BM371" s="214"/>
      <c r="BN371" s="214"/>
      <c r="BO371" s="214"/>
      <c r="BP371" s="214"/>
      <c r="BQ371" s="214"/>
      <c r="BR371" s="214"/>
      <c r="BS371" s="214"/>
      <c r="BT371" s="214"/>
      <c r="BU371" s="214"/>
      <c r="BV371" s="217"/>
      <c r="BW371" s="212"/>
    </row>
    <row r="372" spans="2:75" ht="15.75" customHeight="1">
      <c r="B372" s="394" t="s">
        <v>291</v>
      </c>
      <c r="C372" s="395">
        <v>10783480000168</v>
      </c>
      <c r="D372" s="396" t="s">
        <v>18</v>
      </c>
      <c r="E372" s="396" t="s">
        <v>916</v>
      </c>
      <c r="F372" s="396" t="s">
        <v>961</v>
      </c>
      <c r="G372" s="397" t="s">
        <v>1048</v>
      </c>
      <c r="H372" s="397" t="s">
        <v>62</v>
      </c>
      <c r="I372" s="397"/>
      <c r="J372" s="397" t="s">
        <v>904</v>
      </c>
      <c r="K372" s="398" t="s">
        <v>81</v>
      </c>
      <c r="L372" s="399"/>
      <c r="M372" s="399" t="s">
        <v>1775</v>
      </c>
      <c r="N372" s="398">
        <v>259624</v>
      </c>
      <c r="O372" s="398" t="s">
        <v>1675</v>
      </c>
      <c r="P372" s="402">
        <v>39931</v>
      </c>
      <c r="Q372" s="403">
        <v>1521023677.28</v>
      </c>
      <c r="R372" s="403">
        <v>1111161828.3398409</v>
      </c>
      <c r="S372" s="398">
        <v>5</v>
      </c>
      <c r="T372" s="400">
        <v>8.6691409097946703E-2</v>
      </c>
      <c r="U372" s="400">
        <v>1.1206767659569803</v>
      </c>
      <c r="V372" s="400">
        <v>0.11919231576884171</v>
      </c>
      <c r="W372" s="400">
        <v>1.1684832420875444</v>
      </c>
      <c r="X372" s="400">
        <v>0.17320454911417671</v>
      </c>
      <c r="Y372" s="400">
        <v>1.3134415603664391</v>
      </c>
      <c r="Z372" s="400">
        <v>0.19678621082460435</v>
      </c>
      <c r="AA372" s="400">
        <v>1.1185966181068074</v>
      </c>
      <c r="AB372" s="400">
        <v>2.7708619413541304E-3</v>
      </c>
      <c r="AC372" s="404">
        <v>5.5882217377019368</v>
      </c>
      <c r="AD372" s="607" t="s">
        <v>62</v>
      </c>
      <c r="AE372" s="401" t="s">
        <v>292</v>
      </c>
      <c r="AF372" s="401" t="s">
        <v>1051</v>
      </c>
      <c r="AG372" s="405" t="s">
        <v>1051</v>
      </c>
      <c r="AH372" s="405" t="s">
        <v>1024</v>
      </c>
      <c r="AI372" s="405">
        <v>100</v>
      </c>
      <c r="AJ372" s="405">
        <v>100</v>
      </c>
      <c r="AK372" s="405">
        <v>100</v>
      </c>
      <c r="AL372" s="400">
        <v>3.4999999999999996E-3</v>
      </c>
      <c r="AM372" s="400" t="s">
        <v>62</v>
      </c>
      <c r="AN372" s="400" t="s">
        <v>103</v>
      </c>
      <c r="AO372" s="401" t="s">
        <v>1675</v>
      </c>
      <c r="AP372" s="401" t="s">
        <v>18</v>
      </c>
      <c r="AQ372" s="407" t="s">
        <v>960</v>
      </c>
      <c r="AR372" s="400">
        <v>7.000000000000001E-4</v>
      </c>
      <c r="AS372" s="400">
        <v>7.000000000000001E-4</v>
      </c>
      <c r="AT372" s="400"/>
      <c r="AW372" s="226"/>
      <c r="AX372" s="226"/>
      <c r="AY372" s="212"/>
      <c r="AZ372" s="212"/>
      <c r="BA372" s="212"/>
      <c r="BB372" s="212"/>
      <c r="BC372" s="212"/>
      <c r="BD372" s="212"/>
      <c r="BE372" s="212"/>
      <c r="BF372" s="212"/>
      <c r="BG372" s="214"/>
      <c r="BH372" s="214"/>
      <c r="BI372" s="227"/>
      <c r="BJ372" s="227"/>
      <c r="BK372" s="227"/>
      <c r="BL372" s="249"/>
      <c r="BM372" s="214"/>
      <c r="BN372" s="214"/>
      <c r="BO372" s="214"/>
      <c r="BP372" s="214"/>
      <c r="BQ372" s="214"/>
      <c r="BR372" s="214"/>
      <c r="BS372" s="214"/>
      <c r="BT372" s="214"/>
      <c r="BU372" s="214"/>
      <c r="BV372" s="217"/>
      <c r="BW372" s="212"/>
    </row>
    <row r="373" spans="2:75" ht="15.75" customHeight="1">
      <c r="B373" s="394" t="s">
        <v>1739</v>
      </c>
      <c r="C373" s="395">
        <v>23600995000127</v>
      </c>
      <c r="D373" s="396" t="s">
        <v>18</v>
      </c>
      <c r="E373" s="396" t="s">
        <v>916</v>
      </c>
      <c r="F373" s="396" t="s">
        <v>961</v>
      </c>
      <c r="G373" s="397" t="s">
        <v>1048</v>
      </c>
      <c r="H373" s="397" t="s">
        <v>62</v>
      </c>
      <c r="I373" s="397"/>
      <c r="J373" s="397" t="s">
        <v>904</v>
      </c>
      <c r="K373" s="398" t="s">
        <v>81</v>
      </c>
      <c r="L373" s="399"/>
      <c r="M373" s="399" t="s">
        <v>62</v>
      </c>
      <c r="N373" s="398">
        <v>415359</v>
      </c>
      <c r="O373" s="398" t="s">
        <v>1675</v>
      </c>
      <c r="P373" s="402">
        <v>42458</v>
      </c>
      <c r="Q373" s="403">
        <v>73102718.969999999</v>
      </c>
      <c r="R373" s="403">
        <v>57790734.033968262</v>
      </c>
      <c r="S373" s="398">
        <v>5</v>
      </c>
      <c r="T373" s="400">
        <v>8.3759447875848547E-2</v>
      </c>
      <c r="U373" s="400">
        <v>1.0827747309747151</v>
      </c>
      <c r="V373" s="400">
        <v>0.11015277008969493</v>
      </c>
      <c r="W373" s="400">
        <v>1.0798654685839855</v>
      </c>
      <c r="X373" s="400">
        <v>0.15862281409939682</v>
      </c>
      <c r="Y373" s="400">
        <v>1.2028656148233621</v>
      </c>
      <c r="Z373" s="400">
        <v>0.17990053581462839</v>
      </c>
      <c r="AA373" s="400">
        <v>1.0226129672124629</v>
      </c>
      <c r="AB373" s="400">
        <v>4.6916927327580573E-3</v>
      </c>
      <c r="AC373" s="404">
        <v>1.5726080414809989</v>
      </c>
      <c r="AD373" s="607" t="s">
        <v>62</v>
      </c>
      <c r="AE373" s="401" t="s">
        <v>454</v>
      </c>
      <c r="AF373" s="401" t="s">
        <v>1018</v>
      </c>
      <c r="AG373" s="405" t="s">
        <v>1835</v>
      </c>
      <c r="AH373" s="405" t="s">
        <v>1024</v>
      </c>
      <c r="AI373" s="405">
        <v>100</v>
      </c>
      <c r="AJ373" s="405">
        <v>100</v>
      </c>
      <c r="AK373" s="405">
        <v>100</v>
      </c>
      <c r="AL373" s="400">
        <v>8.0000000000000002E-3</v>
      </c>
      <c r="AM373" s="400">
        <v>0.2</v>
      </c>
      <c r="AN373" s="400" t="s">
        <v>62</v>
      </c>
      <c r="AO373" s="401" t="s">
        <v>1678</v>
      </c>
      <c r="AP373" s="401" t="s">
        <v>18</v>
      </c>
      <c r="AQ373" s="407" t="s">
        <v>973</v>
      </c>
      <c r="AR373" s="400">
        <v>2.6663999999999998E-3</v>
      </c>
      <c r="AS373" s="400">
        <v>2.6663999999999998E-3</v>
      </c>
      <c r="AT373" s="400"/>
      <c r="AW373" s="226"/>
      <c r="AX373" s="226"/>
      <c r="AY373" s="212"/>
      <c r="AZ373" s="212"/>
      <c r="BA373" s="212"/>
      <c r="BB373" s="212"/>
      <c r="BC373" s="212"/>
      <c r="BD373" s="212"/>
      <c r="BE373" s="212"/>
      <c r="BF373" s="212"/>
      <c r="BG373" s="214"/>
      <c r="BH373" s="214"/>
      <c r="BI373" s="227"/>
      <c r="BJ373" s="227"/>
      <c r="BK373" s="227"/>
      <c r="BL373" s="249"/>
      <c r="BM373" s="214"/>
      <c r="BN373" s="214"/>
      <c r="BO373" s="214"/>
      <c r="BP373" s="214"/>
      <c r="BQ373" s="214"/>
      <c r="BR373" s="214"/>
      <c r="BS373" s="214"/>
      <c r="BT373" s="214"/>
      <c r="BU373" s="214"/>
      <c r="BV373" s="217"/>
      <c r="BW373" s="212"/>
    </row>
    <row r="374" spans="2:75" ht="15.75" customHeight="1">
      <c r="B374" s="394" t="s">
        <v>1655</v>
      </c>
      <c r="C374" s="395">
        <v>42102422000118</v>
      </c>
      <c r="D374" s="396" t="s">
        <v>18</v>
      </c>
      <c r="E374" s="396" t="s">
        <v>916</v>
      </c>
      <c r="F374" s="396" t="s">
        <v>961</v>
      </c>
      <c r="G374" s="397" t="s">
        <v>1048</v>
      </c>
      <c r="H374" s="397" t="s">
        <v>62</v>
      </c>
      <c r="I374" s="397" t="s">
        <v>1658</v>
      </c>
      <c r="J374" s="397" t="s">
        <v>904</v>
      </c>
      <c r="K374" s="398" t="s">
        <v>81</v>
      </c>
      <c r="L374" s="399"/>
      <c r="M374" s="399" t="s">
        <v>1775</v>
      </c>
      <c r="N374" s="398">
        <v>615315</v>
      </c>
      <c r="O374" s="398" t="s">
        <v>1675</v>
      </c>
      <c r="P374" s="402">
        <v>44445</v>
      </c>
      <c r="Q374" s="403">
        <v>48929389.25</v>
      </c>
      <c r="R374" s="403" t="s">
        <v>1781</v>
      </c>
      <c r="S374" s="398">
        <v>5</v>
      </c>
      <c r="T374" s="400">
        <v>8.4390019060108568E-2</v>
      </c>
      <c r="U374" s="400">
        <v>1.0909262477493906</v>
      </c>
      <c r="V374" s="400" t="s">
        <v>1781</v>
      </c>
      <c r="W374" s="400" t="s">
        <v>1781</v>
      </c>
      <c r="X374" s="400" t="s">
        <v>1781</v>
      </c>
      <c r="Y374" s="400" t="s">
        <v>1781</v>
      </c>
      <c r="Z374" s="400" t="s">
        <v>1781</v>
      </c>
      <c r="AA374" s="400" t="s">
        <v>1781</v>
      </c>
      <c r="AB374" s="400" t="s">
        <v>1781</v>
      </c>
      <c r="AC374" s="404" t="s">
        <v>1781</v>
      </c>
      <c r="AD374" s="607" t="s">
        <v>62</v>
      </c>
      <c r="AE374" s="401" t="s">
        <v>506</v>
      </c>
      <c r="AF374" s="401" t="s">
        <v>1252</v>
      </c>
      <c r="AG374" s="405" t="s">
        <v>1252</v>
      </c>
      <c r="AH374" s="405" t="s">
        <v>1035</v>
      </c>
      <c r="AI374" s="405">
        <v>0</v>
      </c>
      <c r="AJ374" s="405">
        <v>0</v>
      </c>
      <c r="AK374" s="405">
        <v>0</v>
      </c>
      <c r="AL374" s="400">
        <v>4.0000000000000001E-3</v>
      </c>
      <c r="AM374" s="400" t="s">
        <v>62</v>
      </c>
      <c r="AN374" s="400" t="s">
        <v>103</v>
      </c>
      <c r="AO374" s="401" t="s">
        <v>1678</v>
      </c>
      <c r="AP374" s="401" t="s">
        <v>18</v>
      </c>
      <c r="AQ374" s="407" t="s">
        <v>975</v>
      </c>
      <c r="AR374" s="400" t="s">
        <v>62</v>
      </c>
      <c r="AS374" s="400" t="s">
        <v>62</v>
      </c>
      <c r="AT374" s="400"/>
      <c r="AW374" s="226"/>
      <c r="AX374" s="226"/>
      <c r="AY374" s="212"/>
      <c r="AZ374" s="212"/>
      <c r="BA374" s="212"/>
      <c r="BB374" s="212"/>
      <c r="BC374" s="212"/>
      <c r="BD374" s="212"/>
      <c r="BE374" s="212"/>
      <c r="BF374" s="212"/>
      <c r="BG374" s="214"/>
      <c r="BH374" s="214"/>
      <c r="BI374" s="227"/>
      <c r="BJ374" s="227"/>
      <c r="BK374" s="227"/>
      <c r="BL374" s="249"/>
      <c r="BM374" s="214"/>
      <c r="BN374" s="214"/>
      <c r="BO374" s="214"/>
      <c r="BP374" s="214"/>
      <c r="BQ374" s="214"/>
      <c r="BR374" s="214"/>
      <c r="BS374" s="214"/>
      <c r="BT374" s="214"/>
      <c r="BU374" s="214"/>
      <c r="BV374" s="217"/>
      <c r="BW374" s="212"/>
    </row>
    <row r="375" spans="2:75" ht="15.75" customHeight="1">
      <c r="B375" s="394" t="s">
        <v>1494</v>
      </c>
      <c r="C375" s="395">
        <v>27717045000138</v>
      </c>
      <c r="D375" s="396" t="s">
        <v>18</v>
      </c>
      <c r="E375" s="396" t="s">
        <v>916</v>
      </c>
      <c r="F375" s="396" t="s">
        <v>990</v>
      </c>
      <c r="G375" s="397" t="s">
        <v>1048</v>
      </c>
      <c r="H375" s="397" t="s">
        <v>62</v>
      </c>
      <c r="I375" s="397"/>
      <c r="J375" s="397" t="s">
        <v>904</v>
      </c>
      <c r="K375" s="398" t="s">
        <v>81</v>
      </c>
      <c r="L375" s="399"/>
      <c r="M375" s="399" t="s">
        <v>1775</v>
      </c>
      <c r="N375" s="398">
        <v>447137</v>
      </c>
      <c r="O375" s="398" t="s">
        <v>1675</v>
      </c>
      <c r="P375" s="402">
        <v>42962</v>
      </c>
      <c r="Q375" s="403">
        <v>56166471.100000001</v>
      </c>
      <c r="R375" s="403">
        <v>49928076.76932539</v>
      </c>
      <c r="S375" s="398">
        <v>5</v>
      </c>
      <c r="T375" s="400">
        <v>8.7263017372144702E-2</v>
      </c>
      <c r="U375" s="400">
        <v>1.1280660576848227</v>
      </c>
      <c r="V375" s="400">
        <v>0.11782768806263344</v>
      </c>
      <c r="W375" s="400">
        <v>1.1551053276128802</v>
      </c>
      <c r="X375" s="400">
        <v>0.18262055910708463</v>
      </c>
      <c r="Y375" s="400">
        <v>1.3848448746602131</v>
      </c>
      <c r="Z375" s="400">
        <v>0.14759233760775459</v>
      </c>
      <c r="AA375" s="400">
        <v>0.83896269466595341</v>
      </c>
      <c r="AB375" s="400">
        <v>1.0866143213588074E-2</v>
      </c>
      <c r="AC375" s="404">
        <v>1.3177226618216757</v>
      </c>
      <c r="AD375" s="607">
        <v>26751126000191</v>
      </c>
      <c r="AE375" s="401" t="s">
        <v>569</v>
      </c>
      <c r="AF375" s="401" t="s">
        <v>1028</v>
      </c>
      <c r="AG375" s="405" t="s">
        <v>1836</v>
      </c>
      <c r="AH375" s="405" t="s">
        <v>1024</v>
      </c>
      <c r="AI375" s="405">
        <v>100</v>
      </c>
      <c r="AJ375" s="405">
        <v>100</v>
      </c>
      <c r="AK375" s="405">
        <v>100</v>
      </c>
      <c r="AL375" s="400">
        <v>2E-3</v>
      </c>
      <c r="AM375" s="400" t="s">
        <v>62</v>
      </c>
      <c r="AN375" s="400" t="s">
        <v>103</v>
      </c>
      <c r="AO375" s="401" t="s">
        <v>1678</v>
      </c>
      <c r="AP375" s="401" t="s">
        <v>18</v>
      </c>
      <c r="AQ375" s="407" t="s">
        <v>973</v>
      </c>
      <c r="AR375" s="400">
        <v>3.9999999999999996E-4</v>
      </c>
      <c r="AS375" s="400">
        <v>3.9999999999999996E-4</v>
      </c>
      <c r="AT375" s="400"/>
      <c r="AW375" s="226"/>
      <c r="AX375" s="226"/>
      <c r="AY375" s="212"/>
      <c r="AZ375" s="212"/>
      <c r="BA375" s="212"/>
      <c r="BB375" s="212"/>
      <c r="BC375" s="212"/>
      <c r="BD375" s="212"/>
      <c r="BE375" s="212"/>
      <c r="BF375" s="212"/>
      <c r="BG375" s="214"/>
      <c r="BH375" s="214"/>
      <c r="BI375" s="227"/>
      <c r="BJ375" s="227"/>
      <c r="BK375" s="227"/>
      <c r="BL375" s="249"/>
      <c r="BM375" s="214"/>
      <c r="BN375" s="214"/>
      <c r="BO375" s="214"/>
      <c r="BP375" s="214"/>
      <c r="BQ375" s="214"/>
      <c r="BR375" s="214"/>
      <c r="BS375" s="214"/>
      <c r="BT375" s="214"/>
      <c r="BU375" s="214"/>
      <c r="BV375" s="217"/>
      <c r="BW375" s="212"/>
    </row>
    <row r="376" spans="2:75" ht="15.75" customHeight="1">
      <c r="B376" s="394" t="s">
        <v>1115</v>
      </c>
      <c r="C376" s="395">
        <v>39293607000142</v>
      </c>
      <c r="D376" s="396" t="s">
        <v>24</v>
      </c>
      <c r="E376" s="396" t="s">
        <v>912</v>
      </c>
      <c r="F376" s="396" t="s">
        <v>913</v>
      </c>
      <c r="G376" s="397" t="s">
        <v>62</v>
      </c>
      <c r="H376" s="397" t="s">
        <v>1693</v>
      </c>
      <c r="I376" s="397" t="s">
        <v>62</v>
      </c>
      <c r="J376" s="397" t="s">
        <v>904</v>
      </c>
      <c r="K376" s="398" t="s">
        <v>81</v>
      </c>
      <c r="L376" s="399"/>
      <c r="M376" s="399" t="s">
        <v>1775</v>
      </c>
      <c r="N376" s="398">
        <v>570461</v>
      </c>
      <c r="O376" s="398" t="s">
        <v>1675</v>
      </c>
      <c r="P376" s="402">
        <v>44193</v>
      </c>
      <c r="Q376" s="403">
        <v>8890469.0999999996</v>
      </c>
      <c r="R376" s="403">
        <v>8000072.7381746089</v>
      </c>
      <c r="S376" s="398">
        <v>5</v>
      </c>
      <c r="T376" s="400">
        <v>2.0080565737590206E-3</v>
      </c>
      <c r="U376" s="400">
        <v>2.5958539264211985E-2</v>
      </c>
      <c r="V376" s="400">
        <v>4.6962487153429988E-2</v>
      </c>
      <c r="W376" s="400">
        <v>0.46038940422935781</v>
      </c>
      <c r="X376" s="400" t="s">
        <v>1781</v>
      </c>
      <c r="Y376" s="400" t="s">
        <v>1781</v>
      </c>
      <c r="Z376" s="400" t="s">
        <v>1781</v>
      </c>
      <c r="AA376" s="400" t="s">
        <v>1781</v>
      </c>
      <c r="AB376" s="400">
        <v>9.6185107615107346E-2</v>
      </c>
      <c r="AC376" s="404">
        <v>-0.48498152279108692</v>
      </c>
      <c r="AD376" s="607">
        <v>37243087000138</v>
      </c>
      <c r="AE376" s="401" t="s">
        <v>1800</v>
      </c>
      <c r="AF376" s="401" t="s">
        <v>1800</v>
      </c>
      <c r="AG376" s="405" t="s">
        <v>1838</v>
      </c>
      <c r="AH376" s="405" t="s">
        <v>1019</v>
      </c>
      <c r="AI376" s="405">
        <v>1000</v>
      </c>
      <c r="AJ376" s="405" t="s">
        <v>1797</v>
      </c>
      <c r="AK376" s="405" t="s">
        <v>1797</v>
      </c>
      <c r="AL376" s="400">
        <v>6.0000000000000001E-3</v>
      </c>
      <c r="AM376" s="400" t="s">
        <v>62</v>
      </c>
      <c r="AN376" s="400" t="s">
        <v>103</v>
      </c>
      <c r="AO376" s="401" t="s">
        <v>1678</v>
      </c>
      <c r="AP376" s="401" t="s">
        <v>24</v>
      </c>
      <c r="AQ376" s="407" t="s">
        <v>977</v>
      </c>
      <c r="AR376" s="400">
        <v>1.9997999999999999E-3</v>
      </c>
      <c r="AS376" s="400">
        <v>1.9997999999999999E-3</v>
      </c>
      <c r="AT376" s="400"/>
      <c r="AW376" s="226"/>
      <c r="AX376" s="226"/>
      <c r="AY376" s="212"/>
      <c r="AZ376" s="212"/>
      <c r="BA376" s="212"/>
      <c r="BB376" s="212"/>
      <c r="BC376" s="212"/>
      <c r="BD376" s="212"/>
      <c r="BE376" s="212"/>
      <c r="BF376" s="212"/>
      <c r="BG376" s="214"/>
      <c r="BH376" s="214"/>
      <c r="BI376" s="227"/>
      <c r="BJ376" s="227"/>
      <c r="BK376" s="227"/>
      <c r="BL376" s="249"/>
      <c r="BM376" s="214"/>
      <c r="BN376" s="214"/>
      <c r="BO376" s="214"/>
      <c r="BP376" s="214"/>
      <c r="BQ376" s="214"/>
      <c r="BR376" s="214"/>
      <c r="BS376" s="214"/>
      <c r="BT376" s="214"/>
      <c r="BU376" s="214"/>
      <c r="BV376" s="217"/>
      <c r="BW376" s="212"/>
    </row>
    <row r="377" spans="2:75" ht="15.75" customHeight="1">
      <c r="B377" s="394" t="s">
        <v>157</v>
      </c>
      <c r="C377" s="395">
        <v>6041290000106</v>
      </c>
      <c r="D377" s="396" t="s">
        <v>24</v>
      </c>
      <c r="E377" s="396" t="s">
        <v>911</v>
      </c>
      <c r="F377" s="396" t="s">
        <v>915</v>
      </c>
      <c r="G377" s="397" t="s">
        <v>62</v>
      </c>
      <c r="H377" s="397" t="s">
        <v>1693</v>
      </c>
      <c r="I377" s="397" t="s">
        <v>62</v>
      </c>
      <c r="J377" s="397" t="s">
        <v>907</v>
      </c>
      <c r="K377" s="398" t="s">
        <v>81</v>
      </c>
      <c r="L377" s="399"/>
      <c r="M377" s="399" t="s">
        <v>62</v>
      </c>
      <c r="N377" s="398">
        <v>129925</v>
      </c>
      <c r="O377" s="398" t="s">
        <v>1675</v>
      </c>
      <c r="P377" s="402">
        <v>37978</v>
      </c>
      <c r="Q377" s="403">
        <v>332928355.56</v>
      </c>
      <c r="R377" s="403">
        <v>497741328.2280553</v>
      </c>
      <c r="S377" s="398">
        <v>5</v>
      </c>
      <c r="T377" s="400">
        <v>3.0209691174335029E-2</v>
      </c>
      <c r="U377" s="400">
        <v>0.39052657417947972</v>
      </c>
      <c r="V377" s="400">
        <v>4.8027881976268727E-2</v>
      </c>
      <c r="W377" s="400">
        <v>0.47083383589144762</v>
      </c>
      <c r="X377" s="400">
        <v>0.15521125514350254</v>
      </c>
      <c r="Y377" s="400">
        <v>1.1769951435151396</v>
      </c>
      <c r="Z377" s="400">
        <v>0.32501724685685618</v>
      </c>
      <c r="AA377" s="400">
        <v>1.8475033979108872</v>
      </c>
      <c r="AB377" s="400">
        <v>0.10869833116264545</v>
      </c>
      <c r="AC377" s="404">
        <v>-0.40801654383757613</v>
      </c>
      <c r="AD377" s="607">
        <v>22118342000143</v>
      </c>
      <c r="AE377" s="401" t="s">
        <v>156</v>
      </c>
      <c r="AF377" s="401" t="s">
        <v>1028</v>
      </c>
      <c r="AG377" s="405" t="s">
        <v>1836</v>
      </c>
      <c r="AH377" s="405" t="s">
        <v>1024</v>
      </c>
      <c r="AI377" s="405">
        <v>1000</v>
      </c>
      <c r="AJ377" s="405">
        <v>1000</v>
      </c>
      <c r="AK377" s="405">
        <v>1000</v>
      </c>
      <c r="AL377" s="400">
        <v>0.02</v>
      </c>
      <c r="AM377" s="400">
        <v>0.2</v>
      </c>
      <c r="AN377" s="400" t="s">
        <v>103</v>
      </c>
      <c r="AO377" s="401" t="s">
        <v>1678</v>
      </c>
      <c r="AP377" s="401" t="s">
        <v>24</v>
      </c>
      <c r="AQ377" s="407" t="s">
        <v>966</v>
      </c>
      <c r="AR377" s="400">
        <v>5.0000000000000001E-3</v>
      </c>
      <c r="AS377" s="400">
        <v>5.0000000000000001E-3</v>
      </c>
      <c r="AT377" s="400"/>
      <c r="AW377" s="226"/>
      <c r="AX377" s="226"/>
      <c r="AY377" s="212"/>
      <c r="AZ377" s="212"/>
      <c r="BA377" s="212"/>
      <c r="BB377" s="212"/>
      <c r="BC377" s="212"/>
      <c r="BD377" s="212"/>
      <c r="BE377" s="212"/>
      <c r="BF377" s="212"/>
      <c r="BG377" s="214"/>
      <c r="BH377" s="214"/>
      <c r="BI377" s="227"/>
      <c r="BJ377" s="227"/>
      <c r="BK377" s="227"/>
      <c r="BL377" s="249"/>
      <c r="BM377" s="214"/>
      <c r="BN377" s="214"/>
      <c r="BO377" s="214"/>
      <c r="BP377" s="214"/>
      <c r="BQ377" s="214"/>
      <c r="BR377" s="214"/>
      <c r="BS377" s="214"/>
      <c r="BT377" s="214"/>
      <c r="BU377" s="214"/>
      <c r="BV377" s="217"/>
      <c r="BW377" s="212"/>
    </row>
    <row r="378" spans="2:75" ht="15.75" customHeight="1">
      <c r="B378" s="394" t="s">
        <v>771</v>
      </c>
      <c r="C378" s="395">
        <v>33361831000148</v>
      </c>
      <c r="D378" s="396" t="s">
        <v>24</v>
      </c>
      <c r="E378" s="396" t="s">
        <v>911</v>
      </c>
      <c r="F378" s="396" t="s">
        <v>915</v>
      </c>
      <c r="G378" s="397" t="s">
        <v>62</v>
      </c>
      <c r="H378" s="397" t="s">
        <v>1693</v>
      </c>
      <c r="I378" s="397" t="s">
        <v>62</v>
      </c>
      <c r="J378" s="397"/>
      <c r="K378" s="398" t="s">
        <v>81</v>
      </c>
      <c r="L378" s="399"/>
      <c r="M378" s="399" t="s">
        <v>62</v>
      </c>
      <c r="N378" s="398">
        <v>501794</v>
      </c>
      <c r="O378" s="398" t="s">
        <v>1675</v>
      </c>
      <c r="P378" s="402">
        <v>43642</v>
      </c>
      <c r="Q378" s="403">
        <v>50529733.439999998</v>
      </c>
      <c r="R378" s="403">
        <v>105104654.4744841</v>
      </c>
      <c r="S378" s="398">
        <v>5</v>
      </c>
      <c r="T378" s="400">
        <v>-0.11119188626024934</v>
      </c>
      <c r="U378" s="400">
        <v>-1.4373992162707161</v>
      </c>
      <c r="V378" s="400">
        <v>-8.9601632226958383E-2</v>
      </c>
      <c r="W378" s="400">
        <v>-0.87839559996418359</v>
      </c>
      <c r="X378" s="400">
        <v>7.7666367614138476E-2</v>
      </c>
      <c r="Y378" s="400">
        <v>0.58895817453306154</v>
      </c>
      <c r="Z378" s="400">
        <v>9.4085493922897445E-2</v>
      </c>
      <c r="AA378" s="400">
        <v>0.53481244887054336</v>
      </c>
      <c r="AB378" s="400">
        <v>0.11397298252817935</v>
      </c>
      <c r="AC378" s="404">
        <v>-1.6189911362629164</v>
      </c>
      <c r="AD378" s="607">
        <v>32222759000105</v>
      </c>
      <c r="AE378" s="401" t="s">
        <v>772</v>
      </c>
      <c r="AF378" s="401" t="s">
        <v>1037</v>
      </c>
      <c r="AG378" s="405" t="s">
        <v>1037</v>
      </c>
      <c r="AH378" s="405" t="s">
        <v>1019</v>
      </c>
      <c r="AI378" s="405">
        <v>10000</v>
      </c>
      <c r="AJ378" s="405">
        <v>5000</v>
      </c>
      <c r="AK378" s="405">
        <v>5000</v>
      </c>
      <c r="AL378" s="400">
        <v>9.0000000000000011E-3</v>
      </c>
      <c r="AM378" s="400" t="s">
        <v>62</v>
      </c>
      <c r="AN378" s="400" t="s">
        <v>62</v>
      </c>
      <c r="AO378" s="401" t="s">
        <v>1678</v>
      </c>
      <c r="AP378" s="401" t="s">
        <v>24</v>
      </c>
      <c r="AQ378" s="407" t="s">
        <v>977</v>
      </c>
      <c r="AR378" s="400">
        <v>5.3333999999999994E-3</v>
      </c>
      <c r="AS378" s="400">
        <v>5.3333999999999994E-3</v>
      </c>
      <c r="AT378" s="400"/>
      <c r="AW378" s="226"/>
      <c r="AX378" s="226"/>
      <c r="AY378" s="212"/>
      <c r="AZ378" s="212"/>
      <c r="BA378" s="212"/>
      <c r="BB378" s="212"/>
      <c r="BC378" s="212"/>
      <c r="BD378" s="212"/>
      <c r="BE378" s="212"/>
      <c r="BF378" s="212"/>
      <c r="BG378" s="214"/>
      <c r="BH378" s="214"/>
      <c r="BI378" s="227"/>
      <c r="BJ378" s="227"/>
      <c r="BK378" s="227"/>
      <c r="BL378" s="249"/>
      <c r="BM378" s="214"/>
      <c r="BN378" s="214"/>
      <c r="BO378" s="214"/>
      <c r="BP378" s="214"/>
      <c r="BQ378" s="214"/>
      <c r="BR378" s="214"/>
      <c r="BS378" s="214"/>
      <c r="BT378" s="214"/>
      <c r="BU378" s="214"/>
      <c r="BV378" s="217"/>
      <c r="BW378" s="212"/>
    </row>
    <row r="379" spans="2:75" ht="15.75" customHeight="1">
      <c r="B379" s="394" t="s">
        <v>1124</v>
      </c>
      <c r="C379" s="395">
        <v>26845868000186</v>
      </c>
      <c r="D379" s="396" t="s">
        <v>24</v>
      </c>
      <c r="E379" s="396" t="s">
        <v>911</v>
      </c>
      <c r="F379" s="396" t="s">
        <v>915</v>
      </c>
      <c r="G379" s="397" t="s">
        <v>62</v>
      </c>
      <c r="H379" s="397" t="s">
        <v>1693</v>
      </c>
      <c r="I379" s="397" t="s">
        <v>62</v>
      </c>
      <c r="J379" s="397"/>
      <c r="K379" s="398" t="s">
        <v>81</v>
      </c>
      <c r="L379" s="399"/>
      <c r="M379" s="399" t="s">
        <v>62</v>
      </c>
      <c r="N379" s="398">
        <v>459453</v>
      </c>
      <c r="O379" s="398" t="s">
        <v>1675</v>
      </c>
      <c r="P379" s="402">
        <v>43153</v>
      </c>
      <c r="Q379" s="403">
        <v>35382378.710000001</v>
      </c>
      <c r="R379" s="403">
        <v>104408577.59702383</v>
      </c>
      <c r="S379" s="398">
        <v>5</v>
      </c>
      <c r="T379" s="400">
        <v>-9.2823772168551089E-2</v>
      </c>
      <c r="U379" s="400">
        <v>-1.1999510202936965</v>
      </c>
      <c r="V379" s="400">
        <v>-7.4030549366697507E-2</v>
      </c>
      <c r="W379" s="400">
        <v>-0.72574692235431626</v>
      </c>
      <c r="X379" s="400">
        <v>3.6914392377587424E-2</v>
      </c>
      <c r="Y379" s="400">
        <v>0.27992854328806394</v>
      </c>
      <c r="Z379" s="400">
        <v>4.8819613549762497E-2</v>
      </c>
      <c r="AA379" s="400">
        <v>0.27750651016253897</v>
      </c>
      <c r="AB379" s="400">
        <v>7.8978902493760356E-2</v>
      </c>
      <c r="AC379" s="404">
        <v>-2.1643337522034689</v>
      </c>
      <c r="AD379" s="607" t="s">
        <v>62</v>
      </c>
      <c r="AE379" s="401" t="s">
        <v>116</v>
      </c>
      <c r="AF379" s="401" t="s">
        <v>1037</v>
      </c>
      <c r="AG379" s="405" t="s">
        <v>1037</v>
      </c>
      <c r="AH379" s="405" t="s">
        <v>1019</v>
      </c>
      <c r="AI379" s="405">
        <v>25000</v>
      </c>
      <c r="AJ379" s="405">
        <v>5000</v>
      </c>
      <c r="AK379" s="405">
        <v>5000</v>
      </c>
      <c r="AL379" s="400">
        <v>1.5149999999999999E-2</v>
      </c>
      <c r="AM379" s="400" t="s">
        <v>62</v>
      </c>
      <c r="AN379" s="400" t="s">
        <v>62</v>
      </c>
      <c r="AO379" s="401" t="s">
        <v>1675</v>
      </c>
      <c r="AP379" s="401" t="s">
        <v>24</v>
      </c>
      <c r="AQ379" s="407" t="s">
        <v>977</v>
      </c>
      <c r="AR379" s="400">
        <v>4.0400000000000002E-3</v>
      </c>
      <c r="AS379" s="400">
        <v>4.0400000000000002E-3</v>
      </c>
      <c r="AT379" s="400"/>
      <c r="AW379" s="226"/>
      <c r="AX379" s="226"/>
      <c r="AY379" s="212"/>
      <c r="AZ379" s="212"/>
      <c r="BA379" s="212"/>
      <c r="BB379" s="212"/>
      <c r="BC379" s="212"/>
      <c r="BD379" s="212"/>
      <c r="BE379" s="212"/>
      <c r="BF379" s="212"/>
      <c r="BG379" s="214"/>
      <c r="BH379" s="214"/>
      <c r="BI379" s="227"/>
      <c r="BJ379" s="227"/>
      <c r="BK379" s="227"/>
      <c r="BL379" s="249"/>
      <c r="BM379" s="214"/>
      <c r="BN379" s="214"/>
      <c r="BO379" s="214"/>
      <c r="BP379" s="214"/>
      <c r="BQ379" s="214"/>
      <c r="BR379" s="214"/>
      <c r="BS379" s="214"/>
      <c r="BT379" s="214"/>
      <c r="BU379" s="214"/>
      <c r="BV379" s="217"/>
      <c r="BW379" s="212"/>
    </row>
    <row r="380" spans="2:75" ht="15.75" customHeight="1">
      <c r="B380" s="394" t="s">
        <v>1191</v>
      </c>
      <c r="C380" s="395">
        <v>29177909000100</v>
      </c>
      <c r="D380" s="396" t="s">
        <v>24</v>
      </c>
      <c r="E380" s="396" t="s">
        <v>911</v>
      </c>
      <c r="F380" s="396" t="s">
        <v>915</v>
      </c>
      <c r="G380" s="397" t="s">
        <v>62</v>
      </c>
      <c r="H380" s="397" t="s">
        <v>1693</v>
      </c>
      <c r="I380" s="397" t="s">
        <v>62</v>
      </c>
      <c r="J380" s="397" t="s">
        <v>907</v>
      </c>
      <c r="K380" s="398" t="s">
        <v>81</v>
      </c>
      <c r="L380" s="399"/>
      <c r="M380" s="399" t="s">
        <v>62</v>
      </c>
      <c r="N380" s="398">
        <v>483516</v>
      </c>
      <c r="O380" s="398" t="s">
        <v>1675</v>
      </c>
      <c r="P380" s="402">
        <v>43461</v>
      </c>
      <c r="Q380" s="403">
        <v>67472161.900000006</v>
      </c>
      <c r="R380" s="403">
        <v>210755342.80599198</v>
      </c>
      <c r="S380" s="398">
        <v>5</v>
      </c>
      <c r="T380" s="400">
        <v>-7.9559223830031556E-2</v>
      </c>
      <c r="U380" s="400">
        <v>-1.0284776149289636</v>
      </c>
      <c r="V380" s="400">
        <v>-7.2442548837581944E-2</v>
      </c>
      <c r="W380" s="400">
        <v>-0.71017920731556916</v>
      </c>
      <c r="X380" s="400">
        <v>-2.2593670481535821E-2</v>
      </c>
      <c r="Y380" s="400">
        <v>-0.17133190764009004</v>
      </c>
      <c r="Z380" s="400">
        <v>9.9273148546701773E-2</v>
      </c>
      <c r="AA380" s="400">
        <v>0.56430075952898573</v>
      </c>
      <c r="AB380" s="400">
        <v>9.3647347219050728E-2</v>
      </c>
      <c r="AC380" s="404">
        <v>-1.79375731271054</v>
      </c>
      <c r="AD380" s="607">
        <v>31964457000140</v>
      </c>
      <c r="AE380" s="401" t="s">
        <v>1799</v>
      </c>
      <c r="AF380" s="401" t="s">
        <v>1018</v>
      </c>
      <c r="AG380" s="405" t="s">
        <v>1835</v>
      </c>
      <c r="AH380" s="405" t="s">
        <v>1019</v>
      </c>
      <c r="AI380" s="405">
        <v>5000</v>
      </c>
      <c r="AJ380" s="405">
        <v>5000</v>
      </c>
      <c r="AK380" s="405">
        <v>5000</v>
      </c>
      <c r="AL380" s="400">
        <v>0.01</v>
      </c>
      <c r="AM380" s="400" t="s">
        <v>62</v>
      </c>
      <c r="AN380" s="400" t="s">
        <v>62</v>
      </c>
      <c r="AO380" s="401" t="s">
        <v>1678</v>
      </c>
      <c r="AP380" s="401" t="s">
        <v>24</v>
      </c>
      <c r="AQ380" s="407" t="s">
        <v>977</v>
      </c>
      <c r="AR380" s="400">
        <v>8.0000000000000002E-3</v>
      </c>
      <c r="AS380" s="400">
        <v>8.0000000000000002E-3</v>
      </c>
      <c r="AT380" s="400"/>
      <c r="AW380" s="226"/>
      <c r="AX380" s="226"/>
      <c r="AY380" s="212"/>
      <c r="AZ380" s="212"/>
      <c r="BA380" s="212"/>
      <c r="BB380" s="212"/>
      <c r="BC380" s="212"/>
      <c r="BD380" s="212"/>
      <c r="BE380" s="212"/>
      <c r="BF380" s="212"/>
      <c r="BG380" s="214"/>
      <c r="BH380" s="214"/>
      <c r="BI380" s="227"/>
      <c r="BJ380" s="227"/>
      <c r="BK380" s="227"/>
      <c r="BL380" s="249"/>
      <c r="BM380" s="214"/>
      <c r="BN380" s="214"/>
      <c r="BO380" s="214"/>
      <c r="BP380" s="214"/>
      <c r="BQ380" s="214"/>
      <c r="BR380" s="214"/>
      <c r="BS380" s="214"/>
      <c r="BT380" s="214"/>
      <c r="BU380" s="214"/>
      <c r="BV380" s="217"/>
      <c r="BW380" s="212"/>
    </row>
    <row r="381" spans="2:75" ht="15.75" customHeight="1">
      <c r="B381" s="394" t="s">
        <v>298</v>
      </c>
      <c r="C381" s="395">
        <v>27011904000179</v>
      </c>
      <c r="D381" s="396" t="s">
        <v>24</v>
      </c>
      <c r="E381" s="396" t="s">
        <v>911</v>
      </c>
      <c r="F381" s="396" t="s">
        <v>915</v>
      </c>
      <c r="G381" s="397" t="s">
        <v>62</v>
      </c>
      <c r="H381" s="397" t="s">
        <v>1692</v>
      </c>
      <c r="I381" s="397" t="s">
        <v>62</v>
      </c>
      <c r="J381" s="397"/>
      <c r="K381" s="398" t="s">
        <v>81</v>
      </c>
      <c r="L381" s="399"/>
      <c r="M381" s="399" t="s">
        <v>1775</v>
      </c>
      <c r="N381" s="398">
        <v>443328</v>
      </c>
      <c r="O381" s="398" t="s">
        <v>1675</v>
      </c>
      <c r="P381" s="402">
        <v>42893</v>
      </c>
      <c r="Q381" s="403">
        <v>59343565.219999999</v>
      </c>
      <c r="R381" s="403">
        <v>67584561.996706352</v>
      </c>
      <c r="S381" s="398">
        <v>5</v>
      </c>
      <c r="T381" s="400">
        <v>7.6321203846366092E-2</v>
      </c>
      <c r="U381" s="400">
        <v>0.98661909859895003</v>
      </c>
      <c r="V381" s="400">
        <v>0.11363610952324787</v>
      </c>
      <c r="W381" s="400">
        <v>1.1140138423978059</v>
      </c>
      <c r="X381" s="400">
        <v>0.16725124040590833</v>
      </c>
      <c r="Y381" s="400">
        <v>1.2682965389503063</v>
      </c>
      <c r="Z381" s="400">
        <v>0.47918896391430454</v>
      </c>
      <c r="AA381" s="400">
        <v>2.7238654183264916</v>
      </c>
      <c r="AB381" s="400">
        <v>3.7144487905189955E-2</v>
      </c>
      <c r="AC381" s="404">
        <v>0.30120933150205464</v>
      </c>
      <c r="AD381" s="607" t="s">
        <v>62</v>
      </c>
      <c r="AE381" s="401" t="s">
        <v>299</v>
      </c>
      <c r="AF381" s="401" t="s">
        <v>1243</v>
      </c>
      <c r="AG381" s="405" t="s">
        <v>1837</v>
      </c>
      <c r="AH381" s="405" t="s">
        <v>1019</v>
      </c>
      <c r="AI381" s="405">
        <v>50000</v>
      </c>
      <c r="AJ381" s="405">
        <v>1000</v>
      </c>
      <c r="AK381" s="405">
        <v>50000</v>
      </c>
      <c r="AL381" s="400">
        <v>1.4999999999999999E-2</v>
      </c>
      <c r="AM381" s="400">
        <v>0.5</v>
      </c>
      <c r="AN381" s="400" t="s">
        <v>1086</v>
      </c>
      <c r="AO381" s="401" t="s">
        <v>1678</v>
      </c>
      <c r="AP381" s="401" t="s">
        <v>24</v>
      </c>
      <c r="AQ381" s="407" t="s">
        <v>966</v>
      </c>
      <c r="AR381" s="400">
        <v>2.9999999999999996E-3</v>
      </c>
      <c r="AS381" s="400">
        <v>2.9999999999999996E-3</v>
      </c>
      <c r="AT381" s="400"/>
      <c r="AW381" s="226"/>
      <c r="AX381" s="226"/>
      <c r="AY381" s="212"/>
      <c r="AZ381" s="212"/>
      <c r="BA381" s="212"/>
      <c r="BB381" s="212"/>
      <c r="BC381" s="212"/>
      <c r="BD381" s="212"/>
      <c r="BE381" s="212"/>
      <c r="BF381" s="212"/>
      <c r="BG381" s="214"/>
      <c r="BH381" s="214"/>
      <c r="BI381" s="227"/>
      <c r="BJ381" s="227"/>
      <c r="BK381" s="227"/>
      <c r="BL381" s="249"/>
      <c r="BM381" s="214"/>
      <c r="BN381" s="214"/>
      <c r="BO381" s="214"/>
      <c r="BP381" s="214"/>
      <c r="BQ381" s="214"/>
      <c r="BR381" s="214"/>
      <c r="BS381" s="214"/>
      <c r="BT381" s="214"/>
      <c r="BU381" s="214"/>
      <c r="BV381" s="217"/>
      <c r="BW381" s="212"/>
    </row>
    <row r="382" spans="2:75" ht="15.75" customHeight="1">
      <c r="B382" s="394" t="s">
        <v>300</v>
      </c>
      <c r="C382" s="395">
        <v>12813445000170</v>
      </c>
      <c r="D382" s="396" t="s">
        <v>24</v>
      </c>
      <c r="E382" s="396" t="s">
        <v>911</v>
      </c>
      <c r="F382" s="396" t="s">
        <v>915</v>
      </c>
      <c r="G382" s="397" t="s">
        <v>62</v>
      </c>
      <c r="H382" s="397" t="s">
        <v>1692</v>
      </c>
      <c r="I382" s="397" t="s">
        <v>62</v>
      </c>
      <c r="J382" s="397"/>
      <c r="K382" s="398" t="s">
        <v>81</v>
      </c>
      <c r="L382" s="399"/>
      <c r="M382" s="399" t="s">
        <v>1775</v>
      </c>
      <c r="N382" s="398">
        <v>263168</v>
      </c>
      <c r="O382" s="398" t="s">
        <v>1675</v>
      </c>
      <c r="P382" s="402">
        <v>40519</v>
      </c>
      <c r="Q382" s="403">
        <v>28443796.699999999</v>
      </c>
      <c r="R382" s="403">
        <v>27720198.450992063</v>
      </c>
      <c r="S382" s="398">
        <v>5</v>
      </c>
      <c r="T382" s="400">
        <v>6.5232075836155756E-2</v>
      </c>
      <c r="U382" s="400">
        <v>0.8432677764197859</v>
      </c>
      <c r="V382" s="400">
        <v>9.2728359458042142E-2</v>
      </c>
      <c r="W382" s="400">
        <v>0.90904798177699864</v>
      </c>
      <c r="X382" s="400">
        <v>0.118646526425076</v>
      </c>
      <c r="Y382" s="400">
        <v>0.89971816327458531</v>
      </c>
      <c r="Z382" s="400">
        <v>0.16213026729676616</v>
      </c>
      <c r="AA382" s="400">
        <v>0.92160100004446033</v>
      </c>
      <c r="AB382" s="400">
        <v>1.8744639873164142E-2</v>
      </c>
      <c r="AC382" s="404">
        <v>-0.44193792559189954</v>
      </c>
      <c r="AD382" s="607" t="s">
        <v>62</v>
      </c>
      <c r="AE382" s="401" t="s">
        <v>299</v>
      </c>
      <c r="AF382" s="401" t="s">
        <v>1243</v>
      </c>
      <c r="AG382" s="405" t="s">
        <v>1837</v>
      </c>
      <c r="AH382" s="405" t="s">
        <v>1024</v>
      </c>
      <c r="AI382" s="405">
        <v>20000</v>
      </c>
      <c r="AJ382" s="405">
        <v>5000</v>
      </c>
      <c r="AK382" s="405">
        <v>20000</v>
      </c>
      <c r="AL382" s="400">
        <v>6.0000000000000001E-3</v>
      </c>
      <c r="AM382" s="400">
        <v>0.2</v>
      </c>
      <c r="AN382" s="400" t="s">
        <v>1798</v>
      </c>
      <c r="AO382" s="401" t="s">
        <v>1678</v>
      </c>
      <c r="AP382" s="401" t="s">
        <v>24</v>
      </c>
      <c r="AQ382" s="407" t="s">
        <v>966</v>
      </c>
      <c r="AR382" s="400">
        <v>2.3999999999999998E-3</v>
      </c>
      <c r="AS382" s="400">
        <v>2.3999999999999998E-3</v>
      </c>
      <c r="AT382" s="400"/>
      <c r="AW382" s="226"/>
      <c r="AX382" s="226"/>
      <c r="AY382" s="212"/>
      <c r="AZ382" s="212"/>
      <c r="BA382" s="212"/>
      <c r="BB382" s="212"/>
      <c r="BC382" s="212"/>
      <c r="BD382" s="212"/>
      <c r="BE382" s="212"/>
      <c r="BF382" s="212"/>
      <c r="BG382" s="214"/>
      <c r="BH382" s="214"/>
      <c r="BI382" s="227"/>
      <c r="BJ382" s="227"/>
      <c r="BK382" s="227"/>
      <c r="BL382" s="249"/>
      <c r="BM382" s="214"/>
      <c r="BN382" s="214"/>
      <c r="BO382" s="214"/>
      <c r="BP382" s="214"/>
      <c r="BQ382" s="214"/>
      <c r="BR382" s="214"/>
      <c r="BS382" s="214"/>
      <c r="BT382" s="214"/>
      <c r="BU382" s="214"/>
      <c r="BV382" s="217"/>
      <c r="BW382" s="212"/>
    </row>
    <row r="383" spans="2:75" ht="15.75" customHeight="1">
      <c r="B383" s="394" t="s">
        <v>1268</v>
      </c>
      <c r="C383" s="395">
        <v>30294047000176</v>
      </c>
      <c r="D383" s="396" t="s">
        <v>24</v>
      </c>
      <c r="E383" s="396" t="s">
        <v>911</v>
      </c>
      <c r="F383" s="396" t="s">
        <v>915</v>
      </c>
      <c r="G383" s="397" t="s">
        <v>62</v>
      </c>
      <c r="H383" s="397" t="s">
        <v>1692</v>
      </c>
      <c r="I383" s="397" t="s">
        <v>62</v>
      </c>
      <c r="J383" s="397"/>
      <c r="K383" s="398" t="s">
        <v>81</v>
      </c>
      <c r="L383" s="399"/>
      <c r="M383" s="399" t="s">
        <v>62</v>
      </c>
      <c r="N383" s="398">
        <v>470627</v>
      </c>
      <c r="O383" s="398" t="s">
        <v>1675</v>
      </c>
      <c r="P383" s="402">
        <v>43292</v>
      </c>
      <c r="Q383" s="403">
        <v>13124726.890000001</v>
      </c>
      <c r="R383" s="403">
        <v>14737894.786309537</v>
      </c>
      <c r="S383" s="398">
        <v>5</v>
      </c>
      <c r="T383" s="400">
        <v>-2.2292890356473305E-2</v>
      </c>
      <c r="U383" s="400">
        <v>-0.2881845447949673</v>
      </c>
      <c r="V383" s="400">
        <v>-1.3877807609739223E-2</v>
      </c>
      <c r="W383" s="400">
        <v>-0.13604891829053911</v>
      </c>
      <c r="X383" s="400">
        <v>7.9882788163218033E-2</v>
      </c>
      <c r="Y383" s="400">
        <v>0.6057656941929076</v>
      </c>
      <c r="Z383" s="400">
        <v>9.4645350394289673E-2</v>
      </c>
      <c r="AA383" s="400">
        <v>0.53799485455283347</v>
      </c>
      <c r="AB383" s="400">
        <v>4.6819792741653647E-2</v>
      </c>
      <c r="AC383" s="404">
        <v>-2.3501696473754565</v>
      </c>
      <c r="AD383" s="607">
        <v>30294098000106</v>
      </c>
      <c r="AE383" s="401" t="s">
        <v>328</v>
      </c>
      <c r="AF383" s="401" t="s">
        <v>1028</v>
      </c>
      <c r="AG383" s="405" t="s">
        <v>1836</v>
      </c>
      <c r="AH383" s="405" t="s">
        <v>1019</v>
      </c>
      <c r="AI383" s="405">
        <v>5000</v>
      </c>
      <c r="AJ383" s="405">
        <v>0</v>
      </c>
      <c r="AK383" s="405">
        <v>100</v>
      </c>
      <c r="AL383" s="400">
        <v>9.300000000000001E-3</v>
      </c>
      <c r="AM383" s="400" t="s">
        <v>62</v>
      </c>
      <c r="AN383" s="400" t="s">
        <v>62</v>
      </c>
      <c r="AO383" s="401" t="s">
        <v>1678</v>
      </c>
      <c r="AP383" s="401" t="s">
        <v>24</v>
      </c>
      <c r="AQ383" s="407" t="s">
        <v>977</v>
      </c>
      <c r="AR383" s="400">
        <v>4.6499999999999996E-3</v>
      </c>
      <c r="AS383" s="400">
        <v>4.6499999999999996E-3</v>
      </c>
      <c r="AT383" s="400"/>
      <c r="AW383" s="226"/>
      <c r="AX383" s="226"/>
      <c r="AY383" s="212"/>
      <c r="AZ383" s="212"/>
      <c r="BA383" s="212"/>
      <c r="BB383" s="212"/>
      <c r="BC383" s="212"/>
      <c r="BD383" s="212"/>
      <c r="BE383" s="212"/>
      <c r="BF383" s="212"/>
      <c r="BG383" s="214"/>
      <c r="BH383" s="214"/>
      <c r="BI383" s="227"/>
      <c r="BJ383" s="227"/>
      <c r="BK383" s="227"/>
      <c r="BL383" s="249"/>
      <c r="BM383" s="214"/>
      <c r="BN383" s="214"/>
      <c r="BO383" s="214"/>
      <c r="BP383" s="214"/>
      <c r="BQ383" s="214"/>
      <c r="BR383" s="214"/>
      <c r="BS383" s="214"/>
      <c r="BT383" s="214"/>
      <c r="BU383" s="214"/>
      <c r="BV383" s="217"/>
      <c r="BW383" s="212"/>
    </row>
    <row r="384" spans="2:75" ht="15.75" customHeight="1">
      <c r="B384" s="394" t="s">
        <v>1284</v>
      </c>
      <c r="C384" s="395">
        <v>10447046000107</v>
      </c>
      <c r="D384" s="396" t="s">
        <v>24</v>
      </c>
      <c r="E384" s="396" t="s">
        <v>911</v>
      </c>
      <c r="F384" s="396" t="s">
        <v>915</v>
      </c>
      <c r="G384" s="397" t="s">
        <v>62</v>
      </c>
      <c r="H384" s="397" t="s">
        <v>1692</v>
      </c>
      <c r="I384" s="397" t="s">
        <v>62</v>
      </c>
      <c r="J384" s="397" t="s">
        <v>904</v>
      </c>
      <c r="K384" s="398" t="s">
        <v>81</v>
      </c>
      <c r="L384" s="399"/>
      <c r="M384" s="399" t="s">
        <v>62</v>
      </c>
      <c r="N384" s="398">
        <v>226025</v>
      </c>
      <c r="O384" s="398" t="s">
        <v>1675</v>
      </c>
      <c r="P384" s="402">
        <v>39923</v>
      </c>
      <c r="Q384" s="403">
        <v>68928854.260000005</v>
      </c>
      <c r="R384" s="403">
        <v>88178523.034960374</v>
      </c>
      <c r="S384" s="398">
        <v>5</v>
      </c>
      <c r="T384" s="400">
        <v>5.8881148698946895E-2</v>
      </c>
      <c r="U384" s="400">
        <v>0.76116810173444005</v>
      </c>
      <c r="V384" s="400">
        <v>6.3684592385137462E-2</v>
      </c>
      <c r="W384" s="400">
        <v>0.62432194979352829</v>
      </c>
      <c r="X384" s="400">
        <v>5.5828863536999451E-2</v>
      </c>
      <c r="Y384" s="400">
        <v>0.4233604141031172</v>
      </c>
      <c r="Z384" s="400">
        <v>0.16993039060246762</v>
      </c>
      <c r="AA384" s="400">
        <v>0.96593942962248858</v>
      </c>
      <c r="AB384" s="400">
        <v>3.7224673662236314E-2</v>
      </c>
      <c r="AC384" s="404">
        <v>-0.93260531149885673</v>
      </c>
      <c r="AD384" s="607" t="s">
        <v>62</v>
      </c>
      <c r="AE384" s="401" t="s">
        <v>335</v>
      </c>
      <c r="AF384" s="401" t="s">
        <v>1018</v>
      </c>
      <c r="AG384" s="405" t="s">
        <v>1835</v>
      </c>
      <c r="AH384" s="405" t="s">
        <v>1024</v>
      </c>
      <c r="AI384" s="405">
        <v>1000</v>
      </c>
      <c r="AJ384" s="405">
        <v>300</v>
      </c>
      <c r="AK384" s="405">
        <v>0</v>
      </c>
      <c r="AL384" s="400">
        <v>1.4999999999999999E-2</v>
      </c>
      <c r="AM384" s="400">
        <v>0.2</v>
      </c>
      <c r="AN384" s="400" t="s">
        <v>62</v>
      </c>
      <c r="AO384" s="401" t="s">
        <v>1678</v>
      </c>
      <c r="AP384" s="401" t="s">
        <v>24</v>
      </c>
      <c r="AQ384" s="407" t="s">
        <v>966</v>
      </c>
      <c r="AR384" s="400">
        <v>4.0000000000000001E-3</v>
      </c>
      <c r="AS384" s="400">
        <v>4.0000000000000001E-3</v>
      </c>
      <c r="AT384" s="400"/>
      <c r="AW384" s="226"/>
      <c r="AX384" s="226"/>
      <c r="AY384" s="212"/>
      <c r="AZ384" s="212"/>
      <c r="BA384" s="212"/>
      <c r="BB384" s="212"/>
      <c r="BC384" s="212"/>
      <c r="BD384" s="212"/>
      <c r="BE384" s="212"/>
      <c r="BF384" s="212"/>
      <c r="BG384" s="214"/>
      <c r="BH384" s="214"/>
      <c r="BI384" s="227"/>
      <c r="BJ384" s="227"/>
      <c r="BK384" s="227"/>
      <c r="BL384" s="249"/>
      <c r="BM384" s="214"/>
      <c r="BN384" s="214"/>
      <c r="BO384" s="214"/>
      <c r="BP384" s="214"/>
      <c r="BQ384" s="214"/>
      <c r="BR384" s="214"/>
      <c r="BS384" s="214"/>
      <c r="BT384" s="214"/>
      <c r="BU384" s="214"/>
      <c r="BV384" s="217"/>
      <c r="BW384" s="212"/>
    </row>
    <row r="385" spans="2:75" ht="15.75" customHeight="1">
      <c r="B385" s="394" t="s">
        <v>1297</v>
      </c>
      <c r="C385" s="395">
        <v>42084858000121</v>
      </c>
      <c r="D385" s="396" t="s">
        <v>24</v>
      </c>
      <c r="E385" s="396" t="s">
        <v>912</v>
      </c>
      <c r="F385" s="396" t="s">
        <v>915</v>
      </c>
      <c r="G385" s="397" t="s">
        <v>62</v>
      </c>
      <c r="H385" s="397" t="s">
        <v>1692</v>
      </c>
      <c r="I385" s="397" t="s">
        <v>62</v>
      </c>
      <c r="J385" s="397"/>
      <c r="K385" s="398"/>
      <c r="L385" s="399"/>
      <c r="M385" s="399" t="s">
        <v>62</v>
      </c>
      <c r="N385" s="398">
        <v>602701</v>
      </c>
      <c r="O385" s="398" t="s">
        <v>1675</v>
      </c>
      <c r="P385" s="402">
        <v>44399</v>
      </c>
      <c r="Q385" s="403">
        <v>3666758.9</v>
      </c>
      <c r="R385" s="403">
        <v>4291488.8526190501</v>
      </c>
      <c r="S385" s="398">
        <v>5</v>
      </c>
      <c r="T385" s="400">
        <v>-4.9725429464746784E-2</v>
      </c>
      <c r="U385" s="400">
        <v>-0.64281033216812988</v>
      </c>
      <c r="V385" s="400">
        <v>-3.8301410628871602E-2</v>
      </c>
      <c r="W385" s="400">
        <v>-0.37548189394143472</v>
      </c>
      <c r="X385" s="400" t="s">
        <v>1781</v>
      </c>
      <c r="Y385" s="400" t="s">
        <v>1781</v>
      </c>
      <c r="Z385" s="400" t="s">
        <v>1781</v>
      </c>
      <c r="AA385" s="400" t="s">
        <v>1781</v>
      </c>
      <c r="AB385" s="400">
        <v>5.32450577240327E-2</v>
      </c>
      <c r="AC385" s="404">
        <v>-2.5315423291696564</v>
      </c>
      <c r="AD385" s="607">
        <v>42084903000148</v>
      </c>
      <c r="AE385" s="401" t="s">
        <v>1296</v>
      </c>
      <c r="AF385" s="401" t="s">
        <v>1026</v>
      </c>
      <c r="AG385" s="405" t="s">
        <v>1027</v>
      </c>
      <c r="AH385" s="405" t="s">
        <v>1024</v>
      </c>
      <c r="AI385" s="405">
        <v>10000</v>
      </c>
      <c r="AJ385" s="405">
        <v>5000</v>
      </c>
      <c r="AK385" s="405">
        <v>5000</v>
      </c>
      <c r="AL385" s="400">
        <v>1.8700000000000001E-2</v>
      </c>
      <c r="AM385" s="400">
        <v>0.2</v>
      </c>
      <c r="AN385" s="400" t="s">
        <v>103</v>
      </c>
      <c r="AO385" s="401" t="s">
        <v>1678</v>
      </c>
      <c r="AP385" s="401" t="s">
        <v>24</v>
      </c>
      <c r="AQ385" s="407" t="s">
        <v>966</v>
      </c>
      <c r="AR385" s="400">
        <v>4.9872900000000001E-3</v>
      </c>
      <c r="AS385" s="400">
        <v>4.9872900000000001E-3</v>
      </c>
      <c r="AT385" s="400"/>
      <c r="AW385" s="226"/>
      <c r="AX385" s="226"/>
      <c r="AY385" s="212"/>
      <c r="AZ385" s="212"/>
      <c r="BA385" s="212"/>
      <c r="BB385" s="212"/>
      <c r="BC385" s="212"/>
      <c r="BD385" s="212"/>
      <c r="BE385" s="212"/>
      <c r="BF385" s="212"/>
      <c r="BG385" s="214"/>
      <c r="BH385" s="214"/>
      <c r="BI385" s="227"/>
      <c r="BJ385" s="227"/>
      <c r="BK385" s="227"/>
      <c r="BL385" s="249"/>
      <c r="BM385" s="214"/>
      <c r="BN385" s="214"/>
      <c r="BO385" s="214"/>
      <c r="BP385" s="214"/>
      <c r="BQ385" s="214"/>
      <c r="BR385" s="214"/>
      <c r="BS385" s="214"/>
      <c r="BT385" s="214"/>
      <c r="BU385" s="214"/>
      <c r="BV385" s="217"/>
      <c r="BW385" s="212"/>
    </row>
    <row r="386" spans="2:75" ht="15.75" customHeight="1">
      <c r="B386" s="394" t="s">
        <v>1353</v>
      </c>
      <c r="C386" s="395">
        <v>24454718000116</v>
      </c>
      <c r="D386" s="396" t="s">
        <v>24</v>
      </c>
      <c r="E386" s="396" t="s">
        <v>911</v>
      </c>
      <c r="F386" s="396" t="s">
        <v>915</v>
      </c>
      <c r="G386" s="397" t="s">
        <v>62</v>
      </c>
      <c r="H386" s="397" t="s">
        <v>1693</v>
      </c>
      <c r="I386" s="397" t="s">
        <v>62</v>
      </c>
      <c r="J386" s="397" t="s">
        <v>907</v>
      </c>
      <c r="K386" s="398" t="s">
        <v>82</v>
      </c>
      <c r="L386" s="399"/>
      <c r="M386" s="399" t="s">
        <v>62</v>
      </c>
      <c r="N386" s="398">
        <v>419761</v>
      </c>
      <c r="O386" s="398" t="s">
        <v>1675</v>
      </c>
      <c r="P386" s="402">
        <v>42507</v>
      </c>
      <c r="Q386" s="403">
        <v>317731322.10000002</v>
      </c>
      <c r="R386" s="403">
        <v>447266059.92456347</v>
      </c>
      <c r="S386" s="398">
        <v>5</v>
      </c>
      <c r="T386" s="400">
        <v>-0.164808158542467</v>
      </c>
      <c r="U386" s="400">
        <v>-2.1305072329603156</v>
      </c>
      <c r="V386" s="400">
        <v>-0.10350709806739378</v>
      </c>
      <c r="W386" s="400">
        <v>-1.0147156613973471</v>
      </c>
      <c r="X386" s="400">
        <v>-5.5920395719560867E-2</v>
      </c>
      <c r="Y386" s="400">
        <v>-0.42405451927126708</v>
      </c>
      <c r="Z386" s="400">
        <v>0.28865549472169461</v>
      </c>
      <c r="AA386" s="400">
        <v>1.6408114107213854</v>
      </c>
      <c r="AB386" s="400">
        <v>0.16533522004868925</v>
      </c>
      <c r="AC386" s="404">
        <v>-1.166097446215469</v>
      </c>
      <c r="AD386" s="607" t="s">
        <v>62</v>
      </c>
      <c r="AE386" s="401" t="s">
        <v>346</v>
      </c>
      <c r="AF386" s="401" t="s">
        <v>1028</v>
      </c>
      <c r="AG386" s="405" t="s">
        <v>1836</v>
      </c>
      <c r="AH386" s="405" t="s">
        <v>1019</v>
      </c>
      <c r="AI386" s="405">
        <v>5000</v>
      </c>
      <c r="AJ386" s="405">
        <v>1000</v>
      </c>
      <c r="AK386" s="405">
        <v>1000</v>
      </c>
      <c r="AL386" s="400">
        <v>1.3999999999999999E-2</v>
      </c>
      <c r="AM386" s="400" t="s">
        <v>62</v>
      </c>
      <c r="AN386" s="400" t="s">
        <v>1086</v>
      </c>
      <c r="AO386" s="401" t="s">
        <v>1678</v>
      </c>
      <c r="AP386" s="401" t="s">
        <v>24</v>
      </c>
      <c r="AQ386" s="407" t="s">
        <v>977</v>
      </c>
      <c r="AR386" s="400">
        <v>7.4666666666666666E-3</v>
      </c>
      <c r="AS386" s="400">
        <v>7.4666666666666666E-3</v>
      </c>
      <c r="AT386" s="400"/>
      <c r="AW386" s="226"/>
      <c r="AX386" s="226"/>
      <c r="AY386" s="212"/>
      <c r="AZ386" s="212"/>
      <c r="BA386" s="212"/>
      <c r="BB386" s="212"/>
      <c r="BC386" s="212"/>
      <c r="BD386" s="212"/>
      <c r="BE386" s="212"/>
      <c r="BF386" s="212"/>
      <c r="BG386" s="214"/>
      <c r="BH386" s="214"/>
      <c r="BI386" s="227"/>
      <c r="BJ386" s="227"/>
      <c r="BK386" s="227"/>
      <c r="BL386" s="249"/>
      <c r="BM386" s="214"/>
      <c r="BN386" s="214"/>
      <c r="BO386" s="214"/>
      <c r="BP386" s="214"/>
      <c r="BQ386" s="214"/>
      <c r="BR386" s="214"/>
      <c r="BS386" s="214"/>
      <c r="BT386" s="214"/>
      <c r="BU386" s="214"/>
      <c r="BV386" s="217"/>
      <c r="BW386" s="212"/>
    </row>
    <row r="387" spans="2:75" ht="15.75" customHeight="1">
      <c r="B387" s="394" t="s">
        <v>1356</v>
      </c>
      <c r="C387" s="395">
        <v>19821469000110</v>
      </c>
      <c r="D387" s="396" t="s">
        <v>24</v>
      </c>
      <c r="E387" s="396" t="s">
        <v>911</v>
      </c>
      <c r="F387" s="396" t="s">
        <v>915</v>
      </c>
      <c r="G387" s="397" t="s">
        <v>62</v>
      </c>
      <c r="H387" s="397" t="s">
        <v>1183</v>
      </c>
      <c r="I387" s="397" t="s">
        <v>62</v>
      </c>
      <c r="J387" s="397" t="s">
        <v>907</v>
      </c>
      <c r="K387" s="398" t="s">
        <v>81</v>
      </c>
      <c r="L387" s="399"/>
      <c r="M387" s="399" t="s">
        <v>62</v>
      </c>
      <c r="N387" s="398">
        <v>405396</v>
      </c>
      <c r="O387" s="398" t="s">
        <v>1675</v>
      </c>
      <c r="P387" s="402">
        <v>42278</v>
      </c>
      <c r="Q387" s="403">
        <v>141407282.68000001</v>
      </c>
      <c r="R387" s="403">
        <v>305718147.38376975</v>
      </c>
      <c r="S387" s="398">
        <v>5</v>
      </c>
      <c r="T387" s="400">
        <v>-4.7418961286600392E-2</v>
      </c>
      <c r="U387" s="400">
        <v>-0.61299416784961724</v>
      </c>
      <c r="V387" s="400">
        <v>-3.0633695315779308E-2</v>
      </c>
      <c r="W387" s="400">
        <v>-0.30031264506282085</v>
      </c>
      <c r="X387" s="400">
        <v>7.9819700652395742E-2</v>
      </c>
      <c r="Y387" s="400">
        <v>0.60528729013783023</v>
      </c>
      <c r="Z387" s="400">
        <v>0.15170635879501715</v>
      </c>
      <c r="AA387" s="400">
        <v>0.86234812481173406</v>
      </c>
      <c r="AB387" s="400">
        <v>6.0989216688994832E-2</v>
      </c>
      <c r="AC387" s="404">
        <v>-2.072635455927208</v>
      </c>
      <c r="AD387" s="607">
        <v>26094770000134</v>
      </c>
      <c r="AE387" s="401" t="s">
        <v>346</v>
      </c>
      <c r="AF387" s="401" t="s">
        <v>1028</v>
      </c>
      <c r="AG387" s="405" t="s">
        <v>1836</v>
      </c>
      <c r="AH387" s="405" t="s">
        <v>1019</v>
      </c>
      <c r="AI387" s="405">
        <v>10000</v>
      </c>
      <c r="AJ387" s="405">
        <v>1000</v>
      </c>
      <c r="AK387" s="405">
        <v>1000</v>
      </c>
      <c r="AL387" s="400">
        <v>1.2500000000000001E-2</v>
      </c>
      <c r="AM387" s="400" t="s">
        <v>62</v>
      </c>
      <c r="AN387" s="400" t="s">
        <v>62</v>
      </c>
      <c r="AO387" s="401" t="s">
        <v>1678</v>
      </c>
      <c r="AP387" s="401" t="s">
        <v>24</v>
      </c>
      <c r="AQ387" s="407" t="s">
        <v>977</v>
      </c>
      <c r="AR387" s="400">
        <v>6.6666666666666671E-3</v>
      </c>
      <c r="AS387" s="400">
        <v>6.6666666666666671E-3</v>
      </c>
      <c r="AT387" s="400"/>
      <c r="AW387" s="226"/>
      <c r="AX387" s="226"/>
      <c r="AY387" s="212"/>
      <c r="AZ387" s="212"/>
      <c r="BA387" s="212"/>
      <c r="BB387" s="212"/>
      <c r="BC387" s="212"/>
      <c r="BD387" s="212"/>
      <c r="BE387" s="212"/>
      <c r="BF387" s="212"/>
      <c r="BG387" s="214"/>
      <c r="BH387" s="214"/>
      <c r="BI387" s="227"/>
      <c r="BJ387" s="227"/>
      <c r="BK387" s="227"/>
      <c r="BL387" s="249"/>
      <c r="BM387" s="214"/>
      <c r="BN387" s="214"/>
      <c r="BO387" s="214"/>
      <c r="BP387" s="214"/>
      <c r="BQ387" s="214"/>
      <c r="BR387" s="214"/>
      <c r="BS387" s="214"/>
      <c r="BT387" s="214"/>
      <c r="BU387" s="214"/>
      <c r="BV387" s="217"/>
      <c r="BW387" s="212"/>
    </row>
    <row r="388" spans="2:75" ht="15.75" customHeight="1">
      <c r="B388" s="394" t="s">
        <v>1370</v>
      </c>
      <c r="C388" s="395">
        <v>13503226000157</v>
      </c>
      <c r="D388" s="396" t="s">
        <v>24</v>
      </c>
      <c r="E388" s="396" t="s">
        <v>911</v>
      </c>
      <c r="F388" s="396" t="s">
        <v>915</v>
      </c>
      <c r="G388" s="397" t="s">
        <v>62</v>
      </c>
      <c r="H388" s="397" t="s">
        <v>1692</v>
      </c>
      <c r="I388" s="397" t="s">
        <v>62</v>
      </c>
      <c r="J388" s="397"/>
      <c r="K388" s="398" t="s">
        <v>81</v>
      </c>
      <c r="L388" s="399"/>
      <c r="M388" s="399" t="s">
        <v>62</v>
      </c>
      <c r="N388" s="398">
        <v>273589</v>
      </c>
      <c r="O388" s="398" t="s">
        <v>1675</v>
      </c>
      <c r="P388" s="402">
        <v>40667</v>
      </c>
      <c r="Q388" s="403">
        <v>39719860.450000003</v>
      </c>
      <c r="R388" s="403">
        <v>38368315.51920636</v>
      </c>
      <c r="S388" s="398">
        <v>5</v>
      </c>
      <c r="T388" s="400">
        <v>7.4864700011950669E-2</v>
      </c>
      <c r="U388" s="400">
        <v>0.96779058924905093</v>
      </c>
      <c r="V388" s="400">
        <v>7.7620000450792315E-2</v>
      </c>
      <c r="W388" s="400">
        <v>0.76093554515271788</v>
      </c>
      <c r="X388" s="400">
        <v>0.12193764459954304</v>
      </c>
      <c r="Y388" s="400">
        <v>0.92467531025790628</v>
      </c>
      <c r="Z388" s="400">
        <v>0.13344291935872277</v>
      </c>
      <c r="AA388" s="400">
        <v>0.75853281426314001</v>
      </c>
      <c r="AB388" s="400">
        <v>2.1940779463558671E-2</v>
      </c>
      <c r="AC388" s="404">
        <v>-1.0093704463084414</v>
      </c>
      <c r="AD388" s="607" t="s">
        <v>62</v>
      </c>
      <c r="AE388" s="401" t="s">
        <v>816</v>
      </c>
      <c r="AF388" s="401" t="s">
        <v>1018</v>
      </c>
      <c r="AG388" s="405" t="s">
        <v>1835</v>
      </c>
      <c r="AH388" s="405" t="s">
        <v>1024</v>
      </c>
      <c r="AI388" s="405">
        <v>5000</v>
      </c>
      <c r="AJ388" s="405">
        <v>1000</v>
      </c>
      <c r="AK388" s="405">
        <v>1000</v>
      </c>
      <c r="AL388" s="400">
        <v>0.02</v>
      </c>
      <c r="AM388" s="400">
        <v>0.2</v>
      </c>
      <c r="AN388" s="400" t="s">
        <v>1798</v>
      </c>
      <c r="AO388" s="401" t="s">
        <v>1678</v>
      </c>
      <c r="AP388" s="401" t="s">
        <v>24</v>
      </c>
      <c r="AQ388" s="407" t="s">
        <v>966</v>
      </c>
      <c r="AR388" s="400">
        <v>4.0000000000000001E-3</v>
      </c>
      <c r="AS388" s="400">
        <v>4.0000000000000001E-3</v>
      </c>
      <c r="AT388" s="400"/>
      <c r="AW388" s="226"/>
      <c r="AX388" s="226"/>
      <c r="AY388" s="212"/>
      <c r="AZ388" s="212"/>
      <c r="BA388" s="212"/>
      <c r="BB388" s="212"/>
      <c r="BC388" s="212"/>
      <c r="BD388" s="212"/>
      <c r="BE388" s="212"/>
      <c r="BF388" s="212"/>
      <c r="BG388" s="214"/>
      <c r="BH388" s="214"/>
      <c r="BI388" s="227"/>
      <c r="BJ388" s="227"/>
      <c r="BK388" s="227"/>
      <c r="BL388" s="249"/>
      <c r="BM388" s="214"/>
      <c r="BN388" s="214"/>
      <c r="BO388" s="214"/>
      <c r="BP388" s="214"/>
      <c r="BQ388" s="214"/>
      <c r="BR388" s="214"/>
      <c r="BS388" s="214"/>
      <c r="BT388" s="214"/>
      <c r="BU388" s="214"/>
      <c r="BV388" s="217"/>
      <c r="BW388" s="212"/>
    </row>
    <row r="389" spans="2:75" ht="15.75" customHeight="1">
      <c r="B389" s="394" t="s">
        <v>1435</v>
      </c>
      <c r="C389" s="395">
        <v>14806166000104</v>
      </c>
      <c r="D389" s="396" t="s">
        <v>24</v>
      </c>
      <c r="E389" s="396" t="s">
        <v>911</v>
      </c>
      <c r="F389" s="396" t="s">
        <v>915</v>
      </c>
      <c r="G389" s="397" t="s">
        <v>62</v>
      </c>
      <c r="H389" s="397" t="s">
        <v>1183</v>
      </c>
      <c r="I389" s="397" t="s">
        <v>62</v>
      </c>
      <c r="J389" s="397"/>
      <c r="K389" s="398" t="s">
        <v>81</v>
      </c>
      <c r="L389" s="399"/>
      <c r="M389" s="399" t="s">
        <v>62</v>
      </c>
      <c r="N389" s="398">
        <v>331341</v>
      </c>
      <c r="O389" s="398" t="s">
        <v>1678</v>
      </c>
      <c r="P389" s="402">
        <v>41001</v>
      </c>
      <c r="Q389" s="403">
        <v>26276422.600000001</v>
      </c>
      <c r="R389" s="403">
        <v>28344045.333373006</v>
      </c>
      <c r="S389" s="398">
        <v>5</v>
      </c>
      <c r="T389" s="400">
        <v>0.2092680755632208</v>
      </c>
      <c r="U389" s="400">
        <v>2.7052492580350265</v>
      </c>
      <c r="V389" s="400">
        <v>0.19258819590187404</v>
      </c>
      <c r="W389" s="400">
        <v>1.8880082837860257</v>
      </c>
      <c r="X389" s="400">
        <v>0.17639231383315979</v>
      </c>
      <c r="Y389" s="400">
        <v>1.3376149593215796</v>
      </c>
      <c r="Z389" s="400">
        <v>0.25394424292703976</v>
      </c>
      <c r="AA389" s="400">
        <v>1.4435014025401613</v>
      </c>
      <c r="AB389" s="400">
        <v>6.3267566495169861E-2</v>
      </c>
      <c r="AC389" s="404">
        <v>1.2806571245115701</v>
      </c>
      <c r="AD389" s="607">
        <v>14146709000104</v>
      </c>
      <c r="AE389" s="401" t="s">
        <v>509</v>
      </c>
      <c r="AF389" s="401" t="s">
        <v>1023</v>
      </c>
      <c r="AG389" s="405" t="s">
        <v>96</v>
      </c>
      <c r="AH389" s="405" t="s">
        <v>1024</v>
      </c>
      <c r="AI389" s="405">
        <v>5000</v>
      </c>
      <c r="AJ389" s="405">
        <v>1000</v>
      </c>
      <c r="AK389" s="405">
        <v>1000</v>
      </c>
      <c r="AL389" s="400">
        <v>1.9E-2</v>
      </c>
      <c r="AM389" s="400">
        <v>0.2</v>
      </c>
      <c r="AN389" s="400" t="s">
        <v>103</v>
      </c>
      <c r="AO389" s="401" t="s">
        <v>1678</v>
      </c>
      <c r="AP389" s="401" t="s">
        <v>24</v>
      </c>
      <c r="AQ389" s="407" t="s">
        <v>962</v>
      </c>
      <c r="AR389" s="400">
        <v>6.6674166666666661E-3</v>
      </c>
      <c r="AS389" s="400">
        <v>6.6674166666666661E-3</v>
      </c>
      <c r="AT389" s="400"/>
      <c r="AW389" s="226"/>
      <c r="AX389" s="226"/>
      <c r="AY389" s="212"/>
      <c r="AZ389" s="212"/>
      <c r="BA389" s="212"/>
      <c r="BB389" s="212"/>
      <c r="BC389" s="212"/>
      <c r="BD389" s="212"/>
      <c r="BE389" s="212"/>
      <c r="BF389" s="212"/>
      <c r="BG389" s="214"/>
      <c r="BH389" s="214"/>
      <c r="BI389" s="227"/>
      <c r="BJ389" s="227"/>
      <c r="BK389" s="227"/>
      <c r="BL389" s="249"/>
      <c r="BM389" s="214"/>
      <c r="BN389" s="214"/>
      <c r="BO389" s="214"/>
      <c r="BP389" s="214"/>
      <c r="BQ389" s="214"/>
      <c r="BR389" s="214"/>
      <c r="BS389" s="214"/>
      <c r="BT389" s="214"/>
      <c r="BU389" s="214"/>
      <c r="BV389" s="217"/>
      <c r="BW389" s="212"/>
    </row>
    <row r="390" spans="2:75" ht="15.75" customHeight="1">
      <c r="B390" s="394" t="s">
        <v>1539</v>
      </c>
      <c r="C390" s="395">
        <v>10462072000104</v>
      </c>
      <c r="D390" s="396" t="s">
        <v>24</v>
      </c>
      <c r="E390" s="396" t="s">
        <v>911</v>
      </c>
      <c r="F390" s="396" t="s">
        <v>915</v>
      </c>
      <c r="G390" s="397" t="s">
        <v>62</v>
      </c>
      <c r="H390" s="397" t="s">
        <v>1692</v>
      </c>
      <c r="I390" s="397" t="s">
        <v>62</v>
      </c>
      <c r="J390" s="397"/>
      <c r="K390" s="398" t="s">
        <v>81</v>
      </c>
      <c r="L390" s="399"/>
      <c r="M390" s="399" t="s">
        <v>1775</v>
      </c>
      <c r="N390" s="398">
        <v>247995</v>
      </c>
      <c r="O390" s="398" t="s">
        <v>1675</v>
      </c>
      <c r="P390" s="402">
        <v>40304</v>
      </c>
      <c r="Q390" s="403">
        <v>33746442.549999997</v>
      </c>
      <c r="R390" s="403">
        <v>24478444.278690472</v>
      </c>
      <c r="S390" s="398">
        <v>5</v>
      </c>
      <c r="T390" s="400">
        <v>9.4115981776665913E-2</v>
      </c>
      <c r="U390" s="400">
        <v>1.2166556661130359</v>
      </c>
      <c r="V390" s="400">
        <v>0.10068458669560409</v>
      </c>
      <c r="W390" s="400">
        <v>0.98704561222291953</v>
      </c>
      <c r="X390" s="400">
        <v>0.16259854773410765</v>
      </c>
      <c r="Y390" s="400">
        <v>1.2330143252093324</v>
      </c>
      <c r="Z390" s="400">
        <v>0.19373843756893994</v>
      </c>
      <c r="AA390" s="400">
        <v>1.1012720868692951</v>
      </c>
      <c r="AB390" s="400">
        <v>3.5042492787998959E-2</v>
      </c>
      <c r="AC390" s="404">
        <v>-1.6842748119390096E-2</v>
      </c>
      <c r="AD390" s="607" t="s">
        <v>62</v>
      </c>
      <c r="AE390" s="401" t="s">
        <v>618</v>
      </c>
      <c r="AF390" s="401" t="s">
        <v>1026</v>
      </c>
      <c r="AG390" s="405" t="s">
        <v>1027</v>
      </c>
      <c r="AH390" s="405" t="s">
        <v>1024</v>
      </c>
      <c r="AI390" s="405">
        <v>1000</v>
      </c>
      <c r="AJ390" s="405">
        <v>1000</v>
      </c>
      <c r="AK390" s="405">
        <v>1000</v>
      </c>
      <c r="AL390" s="400">
        <v>8.0000000000000002E-3</v>
      </c>
      <c r="AM390" s="400">
        <v>0.2</v>
      </c>
      <c r="AN390" s="400" t="s">
        <v>103</v>
      </c>
      <c r="AO390" s="401" t="s">
        <v>1675</v>
      </c>
      <c r="AP390" s="401" t="s">
        <v>24</v>
      </c>
      <c r="AQ390" s="407" t="s">
        <v>984</v>
      </c>
      <c r="AR390" s="400">
        <v>2E-3</v>
      </c>
      <c r="AS390" s="400">
        <v>2E-3</v>
      </c>
      <c r="AT390" s="400"/>
      <c r="AW390" s="226"/>
      <c r="AX390" s="226"/>
      <c r="AY390" s="212"/>
      <c r="AZ390" s="212"/>
      <c r="BA390" s="212"/>
      <c r="BB390" s="212"/>
      <c r="BC390" s="212"/>
      <c r="BD390" s="212"/>
      <c r="BE390" s="212"/>
      <c r="BF390" s="212"/>
      <c r="BG390" s="214"/>
      <c r="BH390" s="214"/>
      <c r="BI390" s="227"/>
      <c r="BJ390" s="227"/>
      <c r="BK390" s="227"/>
      <c r="BL390" s="249"/>
      <c r="BM390" s="214"/>
      <c r="BN390" s="214"/>
      <c r="BO390" s="214"/>
      <c r="BP390" s="214"/>
      <c r="BQ390" s="214"/>
      <c r="BR390" s="214"/>
      <c r="BS390" s="214"/>
      <c r="BT390" s="214"/>
      <c r="BU390" s="214"/>
      <c r="BV390" s="217"/>
      <c r="BW390" s="212"/>
    </row>
    <row r="391" spans="2:75" ht="15.75" customHeight="1">
      <c r="B391" s="394" t="s">
        <v>1569</v>
      </c>
      <c r="C391" s="395">
        <v>27528774000146</v>
      </c>
      <c r="D391" s="396" t="s">
        <v>24</v>
      </c>
      <c r="E391" s="396" t="s">
        <v>912</v>
      </c>
      <c r="F391" s="396" t="s">
        <v>915</v>
      </c>
      <c r="G391" s="397" t="s">
        <v>62</v>
      </c>
      <c r="H391" s="397" t="s">
        <v>1693</v>
      </c>
      <c r="I391" s="397" t="s">
        <v>62</v>
      </c>
      <c r="J391" s="397" t="s">
        <v>907</v>
      </c>
      <c r="K391" s="398" t="s">
        <v>81</v>
      </c>
      <c r="L391" s="399"/>
      <c r="M391" s="399" t="s">
        <v>62</v>
      </c>
      <c r="N391" s="398">
        <v>444790</v>
      </c>
      <c r="O391" s="398" t="s">
        <v>1675</v>
      </c>
      <c r="P391" s="402">
        <v>42936</v>
      </c>
      <c r="Q391" s="403">
        <v>718681.62</v>
      </c>
      <c r="R391" s="403">
        <v>1677847.5482936508</v>
      </c>
      <c r="S391" s="398">
        <v>5</v>
      </c>
      <c r="T391" s="400">
        <v>-0.11899908099925527</v>
      </c>
      <c r="U391" s="400">
        <v>-1.5383243464807952</v>
      </c>
      <c r="V391" s="400">
        <v>-0.14266988029997785</v>
      </c>
      <c r="W391" s="400">
        <v>-1.3986418772537959</v>
      </c>
      <c r="X391" s="400">
        <v>-0.1551086487913933</v>
      </c>
      <c r="Y391" s="400">
        <v>-1.1762170609075691</v>
      </c>
      <c r="Z391" s="400">
        <v>-0.1939753946267031</v>
      </c>
      <c r="AA391" s="400">
        <v>-1.1026190276043177</v>
      </c>
      <c r="AB391" s="400">
        <v>9.033504182445623E-2</v>
      </c>
      <c r="AC391" s="404">
        <v>-2.7338379559189474</v>
      </c>
      <c r="AD391" s="607">
        <v>18851134000181</v>
      </c>
      <c r="AE391" s="401" t="s">
        <v>328</v>
      </c>
      <c r="AF391" s="401" t="s">
        <v>1028</v>
      </c>
      <c r="AG391" s="405" t="s">
        <v>1836</v>
      </c>
      <c r="AH391" s="405" t="s">
        <v>1019</v>
      </c>
      <c r="AI391" s="405">
        <v>5000</v>
      </c>
      <c r="AJ391" s="405">
        <v>0</v>
      </c>
      <c r="AK391" s="405">
        <v>0</v>
      </c>
      <c r="AL391" s="400">
        <v>9.300000000000001E-3</v>
      </c>
      <c r="AM391" s="400" t="s">
        <v>62</v>
      </c>
      <c r="AN391" s="400" t="s">
        <v>62</v>
      </c>
      <c r="AO391" s="401" t="s">
        <v>1678</v>
      </c>
      <c r="AP391" s="401" t="s">
        <v>24</v>
      </c>
      <c r="AQ391" s="407" t="s">
        <v>977</v>
      </c>
      <c r="AR391" s="400">
        <v>4.6499999999999996E-3</v>
      </c>
      <c r="AS391" s="400">
        <v>4.6499999999999996E-3</v>
      </c>
      <c r="AT391" s="400"/>
      <c r="AW391" s="226"/>
      <c r="AX391" s="226"/>
      <c r="AY391" s="212"/>
      <c r="AZ391" s="212"/>
      <c r="BA391" s="212"/>
      <c r="BB391" s="214"/>
      <c r="BC391" s="212"/>
      <c r="BD391" s="212"/>
      <c r="BE391" s="212"/>
      <c r="BF391" s="212"/>
      <c r="BG391" s="214"/>
      <c r="BH391" s="214"/>
      <c r="BI391" s="227"/>
      <c r="BJ391" s="227"/>
      <c r="BK391" s="227"/>
      <c r="BL391" s="214"/>
      <c r="BM391" s="214"/>
      <c r="BN391" s="214"/>
      <c r="BO391" s="214"/>
      <c r="BP391" s="214"/>
      <c r="BQ391" s="214"/>
      <c r="BR391" s="214"/>
      <c r="BS391" s="214"/>
      <c r="BT391" s="215"/>
      <c r="BU391" s="216"/>
      <c r="BV391" s="217"/>
      <c r="BW391" s="213"/>
    </row>
    <row r="392" spans="2:75" ht="15.75" customHeight="1">
      <c r="B392" s="394" t="s">
        <v>1634</v>
      </c>
      <c r="C392" s="395">
        <v>22773406000140</v>
      </c>
      <c r="D392" s="396" t="s">
        <v>24</v>
      </c>
      <c r="E392" s="396" t="s">
        <v>911</v>
      </c>
      <c r="F392" s="396" t="s">
        <v>915</v>
      </c>
      <c r="G392" s="397" t="s">
        <v>62</v>
      </c>
      <c r="H392" s="397" t="s">
        <v>1693</v>
      </c>
      <c r="I392" s="397" t="s">
        <v>62</v>
      </c>
      <c r="J392" s="397"/>
      <c r="K392" s="398" t="s">
        <v>81</v>
      </c>
      <c r="L392" s="399"/>
      <c r="M392" s="399" t="s">
        <v>62</v>
      </c>
      <c r="N392" s="398">
        <v>410373</v>
      </c>
      <c r="O392" s="398" t="s">
        <v>1675</v>
      </c>
      <c r="P392" s="402">
        <v>42332</v>
      </c>
      <c r="Q392" s="403">
        <v>33598761.25</v>
      </c>
      <c r="R392" s="403">
        <v>79319666.568055525</v>
      </c>
      <c r="S392" s="398">
        <v>5</v>
      </c>
      <c r="T392" s="400">
        <v>-0.14725987216704961</v>
      </c>
      <c r="U392" s="400">
        <v>-1.9036571098867541</v>
      </c>
      <c r="V392" s="400">
        <v>-0.14352155883505924</v>
      </c>
      <c r="W392" s="400">
        <v>-1.4069911746851695</v>
      </c>
      <c r="X392" s="400">
        <v>-9.4993729804991101E-2</v>
      </c>
      <c r="Y392" s="400">
        <v>-0.72035470972444082</v>
      </c>
      <c r="Z392" s="400">
        <v>-9.4958567793137494E-3</v>
      </c>
      <c r="AA392" s="400">
        <v>-5.3977528378928871E-2</v>
      </c>
      <c r="AB392" s="400">
        <v>0.12209435856975497</v>
      </c>
      <c r="AC392" s="404">
        <v>-2.0018703008799972</v>
      </c>
      <c r="AD392" s="607">
        <v>22282992000120</v>
      </c>
      <c r="AE392" s="401" t="s">
        <v>442</v>
      </c>
      <c r="AF392" s="401" t="s">
        <v>1037</v>
      </c>
      <c r="AG392" s="405" t="s">
        <v>1037</v>
      </c>
      <c r="AH392" s="405" t="s">
        <v>1019</v>
      </c>
      <c r="AI392" s="405">
        <v>1000</v>
      </c>
      <c r="AJ392" s="405">
        <v>100</v>
      </c>
      <c r="AK392" s="405">
        <v>500</v>
      </c>
      <c r="AL392" s="400">
        <v>0.01</v>
      </c>
      <c r="AM392" s="400" t="s">
        <v>62</v>
      </c>
      <c r="AN392" s="400" t="s">
        <v>1798</v>
      </c>
      <c r="AO392" s="401" t="s">
        <v>1678</v>
      </c>
      <c r="AP392" s="401" t="s">
        <v>24</v>
      </c>
      <c r="AQ392" s="407" t="s">
        <v>977</v>
      </c>
      <c r="AR392" s="400">
        <v>5.5000000000000005E-3</v>
      </c>
      <c r="AS392" s="400">
        <v>5.5000000000000005E-3</v>
      </c>
      <c r="AT392" s="400"/>
      <c r="AW392" s="226"/>
      <c r="AX392" s="226"/>
      <c r="AY392" s="212"/>
      <c r="AZ392" s="212"/>
      <c r="BA392" s="212"/>
      <c r="BB392" s="214"/>
      <c r="BC392" s="212"/>
      <c r="BD392" s="212"/>
      <c r="BE392" s="212"/>
      <c r="BF392" s="212"/>
      <c r="BG392" s="214"/>
      <c r="BH392" s="214"/>
      <c r="BI392" s="227"/>
      <c r="BJ392" s="227"/>
      <c r="BK392" s="227"/>
      <c r="BL392" s="214"/>
      <c r="BM392" s="214"/>
      <c r="BN392" s="214"/>
      <c r="BO392" s="214"/>
      <c r="BP392" s="214"/>
      <c r="BQ392" s="214"/>
      <c r="BR392" s="214"/>
      <c r="BS392" s="214"/>
      <c r="BT392" s="215"/>
      <c r="BU392" s="216"/>
      <c r="BV392" s="217"/>
      <c r="BW392" s="213"/>
    </row>
    <row r="393" spans="2:75" ht="15.75" customHeight="1">
      <c r="B393" s="394" t="s">
        <v>1637</v>
      </c>
      <c r="C393" s="395">
        <v>23872712000104</v>
      </c>
      <c r="D393" s="396" t="s">
        <v>24</v>
      </c>
      <c r="E393" s="396" t="s">
        <v>911</v>
      </c>
      <c r="F393" s="396" t="s">
        <v>915</v>
      </c>
      <c r="G393" s="397" t="s">
        <v>62</v>
      </c>
      <c r="H393" s="397" t="s">
        <v>1693</v>
      </c>
      <c r="I393" s="397" t="s">
        <v>62</v>
      </c>
      <c r="J393" s="397"/>
      <c r="K393" s="398" t="s">
        <v>82</v>
      </c>
      <c r="L393" s="399"/>
      <c r="M393" s="399" t="s">
        <v>62</v>
      </c>
      <c r="N393" s="398">
        <v>421693</v>
      </c>
      <c r="O393" s="398" t="s">
        <v>1678</v>
      </c>
      <c r="P393" s="402">
        <v>42587</v>
      </c>
      <c r="Q393" s="403">
        <v>84459058.879999995</v>
      </c>
      <c r="R393" s="403">
        <v>157353061.44099188</v>
      </c>
      <c r="S393" s="398">
        <v>5</v>
      </c>
      <c r="T393" s="400">
        <v>-0.24542186745084893</v>
      </c>
      <c r="U393" s="400">
        <v>-3.1726163823129547</v>
      </c>
      <c r="V393" s="400">
        <v>-0.19708743030634213</v>
      </c>
      <c r="W393" s="400">
        <v>-1.932115825198683</v>
      </c>
      <c r="X393" s="400">
        <v>-0.19345091876125109</v>
      </c>
      <c r="Y393" s="400">
        <v>-1.4669734593668478</v>
      </c>
      <c r="Z393" s="400">
        <v>0.14005278234970886</v>
      </c>
      <c r="AA393" s="400">
        <v>0.79610541834390292</v>
      </c>
      <c r="AB393" s="400">
        <v>0.17643050712372144</v>
      </c>
      <c r="AC393" s="404">
        <v>-1.7050513324609839</v>
      </c>
      <c r="AD393" s="607" t="s">
        <v>62</v>
      </c>
      <c r="AE393" s="401" t="s">
        <v>442</v>
      </c>
      <c r="AF393" s="401" t="s">
        <v>1037</v>
      </c>
      <c r="AG393" s="405" t="s">
        <v>1037</v>
      </c>
      <c r="AH393" s="405" t="s">
        <v>1019</v>
      </c>
      <c r="AI393" s="405">
        <v>1000</v>
      </c>
      <c r="AJ393" s="405">
        <v>100</v>
      </c>
      <c r="AK393" s="405">
        <v>500</v>
      </c>
      <c r="AL393" s="400">
        <v>0.01</v>
      </c>
      <c r="AM393" s="400" t="s">
        <v>62</v>
      </c>
      <c r="AN393" s="400" t="s">
        <v>1798</v>
      </c>
      <c r="AO393" s="401" t="s">
        <v>1675</v>
      </c>
      <c r="AP393" s="401" t="s">
        <v>24</v>
      </c>
      <c r="AQ393" s="407" t="s">
        <v>977</v>
      </c>
      <c r="AR393" s="400">
        <v>5.3333333333333332E-3</v>
      </c>
      <c r="AS393" s="400">
        <v>5.3333333333333332E-3</v>
      </c>
      <c r="AT393" s="400"/>
      <c r="AW393" s="226"/>
      <c r="AX393" s="226"/>
      <c r="AY393" s="212"/>
      <c r="AZ393" s="212"/>
      <c r="BA393" s="212"/>
      <c r="BB393" s="214"/>
      <c r="BC393" s="212"/>
      <c r="BD393" s="212"/>
      <c r="BE393" s="212"/>
      <c r="BF393" s="212"/>
      <c r="BG393" s="214"/>
      <c r="BH393" s="214"/>
      <c r="BI393" s="227"/>
      <c r="BJ393" s="227"/>
      <c r="BK393" s="227"/>
      <c r="BL393" s="214"/>
      <c r="BM393" s="214"/>
      <c r="BN393" s="214"/>
      <c r="BO393" s="214"/>
      <c r="BP393" s="214"/>
      <c r="BQ393" s="214"/>
      <c r="BR393" s="214"/>
      <c r="BS393" s="214"/>
      <c r="BT393" s="215"/>
      <c r="BU393" s="216"/>
      <c r="BV393" s="217"/>
      <c r="BW393" s="213"/>
    </row>
    <row r="394" spans="2:75" ht="15.75" customHeight="1">
      <c r="B394" s="394" t="s">
        <v>1112</v>
      </c>
      <c r="C394" s="395">
        <v>39293641000117</v>
      </c>
      <c r="D394" s="396" t="s">
        <v>27</v>
      </c>
      <c r="E394" s="396" t="s">
        <v>903</v>
      </c>
      <c r="F394" s="396" t="s">
        <v>1178</v>
      </c>
      <c r="G394" s="397"/>
      <c r="H394" s="397" t="s">
        <v>62</v>
      </c>
      <c r="I394" s="397" t="s">
        <v>62</v>
      </c>
      <c r="J394" s="397" t="s">
        <v>907</v>
      </c>
      <c r="K394" s="398"/>
      <c r="L394" s="399"/>
      <c r="M394" s="399" t="s">
        <v>1775</v>
      </c>
      <c r="N394" s="398">
        <v>570451</v>
      </c>
      <c r="O394" s="398" t="s">
        <v>1675</v>
      </c>
      <c r="P394" s="402">
        <v>44193</v>
      </c>
      <c r="Q394" s="403">
        <v>6533933.4199999999</v>
      </c>
      <c r="R394" s="403">
        <v>6297809.5947222253</v>
      </c>
      <c r="S394" s="398">
        <v>5</v>
      </c>
      <c r="T394" s="400">
        <v>-0.22170274015882241</v>
      </c>
      <c r="U394" s="400">
        <v>-2.8659945942772151</v>
      </c>
      <c r="V394" s="400">
        <v>-0.13631672076377477</v>
      </c>
      <c r="W394" s="400">
        <v>-1.3363596705152423</v>
      </c>
      <c r="X394" s="400" t="s">
        <v>1781</v>
      </c>
      <c r="Y394" s="400" t="s">
        <v>1781</v>
      </c>
      <c r="Z394" s="400" t="s">
        <v>1781</v>
      </c>
      <c r="AA394" s="400" t="s">
        <v>1781</v>
      </c>
      <c r="AB394" s="400">
        <v>0.19932050114807071</v>
      </c>
      <c r="AC394" s="404">
        <v>-1.1229422037456938</v>
      </c>
      <c r="AD394" s="607">
        <v>40910469000182</v>
      </c>
      <c r="AE394" s="401" t="s">
        <v>1800</v>
      </c>
      <c r="AF394" s="401" t="s">
        <v>1800</v>
      </c>
      <c r="AG394" s="405" t="s">
        <v>1838</v>
      </c>
      <c r="AH394" s="405" t="s">
        <v>1019</v>
      </c>
      <c r="AI394" s="405">
        <v>1000</v>
      </c>
      <c r="AJ394" s="405" t="s">
        <v>1797</v>
      </c>
      <c r="AK394" s="405" t="s">
        <v>1797</v>
      </c>
      <c r="AL394" s="400">
        <v>5.0000000000000001E-3</v>
      </c>
      <c r="AM394" s="400" t="s">
        <v>62</v>
      </c>
      <c r="AN394" s="400" t="s">
        <v>1086</v>
      </c>
      <c r="AO394" s="401" t="s">
        <v>1678</v>
      </c>
      <c r="AP394" s="401" t="s">
        <v>1021</v>
      </c>
      <c r="AQ394" s="407" t="s">
        <v>985</v>
      </c>
      <c r="AR394" s="400">
        <v>1.6665E-3</v>
      </c>
      <c r="AS394" s="400">
        <v>1.6665E-3</v>
      </c>
      <c r="AT394" s="400"/>
      <c r="AW394" s="226"/>
      <c r="AX394" s="226"/>
      <c r="AY394" s="212"/>
      <c r="AZ394" s="212"/>
      <c r="BA394" s="212"/>
      <c r="BB394" s="214"/>
      <c r="BC394" s="212"/>
      <c r="BD394" s="212"/>
      <c r="BE394" s="212"/>
      <c r="BF394" s="212"/>
      <c r="BG394" s="214"/>
      <c r="BH394" s="214"/>
      <c r="BI394" s="227"/>
      <c r="BJ394" s="227"/>
      <c r="BK394" s="227"/>
      <c r="BL394" s="214"/>
      <c r="BM394" s="214"/>
      <c r="BN394" s="214"/>
      <c r="BO394" s="214"/>
      <c r="BP394" s="214"/>
      <c r="BQ394" s="214"/>
      <c r="BR394" s="214"/>
      <c r="BS394" s="214"/>
      <c r="BT394" s="215"/>
      <c r="BU394" s="216"/>
      <c r="BV394" s="217"/>
      <c r="BW394" s="213"/>
    </row>
    <row r="395" spans="2:75" ht="15.75" customHeight="1">
      <c r="B395" s="394" t="s">
        <v>1470</v>
      </c>
      <c r="C395" s="395">
        <v>33158068000152</v>
      </c>
      <c r="D395" s="396" t="s">
        <v>27</v>
      </c>
      <c r="E395" s="396" t="s">
        <v>903</v>
      </c>
      <c r="F395" s="396" t="s">
        <v>1178</v>
      </c>
      <c r="G395" s="397"/>
      <c r="H395" s="397" t="s">
        <v>62</v>
      </c>
      <c r="I395" s="397" t="s">
        <v>62</v>
      </c>
      <c r="J395" s="397" t="s">
        <v>907</v>
      </c>
      <c r="K395" s="398"/>
      <c r="L395" s="399"/>
      <c r="M395" s="399" t="s">
        <v>62</v>
      </c>
      <c r="N395" s="398">
        <v>502243</v>
      </c>
      <c r="O395" s="398" t="s">
        <v>1675</v>
      </c>
      <c r="P395" s="402">
        <v>43668</v>
      </c>
      <c r="Q395" s="403">
        <v>20487240.98</v>
      </c>
      <c r="R395" s="403">
        <v>43816956.103928573</v>
      </c>
      <c r="S395" s="398">
        <v>5</v>
      </c>
      <c r="T395" s="400">
        <v>-0.16666518813954889</v>
      </c>
      <c r="U395" s="400">
        <v>-2.1545134170193707</v>
      </c>
      <c r="V395" s="400">
        <v>-0.14955106081726233</v>
      </c>
      <c r="W395" s="400">
        <v>-1.4661004551693373</v>
      </c>
      <c r="X395" s="400">
        <v>5.8954429513234929E-2</v>
      </c>
      <c r="Y395" s="400">
        <v>0.44706214869294486</v>
      </c>
      <c r="Z395" s="400">
        <v>0.22573617506750487</v>
      </c>
      <c r="AA395" s="400">
        <v>1.2831576001020593</v>
      </c>
      <c r="AB395" s="400">
        <v>0.23242466793422009</v>
      </c>
      <c r="AC395" s="404">
        <v>-0.99863496453259482</v>
      </c>
      <c r="AD395" s="607">
        <v>33600794000183</v>
      </c>
      <c r="AE395" s="401" t="s">
        <v>1799</v>
      </c>
      <c r="AF395" s="401" t="s">
        <v>1018</v>
      </c>
      <c r="AG395" s="405" t="s">
        <v>1835</v>
      </c>
      <c r="AH395" s="405" t="s">
        <v>1019</v>
      </c>
      <c r="AI395" s="405">
        <v>5000</v>
      </c>
      <c r="AJ395" s="405">
        <v>5000</v>
      </c>
      <c r="AK395" s="405">
        <v>5000</v>
      </c>
      <c r="AL395" s="400">
        <v>0.01</v>
      </c>
      <c r="AM395" s="400" t="s">
        <v>62</v>
      </c>
      <c r="AN395" s="400" t="s">
        <v>62</v>
      </c>
      <c r="AO395" s="401" t="s">
        <v>1678</v>
      </c>
      <c r="AP395" s="401" t="s">
        <v>24</v>
      </c>
      <c r="AQ395" s="407" t="s">
        <v>977</v>
      </c>
      <c r="AR395" s="400">
        <v>8.0000000000000002E-3</v>
      </c>
      <c r="AS395" s="400">
        <v>8.0000000000000002E-3</v>
      </c>
      <c r="AT395" s="400"/>
      <c r="AW395" s="226"/>
      <c r="AX395" s="226"/>
      <c r="AY395" s="212"/>
      <c r="AZ395" s="212"/>
      <c r="BA395" s="212"/>
      <c r="BB395" s="214"/>
      <c r="BC395" s="212"/>
      <c r="BD395" s="212"/>
      <c r="BE395" s="212"/>
      <c r="BF395" s="212"/>
      <c r="BG395" s="214"/>
      <c r="BH395" s="214"/>
      <c r="BI395" s="227"/>
      <c r="BJ395" s="227"/>
      <c r="BK395" s="227"/>
      <c r="BL395" s="214"/>
      <c r="BM395" s="214"/>
      <c r="BN395" s="214"/>
      <c r="BO395" s="214"/>
      <c r="BP395" s="214"/>
      <c r="BQ395" s="214"/>
      <c r="BR395" s="214"/>
      <c r="BS395" s="214"/>
      <c r="BT395" s="215"/>
      <c r="BU395" s="216"/>
      <c r="BV395" s="217"/>
      <c r="BW395" s="213"/>
    </row>
    <row r="396" spans="2:75" ht="15.75" customHeight="1">
      <c r="B396" s="394" t="s">
        <v>1036</v>
      </c>
      <c r="C396" s="395">
        <v>7657641000162</v>
      </c>
      <c r="D396" s="396" t="s">
        <v>27</v>
      </c>
      <c r="E396" s="396" t="s">
        <v>910</v>
      </c>
      <c r="F396" s="396"/>
      <c r="G396" s="397"/>
      <c r="H396" s="397" t="s">
        <v>1183</v>
      </c>
      <c r="I396" s="397" t="s">
        <v>62</v>
      </c>
      <c r="J396" s="397" t="s">
        <v>907</v>
      </c>
      <c r="K396" s="398" t="s">
        <v>81</v>
      </c>
      <c r="L396" s="399"/>
      <c r="M396" s="399" t="s">
        <v>1775</v>
      </c>
      <c r="N396" s="398">
        <v>286664</v>
      </c>
      <c r="O396" s="398" t="s">
        <v>1675</v>
      </c>
      <c r="P396" s="402">
        <v>40805</v>
      </c>
      <c r="Q396" s="403">
        <v>67246431.290000007</v>
      </c>
      <c r="R396" s="403">
        <v>142060934.03519836</v>
      </c>
      <c r="S396" s="398">
        <v>5</v>
      </c>
      <c r="T396" s="400">
        <v>-0.20619799140700967</v>
      </c>
      <c r="U396" s="400">
        <v>-2.6655616809244593</v>
      </c>
      <c r="V396" s="400">
        <v>-0.11424438035944362</v>
      </c>
      <c r="W396" s="400">
        <v>-1.1199769304891869</v>
      </c>
      <c r="X396" s="400">
        <v>3.0953757230462786E-2</v>
      </c>
      <c r="Y396" s="400">
        <v>0.23472796415515923</v>
      </c>
      <c r="Z396" s="400">
        <v>0.35239605143014008</v>
      </c>
      <c r="AA396" s="400">
        <v>2.0031333989925146</v>
      </c>
      <c r="AB396" s="400">
        <v>0.17828385175414457</v>
      </c>
      <c r="AC396" s="404">
        <v>-1.1363136746766949</v>
      </c>
      <c r="AD396" s="607" t="s">
        <v>62</v>
      </c>
      <c r="AE396" s="401" t="s">
        <v>116</v>
      </c>
      <c r="AF396" s="401" t="s">
        <v>1037</v>
      </c>
      <c r="AG396" s="405" t="s">
        <v>1037</v>
      </c>
      <c r="AH396" s="405" t="s">
        <v>1019</v>
      </c>
      <c r="AI396" s="405">
        <v>25000</v>
      </c>
      <c r="AJ396" s="405">
        <v>5000</v>
      </c>
      <c r="AK396" s="405">
        <v>0</v>
      </c>
      <c r="AL396" s="400">
        <v>6.9999999999999993E-3</v>
      </c>
      <c r="AM396" s="400" t="s">
        <v>62</v>
      </c>
      <c r="AN396" s="400" t="s">
        <v>62</v>
      </c>
      <c r="AO396" s="401" t="s">
        <v>1675</v>
      </c>
      <c r="AP396" s="401" t="s">
        <v>1021</v>
      </c>
      <c r="AQ396" s="407" t="s">
        <v>985</v>
      </c>
      <c r="AR396" s="400">
        <v>1.8666666666666666E-3</v>
      </c>
      <c r="AS396" s="400">
        <v>1.8666666666666666E-3</v>
      </c>
      <c r="AT396" s="400"/>
      <c r="AW396" s="226"/>
      <c r="AX396" s="226"/>
      <c r="AY396" s="212"/>
      <c r="AZ396" s="212"/>
      <c r="BA396" s="212"/>
      <c r="BB396" s="214"/>
      <c r="BC396" s="212"/>
      <c r="BD396" s="212"/>
      <c r="BE396" s="212"/>
      <c r="BF396" s="212"/>
      <c r="BG396" s="214"/>
      <c r="BH396" s="214"/>
      <c r="BI396" s="227"/>
      <c r="BJ396" s="227"/>
      <c r="BK396" s="227"/>
      <c r="BL396" s="214"/>
      <c r="BM396" s="214"/>
      <c r="BN396" s="214"/>
      <c r="BO396" s="214"/>
      <c r="BP396" s="214"/>
      <c r="BQ396" s="214"/>
      <c r="BR396" s="214"/>
      <c r="BS396" s="214"/>
      <c r="BT396" s="215"/>
      <c r="BU396" s="216"/>
      <c r="BV396" s="217"/>
      <c r="BW396" s="213"/>
    </row>
    <row r="397" spans="2:75" ht="15.75" customHeight="1">
      <c r="B397" s="394" t="s">
        <v>864</v>
      </c>
      <c r="C397" s="395">
        <v>11147668000182</v>
      </c>
      <c r="D397" s="396" t="s">
        <v>27</v>
      </c>
      <c r="E397" s="396" t="s">
        <v>903</v>
      </c>
      <c r="F397" s="396"/>
      <c r="G397" s="397"/>
      <c r="H397" s="397" t="s">
        <v>62</v>
      </c>
      <c r="I397" s="397" t="s">
        <v>62</v>
      </c>
      <c r="J397" s="397" t="s">
        <v>907</v>
      </c>
      <c r="K397" s="398"/>
      <c r="L397" s="399"/>
      <c r="M397" s="399" t="s">
        <v>1775</v>
      </c>
      <c r="N397" s="398">
        <v>253154</v>
      </c>
      <c r="O397" s="398" t="s">
        <v>1675</v>
      </c>
      <c r="P397" s="402">
        <v>40386</v>
      </c>
      <c r="Q397" s="403">
        <v>180924688.74000001</v>
      </c>
      <c r="R397" s="403">
        <v>360758390.37773812</v>
      </c>
      <c r="S397" s="398">
        <v>5</v>
      </c>
      <c r="T397" s="400">
        <v>-0.30200995276660925</v>
      </c>
      <c r="U397" s="400">
        <v>-3.9041416061296941</v>
      </c>
      <c r="V397" s="400">
        <v>-0.2254778409421746</v>
      </c>
      <c r="W397" s="400">
        <v>-2.2104367794478681</v>
      </c>
      <c r="X397" s="400">
        <v>-3.1542055709047556E-2</v>
      </c>
      <c r="Y397" s="400">
        <v>-0.23918913838889269</v>
      </c>
      <c r="Z397" s="400">
        <v>0.76281636056837199</v>
      </c>
      <c r="AA397" s="400">
        <v>4.3360954895811084</v>
      </c>
      <c r="AB397" s="400">
        <v>0.3033320944995021</v>
      </c>
      <c r="AC397" s="404">
        <v>-1.0115038358816488</v>
      </c>
      <c r="AD397" s="607" t="s">
        <v>62</v>
      </c>
      <c r="AE397" s="401" t="s">
        <v>116</v>
      </c>
      <c r="AF397" s="401" t="s">
        <v>1037</v>
      </c>
      <c r="AG397" s="405" t="s">
        <v>1037</v>
      </c>
      <c r="AH397" s="405" t="s">
        <v>1019</v>
      </c>
      <c r="AI397" s="405">
        <v>25000</v>
      </c>
      <c r="AJ397" s="405">
        <v>5000</v>
      </c>
      <c r="AK397" s="405">
        <v>0</v>
      </c>
      <c r="AL397" s="400">
        <v>6.9999999999999993E-3</v>
      </c>
      <c r="AM397" s="400" t="s">
        <v>62</v>
      </c>
      <c r="AN397" s="400" t="s">
        <v>62</v>
      </c>
      <c r="AO397" s="401" t="s">
        <v>1675</v>
      </c>
      <c r="AP397" s="401" t="s">
        <v>1021</v>
      </c>
      <c r="AQ397" s="407" t="s">
        <v>985</v>
      </c>
      <c r="AR397" s="400">
        <v>3.4666666666666665E-3</v>
      </c>
      <c r="AS397" s="400">
        <v>3.4666666666666665E-3</v>
      </c>
      <c r="AT397" s="400"/>
      <c r="AW397" s="226"/>
      <c r="AX397" s="226"/>
      <c r="AY397" s="212"/>
      <c r="AZ397" s="212"/>
      <c r="BA397" s="212"/>
      <c r="BB397" s="214"/>
      <c r="BC397" s="212"/>
      <c r="BD397" s="212"/>
      <c r="BE397" s="212"/>
      <c r="BF397" s="212"/>
      <c r="BG397" s="214"/>
      <c r="BH397" s="214"/>
      <c r="BI397" s="227"/>
      <c r="BJ397" s="227"/>
      <c r="BK397" s="227"/>
      <c r="BL397" s="214"/>
      <c r="BM397" s="214"/>
      <c r="BN397" s="214"/>
      <c r="BO397" s="214"/>
      <c r="BP397" s="214"/>
      <c r="BQ397" s="214"/>
      <c r="BR397" s="214"/>
      <c r="BS397" s="214"/>
      <c r="BT397" s="215"/>
      <c r="BU397" s="216"/>
      <c r="BV397" s="217"/>
      <c r="BW397" s="213"/>
    </row>
    <row r="398" spans="2:75" ht="15.75" customHeight="1">
      <c r="B398" s="394" t="s">
        <v>1093</v>
      </c>
      <c r="C398" s="395">
        <v>20501989000124</v>
      </c>
      <c r="D398" s="396" t="s">
        <v>27</v>
      </c>
      <c r="E398" s="396" t="s">
        <v>910</v>
      </c>
      <c r="F398" s="396"/>
      <c r="G398" s="397"/>
      <c r="H398" s="397" t="s">
        <v>1183</v>
      </c>
      <c r="I398" s="397" t="s">
        <v>62</v>
      </c>
      <c r="J398" s="397" t="s">
        <v>904</v>
      </c>
      <c r="K398" s="398" t="s">
        <v>81</v>
      </c>
      <c r="L398" s="399"/>
      <c r="M398" s="399" t="s">
        <v>62</v>
      </c>
      <c r="N398" s="398">
        <v>383651</v>
      </c>
      <c r="O398" s="398" t="s">
        <v>1675</v>
      </c>
      <c r="P398" s="402">
        <v>41920</v>
      </c>
      <c r="Q398" s="403">
        <v>87876891.379999995</v>
      </c>
      <c r="R398" s="403">
        <v>96620579.785555497</v>
      </c>
      <c r="S398" s="398">
        <v>5</v>
      </c>
      <c r="T398" s="400">
        <v>-4.0009543359968758E-2</v>
      </c>
      <c r="U398" s="400">
        <v>-0.51721117613172296</v>
      </c>
      <c r="V398" s="400">
        <v>-0.16076848111291542</v>
      </c>
      <c r="W398" s="400">
        <v>-1.5760686821508769</v>
      </c>
      <c r="X398" s="400">
        <v>-5.2387216054150643E-2</v>
      </c>
      <c r="Y398" s="400">
        <v>-0.3972617760291004</v>
      </c>
      <c r="Z398" s="400">
        <v>-1.4488411381771704E-2</v>
      </c>
      <c r="AA398" s="400">
        <v>-8.2356827266901522E-2</v>
      </c>
      <c r="AB398" s="400">
        <v>0.17253325876920345</v>
      </c>
      <c r="AC398" s="404">
        <v>-1.492624119483303</v>
      </c>
      <c r="AD398" s="607">
        <v>20355747000170</v>
      </c>
      <c r="AE398" s="401" t="s">
        <v>161</v>
      </c>
      <c r="AF398" s="401" t="s">
        <v>1018</v>
      </c>
      <c r="AG398" s="405" t="s">
        <v>1835</v>
      </c>
      <c r="AH398" s="405" t="s">
        <v>1019</v>
      </c>
      <c r="AI398" s="405">
        <v>1000</v>
      </c>
      <c r="AJ398" s="405">
        <v>1000</v>
      </c>
      <c r="AK398" s="405">
        <v>1000</v>
      </c>
      <c r="AL398" s="400">
        <v>1.6E-2</v>
      </c>
      <c r="AM398" s="400">
        <v>0.15</v>
      </c>
      <c r="AN398" s="400" t="s">
        <v>62</v>
      </c>
      <c r="AO398" s="401" t="s">
        <v>1678</v>
      </c>
      <c r="AP398" s="401" t="s">
        <v>1021</v>
      </c>
      <c r="AQ398" s="407" t="s">
        <v>957</v>
      </c>
      <c r="AR398" s="400">
        <v>4.2666666666666669E-3</v>
      </c>
      <c r="AS398" s="400">
        <v>4.2666666666666669E-3</v>
      </c>
      <c r="AT398" s="400"/>
      <c r="AW398" s="226"/>
      <c r="AX398" s="226"/>
      <c r="AY398" s="212"/>
      <c r="AZ398" s="212"/>
      <c r="BA398" s="212"/>
      <c r="BB398" s="214"/>
      <c r="BC398" s="212"/>
      <c r="BD398" s="212"/>
      <c r="BE398" s="212"/>
      <c r="BF398" s="212"/>
      <c r="BG398" s="214"/>
      <c r="BH398" s="214"/>
      <c r="BI398" s="227"/>
      <c r="BJ398" s="227"/>
      <c r="BK398" s="227"/>
      <c r="BL398" s="214"/>
      <c r="BM398" s="214"/>
      <c r="BN398" s="214"/>
      <c r="BO398" s="214"/>
      <c r="BP398" s="214"/>
      <c r="BQ398" s="214"/>
      <c r="BR398" s="214"/>
      <c r="BS398" s="214"/>
      <c r="BT398" s="215"/>
      <c r="BU398" s="216"/>
      <c r="BV398" s="217"/>
      <c r="BW398" s="213"/>
    </row>
    <row r="399" spans="2:75" ht="15.75" customHeight="1">
      <c r="B399" s="394" t="s">
        <v>1101</v>
      </c>
      <c r="C399" s="395">
        <v>40102910000108</v>
      </c>
      <c r="D399" s="396" t="s">
        <v>27</v>
      </c>
      <c r="E399" s="396" t="s">
        <v>903</v>
      </c>
      <c r="F399" s="396"/>
      <c r="G399" s="397"/>
      <c r="H399" s="397" t="s">
        <v>62</v>
      </c>
      <c r="I399" s="397" t="s">
        <v>62</v>
      </c>
      <c r="J399" s="397" t="s">
        <v>908</v>
      </c>
      <c r="K399" s="398" t="s">
        <v>82</v>
      </c>
      <c r="L399" s="399"/>
      <c r="M399" s="399" t="s">
        <v>62</v>
      </c>
      <c r="N399" s="398">
        <v>578381</v>
      </c>
      <c r="O399" s="398" t="s">
        <v>1675</v>
      </c>
      <c r="P399" s="402">
        <v>44253</v>
      </c>
      <c r="Q399" s="403">
        <v>8311749.6799999997</v>
      </c>
      <c r="R399" s="403">
        <v>17020240.912579361</v>
      </c>
      <c r="S399" s="398">
        <v>5</v>
      </c>
      <c r="T399" s="400">
        <v>-0.29581713111353636</v>
      </c>
      <c r="U399" s="400">
        <v>-3.8240857918970184</v>
      </c>
      <c r="V399" s="400">
        <v>-0.23973157214441276</v>
      </c>
      <c r="W399" s="400">
        <v>-2.3501710059338805</v>
      </c>
      <c r="X399" s="400" t="s">
        <v>1781</v>
      </c>
      <c r="Y399" s="400" t="s">
        <v>1781</v>
      </c>
      <c r="Z399" s="400" t="s">
        <v>1781</v>
      </c>
      <c r="AA399" s="400" t="s">
        <v>1781</v>
      </c>
      <c r="AB399" s="400">
        <v>0.26470420786686566</v>
      </c>
      <c r="AC399" s="404">
        <v>-1.2703840074756878</v>
      </c>
      <c r="AD399" s="607">
        <v>40103126000106</v>
      </c>
      <c r="AE399" s="401" t="s">
        <v>176</v>
      </c>
      <c r="AF399" s="401" t="s">
        <v>1026</v>
      </c>
      <c r="AG399" s="405" t="s">
        <v>1027</v>
      </c>
      <c r="AH399" s="405" t="s">
        <v>1019</v>
      </c>
      <c r="AI399" s="405">
        <v>0</v>
      </c>
      <c r="AJ399" s="405">
        <v>0</v>
      </c>
      <c r="AK399" s="405">
        <v>0</v>
      </c>
      <c r="AL399" s="400">
        <v>0.01</v>
      </c>
      <c r="AM399" s="400" t="s">
        <v>62</v>
      </c>
      <c r="AN399" s="400" t="s">
        <v>1086</v>
      </c>
      <c r="AO399" s="401" t="s">
        <v>1675</v>
      </c>
      <c r="AP399" s="401" t="s">
        <v>1021</v>
      </c>
      <c r="AQ399" s="407" t="s">
        <v>985</v>
      </c>
      <c r="AR399" s="400">
        <v>5.3333333333333332E-3</v>
      </c>
      <c r="AS399" s="400">
        <v>5.3333333333333332E-3</v>
      </c>
      <c r="AT399" s="400"/>
      <c r="AW399" s="226"/>
      <c r="AX399" s="226"/>
      <c r="AY399" s="212"/>
      <c r="AZ399" s="212"/>
      <c r="BA399" s="212"/>
      <c r="BB399" s="214"/>
      <c r="BC399" s="212"/>
      <c r="BD399" s="212"/>
      <c r="BE399" s="212"/>
      <c r="BF399" s="212"/>
      <c r="BG399" s="214"/>
      <c r="BH399" s="214"/>
      <c r="BI399" s="227"/>
      <c r="BJ399" s="227"/>
      <c r="BK399" s="227"/>
      <c r="BL399" s="214"/>
      <c r="BM399" s="214"/>
      <c r="BN399" s="214"/>
      <c r="BO399" s="214"/>
      <c r="BP399" s="214"/>
      <c r="BQ399" s="214"/>
      <c r="BR399" s="214"/>
      <c r="BS399" s="214"/>
      <c r="BT399" s="215"/>
      <c r="BU399" s="216"/>
      <c r="BV399" s="217"/>
      <c r="BW399" s="213"/>
    </row>
    <row r="400" spans="2:75" ht="15.75" customHeight="1">
      <c r="B400" s="394" t="s">
        <v>1113</v>
      </c>
      <c r="C400" s="395">
        <v>41755418000196</v>
      </c>
      <c r="D400" s="396" t="s">
        <v>27</v>
      </c>
      <c r="E400" s="396" t="s">
        <v>903</v>
      </c>
      <c r="F400" s="396"/>
      <c r="G400" s="397"/>
      <c r="H400" s="397" t="s">
        <v>62</v>
      </c>
      <c r="I400" s="397" t="s">
        <v>62</v>
      </c>
      <c r="J400" s="397" t="s">
        <v>907</v>
      </c>
      <c r="K400" s="398"/>
      <c r="L400" s="399"/>
      <c r="M400" s="399" t="s">
        <v>1775</v>
      </c>
      <c r="N400" s="398">
        <v>613231</v>
      </c>
      <c r="O400" s="398" t="s">
        <v>1675</v>
      </c>
      <c r="P400" s="402">
        <v>44453</v>
      </c>
      <c r="Q400" s="403">
        <v>2461442.77</v>
      </c>
      <c r="R400" s="403" t="s">
        <v>1781</v>
      </c>
      <c r="S400" s="398">
        <v>5</v>
      </c>
      <c r="T400" s="400">
        <v>-0.33538200427494258</v>
      </c>
      <c r="U400" s="400">
        <v>-4.3355486295805861</v>
      </c>
      <c r="V400" s="400" t="s">
        <v>1781</v>
      </c>
      <c r="W400" s="400" t="s">
        <v>1781</v>
      </c>
      <c r="X400" s="400" t="s">
        <v>1781</v>
      </c>
      <c r="Y400" s="400" t="s">
        <v>1781</v>
      </c>
      <c r="Z400" s="400" t="s">
        <v>1781</v>
      </c>
      <c r="AA400" s="400" t="s">
        <v>1781</v>
      </c>
      <c r="AB400" s="400" t="s">
        <v>1781</v>
      </c>
      <c r="AC400" s="404" t="s">
        <v>1781</v>
      </c>
      <c r="AD400" s="607">
        <v>40904778000140</v>
      </c>
      <c r="AE400" s="401" t="s">
        <v>1800</v>
      </c>
      <c r="AF400" s="401" t="s">
        <v>1800</v>
      </c>
      <c r="AG400" s="405" t="s">
        <v>1838</v>
      </c>
      <c r="AH400" s="405" t="s">
        <v>1019</v>
      </c>
      <c r="AI400" s="405" t="s">
        <v>1797</v>
      </c>
      <c r="AJ400" s="405" t="s">
        <v>1797</v>
      </c>
      <c r="AK400" s="405" t="s">
        <v>1797</v>
      </c>
      <c r="AL400" s="400">
        <v>5.0000000000000001E-3</v>
      </c>
      <c r="AM400" s="400" t="s">
        <v>62</v>
      </c>
      <c r="AN400" s="400" t="s">
        <v>1086</v>
      </c>
      <c r="AO400" s="401" t="s">
        <v>1678</v>
      </c>
      <c r="AP400" s="401" t="s">
        <v>1021</v>
      </c>
      <c r="AQ400" s="407" t="s">
        <v>985</v>
      </c>
      <c r="AR400" s="400">
        <v>1.6666666666666666E-3</v>
      </c>
      <c r="AS400" s="400">
        <v>1.6666666666666666E-3</v>
      </c>
      <c r="AT400" s="400"/>
      <c r="AW400" s="226"/>
      <c r="AX400" s="226"/>
      <c r="AY400" s="212"/>
      <c r="AZ400" s="212"/>
      <c r="BA400" s="212"/>
      <c r="BB400" s="214"/>
      <c r="BC400" s="212"/>
      <c r="BD400" s="212"/>
      <c r="BE400" s="212"/>
      <c r="BF400" s="212"/>
      <c r="BG400" s="214"/>
      <c r="BH400" s="214"/>
      <c r="BI400" s="227"/>
      <c r="BJ400" s="227"/>
      <c r="BK400" s="227"/>
      <c r="BL400" s="249"/>
      <c r="BM400" s="214"/>
      <c r="BN400" s="214"/>
      <c r="BO400" s="214"/>
      <c r="BP400" s="214"/>
      <c r="BQ400" s="214"/>
      <c r="BR400" s="214"/>
      <c r="BS400" s="214"/>
      <c r="BT400" s="215"/>
      <c r="BU400" s="216"/>
      <c r="BV400" s="217"/>
      <c r="BW400" s="213"/>
    </row>
    <row r="401" spans="2:75" ht="15.75" customHeight="1">
      <c r="B401" s="394" t="s">
        <v>1119</v>
      </c>
      <c r="C401" s="395">
        <v>41673246000101</v>
      </c>
      <c r="D401" s="396" t="s">
        <v>27</v>
      </c>
      <c r="E401" s="396" t="s">
        <v>903</v>
      </c>
      <c r="F401" s="396"/>
      <c r="G401" s="397" t="s">
        <v>1184</v>
      </c>
      <c r="H401" s="397" t="s">
        <v>62</v>
      </c>
      <c r="I401" s="397" t="s">
        <v>62</v>
      </c>
      <c r="J401" s="397" t="s">
        <v>907</v>
      </c>
      <c r="K401" s="398" t="s">
        <v>81</v>
      </c>
      <c r="L401" s="399"/>
      <c r="M401" s="399" t="s">
        <v>1775</v>
      </c>
      <c r="N401" s="398">
        <v>600547</v>
      </c>
      <c r="O401" s="398" t="s">
        <v>1675</v>
      </c>
      <c r="P401" s="402">
        <v>44383</v>
      </c>
      <c r="Q401" s="403">
        <v>1209595.25</v>
      </c>
      <c r="R401" s="403">
        <v>1184943.5242460307</v>
      </c>
      <c r="S401" s="398">
        <v>5</v>
      </c>
      <c r="T401" s="400">
        <v>-0.27805868065554551</v>
      </c>
      <c r="U401" s="400">
        <v>-3.5945188367079166</v>
      </c>
      <c r="V401" s="400">
        <v>-0.28350762705645505</v>
      </c>
      <c r="W401" s="400">
        <v>-2.7793227196116943</v>
      </c>
      <c r="X401" s="400" t="s">
        <v>1781</v>
      </c>
      <c r="Y401" s="400" t="s">
        <v>1781</v>
      </c>
      <c r="Z401" s="400" t="s">
        <v>1781</v>
      </c>
      <c r="AA401" s="400" t="s">
        <v>1781</v>
      </c>
      <c r="AB401" s="400">
        <v>0.34106462988470276</v>
      </c>
      <c r="AC401" s="404">
        <v>-1.0911140250371221</v>
      </c>
      <c r="AD401" s="607" t="s">
        <v>62</v>
      </c>
      <c r="AE401" s="401" t="s">
        <v>107</v>
      </c>
      <c r="AF401" s="401" t="s">
        <v>1018</v>
      </c>
      <c r="AG401" s="405" t="s">
        <v>1835</v>
      </c>
      <c r="AH401" s="405" t="s">
        <v>1019</v>
      </c>
      <c r="AI401" s="405">
        <v>100</v>
      </c>
      <c r="AJ401" s="405">
        <v>100</v>
      </c>
      <c r="AK401" s="405">
        <v>100</v>
      </c>
      <c r="AL401" s="400">
        <v>4.0000000000000002E-4</v>
      </c>
      <c r="AM401" s="400" t="s">
        <v>62</v>
      </c>
      <c r="AN401" s="400" t="s">
        <v>62</v>
      </c>
      <c r="AO401" s="401" t="s">
        <v>1678</v>
      </c>
      <c r="AP401" s="401" t="s">
        <v>1021</v>
      </c>
      <c r="AQ401" s="407" t="s">
        <v>985</v>
      </c>
      <c r="AR401" s="400" t="s">
        <v>62</v>
      </c>
      <c r="AS401" s="400" t="s">
        <v>62</v>
      </c>
      <c r="AT401" s="400"/>
      <c r="AW401" s="226"/>
      <c r="AX401" s="226"/>
      <c r="AY401" s="212"/>
      <c r="AZ401" s="212"/>
      <c r="BA401" s="212"/>
      <c r="BB401" s="214"/>
      <c r="BC401" s="212"/>
      <c r="BD401" s="212"/>
      <c r="BE401" s="212"/>
      <c r="BF401" s="212"/>
      <c r="BG401" s="214"/>
      <c r="BH401" s="214"/>
      <c r="BI401" s="227"/>
      <c r="BJ401" s="227"/>
      <c r="BK401" s="227"/>
      <c r="BL401" s="214"/>
      <c r="BM401" s="214"/>
      <c r="BN401" s="214"/>
      <c r="BO401" s="214"/>
      <c r="BP401" s="214"/>
      <c r="BQ401" s="214"/>
      <c r="BR401" s="214"/>
      <c r="BS401" s="214"/>
      <c r="BT401" s="215"/>
      <c r="BU401" s="216"/>
      <c r="BV401" s="217"/>
      <c r="BW401" s="213"/>
    </row>
    <row r="402" spans="2:75" ht="15.75" customHeight="1">
      <c r="B402" s="394" t="s">
        <v>1123</v>
      </c>
      <c r="C402" s="395">
        <v>12047839000164</v>
      </c>
      <c r="D402" s="396" t="s">
        <v>27</v>
      </c>
      <c r="E402" s="396" t="s">
        <v>903</v>
      </c>
      <c r="F402" s="396"/>
      <c r="G402" s="397"/>
      <c r="H402" s="397" t="s">
        <v>62</v>
      </c>
      <c r="I402" s="397" t="s">
        <v>62</v>
      </c>
      <c r="J402" s="397" t="s">
        <v>907</v>
      </c>
      <c r="K402" s="398"/>
      <c r="L402" s="399"/>
      <c r="M402" s="399" t="s">
        <v>62</v>
      </c>
      <c r="N402" s="398">
        <v>253091</v>
      </c>
      <c r="O402" s="398" t="s">
        <v>1675</v>
      </c>
      <c r="P402" s="402">
        <v>40386</v>
      </c>
      <c r="Q402" s="403">
        <v>3479366.15</v>
      </c>
      <c r="R402" s="403">
        <v>6494276.2323809545</v>
      </c>
      <c r="S402" s="398">
        <v>5</v>
      </c>
      <c r="T402" s="400">
        <v>-0.28847773770429042</v>
      </c>
      <c r="U402" s="400">
        <v>-3.7292080207828504</v>
      </c>
      <c r="V402" s="400">
        <v>-0.2330538854522286</v>
      </c>
      <c r="W402" s="400">
        <v>-2.2847073479338071</v>
      </c>
      <c r="X402" s="400">
        <v>-0.11919756321957031</v>
      </c>
      <c r="Y402" s="400">
        <v>-0.9038967753888828</v>
      </c>
      <c r="Z402" s="400">
        <v>0.22968477859522207</v>
      </c>
      <c r="AA402" s="400">
        <v>1.3056027426445205</v>
      </c>
      <c r="AB402" s="400">
        <v>0.22467802491266095</v>
      </c>
      <c r="AC402" s="404">
        <v>-1.500935527361263</v>
      </c>
      <c r="AD402" s="607" t="s">
        <v>62</v>
      </c>
      <c r="AE402" s="401" t="s">
        <v>116</v>
      </c>
      <c r="AF402" s="401" t="s">
        <v>1037</v>
      </c>
      <c r="AG402" s="405" t="s">
        <v>1037</v>
      </c>
      <c r="AH402" s="405" t="s">
        <v>1019</v>
      </c>
      <c r="AI402" s="405">
        <v>25000</v>
      </c>
      <c r="AJ402" s="405">
        <v>5000</v>
      </c>
      <c r="AK402" s="405">
        <v>0</v>
      </c>
      <c r="AL402" s="400">
        <v>1.3000000000000001E-2</v>
      </c>
      <c r="AM402" s="400" t="s">
        <v>62</v>
      </c>
      <c r="AN402" s="400" t="s">
        <v>62</v>
      </c>
      <c r="AO402" s="401" t="s">
        <v>1675</v>
      </c>
      <c r="AP402" s="401" t="s">
        <v>1021</v>
      </c>
      <c r="AQ402" s="407" t="s">
        <v>985</v>
      </c>
      <c r="AR402" s="400">
        <v>4.5499999999999994E-3</v>
      </c>
      <c r="AS402" s="400">
        <v>4.5499999999999994E-3</v>
      </c>
      <c r="AT402" s="400"/>
      <c r="AW402" s="226"/>
      <c r="AX402" s="226"/>
      <c r="AY402" s="212"/>
      <c r="AZ402" s="212"/>
      <c r="BA402" s="212"/>
      <c r="BB402" s="214"/>
      <c r="BC402" s="212"/>
      <c r="BD402" s="212"/>
      <c r="BE402" s="212"/>
      <c r="BF402" s="212"/>
      <c r="BG402" s="214"/>
      <c r="BH402" s="214"/>
      <c r="BI402" s="227"/>
      <c r="BJ402" s="227"/>
      <c r="BK402" s="227"/>
      <c r="BL402" s="214"/>
      <c r="BM402" s="214"/>
      <c r="BN402" s="214"/>
      <c r="BO402" s="214"/>
      <c r="BP402" s="214"/>
      <c r="BQ402" s="214"/>
      <c r="BR402" s="214"/>
      <c r="BS402" s="214"/>
      <c r="BT402" s="215"/>
      <c r="BU402" s="216"/>
      <c r="BV402" s="217"/>
      <c r="BW402" s="213"/>
    </row>
    <row r="403" spans="2:75" ht="15.75" customHeight="1">
      <c r="B403" s="394" t="s">
        <v>1244</v>
      </c>
      <c r="C403" s="395">
        <v>7195440000190</v>
      </c>
      <c r="D403" s="396" t="s">
        <v>27</v>
      </c>
      <c r="E403" s="396" t="s">
        <v>903</v>
      </c>
      <c r="F403" s="396"/>
      <c r="G403" s="397"/>
      <c r="H403" s="397" t="s">
        <v>62</v>
      </c>
      <c r="I403" s="397" t="s">
        <v>62</v>
      </c>
      <c r="J403" s="397" t="s">
        <v>904</v>
      </c>
      <c r="K403" s="398" t="s">
        <v>81</v>
      </c>
      <c r="L403" s="399"/>
      <c r="M403" s="399" t="s">
        <v>1775</v>
      </c>
      <c r="N403" s="398">
        <v>287288</v>
      </c>
      <c r="O403" s="398" t="s">
        <v>1675</v>
      </c>
      <c r="P403" s="402">
        <v>40809</v>
      </c>
      <c r="Q403" s="403">
        <v>45554862.869999997</v>
      </c>
      <c r="R403" s="403">
        <v>43759699.914999984</v>
      </c>
      <c r="S403" s="398">
        <v>5</v>
      </c>
      <c r="T403" s="400">
        <v>0.1252916035636038</v>
      </c>
      <c r="U403" s="400">
        <v>1.6196690138532912</v>
      </c>
      <c r="V403" s="400">
        <v>8.0940283882524611E-3</v>
      </c>
      <c r="W403" s="400">
        <v>7.9348542493258803E-2</v>
      </c>
      <c r="X403" s="400">
        <v>0.12854817805480656</v>
      </c>
      <c r="Y403" s="400">
        <v>0.97480418632231214</v>
      </c>
      <c r="Z403" s="400">
        <v>0.22071230480987558</v>
      </c>
      <c r="AA403" s="400">
        <v>1.254600292877925</v>
      </c>
      <c r="AB403" s="400">
        <v>0.16719132574612175</v>
      </c>
      <c r="AC403" s="404">
        <v>-0.44937695858121651</v>
      </c>
      <c r="AD403" s="607" t="s">
        <v>62</v>
      </c>
      <c r="AE403" s="401" t="s">
        <v>299</v>
      </c>
      <c r="AF403" s="401" t="s">
        <v>1243</v>
      </c>
      <c r="AG403" s="405" t="s">
        <v>1837</v>
      </c>
      <c r="AH403" s="405" t="s">
        <v>1024</v>
      </c>
      <c r="AI403" s="405">
        <v>25000</v>
      </c>
      <c r="AJ403" s="405">
        <v>5000</v>
      </c>
      <c r="AK403" s="405">
        <v>5000</v>
      </c>
      <c r="AL403" s="400">
        <v>1.2E-2</v>
      </c>
      <c r="AM403" s="400">
        <v>0.2</v>
      </c>
      <c r="AN403" s="400" t="s">
        <v>964</v>
      </c>
      <c r="AO403" s="401" t="s">
        <v>1678</v>
      </c>
      <c r="AP403" s="401" t="s">
        <v>1021</v>
      </c>
      <c r="AQ403" s="407" t="s">
        <v>957</v>
      </c>
      <c r="AR403" s="400">
        <v>2.3999999999999998E-3</v>
      </c>
      <c r="AS403" s="400">
        <v>2.3999999999999998E-3</v>
      </c>
      <c r="AT403" s="400"/>
      <c r="AW403" s="226"/>
      <c r="AX403" s="226"/>
      <c r="AY403" s="212"/>
      <c r="AZ403" s="212"/>
      <c r="BA403" s="212"/>
      <c r="BB403" s="214"/>
      <c r="BC403" s="212"/>
      <c r="BD403" s="212"/>
      <c r="BE403" s="212"/>
      <c r="BF403" s="212"/>
      <c r="BG403" s="214"/>
      <c r="BH403" s="214"/>
      <c r="BI403" s="227"/>
      <c r="BJ403" s="227"/>
      <c r="BK403" s="227"/>
      <c r="BL403" s="214"/>
      <c r="BM403" s="214"/>
      <c r="BN403" s="214"/>
      <c r="BO403" s="214"/>
      <c r="BP403" s="214"/>
      <c r="BQ403" s="214"/>
      <c r="BR403" s="214"/>
      <c r="BS403" s="214"/>
      <c r="BT403" s="215"/>
      <c r="BU403" s="216"/>
      <c r="BV403" s="217"/>
      <c r="BW403" s="213"/>
    </row>
    <row r="404" spans="2:75" ht="15.75" customHeight="1">
      <c r="B404" s="394" t="s">
        <v>1260</v>
      </c>
      <c r="C404" s="395">
        <v>43584074000125</v>
      </c>
      <c r="D404" s="396" t="s">
        <v>27</v>
      </c>
      <c r="E404" s="396" t="s">
        <v>903</v>
      </c>
      <c r="F404" s="396"/>
      <c r="G404" s="397"/>
      <c r="H404" s="397" t="s">
        <v>62</v>
      </c>
      <c r="I404" s="397" t="s">
        <v>62</v>
      </c>
      <c r="J404" s="397" t="s">
        <v>904</v>
      </c>
      <c r="K404" s="398" t="s">
        <v>81</v>
      </c>
      <c r="L404" s="399"/>
      <c r="M404" s="399" t="s">
        <v>62</v>
      </c>
      <c r="N404" s="398">
        <v>621692</v>
      </c>
      <c r="O404" s="398" t="s">
        <v>1675</v>
      </c>
      <c r="P404" s="402">
        <v>44508</v>
      </c>
      <c r="Q404" s="403">
        <v>1458836.08</v>
      </c>
      <c r="R404" s="403" t="s">
        <v>1781</v>
      </c>
      <c r="S404" s="398">
        <v>5</v>
      </c>
      <c r="T404" s="400">
        <v>7.2250860548218387E-2</v>
      </c>
      <c r="U404" s="400">
        <v>0.93400097632862145</v>
      </c>
      <c r="V404" s="400" t="s">
        <v>1781</v>
      </c>
      <c r="W404" s="400" t="s">
        <v>1781</v>
      </c>
      <c r="X404" s="400" t="s">
        <v>1781</v>
      </c>
      <c r="Y404" s="400" t="s">
        <v>1781</v>
      </c>
      <c r="Z404" s="400" t="s">
        <v>1781</v>
      </c>
      <c r="AA404" s="400" t="s">
        <v>1781</v>
      </c>
      <c r="AB404" s="400" t="s">
        <v>1781</v>
      </c>
      <c r="AC404" s="404" t="s">
        <v>1781</v>
      </c>
      <c r="AD404" s="607" t="s">
        <v>62</v>
      </c>
      <c r="AE404" s="401" t="s">
        <v>612</v>
      </c>
      <c r="AF404" s="401" t="s">
        <v>1018</v>
      </c>
      <c r="AG404" s="405" t="s">
        <v>1835</v>
      </c>
      <c r="AH404" s="405" t="s">
        <v>1024</v>
      </c>
      <c r="AI404" s="405">
        <v>1000</v>
      </c>
      <c r="AJ404" s="405" t="s">
        <v>1797</v>
      </c>
      <c r="AK404" s="405">
        <v>0</v>
      </c>
      <c r="AL404" s="400">
        <v>2.5000000000000001E-2</v>
      </c>
      <c r="AM404" s="400">
        <v>0.25</v>
      </c>
      <c r="AN404" s="400" t="s">
        <v>1798</v>
      </c>
      <c r="AO404" s="401" t="s">
        <v>1678</v>
      </c>
      <c r="AP404" s="401" t="s">
        <v>1021</v>
      </c>
      <c r="AQ404" s="407" t="s">
        <v>957</v>
      </c>
      <c r="AR404" s="400">
        <v>5.3333333333333332E-3</v>
      </c>
      <c r="AS404" s="400">
        <v>5.3333333333333332E-3</v>
      </c>
      <c r="AT404" s="400"/>
      <c r="AW404" s="226"/>
      <c r="AX404" s="226"/>
      <c r="AY404" s="212"/>
      <c r="AZ404" s="212"/>
      <c r="BA404" s="212"/>
      <c r="BB404" s="214"/>
      <c r="BC404" s="212"/>
      <c r="BD404" s="212"/>
      <c r="BE404" s="212"/>
      <c r="BF404" s="212"/>
      <c r="BG404" s="214"/>
      <c r="BH404" s="214"/>
      <c r="BI404" s="227"/>
      <c r="BJ404" s="227"/>
      <c r="BK404" s="227"/>
      <c r="BL404" s="214"/>
      <c r="BM404" s="214"/>
      <c r="BN404" s="214"/>
      <c r="BO404" s="214"/>
      <c r="BP404" s="214"/>
      <c r="BQ404" s="214"/>
      <c r="BR404" s="214"/>
      <c r="BS404" s="214"/>
      <c r="BT404" s="215"/>
      <c r="BU404" s="216"/>
      <c r="BV404" s="217"/>
      <c r="BW404" s="213"/>
    </row>
    <row r="405" spans="2:75" ht="15.75" customHeight="1">
      <c r="B405" s="394" t="s">
        <v>329</v>
      </c>
      <c r="C405" s="395">
        <v>38318005000130</v>
      </c>
      <c r="D405" s="396" t="s">
        <v>27</v>
      </c>
      <c r="E405" s="396" t="s">
        <v>903</v>
      </c>
      <c r="F405" s="396"/>
      <c r="G405" s="397" t="s">
        <v>1184</v>
      </c>
      <c r="H405" s="397" t="s">
        <v>62</v>
      </c>
      <c r="I405" s="397" t="s">
        <v>62</v>
      </c>
      <c r="J405" s="397" t="s">
        <v>988</v>
      </c>
      <c r="K405" s="398"/>
      <c r="L405" s="399"/>
      <c r="M405" s="399" t="s">
        <v>62</v>
      </c>
      <c r="N405" s="398">
        <v>553719</v>
      </c>
      <c r="O405" s="398" t="s">
        <v>1675</v>
      </c>
      <c r="P405" s="402">
        <v>44096</v>
      </c>
      <c r="Q405" s="403">
        <v>3000163.08</v>
      </c>
      <c r="R405" s="403">
        <v>5014655.1071031755</v>
      </c>
      <c r="S405" s="398">
        <v>5</v>
      </c>
      <c r="T405" s="400">
        <v>-0.30775586588915704</v>
      </c>
      <c r="U405" s="400">
        <v>-3.9784201465600533</v>
      </c>
      <c r="V405" s="400">
        <v>-0.33466166938391717</v>
      </c>
      <c r="W405" s="400">
        <v>-3.2808033799975354</v>
      </c>
      <c r="X405" s="400" t="s">
        <v>1781</v>
      </c>
      <c r="Y405" s="400" t="s">
        <v>1781</v>
      </c>
      <c r="Z405" s="400" t="s">
        <v>1781</v>
      </c>
      <c r="AA405" s="400" t="s">
        <v>1781</v>
      </c>
      <c r="AB405" s="400">
        <v>0.36442667610430524</v>
      </c>
      <c r="AC405" s="404">
        <v>-1.2015127764004865</v>
      </c>
      <c r="AD405" s="607">
        <v>38120824000178</v>
      </c>
      <c r="AE405" s="401" t="s">
        <v>328</v>
      </c>
      <c r="AF405" s="401" t="s">
        <v>1018</v>
      </c>
      <c r="AG405" s="405" t="s">
        <v>1835</v>
      </c>
      <c r="AH405" s="405" t="s">
        <v>1019</v>
      </c>
      <c r="AI405" s="405">
        <v>1000</v>
      </c>
      <c r="AJ405" s="405">
        <v>500</v>
      </c>
      <c r="AK405" s="405">
        <v>1000</v>
      </c>
      <c r="AL405" s="400">
        <v>1.3000000000000001E-2</v>
      </c>
      <c r="AM405" s="400" t="s">
        <v>62</v>
      </c>
      <c r="AN405" s="400" t="s">
        <v>62</v>
      </c>
      <c r="AO405" s="401" t="s">
        <v>1675</v>
      </c>
      <c r="AP405" s="401" t="s">
        <v>1021</v>
      </c>
      <c r="AQ405" s="407" t="s">
        <v>985</v>
      </c>
      <c r="AR405" s="400">
        <v>7.9993333333333323E-3</v>
      </c>
      <c r="AS405" s="400">
        <v>7.9993333333333323E-3</v>
      </c>
      <c r="AT405" s="400"/>
      <c r="AW405" s="226"/>
      <c r="AX405" s="226"/>
      <c r="AY405" s="212"/>
      <c r="AZ405" s="212"/>
      <c r="BA405" s="212"/>
      <c r="BB405" s="214"/>
      <c r="BC405" s="212"/>
      <c r="BD405" s="212"/>
      <c r="BE405" s="212"/>
      <c r="BF405" s="212"/>
      <c r="BG405" s="214"/>
      <c r="BH405" s="214"/>
      <c r="BI405" s="227"/>
      <c r="BJ405" s="227"/>
      <c r="BK405" s="227"/>
      <c r="BL405" s="214"/>
      <c r="BM405" s="214"/>
      <c r="BN405" s="214"/>
      <c r="BO405" s="214"/>
      <c r="BP405" s="214"/>
      <c r="BQ405" s="214"/>
      <c r="BR405" s="214"/>
      <c r="BS405" s="214"/>
      <c r="BT405" s="215"/>
      <c r="BU405" s="216"/>
      <c r="BV405" s="217"/>
      <c r="BW405" s="213"/>
    </row>
    <row r="406" spans="2:75" ht="15.75" customHeight="1">
      <c r="B406" s="394" t="s">
        <v>80</v>
      </c>
      <c r="C406" s="395">
        <v>41686811000175</v>
      </c>
      <c r="D406" s="396" t="s">
        <v>27</v>
      </c>
      <c r="E406" s="396" t="s">
        <v>903</v>
      </c>
      <c r="F406" s="396"/>
      <c r="G406" s="397"/>
      <c r="H406" s="397" t="s">
        <v>62</v>
      </c>
      <c r="I406" s="397" t="s">
        <v>62</v>
      </c>
      <c r="J406" s="397" t="s">
        <v>907</v>
      </c>
      <c r="K406" s="398" t="s">
        <v>82</v>
      </c>
      <c r="L406" s="399"/>
      <c r="M406" s="399" t="s">
        <v>62</v>
      </c>
      <c r="N406" s="398">
        <v>75686811</v>
      </c>
      <c r="O406" s="398" t="s">
        <v>1675</v>
      </c>
      <c r="P406" s="402">
        <v>44336</v>
      </c>
      <c r="Q406" s="403">
        <v>25610798.600000001</v>
      </c>
      <c r="R406" s="403">
        <v>32009209.723571416</v>
      </c>
      <c r="S406" s="398">
        <v>5</v>
      </c>
      <c r="T406" s="400">
        <v>-0.28570901758841949</v>
      </c>
      <c r="U406" s="400">
        <v>-3.6934162354424069</v>
      </c>
      <c r="V406" s="400">
        <v>-0.22604749821603276</v>
      </c>
      <c r="W406" s="400">
        <v>-2.2160213255148098</v>
      </c>
      <c r="X406" s="400" t="s">
        <v>1781</v>
      </c>
      <c r="Y406" s="400" t="s">
        <v>1781</v>
      </c>
      <c r="Z406" s="400" t="s">
        <v>1781</v>
      </c>
      <c r="AA406" s="400" t="s">
        <v>1781</v>
      </c>
      <c r="AB406" s="400">
        <v>0.23869199924370643</v>
      </c>
      <c r="AC406" s="404">
        <v>-1.360813016990583</v>
      </c>
      <c r="AD406" s="607">
        <v>41544075000110</v>
      </c>
      <c r="AE406" s="401" t="s">
        <v>107</v>
      </c>
      <c r="AF406" s="401" t="s">
        <v>1018</v>
      </c>
      <c r="AG406" s="405" t="s">
        <v>1835</v>
      </c>
      <c r="AH406" s="405" t="s">
        <v>1019</v>
      </c>
      <c r="AI406" s="405">
        <v>1000</v>
      </c>
      <c r="AJ406" s="405">
        <v>1000</v>
      </c>
      <c r="AK406" s="405">
        <v>1000</v>
      </c>
      <c r="AL406" s="400">
        <v>0.01</v>
      </c>
      <c r="AM406" s="400" t="s">
        <v>62</v>
      </c>
      <c r="AN406" s="400" t="s">
        <v>62</v>
      </c>
      <c r="AO406" s="401" t="s">
        <v>1678</v>
      </c>
      <c r="AP406" s="401" t="s">
        <v>1021</v>
      </c>
      <c r="AQ406" s="407" t="s">
        <v>1000</v>
      </c>
      <c r="AR406" s="400">
        <v>6.7000000000000002E-3</v>
      </c>
      <c r="AS406" s="400">
        <v>6.7000000000000002E-3</v>
      </c>
      <c r="AT406" s="400"/>
      <c r="AW406" s="226"/>
      <c r="AX406" s="226"/>
      <c r="AY406" s="212"/>
      <c r="AZ406" s="212"/>
      <c r="BA406" s="212"/>
      <c r="BB406" s="214"/>
      <c r="BC406" s="212"/>
      <c r="BD406" s="212"/>
      <c r="BE406" s="212"/>
      <c r="BF406" s="212"/>
      <c r="BG406" s="214"/>
      <c r="BH406" s="214"/>
      <c r="BI406" s="227"/>
      <c r="BJ406" s="227"/>
      <c r="BK406" s="227"/>
      <c r="BL406" s="214"/>
      <c r="BM406" s="214"/>
      <c r="BN406" s="214"/>
      <c r="BO406" s="214"/>
      <c r="BP406" s="214"/>
      <c r="BQ406" s="214"/>
      <c r="BR406" s="214"/>
      <c r="BS406" s="214"/>
      <c r="BT406" s="215"/>
      <c r="BU406" s="216"/>
      <c r="BV406" s="217"/>
      <c r="BW406" s="213"/>
    </row>
    <row r="407" spans="2:75" ht="15.75" customHeight="1">
      <c r="B407" s="394" t="s">
        <v>1271</v>
      </c>
      <c r="C407" s="395">
        <v>41373588000106</v>
      </c>
      <c r="D407" s="396" t="s">
        <v>27</v>
      </c>
      <c r="E407" s="396" t="s">
        <v>903</v>
      </c>
      <c r="F407" s="396"/>
      <c r="G407" s="397"/>
      <c r="H407" s="397" t="s">
        <v>62</v>
      </c>
      <c r="I407" s="397" t="s">
        <v>62</v>
      </c>
      <c r="J407" s="397" t="s">
        <v>907</v>
      </c>
      <c r="K407" s="398"/>
      <c r="L407" s="399"/>
      <c r="M407" s="399" t="s">
        <v>62</v>
      </c>
      <c r="N407" s="398">
        <v>586897</v>
      </c>
      <c r="O407" s="398" t="s">
        <v>1675</v>
      </c>
      <c r="P407" s="402">
        <v>44314</v>
      </c>
      <c r="Q407" s="403">
        <v>17919264.829999998</v>
      </c>
      <c r="R407" s="403">
        <v>36369884.884603128</v>
      </c>
      <c r="S407" s="398">
        <v>5</v>
      </c>
      <c r="T407" s="400">
        <v>-0.19860808660634777</v>
      </c>
      <c r="U407" s="400">
        <v>-2.5674455001583008</v>
      </c>
      <c r="V407" s="400">
        <v>-0.180182583219199</v>
      </c>
      <c r="W407" s="400">
        <v>-1.7663917984108515</v>
      </c>
      <c r="X407" s="400" t="s">
        <v>1781</v>
      </c>
      <c r="Y407" s="400" t="s">
        <v>1781</v>
      </c>
      <c r="Z407" s="400" t="s">
        <v>1781</v>
      </c>
      <c r="AA407" s="400" t="s">
        <v>1781</v>
      </c>
      <c r="AB407" s="400">
        <v>0.20169594283970074</v>
      </c>
      <c r="AC407" s="404">
        <v>-1.3655238694363354</v>
      </c>
      <c r="AD407" s="607">
        <v>41544075000110</v>
      </c>
      <c r="AE407" s="401" t="s">
        <v>107</v>
      </c>
      <c r="AF407" s="401" t="s">
        <v>1018</v>
      </c>
      <c r="AG407" s="405" t="s">
        <v>1835</v>
      </c>
      <c r="AH407" s="405" t="s">
        <v>1019</v>
      </c>
      <c r="AI407" s="405">
        <v>1000</v>
      </c>
      <c r="AJ407" s="405">
        <v>1000</v>
      </c>
      <c r="AK407" s="405">
        <v>1000</v>
      </c>
      <c r="AL407" s="400">
        <v>0.01</v>
      </c>
      <c r="AM407" s="400" t="s">
        <v>62</v>
      </c>
      <c r="AN407" s="400" t="s">
        <v>62</v>
      </c>
      <c r="AO407" s="401" t="s">
        <v>1678</v>
      </c>
      <c r="AP407" s="401" t="s">
        <v>1021</v>
      </c>
      <c r="AQ407" s="407" t="s">
        <v>985</v>
      </c>
      <c r="AR407" s="400">
        <v>6.7000000000000002E-3</v>
      </c>
      <c r="AS407" s="400">
        <v>6.7000000000000002E-3</v>
      </c>
      <c r="AT407" s="400"/>
      <c r="AW407" s="226"/>
      <c r="AX407" s="226"/>
      <c r="AY407" s="212"/>
      <c r="AZ407" s="212"/>
      <c r="BA407" s="212"/>
      <c r="BB407" s="214"/>
      <c r="BC407" s="212"/>
      <c r="BD407" s="212"/>
      <c r="BE407" s="212"/>
      <c r="BF407" s="212"/>
      <c r="BG407" s="214"/>
      <c r="BH407" s="214"/>
      <c r="BI407" s="227"/>
      <c r="BJ407" s="227"/>
      <c r="BK407" s="227"/>
      <c r="BL407" s="214"/>
      <c r="BM407" s="214"/>
      <c r="BN407" s="214"/>
      <c r="BO407" s="214"/>
      <c r="BP407" s="214"/>
      <c r="BQ407" s="214"/>
      <c r="BR407" s="214"/>
      <c r="BS407" s="214"/>
      <c r="BT407" s="215"/>
      <c r="BU407" s="216"/>
      <c r="BV407" s="217"/>
      <c r="BW407" s="213"/>
    </row>
    <row r="408" spans="2:75" ht="15.75" customHeight="1">
      <c r="B408" s="394" t="s">
        <v>1320</v>
      </c>
      <c r="C408" s="395">
        <v>24874367000100</v>
      </c>
      <c r="D408" s="396" t="s">
        <v>27</v>
      </c>
      <c r="E408" s="396" t="s">
        <v>903</v>
      </c>
      <c r="F408" s="396"/>
      <c r="G408" s="397"/>
      <c r="H408" s="397" t="s">
        <v>62</v>
      </c>
      <c r="I408" s="397" t="s">
        <v>62</v>
      </c>
      <c r="J408" s="397" t="s">
        <v>904</v>
      </c>
      <c r="K408" s="398" t="s">
        <v>81</v>
      </c>
      <c r="L408" s="399"/>
      <c r="M408" s="399" t="s">
        <v>62</v>
      </c>
      <c r="N408" s="398">
        <v>430595</v>
      </c>
      <c r="O408" s="398" t="s">
        <v>1675</v>
      </c>
      <c r="P408" s="402">
        <v>42587</v>
      </c>
      <c r="Q408" s="403">
        <v>55652344.060000002</v>
      </c>
      <c r="R408" s="403">
        <v>122836327.00376986</v>
      </c>
      <c r="S408" s="398">
        <v>5</v>
      </c>
      <c r="T408" s="400">
        <v>-0.37330869743285633</v>
      </c>
      <c r="U408" s="400">
        <v>-4.8258343946167921</v>
      </c>
      <c r="V408" s="400">
        <v>-0.64755180874070806</v>
      </c>
      <c r="W408" s="400">
        <v>-6.3481729674958975</v>
      </c>
      <c r="X408" s="400">
        <v>-0.53693052030025479</v>
      </c>
      <c r="Y408" s="400">
        <v>-4.0716416745304072</v>
      </c>
      <c r="Z408" s="400">
        <v>-0.11676263955958366</v>
      </c>
      <c r="AA408" s="400">
        <v>-0.66371669633390851</v>
      </c>
      <c r="AB408" s="400">
        <v>0.51435515431246126</v>
      </c>
      <c r="AC408" s="404">
        <v>-1.9555243426319839</v>
      </c>
      <c r="AD408" s="607" t="s">
        <v>62</v>
      </c>
      <c r="AE408" s="401" t="s">
        <v>1321</v>
      </c>
      <c r="AF408" s="401" t="s">
        <v>1306</v>
      </c>
      <c r="AG408" s="405" t="s">
        <v>1837</v>
      </c>
      <c r="AH408" s="405" t="s">
        <v>1024</v>
      </c>
      <c r="AI408" s="405">
        <v>10000</v>
      </c>
      <c r="AJ408" s="405">
        <v>0</v>
      </c>
      <c r="AK408" s="405">
        <v>5000</v>
      </c>
      <c r="AL408" s="400">
        <v>2.5150000000000002E-2</v>
      </c>
      <c r="AM408" s="400">
        <v>0.2</v>
      </c>
      <c r="AN408" s="400" t="s">
        <v>964</v>
      </c>
      <c r="AO408" s="401" t="s">
        <v>1678</v>
      </c>
      <c r="AP408" s="401" t="s">
        <v>1021</v>
      </c>
      <c r="AQ408" s="407" t="s">
        <v>968</v>
      </c>
      <c r="AR408" s="400">
        <v>6.7200000000000003E-3</v>
      </c>
      <c r="AS408" s="400">
        <v>6.7200000000000003E-3</v>
      </c>
      <c r="AT408" s="400"/>
      <c r="AW408" s="226"/>
      <c r="AX408" s="226"/>
      <c r="AY408" s="212"/>
      <c r="AZ408" s="212"/>
      <c r="BA408" s="212"/>
      <c r="BB408" s="214"/>
      <c r="BC408" s="212"/>
      <c r="BD408" s="212"/>
      <c r="BE408" s="212"/>
      <c r="BF408" s="212"/>
      <c r="BG408" s="214"/>
      <c r="BH408" s="214"/>
      <c r="BI408" s="227"/>
      <c r="BJ408" s="227"/>
      <c r="BK408" s="227"/>
      <c r="BL408" s="214"/>
      <c r="BM408" s="214"/>
      <c r="BN408" s="214"/>
      <c r="BO408" s="214"/>
      <c r="BP408" s="214"/>
      <c r="BQ408" s="214"/>
      <c r="BR408" s="214"/>
      <c r="BS408" s="214"/>
      <c r="BT408" s="215"/>
      <c r="BU408" s="216"/>
      <c r="BV408" s="217"/>
      <c r="BW408" s="213"/>
    </row>
    <row r="409" spans="2:75" ht="15.75" customHeight="1">
      <c r="B409" s="394" t="s">
        <v>1328</v>
      </c>
      <c r="C409" s="395">
        <v>41484468000186</v>
      </c>
      <c r="D409" s="396" t="s">
        <v>27</v>
      </c>
      <c r="E409" s="396" t="s">
        <v>903</v>
      </c>
      <c r="F409" s="396"/>
      <c r="G409" s="397"/>
      <c r="H409" s="397" t="s">
        <v>62</v>
      </c>
      <c r="I409" s="397" t="s">
        <v>62</v>
      </c>
      <c r="J409" s="397" t="s">
        <v>994</v>
      </c>
      <c r="K409" s="398"/>
      <c r="L409" s="399"/>
      <c r="M409" s="399" t="s">
        <v>1775</v>
      </c>
      <c r="N409" s="398">
        <v>594326</v>
      </c>
      <c r="O409" s="398" t="s">
        <v>1675</v>
      </c>
      <c r="P409" s="402">
        <v>44343</v>
      </c>
      <c r="Q409" s="403">
        <v>1296211.8999999999</v>
      </c>
      <c r="R409" s="403">
        <v>2441577.487420633</v>
      </c>
      <c r="S409" s="398">
        <v>5</v>
      </c>
      <c r="T409" s="400">
        <v>-0.23409499166021752</v>
      </c>
      <c r="U409" s="400">
        <v>-3.0261916481723503</v>
      </c>
      <c r="V409" s="400">
        <v>-0.20681649592489082</v>
      </c>
      <c r="W409" s="400">
        <v>-2.0274931996805372</v>
      </c>
      <c r="X409" s="400" t="s">
        <v>1781</v>
      </c>
      <c r="Y409" s="400" t="s">
        <v>1781</v>
      </c>
      <c r="Z409" s="400" t="s">
        <v>1781</v>
      </c>
      <c r="AA409" s="400" t="s">
        <v>1781</v>
      </c>
      <c r="AB409" s="400">
        <v>0.20209473364825217</v>
      </c>
      <c r="AC409" s="404">
        <v>-1.526215886020869</v>
      </c>
      <c r="AD409" s="607">
        <v>35412313000131</v>
      </c>
      <c r="AE409" s="401" t="s">
        <v>96</v>
      </c>
      <c r="AF409" s="401" t="s">
        <v>1023</v>
      </c>
      <c r="AG409" s="405" t="s">
        <v>96</v>
      </c>
      <c r="AH409" s="405" t="s">
        <v>1019</v>
      </c>
      <c r="AI409" s="405">
        <v>100</v>
      </c>
      <c r="AJ409" s="405" t="s">
        <v>1797</v>
      </c>
      <c r="AK409" s="405" t="s">
        <v>1797</v>
      </c>
      <c r="AL409" s="400">
        <v>8.0000000000000002E-3</v>
      </c>
      <c r="AM409" s="400" t="s">
        <v>62</v>
      </c>
      <c r="AN409" s="400" t="s">
        <v>1086</v>
      </c>
      <c r="AO409" s="401" t="s">
        <v>1678</v>
      </c>
      <c r="AP409" s="401" t="s">
        <v>1021</v>
      </c>
      <c r="AQ409" s="407" t="s">
        <v>985</v>
      </c>
      <c r="AR409" s="400">
        <v>1.8666666666666664E-3</v>
      </c>
      <c r="AS409" s="400">
        <v>1.8666666666666664E-3</v>
      </c>
      <c r="AT409" s="400"/>
      <c r="AW409" s="226"/>
      <c r="AX409" s="226"/>
      <c r="AY409" s="212"/>
      <c r="AZ409" s="212"/>
      <c r="BA409" s="212"/>
      <c r="BB409" s="214"/>
      <c r="BC409" s="212"/>
      <c r="BD409" s="212"/>
      <c r="BE409" s="212"/>
      <c r="BF409" s="212"/>
      <c r="BG409" s="214"/>
      <c r="BH409" s="214"/>
      <c r="BI409" s="227"/>
      <c r="BJ409" s="227"/>
      <c r="BK409" s="227"/>
      <c r="BL409" s="214"/>
      <c r="BM409" s="214"/>
      <c r="BN409" s="214"/>
      <c r="BO409" s="214"/>
      <c r="BP409" s="214"/>
      <c r="BQ409" s="214"/>
      <c r="BR409" s="214"/>
      <c r="BS409" s="214"/>
      <c r="BT409" s="215"/>
      <c r="BU409" s="216"/>
      <c r="BV409" s="217"/>
      <c r="BW409" s="213"/>
    </row>
    <row r="410" spans="2:75" ht="15.75" customHeight="1">
      <c r="B410" s="394" t="s">
        <v>1329</v>
      </c>
      <c r="C410" s="395">
        <v>41559595000105</v>
      </c>
      <c r="D410" s="396" t="s">
        <v>27</v>
      </c>
      <c r="E410" s="396" t="s">
        <v>903</v>
      </c>
      <c r="F410" s="396"/>
      <c r="G410" s="397"/>
      <c r="H410" s="397" t="s">
        <v>62</v>
      </c>
      <c r="I410" s="397" t="s">
        <v>62</v>
      </c>
      <c r="J410" s="397" t="s">
        <v>909</v>
      </c>
      <c r="K410" s="398"/>
      <c r="L410" s="399"/>
      <c r="M410" s="399" t="s">
        <v>1775</v>
      </c>
      <c r="N410" s="398">
        <v>595543</v>
      </c>
      <c r="O410" s="398" t="s">
        <v>1675</v>
      </c>
      <c r="P410" s="402">
        <v>44343</v>
      </c>
      <c r="Q410" s="403">
        <v>1098425.4099999999</v>
      </c>
      <c r="R410" s="403">
        <v>3259925.7390079387</v>
      </c>
      <c r="S410" s="398">
        <v>5</v>
      </c>
      <c r="T410" s="400">
        <v>-0.31043040286794543</v>
      </c>
      <c r="U410" s="400">
        <v>-4.0129944081046371</v>
      </c>
      <c r="V410" s="400">
        <v>-0.26391365997221639</v>
      </c>
      <c r="W410" s="400">
        <v>-2.5872363251468853</v>
      </c>
      <c r="X410" s="400" t="s">
        <v>1781</v>
      </c>
      <c r="Y410" s="400" t="s">
        <v>1781</v>
      </c>
      <c r="Z410" s="400" t="s">
        <v>1781</v>
      </c>
      <c r="AA410" s="400" t="s">
        <v>1781</v>
      </c>
      <c r="AB410" s="400">
        <v>0.25403434864407365</v>
      </c>
      <c r="AC410" s="404">
        <v>-1.4615061929309472</v>
      </c>
      <c r="AD410" s="607">
        <v>35416040000101</v>
      </c>
      <c r="AE410" s="401" t="s">
        <v>96</v>
      </c>
      <c r="AF410" s="401" t="s">
        <v>1023</v>
      </c>
      <c r="AG410" s="405" t="s">
        <v>96</v>
      </c>
      <c r="AH410" s="405" t="s">
        <v>1019</v>
      </c>
      <c r="AI410" s="405">
        <v>100</v>
      </c>
      <c r="AJ410" s="405" t="s">
        <v>1797</v>
      </c>
      <c r="AK410" s="405" t="s">
        <v>1797</v>
      </c>
      <c r="AL410" s="400">
        <v>8.0000000000000002E-3</v>
      </c>
      <c r="AM410" s="400" t="s">
        <v>62</v>
      </c>
      <c r="AN410" s="400" t="s">
        <v>964</v>
      </c>
      <c r="AO410" s="401" t="s">
        <v>1678</v>
      </c>
      <c r="AP410" s="401" t="s">
        <v>1021</v>
      </c>
      <c r="AQ410" s="407" t="s">
        <v>985</v>
      </c>
      <c r="AR410" s="400">
        <v>1.8666666666666664E-3</v>
      </c>
      <c r="AS410" s="400">
        <v>1.8666666666666664E-3</v>
      </c>
      <c r="AT410" s="400"/>
      <c r="AW410" s="226"/>
      <c r="AX410" s="226"/>
      <c r="AY410" s="212"/>
      <c r="AZ410" s="212"/>
      <c r="BA410" s="212"/>
      <c r="BB410" s="214"/>
      <c r="BC410" s="212"/>
      <c r="BD410" s="212"/>
      <c r="BE410" s="212"/>
      <c r="BF410" s="212"/>
      <c r="BG410" s="214"/>
      <c r="BH410" s="214"/>
      <c r="BI410" s="227"/>
      <c r="BJ410" s="227"/>
      <c r="BK410" s="227"/>
      <c r="BL410" s="214"/>
      <c r="BM410" s="214"/>
      <c r="BN410" s="214"/>
      <c r="BO410" s="214"/>
      <c r="BP410" s="214"/>
      <c r="BQ410" s="214"/>
      <c r="BR410" s="214"/>
      <c r="BS410" s="214"/>
      <c r="BT410" s="215"/>
      <c r="BU410" s="216"/>
      <c r="BV410" s="217"/>
      <c r="BW410" s="213"/>
    </row>
    <row r="411" spans="2:75" ht="15.75" customHeight="1">
      <c r="B411" s="394" t="s">
        <v>393</v>
      </c>
      <c r="C411" s="395">
        <v>38318178000158</v>
      </c>
      <c r="D411" s="396" t="s">
        <v>27</v>
      </c>
      <c r="E411" s="396" t="s">
        <v>903</v>
      </c>
      <c r="F411" s="396"/>
      <c r="G411" s="397" t="s">
        <v>1184</v>
      </c>
      <c r="H411" s="397" t="s">
        <v>62</v>
      </c>
      <c r="I411" s="397" t="s">
        <v>62</v>
      </c>
      <c r="J411" s="397" t="s">
        <v>907</v>
      </c>
      <c r="K411" s="398"/>
      <c r="L411" s="399"/>
      <c r="M411" s="399" t="s">
        <v>62</v>
      </c>
      <c r="N411" s="398">
        <v>582883</v>
      </c>
      <c r="O411" s="398" t="s">
        <v>1675</v>
      </c>
      <c r="P411" s="402">
        <v>44293</v>
      </c>
      <c r="Q411" s="403">
        <v>1192581.31</v>
      </c>
      <c r="R411" s="403">
        <v>1886302.8751587293</v>
      </c>
      <c r="S411" s="398">
        <v>5</v>
      </c>
      <c r="T411" s="400">
        <v>-0.32778975093994112</v>
      </c>
      <c r="U411" s="400">
        <v>-4.2374020888526296</v>
      </c>
      <c r="V411" s="400">
        <v>-0.26993298622158857</v>
      </c>
      <c r="W411" s="400">
        <v>-2.646245849424353</v>
      </c>
      <c r="X411" s="400" t="s">
        <v>1781</v>
      </c>
      <c r="Y411" s="400" t="s">
        <v>1781</v>
      </c>
      <c r="Z411" s="400" t="s">
        <v>1781</v>
      </c>
      <c r="AA411" s="400" t="s">
        <v>1781</v>
      </c>
      <c r="AB411" s="400">
        <v>0.26212528444425692</v>
      </c>
      <c r="AC411" s="404">
        <v>-1.4393185467319234</v>
      </c>
      <c r="AD411" s="607">
        <v>38427986000153</v>
      </c>
      <c r="AE411" s="401" t="s">
        <v>1799</v>
      </c>
      <c r="AF411" s="401" t="s">
        <v>1018</v>
      </c>
      <c r="AG411" s="405" t="s">
        <v>1835</v>
      </c>
      <c r="AH411" s="405" t="s">
        <v>1019</v>
      </c>
      <c r="AI411" s="405">
        <v>5000</v>
      </c>
      <c r="AJ411" s="405">
        <v>5000</v>
      </c>
      <c r="AK411" s="405">
        <v>5000</v>
      </c>
      <c r="AL411" s="400">
        <v>0.01</v>
      </c>
      <c r="AM411" s="400" t="s">
        <v>62</v>
      </c>
      <c r="AN411" s="400" t="s">
        <v>62</v>
      </c>
      <c r="AO411" s="401" t="s">
        <v>1675</v>
      </c>
      <c r="AP411" s="401" t="s">
        <v>1021</v>
      </c>
      <c r="AQ411" s="407" t="s">
        <v>985</v>
      </c>
      <c r="AR411" s="400">
        <v>6.6669999999999993E-3</v>
      </c>
      <c r="AS411" s="400">
        <v>6.6669999999999993E-3</v>
      </c>
      <c r="AT411" s="400"/>
      <c r="AW411" s="226"/>
      <c r="AX411" s="226"/>
      <c r="AY411" s="212"/>
      <c r="AZ411" s="212"/>
      <c r="BA411" s="212"/>
      <c r="BB411" s="214"/>
      <c r="BC411" s="212"/>
      <c r="BD411" s="212"/>
      <c r="BE411" s="212"/>
      <c r="BF411" s="212"/>
      <c r="BG411" s="214"/>
      <c r="BH411" s="214"/>
      <c r="BI411" s="227"/>
      <c r="BJ411" s="227"/>
      <c r="BK411" s="227"/>
      <c r="BL411" s="214"/>
      <c r="BM411" s="214"/>
      <c r="BN411" s="214"/>
      <c r="BO411" s="214"/>
      <c r="BP411" s="214"/>
      <c r="BQ411" s="214"/>
      <c r="BR411" s="214"/>
      <c r="BS411" s="214"/>
      <c r="BT411" s="215"/>
      <c r="BU411" s="216"/>
      <c r="BV411" s="217"/>
      <c r="BW411" s="213"/>
    </row>
    <row r="412" spans="2:75" ht="15.75" customHeight="1">
      <c r="B412" s="394" t="s">
        <v>1354</v>
      </c>
      <c r="C412" s="395">
        <v>29587389000103</v>
      </c>
      <c r="D412" s="396" t="s">
        <v>18</v>
      </c>
      <c r="E412" s="396" t="s">
        <v>959</v>
      </c>
      <c r="F412" s="396"/>
      <c r="G412" s="397"/>
      <c r="H412" s="397" t="s">
        <v>62</v>
      </c>
      <c r="I412" s="397" t="s">
        <v>62</v>
      </c>
      <c r="J412" s="397" t="s">
        <v>907</v>
      </c>
      <c r="K412" s="398" t="s">
        <v>81</v>
      </c>
      <c r="L412" s="399"/>
      <c r="M412" s="399" t="s">
        <v>62</v>
      </c>
      <c r="N412" s="398">
        <v>465429</v>
      </c>
      <c r="O412" s="398" t="s">
        <v>1675</v>
      </c>
      <c r="P412" s="402">
        <v>43234</v>
      </c>
      <c r="Q412" s="403">
        <v>16633954.960000001</v>
      </c>
      <c r="R412" s="403">
        <v>28201335.272619057</v>
      </c>
      <c r="S412" s="398">
        <v>5</v>
      </c>
      <c r="T412" s="400">
        <v>-1.6902375105175005E-2</v>
      </c>
      <c r="U412" s="400">
        <v>-0.21850030201329307</v>
      </c>
      <c r="V412" s="400">
        <v>-1.0934974650148588E-3</v>
      </c>
      <c r="W412" s="400">
        <v>-1.0719931523212238E-2</v>
      </c>
      <c r="X412" s="400">
        <v>5.8150651679799825E-2</v>
      </c>
      <c r="Y412" s="400">
        <v>0.44096695536728325</v>
      </c>
      <c r="Z412" s="400">
        <v>9.0182895678318387E-2</v>
      </c>
      <c r="AA412" s="400">
        <v>0.51262881527181214</v>
      </c>
      <c r="AB412" s="400">
        <v>3.9172006009712337E-2</v>
      </c>
      <c r="AC412" s="404">
        <v>-2.4885440676063157</v>
      </c>
      <c r="AD412" s="607">
        <v>29574911000104</v>
      </c>
      <c r="AE412" s="401" t="s">
        <v>346</v>
      </c>
      <c r="AF412" s="401" t="s">
        <v>1028</v>
      </c>
      <c r="AG412" s="405" t="s">
        <v>1836</v>
      </c>
      <c r="AH412" s="405" t="s">
        <v>1019</v>
      </c>
      <c r="AI412" s="405">
        <v>10000</v>
      </c>
      <c r="AJ412" s="405">
        <v>1000</v>
      </c>
      <c r="AK412" s="405">
        <v>1000</v>
      </c>
      <c r="AL412" s="400">
        <v>9.0000000000000011E-3</v>
      </c>
      <c r="AM412" s="400" t="s">
        <v>62</v>
      </c>
      <c r="AN412" s="400" t="s">
        <v>62</v>
      </c>
      <c r="AO412" s="401" t="s">
        <v>1678</v>
      </c>
      <c r="AP412" s="401" t="s">
        <v>24</v>
      </c>
      <c r="AQ412" s="407" t="s">
        <v>977</v>
      </c>
      <c r="AR412" s="400">
        <v>4.7999999999999996E-3</v>
      </c>
      <c r="AS412" s="400">
        <v>4.7999999999999996E-3</v>
      </c>
      <c r="AT412" s="400"/>
      <c r="AW412" s="226"/>
      <c r="AX412" s="226"/>
      <c r="AY412" s="212"/>
      <c r="AZ412" s="212"/>
      <c r="BA412" s="212"/>
      <c r="BB412" s="214"/>
      <c r="BC412" s="212"/>
      <c r="BD412" s="212"/>
      <c r="BE412" s="212"/>
      <c r="BF412" s="212"/>
      <c r="BG412" s="214"/>
      <c r="BH412" s="214"/>
      <c r="BI412" s="227"/>
      <c r="BJ412" s="227"/>
      <c r="BK412" s="227"/>
      <c r="BL412" s="249"/>
      <c r="BM412" s="214"/>
      <c r="BN412" s="214"/>
      <c r="BO412" s="214"/>
      <c r="BP412" s="214"/>
      <c r="BQ412" s="214"/>
      <c r="BR412" s="214"/>
      <c r="BS412" s="214"/>
      <c r="BT412" s="215"/>
      <c r="BU412" s="216"/>
      <c r="BV412" s="217"/>
      <c r="BW412" s="213"/>
    </row>
    <row r="413" spans="2:75" ht="15.75" customHeight="1">
      <c r="B413" s="394" t="s">
        <v>1355</v>
      </c>
      <c r="C413" s="395">
        <v>26112046000196</v>
      </c>
      <c r="D413" s="396" t="s">
        <v>18</v>
      </c>
      <c r="E413" s="396" t="s">
        <v>959</v>
      </c>
      <c r="F413" s="396"/>
      <c r="G413" s="397"/>
      <c r="H413" s="397" t="s">
        <v>62</v>
      </c>
      <c r="I413" s="397" t="s">
        <v>62</v>
      </c>
      <c r="J413" s="397" t="s">
        <v>907</v>
      </c>
      <c r="K413" s="398"/>
      <c r="L413" s="399"/>
      <c r="M413" s="399" t="s">
        <v>62</v>
      </c>
      <c r="N413" s="398">
        <v>454281</v>
      </c>
      <c r="O413" s="398" t="s">
        <v>1675</v>
      </c>
      <c r="P413" s="402">
        <v>43048</v>
      </c>
      <c r="Q413" s="403">
        <v>78392054.930000007</v>
      </c>
      <c r="R413" s="403">
        <v>153638254.18884921</v>
      </c>
      <c r="S413" s="398">
        <v>5</v>
      </c>
      <c r="T413" s="400">
        <v>-5.5262007005642988E-2</v>
      </c>
      <c r="U413" s="400">
        <v>-0.71438275067607371</v>
      </c>
      <c r="V413" s="400">
        <v>-2.3543301698411012E-2</v>
      </c>
      <c r="W413" s="400">
        <v>-0.23080307921323162</v>
      </c>
      <c r="X413" s="400">
        <v>0.13147986208798912</v>
      </c>
      <c r="Y413" s="400">
        <v>0.99703567891726907</v>
      </c>
      <c r="Z413" s="400">
        <v>0.12182705292800966</v>
      </c>
      <c r="AA413" s="400">
        <v>0.69250446374341201</v>
      </c>
      <c r="AB413" s="400">
        <v>7.786138003203999E-2</v>
      </c>
      <c r="AC413" s="404">
        <v>-1.5148444704167596</v>
      </c>
      <c r="AD413" s="607">
        <v>26112022000137</v>
      </c>
      <c r="AE413" s="401" t="s">
        <v>346</v>
      </c>
      <c r="AF413" s="401" t="s">
        <v>1028</v>
      </c>
      <c r="AG413" s="405" t="s">
        <v>1836</v>
      </c>
      <c r="AH413" s="405" t="s">
        <v>1019</v>
      </c>
      <c r="AI413" s="405">
        <v>10000</v>
      </c>
      <c r="AJ413" s="405">
        <v>1000</v>
      </c>
      <c r="AK413" s="405">
        <v>1000</v>
      </c>
      <c r="AL413" s="400">
        <v>9.0000000000000011E-3</v>
      </c>
      <c r="AM413" s="400" t="s">
        <v>62</v>
      </c>
      <c r="AN413" s="400" t="s">
        <v>62</v>
      </c>
      <c r="AO413" s="401" t="s">
        <v>1678</v>
      </c>
      <c r="AP413" s="401" t="s">
        <v>24</v>
      </c>
      <c r="AQ413" s="407" t="s">
        <v>977</v>
      </c>
      <c r="AR413" s="400">
        <v>4.7999999999999996E-3</v>
      </c>
      <c r="AS413" s="400">
        <v>4.7999999999999996E-3</v>
      </c>
      <c r="AT413" s="400"/>
      <c r="AW413" s="226"/>
      <c r="AX413" s="226"/>
      <c r="AY413" s="212"/>
      <c r="AZ413" s="212"/>
      <c r="BA413" s="212"/>
      <c r="BB413" s="214"/>
      <c r="BC413" s="212"/>
      <c r="BD413" s="212"/>
      <c r="BE413" s="212"/>
      <c r="BF413" s="212"/>
      <c r="BG413" s="214"/>
      <c r="BH413" s="214"/>
      <c r="BI413" s="227"/>
      <c r="BJ413" s="227"/>
      <c r="BK413" s="227"/>
      <c r="BL413" s="214"/>
      <c r="BM413" s="214"/>
      <c r="BN413" s="214"/>
      <c r="BO413" s="214"/>
      <c r="BP413" s="214"/>
      <c r="BQ413" s="214"/>
      <c r="BR413" s="214"/>
      <c r="BS413" s="214"/>
      <c r="BT413" s="215"/>
      <c r="BU413" s="216"/>
      <c r="BV413" s="217"/>
      <c r="BW413" s="213"/>
    </row>
    <row r="414" spans="2:75" ht="15.75" customHeight="1">
      <c r="B414" s="394" t="s">
        <v>1357</v>
      </c>
      <c r="C414" s="395">
        <v>17340392000130</v>
      </c>
      <c r="D414" s="396" t="s">
        <v>27</v>
      </c>
      <c r="E414" s="396" t="s">
        <v>903</v>
      </c>
      <c r="F414" s="396"/>
      <c r="G414" s="397"/>
      <c r="H414" s="397" t="s">
        <v>62</v>
      </c>
      <c r="I414" s="397" t="s">
        <v>62</v>
      </c>
      <c r="J414" s="397" t="s">
        <v>907</v>
      </c>
      <c r="K414" s="398"/>
      <c r="L414" s="399"/>
      <c r="M414" s="399" t="s">
        <v>1775</v>
      </c>
      <c r="N414" s="398">
        <v>363103</v>
      </c>
      <c r="O414" s="398" t="s">
        <v>1675</v>
      </c>
      <c r="P414" s="402">
        <v>41710</v>
      </c>
      <c r="Q414" s="403">
        <v>155551592.44</v>
      </c>
      <c r="R414" s="403">
        <v>262108916.75615093</v>
      </c>
      <c r="S414" s="398">
        <v>5</v>
      </c>
      <c r="T414" s="400">
        <v>-0.22117424444027989</v>
      </c>
      <c r="U414" s="400">
        <v>-2.8591626269710986</v>
      </c>
      <c r="V414" s="400">
        <v>-0.12727297579614227</v>
      </c>
      <c r="W414" s="400">
        <v>-1.2477007299432141</v>
      </c>
      <c r="X414" s="400">
        <v>7.6697900227140625E-2</v>
      </c>
      <c r="Y414" s="400">
        <v>0.58161411040513877</v>
      </c>
      <c r="Z414" s="400">
        <v>0.64787936554309833</v>
      </c>
      <c r="AA414" s="400">
        <v>3.6827563486327475</v>
      </c>
      <c r="AB414" s="400">
        <v>0.20716573346819978</v>
      </c>
      <c r="AC414" s="404">
        <v>-1.0224094944280286</v>
      </c>
      <c r="AD414" s="607" t="s">
        <v>62</v>
      </c>
      <c r="AE414" s="401" t="s">
        <v>346</v>
      </c>
      <c r="AF414" s="401" t="s">
        <v>1037</v>
      </c>
      <c r="AG414" s="405" t="s">
        <v>1037</v>
      </c>
      <c r="AH414" s="405" t="s">
        <v>1019</v>
      </c>
      <c r="AI414" s="405">
        <v>10000</v>
      </c>
      <c r="AJ414" s="405">
        <v>1000</v>
      </c>
      <c r="AK414" s="405">
        <v>1000</v>
      </c>
      <c r="AL414" s="400">
        <v>3.0000000000000001E-3</v>
      </c>
      <c r="AM414" s="400" t="s">
        <v>62</v>
      </c>
      <c r="AN414" s="400" t="s">
        <v>1086</v>
      </c>
      <c r="AO414" s="401" t="s">
        <v>1678</v>
      </c>
      <c r="AP414" s="401" t="s">
        <v>1021</v>
      </c>
      <c r="AQ414" s="407" t="s">
        <v>985</v>
      </c>
      <c r="AR414" s="400" t="s">
        <v>62</v>
      </c>
      <c r="AS414" s="400" t="s">
        <v>62</v>
      </c>
      <c r="AT414" s="400"/>
      <c r="AW414" s="226"/>
      <c r="AX414" s="226"/>
      <c r="AY414" s="212"/>
      <c r="AZ414" s="212"/>
      <c r="BA414" s="212"/>
      <c r="BB414" s="214"/>
      <c r="BC414" s="212"/>
      <c r="BD414" s="212"/>
      <c r="BE414" s="212"/>
      <c r="BF414" s="212"/>
      <c r="BG414" s="214"/>
      <c r="BH414" s="214"/>
      <c r="BI414" s="227"/>
      <c r="BJ414" s="227"/>
      <c r="BK414" s="227"/>
      <c r="BL414" s="249"/>
      <c r="BM414" s="214"/>
      <c r="BN414" s="214"/>
      <c r="BO414" s="214"/>
      <c r="BP414" s="214"/>
      <c r="BQ414" s="214"/>
      <c r="BR414" s="214"/>
      <c r="BS414" s="214"/>
      <c r="BT414" s="215"/>
      <c r="BU414" s="216"/>
      <c r="BV414" s="217"/>
      <c r="BW414" s="213"/>
    </row>
    <row r="415" spans="2:75" ht="15.75" customHeight="1">
      <c r="B415" s="394" t="s">
        <v>1369</v>
      </c>
      <c r="C415" s="395">
        <v>27749572000124</v>
      </c>
      <c r="D415" s="396" t="s">
        <v>27</v>
      </c>
      <c r="E415" s="396" t="s">
        <v>903</v>
      </c>
      <c r="F415" s="396"/>
      <c r="G415" s="397"/>
      <c r="H415" s="397" t="s">
        <v>62</v>
      </c>
      <c r="I415" s="397" t="s">
        <v>62</v>
      </c>
      <c r="J415" s="397" t="s">
        <v>904</v>
      </c>
      <c r="K415" s="398" t="s">
        <v>81</v>
      </c>
      <c r="L415" s="399"/>
      <c r="M415" s="399" t="s">
        <v>62</v>
      </c>
      <c r="N415" s="398">
        <v>493511</v>
      </c>
      <c r="O415" s="398" t="s">
        <v>1675</v>
      </c>
      <c r="P415" s="402">
        <v>43580</v>
      </c>
      <c r="Q415" s="403">
        <v>41302566.189999998</v>
      </c>
      <c r="R415" s="403">
        <v>46697827.399325423</v>
      </c>
      <c r="S415" s="398">
        <v>5</v>
      </c>
      <c r="T415" s="400">
        <v>-4.8641793593289573E-2</v>
      </c>
      <c r="U415" s="400">
        <v>-0.62880195975227071</v>
      </c>
      <c r="V415" s="400">
        <v>-0.22059771763986946</v>
      </c>
      <c r="W415" s="400">
        <v>-2.1625952532447577</v>
      </c>
      <c r="X415" s="400">
        <v>-8.4378542194879502E-3</v>
      </c>
      <c r="Y415" s="400">
        <v>-6.3985781371614606E-2</v>
      </c>
      <c r="Z415" s="400">
        <v>0.1219716993125235</v>
      </c>
      <c r="AA415" s="400">
        <v>0.69332668068564873</v>
      </c>
      <c r="AB415" s="400">
        <v>0.28822551514432931</v>
      </c>
      <c r="AC415" s="404">
        <v>-1.0574218489188238</v>
      </c>
      <c r="AD415" s="607" t="s">
        <v>62</v>
      </c>
      <c r="AE415" s="401" t="s">
        <v>816</v>
      </c>
      <c r="AF415" s="401" t="s">
        <v>1018</v>
      </c>
      <c r="AG415" s="405" t="s">
        <v>1835</v>
      </c>
      <c r="AH415" s="405" t="s">
        <v>1024</v>
      </c>
      <c r="AI415" s="405">
        <v>1000</v>
      </c>
      <c r="AJ415" s="405">
        <v>1000</v>
      </c>
      <c r="AK415" s="405">
        <v>1000</v>
      </c>
      <c r="AL415" s="400">
        <v>0.02</v>
      </c>
      <c r="AM415" s="400">
        <v>0.2</v>
      </c>
      <c r="AN415" s="400" t="s">
        <v>1798</v>
      </c>
      <c r="AO415" s="401" t="s">
        <v>1675</v>
      </c>
      <c r="AP415" s="401" t="s">
        <v>1021</v>
      </c>
      <c r="AQ415" s="407" t="s">
        <v>957</v>
      </c>
      <c r="AR415" s="400">
        <v>4.0000000000000001E-3</v>
      </c>
      <c r="AS415" s="400">
        <v>4.0000000000000001E-3</v>
      </c>
      <c r="AT415" s="400"/>
      <c r="AW415" s="226"/>
      <c r="AX415" s="226"/>
      <c r="AY415" s="212"/>
      <c r="AZ415" s="212"/>
      <c r="BA415" s="212"/>
      <c r="BB415" s="214"/>
      <c r="BC415" s="212"/>
      <c r="BD415" s="212"/>
      <c r="BE415" s="212"/>
      <c r="BF415" s="212"/>
      <c r="BG415" s="214"/>
      <c r="BH415" s="214"/>
      <c r="BI415" s="227"/>
      <c r="BJ415" s="227"/>
      <c r="BK415" s="227"/>
      <c r="BL415" s="214"/>
      <c r="BM415" s="214"/>
      <c r="BN415" s="214"/>
      <c r="BO415" s="214"/>
      <c r="BP415" s="214"/>
      <c r="BQ415" s="214"/>
      <c r="BR415" s="214"/>
      <c r="BS415" s="214"/>
      <c r="BT415" s="215"/>
      <c r="BU415" s="216"/>
      <c r="BV415" s="217"/>
      <c r="BW415" s="213"/>
    </row>
    <row r="416" spans="2:75" ht="15.75" customHeight="1">
      <c r="B416" s="394" t="s">
        <v>1376</v>
      </c>
      <c r="C416" s="395">
        <v>26370141000190</v>
      </c>
      <c r="D416" s="396" t="s">
        <v>18</v>
      </c>
      <c r="E416" s="396" t="s">
        <v>959</v>
      </c>
      <c r="F416" s="396"/>
      <c r="G416" s="397"/>
      <c r="H416" s="397" t="s">
        <v>62</v>
      </c>
      <c r="I416" s="397" t="s">
        <v>62</v>
      </c>
      <c r="J416" s="397" t="s">
        <v>907</v>
      </c>
      <c r="K416" s="398" t="s">
        <v>81</v>
      </c>
      <c r="L416" s="399"/>
      <c r="M416" s="399" t="s">
        <v>62</v>
      </c>
      <c r="N416" s="398">
        <v>446467</v>
      </c>
      <c r="O416" s="398" t="s">
        <v>1675</v>
      </c>
      <c r="P416" s="402">
        <v>42958</v>
      </c>
      <c r="Q416" s="403">
        <v>11664673.949999999</v>
      </c>
      <c r="R416" s="403">
        <v>12112342.662857145</v>
      </c>
      <c r="S416" s="398">
        <v>5</v>
      </c>
      <c r="T416" s="400">
        <v>-6.365766869161904E-2</v>
      </c>
      <c r="U416" s="400">
        <v>-0.8229151079674194</v>
      </c>
      <c r="V416" s="400">
        <v>-5.9598849732214187E-2</v>
      </c>
      <c r="W416" s="400">
        <v>-0.58426801015297325</v>
      </c>
      <c r="X416" s="400">
        <v>2.7597576354921216E-2</v>
      </c>
      <c r="Y416" s="400">
        <v>0.2092774348902641</v>
      </c>
      <c r="Z416" s="400">
        <v>-3.7428880286267896E-2</v>
      </c>
      <c r="AA416" s="400">
        <v>-0.21275788955081124</v>
      </c>
      <c r="AB416" s="400">
        <v>4.4929157604724143E-2</v>
      </c>
      <c r="AC416" s="404">
        <v>-3.5074675793128804</v>
      </c>
      <c r="AD416" s="607" t="s">
        <v>62</v>
      </c>
      <c r="AE416" s="401" t="s">
        <v>328</v>
      </c>
      <c r="AF416" s="401" t="s">
        <v>1037</v>
      </c>
      <c r="AG416" s="405" t="s">
        <v>1037</v>
      </c>
      <c r="AH416" s="405" t="s">
        <v>1019</v>
      </c>
      <c r="AI416" s="405">
        <v>25000</v>
      </c>
      <c r="AJ416" s="405">
        <v>1000</v>
      </c>
      <c r="AK416" s="405">
        <v>1000</v>
      </c>
      <c r="AL416" s="400">
        <v>0.01</v>
      </c>
      <c r="AM416" s="400" t="s">
        <v>62</v>
      </c>
      <c r="AN416" s="400" t="s">
        <v>62</v>
      </c>
      <c r="AO416" s="401" t="s">
        <v>1675</v>
      </c>
      <c r="AP416" s="401" t="s">
        <v>24</v>
      </c>
      <c r="AQ416" s="407" t="s">
        <v>977</v>
      </c>
      <c r="AR416" s="400">
        <v>5.3333333333333332E-3</v>
      </c>
      <c r="AS416" s="400">
        <v>5.3333333333333332E-3</v>
      </c>
      <c r="AT416" s="400"/>
      <c r="AW416" s="226"/>
      <c r="AX416" s="226"/>
      <c r="AY416" s="212"/>
      <c r="AZ416" s="212"/>
      <c r="BA416" s="212"/>
      <c r="BB416" s="214"/>
      <c r="BC416" s="212"/>
      <c r="BD416" s="212"/>
      <c r="BE416" s="212"/>
      <c r="BF416" s="212"/>
      <c r="BG416" s="214"/>
      <c r="BH416" s="214"/>
      <c r="BI416" s="227"/>
      <c r="BJ416" s="227"/>
      <c r="BK416" s="227"/>
      <c r="BL416" s="214"/>
      <c r="BM416" s="214"/>
      <c r="BN416" s="214"/>
      <c r="BO416" s="214"/>
      <c r="BP416" s="214"/>
      <c r="BQ416" s="214"/>
      <c r="BR416" s="214"/>
      <c r="BS416" s="214"/>
      <c r="BT416" s="215"/>
      <c r="BU416" s="216"/>
      <c r="BV416" s="217"/>
      <c r="BW416" s="213"/>
    </row>
    <row r="417" spans="2:75" ht="15.75" customHeight="1">
      <c r="B417" s="394" t="s">
        <v>1377</v>
      </c>
      <c r="C417" s="395">
        <v>28320600000156</v>
      </c>
      <c r="D417" s="396" t="s">
        <v>27</v>
      </c>
      <c r="E417" s="396" t="s">
        <v>903</v>
      </c>
      <c r="F417" s="396"/>
      <c r="G417" s="397" t="s">
        <v>1184</v>
      </c>
      <c r="H417" s="397" t="s">
        <v>62</v>
      </c>
      <c r="I417" s="397" t="s">
        <v>62</v>
      </c>
      <c r="J417" s="397" t="s">
        <v>988</v>
      </c>
      <c r="K417" s="398"/>
      <c r="L417" s="399"/>
      <c r="M417" s="399" t="s">
        <v>62</v>
      </c>
      <c r="N417" s="398">
        <v>453935</v>
      </c>
      <c r="O417" s="398" t="s">
        <v>1675</v>
      </c>
      <c r="P417" s="402">
        <v>43063</v>
      </c>
      <c r="Q417" s="403">
        <v>157214605.88999999</v>
      </c>
      <c r="R417" s="403">
        <v>297587420.63297611</v>
      </c>
      <c r="S417" s="398">
        <v>5</v>
      </c>
      <c r="T417" s="400">
        <v>-0.24461219367835896</v>
      </c>
      <c r="U417" s="400">
        <v>-3.1621495714227423</v>
      </c>
      <c r="V417" s="400">
        <v>-0.20383577973214961</v>
      </c>
      <c r="W417" s="400">
        <v>-1.9982722142657412</v>
      </c>
      <c r="X417" s="400">
        <v>-3.4266961271267271E-2</v>
      </c>
      <c r="Y417" s="400">
        <v>-0.25985259227504764</v>
      </c>
      <c r="Z417" s="400">
        <v>0.29353623204271129</v>
      </c>
      <c r="AA417" s="400">
        <v>1.6685551039317956</v>
      </c>
      <c r="AB417" s="400">
        <v>0.27452736538774958</v>
      </c>
      <c r="AC417" s="404">
        <v>-1.0464577105035924</v>
      </c>
      <c r="AD417" s="607" t="s">
        <v>62</v>
      </c>
      <c r="AE417" s="401" t="s">
        <v>442</v>
      </c>
      <c r="AF417" s="401" t="s">
        <v>1037</v>
      </c>
      <c r="AG417" s="405" t="s">
        <v>1037</v>
      </c>
      <c r="AH417" s="405" t="s">
        <v>1019</v>
      </c>
      <c r="AI417" s="405">
        <v>25000</v>
      </c>
      <c r="AJ417" s="405">
        <v>1000</v>
      </c>
      <c r="AK417" s="405">
        <v>1000</v>
      </c>
      <c r="AL417" s="400">
        <v>0.01</v>
      </c>
      <c r="AM417" s="400" t="s">
        <v>62</v>
      </c>
      <c r="AN417" s="400" t="s">
        <v>1086</v>
      </c>
      <c r="AO417" s="401" t="s">
        <v>1675</v>
      </c>
      <c r="AP417" s="401" t="s">
        <v>1021</v>
      </c>
      <c r="AQ417" s="407" t="s">
        <v>985</v>
      </c>
      <c r="AR417" s="400">
        <v>5.3333333333333332E-3</v>
      </c>
      <c r="AS417" s="400">
        <v>5.3333333333333332E-3</v>
      </c>
      <c r="AT417" s="400"/>
      <c r="AW417" s="226"/>
      <c r="AX417" s="226"/>
      <c r="AY417" s="212"/>
      <c r="AZ417" s="212"/>
      <c r="BA417" s="212"/>
      <c r="BB417" s="214"/>
      <c r="BC417" s="212"/>
      <c r="BD417" s="212"/>
      <c r="BE417" s="212"/>
      <c r="BF417" s="212"/>
      <c r="BG417" s="214"/>
      <c r="BH417" s="214"/>
      <c r="BI417" s="227"/>
      <c r="BJ417" s="227"/>
      <c r="BK417" s="227"/>
      <c r="BL417" s="214"/>
      <c r="BM417" s="214"/>
      <c r="BN417" s="214"/>
      <c r="BO417" s="214"/>
      <c r="BP417" s="214"/>
      <c r="BQ417" s="214"/>
      <c r="BR417" s="214"/>
      <c r="BS417" s="214"/>
      <c r="BT417" s="215"/>
      <c r="BU417" s="216"/>
      <c r="BV417" s="217"/>
      <c r="BW417" s="213"/>
    </row>
    <row r="418" spans="2:75" ht="15.75" customHeight="1">
      <c r="B418" s="394" t="s">
        <v>1378</v>
      </c>
      <c r="C418" s="395">
        <v>26369994000101</v>
      </c>
      <c r="D418" s="396" t="s">
        <v>27</v>
      </c>
      <c r="E418" s="396" t="s">
        <v>903</v>
      </c>
      <c r="F418" s="396"/>
      <c r="G418" s="397"/>
      <c r="H418" s="397" t="s">
        <v>62</v>
      </c>
      <c r="I418" s="397" t="s">
        <v>62</v>
      </c>
      <c r="J418" s="397" t="s">
        <v>907</v>
      </c>
      <c r="K418" s="398"/>
      <c r="L418" s="399"/>
      <c r="M418" s="399" t="s">
        <v>62</v>
      </c>
      <c r="N418" s="398">
        <v>453722</v>
      </c>
      <c r="O418" s="398" t="s">
        <v>1675</v>
      </c>
      <c r="P418" s="402">
        <v>43063</v>
      </c>
      <c r="Q418" s="403">
        <v>12259262.130000001</v>
      </c>
      <c r="R418" s="403">
        <v>17213900.56571427</v>
      </c>
      <c r="S418" s="398">
        <v>5</v>
      </c>
      <c r="T418" s="400">
        <v>-0.26257420866564751</v>
      </c>
      <c r="U418" s="400">
        <v>-3.3943480450140791</v>
      </c>
      <c r="V418" s="400">
        <v>-0.22789513861609634</v>
      </c>
      <c r="W418" s="400">
        <v>-2.2341343794558473</v>
      </c>
      <c r="X418" s="400">
        <v>-9.2902802984548893E-2</v>
      </c>
      <c r="Y418" s="400">
        <v>-0.70449883180611161</v>
      </c>
      <c r="Z418" s="400">
        <v>-0.14814314892054525</v>
      </c>
      <c r="AA418" s="400">
        <v>-0.84209368473441792</v>
      </c>
      <c r="AB418" s="400">
        <v>0.26028322467980658</v>
      </c>
      <c r="AC418" s="404">
        <v>-1.2369509753001935</v>
      </c>
      <c r="AD418" s="607" t="s">
        <v>62</v>
      </c>
      <c r="AE418" s="401" t="s">
        <v>442</v>
      </c>
      <c r="AF418" s="401" t="s">
        <v>1037</v>
      </c>
      <c r="AG418" s="405" t="s">
        <v>1037</v>
      </c>
      <c r="AH418" s="405" t="s">
        <v>1019</v>
      </c>
      <c r="AI418" s="405">
        <v>25000</v>
      </c>
      <c r="AJ418" s="405">
        <v>1000</v>
      </c>
      <c r="AK418" s="405">
        <v>1000</v>
      </c>
      <c r="AL418" s="400">
        <v>0.01</v>
      </c>
      <c r="AM418" s="400" t="s">
        <v>62</v>
      </c>
      <c r="AN418" s="400" t="s">
        <v>62</v>
      </c>
      <c r="AO418" s="401" t="s">
        <v>1675</v>
      </c>
      <c r="AP418" s="401" t="s">
        <v>1021</v>
      </c>
      <c r="AQ418" s="407" t="s">
        <v>985</v>
      </c>
      <c r="AR418" s="400">
        <v>5.3333333333333332E-3</v>
      </c>
      <c r="AS418" s="400">
        <v>5.3333333333333332E-3</v>
      </c>
      <c r="AT418" s="400"/>
      <c r="AW418" s="226"/>
      <c r="AX418" s="226"/>
      <c r="AY418" s="212"/>
      <c r="AZ418" s="212"/>
      <c r="BA418" s="212"/>
      <c r="BB418" s="214"/>
      <c r="BC418" s="212"/>
      <c r="BD418" s="212"/>
      <c r="BE418" s="212"/>
      <c r="BF418" s="212"/>
      <c r="BG418" s="214"/>
      <c r="BH418" s="214"/>
      <c r="BI418" s="227"/>
      <c r="BJ418" s="227"/>
      <c r="BK418" s="227"/>
      <c r="BL418" s="249"/>
      <c r="BM418" s="214"/>
      <c r="BN418" s="214"/>
      <c r="BO418" s="214"/>
      <c r="BP418" s="214"/>
      <c r="BQ418" s="214"/>
      <c r="BR418" s="214"/>
      <c r="BS418" s="214"/>
      <c r="BT418" s="215"/>
      <c r="BU418" s="216"/>
      <c r="BV418" s="217"/>
      <c r="BW418" s="213"/>
    </row>
    <row r="419" spans="2:75" ht="15.75" customHeight="1">
      <c r="B419" s="394" t="s">
        <v>1379</v>
      </c>
      <c r="C419" s="395">
        <v>35578945000170</v>
      </c>
      <c r="D419" s="396" t="s">
        <v>27</v>
      </c>
      <c r="E419" s="396" t="s">
        <v>903</v>
      </c>
      <c r="F419" s="396"/>
      <c r="G419" s="397"/>
      <c r="H419" s="397" t="s">
        <v>62</v>
      </c>
      <c r="I419" s="397" t="s">
        <v>62</v>
      </c>
      <c r="J419" s="397" t="s">
        <v>907</v>
      </c>
      <c r="K419" s="398"/>
      <c r="L419" s="399"/>
      <c r="M419" s="399" t="s">
        <v>62</v>
      </c>
      <c r="N419" s="398">
        <v>536636</v>
      </c>
      <c r="O419" s="398" t="s">
        <v>1675</v>
      </c>
      <c r="P419" s="402">
        <v>43964</v>
      </c>
      <c r="Q419" s="403">
        <v>85107870.859999999</v>
      </c>
      <c r="R419" s="403">
        <v>132210005.06206347</v>
      </c>
      <c r="S419" s="398">
        <v>5</v>
      </c>
      <c r="T419" s="400">
        <v>-0.36627370450193242</v>
      </c>
      <c r="U419" s="400">
        <v>-4.7348916678991939</v>
      </c>
      <c r="V419" s="400">
        <v>-0.33583722570641927</v>
      </c>
      <c r="W419" s="400">
        <v>-3.2923277627072203</v>
      </c>
      <c r="X419" s="400">
        <v>-0.20652421129820009</v>
      </c>
      <c r="Y419" s="400">
        <v>-1.5661106115760433</v>
      </c>
      <c r="Z419" s="400" t="s">
        <v>1781</v>
      </c>
      <c r="AA419" s="400" t="s">
        <v>1781</v>
      </c>
      <c r="AB419" s="400">
        <v>0.26796428580311421</v>
      </c>
      <c r="AC419" s="404">
        <v>-1.7551221685876615</v>
      </c>
      <c r="AD419" s="607" t="s">
        <v>62</v>
      </c>
      <c r="AE419" s="401" t="s">
        <v>442</v>
      </c>
      <c r="AF419" s="401" t="s">
        <v>1037</v>
      </c>
      <c r="AG419" s="405" t="s">
        <v>1037</v>
      </c>
      <c r="AH419" s="405" t="s">
        <v>1019</v>
      </c>
      <c r="AI419" s="405">
        <v>5000</v>
      </c>
      <c r="AJ419" s="405" t="s">
        <v>1797</v>
      </c>
      <c r="AK419" s="405" t="s">
        <v>1797</v>
      </c>
      <c r="AL419" s="400">
        <v>0.01</v>
      </c>
      <c r="AM419" s="400" t="s">
        <v>62</v>
      </c>
      <c r="AN419" s="400" t="s">
        <v>62</v>
      </c>
      <c r="AO419" s="401" t="s">
        <v>1675</v>
      </c>
      <c r="AP419" s="401" t="s">
        <v>1021</v>
      </c>
      <c r="AQ419" s="407" t="s">
        <v>985</v>
      </c>
      <c r="AR419" s="400">
        <v>5.3333333333333332E-3</v>
      </c>
      <c r="AS419" s="400">
        <v>5.3333333333333332E-3</v>
      </c>
      <c r="AT419" s="400"/>
      <c r="AW419" s="226"/>
      <c r="AX419" s="226"/>
      <c r="AY419" s="212"/>
      <c r="AZ419" s="212"/>
      <c r="BA419" s="212"/>
      <c r="BB419" s="214"/>
      <c r="BC419" s="212"/>
      <c r="BD419" s="212"/>
      <c r="BE419" s="212"/>
      <c r="BF419" s="212"/>
      <c r="BG419" s="214"/>
      <c r="BH419" s="214"/>
      <c r="BI419" s="227"/>
      <c r="BJ419" s="227"/>
      <c r="BK419" s="227"/>
      <c r="BL419" s="214"/>
      <c r="BM419" s="214"/>
      <c r="BN419" s="214"/>
      <c r="BO419" s="214"/>
      <c r="BP419" s="214"/>
      <c r="BQ419" s="214"/>
      <c r="BR419" s="214"/>
      <c r="BS419" s="214"/>
      <c r="BT419" s="215"/>
      <c r="BU419" s="216"/>
      <c r="BV419" s="217"/>
      <c r="BW419" s="213"/>
    </row>
    <row r="420" spans="2:75" ht="15.75" customHeight="1">
      <c r="B420" s="394" t="s">
        <v>1380</v>
      </c>
      <c r="C420" s="395">
        <v>26370126000141</v>
      </c>
      <c r="D420" s="396" t="s">
        <v>27</v>
      </c>
      <c r="E420" s="396" t="s">
        <v>903</v>
      </c>
      <c r="F420" s="396"/>
      <c r="G420" s="397"/>
      <c r="H420" s="397" t="s">
        <v>62</v>
      </c>
      <c r="I420" s="397" t="s">
        <v>62</v>
      </c>
      <c r="J420" s="397" t="s">
        <v>907</v>
      </c>
      <c r="K420" s="398"/>
      <c r="L420" s="399"/>
      <c r="M420" s="399" t="s">
        <v>62</v>
      </c>
      <c r="N420" s="398">
        <v>446742</v>
      </c>
      <c r="O420" s="398" t="s">
        <v>1675</v>
      </c>
      <c r="P420" s="402">
        <v>42958</v>
      </c>
      <c r="Q420" s="403">
        <v>45320439.649999999</v>
      </c>
      <c r="R420" s="403">
        <v>35662465.601785727</v>
      </c>
      <c r="S420" s="398">
        <v>5</v>
      </c>
      <c r="T420" s="400">
        <v>0.17202824219800972</v>
      </c>
      <c r="U420" s="400">
        <v>2.2238426636013218</v>
      </c>
      <c r="V420" s="400">
        <v>0.28162812532680337</v>
      </c>
      <c r="W420" s="400">
        <v>2.7608973181048415</v>
      </c>
      <c r="X420" s="400">
        <v>0.5532616628117204</v>
      </c>
      <c r="Y420" s="400">
        <v>4.1954836949191803</v>
      </c>
      <c r="Z420" s="400">
        <v>0.49846556570051792</v>
      </c>
      <c r="AA420" s="400">
        <v>2.833439872127367</v>
      </c>
      <c r="AB420" s="400">
        <v>0.1299725119394638</v>
      </c>
      <c r="AC420" s="404">
        <v>1.2274529031665966</v>
      </c>
      <c r="AD420" s="607" t="s">
        <v>62</v>
      </c>
      <c r="AE420" s="401" t="s">
        <v>328</v>
      </c>
      <c r="AF420" s="401" t="s">
        <v>1037</v>
      </c>
      <c r="AG420" s="405" t="s">
        <v>1037</v>
      </c>
      <c r="AH420" s="405" t="s">
        <v>1019</v>
      </c>
      <c r="AI420" s="405">
        <v>25000</v>
      </c>
      <c r="AJ420" s="405">
        <v>1000</v>
      </c>
      <c r="AK420" s="405">
        <v>1000</v>
      </c>
      <c r="AL420" s="400">
        <v>0.01</v>
      </c>
      <c r="AM420" s="400" t="s">
        <v>62</v>
      </c>
      <c r="AN420" s="400" t="s">
        <v>62</v>
      </c>
      <c r="AO420" s="401" t="s">
        <v>1675</v>
      </c>
      <c r="AP420" s="401" t="s">
        <v>1021</v>
      </c>
      <c r="AQ420" s="407" t="s">
        <v>985</v>
      </c>
      <c r="AR420" s="400">
        <v>5.3333333333333332E-3</v>
      </c>
      <c r="AS420" s="400">
        <v>5.3333333333333332E-3</v>
      </c>
      <c r="AT420" s="400"/>
      <c r="AW420" s="226"/>
      <c r="AX420" s="226"/>
      <c r="AY420" s="212"/>
      <c r="AZ420" s="212"/>
      <c r="BA420" s="212"/>
      <c r="BB420" s="214"/>
      <c r="BC420" s="212"/>
      <c r="BD420" s="212"/>
      <c r="BE420" s="212"/>
      <c r="BF420" s="212"/>
      <c r="BG420" s="214"/>
      <c r="BH420" s="214"/>
      <c r="BI420" s="227"/>
      <c r="BJ420" s="227"/>
      <c r="BK420" s="227"/>
      <c r="BL420" s="214"/>
      <c r="BM420" s="214"/>
      <c r="BN420" s="214"/>
      <c r="BO420" s="214"/>
      <c r="BP420" s="214"/>
      <c r="BQ420" s="214"/>
      <c r="BR420" s="214"/>
      <c r="BS420" s="214"/>
      <c r="BT420" s="215"/>
      <c r="BU420" s="216"/>
      <c r="BV420" s="217"/>
      <c r="BW420" s="213"/>
    </row>
    <row r="421" spans="2:75" ht="15.75" customHeight="1">
      <c r="B421" s="394" t="s">
        <v>1381</v>
      </c>
      <c r="C421" s="395">
        <v>28320626000102</v>
      </c>
      <c r="D421" s="396" t="s">
        <v>27</v>
      </c>
      <c r="E421" s="396" t="s">
        <v>903</v>
      </c>
      <c r="F421" s="396"/>
      <c r="G421" s="397" t="s">
        <v>1184</v>
      </c>
      <c r="H421" s="397" t="s">
        <v>62</v>
      </c>
      <c r="I421" s="397" t="s">
        <v>62</v>
      </c>
      <c r="J421" s="397" t="s">
        <v>988</v>
      </c>
      <c r="K421" s="398"/>
      <c r="L421" s="399"/>
      <c r="M421" s="399" t="s">
        <v>62</v>
      </c>
      <c r="N421" s="398">
        <v>453951</v>
      </c>
      <c r="O421" s="398" t="s">
        <v>1675</v>
      </c>
      <c r="P421" s="402">
        <v>43063</v>
      </c>
      <c r="Q421" s="403">
        <v>52223121.719999999</v>
      </c>
      <c r="R421" s="403">
        <v>81827452.962142855</v>
      </c>
      <c r="S421" s="398">
        <v>5</v>
      </c>
      <c r="T421" s="400">
        <v>-0.11825101877419231</v>
      </c>
      <c r="U421" s="400">
        <v>-1.5286540000895978</v>
      </c>
      <c r="V421" s="400">
        <v>-8.5267407573218046E-2</v>
      </c>
      <c r="W421" s="400">
        <v>-0.8359057058575855</v>
      </c>
      <c r="X421" s="400">
        <v>0.49303835536489049</v>
      </c>
      <c r="Y421" s="400">
        <v>3.7387994143507215</v>
      </c>
      <c r="Z421" s="400">
        <v>0.56061344413567182</v>
      </c>
      <c r="AA421" s="400">
        <v>3.186708560765505</v>
      </c>
      <c r="AB421" s="400">
        <v>0.25600143002841236</v>
      </c>
      <c r="AC421" s="404">
        <v>-0.59974231308626702</v>
      </c>
      <c r="AD421" s="607" t="s">
        <v>62</v>
      </c>
      <c r="AE421" s="401" t="s">
        <v>442</v>
      </c>
      <c r="AF421" s="401" t="s">
        <v>1037</v>
      </c>
      <c r="AG421" s="405" t="s">
        <v>1037</v>
      </c>
      <c r="AH421" s="405" t="s">
        <v>1019</v>
      </c>
      <c r="AI421" s="405">
        <v>25000</v>
      </c>
      <c r="AJ421" s="405">
        <v>1000</v>
      </c>
      <c r="AK421" s="405">
        <v>1000</v>
      </c>
      <c r="AL421" s="400">
        <v>0.01</v>
      </c>
      <c r="AM421" s="400" t="s">
        <v>62</v>
      </c>
      <c r="AN421" s="400" t="s">
        <v>62</v>
      </c>
      <c r="AO421" s="401" t="s">
        <v>1675</v>
      </c>
      <c r="AP421" s="401" t="s">
        <v>1021</v>
      </c>
      <c r="AQ421" s="407" t="s">
        <v>985</v>
      </c>
      <c r="AR421" s="400">
        <v>5.3333333333333332E-3</v>
      </c>
      <c r="AS421" s="400">
        <v>5.3333333333333332E-3</v>
      </c>
      <c r="AT421" s="400"/>
      <c r="AW421" s="226"/>
      <c r="AX421" s="226"/>
      <c r="AY421" s="212"/>
      <c r="AZ421" s="212"/>
      <c r="BA421" s="212"/>
      <c r="BB421" s="214"/>
      <c r="BC421" s="212"/>
      <c r="BD421" s="212"/>
      <c r="BE421" s="212"/>
      <c r="BF421" s="212"/>
      <c r="BG421" s="214"/>
      <c r="BH421" s="214"/>
      <c r="BI421" s="227"/>
      <c r="BJ421" s="227"/>
      <c r="BK421" s="227"/>
      <c r="BL421" s="214"/>
      <c r="BM421" s="214"/>
      <c r="BN421" s="214"/>
      <c r="BO421" s="214"/>
      <c r="BP421" s="214"/>
      <c r="BQ421" s="214"/>
      <c r="BR421" s="214"/>
      <c r="BS421" s="214"/>
      <c r="BT421" s="215"/>
      <c r="BU421" s="216"/>
      <c r="BV421" s="217"/>
      <c r="BW421" s="213"/>
    </row>
    <row r="422" spans="2:75" ht="15.75" customHeight="1">
      <c r="B422" s="394" t="s">
        <v>1419</v>
      </c>
      <c r="C422" s="395">
        <v>11175798000129</v>
      </c>
      <c r="D422" s="396" t="s">
        <v>27</v>
      </c>
      <c r="E422" s="396" t="s">
        <v>903</v>
      </c>
      <c r="F422" s="396"/>
      <c r="G422" s="397"/>
      <c r="H422" s="397" t="s">
        <v>62</v>
      </c>
      <c r="I422" s="397" t="s">
        <v>62</v>
      </c>
      <c r="J422" s="397" t="s">
        <v>907</v>
      </c>
      <c r="K422" s="398"/>
      <c r="L422" s="399"/>
      <c r="M422" s="399" t="s">
        <v>62</v>
      </c>
      <c r="N422" s="398">
        <v>248401</v>
      </c>
      <c r="O422" s="398" t="s">
        <v>1675</v>
      </c>
      <c r="P422" s="402">
        <v>40317</v>
      </c>
      <c r="Q422" s="403">
        <v>55500024.329999998</v>
      </c>
      <c r="R422" s="403">
        <v>62519443.795793593</v>
      </c>
      <c r="S422" s="398">
        <v>5</v>
      </c>
      <c r="T422" s="400">
        <v>-0.1960380394904041</v>
      </c>
      <c r="U422" s="400">
        <v>-2.5342219994651853</v>
      </c>
      <c r="V422" s="400">
        <v>-0.15191630975315507</v>
      </c>
      <c r="W422" s="400">
        <v>-1.48928780350743</v>
      </c>
      <c r="X422" s="400">
        <v>-5.3844736936993098E-2</v>
      </c>
      <c r="Y422" s="400">
        <v>-0.40831442165773985</v>
      </c>
      <c r="Z422" s="400">
        <v>0.34657983596803144</v>
      </c>
      <c r="AA422" s="400">
        <v>1.9700721447571048</v>
      </c>
      <c r="AB422" s="400">
        <v>0.20423229012927777</v>
      </c>
      <c r="AC422" s="404">
        <v>-1.1804640544071101</v>
      </c>
      <c r="AD422" s="607" t="s">
        <v>62</v>
      </c>
      <c r="AE422" s="401" t="s">
        <v>489</v>
      </c>
      <c r="AF422" s="401" t="s">
        <v>1028</v>
      </c>
      <c r="AG422" s="405" t="s">
        <v>1836</v>
      </c>
      <c r="AH422" s="405" t="s">
        <v>1019</v>
      </c>
      <c r="AI422" s="405">
        <v>5000</v>
      </c>
      <c r="AJ422" s="405">
        <v>5000</v>
      </c>
      <c r="AK422" s="405">
        <v>5000</v>
      </c>
      <c r="AL422" s="400">
        <v>0.02</v>
      </c>
      <c r="AM422" s="400">
        <v>0.2</v>
      </c>
      <c r="AN422" s="400" t="s">
        <v>1798</v>
      </c>
      <c r="AO422" s="401" t="s">
        <v>1678</v>
      </c>
      <c r="AP422" s="401" t="s">
        <v>1021</v>
      </c>
      <c r="AQ422" s="407" t="s">
        <v>985</v>
      </c>
      <c r="AR422" s="400">
        <v>5.3333333333333332E-3</v>
      </c>
      <c r="AS422" s="400">
        <v>5.3333333333333332E-3</v>
      </c>
      <c r="AT422" s="400"/>
      <c r="AW422" s="226"/>
      <c r="AX422" s="226"/>
      <c r="AY422" s="212"/>
      <c r="AZ422" s="212"/>
      <c r="BA422" s="212"/>
      <c r="BB422" s="214"/>
      <c r="BC422" s="212"/>
      <c r="BD422" s="212"/>
      <c r="BE422" s="212"/>
      <c r="BF422" s="212"/>
      <c r="BG422" s="214"/>
      <c r="BH422" s="214"/>
      <c r="BI422" s="227"/>
      <c r="BJ422" s="227"/>
      <c r="BK422" s="227"/>
      <c r="BL422" s="214"/>
      <c r="BM422" s="214"/>
      <c r="BN422" s="214"/>
      <c r="BO422" s="214"/>
      <c r="BP422" s="214"/>
      <c r="BQ422" s="214"/>
      <c r="BR422" s="214"/>
      <c r="BS422" s="214"/>
      <c r="BT422" s="215"/>
      <c r="BU422" s="216"/>
      <c r="BV422" s="217"/>
      <c r="BW422" s="213"/>
    </row>
    <row r="423" spans="2:75" ht="15.75" customHeight="1">
      <c r="B423" s="394" t="s">
        <v>1447</v>
      </c>
      <c r="C423" s="395">
        <v>31392506000117</v>
      </c>
      <c r="D423" s="396" t="s">
        <v>27</v>
      </c>
      <c r="E423" s="396" t="s">
        <v>903</v>
      </c>
      <c r="F423" s="396"/>
      <c r="G423" s="397"/>
      <c r="H423" s="397" t="s">
        <v>62</v>
      </c>
      <c r="I423" s="397" t="s">
        <v>62</v>
      </c>
      <c r="J423" s="397" t="s">
        <v>907</v>
      </c>
      <c r="K423" s="398" t="s">
        <v>81</v>
      </c>
      <c r="L423" s="399"/>
      <c r="M423" s="399" t="s">
        <v>62</v>
      </c>
      <c r="N423" s="398">
        <v>480861</v>
      </c>
      <c r="O423" s="398" t="s">
        <v>1675</v>
      </c>
      <c r="P423" s="402">
        <v>43434</v>
      </c>
      <c r="Q423" s="403">
        <v>154574349.5</v>
      </c>
      <c r="R423" s="403">
        <v>211881620.55849206</v>
      </c>
      <c r="S423" s="398">
        <v>5</v>
      </c>
      <c r="T423" s="400">
        <v>-0.2154244569836492</v>
      </c>
      <c r="U423" s="400">
        <v>-2.7848340022678522</v>
      </c>
      <c r="V423" s="400">
        <v>-0.2164921540207877</v>
      </c>
      <c r="W423" s="400">
        <v>-2.1223470018597852</v>
      </c>
      <c r="X423" s="400">
        <v>-6.8453530910327909E-2</v>
      </c>
      <c r="Y423" s="400">
        <v>-0.5190955601990842</v>
      </c>
      <c r="Z423" s="400">
        <v>0.21698704026440141</v>
      </c>
      <c r="AA423" s="400">
        <v>1.2334246815144096</v>
      </c>
      <c r="AB423" s="400">
        <v>0.26033912077576882</v>
      </c>
      <c r="AC423" s="404">
        <v>-1.1794889358813536</v>
      </c>
      <c r="AD423" s="607" t="s">
        <v>62</v>
      </c>
      <c r="AE423" s="401" t="s">
        <v>522</v>
      </c>
      <c r="AF423" s="401" t="s">
        <v>1028</v>
      </c>
      <c r="AG423" s="405" t="s">
        <v>1836</v>
      </c>
      <c r="AH423" s="405" t="s">
        <v>1019</v>
      </c>
      <c r="AI423" s="405">
        <v>50000</v>
      </c>
      <c r="AJ423" s="405">
        <v>5000</v>
      </c>
      <c r="AK423" s="405">
        <v>25000</v>
      </c>
      <c r="AL423" s="400">
        <v>1.4999999999999999E-2</v>
      </c>
      <c r="AM423" s="400">
        <v>0.2</v>
      </c>
      <c r="AN423" s="400" t="s">
        <v>1798</v>
      </c>
      <c r="AO423" s="401" t="s">
        <v>1678</v>
      </c>
      <c r="AP423" s="401" t="s">
        <v>1021</v>
      </c>
      <c r="AQ423" s="407" t="s">
        <v>985</v>
      </c>
      <c r="AR423" s="400">
        <v>4.0000000000000001E-3</v>
      </c>
      <c r="AS423" s="400">
        <v>4.0000000000000001E-3</v>
      </c>
      <c r="AT423" s="400"/>
      <c r="AW423" s="226"/>
      <c r="AX423" s="226"/>
      <c r="AY423" s="212"/>
      <c r="AZ423" s="212"/>
      <c r="BA423" s="212"/>
      <c r="BB423" s="214"/>
      <c r="BC423" s="212"/>
      <c r="BD423" s="212"/>
      <c r="BE423" s="212"/>
      <c r="BF423" s="212"/>
      <c r="BG423" s="214"/>
      <c r="BH423" s="214"/>
      <c r="BI423" s="227"/>
      <c r="BJ423" s="227"/>
      <c r="BK423" s="227"/>
      <c r="BL423" s="214"/>
      <c r="BM423" s="214"/>
      <c r="BN423" s="214"/>
      <c r="BO423" s="214"/>
      <c r="BP423" s="214"/>
      <c r="BQ423" s="214"/>
      <c r="BR423" s="214"/>
      <c r="BS423" s="214"/>
      <c r="BT423" s="215"/>
      <c r="BU423" s="216"/>
      <c r="BV423" s="217"/>
      <c r="BW423" s="213"/>
    </row>
    <row r="424" spans="2:75" ht="15.75" customHeight="1">
      <c r="B424" s="394" t="s">
        <v>1448</v>
      </c>
      <c r="C424" s="395">
        <v>23915589000153</v>
      </c>
      <c r="D424" s="396" t="s">
        <v>27</v>
      </c>
      <c r="E424" s="396" t="s">
        <v>910</v>
      </c>
      <c r="F424" s="396"/>
      <c r="G424" s="397"/>
      <c r="H424" s="397" t="s">
        <v>1693</v>
      </c>
      <c r="I424" s="397" t="s">
        <v>62</v>
      </c>
      <c r="J424" s="397" t="s">
        <v>907</v>
      </c>
      <c r="K424" s="398" t="s">
        <v>82</v>
      </c>
      <c r="L424" s="399"/>
      <c r="M424" s="399" t="s">
        <v>62</v>
      </c>
      <c r="N424" s="398">
        <v>416691</v>
      </c>
      <c r="O424" s="398" t="s">
        <v>1675</v>
      </c>
      <c r="P424" s="402">
        <v>42445</v>
      </c>
      <c r="Q424" s="403">
        <v>75282467.209999993</v>
      </c>
      <c r="R424" s="403">
        <v>112341661.57067464</v>
      </c>
      <c r="S424" s="398">
        <v>5</v>
      </c>
      <c r="T424" s="400">
        <v>-0.32197918976888462</v>
      </c>
      <c r="U424" s="400">
        <v>-4.1622878304811044</v>
      </c>
      <c r="V424" s="400">
        <v>-0.28924507041259673</v>
      </c>
      <c r="W424" s="400">
        <v>-2.8355688489937245</v>
      </c>
      <c r="X424" s="400">
        <v>-0.20765516023645381</v>
      </c>
      <c r="Y424" s="400">
        <v>-1.5746868028236272</v>
      </c>
      <c r="Z424" s="400">
        <v>0.39502713328369055</v>
      </c>
      <c r="AA424" s="400">
        <v>2.2454622887444469</v>
      </c>
      <c r="AB424" s="400">
        <v>0.26857801268112252</v>
      </c>
      <c r="AC424" s="404">
        <v>-1.4979742872446491</v>
      </c>
      <c r="AD424" s="607">
        <v>23729562000176</v>
      </c>
      <c r="AE424" s="401" t="s">
        <v>522</v>
      </c>
      <c r="AF424" s="401" t="s">
        <v>1028</v>
      </c>
      <c r="AG424" s="405" t="s">
        <v>1836</v>
      </c>
      <c r="AH424" s="405" t="s">
        <v>1019</v>
      </c>
      <c r="AI424" s="405">
        <v>50000</v>
      </c>
      <c r="AJ424" s="405">
        <v>5000</v>
      </c>
      <c r="AK424" s="405">
        <v>25000</v>
      </c>
      <c r="AL424" s="400">
        <v>1.4999999999999999E-2</v>
      </c>
      <c r="AM424" s="400">
        <v>0.2</v>
      </c>
      <c r="AN424" s="400" t="s">
        <v>1086</v>
      </c>
      <c r="AO424" s="401" t="s">
        <v>1678</v>
      </c>
      <c r="AP424" s="401" t="s">
        <v>1021</v>
      </c>
      <c r="AQ424" s="407" t="s">
        <v>985</v>
      </c>
      <c r="AR424" s="400">
        <v>4.0000000000000001E-3</v>
      </c>
      <c r="AS424" s="400">
        <v>4.0000000000000001E-3</v>
      </c>
      <c r="AT424" s="400"/>
      <c r="AW424" s="226"/>
      <c r="AX424" s="226"/>
      <c r="AY424" s="212"/>
      <c r="AZ424" s="212"/>
      <c r="BA424" s="212"/>
      <c r="BB424" s="214"/>
      <c r="BC424" s="212"/>
      <c r="BD424" s="212"/>
      <c r="BE424" s="212"/>
      <c r="BF424" s="212"/>
      <c r="BG424" s="214"/>
      <c r="BH424" s="214"/>
      <c r="BI424" s="227"/>
      <c r="BJ424" s="227"/>
      <c r="BK424" s="227"/>
      <c r="BL424" s="214"/>
      <c r="BM424" s="214"/>
      <c r="BN424" s="214"/>
      <c r="BO424" s="214"/>
      <c r="BP424" s="214"/>
      <c r="BQ424" s="214"/>
      <c r="BR424" s="214"/>
      <c r="BS424" s="214"/>
      <c r="BT424" s="215"/>
      <c r="BU424" s="216"/>
      <c r="BV424" s="217"/>
      <c r="BW424" s="213"/>
    </row>
    <row r="425" spans="2:75" ht="15.75" customHeight="1">
      <c r="B425" s="394" t="s">
        <v>877</v>
      </c>
      <c r="C425" s="395">
        <v>37322097000169</v>
      </c>
      <c r="D425" s="396" t="s">
        <v>27</v>
      </c>
      <c r="E425" s="396" t="s">
        <v>903</v>
      </c>
      <c r="F425" s="396"/>
      <c r="G425" s="397"/>
      <c r="H425" s="397" t="s">
        <v>62</v>
      </c>
      <c r="I425" s="397" t="s">
        <v>62</v>
      </c>
      <c r="J425" s="397" t="s">
        <v>907</v>
      </c>
      <c r="K425" s="398"/>
      <c r="L425" s="399"/>
      <c r="M425" s="399" t="s">
        <v>1775</v>
      </c>
      <c r="N425" s="398">
        <v>545333</v>
      </c>
      <c r="O425" s="398" t="s">
        <v>1675</v>
      </c>
      <c r="P425" s="402">
        <v>44042</v>
      </c>
      <c r="Q425" s="403">
        <v>27376669.879999999</v>
      </c>
      <c r="R425" s="403">
        <v>26108579.625992056</v>
      </c>
      <c r="S425" s="398">
        <v>5</v>
      </c>
      <c r="T425" s="400">
        <v>-0.25831350359195138</v>
      </c>
      <c r="U425" s="400">
        <v>-3.3392690789161641</v>
      </c>
      <c r="V425" s="400">
        <v>-0.19097360071432035</v>
      </c>
      <c r="W425" s="400">
        <v>-1.8721798521690871</v>
      </c>
      <c r="X425" s="400">
        <v>-2.5598940157808059E-2</v>
      </c>
      <c r="Y425" s="400">
        <v>-0.19412141353420442</v>
      </c>
      <c r="Z425" s="400" t="s">
        <v>1781</v>
      </c>
      <c r="AA425" s="400" t="s">
        <v>1781</v>
      </c>
      <c r="AB425" s="400">
        <v>0.23153946748969745</v>
      </c>
      <c r="AC425" s="404">
        <v>-1.2192080437085788</v>
      </c>
      <c r="AD425" s="607" t="s">
        <v>62</v>
      </c>
      <c r="AE425" s="401" t="s">
        <v>222</v>
      </c>
      <c r="AF425" s="401" t="s">
        <v>1026</v>
      </c>
      <c r="AG425" s="405" t="s">
        <v>1027</v>
      </c>
      <c r="AH425" s="405" t="s">
        <v>1024</v>
      </c>
      <c r="AI425" s="405">
        <v>100</v>
      </c>
      <c r="AJ425" s="405">
        <v>100</v>
      </c>
      <c r="AK425" s="405">
        <v>100</v>
      </c>
      <c r="AL425" s="400">
        <v>1.95E-2</v>
      </c>
      <c r="AM425" s="400" t="s">
        <v>62</v>
      </c>
      <c r="AN425" s="400" t="s">
        <v>1086</v>
      </c>
      <c r="AO425" s="401" t="s">
        <v>1675</v>
      </c>
      <c r="AP425" s="401" t="s">
        <v>1021</v>
      </c>
      <c r="AQ425" s="407" t="s">
        <v>957</v>
      </c>
      <c r="AR425" s="400" t="s">
        <v>62</v>
      </c>
      <c r="AS425" s="400" t="s">
        <v>62</v>
      </c>
      <c r="AT425" s="400"/>
      <c r="AW425" s="226"/>
      <c r="AX425" s="226"/>
      <c r="AY425" s="212"/>
      <c r="AZ425" s="212"/>
      <c r="BA425" s="212"/>
      <c r="BB425" s="214"/>
      <c r="BC425" s="212"/>
      <c r="BD425" s="212"/>
      <c r="BE425" s="212"/>
      <c r="BF425" s="212"/>
      <c r="BG425" s="214"/>
      <c r="BH425" s="214"/>
      <c r="BI425" s="227"/>
      <c r="BJ425" s="227"/>
      <c r="BK425" s="227"/>
      <c r="BL425" s="214"/>
      <c r="BM425" s="214"/>
      <c r="BN425" s="214"/>
      <c r="BO425" s="214"/>
      <c r="BP425" s="214"/>
      <c r="BQ425" s="214"/>
      <c r="BR425" s="214"/>
      <c r="BS425" s="214"/>
      <c r="BT425" s="215"/>
      <c r="BU425" s="216"/>
      <c r="BV425" s="217"/>
      <c r="BW425" s="213"/>
    </row>
    <row r="426" spans="2:75" ht="15.75" customHeight="1">
      <c r="B426" s="394" t="s">
        <v>1484</v>
      </c>
      <c r="C426" s="395">
        <v>17302010000184</v>
      </c>
      <c r="D426" s="396" t="s">
        <v>18</v>
      </c>
      <c r="E426" s="396" t="s">
        <v>959</v>
      </c>
      <c r="F426" s="396"/>
      <c r="G426" s="397"/>
      <c r="H426" s="397" t="s">
        <v>62</v>
      </c>
      <c r="I426" s="397" t="s">
        <v>62</v>
      </c>
      <c r="J426" s="397" t="s">
        <v>907</v>
      </c>
      <c r="K426" s="398" t="s">
        <v>81</v>
      </c>
      <c r="L426" s="399"/>
      <c r="M426" s="399" t="s">
        <v>62</v>
      </c>
      <c r="N426" s="398">
        <v>331597</v>
      </c>
      <c r="O426" s="398" t="s">
        <v>1675</v>
      </c>
      <c r="P426" s="402">
        <v>41348</v>
      </c>
      <c r="Q426" s="403">
        <v>16687843.039999999</v>
      </c>
      <c r="R426" s="403">
        <v>33827815.034841269</v>
      </c>
      <c r="S426" s="398">
        <v>5</v>
      </c>
      <c r="T426" s="400">
        <v>-5.7065904803179079E-2</v>
      </c>
      <c r="U426" s="400">
        <v>-0.73770208959206263</v>
      </c>
      <c r="V426" s="400">
        <v>-3.4581841600116903E-2</v>
      </c>
      <c r="W426" s="400">
        <v>-0.33901768020540229</v>
      </c>
      <c r="X426" s="400">
        <v>5.7360810895005221E-2</v>
      </c>
      <c r="Y426" s="400">
        <v>0.43497744921327447</v>
      </c>
      <c r="Z426" s="400">
        <v>7.0377904186774254E-2</v>
      </c>
      <c r="AA426" s="400">
        <v>0.40005082308809631</v>
      </c>
      <c r="AB426" s="400">
        <v>5.0416803391687498E-2</v>
      </c>
      <c r="AC426" s="404">
        <v>-2.5998384239385035</v>
      </c>
      <c r="AD426" s="607" t="s">
        <v>62</v>
      </c>
      <c r="AE426" s="401" t="s">
        <v>267</v>
      </c>
      <c r="AF426" s="401" t="s">
        <v>1045</v>
      </c>
      <c r="AG426" s="405" t="s">
        <v>1045</v>
      </c>
      <c r="AH426" s="405" t="s">
        <v>1019</v>
      </c>
      <c r="AI426" s="405">
        <v>25000</v>
      </c>
      <c r="AJ426" s="405">
        <v>5000</v>
      </c>
      <c r="AK426" s="405">
        <v>25000</v>
      </c>
      <c r="AL426" s="400">
        <v>8.6999999999999994E-3</v>
      </c>
      <c r="AM426" s="400" t="s">
        <v>62</v>
      </c>
      <c r="AN426" s="400" t="s">
        <v>103</v>
      </c>
      <c r="AO426" s="401" t="s">
        <v>1675</v>
      </c>
      <c r="AP426" s="401" t="s">
        <v>24</v>
      </c>
      <c r="AQ426" s="407" t="s">
        <v>977</v>
      </c>
      <c r="AR426" s="400">
        <v>4.1759999999999992E-3</v>
      </c>
      <c r="AS426" s="400">
        <v>4.1759999999999992E-3</v>
      </c>
      <c r="AT426" s="400"/>
      <c r="AW426" s="226"/>
      <c r="AX426" s="226"/>
      <c r="AY426" s="212"/>
      <c r="AZ426" s="212"/>
      <c r="BA426" s="212"/>
      <c r="BB426" s="214"/>
      <c r="BC426" s="212"/>
      <c r="BD426" s="212"/>
      <c r="BE426" s="212"/>
      <c r="BF426" s="212"/>
      <c r="BG426" s="214"/>
      <c r="BH426" s="214"/>
      <c r="BI426" s="227"/>
      <c r="BJ426" s="227"/>
      <c r="BK426" s="227"/>
      <c r="BL426" s="214"/>
      <c r="BM426" s="214"/>
      <c r="BN426" s="214"/>
      <c r="BO426" s="214"/>
      <c r="BP426" s="214"/>
      <c r="BQ426" s="214"/>
      <c r="BR426" s="214"/>
      <c r="BS426" s="214"/>
      <c r="BT426" s="215"/>
      <c r="BU426" s="216"/>
      <c r="BV426" s="217"/>
      <c r="BW426" s="213"/>
    </row>
    <row r="427" spans="2:75" ht="15.75" customHeight="1">
      <c r="B427" s="394" t="s">
        <v>1495</v>
      </c>
      <c r="C427" s="395">
        <v>29178368000126</v>
      </c>
      <c r="D427" s="396" t="s">
        <v>18</v>
      </c>
      <c r="E427" s="396" t="s">
        <v>959</v>
      </c>
      <c r="F427" s="396"/>
      <c r="G427" s="397"/>
      <c r="H427" s="397" t="s">
        <v>62</v>
      </c>
      <c r="I427" s="397" t="s">
        <v>62</v>
      </c>
      <c r="J427" s="397" t="s">
        <v>907</v>
      </c>
      <c r="K427" s="398" t="s">
        <v>81</v>
      </c>
      <c r="L427" s="399"/>
      <c r="M427" s="399" t="s">
        <v>62</v>
      </c>
      <c r="N427" s="398">
        <v>466743</v>
      </c>
      <c r="O427" s="398" t="s">
        <v>1675</v>
      </c>
      <c r="P427" s="402">
        <v>43250</v>
      </c>
      <c r="Q427" s="403">
        <v>23971810.879999999</v>
      </c>
      <c r="R427" s="403">
        <v>44497730.589999989</v>
      </c>
      <c r="S427" s="398">
        <v>5</v>
      </c>
      <c r="T427" s="400">
        <v>-7.7758756259938999E-2</v>
      </c>
      <c r="U427" s="400">
        <v>-1.0052026192326537</v>
      </c>
      <c r="V427" s="400">
        <v>-7.1642711780980806E-2</v>
      </c>
      <c r="W427" s="400">
        <v>-0.70233812971748311</v>
      </c>
      <c r="X427" s="400">
        <v>-3.8133607719089246E-2</v>
      </c>
      <c r="Y427" s="400">
        <v>-0.28917407470600165</v>
      </c>
      <c r="Z427" s="400">
        <v>4.0121677596017147E-2</v>
      </c>
      <c r="AA427" s="400">
        <v>0.22806462243270689</v>
      </c>
      <c r="AB427" s="400">
        <v>8.0706841492984308E-2</v>
      </c>
      <c r="AC427" s="404">
        <v>-2.0844393266231522</v>
      </c>
      <c r="AD427" s="607">
        <v>29599922000149</v>
      </c>
      <c r="AE427" s="401" t="s">
        <v>1799</v>
      </c>
      <c r="AF427" s="401" t="s">
        <v>1018</v>
      </c>
      <c r="AG427" s="405" t="s">
        <v>1835</v>
      </c>
      <c r="AH427" s="405" t="s">
        <v>1019</v>
      </c>
      <c r="AI427" s="405">
        <v>5000</v>
      </c>
      <c r="AJ427" s="405">
        <v>5000</v>
      </c>
      <c r="AK427" s="405">
        <v>5000</v>
      </c>
      <c r="AL427" s="400">
        <v>9.0000000000000011E-3</v>
      </c>
      <c r="AM427" s="400" t="s">
        <v>62</v>
      </c>
      <c r="AN427" s="400" t="s">
        <v>62</v>
      </c>
      <c r="AO427" s="401" t="s">
        <v>1678</v>
      </c>
      <c r="AP427" s="401" t="s">
        <v>24</v>
      </c>
      <c r="AQ427" s="407" t="s">
        <v>977</v>
      </c>
      <c r="AR427" s="400">
        <v>5.3327999999999995E-3</v>
      </c>
      <c r="AS427" s="400">
        <v>5.3327999999999995E-3</v>
      </c>
      <c r="AT427" s="400"/>
      <c r="AW427" s="226"/>
      <c r="AX427" s="226"/>
      <c r="AY427" s="212"/>
      <c r="AZ427" s="212"/>
      <c r="BA427" s="212"/>
      <c r="BB427" s="214"/>
      <c r="BC427" s="212"/>
      <c r="BD427" s="212"/>
      <c r="BE427" s="212"/>
      <c r="BF427" s="212"/>
      <c r="BG427" s="214"/>
      <c r="BH427" s="214"/>
      <c r="BI427" s="227"/>
      <c r="BJ427" s="227"/>
      <c r="BK427" s="227"/>
      <c r="BL427" s="214"/>
      <c r="BM427" s="214"/>
      <c r="BN427" s="214"/>
      <c r="BO427" s="214"/>
      <c r="BP427" s="214"/>
      <c r="BQ427" s="214"/>
      <c r="BR427" s="214"/>
      <c r="BS427" s="214"/>
      <c r="BT427" s="215"/>
      <c r="BU427" s="216"/>
      <c r="BV427" s="217"/>
      <c r="BW427" s="213"/>
    </row>
    <row r="428" spans="2:75" ht="15.75" customHeight="1">
      <c r="B428" s="394" t="s">
        <v>595</v>
      </c>
      <c r="C428" s="395">
        <v>38251735000160</v>
      </c>
      <c r="D428" s="396" t="s">
        <v>18</v>
      </c>
      <c r="E428" s="396" t="s">
        <v>916</v>
      </c>
      <c r="F428" s="396"/>
      <c r="G428" s="397" t="s">
        <v>1048</v>
      </c>
      <c r="H428" s="397" t="s">
        <v>62</v>
      </c>
      <c r="I428" s="397" t="s">
        <v>62</v>
      </c>
      <c r="J428" s="397"/>
      <c r="K428" s="398" t="s">
        <v>81</v>
      </c>
      <c r="L428" s="399"/>
      <c r="M428" s="399" t="s">
        <v>62</v>
      </c>
      <c r="N428" s="398">
        <v>572314</v>
      </c>
      <c r="O428" s="398" t="s">
        <v>1675</v>
      </c>
      <c r="P428" s="402">
        <v>44224</v>
      </c>
      <c r="Q428" s="403">
        <v>8316637.7599999998</v>
      </c>
      <c r="R428" s="403">
        <v>4184150.4480555565</v>
      </c>
      <c r="S428" s="398">
        <v>5</v>
      </c>
      <c r="T428" s="400">
        <v>7.0857044506559497E-2</v>
      </c>
      <c r="U428" s="400">
        <v>0.91598284431117516</v>
      </c>
      <c r="V428" s="400">
        <v>0.11786440724738201</v>
      </c>
      <c r="W428" s="400">
        <v>1.1554652984026501</v>
      </c>
      <c r="X428" s="400" t="s">
        <v>1781</v>
      </c>
      <c r="Y428" s="400" t="s">
        <v>1781</v>
      </c>
      <c r="Z428" s="400" t="s">
        <v>1781</v>
      </c>
      <c r="AA428" s="400" t="s">
        <v>1781</v>
      </c>
      <c r="AB428" s="400">
        <v>4.8517481082235803E-2</v>
      </c>
      <c r="AC428" s="404">
        <v>0.31873412000263895</v>
      </c>
      <c r="AD428" s="607" t="s">
        <v>62</v>
      </c>
      <c r="AE428" s="401" t="s">
        <v>1521</v>
      </c>
      <c r="AF428" s="401" t="s">
        <v>1018</v>
      </c>
      <c r="AG428" s="405" t="s">
        <v>1835</v>
      </c>
      <c r="AH428" s="405" t="s">
        <v>1024</v>
      </c>
      <c r="AI428" s="405">
        <v>100</v>
      </c>
      <c r="AJ428" s="405">
        <v>100</v>
      </c>
      <c r="AK428" s="405">
        <v>100</v>
      </c>
      <c r="AL428" s="400">
        <v>0.02</v>
      </c>
      <c r="AM428" s="400">
        <v>0.2</v>
      </c>
      <c r="AN428" s="400" t="s">
        <v>62</v>
      </c>
      <c r="AO428" s="401" t="s">
        <v>1678</v>
      </c>
      <c r="AP428" s="401" t="s">
        <v>24</v>
      </c>
      <c r="AQ428" s="407" t="s">
        <v>966</v>
      </c>
      <c r="AR428" s="400">
        <v>3.666666666666667E-3</v>
      </c>
      <c r="AS428" s="400">
        <v>3.666666666666667E-3</v>
      </c>
      <c r="AT428" s="400"/>
      <c r="AW428" s="226"/>
      <c r="AX428" s="226"/>
      <c r="AY428" s="212"/>
      <c r="AZ428" s="212"/>
      <c r="BA428" s="212"/>
      <c r="BB428" s="214"/>
      <c r="BC428" s="212"/>
      <c r="BD428" s="212"/>
      <c r="BE428" s="212"/>
      <c r="BF428" s="212"/>
      <c r="BG428" s="214"/>
      <c r="BH428" s="214"/>
      <c r="BI428" s="227"/>
      <c r="BJ428" s="227"/>
      <c r="BK428" s="227"/>
      <c r="BL428" s="214"/>
      <c r="BM428" s="214"/>
      <c r="BN428" s="214"/>
      <c r="BO428" s="214"/>
      <c r="BP428" s="214"/>
      <c r="BQ428" s="214"/>
      <c r="BR428" s="214"/>
      <c r="BS428" s="214"/>
      <c r="BT428" s="215"/>
      <c r="BU428" s="216"/>
      <c r="BV428" s="217"/>
      <c r="BW428" s="213"/>
    </row>
    <row r="429" spans="2:75" ht="15.75" customHeight="1">
      <c r="B429" s="394" t="s">
        <v>615</v>
      </c>
      <c r="C429" s="395">
        <v>11734024000190</v>
      </c>
      <c r="D429" s="396" t="s">
        <v>27</v>
      </c>
      <c r="E429" s="396" t="s">
        <v>903</v>
      </c>
      <c r="F429" s="396"/>
      <c r="G429" s="397"/>
      <c r="H429" s="397" t="s">
        <v>62</v>
      </c>
      <c r="I429" s="397" t="s">
        <v>62</v>
      </c>
      <c r="J429" s="397" t="s">
        <v>904</v>
      </c>
      <c r="K429" s="398" t="s">
        <v>81</v>
      </c>
      <c r="L429" s="399"/>
      <c r="M429" s="399" t="s">
        <v>62</v>
      </c>
      <c r="N429" s="398">
        <v>251666</v>
      </c>
      <c r="O429" s="398" t="s">
        <v>1675</v>
      </c>
      <c r="P429" s="402">
        <v>40365</v>
      </c>
      <c r="Q429" s="403">
        <v>13783639.550000001</v>
      </c>
      <c r="R429" s="403">
        <v>17755386.396388892</v>
      </c>
      <c r="S429" s="398">
        <v>5</v>
      </c>
      <c r="T429" s="400">
        <v>-0.21143934275700738</v>
      </c>
      <c r="U429" s="400">
        <v>-2.7333176528400065</v>
      </c>
      <c r="V429" s="400">
        <v>-0.39498080904085842</v>
      </c>
      <c r="W429" s="400">
        <v>-3.8721326398716762</v>
      </c>
      <c r="X429" s="400">
        <v>-0.42959482951554395</v>
      </c>
      <c r="Y429" s="400">
        <v>-3.2576956326493334</v>
      </c>
      <c r="Z429" s="400">
        <v>-0.32556675682038294</v>
      </c>
      <c r="AA429" s="400">
        <v>-1.8506269906882535</v>
      </c>
      <c r="AB429" s="400">
        <v>0.31336867004700242</v>
      </c>
      <c r="AC429" s="404">
        <v>-1.755685717259488</v>
      </c>
      <c r="AD429" s="607">
        <v>13003672000100</v>
      </c>
      <c r="AE429" s="401" t="s">
        <v>616</v>
      </c>
      <c r="AF429" s="401" t="s">
        <v>1018</v>
      </c>
      <c r="AG429" s="405" t="s">
        <v>1835</v>
      </c>
      <c r="AH429" s="405" t="s">
        <v>1024</v>
      </c>
      <c r="AI429" s="405">
        <v>10000</v>
      </c>
      <c r="AJ429" s="405">
        <v>1000</v>
      </c>
      <c r="AK429" s="405">
        <v>1000</v>
      </c>
      <c r="AL429" s="400">
        <v>2.2000000000000002E-2</v>
      </c>
      <c r="AM429" s="400">
        <v>0.2</v>
      </c>
      <c r="AN429" s="400" t="s">
        <v>62</v>
      </c>
      <c r="AO429" s="401" t="s">
        <v>1675</v>
      </c>
      <c r="AP429" s="401" t="s">
        <v>1021</v>
      </c>
      <c r="AQ429" s="407" t="s">
        <v>957</v>
      </c>
      <c r="AR429" s="400">
        <v>5.8666666666666659E-3</v>
      </c>
      <c r="AS429" s="400">
        <v>5.8666666666666659E-3</v>
      </c>
      <c r="AT429" s="400"/>
      <c r="AW429" s="226"/>
      <c r="AX429" s="226"/>
      <c r="AY429" s="212"/>
      <c r="AZ429" s="212"/>
      <c r="BA429" s="212"/>
      <c r="BB429" s="214"/>
      <c r="BC429" s="212"/>
      <c r="BD429" s="212"/>
      <c r="BE429" s="212"/>
      <c r="BF429" s="212"/>
      <c r="BG429" s="214"/>
      <c r="BH429" s="214"/>
      <c r="BI429" s="227"/>
      <c r="BJ429" s="227"/>
      <c r="BK429" s="227"/>
      <c r="BL429" s="214"/>
      <c r="BM429" s="214"/>
      <c r="BN429" s="214"/>
      <c r="BO429" s="214"/>
      <c r="BP429" s="214"/>
      <c r="BQ429" s="214"/>
      <c r="BR429" s="214"/>
      <c r="BS429" s="214"/>
      <c r="BT429" s="215"/>
      <c r="BU429" s="216"/>
      <c r="BV429" s="217"/>
      <c r="BW429" s="213"/>
    </row>
    <row r="430" spans="2:75" ht="15.75" customHeight="1">
      <c r="B430" s="394" t="s">
        <v>1632</v>
      </c>
      <c r="C430" s="395">
        <v>29982932000169</v>
      </c>
      <c r="D430" s="396" t="s">
        <v>27</v>
      </c>
      <c r="E430" s="396" t="s">
        <v>903</v>
      </c>
      <c r="F430" s="396"/>
      <c r="G430" s="397"/>
      <c r="H430" s="397" t="s">
        <v>62</v>
      </c>
      <c r="I430" s="397" t="s">
        <v>62</v>
      </c>
      <c r="J430" s="397" t="s">
        <v>907</v>
      </c>
      <c r="K430" s="398"/>
      <c r="L430" s="399"/>
      <c r="M430" s="399" t="s">
        <v>1775</v>
      </c>
      <c r="N430" s="398">
        <v>504467</v>
      </c>
      <c r="O430" s="398" t="s">
        <v>1675</v>
      </c>
      <c r="P430" s="402">
        <v>43685</v>
      </c>
      <c r="Q430" s="403">
        <v>16192053.09</v>
      </c>
      <c r="R430" s="403">
        <v>112073513.23853168</v>
      </c>
      <c r="S430" s="398">
        <v>5</v>
      </c>
      <c r="T430" s="400">
        <v>-0.24914513784339376</v>
      </c>
      <c r="U430" s="400">
        <v>-3.2207478253903905</v>
      </c>
      <c r="V430" s="400">
        <v>-0.17231721787594723</v>
      </c>
      <c r="W430" s="400">
        <v>-1.6892849183472933</v>
      </c>
      <c r="X430" s="400">
        <v>1.1081351187759658E-2</v>
      </c>
      <c r="Y430" s="400">
        <v>8.4031899101131888E-2</v>
      </c>
      <c r="Z430" s="400">
        <v>0.54036946262011121</v>
      </c>
      <c r="AA430" s="400">
        <v>3.0716352069698662</v>
      </c>
      <c r="AB430" s="400">
        <v>0.19551331627656945</v>
      </c>
      <c r="AC430" s="404">
        <v>-1.3664817885560863</v>
      </c>
      <c r="AD430" s="607" t="s">
        <v>62</v>
      </c>
      <c r="AE430" s="401" t="s">
        <v>442</v>
      </c>
      <c r="AF430" s="401" t="s">
        <v>442</v>
      </c>
      <c r="AG430" s="405" t="s">
        <v>96</v>
      </c>
      <c r="AH430" s="405" t="s">
        <v>1019</v>
      </c>
      <c r="AI430" s="405">
        <v>0</v>
      </c>
      <c r="AJ430" s="405">
        <v>0</v>
      </c>
      <c r="AK430" s="405">
        <v>0</v>
      </c>
      <c r="AL430" s="400">
        <v>6.9999999999999993E-3</v>
      </c>
      <c r="AM430" s="400" t="s">
        <v>62</v>
      </c>
      <c r="AN430" s="400" t="s">
        <v>1086</v>
      </c>
      <c r="AO430" s="401" t="s">
        <v>1678</v>
      </c>
      <c r="AP430" s="401" t="s">
        <v>1021</v>
      </c>
      <c r="AQ430" s="407" t="s">
        <v>985</v>
      </c>
      <c r="AR430" s="400">
        <v>1.8666666666666666E-3</v>
      </c>
      <c r="AS430" s="400">
        <v>1.8666666666666666E-3</v>
      </c>
      <c r="AT430" s="400"/>
      <c r="AW430" s="226"/>
      <c r="AX430" s="226"/>
      <c r="AY430" s="212"/>
      <c r="AZ430" s="212"/>
      <c r="BA430" s="212"/>
      <c r="BB430" s="214"/>
      <c r="BC430" s="212"/>
      <c r="BD430" s="212"/>
      <c r="BE430" s="212"/>
      <c r="BF430" s="212"/>
      <c r="BG430" s="214"/>
      <c r="BH430" s="214"/>
      <c r="BI430" s="227"/>
      <c r="BJ430" s="227"/>
      <c r="BK430" s="227"/>
      <c r="BL430" s="214"/>
      <c r="BM430" s="214"/>
      <c r="BN430" s="214"/>
      <c r="BO430" s="214"/>
      <c r="BP430" s="214"/>
      <c r="BQ430" s="214"/>
      <c r="BR430" s="214"/>
      <c r="BS430" s="214"/>
      <c r="BT430" s="215"/>
      <c r="BU430" s="216"/>
      <c r="BV430" s="217"/>
      <c r="BW430" s="213"/>
    </row>
    <row r="431" spans="2:75" ht="15.75" customHeight="1">
      <c r="B431" s="394" t="s">
        <v>1069</v>
      </c>
      <c r="C431" s="395">
        <v>43164374000155</v>
      </c>
      <c r="D431" s="396" t="s">
        <v>24</v>
      </c>
      <c r="E431" s="396" t="s">
        <v>912</v>
      </c>
      <c r="F431" s="396" t="s">
        <v>914</v>
      </c>
      <c r="G431" s="397" t="s">
        <v>62</v>
      </c>
      <c r="H431" s="397" t="s">
        <v>1693</v>
      </c>
      <c r="I431" s="397" t="s">
        <v>62</v>
      </c>
      <c r="J431" s="397" t="s">
        <v>907</v>
      </c>
      <c r="K431" s="398"/>
      <c r="L431" s="399"/>
      <c r="M431" s="399" t="s">
        <v>1775</v>
      </c>
      <c r="N431" s="398">
        <v>610933</v>
      </c>
      <c r="O431" s="398" t="s">
        <v>1675</v>
      </c>
      <c r="P431" s="402">
        <v>44441</v>
      </c>
      <c r="Q431" s="403">
        <v>3102170.59</v>
      </c>
      <c r="R431" s="403" t="s">
        <v>1781</v>
      </c>
      <c r="S431" s="398">
        <v>6</v>
      </c>
      <c r="T431" s="400">
        <v>3.7014354502272306E-2</v>
      </c>
      <c r="U431" s="400">
        <v>0.47849178516322216</v>
      </c>
      <c r="V431" s="400" t="s">
        <v>1781</v>
      </c>
      <c r="W431" s="400" t="s">
        <v>1781</v>
      </c>
      <c r="X431" s="400" t="s">
        <v>1781</v>
      </c>
      <c r="Y431" s="400" t="s">
        <v>1781</v>
      </c>
      <c r="Z431" s="400" t="s">
        <v>1781</v>
      </c>
      <c r="AA431" s="400" t="s">
        <v>1781</v>
      </c>
      <c r="AB431" s="400" t="s">
        <v>1781</v>
      </c>
      <c r="AC431" s="404" t="s">
        <v>1781</v>
      </c>
      <c r="AD431" s="607">
        <v>43279666000133</v>
      </c>
      <c r="AE431" s="401" t="s">
        <v>1799</v>
      </c>
      <c r="AF431" s="401" t="s">
        <v>1018</v>
      </c>
      <c r="AG431" s="405" t="s">
        <v>1835</v>
      </c>
      <c r="AH431" s="405" t="s">
        <v>1019</v>
      </c>
      <c r="AI431" s="405">
        <v>5000</v>
      </c>
      <c r="AJ431" s="405">
        <v>5000</v>
      </c>
      <c r="AK431" s="405">
        <v>5000</v>
      </c>
      <c r="AL431" s="400">
        <v>0.01</v>
      </c>
      <c r="AM431" s="400" t="s">
        <v>62</v>
      </c>
      <c r="AN431" s="400" t="s">
        <v>62</v>
      </c>
      <c r="AO431" s="401" t="s">
        <v>1675</v>
      </c>
      <c r="AP431" s="401" t="s">
        <v>24</v>
      </c>
      <c r="AQ431" s="407" t="s">
        <v>977</v>
      </c>
      <c r="AR431" s="400" t="s">
        <v>62</v>
      </c>
      <c r="AS431" s="400" t="s">
        <v>62</v>
      </c>
      <c r="AT431" s="400"/>
      <c r="AW431" s="226"/>
      <c r="AX431" s="226"/>
      <c r="AY431" s="212"/>
      <c r="AZ431" s="212"/>
      <c r="BA431" s="212"/>
      <c r="BB431" s="214"/>
      <c r="BC431" s="212"/>
      <c r="BD431" s="212"/>
      <c r="BE431" s="212"/>
      <c r="BF431" s="212"/>
      <c r="BG431" s="214"/>
      <c r="BH431" s="214"/>
      <c r="BI431" s="227"/>
      <c r="BJ431" s="227"/>
      <c r="BK431" s="227"/>
      <c r="BL431" s="214"/>
      <c r="BM431" s="214"/>
      <c r="BN431" s="214"/>
      <c r="BO431" s="214"/>
      <c r="BP431" s="214"/>
      <c r="BQ431" s="214"/>
      <c r="BR431" s="214"/>
      <c r="BS431" s="214"/>
      <c r="BT431" s="215"/>
      <c r="BU431" s="216"/>
      <c r="BV431" s="217"/>
      <c r="BW431" s="213"/>
    </row>
    <row r="432" spans="2:75" ht="15.75" customHeight="1">
      <c r="B432" s="394" t="s">
        <v>1622</v>
      </c>
      <c r="C432" s="395">
        <v>40936530000160</v>
      </c>
      <c r="D432" s="396" t="s">
        <v>27</v>
      </c>
      <c r="E432" s="396" t="s">
        <v>31</v>
      </c>
      <c r="F432" s="396" t="s">
        <v>997</v>
      </c>
      <c r="G432" s="397"/>
      <c r="H432" s="397" t="s">
        <v>62</v>
      </c>
      <c r="I432" s="397" t="s">
        <v>62</v>
      </c>
      <c r="J432" s="397" t="s">
        <v>907</v>
      </c>
      <c r="K432" s="398" t="s">
        <v>82</v>
      </c>
      <c r="L432" s="399"/>
      <c r="M432" s="399" t="s">
        <v>1775</v>
      </c>
      <c r="N432" s="398">
        <v>579319</v>
      </c>
      <c r="O432" s="398" t="s">
        <v>1675</v>
      </c>
      <c r="P432" s="402">
        <v>44273</v>
      </c>
      <c r="Q432" s="403">
        <v>21379247.989999998</v>
      </c>
      <c r="R432" s="403">
        <v>16086029.53746032</v>
      </c>
      <c r="S432" s="398">
        <v>6</v>
      </c>
      <c r="T432" s="400">
        <v>0.2795905991769807</v>
      </c>
      <c r="U432" s="400">
        <v>3.6143222464364619</v>
      </c>
      <c r="V432" s="400">
        <v>0.52695410760386974</v>
      </c>
      <c r="W432" s="400">
        <v>5.1659122495653316</v>
      </c>
      <c r="X432" s="400" t="s">
        <v>1781</v>
      </c>
      <c r="Y432" s="400" t="s">
        <v>1781</v>
      </c>
      <c r="Z432" s="400" t="s">
        <v>1781</v>
      </c>
      <c r="AA432" s="400" t="s">
        <v>1781</v>
      </c>
      <c r="AB432" s="400">
        <v>0.33366980207855212</v>
      </c>
      <c r="AC432" s="404">
        <v>1.1451678594725152</v>
      </c>
      <c r="AD432" s="607" t="s">
        <v>62</v>
      </c>
      <c r="AE432" s="401" t="s">
        <v>1804</v>
      </c>
      <c r="AF432" s="401" t="s">
        <v>1018</v>
      </c>
      <c r="AG432" s="405" t="s">
        <v>1835</v>
      </c>
      <c r="AH432" s="405" t="s">
        <v>1024</v>
      </c>
      <c r="AI432" s="405">
        <v>0</v>
      </c>
      <c r="AJ432" s="405">
        <v>0</v>
      </c>
      <c r="AK432" s="405">
        <v>0</v>
      </c>
      <c r="AL432" s="400">
        <v>9.0000000000000011E-3</v>
      </c>
      <c r="AM432" s="400" t="s">
        <v>62</v>
      </c>
      <c r="AN432" s="400" t="s">
        <v>62</v>
      </c>
      <c r="AO432" s="401" t="s">
        <v>1678</v>
      </c>
      <c r="AP432" s="401" t="s">
        <v>24</v>
      </c>
      <c r="AQ432" s="407" t="s">
        <v>966</v>
      </c>
      <c r="AR432" s="400">
        <v>2.9996999999999997E-3</v>
      </c>
      <c r="AS432" s="400">
        <v>2.9996999999999997E-3</v>
      </c>
      <c r="AT432" s="400"/>
      <c r="AW432" s="226"/>
      <c r="AX432" s="226"/>
      <c r="AY432" s="212"/>
      <c r="AZ432" s="212"/>
      <c r="BA432" s="212"/>
      <c r="BB432" s="214"/>
      <c r="BC432" s="212"/>
      <c r="BD432" s="212"/>
      <c r="BE432" s="212"/>
      <c r="BF432" s="212"/>
      <c r="BG432" s="214"/>
      <c r="BH432" s="214"/>
      <c r="BI432" s="227"/>
      <c r="BJ432" s="227"/>
      <c r="BK432" s="227"/>
      <c r="BL432" s="214"/>
      <c r="BM432" s="214"/>
      <c r="BN432" s="214"/>
      <c r="BO432" s="214"/>
      <c r="BP432" s="214"/>
      <c r="BQ432" s="214"/>
      <c r="BR432" s="214"/>
      <c r="BS432" s="214"/>
      <c r="BT432" s="215"/>
      <c r="BU432" s="216"/>
      <c r="BV432" s="217"/>
      <c r="BW432" s="213"/>
    </row>
    <row r="433" spans="2:75" ht="15.75" customHeight="1">
      <c r="B433" s="394" t="s">
        <v>1116</v>
      </c>
      <c r="C433" s="395">
        <v>33824820000157</v>
      </c>
      <c r="D433" s="396" t="s">
        <v>18</v>
      </c>
      <c r="E433" s="396" t="s">
        <v>959</v>
      </c>
      <c r="F433" s="396" t="s">
        <v>961</v>
      </c>
      <c r="G433" s="397"/>
      <c r="H433" s="397" t="s">
        <v>62</v>
      </c>
      <c r="I433" s="397"/>
      <c r="J433" s="397" t="s">
        <v>907</v>
      </c>
      <c r="K433" s="398" t="s">
        <v>81</v>
      </c>
      <c r="L433" s="399"/>
      <c r="M433" s="399" t="s">
        <v>1775</v>
      </c>
      <c r="N433" s="398">
        <v>505323</v>
      </c>
      <c r="O433" s="398" t="s">
        <v>1675</v>
      </c>
      <c r="P433" s="402">
        <v>43699</v>
      </c>
      <c r="Q433" s="403">
        <v>3353878.37</v>
      </c>
      <c r="R433" s="403">
        <v>5038694.8292063456</v>
      </c>
      <c r="S433" s="398">
        <v>6</v>
      </c>
      <c r="T433" s="400">
        <v>3.2429926893872807E-2</v>
      </c>
      <c r="U433" s="400">
        <v>0.41922799467458965</v>
      </c>
      <c r="V433" s="400">
        <v>5.0472816644866914E-2</v>
      </c>
      <c r="W433" s="400">
        <v>0.4948023708580504</v>
      </c>
      <c r="X433" s="400">
        <v>9.9707846867016725E-2</v>
      </c>
      <c r="Y433" s="400">
        <v>0.75610271577487898</v>
      </c>
      <c r="Z433" s="400">
        <v>0.17823287155629619</v>
      </c>
      <c r="AA433" s="400">
        <v>1.0131334229309243</v>
      </c>
      <c r="AB433" s="400">
        <v>2.3023975168454124E-2</v>
      </c>
      <c r="AC433" s="404">
        <v>-2.069257987716508</v>
      </c>
      <c r="AD433" s="607">
        <v>32841087000116</v>
      </c>
      <c r="AE433" s="401" t="s">
        <v>1800</v>
      </c>
      <c r="AF433" s="401" t="s">
        <v>1800</v>
      </c>
      <c r="AG433" s="405" t="s">
        <v>1838</v>
      </c>
      <c r="AH433" s="405" t="s">
        <v>1019</v>
      </c>
      <c r="AI433" s="405">
        <v>25000</v>
      </c>
      <c r="AJ433" s="405" t="s">
        <v>1797</v>
      </c>
      <c r="AK433" s="405" t="s">
        <v>1797</v>
      </c>
      <c r="AL433" s="400">
        <v>5.0000000000000001E-3</v>
      </c>
      <c r="AM433" s="400">
        <v>0.2</v>
      </c>
      <c r="AN433" s="400" t="s">
        <v>103</v>
      </c>
      <c r="AO433" s="401" t="s">
        <v>1678</v>
      </c>
      <c r="AP433" s="401" t="s">
        <v>18</v>
      </c>
      <c r="AQ433" s="407" t="s">
        <v>1046</v>
      </c>
      <c r="AR433" s="400">
        <v>1.6665E-3</v>
      </c>
      <c r="AS433" s="400">
        <v>1.6665E-3</v>
      </c>
      <c r="AT433" s="400"/>
      <c r="AW433" s="226"/>
      <c r="AX433" s="226"/>
      <c r="AY433" s="212"/>
      <c r="AZ433" s="212"/>
      <c r="BA433" s="212"/>
      <c r="BB433" s="214"/>
      <c r="BC433" s="212"/>
      <c r="BD433" s="212"/>
      <c r="BE433" s="212"/>
      <c r="BF433" s="212"/>
      <c r="BG433" s="214"/>
      <c r="BH433" s="214"/>
      <c r="BI433" s="227"/>
      <c r="BJ433" s="227"/>
      <c r="BK433" s="227"/>
      <c r="BL433" s="214"/>
      <c r="BM433" s="214"/>
      <c r="BN433" s="214"/>
      <c r="BO433" s="214"/>
      <c r="BP433" s="214"/>
      <c r="BQ433" s="214"/>
      <c r="BR433" s="214"/>
      <c r="BS433" s="214"/>
      <c r="BT433" s="215"/>
      <c r="BU433" s="216"/>
      <c r="BV433" s="217"/>
      <c r="BW433" s="213"/>
    </row>
    <row r="434" spans="2:75" ht="15.75" customHeight="1">
      <c r="B434" s="394" t="s">
        <v>1449</v>
      </c>
      <c r="C434" s="395">
        <v>30606457000105</v>
      </c>
      <c r="D434" s="396" t="s">
        <v>18</v>
      </c>
      <c r="E434" s="396" t="s">
        <v>916</v>
      </c>
      <c r="F434" s="396" t="s">
        <v>961</v>
      </c>
      <c r="G434" s="397" t="s">
        <v>1048</v>
      </c>
      <c r="H434" s="397" t="s">
        <v>62</v>
      </c>
      <c r="I434" s="397"/>
      <c r="J434" s="397" t="s">
        <v>904</v>
      </c>
      <c r="K434" s="398" t="s">
        <v>81</v>
      </c>
      <c r="L434" s="399"/>
      <c r="M434" s="399" t="s">
        <v>1775</v>
      </c>
      <c r="N434" s="398">
        <v>488704</v>
      </c>
      <c r="O434" s="398" t="s">
        <v>1675</v>
      </c>
      <c r="P434" s="402">
        <v>43524</v>
      </c>
      <c r="Q434" s="403">
        <v>7331798.9699999997</v>
      </c>
      <c r="R434" s="403">
        <v>6773349.0717857191</v>
      </c>
      <c r="S434" s="398">
        <v>6</v>
      </c>
      <c r="T434" s="400">
        <v>9.1916229638696612E-2</v>
      </c>
      <c r="U434" s="400">
        <v>1.1882190408748752</v>
      </c>
      <c r="V434" s="400">
        <v>0.12350395803272374</v>
      </c>
      <c r="W434" s="400">
        <v>1.2107517532639969</v>
      </c>
      <c r="X434" s="400">
        <v>0.17357162425407835</v>
      </c>
      <c r="Y434" s="400">
        <v>1.316225157835385</v>
      </c>
      <c r="Z434" s="400">
        <v>0.1842390153910094</v>
      </c>
      <c r="AA434" s="400">
        <v>1.0472742916087678</v>
      </c>
      <c r="AB434" s="400">
        <v>9.3258677941891136E-3</v>
      </c>
      <c r="AC434" s="404">
        <v>2.0770654162125228</v>
      </c>
      <c r="AD434" s="607" t="s">
        <v>62</v>
      </c>
      <c r="AE434" s="401" t="s">
        <v>527</v>
      </c>
      <c r="AF434" s="401" t="s">
        <v>1018</v>
      </c>
      <c r="AG434" s="405" t="s">
        <v>1835</v>
      </c>
      <c r="AH434" s="405" t="s">
        <v>1024</v>
      </c>
      <c r="AI434" s="405">
        <v>0</v>
      </c>
      <c r="AJ434" s="405">
        <v>0</v>
      </c>
      <c r="AK434" s="405">
        <v>0</v>
      </c>
      <c r="AL434" s="400">
        <v>5.0000000000000001E-3</v>
      </c>
      <c r="AM434" s="400">
        <v>0.2</v>
      </c>
      <c r="AN434" s="400" t="s">
        <v>103</v>
      </c>
      <c r="AO434" s="401" t="s">
        <v>1678</v>
      </c>
      <c r="AP434" s="401" t="s">
        <v>24</v>
      </c>
      <c r="AQ434" s="407" t="s">
        <v>966</v>
      </c>
      <c r="AR434" s="400">
        <v>1E-3</v>
      </c>
      <c r="AS434" s="400">
        <v>1E-3</v>
      </c>
      <c r="AT434" s="400"/>
      <c r="AW434" s="226"/>
      <c r="AX434" s="226"/>
      <c r="AY434" s="212"/>
      <c r="AZ434" s="212"/>
      <c r="BA434" s="212"/>
      <c r="BB434" s="214"/>
      <c r="BC434" s="212"/>
      <c r="BD434" s="212"/>
      <c r="BE434" s="212"/>
      <c r="BF434" s="212"/>
      <c r="BG434" s="214"/>
      <c r="BH434" s="214"/>
      <c r="BI434" s="227"/>
      <c r="BJ434" s="227"/>
      <c r="BK434" s="227"/>
      <c r="BL434" s="214"/>
      <c r="BM434" s="214"/>
      <c r="BN434" s="214"/>
      <c r="BO434" s="214"/>
      <c r="BP434" s="214"/>
      <c r="BQ434" s="214"/>
      <c r="BR434" s="214"/>
      <c r="BS434" s="214"/>
      <c r="BT434" s="215"/>
      <c r="BU434" s="216"/>
      <c r="BV434" s="217"/>
      <c r="BW434" s="213"/>
    </row>
    <row r="435" spans="2:75" ht="15.75" customHeight="1">
      <c r="B435" s="394" t="s">
        <v>1299</v>
      </c>
      <c r="C435" s="395">
        <v>33736873000116</v>
      </c>
      <c r="D435" s="396" t="s">
        <v>27</v>
      </c>
      <c r="E435" s="396" t="s">
        <v>31</v>
      </c>
      <c r="F435" s="396" t="s">
        <v>999</v>
      </c>
      <c r="G435" s="397"/>
      <c r="H435" s="397" t="s">
        <v>62</v>
      </c>
      <c r="I435" s="397" t="s">
        <v>62</v>
      </c>
      <c r="J435" s="397" t="s">
        <v>907</v>
      </c>
      <c r="K435" s="398" t="s">
        <v>82</v>
      </c>
      <c r="L435" s="399"/>
      <c r="M435" s="399" t="s">
        <v>62</v>
      </c>
      <c r="N435" s="398">
        <v>501506</v>
      </c>
      <c r="O435" s="398" t="s">
        <v>1675</v>
      </c>
      <c r="P435" s="402">
        <v>43647</v>
      </c>
      <c r="Q435" s="403">
        <v>259085490.81</v>
      </c>
      <c r="R435" s="403">
        <v>402770981.76206374</v>
      </c>
      <c r="S435" s="398">
        <v>6</v>
      </c>
      <c r="T435" s="400">
        <v>-9.6560033168201054E-2</v>
      </c>
      <c r="U435" s="400">
        <v>-1.2482503954847046</v>
      </c>
      <c r="V435" s="400">
        <v>-6.2100211893604373E-2</v>
      </c>
      <c r="W435" s="400">
        <v>-0.60878972322753688</v>
      </c>
      <c r="X435" s="400">
        <v>0.31651199474834213</v>
      </c>
      <c r="Y435" s="400">
        <v>2.4001679539196941</v>
      </c>
      <c r="Z435" s="400">
        <v>0.53457118376331025</v>
      </c>
      <c r="AA435" s="400">
        <v>3.0386759102138621</v>
      </c>
      <c r="AB435" s="400">
        <v>0.12908899631256865</v>
      </c>
      <c r="AC435" s="404">
        <v>-1.1846865448102082</v>
      </c>
      <c r="AD435" s="607">
        <v>33736782000180</v>
      </c>
      <c r="AE435" s="401" t="s">
        <v>360</v>
      </c>
      <c r="AF435" s="401" t="s">
        <v>1018</v>
      </c>
      <c r="AG435" s="405" t="s">
        <v>1835</v>
      </c>
      <c r="AH435" s="405" t="s">
        <v>1024</v>
      </c>
      <c r="AI435" s="405">
        <v>500</v>
      </c>
      <c r="AJ435" s="405">
        <v>100</v>
      </c>
      <c r="AK435" s="405">
        <v>100</v>
      </c>
      <c r="AL435" s="400">
        <v>0.01</v>
      </c>
      <c r="AM435" s="400" t="s">
        <v>62</v>
      </c>
      <c r="AN435" s="400" t="s">
        <v>103</v>
      </c>
      <c r="AO435" s="401" t="s">
        <v>1678</v>
      </c>
      <c r="AP435" s="401" t="s">
        <v>24</v>
      </c>
      <c r="AQ435" s="407" t="s">
        <v>969</v>
      </c>
      <c r="AR435" s="400">
        <v>4.5333333333333337E-3</v>
      </c>
      <c r="AS435" s="400">
        <v>4.5333333333333337E-3</v>
      </c>
      <c r="AT435" s="400"/>
      <c r="AW435" s="226"/>
      <c r="AX435" s="226"/>
      <c r="AY435" s="212"/>
      <c r="AZ435" s="212"/>
      <c r="BA435" s="212"/>
      <c r="BB435" s="214"/>
      <c r="BC435" s="212"/>
      <c r="BD435" s="212"/>
      <c r="BE435" s="212"/>
      <c r="BF435" s="212"/>
      <c r="BG435" s="214"/>
      <c r="BH435" s="214"/>
      <c r="BI435" s="227"/>
      <c r="BJ435" s="227"/>
      <c r="BK435" s="227"/>
      <c r="BL435" s="214"/>
      <c r="BM435" s="214"/>
      <c r="BN435" s="214"/>
      <c r="BO435" s="214"/>
      <c r="BP435" s="214"/>
      <c r="BQ435" s="214"/>
      <c r="BR435" s="214"/>
      <c r="BS435" s="214"/>
      <c r="BT435" s="215"/>
      <c r="BU435" s="216"/>
      <c r="BV435" s="217"/>
      <c r="BW435" s="213"/>
    </row>
    <row r="436" spans="2:75" ht="15.75" customHeight="1">
      <c r="B436" s="394" t="s">
        <v>1300</v>
      </c>
      <c r="C436" s="395">
        <v>35088108000162</v>
      </c>
      <c r="D436" s="396" t="s">
        <v>27</v>
      </c>
      <c r="E436" s="396" t="s">
        <v>31</v>
      </c>
      <c r="F436" s="396" t="s">
        <v>999</v>
      </c>
      <c r="G436" s="397"/>
      <c r="H436" s="397" t="s">
        <v>62</v>
      </c>
      <c r="I436" s="397" t="s">
        <v>62</v>
      </c>
      <c r="J436" s="397" t="s">
        <v>907</v>
      </c>
      <c r="K436" s="398" t="s">
        <v>82</v>
      </c>
      <c r="L436" s="399"/>
      <c r="M436" s="399" t="s">
        <v>62</v>
      </c>
      <c r="N436" s="398">
        <v>518514</v>
      </c>
      <c r="O436" s="398" t="s">
        <v>1675</v>
      </c>
      <c r="P436" s="402">
        <v>43811</v>
      </c>
      <c r="Q436" s="403">
        <v>206224539.11000001</v>
      </c>
      <c r="R436" s="403">
        <v>336582612.66944426</v>
      </c>
      <c r="S436" s="398">
        <v>6</v>
      </c>
      <c r="T436" s="400">
        <v>-0.25105081611908808</v>
      </c>
      <c r="U436" s="400">
        <v>-3.2453829004131838</v>
      </c>
      <c r="V436" s="400">
        <v>-0.21384128294086346</v>
      </c>
      <c r="W436" s="400">
        <v>-2.0963596014653407</v>
      </c>
      <c r="X436" s="400">
        <v>0.49878728414776008</v>
      </c>
      <c r="Y436" s="400">
        <v>3.7823945856647856</v>
      </c>
      <c r="Z436" s="400" t="s">
        <v>1781</v>
      </c>
      <c r="AA436" s="400" t="s">
        <v>1781</v>
      </c>
      <c r="AB436" s="400">
        <v>0.25660955581053263</v>
      </c>
      <c r="AC436" s="404">
        <v>-1.1871552079913059</v>
      </c>
      <c r="AD436" s="607">
        <v>35001472000143</v>
      </c>
      <c r="AE436" s="401" t="s">
        <v>360</v>
      </c>
      <c r="AF436" s="401" t="s">
        <v>1018</v>
      </c>
      <c r="AG436" s="405" t="s">
        <v>1835</v>
      </c>
      <c r="AH436" s="405" t="s">
        <v>1024</v>
      </c>
      <c r="AI436" s="405">
        <v>500</v>
      </c>
      <c r="AJ436" s="405">
        <v>100</v>
      </c>
      <c r="AK436" s="405">
        <v>100</v>
      </c>
      <c r="AL436" s="400">
        <v>0.01</v>
      </c>
      <c r="AM436" s="400" t="s">
        <v>62</v>
      </c>
      <c r="AN436" s="400" t="s">
        <v>103</v>
      </c>
      <c r="AO436" s="401" t="s">
        <v>1678</v>
      </c>
      <c r="AP436" s="401" t="s">
        <v>24</v>
      </c>
      <c r="AQ436" s="407" t="s">
        <v>969</v>
      </c>
      <c r="AR436" s="400">
        <v>5.0000000000000001E-3</v>
      </c>
      <c r="AS436" s="400">
        <v>5.0000000000000001E-3</v>
      </c>
      <c r="AT436" s="400"/>
      <c r="AW436" s="226"/>
      <c r="AX436" s="226"/>
      <c r="AY436" s="212"/>
      <c r="AZ436" s="212"/>
      <c r="BA436" s="212"/>
      <c r="BB436" s="214"/>
      <c r="BC436" s="212"/>
      <c r="BD436" s="212"/>
      <c r="BE436" s="212"/>
      <c r="BF436" s="212"/>
      <c r="BG436" s="214"/>
      <c r="BH436" s="214"/>
      <c r="BI436" s="227"/>
      <c r="BJ436" s="227"/>
      <c r="BK436" s="227"/>
      <c r="BL436" s="214"/>
      <c r="BM436" s="214"/>
      <c r="BN436" s="214"/>
      <c r="BO436" s="214"/>
      <c r="BP436" s="214"/>
      <c r="BQ436" s="214"/>
      <c r="BR436" s="214"/>
      <c r="BS436" s="214"/>
      <c r="BT436" s="215"/>
      <c r="BU436" s="216"/>
      <c r="BV436" s="217"/>
      <c r="BW436" s="213"/>
    </row>
    <row r="437" spans="2:75" ht="15.75" customHeight="1">
      <c r="B437" s="394" t="s">
        <v>1301</v>
      </c>
      <c r="C437" s="395">
        <v>36986672000165</v>
      </c>
      <c r="D437" s="396" t="s">
        <v>27</v>
      </c>
      <c r="E437" s="396" t="s">
        <v>31</v>
      </c>
      <c r="F437" s="396" t="s">
        <v>999</v>
      </c>
      <c r="G437" s="397"/>
      <c r="H437" s="397" t="s">
        <v>62</v>
      </c>
      <c r="I437" s="397" t="s">
        <v>62</v>
      </c>
      <c r="J437" s="397" t="s">
        <v>907</v>
      </c>
      <c r="K437" s="398" t="s">
        <v>82</v>
      </c>
      <c r="L437" s="399"/>
      <c r="M437" s="399" t="s">
        <v>1775</v>
      </c>
      <c r="N437" s="398">
        <v>555071</v>
      </c>
      <c r="O437" s="398" t="s">
        <v>1675</v>
      </c>
      <c r="P437" s="402">
        <v>44105</v>
      </c>
      <c r="Q437" s="403">
        <v>104287764.14</v>
      </c>
      <c r="R437" s="403">
        <v>232097163.1301586</v>
      </c>
      <c r="S437" s="398">
        <v>6</v>
      </c>
      <c r="T437" s="400">
        <v>-0.60371896255001789</v>
      </c>
      <c r="U437" s="400">
        <v>-7.8043928635770907</v>
      </c>
      <c r="V437" s="400">
        <v>-0.57394441271262897</v>
      </c>
      <c r="W437" s="400">
        <v>-5.6265743627727947</v>
      </c>
      <c r="X437" s="400" t="s">
        <v>1781</v>
      </c>
      <c r="Y437" s="400" t="s">
        <v>1781</v>
      </c>
      <c r="Z437" s="400" t="s">
        <v>1781</v>
      </c>
      <c r="AA437" s="400" t="s">
        <v>1781</v>
      </c>
      <c r="AB437" s="400">
        <v>0.634367092718778</v>
      </c>
      <c r="AC437" s="404">
        <v>-1.1753173727808952</v>
      </c>
      <c r="AD437" s="607">
        <v>38167819000110</v>
      </c>
      <c r="AE437" s="401" t="s">
        <v>360</v>
      </c>
      <c r="AF437" s="401" t="s">
        <v>1018</v>
      </c>
      <c r="AG437" s="405" t="s">
        <v>1835</v>
      </c>
      <c r="AH437" s="405" t="s">
        <v>1024</v>
      </c>
      <c r="AI437" s="405">
        <v>500</v>
      </c>
      <c r="AJ437" s="405">
        <v>100</v>
      </c>
      <c r="AK437" s="405">
        <v>100</v>
      </c>
      <c r="AL437" s="400">
        <v>6.9999999999999993E-3</v>
      </c>
      <c r="AM437" s="400" t="s">
        <v>62</v>
      </c>
      <c r="AN437" s="400" t="s">
        <v>1086</v>
      </c>
      <c r="AO437" s="401" t="s">
        <v>1678</v>
      </c>
      <c r="AP437" s="401" t="s">
        <v>24</v>
      </c>
      <c r="AQ437" s="407" t="s">
        <v>969</v>
      </c>
      <c r="AR437" s="400">
        <v>3.4999999999999996E-3</v>
      </c>
      <c r="AS437" s="400">
        <v>3.4999999999999996E-3</v>
      </c>
      <c r="AT437" s="400"/>
      <c r="AW437" s="226"/>
      <c r="AX437" s="226"/>
      <c r="AY437" s="212"/>
      <c r="AZ437" s="212"/>
      <c r="BA437" s="212"/>
      <c r="BB437" s="214"/>
      <c r="BC437" s="212"/>
      <c r="BD437" s="212"/>
      <c r="BE437" s="212"/>
      <c r="BF437" s="212"/>
      <c r="BG437" s="214"/>
      <c r="BH437" s="214"/>
      <c r="BI437" s="227"/>
      <c r="BJ437" s="227"/>
      <c r="BK437" s="227"/>
      <c r="BL437" s="214"/>
      <c r="BM437" s="214"/>
      <c r="BN437" s="214"/>
      <c r="BO437" s="214"/>
      <c r="BP437" s="214"/>
      <c r="BQ437" s="214"/>
      <c r="BR437" s="214"/>
      <c r="BS437" s="214"/>
      <c r="BT437" s="215"/>
      <c r="BU437" s="216"/>
      <c r="BV437" s="217"/>
      <c r="BW437" s="213"/>
    </row>
    <row r="438" spans="2:75" ht="15.75" customHeight="1">
      <c r="B438" s="394" t="s">
        <v>361</v>
      </c>
      <c r="C438" s="395">
        <v>39957930000173</v>
      </c>
      <c r="D438" s="396" t="s">
        <v>27</v>
      </c>
      <c r="E438" s="396" t="s">
        <v>31</v>
      </c>
      <c r="F438" s="396" t="s">
        <v>999</v>
      </c>
      <c r="G438" s="397"/>
      <c r="H438" s="397" t="s">
        <v>62</v>
      </c>
      <c r="I438" s="397" t="s">
        <v>62</v>
      </c>
      <c r="J438" s="397" t="s">
        <v>907</v>
      </c>
      <c r="K438" s="398" t="s">
        <v>82</v>
      </c>
      <c r="L438" s="399"/>
      <c r="M438" s="399" t="s">
        <v>1775</v>
      </c>
      <c r="N438" s="398">
        <v>568929</v>
      </c>
      <c r="O438" s="398" t="s">
        <v>1675</v>
      </c>
      <c r="P438" s="402">
        <v>44195</v>
      </c>
      <c r="Q438" s="403">
        <v>2827565.02</v>
      </c>
      <c r="R438" s="403">
        <v>4095331.7281746049</v>
      </c>
      <c r="S438" s="398">
        <v>6</v>
      </c>
      <c r="T438" s="400">
        <v>-0.24673205410150556</v>
      </c>
      <c r="U438" s="400">
        <v>-3.1895534208700158</v>
      </c>
      <c r="V438" s="400">
        <v>-0.17627087546005682</v>
      </c>
      <c r="W438" s="400">
        <v>-1.7280439826559679</v>
      </c>
      <c r="X438" s="400" t="s">
        <v>1781</v>
      </c>
      <c r="Y438" s="400" t="s">
        <v>1781</v>
      </c>
      <c r="Z438" s="400" t="s">
        <v>1781</v>
      </c>
      <c r="AA438" s="400" t="s">
        <v>1781</v>
      </c>
      <c r="AB438" s="400">
        <v>0.18620723277785445</v>
      </c>
      <c r="AC438" s="404">
        <v>-1.4699231115886904</v>
      </c>
      <c r="AD438" s="607" t="s">
        <v>62</v>
      </c>
      <c r="AE438" s="401" t="s">
        <v>360</v>
      </c>
      <c r="AF438" s="401" t="s">
        <v>1018</v>
      </c>
      <c r="AG438" s="405" t="s">
        <v>1835</v>
      </c>
      <c r="AH438" s="405" t="s">
        <v>1024</v>
      </c>
      <c r="AI438" s="405">
        <v>0</v>
      </c>
      <c r="AJ438" s="405">
        <v>0</v>
      </c>
      <c r="AK438" s="405">
        <v>0</v>
      </c>
      <c r="AL438" s="400">
        <v>1.3500000000000002E-2</v>
      </c>
      <c r="AM438" s="400">
        <v>0.2</v>
      </c>
      <c r="AN438" s="400" t="s">
        <v>62</v>
      </c>
      <c r="AO438" s="401" t="s">
        <v>1678</v>
      </c>
      <c r="AP438" s="401" t="s">
        <v>24</v>
      </c>
      <c r="AQ438" s="407" t="s">
        <v>969</v>
      </c>
      <c r="AR438" s="400">
        <v>1.8E-3</v>
      </c>
      <c r="AS438" s="400">
        <v>1.8E-3</v>
      </c>
      <c r="AT438" s="400"/>
      <c r="AW438" s="226"/>
      <c r="AX438" s="226"/>
      <c r="AY438" s="212"/>
      <c r="AZ438" s="212"/>
      <c r="BA438" s="212"/>
      <c r="BB438" s="214"/>
      <c r="BC438" s="212"/>
      <c r="BD438" s="212"/>
      <c r="BE438" s="212"/>
      <c r="BF438" s="212"/>
      <c r="BG438" s="214"/>
      <c r="BH438" s="214"/>
      <c r="BI438" s="227"/>
      <c r="BJ438" s="227"/>
      <c r="BK438" s="227"/>
      <c r="BL438" s="214"/>
      <c r="BM438" s="214"/>
      <c r="BN438" s="214"/>
      <c r="BO438" s="214"/>
      <c r="BP438" s="214"/>
      <c r="BQ438" s="214"/>
      <c r="BR438" s="214"/>
      <c r="BS438" s="214"/>
      <c r="BT438" s="215"/>
      <c r="BU438" s="216"/>
      <c r="BV438" s="217"/>
      <c r="BW438" s="213"/>
    </row>
    <row r="439" spans="2:75" ht="15.75" customHeight="1">
      <c r="B439" s="394" t="s">
        <v>178</v>
      </c>
      <c r="C439" s="395">
        <v>9141893000160</v>
      </c>
      <c r="D439" s="396" t="s">
        <v>24</v>
      </c>
      <c r="E439" s="396" t="s">
        <v>912</v>
      </c>
      <c r="F439" s="396" t="s">
        <v>913</v>
      </c>
      <c r="G439" s="397" t="s">
        <v>62</v>
      </c>
      <c r="H439" s="397" t="s">
        <v>1692</v>
      </c>
      <c r="I439" s="397" t="s">
        <v>62</v>
      </c>
      <c r="J439" s="397" t="s">
        <v>904</v>
      </c>
      <c r="K439" s="398" t="s">
        <v>81</v>
      </c>
      <c r="L439" s="399"/>
      <c r="M439" s="399" t="s">
        <v>62</v>
      </c>
      <c r="N439" s="398">
        <v>198978</v>
      </c>
      <c r="O439" s="398" t="s">
        <v>1675</v>
      </c>
      <c r="P439" s="402">
        <v>39416</v>
      </c>
      <c r="Q439" s="403">
        <v>30552192.59</v>
      </c>
      <c r="R439" s="403">
        <v>41940443.126587331</v>
      </c>
      <c r="S439" s="398">
        <v>6</v>
      </c>
      <c r="T439" s="400">
        <v>5.9660560365399018E-2</v>
      </c>
      <c r="U439" s="400">
        <v>0.77124370847330193</v>
      </c>
      <c r="V439" s="400">
        <v>8.4827618470011412E-2</v>
      </c>
      <c r="W439" s="400">
        <v>0.83159430210781471</v>
      </c>
      <c r="X439" s="400">
        <v>7.7397797267949153E-2</v>
      </c>
      <c r="Y439" s="400">
        <v>0.58692155680927116</v>
      </c>
      <c r="Z439" s="400">
        <v>9.8547713726043096E-2</v>
      </c>
      <c r="AA439" s="400">
        <v>0.56017715283090774</v>
      </c>
      <c r="AB439" s="400">
        <v>2.4581803688000919E-2</v>
      </c>
      <c r="AC439" s="404">
        <v>-0.62716811051878707</v>
      </c>
      <c r="AD439" s="607">
        <v>13812152000130</v>
      </c>
      <c r="AE439" s="401" t="s">
        <v>176</v>
      </c>
      <c r="AF439" s="401" t="s">
        <v>1028</v>
      </c>
      <c r="AG439" s="405" t="s">
        <v>1836</v>
      </c>
      <c r="AH439" s="405" t="s">
        <v>1024</v>
      </c>
      <c r="AI439" s="405">
        <v>1000</v>
      </c>
      <c r="AJ439" s="405">
        <v>500</v>
      </c>
      <c r="AK439" s="405">
        <v>500</v>
      </c>
      <c r="AL439" s="400">
        <v>1.4999999999999999E-2</v>
      </c>
      <c r="AM439" s="400">
        <v>0.2</v>
      </c>
      <c r="AN439" s="400" t="s">
        <v>103</v>
      </c>
      <c r="AO439" s="401" t="s">
        <v>1675</v>
      </c>
      <c r="AP439" s="401" t="s">
        <v>24</v>
      </c>
      <c r="AQ439" s="407" t="s">
        <v>966</v>
      </c>
      <c r="AR439" s="400">
        <v>4.0000000000000001E-3</v>
      </c>
      <c r="AS439" s="400">
        <v>4.0000000000000001E-3</v>
      </c>
      <c r="AT439" s="400"/>
      <c r="AW439" s="226"/>
      <c r="AX439" s="226"/>
      <c r="AY439" s="212"/>
      <c r="AZ439" s="212"/>
      <c r="BA439" s="212"/>
      <c r="BB439" s="214"/>
      <c r="BC439" s="212"/>
      <c r="BD439" s="212"/>
      <c r="BE439" s="212"/>
      <c r="BF439" s="212"/>
      <c r="BG439" s="214"/>
      <c r="BH439" s="214"/>
      <c r="BI439" s="227"/>
      <c r="BJ439" s="227"/>
      <c r="BK439" s="227"/>
      <c r="BL439" s="214"/>
      <c r="BM439" s="214"/>
      <c r="BN439" s="214"/>
      <c r="BO439" s="214"/>
      <c r="BP439" s="214"/>
      <c r="BQ439" s="214"/>
      <c r="BR439" s="214"/>
      <c r="BS439" s="214"/>
      <c r="BT439" s="215"/>
      <c r="BU439" s="216"/>
      <c r="BV439" s="217"/>
      <c r="BW439" s="213"/>
    </row>
    <row r="440" spans="2:75" ht="15.75" customHeight="1">
      <c r="B440" s="394" t="s">
        <v>649</v>
      </c>
      <c r="C440" s="395">
        <v>40575693000165</v>
      </c>
      <c r="D440" s="396" t="s">
        <v>24</v>
      </c>
      <c r="E440" s="396" t="s">
        <v>912</v>
      </c>
      <c r="F440" s="396" t="s">
        <v>913</v>
      </c>
      <c r="G440" s="397" t="s">
        <v>62</v>
      </c>
      <c r="H440" s="397" t="s">
        <v>1693</v>
      </c>
      <c r="I440" s="397" t="s">
        <v>62</v>
      </c>
      <c r="J440" s="397" t="s">
        <v>904</v>
      </c>
      <c r="K440" s="398" t="s">
        <v>81</v>
      </c>
      <c r="L440" s="399"/>
      <c r="M440" s="399" t="s">
        <v>62</v>
      </c>
      <c r="N440" s="398">
        <v>573019</v>
      </c>
      <c r="O440" s="398" t="s">
        <v>1675</v>
      </c>
      <c r="P440" s="402">
        <v>44232</v>
      </c>
      <c r="Q440" s="403">
        <v>30181279.850000001</v>
      </c>
      <c r="R440" s="403">
        <v>52586115.885515846</v>
      </c>
      <c r="S440" s="398">
        <v>6</v>
      </c>
      <c r="T440" s="400">
        <v>8.841042411036204E-2</v>
      </c>
      <c r="U440" s="400">
        <v>1.142898808542175</v>
      </c>
      <c r="V440" s="400">
        <v>0.10845069717193168</v>
      </c>
      <c r="W440" s="400">
        <v>1.0631794627086191</v>
      </c>
      <c r="X440" s="400" t="s">
        <v>1781</v>
      </c>
      <c r="Y440" s="400" t="s">
        <v>1781</v>
      </c>
      <c r="Z440" s="400" t="s">
        <v>1781</v>
      </c>
      <c r="AA440" s="400" t="s">
        <v>1781</v>
      </c>
      <c r="AB440" s="400">
        <v>0.17061379112804997</v>
      </c>
      <c r="AC440" s="404">
        <v>0.11892806287523149</v>
      </c>
      <c r="AD440" s="607" t="s">
        <v>62</v>
      </c>
      <c r="AE440" s="401" t="s">
        <v>648</v>
      </c>
      <c r="AF440" s="401" t="s">
        <v>1018</v>
      </c>
      <c r="AG440" s="405" t="s">
        <v>1835</v>
      </c>
      <c r="AH440" s="405" t="s">
        <v>1024</v>
      </c>
      <c r="AI440" s="405">
        <v>5000</v>
      </c>
      <c r="AJ440" s="405">
        <v>1000</v>
      </c>
      <c r="AK440" s="405">
        <v>5000</v>
      </c>
      <c r="AL440" s="400">
        <v>0.02</v>
      </c>
      <c r="AM440" s="400">
        <v>0.2</v>
      </c>
      <c r="AN440" s="400" t="s">
        <v>103</v>
      </c>
      <c r="AO440" s="401" t="s">
        <v>1678</v>
      </c>
      <c r="AP440" s="401" t="s">
        <v>24</v>
      </c>
      <c r="AQ440" s="407" t="s">
        <v>972</v>
      </c>
      <c r="AR440" s="400">
        <v>6.6666666666666662E-3</v>
      </c>
      <c r="AS440" s="400">
        <v>6.6666666666666662E-3</v>
      </c>
      <c r="AT440" s="400"/>
      <c r="AW440" s="226"/>
      <c r="AX440" s="226"/>
      <c r="AY440" s="212"/>
      <c r="AZ440" s="212"/>
      <c r="BA440" s="212"/>
      <c r="BB440" s="214"/>
      <c r="BC440" s="212"/>
      <c r="BD440" s="212"/>
      <c r="BE440" s="212"/>
      <c r="BF440" s="212"/>
      <c r="BG440" s="214"/>
      <c r="BH440" s="214"/>
      <c r="BI440" s="227"/>
      <c r="BJ440" s="227"/>
      <c r="BK440" s="227"/>
      <c r="BL440" s="214"/>
      <c r="BM440" s="214"/>
      <c r="BN440" s="214"/>
      <c r="BO440" s="214"/>
      <c r="BP440" s="214"/>
      <c r="BQ440" s="214"/>
      <c r="BR440" s="214"/>
      <c r="BS440" s="214"/>
      <c r="BT440" s="215"/>
      <c r="BU440" s="216"/>
      <c r="BV440" s="217"/>
      <c r="BW440" s="213"/>
    </row>
    <row r="441" spans="2:75" ht="15.75" customHeight="1">
      <c r="B441" s="394" t="s">
        <v>111</v>
      </c>
      <c r="C441" s="395">
        <v>11741292000130</v>
      </c>
      <c r="D441" s="396" t="s">
        <v>24</v>
      </c>
      <c r="E441" s="396" t="s">
        <v>911</v>
      </c>
      <c r="F441" s="396" t="s">
        <v>915</v>
      </c>
      <c r="G441" s="397" t="s">
        <v>62</v>
      </c>
      <c r="H441" s="397" t="s">
        <v>1183</v>
      </c>
      <c r="I441" s="397" t="s">
        <v>62</v>
      </c>
      <c r="J441" s="397"/>
      <c r="K441" s="398" t="s">
        <v>81</v>
      </c>
      <c r="L441" s="399"/>
      <c r="M441" s="399" t="s">
        <v>1775</v>
      </c>
      <c r="N441" s="398">
        <v>388041</v>
      </c>
      <c r="O441" s="398" t="s">
        <v>1675</v>
      </c>
      <c r="P441" s="402">
        <v>40452</v>
      </c>
      <c r="Q441" s="403">
        <v>13529270.6</v>
      </c>
      <c r="R441" s="403">
        <v>23810979.520674575</v>
      </c>
      <c r="S441" s="398">
        <v>6</v>
      </c>
      <c r="T441" s="400">
        <v>3.5900088035936584E-2</v>
      </c>
      <c r="U441" s="400">
        <v>0.46408744506884708</v>
      </c>
      <c r="V441" s="400">
        <v>3.8438843235752973E-2</v>
      </c>
      <c r="W441" s="400">
        <v>0.37682919302713019</v>
      </c>
      <c r="X441" s="400">
        <v>7.6705058726375119E-2</v>
      </c>
      <c r="Y441" s="400">
        <v>0.58166839460525077</v>
      </c>
      <c r="Z441" s="400">
        <v>3.9976821035966337E-2</v>
      </c>
      <c r="AA441" s="400">
        <v>0.22724121078458159</v>
      </c>
      <c r="AB441" s="400">
        <v>5.4525421838304874E-2</v>
      </c>
      <c r="AC441" s="404">
        <v>-1.0627851634661334</v>
      </c>
      <c r="AD441" s="607" t="s">
        <v>62</v>
      </c>
      <c r="AE441" s="401" t="s">
        <v>110</v>
      </c>
      <c r="AF441" s="401" t="s">
        <v>1018</v>
      </c>
      <c r="AG441" s="405" t="s">
        <v>1835</v>
      </c>
      <c r="AH441" s="405" t="s">
        <v>1024</v>
      </c>
      <c r="AI441" s="405">
        <v>1000</v>
      </c>
      <c r="AJ441" s="405">
        <v>1000</v>
      </c>
      <c r="AK441" s="405">
        <v>1000</v>
      </c>
      <c r="AL441" s="400">
        <v>1.7500000000000002E-2</v>
      </c>
      <c r="AM441" s="400">
        <v>0.2</v>
      </c>
      <c r="AN441" s="400" t="s">
        <v>62</v>
      </c>
      <c r="AO441" s="401" t="s">
        <v>1678</v>
      </c>
      <c r="AP441" s="401" t="s">
        <v>24</v>
      </c>
      <c r="AQ441" s="407" t="s">
        <v>966</v>
      </c>
      <c r="AR441" s="400" t="s">
        <v>62</v>
      </c>
      <c r="AS441" s="400" t="s">
        <v>62</v>
      </c>
      <c r="AT441" s="400"/>
      <c r="AW441" s="226"/>
      <c r="AX441" s="226"/>
      <c r="AY441" s="212"/>
      <c r="AZ441" s="212"/>
      <c r="BA441" s="212"/>
      <c r="BB441" s="214"/>
      <c r="BC441" s="212"/>
      <c r="BD441" s="212"/>
      <c r="BE441" s="212"/>
      <c r="BF441" s="212"/>
      <c r="BG441" s="214"/>
      <c r="BH441" s="214"/>
      <c r="BI441" s="227"/>
      <c r="BJ441" s="227"/>
      <c r="BK441" s="227"/>
      <c r="BL441" s="214"/>
      <c r="BM441" s="214"/>
      <c r="BN441" s="214"/>
      <c r="BO441" s="214"/>
      <c r="BP441" s="214"/>
      <c r="BQ441" s="214"/>
      <c r="BR441" s="214"/>
      <c r="BS441" s="214"/>
      <c r="BT441" s="215"/>
      <c r="BU441" s="216"/>
      <c r="BV441" s="217"/>
      <c r="BW441" s="213"/>
    </row>
    <row r="442" spans="2:75" ht="15.75" customHeight="1">
      <c r="B442" s="394" t="s">
        <v>198</v>
      </c>
      <c r="C442" s="395">
        <v>39800501000198</v>
      </c>
      <c r="D442" s="396" t="s">
        <v>24</v>
      </c>
      <c r="E442" s="396" t="s">
        <v>911</v>
      </c>
      <c r="F442" s="396" t="s">
        <v>915</v>
      </c>
      <c r="G442" s="397" t="s">
        <v>62</v>
      </c>
      <c r="H442" s="397" t="s">
        <v>1693</v>
      </c>
      <c r="I442" s="397" t="s">
        <v>62</v>
      </c>
      <c r="J442" s="397"/>
      <c r="K442" s="398" t="s">
        <v>81</v>
      </c>
      <c r="L442" s="399"/>
      <c r="M442" s="399" t="s">
        <v>1775</v>
      </c>
      <c r="N442" s="398">
        <v>566039</v>
      </c>
      <c r="O442" s="398" t="s">
        <v>1675</v>
      </c>
      <c r="P442" s="402">
        <v>44180</v>
      </c>
      <c r="Q442" s="403">
        <v>1532959.72</v>
      </c>
      <c r="R442" s="403">
        <v>1341566.530912698</v>
      </c>
      <c r="S442" s="398">
        <v>6</v>
      </c>
      <c r="T442" s="400">
        <v>0.71784909419225107</v>
      </c>
      <c r="U442" s="400">
        <v>9.2797753513914643</v>
      </c>
      <c r="V442" s="400">
        <v>-0.10361993426521077</v>
      </c>
      <c r="W442" s="400">
        <v>-1.0158218334303306</v>
      </c>
      <c r="X442" s="400" t="s">
        <v>1781</v>
      </c>
      <c r="Y442" s="400" t="s">
        <v>1781</v>
      </c>
      <c r="Z442" s="400" t="s">
        <v>1781</v>
      </c>
      <c r="AA442" s="400" t="s">
        <v>1781</v>
      </c>
      <c r="AB442" s="400">
        <v>0.44211027319621415</v>
      </c>
      <c r="AC442" s="404">
        <v>-0.24085836267019256</v>
      </c>
      <c r="AD442" s="607" t="s">
        <v>62</v>
      </c>
      <c r="AE442" s="401" t="s">
        <v>199</v>
      </c>
      <c r="AF442" s="401" t="s">
        <v>1018</v>
      </c>
      <c r="AG442" s="405" t="s">
        <v>1835</v>
      </c>
      <c r="AH442" s="405" t="s">
        <v>1024</v>
      </c>
      <c r="AI442" s="405">
        <v>100</v>
      </c>
      <c r="AJ442" s="405">
        <v>100</v>
      </c>
      <c r="AK442" s="405">
        <v>100</v>
      </c>
      <c r="AL442" s="400">
        <v>2E-3</v>
      </c>
      <c r="AM442" s="400">
        <v>0.4</v>
      </c>
      <c r="AN442" s="400" t="s">
        <v>62</v>
      </c>
      <c r="AO442" s="401" t="s">
        <v>1678</v>
      </c>
      <c r="AP442" s="401" t="s">
        <v>24</v>
      </c>
      <c r="AQ442" s="407" t="s">
        <v>966</v>
      </c>
      <c r="AR442" s="400">
        <v>2.6660000000000003E-4</v>
      </c>
      <c r="AS442" s="400">
        <v>2.6660000000000003E-4</v>
      </c>
      <c r="AT442" s="400"/>
      <c r="AW442" s="226"/>
      <c r="AX442" s="226"/>
      <c r="AY442" s="212"/>
      <c r="AZ442" s="212"/>
      <c r="BA442" s="212"/>
      <c r="BB442" s="214"/>
      <c r="BC442" s="212"/>
      <c r="BD442" s="212"/>
      <c r="BE442" s="212"/>
      <c r="BF442" s="212"/>
      <c r="BG442" s="214"/>
      <c r="BH442" s="214"/>
      <c r="BI442" s="227"/>
      <c r="BJ442" s="227"/>
      <c r="BK442" s="227"/>
      <c r="BL442" s="214"/>
      <c r="BM442" s="214"/>
      <c r="BN442" s="214"/>
      <c r="BO442" s="214"/>
      <c r="BP442" s="214"/>
      <c r="BQ442" s="214"/>
      <c r="BR442" s="214"/>
      <c r="BS442" s="214"/>
      <c r="BT442" s="215"/>
      <c r="BU442" s="216"/>
      <c r="BV442" s="217"/>
      <c r="BW442" s="213"/>
    </row>
    <row r="443" spans="2:75" ht="15.75" customHeight="1">
      <c r="B443" s="394" t="s">
        <v>1139</v>
      </c>
      <c r="C443" s="395">
        <v>37310314000109</v>
      </c>
      <c r="D443" s="396" t="s">
        <v>24</v>
      </c>
      <c r="E443" s="396" t="s">
        <v>911</v>
      </c>
      <c r="F443" s="396" t="s">
        <v>915</v>
      </c>
      <c r="G443" s="397" t="s">
        <v>62</v>
      </c>
      <c r="H443" s="397" t="s">
        <v>1692</v>
      </c>
      <c r="I443" s="397" t="s">
        <v>62</v>
      </c>
      <c r="J443" s="397"/>
      <c r="K443" s="398" t="s">
        <v>81</v>
      </c>
      <c r="L443" s="399"/>
      <c r="M443" s="399" t="s">
        <v>1775</v>
      </c>
      <c r="N443" s="398">
        <v>541680</v>
      </c>
      <c r="O443" s="398" t="s">
        <v>1675</v>
      </c>
      <c r="P443" s="402">
        <v>44012</v>
      </c>
      <c r="Q443" s="403">
        <v>77265305.620000005</v>
      </c>
      <c r="R443" s="403">
        <v>101113373.73190472</v>
      </c>
      <c r="S443" s="398">
        <v>6</v>
      </c>
      <c r="T443" s="400">
        <v>3.4068134100006642E-2</v>
      </c>
      <c r="U443" s="400">
        <v>0.44040541897580532</v>
      </c>
      <c r="V443" s="400">
        <v>4.7055436470395673E-2</v>
      </c>
      <c r="W443" s="400">
        <v>0.46130061833353314</v>
      </c>
      <c r="X443" s="400">
        <v>3.0576541392051793E-2</v>
      </c>
      <c r="Y443" s="400">
        <v>0.23186746792725205</v>
      </c>
      <c r="Z443" s="400" t="s">
        <v>1781</v>
      </c>
      <c r="AA443" s="400" t="s">
        <v>1781</v>
      </c>
      <c r="AB443" s="400">
        <v>2.927740268497557E-2</v>
      </c>
      <c r="AC443" s="404">
        <v>-1.7330441385021378</v>
      </c>
      <c r="AD443" s="607">
        <v>29011240000173</v>
      </c>
      <c r="AE443" s="401" t="s">
        <v>215</v>
      </c>
      <c r="AF443" s="401" t="s">
        <v>1027</v>
      </c>
      <c r="AG443" s="405" t="s">
        <v>1027</v>
      </c>
      <c r="AH443" s="405" t="s">
        <v>1024</v>
      </c>
      <c r="AI443" s="405">
        <v>100</v>
      </c>
      <c r="AJ443" s="405">
        <v>100</v>
      </c>
      <c r="AK443" s="405">
        <v>100</v>
      </c>
      <c r="AL443" s="400">
        <v>0.01</v>
      </c>
      <c r="AM443" s="400">
        <v>0.3</v>
      </c>
      <c r="AN443" s="400" t="s">
        <v>103</v>
      </c>
      <c r="AO443" s="401" t="s">
        <v>1678</v>
      </c>
      <c r="AP443" s="401" t="s">
        <v>24</v>
      </c>
      <c r="AQ443" s="407" t="s">
        <v>966</v>
      </c>
      <c r="AR443" s="400" t="s">
        <v>62</v>
      </c>
      <c r="AS443" s="400" t="s">
        <v>62</v>
      </c>
      <c r="AT443" s="400"/>
      <c r="AW443" s="226"/>
      <c r="AX443" s="226"/>
      <c r="AY443" s="212"/>
      <c r="AZ443" s="212"/>
      <c r="BA443" s="212"/>
      <c r="BB443" s="214"/>
      <c r="BC443" s="212"/>
      <c r="BD443" s="212"/>
      <c r="BE443" s="212"/>
      <c r="BF443" s="212"/>
      <c r="BG443" s="214"/>
      <c r="BH443" s="214"/>
      <c r="BI443" s="227"/>
      <c r="BJ443" s="227"/>
      <c r="BK443" s="227"/>
      <c r="BL443" s="214"/>
      <c r="BM443" s="214"/>
      <c r="BN443" s="214"/>
      <c r="BO443" s="214"/>
      <c r="BP443" s="214"/>
      <c r="BQ443" s="214"/>
      <c r="BR443" s="214"/>
      <c r="BS443" s="214"/>
      <c r="BT443" s="215"/>
      <c r="BU443" s="216"/>
      <c r="BV443" s="217"/>
      <c r="BW443" s="213"/>
    </row>
    <row r="444" spans="2:75" ht="15.75" customHeight="1">
      <c r="B444" s="394" t="s">
        <v>1366</v>
      </c>
      <c r="C444" s="395">
        <v>21624757000126</v>
      </c>
      <c r="D444" s="396" t="s">
        <v>24</v>
      </c>
      <c r="E444" s="396" t="s">
        <v>911</v>
      </c>
      <c r="F444" s="396" t="s">
        <v>915</v>
      </c>
      <c r="G444" s="397" t="s">
        <v>62</v>
      </c>
      <c r="H444" s="397" t="s">
        <v>1692</v>
      </c>
      <c r="I444" s="397" t="s">
        <v>62</v>
      </c>
      <c r="J444" s="397" t="s">
        <v>907</v>
      </c>
      <c r="K444" s="398" t="s">
        <v>81</v>
      </c>
      <c r="L444" s="399"/>
      <c r="M444" s="399" t="s">
        <v>62</v>
      </c>
      <c r="N444" s="398">
        <v>397679</v>
      </c>
      <c r="O444" s="398" t="s">
        <v>1675</v>
      </c>
      <c r="P444" s="402">
        <v>42160</v>
      </c>
      <c r="Q444" s="403">
        <v>3269532065.27</v>
      </c>
      <c r="R444" s="403">
        <v>3585496367.3814301</v>
      </c>
      <c r="S444" s="398">
        <v>6</v>
      </c>
      <c r="T444" s="400">
        <v>0.10255588784207093</v>
      </c>
      <c r="U444" s="400">
        <v>1.3257599791329382</v>
      </c>
      <c r="V444" s="400">
        <v>0.13078899347230499</v>
      </c>
      <c r="W444" s="400">
        <v>1.2821694598020037</v>
      </c>
      <c r="X444" s="400">
        <v>0.17021293897536904</v>
      </c>
      <c r="Y444" s="400">
        <v>1.2907556372263178</v>
      </c>
      <c r="Z444" s="400">
        <v>0.21319619972305115</v>
      </c>
      <c r="AA444" s="400">
        <v>1.2118763149313665</v>
      </c>
      <c r="AB444" s="400">
        <v>2.1926045032874843E-2</v>
      </c>
      <c r="AC444" s="404">
        <v>1.1873077788821149</v>
      </c>
      <c r="AD444" s="607" t="s">
        <v>62</v>
      </c>
      <c r="AE444" s="401" t="s">
        <v>417</v>
      </c>
      <c r="AF444" s="401" t="s">
        <v>1023</v>
      </c>
      <c r="AG444" s="405" t="s">
        <v>96</v>
      </c>
      <c r="AH444" s="405" t="s">
        <v>1024</v>
      </c>
      <c r="AI444" s="405">
        <v>1</v>
      </c>
      <c r="AJ444" s="405">
        <v>1</v>
      </c>
      <c r="AK444" s="405">
        <v>1</v>
      </c>
      <c r="AL444" s="400">
        <v>0.02</v>
      </c>
      <c r="AM444" s="400">
        <v>0.2</v>
      </c>
      <c r="AN444" s="400" t="s">
        <v>103</v>
      </c>
      <c r="AO444" s="401" t="s">
        <v>1678</v>
      </c>
      <c r="AP444" s="401" t="s">
        <v>24</v>
      </c>
      <c r="AQ444" s="407" t="s">
        <v>962</v>
      </c>
      <c r="AR444" s="400">
        <v>4.6666666666666662E-3</v>
      </c>
      <c r="AS444" s="400">
        <v>4.6666666666666662E-3</v>
      </c>
      <c r="AT444" s="400"/>
      <c r="AW444" s="226"/>
      <c r="AX444" s="226"/>
      <c r="AY444" s="212"/>
      <c r="AZ444" s="212"/>
      <c r="BA444" s="212"/>
      <c r="BB444" s="214"/>
      <c r="BC444" s="212"/>
      <c r="BD444" s="212"/>
      <c r="BE444" s="212"/>
      <c r="BF444" s="212"/>
      <c r="BG444" s="214"/>
      <c r="BH444" s="214"/>
      <c r="BI444" s="227"/>
      <c r="BJ444" s="227"/>
      <c r="BK444" s="227"/>
      <c r="BL444" s="214"/>
      <c r="BM444" s="214"/>
      <c r="BN444" s="214"/>
      <c r="BO444" s="214"/>
      <c r="BP444" s="214"/>
      <c r="BQ444" s="214"/>
      <c r="BR444" s="214"/>
      <c r="BS444" s="214"/>
      <c r="BT444" s="215"/>
      <c r="BU444" s="216"/>
      <c r="BV444" s="217"/>
      <c r="BW444" s="213"/>
    </row>
    <row r="445" spans="2:75" ht="15.75" customHeight="1">
      <c r="B445" s="394" t="s">
        <v>809</v>
      </c>
      <c r="C445" s="395">
        <v>41594603000146</v>
      </c>
      <c r="D445" s="396" t="s">
        <v>24</v>
      </c>
      <c r="E445" s="396" t="s">
        <v>912</v>
      </c>
      <c r="F445" s="396" t="s">
        <v>915</v>
      </c>
      <c r="G445" s="397" t="s">
        <v>62</v>
      </c>
      <c r="H445" s="397" t="s">
        <v>1693</v>
      </c>
      <c r="I445" s="397" t="s">
        <v>62</v>
      </c>
      <c r="J445" s="397" t="s">
        <v>907</v>
      </c>
      <c r="K445" s="398" t="s">
        <v>81</v>
      </c>
      <c r="L445" s="399"/>
      <c r="M445" s="399" t="s">
        <v>1775</v>
      </c>
      <c r="N445" s="398">
        <v>600520</v>
      </c>
      <c r="O445" s="398" t="s">
        <v>1675</v>
      </c>
      <c r="P445" s="402">
        <v>44392</v>
      </c>
      <c r="Q445" s="403">
        <v>10495848.060000001</v>
      </c>
      <c r="R445" s="403">
        <v>15106248.725833343</v>
      </c>
      <c r="S445" s="398">
        <v>6</v>
      </c>
      <c r="T445" s="400">
        <v>-0.10936395614170769</v>
      </c>
      <c r="U445" s="400">
        <v>-1.4137692068504268</v>
      </c>
      <c r="V445" s="400">
        <v>-0.11110837051131306</v>
      </c>
      <c r="W445" s="400">
        <v>-1.0892335479906989</v>
      </c>
      <c r="X445" s="400" t="s">
        <v>1781</v>
      </c>
      <c r="Y445" s="400" t="s">
        <v>1781</v>
      </c>
      <c r="Z445" s="400" t="s">
        <v>1781</v>
      </c>
      <c r="AA445" s="400" t="s">
        <v>1781</v>
      </c>
      <c r="AB445" s="400">
        <v>0.11116913551773647</v>
      </c>
      <c r="AC445" s="404">
        <v>-1.8776553169373618</v>
      </c>
      <c r="AD445" s="607">
        <v>41594622000172</v>
      </c>
      <c r="AE445" s="401" t="s">
        <v>113</v>
      </c>
      <c r="AF445" s="401" t="s">
        <v>1028</v>
      </c>
      <c r="AG445" s="405" t="s">
        <v>1836</v>
      </c>
      <c r="AH445" s="405" t="s">
        <v>1019</v>
      </c>
      <c r="AI445" s="405">
        <v>500</v>
      </c>
      <c r="AJ445" s="405" t="s">
        <v>1797</v>
      </c>
      <c r="AK445" s="405">
        <v>500</v>
      </c>
      <c r="AL445" s="400">
        <v>5.0000000000000001E-3</v>
      </c>
      <c r="AM445" s="400" t="s">
        <v>62</v>
      </c>
      <c r="AN445" s="400" t="s">
        <v>62</v>
      </c>
      <c r="AO445" s="401" t="s">
        <v>1675</v>
      </c>
      <c r="AP445" s="401" t="s">
        <v>24</v>
      </c>
      <c r="AQ445" s="407" t="s">
        <v>977</v>
      </c>
      <c r="AR445" s="400">
        <v>3.3334999999999997E-3</v>
      </c>
      <c r="AS445" s="400">
        <v>3.3334999999999997E-3</v>
      </c>
      <c r="AT445" s="400"/>
      <c r="AW445" s="226"/>
      <c r="AX445" s="226"/>
      <c r="AY445" s="212"/>
      <c r="AZ445" s="212"/>
      <c r="BA445" s="212"/>
      <c r="BB445" s="214"/>
      <c r="BC445" s="212"/>
      <c r="BD445" s="212"/>
      <c r="BE445" s="212"/>
      <c r="BF445" s="212"/>
      <c r="BG445" s="214"/>
      <c r="BH445" s="214"/>
      <c r="BI445" s="227"/>
      <c r="BJ445" s="227"/>
      <c r="BK445" s="227"/>
      <c r="BL445" s="214"/>
      <c r="BM445" s="214"/>
      <c r="BN445" s="214"/>
      <c r="BO445" s="214"/>
      <c r="BP445" s="214"/>
      <c r="BQ445" s="214"/>
      <c r="BR445" s="214"/>
      <c r="BS445" s="214"/>
      <c r="BT445" s="215"/>
      <c r="BU445" s="216"/>
      <c r="BV445" s="217"/>
      <c r="BW445" s="213"/>
    </row>
    <row r="446" spans="2:75" ht="15.75" customHeight="1">
      <c r="B446" s="394" t="s">
        <v>810</v>
      </c>
      <c r="C446" s="395">
        <v>41594555000196</v>
      </c>
      <c r="D446" s="396" t="s">
        <v>24</v>
      </c>
      <c r="E446" s="396" t="s">
        <v>911</v>
      </c>
      <c r="F446" s="396" t="s">
        <v>915</v>
      </c>
      <c r="G446" s="397" t="s">
        <v>62</v>
      </c>
      <c r="H446" s="397" t="s">
        <v>1693</v>
      </c>
      <c r="I446" s="397" t="s">
        <v>62</v>
      </c>
      <c r="J446" s="397"/>
      <c r="K446" s="398" t="s">
        <v>82</v>
      </c>
      <c r="L446" s="399"/>
      <c r="M446" s="399" t="s">
        <v>1775</v>
      </c>
      <c r="N446" s="398">
        <v>600482</v>
      </c>
      <c r="O446" s="398" t="s">
        <v>1675</v>
      </c>
      <c r="P446" s="402">
        <v>44392</v>
      </c>
      <c r="Q446" s="403">
        <v>6812009.3899999997</v>
      </c>
      <c r="R446" s="403">
        <v>9109512.831587296</v>
      </c>
      <c r="S446" s="398">
        <v>6</v>
      </c>
      <c r="T446" s="400">
        <v>-0.20513732126786222</v>
      </c>
      <c r="U446" s="400">
        <v>-2.6518501910126515</v>
      </c>
      <c r="V446" s="400">
        <v>-0.14975915778959337</v>
      </c>
      <c r="W446" s="400">
        <v>-1.4681405013193722</v>
      </c>
      <c r="X446" s="400" t="s">
        <v>1781</v>
      </c>
      <c r="Y446" s="400" t="s">
        <v>1781</v>
      </c>
      <c r="Z446" s="400" t="s">
        <v>1781</v>
      </c>
      <c r="AA446" s="400" t="s">
        <v>1781</v>
      </c>
      <c r="AB446" s="400">
        <v>0.16648694705224459</v>
      </c>
      <c r="AC446" s="404">
        <v>-1.4747353684621403</v>
      </c>
      <c r="AD446" s="607">
        <v>41594569000100</v>
      </c>
      <c r="AE446" s="401" t="s">
        <v>113</v>
      </c>
      <c r="AF446" s="401" t="s">
        <v>1028</v>
      </c>
      <c r="AG446" s="405" t="s">
        <v>1836</v>
      </c>
      <c r="AH446" s="405" t="s">
        <v>1019</v>
      </c>
      <c r="AI446" s="405">
        <v>500</v>
      </c>
      <c r="AJ446" s="405" t="s">
        <v>1797</v>
      </c>
      <c r="AK446" s="405">
        <v>500</v>
      </c>
      <c r="AL446" s="400">
        <v>5.0000000000000001E-3</v>
      </c>
      <c r="AM446" s="400" t="s">
        <v>62</v>
      </c>
      <c r="AN446" s="400" t="s">
        <v>62</v>
      </c>
      <c r="AO446" s="401" t="s">
        <v>1675</v>
      </c>
      <c r="AP446" s="401" t="s">
        <v>24</v>
      </c>
      <c r="AQ446" s="407" t="s">
        <v>977</v>
      </c>
      <c r="AR446" s="400">
        <v>3.3334999999999997E-3</v>
      </c>
      <c r="AS446" s="400">
        <v>3.3334999999999997E-3</v>
      </c>
      <c r="AT446" s="400"/>
      <c r="AW446" s="226"/>
      <c r="AX446" s="226"/>
      <c r="AY446" s="212"/>
      <c r="AZ446" s="212"/>
      <c r="BA446" s="212"/>
      <c r="BB446" s="214"/>
      <c r="BC446" s="212"/>
      <c r="BD446" s="212"/>
      <c r="BE446" s="212"/>
      <c r="BF446" s="212"/>
      <c r="BG446" s="214"/>
      <c r="BH446" s="214"/>
      <c r="BI446" s="227"/>
      <c r="BJ446" s="227"/>
      <c r="BK446" s="227"/>
      <c r="BL446" s="214"/>
      <c r="BM446" s="214"/>
      <c r="BN446" s="214"/>
      <c r="BO446" s="214"/>
      <c r="BP446" s="214"/>
      <c r="BQ446" s="214"/>
      <c r="BR446" s="214"/>
      <c r="BS446" s="214"/>
      <c r="BT446" s="215"/>
      <c r="BU446" s="216"/>
      <c r="BV446" s="217"/>
      <c r="BW446" s="213"/>
    </row>
    <row r="447" spans="2:75" ht="15.75" customHeight="1">
      <c r="B447" s="394" t="s">
        <v>558</v>
      </c>
      <c r="C447" s="395">
        <v>400490000113</v>
      </c>
      <c r="D447" s="396" t="s">
        <v>24</v>
      </c>
      <c r="E447" s="396" t="s">
        <v>911</v>
      </c>
      <c r="F447" s="396" t="s">
        <v>915</v>
      </c>
      <c r="G447" s="397" t="s">
        <v>62</v>
      </c>
      <c r="H447" s="397" t="s">
        <v>1692</v>
      </c>
      <c r="I447" s="397" t="s">
        <v>62</v>
      </c>
      <c r="J447" s="397"/>
      <c r="K447" s="398" t="s">
        <v>81</v>
      </c>
      <c r="L447" s="399"/>
      <c r="M447" s="399" t="s">
        <v>62</v>
      </c>
      <c r="N447" s="398">
        <v>242918</v>
      </c>
      <c r="O447" s="398" t="s">
        <v>1675</v>
      </c>
      <c r="P447" s="402">
        <v>34731</v>
      </c>
      <c r="Q447" s="403">
        <v>293438991.47000003</v>
      </c>
      <c r="R447" s="403">
        <v>310734080.4548015</v>
      </c>
      <c r="S447" s="398">
        <v>6</v>
      </c>
      <c r="T447" s="400">
        <v>9.7788228530821808E-2</v>
      </c>
      <c r="U447" s="400">
        <v>1.2641275166581543</v>
      </c>
      <c r="V447" s="400">
        <v>0.12804443025616785</v>
      </c>
      <c r="W447" s="400">
        <v>1.2552635631909699</v>
      </c>
      <c r="X447" s="400">
        <v>0.14081232931408127</v>
      </c>
      <c r="Y447" s="400">
        <v>1.067805473233854</v>
      </c>
      <c r="Z447" s="400">
        <v>0.26642180191159825</v>
      </c>
      <c r="AA447" s="400">
        <v>1.5144278928865584</v>
      </c>
      <c r="AB447" s="400">
        <v>4.2050399796151432E-2</v>
      </c>
      <c r="AC447" s="404">
        <v>0.57650433709546178</v>
      </c>
      <c r="AD447" s="607" t="s">
        <v>62</v>
      </c>
      <c r="AE447" s="401" t="s">
        <v>555</v>
      </c>
      <c r="AF447" s="401" t="s">
        <v>1023</v>
      </c>
      <c r="AG447" s="405" t="s">
        <v>96</v>
      </c>
      <c r="AH447" s="405" t="s">
        <v>1024</v>
      </c>
      <c r="AI447" s="405">
        <v>10000</v>
      </c>
      <c r="AJ447" s="405">
        <v>100</v>
      </c>
      <c r="AK447" s="405">
        <v>10000</v>
      </c>
      <c r="AL447" s="400">
        <v>1.4999999999999999E-2</v>
      </c>
      <c r="AM447" s="400">
        <v>0.2</v>
      </c>
      <c r="AN447" s="400" t="s">
        <v>103</v>
      </c>
      <c r="AO447" s="401" t="s">
        <v>1678</v>
      </c>
      <c r="AP447" s="401" t="s">
        <v>24</v>
      </c>
      <c r="AQ447" s="407" t="s">
        <v>962</v>
      </c>
      <c r="AR447" s="400">
        <v>4.4999999999999997E-3</v>
      </c>
      <c r="AS447" s="400">
        <v>4.4999999999999997E-3</v>
      </c>
      <c r="AT447" s="400"/>
      <c r="AW447" s="226"/>
      <c r="AX447" s="226"/>
      <c r="AY447" s="212"/>
      <c r="AZ447" s="212"/>
      <c r="BA447" s="212"/>
      <c r="BB447" s="214"/>
      <c r="BC447" s="212"/>
      <c r="BD447" s="212"/>
      <c r="BE447" s="212"/>
      <c r="BF447" s="212"/>
      <c r="BG447" s="214"/>
      <c r="BH447" s="214"/>
      <c r="BI447" s="227"/>
      <c r="BJ447" s="227"/>
      <c r="BK447" s="227"/>
      <c r="BL447" s="214"/>
      <c r="BM447" s="214"/>
      <c r="BN447" s="214"/>
      <c r="BO447" s="214"/>
      <c r="BP447" s="214"/>
      <c r="BQ447" s="214"/>
      <c r="BR447" s="214"/>
      <c r="BS447" s="214"/>
      <c r="BT447" s="215"/>
      <c r="BU447" s="216"/>
      <c r="BV447" s="217"/>
      <c r="BW447" s="213"/>
    </row>
    <row r="448" spans="2:75" ht="15.75" customHeight="1">
      <c r="B448" s="394" t="s">
        <v>1582</v>
      </c>
      <c r="C448" s="395">
        <v>37504085000155</v>
      </c>
      <c r="D448" s="396" t="s">
        <v>24</v>
      </c>
      <c r="E448" s="396" t="s">
        <v>912</v>
      </c>
      <c r="F448" s="396" t="s">
        <v>915</v>
      </c>
      <c r="G448" s="397" t="s">
        <v>62</v>
      </c>
      <c r="H448" s="397" t="s">
        <v>1693</v>
      </c>
      <c r="I448" s="397" t="s">
        <v>62</v>
      </c>
      <c r="J448" s="397" t="s">
        <v>907</v>
      </c>
      <c r="K448" s="398" t="s">
        <v>82</v>
      </c>
      <c r="L448" s="399"/>
      <c r="M448" s="399" t="s">
        <v>62</v>
      </c>
      <c r="N448" s="398">
        <v>555878</v>
      </c>
      <c r="O448" s="398" t="s">
        <v>1675</v>
      </c>
      <c r="P448" s="402">
        <v>44046</v>
      </c>
      <c r="Q448" s="403">
        <v>7030275.6699999999</v>
      </c>
      <c r="R448" s="403">
        <v>8399368.6753968205</v>
      </c>
      <c r="S448" s="398">
        <v>6</v>
      </c>
      <c r="T448" s="400">
        <v>-0.19355023352003298</v>
      </c>
      <c r="U448" s="400">
        <v>-2.5020616461128249</v>
      </c>
      <c r="V448" s="400">
        <v>-0.14371936278244501</v>
      </c>
      <c r="W448" s="400">
        <v>-1.4089303147735901</v>
      </c>
      <c r="X448" s="400">
        <v>-5.4765127196836905E-2</v>
      </c>
      <c r="Y448" s="400">
        <v>-0.41529390819673612</v>
      </c>
      <c r="Z448" s="400" t="s">
        <v>1781</v>
      </c>
      <c r="AA448" s="400" t="s">
        <v>1781</v>
      </c>
      <c r="AB448" s="400">
        <v>0.16580341680406205</v>
      </c>
      <c r="AC448" s="404">
        <v>-1.4388283613253476</v>
      </c>
      <c r="AD448" s="607">
        <v>37843206000193</v>
      </c>
      <c r="AE448" s="401" t="s">
        <v>1799</v>
      </c>
      <c r="AF448" s="401" t="s">
        <v>1018</v>
      </c>
      <c r="AG448" s="405" t="s">
        <v>1835</v>
      </c>
      <c r="AH448" s="405" t="s">
        <v>1019</v>
      </c>
      <c r="AI448" s="405">
        <v>5000</v>
      </c>
      <c r="AJ448" s="405">
        <v>5000</v>
      </c>
      <c r="AK448" s="405">
        <v>5000</v>
      </c>
      <c r="AL448" s="400">
        <v>0.01</v>
      </c>
      <c r="AM448" s="400" t="s">
        <v>62</v>
      </c>
      <c r="AN448" s="400" t="s">
        <v>62</v>
      </c>
      <c r="AO448" s="401" t="s">
        <v>1675</v>
      </c>
      <c r="AP448" s="401" t="s">
        <v>24</v>
      </c>
      <c r="AQ448" s="407" t="s">
        <v>977</v>
      </c>
      <c r="AR448" s="400">
        <v>6.6666666666666662E-3</v>
      </c>
      <c r="AS448" s="400">
        <v>6.6666666666666662E-3</v>
      </c>
      <c r="AT448" s="400"/>
      <c r="AW448" s="226"/>
      <c r="AX448" s="226"/>
      <c r="AY448" s="212"/>
      <c r="AZ448" s="212"/>
      <c r="BA448" s="212"/>
      <c r="BB448" s="214"/>
      <c r="BC448" s="212"/>
      <c r="BD448" s="212"/>
      <c r="BE448" s="212"/>
      <c r="BF448" s="212"/>
      <c r="BG448" s="214"/>
      <c r="BH448" s="214"/>
      <c r="BI448" s="227"/>
      <c r="BJ448" s="227"/>
      <c r="BK448" s="227"/>
      <c r="BL448" s="214"/>
      <c r="BM448" s="214"/>
      <c r="BN448" s="214"/>
      <c r="BO448" s="214"/>
      <c r="BP448" s="214"/>
      <c r="BQ448" s="214"/>
      <c r="BR448" s="214"/>
      <c r="BS448" s="214"/>
      <c r="BT448" s="215"/>
      <c r="BU448" s="216"/>
      <c r="BV448" s="217"/>
      <c r="BW448" s="213"/>
    </row>
    <row r="449" spans="2:75" ht="15.75" customHeight="1">
      <c r="B449" s="394" t="s">
        <v>1666</v>
      </c>
      <c r="C449" s="395">
        <v>42014125000110</v>
      </c>
      <c r="D449" s="396" t="s">
        <v>24</v>
      </c>
      <c r="E449" s="396" t="s">
        <v>912</v>
      </c>
      <c r="F449" s="396" t="s">
        <v>915</v>
      </c>
      <c r="G449" s="397" t="s">
        <v>62</v>
      </c>
      <c r="H449" s="397" t="s">
        <v>1693</v>
      </c>
      <c r="I449" s="397" t="s">
        <v>62</v>
      </c>
      <c r="J449" s="397" t="s">
        <v>908</v>
      </c>
      <c r="K449" s="398" t="s">
        <v>81</v>
      </c>
      <c r="L449" s="399"/>
      <c r="M449" s="399" t="s">
        <v>62</v>
      </c>
      <c r="N449" s="398">
        <v>616699</v>
      </c>
      <c r="O449" s="398" t="s">
        <v>1675</v>
      </c>
      <c r="P449" s="402">
        <v>44461</v>
      </c>
      <c r="Q449" s="403">
        <v>159145458.87</v>
      </c>
      <c r="R449" s="403" t="s">
        <v>1781</v>
      </c>
      <c r="S449" s="398">
        <v>6</v>
      </c>
      <c r="T449" s="400">
        <v>2.8896648141836678E-2</v>
      </c>
      <c r="U449" s="400">
        <v>0.3735526106168382</v>
      </c>
      <c r="V449" s="400" t="s">
        <v>1781</v>
      </c>
      <c r="W449" s="400" t="s">
        <v>1781</v>
      </c>
      <c r="X449" s="400" t="s">
        <v>1781</v>
      </c>
      <c r="Y449" s="400" t="s">
        <v>1781</v>
      </c>
      <c r="Z449" s="400" t="s">
        <v>1781</v>
      </c>
      <c r="AA449" s="400" t="s">
        <v>1781</v>
      </c>
      <c r="AB449" s="400" t="s">
        <v>1781</v>
      </c>
      <c r="AC449" s="404" t="s">
        <v>1781</v>
      </c>
      <c r="AD449" s="607">
        <v>42046741000153</v>
      </c>
      <c r="AE449" s="401" t="s">
        <v>1814</v>
      </c>
      <c r="AF449" s="401" t="s">
        <v>1023</v>
      </c>
      <c r="AG449" s="405" t="s">
        <v>96</v>
      </c>
      <c r="AH449" s="405" t="s">
        <v>1019</v>
      </c>
      <c r="AI449" s="405">
        <v>5000</v>
      </c>
      <c r="AJ449" s="405">
        <v>5000</v>
      </c>
      <c r="AK449" s="405">
        <v>5000</v>
      </c>
      <c r="AL449" s="400">
        <v>1.9299999999999998E-2</v>
      </c>
      <c r="AM449" s="400">
        <v>0.2</v>
      </c>
      <c r="AN449" s="400" t="s">
        <v>103</v>
      </c>
      <c r="AO449" s="401" t="s">
        <v>1678</v>
      </c>
      <c r="AP449" s="401" t="s">
        <v>24</v>
      </c>
      <c r="AQ449" s="407" t="s">
        <v>962</v>
      </c>
      <c r="AR449" s="400">
        <v>5.1466666666666666E-3</v>
      </c>
      <c r="AS449" s="400">
        <v>5.1466666666666666E-3</v>
      </c>
      <c r="AT449" s="400"/>
      <c r="AW449" s="226"/>
      <c r="AX449" s="226"/>
      <c r="AY449" s="212"/>
      <c r="AZ449" s="212"/>
      <c r="BA449" s="212"/>
      <c r="BB449" s="214"/>
      <c r="BC449" s="212"/>
      <c r="BD449" s="212"/>
      <c r="BE449" s="212"/>
      <c r="BF449" s="212"/>
      <c r="BG449" s="214"/>
      <c r="BH449" s="214"/>
      <c r="BI449" s="227"/>
      <c r="BJ449" s="227"/>
      <c r="BK449" s="227"/>
      <c r="BL449" s="214"/>
      <c r="BM449" s="214"/>
      <c r="BN449" s="214"/>
      <c r="BO449" s="214"/>
      <c r="BP449" s="214"/>
      <c r="BQ449" s="214"/>
      <c r="BR449" s="214"/>
      <c r="BS449" s="214"/>
      <c r="BT449" s="215"/>
      <c r="BU449" s="216"/>
      <c r="BV449" s="217"/>
      <c r="BW449" s="213"/>
    </row>
    <row r="450" spans="2:75" ht="15.75" customHeight="1">
      <c r="B450" s="394" t="s">
        <v>1669</v>
      </c>
      <c r="C450" s="395">
        <v>41978534000174</v>
      </c>
      <c r="D450" s="396" t="s">
        <v>18</v>
      </c>
      <c r="E450" s="396" t="s">
        <v>916</v>
      </c>
      <c r="F450" s="396" t="s">
        <v>915</v>
      </c>
      <c r="G450" s="397" t="s">
        <v>1048</v>
      </c>
      <c r="H450" s="397" t="s">
        <v>62</v>
      </c>
      <c r="I450" s="397"/>
      <c r="J450" s="397" t="s">
        <v>904</v>
      </c>
      <c r="K450" s="398" t="s">
        <v>81</v>
      </c>
      <c r="L450" s="399"/>
      <c r="M450" s="399" t="s">
        <v>62</v>
      </c>
      <c r="N450" s="398">
        <v>610879</v>
      </c>
      <c r="O450" s="398" t="s">
        <v>1675</v>
      </c>
      <c r="P450" s="402">
        <v>44439</v>
      </c>
      <c r="Q450" s="403">
        <v>503566768.29000002</v>
      </c>
      <c r="R450" s="403">
        <v>188020315.19162694</v>
      </c>
      <c r="S450" s="398">
        <v>6</v>
      </c>
      <c r="T450" s="400">
        <v>9.745876799151354E-2</v>
      </c>
      <c r="U450" s="400">
        <v>1.2598685159619576</v>
      </c>
      <c r="V450" s="400">
        <v>0.12621119999999997</v>
      </c>
      <c r="W450" s="400">
        <v>1.2372917768438167</v>
      </c>
      <c r="X450" s="400" t="s">
        <v>1781</v>
      </c>
      <c r="Y450" s="400" t="s">
        <v>1781</v>
      </c>
      <c r="Z450" s="400" t="s">
        <v>1781</v>
      </c>
      <c r="AA450" s="400" t="s">
        <v>1781</v>
      </c>
      <c r="AB450" s="400">
        <v>2.8401466580033206E-2</v>
      </c>
      <c r="AC450" s="404">
        <v>0.77942148464354011</v>
      </c>
      <c r="AD450" s="607">
        <v>41955522000124</v>
      </c>
      <c r="AE450" s="401" t="s">
        <v>1814</v>
      </c>
      <c r="AF450" s="401" t="s">
        <v>1023</v>
      </c>
      <c r="AG450" s="405" t="s">
        <v>96</v>
      </c>
      <c r="AH450" s="405" t="s">
        <v>1019</v>
      </c>
      <c r="AI450" s="405">
        <v>50000</v>
      </c>
      <c r="AJ450" s="405">
        <v>5000</v>
      </c>
      <c r="AK450" s="405">
        <v>50000</v>
      </c>
      <c r="AL450" s="400">
        <v>9.300000000000001E-3</v>
      </c>
      <c r="AM450" s="400">
        <v>0.1</v>
      </c>
      <c r="AN450" s="400" t="s">
        <v>103</v>
      </c>
      <c r="AO450" s="401" t="s">
        <v>1678</v>
      </c>
      <c r="AP450" s="401" t="s">
        <v>24</v>
      </c>
      <c r="AQ450" s="407" t="s">
        <v>986</v>
      </c>
      <c r="AR450" s="400">
        <v>2.4799999999999996E-3</v>
      </c>
      <c r="AS450" s="400">
        <v>2.4799999999999996E-3</v>
      </c>
      <c r="AT450" s="400"/>
      <c r="AW450" s="226"/>
      <c r="AX450" s="226"/>
      <c r="AY450" s="212"/>
      <c r="AZ450" s="212"/>
      <c r="BA450" s="212"/>
      <c r="BB450" s="214"/>
      <c r="BC450" s="212"/>
      <c r="BD450" s="212"/>
      <c r="BE450" s="212"/>
      <c r="BF450" s="212"/>
      <c r="BG450" s="214"/>
      <c r="BH450" s="214"/>
      <c r="BI450" s="227"/>
      <c r="BJ450" s="227"/>
      <c r="BK450" s="227"/>
      <c r="BL450" s="214"/>
      <c r="BM450" s="214"/>
      <c r="BN450" s="214"/>
      <c r="BO450" s="214"/>
      <c r="BP450" s="214"/>
      <c r="BQ450" s="214"/>
      <c r="BR450" s="214"/>
      <c r="BS450" s="214"/>
      <c r="BT450" s="215"/>
      <c r="BU450" s="216"/>
      <c r="BV450" s="217"/>
      <c r="BW450" s="213"/>
    </row>
    <row r="451" spans="2:75" ht="15.75" customHeight="1">
      <c r="B451" s="394" t="s">
        <v>829</v>
      </c>
      <c r="C451" s="395">
        <v>41762791000174</v>
      </c>
      <c r="D451" s="396" t="s">
        <v>24</v>
      </c>
      <c r="E451" s="396" t="s">
        <v>911</v>
      </c>
      <c r="F451" s="396" t="s">
        <v>915</v>
      </c>
      <c r="G451" s="397" t="s">
        <v>62</v>
      </c>
      <c r="H451" s="397" t="s">
        <v>1692</v>
      </c>
      <c r="I451" s="397" t="s">
        <v>62</v>
      </c>
      <c r="J451" s="397"/>
      <c r="K451" s="398" t="s">
        <v>81</v>
      </c>
      <c r="L451" s="399"/>
      <c r="M451" s="399" t="s">
        <v>62</v>
      </c>
      <c r="N451" s="398">
        <v>600563</v>
      </c>
      <c r="O451" s="398" t="s">
        <v>1675</v>
      </c>
      <c r="P451" s="402">
        <v>44385</v>
      </c>
      <c r="Q451" s="403">
        <v>7707496.3300000001</v>
      </c>
      <c r="R451" s="403">
        <v>14547242.867182542</v>
      </c>
      <c r="S451" s="398">
        <v>6</v>
      </c>
      <c r="T451" s="400">
        <v>3.0473506520229288E-2</v>
      </c>
      <c r="U451" s="400">
        <v>0.39393696664769495</v>
      </c>
      <c r="V451" s="400">
        <v>5.0700447231001977E-2</v>
      </c>
      <c r="W451" s="400">
        <v>0.49703391173859868</v>
      </c>
      <c r="X451" s="400" t="s">
        <v>1781</v>
      </c>
      <c r="Y451" s="400" t="s">
        <v>1781</v>
      </c>
      <c r="Z451" s="400" t="s">
        <v>1781</v>
      </c>
      <c r="AA451" s="400" t="s">
        <v>1781</v>
      </c>
      <c r="AB451" s="400">
        <v>2.1540145134938859E-2</v>
      </c>
      <c r="AC451" s="404">
        <v>-2.2032864060832029</v>
      </c>
      <c r="AD451" s="607" t="s">
        <v>62</v>
      </c>
      <c r="AE451" s="401" t="s">
        <v>612</v>
      </c>
      <c r="AF451" s="401" t="s">
        <v>1018</v>
      </c>
      <c r="AG451" s="405" t="s">
        <v>1835</v>
      </c>
      <c r="AH451" s="405" t="s">
        <v>1024</v>
      </c>
      <c r="AI451" s="405">
        <v>1000</v>
      </c>
      <c r="AJ451" s="405">
        <v>0</v>
      </c>
      <c r="AK451" s="405">
        <v>0</v>
      </c>
      <c r="AL451" s="400">
        <v>1.2500000000000001E-2</v>
      </c>
      <c r="AM451" s="400" t="s">
        <v>62</v>
      </c>
      <c r="AN451" s="400" t="s">
        <v>62</v>
      </c>
      <c r="AO451" s="401" t="s">
        <v>1678</v>
      </c>
      <c r="AP451" s="401" t="s">
        <v>24</v>
      </c>
      <c r="AQ451" s="407" t="s">
        <v>966</v>
      </c>
      <c r="AR451" s="400">
        <v>3.7499999999999999E-3</v>
      </c>
      <c r="AS451" s="400">
        <v>3.7499999999999999E-3</v>
      </c>
      <c r="AT451" s="400"/>
      <c r="AW451" s="226"/>
      <c r="AX451" s="226"/>
      <c r="AY451" s="212"/>
      <c r="AZ451" s="212"/>
      <c r="BA451" s="212"/>
      <c r="BB451" s="214"/>
      <c r="BC451" s="212"/>
      <c r="BD451" s="212"/>
      <c r="BE451" s="212"/>
      <c r="BF451" s="212"/>
      <c r="BG451" s="214"/>
      <c r="BH451" s="214"/>
      <c r="BI451" s="227"/>
      <c r="BJ451" s="227"/>
      <c r="BK451" s="227"/>
      <c r="BL451" s="214"/>
      <c r="BM451" s="214"/>
      <c r="BN451" s="214"/>
      <c r="BO451" s="214"/>
      <c r="BP451" s="214"/>
      <c r="BQ451" s="214"/>
      <c r="BR451" s="214"/>
      <c r="BS451" s="214"/>
      <c r="BT451" s="215"/>
      <c r="BU451" s="216"/>
      <c r="BV451" s="217"/>
      <c r="BW451" s="213"/>
    </row>
    <row r="452" spans="2:75" ht="15.75" customHeight="1">
      <c r="B452" s="394" t="s">
        <v>1033</v>
      </c>
      <c r="C452" s="395">
        <v>25306476000186</v>
      </c>
      <c r="D452" s="396" t="s">
        <v>27</v>
      </c>
      <c r="E452" s="396" t="s">
        <v>31</v>
      </c>
      <c r="F452" s="396" t="s">
        <v>906</v>
      </c>
      <c r="G452" s="397"/>
      <c r="H452" s="397" t="s">
        <v>62</v>
      </c>
      <c r="I452" s="397" t="s">
        <v>62</v>
      </c>
      <c r="J452" s="397" t="s">
        <v>907</v>
      </c>
      <c r="K452" s="398" t="s">
        <v>81</v>
      </c>
      <c r="L452" s="399"/>
      <c r="M452" s="399" t="s">
        <v>1775</v>
      </c>
      <c r="N452" s="398">
        <v>428582</v>
      </c>
      <c r="O452" s="398" t="s">
        <v>1675</v>
      </c>
      <c r="P452" s="402">
        <v>42698</v>
      </c>
      <c r="Q452" s="403">
        <v>13745781.18</v>
      </c>
      <c r="R452" s="403">
        <v>24228853.419761907</v>
      </c>
      <c r="S452" s="398">
        <v>6</v>
      </c>
      <c r="T452" s="400">
        <v>-0.18469397932086362</v>
      </c>
      <c r="U452" s="400">
        <v>-2.3875751195043526</v>
      </c>
      <c r="V452" s="400">
        <v>-9.2993872187758564E-2</v>
      </c>
      <c r="W452" s="400">
        <v>-0.91165089433250468</v>
      </c>
      <c r="X452" s="400">
        <v>-3.4374598446036408E-3</v>
      </c>
      <c r="Y452" s="400">
        <v>-2.6066882452475036E-2</v>
      </c>
      <c r="Z452" s="400">
        <v>0.28959316612410624</v>
      </c>
      <c r="AA452" s="400">
        <v>1.6461414389547557</v>
      </c>
      <c r="AB452" s="400">
        <v>0.1694386875020289</v>
      </c>
      <c r="AC452" s="404">
        <v>-1.0650036066199464</v>
      </c>
      <c r="AD452" s="607">
        <v>23966345000108</v>
      </c>
      <c r="AE452" s="401" t="s">
        <v>113</v>
      </c>
      <c r="AF452" s="401" t="s">
        <v>1028</v>
      </c>
      <c r="AG452" s="405" t="s">
        <v>1836</v>
      </c>
      <c r="AH452" s="405" t="s">
        <v>1019</v>
      </c>
      <c r="AI452" s="405">
        <v>5000</v>
      </c>
      <c r="AJ452" s="405">
        <v>1000</v>
      </c>
      <c r="AK452" s="405">
        <v>1000</v>
      </c>
      <c r="AL452" s="400">
        <v>5.5000000000000005E-3</v>
      </c>
      <c r="AM452" s="400" t="s">
        <v>62</v>
      </c>
      <c r="AN452" s="400" t="s">
        <v>62</v>
      </c>
      <c r="AO452" s="401" t="s">
        <v>1675</v>
      </c>
      <c r="AP452" s="401" t="s">
        <v>1021</v>
      </c>
      <c r="AQ452" s="407" t="s">
        <v>985</v>
      </c>
      <c r="AR452" s="400">
        <v>3.6666666666666662E-3</v>
      </c>
      <c r="AS452" s="400">
        <v>3.6666666666666662E-3</v>
      </c>
      <c r="AT452" s="400"/>
      <c r="AW452" s="226"/>
      <c r="AX452" s="226"/>
      <c r="AY452" s="212"/>
      <c r="AZ452" s="212"/>
      <c r="BA452" s="212"/>
      <c r="BB452" s="214"/>
      <c r="BC452" s="212"/>
      <c r="BD452" s="212"/>
      <c r="BE452" s="212"/>
      <c r="BF452" s="212"/>
      <c r="BG452" s="214"/>
      <c r="BH452" s="214"/>
      <c r="BI452" s="227"/>
      <c r="BJ452" s="227"/>
      <c r="BK452" s="227"/>
      <c r="BL452" s="214"/>
      <c r="BM452" s="214"/>
      <c r="BN452" s="214"/>
      <c r="BO452" s="214"/>
      <c r="BP452" s="214"/>
      <c r="BQ452" s="214"/>
      <c r="BR452" s="214"/>
      <c r="BS452" s="214"/>
      <c r="BT452" s="215"/>
      <c r="BU452" s="216"/>
      <c r="BV452" s="217"/>
      <c r="BW452" s="213"/>
    </row>
    <row r="453" spans="2:75" ht="15.75" customHeight="1">
      <c r="B453" s="394" t="s">
        <v>1399</v>
      </c>
      <c r="C453" s="395">
        <v>32319558000120</v>
      </c>
      <c r="D453" s="396" t="s">
        <v>24</v>
      </c>
      <c r="E453" s="396" t="s">
        <v>912</v>
      </c>
      <c r="F453" s="396" t="s">
        <v>906</v>
      </c>
      <c r="G453" s="397" t="s">
        <v>62</v>
      </c>
      <c r="H453" s="397" t="s">
        <v>1693</v>
      </c>
      <c r="I453" s="397" t="s">
        <v>62</v>
      </c>
      <c r="J453" s="397"/>
      <c r="K453" s="398" t="s">
        <v>81</v>
      </c>
      <c r="L453" s="399"/>
      <c r="M453" s="399" t="s">
        <v>62</v>
      </c>
      <c r="N453" s="398">
        <v>523917</v>
      </c>
      <c r="O453" s="398" t="s">
        <v>1675</v>
      </c>
      <c r="P453" s="402">
        <v>43861</v>
      </c>
      <c r="Q453" s="403">
        <v>31853902.390000001</v>
      </c>
      <c r="R453" s="403">
        <v>49167005.023571409</v>
      </c>
      <c r="S453" s="398">
        <v>6</v>
      </c>
      <c r="T453" s="400">
        <v>-9.3731722040464649E-2</v>
      </c>
      <c r="U453" s="400">
        <v>-1.2116882655028212</v>
      </c>
      <c r="V453" s="400">
        <v>-8.1010622217774775E-2</v>
      </c>
      <c r="W453" s="400">
        <v>-0.79417497581081364</v>
      </c>
      <c r="X453" s="400">
        <v>6.9991019405606592E-2</v>
      </c>
      <c r="Y453" s="400">
        <v>0.53075461475978802</v>
      </c>
      <c r="Z453" s="400" t="s">
        <v>1781</v>
      </c>
      <c r="AA453" s="400" t="s">
        <v>1781</v>
      </c>
      <c r="AB453" s="400">
        <v>0.10479271948204506</v>
      </c>
      <c r="AC453" s="404">
        <v>-1.6808646278848305</v>
      </c>
      <c r="AD453" s="607">
        <v>34461768000184</v>
      </c>
      <c r="AE453" s="401" t="s">
        <v>113</v>
      </c>
      <c r="AF453" s="401" t="s">
        <v>1028</v>
      </c>
      <c r="AG453" s="405" t="s">
        <v>1836</v>
      </c>
      <c r="AH453" s="405" t="s">
        <v>1019</v>
      </c>
      <c r="AI453" s="405">
        <v>500</v>
      </c>
      <c r="AJ453" s="405">
        <v>500</v>
      </c>
      <c r="AK453" s="405">
        <v>500</v>
      </c>
      <c r="AL453" s="400">
        <v>0.01</v>
      </c>
      <c r="AM453" s="400" t="s">
        <v>62</v>
      </c>
      <c r="AN453" s="400" t="s">
        <v>62</v>
      </c>
      <c r="AO453" s="401" t="s">
        <v>1678</v>
      </c>
      <c r="AP453" s="401" t="s">
        <v>24</v>
      </c>
      <c r="AQ453" s="407" t="s">
        <v>977</v>
      </c>
      <c r="AR453" s="400">
        <v>6.6666666666666662E-3</v>
      </c>
      <c r="AS453" s="400">
        <v>6.6666666666666662E-3</v>
      </c>
      <c r="AT453" s="400"/>
      <c r="AW453" s="226"/>
      <c r="AX453" s="226"/>
      <c r="AY453" s="212"/>
      <c r="AZ453" s="212"/>
      <c r="BA453" s="212"/>
      <c r="BB453" s="214"/>
      <c r="BC453" s="212"/>
      <c r="BD453" s="212"/>
      <c r="BE453" s="212"/>
      <c r="BF453" s="212"/>
      <c r="BG453" s="214"/>
      <c r="BH453" s="214"/>
      <c r="BI453" s="227"/>
      <c r="BJ453" s="227"/>
      <c r="BK453" s="227"/>
      <c r="BL453" s="214"/>
      <c r="BM453" s="214"/>
      <c r="BN453" s="214"/>
      <c r="BO453" s="214"/>
      <c r="BP453" s="214"/>
      <c r="BQ453" s="214"/>
      <c r="BR453" s="214"/>
      <c r="BS453" s="214"/>
      <c r="BT453" s="215"/>
      <c r="BU453" s="216"/>
      <c r="BV453" s="217"/>
      <c r="BW453" s="213"/>
    </row>
    <row r="454" spans="2:75" ht="15.75" customHeight="1">
      <c r="B454" s="394" t="s">
        <v>1400</v>
      </c>
      <c r="C454" s="395">
        <v>38281316000171</v>
      </c>
      <c r="D454" s="396" t="s">
        <v>24</v>
      </c>
      <c r="E454" s="396" t="s">
        <v>912</v>
      </c>
      <c r="F454" s="396" t="s">
        <v>906</v>
      </c>
      <c r="G454" s="397" t="s">
        <v>62</v>
      </c>
      <c r="H454" s="397" t="s">
        <v>1693</v>
      </c>
      <c r="I454" s="397" t="s">
        <v>62</v>
      </c>
      <c r="J454" s="397"/>
      <c r="K454" s="398" t="s">
        <v>82</v>
      </c>
      <c r="L454" s="399"/>
      <c r="M454" s="399" t="s">
        <v>62</v>
      </c>
      <c r="N454" s="398">
        <v>555096</v>
      </c>
      <c r="O454" s="398" t="s">
        <v>1675</v>
      </c>
      <c r="P454" s="402">
        <v>44119</v>
      </c>
      <c r="Q454" s="403">
        <v>14084323.300000001</v>
      </c>
      <c r="R454" s="403">
        <v>21427326.452420637</v>
      </c>
      <c r="S454" s="398">
        <v>6</v>
      </c>
      <c r="T454" s="400">
        <v>-0.20434964607582162</v>
      </c>
      <c r="U454" s="400">
        <v>-2.6416677600656211</v>
      </c>
      <c r="V454" s="400">
        <v>-0.13626659185733014</v>
      </c>
      <c r="W454" s="400">
        <v>-1.3358682396142911</v>
      </c>
      <c r="X454" s="400" t="s">
        <v>1781</v>
      </c>
      <c r="Y454" s="400" t="s">
        <v>1781</v>
      </c>
      <c r="Z454" s="400" t="s">
        <v>1781</v>
      </c>
      <c r="AA454" s="400" t="s">
        <v>1781</v>
      </c>
      <c r="AB454" s="400">
        <v>0.1549823360399025</v>
      </c>
      <c r="AC454" s="404">
        <v>-1.4946437287077934</v>
      </c>
      <c r="AD454" s="607">
        <v>36352767000127</v>
      </c>
      <c r="AE454" s="401" t="s">
        <v>113</v>
      </c>
      <c r="AF454" s="401" t="s">
        <v>1028</v>
      </c>
      <c r="AG454" s="405" t="s">
        <v>1836</v>
      </c>
      <c r="AH454" s="405" t="s">
        <v>1019</v>
      </c>
      <c r="AI454" s="405">
        <v>1000</v>
      </c>
      <c r="AJ454" s="405" t="s">
        <v>1797</v>
      </c>
      <c r="AK454" s="405">
        <v>500</v>
      </c>
      <c r="AL454" s="400">
        <v>0.01</v>
      </c>
      <c r="AM454" s="400" t="s">
        <v>62</v>
      </c>
      <c r="AN454" s="400" t="s">
        <v>62</v>
      </c>
      <c r="AO454" s="401" t="s">
        <v>1678</v>
      </c>
      <c r="AP454" s="401" t="s">
        <v>24</v>
      </c>
      <c r="AQ454" s="407" t="s">
        <v>977</v>
      </c>
      <c r="AR454" s="400">
        <v>6.6666666666666662E-3</v>
      </c>
      <c r="AS454" s="400">
        <v>6.6666666666666662E-3</v>
      </c>
      <c r="AT454" s="400"/>
      <c r="AW454" s="226"/>
      <c r="AX454" s="226"/>
      <c r="AY454" s="212"/>
      <c r="AZ454" s="212"/>
      <c r="BA454" s="212"/>
      <c r="BB454" s="214"/>
      <c r="BC454" s="212"/>
      <c r="BD454" s="212"/>
      <c r="BE454" s="212"/>
      <c r="BF454" s="212"/>
      <c r="BG454" s="214"/>
      <c r="BH454" s="214"/>
      <c r="BI454" s="227"/>
      <c r="BJ454" s="227"/>
      <c r="BK454" s="227"/>
      <c r="BL454" s="214"/>
      <c r="BM454" s="214"/>
      <c r="BN454" s="214"/>
      <c r="BO454" s="214"/>
      <c r="BP454" s="214"/>
      <c r="BQ454" s="214"/>
      <c r="BR454" s="214"/>
      <c r="BS454" s="214"/>
      <c r="BT454" s="215"/>
      <c r="BU454" s="216"/>
      <c r="BV454" s="217"/>
      <c r="BW454" s="213"/>
    </row>
    <row r="455" spans="2:75" ht="15.75" customHeight="1">
      <c r="B455" s="394" t="s">
        <v>491</v>
      </c>
      <c r="C455" s="395">
        <v>9586692000176</v>
      </c>
      <c r="D455" s="396" t="s">
        <v>24</v>
      </c>
      <c r="E455" s="396" t="s">
        <v>912</v>
      </c>
      <c r="F455" s="396" t="s">
        <v>906</v>
      </c>
      <c r="G455" s="397" t="s">
        <v>62</v>
      </c>
      <c r="H455" s="397" t="s">
        <v>1693</v>
      </c>
      <c r="I455" s="397" t="s">
        <v>62</v>
      </c>
      <c r="J455" s="397"/>
      <c r="K455" s="398" t="s">
        <v>81</v>
      </c>
      <c r="L455" s="399"/>
      <c r="M455" s="399" t="s">
        <v>62</v>
      </c>
      <c r="N455" s="398">
        <v>211451</v>
      </c>
      <c r="O455" s="398" t="s">
        <v>1675</v>
      </c>
      <c r="P455" s="402">
        <v>39611</v>
      </c>
      <c r="Q455" s="403">
        <v>7823341.6100000003</v>
      </c>
      <c r="R455" s="403">
        <v>11392829.258928575</v>
      </c>
      <c r="S455" s="398">
        <v>6</v>
      </c>
      <c r="T455" s="400">
        <v>9.9416724254447253E-2</v>
      </c>
      <c r="U455" s="400">
        <v>1.2851793987294835</v>
      </c>
      <c r="V455" s="400">
        <v>4.7651579490077811E-3</v>
      </c>
      <c r="W455" s="400">
        <v>4.6714481327087269E-2</v>
      </c>
      <c r="X455" s="400">
        <v>-5.849565898584963E-2</v>
      </c>
      <c r="Y455" s="400">
        <v>-0.44358320844327581</v>
      </c>
      <c r="Z455" s="400">
        <v>-9.2593824831266103E-2</v>
      </c>
      <c r="AA455" s="400">
        <v>-0.52633331817209983</v>
      </c>
      <c r="AB455" s="400">
        <v>7.4571772531567201E-2</v>
      </c>
      <c r="AC455" s="404">
        <v>-1.201906631667917</v>
      </c>
      <c r="AD455" s="607">
        <v>9573796000146</v>
      </c>
      <c r="AE455" s="401" t="s">
        <v>492</v>
      </c>
      <c r="AF455" s="401" t="s">
        <v>1018</v>
      </c>
      <c r="AG455" s="405" t="s">
        <v>1835</v>
      </c>
      <c r="AH455" s="405" t="s">
        <v>1024</v>
      </c>
      <c r="AI455" s="405">
        <v>1000</v>
      </c>
      <c r="AJ455" s="405">
        <v>500</v>
      </c>
      <c r="AK455" s="405">
        <v>1000</v>
      </c>
      <c r="AL455" s="400">
        <v>0.02</v>
      </c>
      <c r="AM455" s="400">
        <v>0.25</v>
      </c>
      <c r="AN455" s="400" t="s">
        <v>103</v>
      </c>
      <c r="AO455" s="401" t="s">
        <v>1678</v>
      </c>
      <c r="AP455" s="401" t="s">
        <v>24</v>
      </c>
      <c r="AQ455" s="407" t="s">
        <v>966</v>
      </c>
      <c r="AR455" s="400">
        <v>5.3333333333333332E-3</v>
      </c>
      <c r="AS455" s="400">
        <v>5.3333333333333332E-3</v>
      </c>
      <c r="AT455" s="400"/>
      <c r="AW455" s="226"/>
      <c r="AX455" s="226"/>
      <c r="AY455" s="212"/>
      <c r="AZ455" s="212"/>
      <c r="BA455" s="212"/>
      <c r="BB455" s="212"/>
      <c r="BC455" s="212"/>
      <c r="BD455" s="212"/>
      <c r="BE455" s="212"/>
      <c r="BF455" s="212"/>
      <c r="BG455" s="214"/>
      <c r="BH455" s="214"/>
      <c r="BI455" s="227"/>
      <c r="BJ455" s="227"/>
      <c r="BK455" s="227"/>
      <c r="BL455" s="249"/>
      <c r="BM455" s="214"/>
      <c r="BN455" s="214"/>
      <c r="BO455" s="214"/>
      <c r="BP455" s="214"/>
      <c r="BQ455" s="214"/>
      <c r="BR455" s="214"/>
      <c r="BS455" s="214"/>
      <c r="BT455" s="214"/>
      <c r="BU455" s="214"/>
      <c r="BV455" s="217"/>
      <c r="BW455" s="212"/>
    </row>
    <row r="456" spans="2:75" ht="15.75" customHeight="1">
      <c r="B456" s="394" t="s">
        <v>1311</v>
      </c>
      <c r="C456" s="395">
        <v>19719727000151</v>
      </c>
      <c r="D456" s="396" t="s">
        <v>18</v>
      </c>
      <c r="E456" s="396" t="s">
        <v>917</v>
      </c>
      <c r="F456" s="396" t="s">
        <v>970</v>
      </c>
      <c r="G456" s="397" t="s">
        <v>1048</v>
      </c>
      <c r="H456" s="397" t="s">
        <v>62</v>
      </c>
      <c r="I456" s="397"/>
      <c r="J456" s="397" t="s">
        <v>904</v>
      </c>
      <c r="K456" s="398" t="s">
        <v>81</v>
      </c>
      <c r="L456" s="399"/>
      <c r="M456" s="399" t="s">
        <v>1775</v>
      </c>
      <c r="N456" s="398">
        <v>367354</v>
      </c>
      <c r="O456" s="398" t="s">
        <v>1675</v>
      </c>
      <c r="P456" s="402">
        <v>41754</v>
      </c>
      <c r="Q456" s="403">
        <v>853429348.91999996</v>
      </c>
      <c r="R456" s="403">
        <v>990819277.07980216</v>
      </c>
      <c r="S456" s="398">
        <v>6</v>
      </c>
      <c r="T456" s="400">
        <v>7.4976989183257681E-2</v>
      </c>
      <c r="U456" s="400">
        <v>0.96924217328329076</v>
      </c>
      <c r="V456" s="400">
        <v>0.10153738244470722</v>
      </c>
      <c r="W456" s="400">
        <v>0.99540586208737425</v>
      </c>
      <c r="X456" s="400">
        <v>0.1687089777046582</v>
      </c>
      <c r="Y456" s="400">
        <v>1.2793508257000858</v>
      </c>
      <c r="Z456" s="400">
        <v>0.25742255504842571</v>
      </c>
      <c r="AA456" s="400">
        <v>1.463273256266082</v>
      </c>
      <c r="AB456" s="400">
        <v>3.9453290013497871E-2</v>
      </c>
      <c r="AC456" s="404">
        <v>8.8302815717133214E-3</v>
      </c>
      <c r="AD456" s="607" t="s">
        <v>62</v>
      </c>
      <c r="AE456" s="401" t="s">
        <v>378</v>
      </c>
      <c r="AF456" s="401" t="s">
        <v>1026</v>
      </c>
      <c r="AG456" s="405" t="s">
        <v>1027</v>
      </c>
      <c r="AH456" s="405" t="s">
        <v>1024</v>
      </c>
      <c r="AI456" s="405">
        <v>500</v>
      </c>
      <c r="AJ456" s="405">
        <v>500</v>
      </c>
      <c r="AK456" s="405">
        <v>500</v>
      </c>
      <c r="AL456" s="400">
        <v>4.0000000000000001E-3</v>
      </c>
      <c r="AM456" s="400">
        <v>0.2</v>
      </c>
      <c r="AN456" s="400" t="s">
        <v>1086</v>
      </c>
      <c r="AO456" s="401" t="s">
        <v>1675</v>
      </c>
      <c r="AP456" s="401" t="s">
        <v>18</v>
      </c>
      <c r="AQ456" s="407" t="s">
        <v>967</v>
      </c>
      <c r="AR456" s="400">
        <v>6.6666666666666664E-4</v>
      </c>
      <c r="AS456" s="400">
        <v>6.6666666666666664E-4</v>
      </c>
      <c r="AT456" s="400"/>
      <c r="AW456" s="226"/>
      <c r="AX456" s="226"/>
      <c r="AY456" s="212"/>
      <c r="AZ456" s="212"/>
      <c r="BA456" s="212"/>
      <c r="BB456" s="214"/>
      <c r="BC456" s="212"/>
      <c r="BD456" s="212"/>
      <c r="BE456" s="212"/>
      <c r="BF456" s="212"/>
      <c r="BG456" s="214"/>
      <c r="BH456" s="214"/>
      <c r="BI456" s="227"/>
      <c r="BJ456" s="227"/>
      <c r="BK456" s="227"/>
      <c r="BL456" s="214"/>
      <c r="BM456" s="214"/>
      <c r="BN456" s="214"/>
      <c r="BO456" s="214"/>
      <c r="BP456" s="214"/>
      <c r="BQ456" s="214"/>
      <c r="BR456" s="214"/>
      <c r="BS456" s="214"/>
      <c r="BT456" s="215"/>
      <c r="BU456" s="216"/>
      <c r="BV456" s="217"/>
      <c r="BW456" s="213"/>
    </row>
    <row r="457" spans="2:75" ht="15.75" customHeight="1">
      <c r="B457" s="394" t="s">
        <v>1749</v>
      </c>
      <c r="C457" s="395">
        <v>43778868000120</v>
      </c>
      <c r="D457" s="396" t="s">
        <v>18</v>
      </c>
      <c r="E457" s="396" t="s">
        <v>917</v>
      </c>
      <c r="F457" s="396" t="s">
        <v>970</v>
      </c>
      <c r="G457" s="397" t="s">
        <v>1184</v>
      </c>
      <c r="H457" s="397" t="s">
        <v>62</v>
      </c>
      <c r="I457" s="397"/>
      <c r="J457" s="397" t="s">
        <v>904</v>
      </c>
      <c r="K457" s="398" t="s">
        <v>81</v>
      </c>
      <c r="L457" s="399"/>
      <c r="M457" s="399" t="s">
        <v>62</v>
      </c>
      <c r="N457" s="398">
        <v>639011</v>
      </c>
      <c r="O457" s="398" t="s">
        <v>1675</v>
      </c>
      <c r="P457" s="402">
        <v>44543</v>
      </c>
      <c r="Q457" s="403">
        <v>60440781.579999998</v>
      </c>
      <c r="R457" s="403" t="s">
        <v>1781</v>
      </c>
      <c r="S457" s="398">
        <v>6</v>
      </c>
      <c r="T457" s="400">
        <v>2.3315395805235894E-2</v>
      </c>
      <c r="U457" s="400">
        <v>0.30140267230513357</v>
      </c>
      <c r="V457" s="400" t="s">
        <v>1781</v>
      </c>
      <c r="W457" s="400" t="s">
        <v>1781</v>
      </c>
      <c r="X457" s="400" t="s">
        <v>1781</v>
      </c>
      <c r="Y457" s="400" t="s">
        <v>1781</v>
      </c>
      <c r="Z457" s="400" t="s">
        <v>1781</v>
      </c>
      <c r="AA457" s="400" t="s">
        <v>1781</v>
      </c>
      <c r="AB457" s="400" t="s">
        <v>1781</v>
      </c>
      <c r="AC457" s="404" t="s">
        <v>1781</v>
      </c>
      <c r="AD457" s="607">
        <v>43774619000166</v>
      </c>
      <c r="AE457" s="401" t="s">
        <v>408</v>
      </c>
      <c r="AF457" s="401" t="s">
        <v>1028</v>
      </c>
      <c r="AG457" s="405" t="s">
        <v>1836</v>
      </c>
      <c r="AH457" s="405" t="s">
        <v>1024</v>
      </c>
      <c r="AI457" s="405">
        <v>20000</v>
      </c>
      <c r="AJ457" s="405">
        <v>5000</v>
      </c>
      <c r="AK457" s="405">
        <v>20000</v>
      </c>
      <c r="AL457" s="400">
        <v>7.4999999999999997E-3</v>
      </c>
      <c r="AM457" s="400">
        <v>0.2</v>
      </c>
      <c r="AN457" s="400" t="s">
        <v>932</v>
      </c>
      <c r="AO457" s="401" t="s">
        <v>1678</v>
      </c>
      <c r="AP457" s="401" t="s">
        <v>18</v>
      </c>
      <c r="AQ457" s="407" t="s">
        <v>981</v>
      </c>
      <c r="AR457" s="400">
        <v>2.0002499999999999E-3</v>
      </c>
      <c r="AS457" s="400">
        <v>2.0002499999999999E-3</v>
      </c>
      <c r="AT457" s="400"/>
      <c r="AW457" s="226"/>
      <c r="AX457" s="226"/>
      <c r="AY457" s="212"/>
      <c r="AZ457" s="212"/>
      <c r="BA457" s="212"/>
      <c r="BB457" s="214"/>
      <c r="BC457" s="212"/>
      <c r="BD457" s="212"/>
      <c r="BE457" s="212"/>
      <c r="BF457" s="212"/>
      <c r="BG457" s="214"/>
      <c r="BH457" s="214"/>
      <c r="BI457" s="227"/>
      <c r="BJ457" s="227"/>
      <c r="BK457" s="227"/>
      <c r="BL457" s="214"/>
      <c r="BM457" s="214"/>
      <c r="BN457" s="214"/>
      <c r="BO457" s="214"/>
      <c r="BP457" s="214"/>
      <c r="BQ457" s="214"/>
      <c r="BR457" s="214"/>
      <c r="BS457" s="214"/>
      <c r="BT457" s="215"/>
      <c r="BU457" s="216"/>
      <c r="BV457" s="217"/>
      <c r="BW457" s="213"/>
    </row>
    <row r="458" spans="2:75" ht="15.75" customHeight="1">
      <c r="B458" s="394" t="s">
        <v>1443</v>
      </c>
      <c r="C458" s="395">
        <v>27181717000133</v>
      </c>
      <c r="D458" s="396" t="s">
        <v>27</v>
      </c>
      <c r="E458" s="396" t="s">
        <v>903</v>
      </c>
      <c r="F458" s="396" t="s">
        <v>1178</v>
      </c>
      <c r="G458" s="397"/>
      <c r="H458" s="397" t="s">
        <v>62</v>
      </c>
      <c r="I458" s="397" t="s">
        <v>62</v>
      </c>
      <c r="J458" s="397" t="s">
        <v>907</v>
      </c>
      <c r="K458" s="398"/>
      <c r="L458" s="399"/>
      <c r="M458" s="399" t="s">
        <v>62</v>
      </c>
      <c r="N458" s="398">
        <v>480673</v>
      </c>
      <c r="O458" s="398" t="s">
        <v>1675</v>
      </c>
      <c r="P458" s="402">
        <v>43418</v>
      </c>
      <c r="Q458" s="403">
        <v>18524217.530000001</v>
      </c>
      <c r="R458" s="403">
        <v>30482038.199246027</v>
      </c>
      <c r="S458" s="398">
        <v>6</v>
      </c>
      <c r="T458" s="400">
        <v>-0.18663470580016561</v>
      </c>
      <c r="U458" s="400">
        <v>-2.4126632694959387</v>
      </c>
      <c r="V458" s="400">
        <v>-0.13031596591600147</v>
      </c>
      <c r="W458" s="400">
        <v>-1.2775322080712945</v>
      </c>
      <c r="X458" s="400">
        <v>1.8115121685086777E-2</v>
      </c>
      <c r="Y458" s="400">
        <v>0.13737025854097984</v>
      </c>
      <c r="Z458" s="400">
        <v>0.4603123170784349</v>
      </c>
      <c r="AA458" s="400">
        <v>2.6165644381240702</v>
      </c>
      <c r="AB458" s="400">
        <v>0.17766792055132186</v>
      </c>
      <c r="AC458" s="404">
        <v>-1.2439506655402839</v>
      </c>
      <c r="AD458" s="607" t="s">
        <v>62</v>
      </c>
      <c r="AE458" s="401" t="s">
        <v>1444</v>
      </c>
      <c r="AF458" s="401" t="s">
        <v>1018</v>
      </c>
      <c r="AG458" s="405" t="s">
        <v>1835</v>
      </c>
      <c r="AH458" s="405" t="s">
        <v>1019</v>
      </c>
      <c r="AI458" s="405">
        <v>5000</v>
      </c>
      <c r="AJ458" s="405">
        <v>200</v>
      </c>
      <c r="AK458" s="405">
        <v>200</v>
      </c>
      <c r="AL458" s="400">
        <v>1.7500000000000002E-2</v>
      </c>
      <c r="AM458" s="400" t="s">
        <v>62</v>
      </c>
      <c r="AN458" s="400" t="s">
        <v>1798</v>
      </c>
      <c r="AO458" s="401" t="s">
        <v>1675</v>
      </c>
      <c r="AP458" s="401" t="s">
        <v>1021</v>
      </c>
      <c r="AQ458" s="407" t="s">
        <v>985</v>
      </c>
      <c r="AR458" s="400">
        <v>5.8333333333333336E-3</v>
      </c>
      <c r="AS458" s="400">
        <v>5.8333333333333336E-3</v>
      </c>
      <c r="AT458" s="400"/>
      <c r="AW458" s="226"/>
      <c r="AX458" s="226"/>
      <c r="AY458" s="212"/>
      <c r="AZ458" s="212"/>
      <c r="BA458" s="212"/>
      <c r="BB458" s="214"/>
      <c r="BC458" s="212"/>
      <c r="BD458" s="212"/>
      <c r="BE458" s="212"/>
      <c r="BF458" s="212"/>
      <c r="BG458" s="214"/>
      <c r="BH458" s="214"/>
      <c r="BI458" s="227"/>
      <c r="BJ458" s="227"/>
      <c r="BK458" s="227"/>
      <c r="BL458" s="214"/>
      <c r="BM458" s="214"/>
      <c r="BN458" s="214"/>
      <c r="BO458" s="214"/>
      <c r="BP458" s="214"/>
      <c r="BQ458" s="214"/>
      <c r="BR458" s="214"/>
      <c r="BS458" s="214"/>
      <c r="BT458" s="215"/>
      <c r="BU458" s="216"/>
      <c r="BV458" s="217"/>
      <c r="BW458" s="213"/>
    </row>
    <row r="459" spans="2:75" ht="15.75" customHeight="1">
      <c r="B459" s="394" t="s">
        <v>774</v>
      </c>
      <c r="C459" s="395">
        <v>42190534000178</v>
      </c>
      <c r="D459" s="396" t="s">
        <v>27</v>
      </c>
      <c r="E459" s="396" t="s">
        <v>903</v>
      </c>
      <c r="F459" s="396" t="s">
        <v>1178</v>
      </c>
      <c r="G459" s="397"/>
      <c r="H459" s="397" t="s">
        <v>62</v>
      </c>
      <c r="I459" s="397" t="s">
        <v>62</v>
      </c>
      <c r="J459" s="397" t="s">
        <v>907</v>
      </c>
      <c r="K459" s="398" t="s">
        <v>81</v>
      </c>
      <c r="L459" s="399"/>
      <c r="M459" s="399" t="s">
        <v>1775</v>
      </c>
      <c r="N459" s="398">
        <v>599476</v>
      </c>
      <c r="O459" s="398" t="s">
        <v>1675</v>
      </c>
      <c r="P459" s="402">
        <v>44377</v>
      </c>
      <c r="Q459" s="403">
        <v>70266129.950000003</v>
      </c>
      <c r="R459" s="403">
        <v>80820155.523293689</v>
      </c>
      <c r="S459" s="398">
        <v>6</v>
      </c>
      <c r="T459" s="400">
        <v>3.9015750570764451E-2</v>
      </c>
      <c r="U459" s="400">
        <v>0.5043642227758427</v>
      </c>
      <c r="V459" s="400">
        <v>0.1441958919877615</v>
      </c>
      <c r="W459" s="400">
        <v>1.4136018943732138</v>
      </c>
      <c r="X459" s="400" t="s">
        <v>1781</v>
      </c>
      <c r="Y459" s="400" t="s">
        <v>1781</v>
      </c>
      <c r="Z459" s="400" t="s">
        <v>1781</v>
      </c>
      <c r="AA459" s="400" t="s">
        <v>1781</v>
      </c>
      <c r="AB459" s="400">
        <v>0.13980221109764768</v>
      </c>
      <c r="AC459" s="404">
        <v>0.33856560682154202</v>
      </c>
      <c r="AD459" s="607" t="s">
        <v>62</v>
      </c>
      <c r="AE459" s="401" t="s">
        <v>1804</v>
      </c>
      <c r="AF459" s="401" t="s">
        <v>1018</v>
      </c>
      <c r="AG459" s="405" t="s">
        <v>1835</v>
      </c>
      <c r="AH459" s="405" t="s">
        <v>1024</v>
      </c>
      <c r="AI459" s="405">
        <v>0</v>
      </c>
      <c r="AJ459" s="405">
        <v>0</v>
      </c>
      <c r="AK459" s="405">
        <v>0</v>
      </c>
      <c r="AL459" s="400">
        <v>9.0000000000000011E-3</v>
      </c>
      <c r="AM459" s="400">
        <v>0.1</v>
      </c>
      <c r="AN459" s="400" t="s">
        <v>62</v>
      </c>
      <c r="AO459" s="401" t="s">
        <v>1678</v>
      </c>
      <c r="AP459" s="401" t="s">
        <v>24</v>
      </c>
      <c r="AQ459" s="407" t="s">
        <v>966</v>
      </c>
      <c r="AR459" s="400">
        <v>2.9996999999999997E-3</v>
      </c>
      <c r="AS459" s="400">
        <v>2.9996999999999997E-3</v>
      </c>
      <c r="AT459" s="400"/>
      <c r="AW459" s="226"/>
      <c r="AX459" s="226"/>
      <c r="AY459" s="212"/>
      <c r="AZ459" s="212"/>
      <c r="BA459" s="212"/>
      <c r="BB459" s="214"/>
      <c r="BC459" s="212"/>
      <c r="BD459" s="212"/>
      <c r="BE459" s="212"/>
      <c r="BF459" s="212"/>
      <c r="BG459" s="214"/>
      <c r="BH459" s="214"/>
      <c r="BI459" s="227"/>
      <c r="BJ459" s="227"/>
      <c r="BK459" s="227"/>
      <c r="BL459" s="214"/>
      <c r="BM459" s="214"/>
      <c r="BN459" s="214"/>
      <c r="BO459" s="214"/>
      <c r="BP459" s="214"/>
      <c r="BQ459" s="214"/>
      <c r="BR459" s="214"/>
      <c r="BS459" s="214"/>
      <c r="BT459" s="215"/>
      <c r="BU459" s="216"/>
      <c r="BV459" s="217"/>
      <c r="BW459" s="213"/>
    </row>
    <row r="460" spans="2:75" ht="15.75" customHeight="1">
      <c r="B460" s="394" t="s">
        <v>1040</v>
      </c>
      <c r="C460" s="395">
        <v>44209755000176</v>
      </c>
      <c r="D460" s="396" t="s">
        <v>27</v>
      </c>
      <c r="E460" s="396" t="s">
        <v>903</v>
      </c>
      <c r="F460" s="396"/>
      <c r="G460" s="397"/>
      <c r="H460" s="397" t="s">
        <v>62</v>
      </c>
      <c r="I460" s="397" t="s">
        <v>62</v>
      </c>
      <c r="J460" s="397" t="s">
        <v>907</v>
      </c>
      <c r="K460" s="398" t="s">
        <v>82</v>
      </c>
      <c r="L460" s="399"/>
      <c r="M460" s="399" t="s">
        <v>1775</v>
      </c>
      <c r="N460" s="398">
        <v>634697</v>
      </c>
      <c r="O460" s="398" t="s">
        <v>1675</v>
      </c>
      <c r="P460" s="402">
        <v>44578</v>
      </c>
      <c r="Q460" s="403">
        <v>1153459.3999999999</v>
      </c>
      <c r="R460" s="403" t="s">
        <v>1781</v>
      </c>
      <c r="S460" s="398">
        <v>6</v>
      </c>
      <c r="T460" s="400" t="s">
        <v>1781</v>
      </c>
      <c r="U460" s="400" t="s">
        <v>1781</v>
      </c>
      <c r="V460" s="400" t="s">
        <v>1781</v>
      </c>
      <c r="W460" s="400" t="s">
        <v>1781</v>
      </c>
      <c r="X460" s="400" t="s">
        <v>1781</v>
      </c>
      <c r="Y460" s="400" t="s">
        <v>1781</v>
      </c>
      <c r="Z460" s="400" t="s">
        <v>1781</v>
      </c>
      <c r="AA460" s="400" t="s">
        <v>1781</v>
      </c>
      <c r="AB460" s="400" t="s">
        <v>1781</v>
      </c>
      <c r="AC460" s="404" t="s">
        <v>1781</v>
      </c>
      <c r="AD460" s="607">
        <v>43984876000122</v>
      </c>
      <c r="AE460" s="401" t="s">
        <v>107</v>
      </c>
      <c r="AF460" s="401" t="s">
        <v>1018</v>
      </c>
      <c r="AG460" s="405" t="s">
        <v>1835</v>
      </c>
      <c r="AH460" s="405" t="s">
        <v>1019</v>
      </c>
      <c r="AI460" s="405">
        <v>0</v>
      </c>
      <c r="AJ460" s="405">
        <v>0</v>
      </c>
      <c r="AK460" s="405">
        <v>0</v>
      </c>
      <c r="AL460" s="400">
        <v>4.0000000000000001E-3</v>
      </c>
      <c r="AM460" s="400" t="s">
        <v>62</v>
      </c>
      <c r="AN460" s="400" t="s">
        <v>1798</v>
      </c>
      <c r="AO460" s="401" t="s">
        <v>1675</v>
      </c>
      <c r="AP460" s="401" t="s">
        <v>1021</v>
      </c>
      <c r="AQ460" s="407" t="s">
        <v>985</v>
      </c>
      <c r="AR460" s="400">
        <v>2.6666666666666666E-3</v>
      </c>
      <c r="AS460" s="400">
        <v>2.6666666666666666E-3</v>
      </c>
      <c r="AT460" s="400"/>
      <c r="AW460" s="226"/>
      <c r="AX460" s="226"/>
      <c r="AY460" s="212"/>
      <c r="AZ460" s="212"/>
      <c r="BA460" s="212"/>
      <c r="BB460" s="214"/>
      <c r="BC460" s="212"/>
      <c r="BD460" s="212"/>
      <c r="BE460" s="212"/>
      <c r="BF460" s="212"/>
      <c r="BG460" s="214"/>
      <c r="BH460" s="214"/>
      <c r="BI460" s="227"/>
      <c r="BJ460" s="227"/>
      <c r="BK460" s="227"/>
      <c r="BL460" s="214"/>
      <c r="BM460" s="214"/>
      <c r="BN460" s="214"/>
      <c r="BO460" s="214"/>
      <c r="BP460" s="214"/>
      <c r="BQ460" s="214"/>
      <c r="BR460" s="214"/>
      <c r="BS460" s="214"/>
      <c r="BT460" s="215"/>
      <c r="BU460" s="216"/>
      <c r="BV460" s="217"/>
      <c r="BW460" s="213"/>
    </row>
    <row r="461" spans="2:75" ht="15.75" customHeight="1">
      <c r="B461" s="394" t="s">
        <v>243</v>
      </c>
      <c r="C461" s="395">
        <v>41287933000199</v>
      </c>
      <c r="D461" s="396" t="s">
        <v>27</v>
      </c>
      <c r="E461" s="396" t="s">
        <v>903</v>
      </c>
      <c r="F461" s="396"/>
      <c r="G461" s="397"/>
      <c r="H461" s="397" t="s">
        <v>62</v>
      </c>
      <c r="I461" s="397" t="s">
        <v>62</v>
      </c>
      <c r="J461" s="397" t="s">
        <v>907</v>
      </c>
      <c r="K461" s="398" t="s">
        <v>81</v>
      </c>
      <c r="L461" s="399"/>
      <c r="M461" s="399" t="s">
        <v>1775</v>
      </c>
      <c r="N461" s="398">
        <v>585378</v>
      </c>
      <c r="O461" s="398" t="s">
        <v>1675</v>
      </c>
      <c r="P461" s="402">
        <v>44300</v>
      </c>
      <c r="Q461" s="403">
        <v>93136487.060000002</v>
      </c>
      <c r="R461" s="403">
        <v>122132653.60972215</v>
      </c>
      <c r="S461" s="398">
        <v>6</v>
      </c>
      <c r="T461" s="400">
        <v>-0.16166281421489226</v>
      </c>
      <c r="U461" s="400">
        <v>-2.0898467529251485</v>
      </c>
      <c r="V461" s="400">
        <v>-0.13222606884243249</v>
      </c>
      <c r="W461" s="400">
        <v>-1.2962576036288869</v>
      </c>
      <c r="X461" s="400" t="s">
        <v>1781</v>
      </c>
      <c r="Y461" s="400" t="s">
        <v>1781</v>
      </c>
      <c r="Z461" s="400" t="s">
        <v>1781</v>
      </c>
      <c r="AA461" s="400" t="s">
        <v>1781</v>
      </c>
      <c r="AB461" s="400">
        <v>0.16023070771555753</v>
      </c>
      <c r="AC461" s="404">
        <v>-1.4112386277743836</v>
      </c>
      <c r="AD461" s="607" t="s">
        <v>62</v>
      </c>
      <c r="AE461" s="401" t="s">
        <v>107</v>
      </c>
      <c r="AF461" s="401" t="s">
        <v>1018</v>
      </c>
      <c r="AG461" s="405" t="s">
        <v>1835</v>
      </c>
      <c r="AH461" s="405" t="s">
        <v>1019</v>
      </c>
      <c r="AI461" s="405">
        <v>5000</v>
      </c>
      <c r="AJ461" s="405">
        <v>1000</v>
      </c>
      <c r="AK461" s="405">
        <v>5000</v>
      </c>
      <c r="AL461" s="400">
        <v>5.0000000000000001E-3</v>
      </c>
      <c r="AM461" s="400">
        <v>0.2</v>
      </c>
      <c r="AN461" s="400" t="s">
        <v>62</v>
      </c>
      <c r="AO461" s="401" t="s">
        <v>1675</v>
      </c>
      <c r="AP461" s="401" t="s">
        <v>1021</v>
      </c>
      <c r="AQ461" s="407" t="s">
        <v>985</v>
      </c>
      <c r="AR461" s="400">
        <v>3.3333333333333331E-3</v>
      </c>
      <c r="AS461" s="400">
        <v>3.3333333333333331E-3</v>
      </c>
      <c r="AT461" s="400"/>
      <c r="AW461" s="226"/>
      <c r="AX461" s="226"/>
      <c r="AY461" s="212"/>
      <c r="AZ461" s="212"/>
      <c r="BA461" s="212"/>
      <c r="BB461" s="212"/>
      <c r="BC461" s="212"/>
      <c r="BD461" s="212"/>
      <c r="BE461" s="212"/>
      <c r="BF461" s="212"/>
      <c r="BG461" s="214"/>
      <c r="BH461" s="214"/>
      <c r="BI461" s="227"/>
      <c r="BJ461" s="227"/>
      <c r="BK461" s="227"/>
      <c r="BL461" s="249"/>
      <c r="BM461" s="214"/>
      <c r="BN461" s="214"/>
      <c r="BO461" s="214"/>
      <c r="BP461" s="214"/>
      <c r="BQ461" s="214"/>
      <c r="BR461" s="214"/>
      <c r="BS461" s="214"/>
      <c r="BT461" s="214"/>
      <c r="BU461" s="214"/>
      <c r="BV461" s="217"/>
      <c r="BW461" s="212"/>
    </row>
    <row r="462" spans="2:75" ht="15.75" customHeight="1">
      <c r="B462" s="394" t="s">
        <v>867</v>
      </c>
      <c r="C462" s="395">
        <v>40938560000106</v>
      </c>
      <c r="D462" s="396" t="s">
        <v>27</v>
      </c>
      <c r="E462" s="396" t="s">
        <v>903</v>
      </c>
      <c r="F462" s="396"/>
      <c r="G462" s="397"/>
      <c r="H462" s="397" t="s">
        <v>62</v>
      </c>
      <c r="I462" s="397" t="s">
        <v>62</v>
      </c>
      <c r="J462" s="397" t="s">
        <v>907</v>
      </c>
      <c r="K462" s="398"/>
      <c r="L462" s="399"/>
      <c r="M462" s="399" t="s">
        <v>1775</v>
      </c>
      <c r="N462" s="398">
        <v>583472</v>
      </c>
      <c r="O462" s="398" t="s">
        <v>1675</v>
      </c>
      <c r="P462" s="402">
        <v>44295</v>
      </c>
      <c r="Q462" s="403">
        <v>37821580.960000001</v>
      </c>
      <c r="R462" s="403">
        <v>164319591.82630962</v>
      </c>
      <c r="S462" s="398">
        <v>6</v>
      </c>
      <c r="T462" s="400">
        <v>-0.14823903766416369</v>
      </c>
      <c r="U462" s="400">
        <v>-1.9163149733828091</v>
      </c>
      <c r="V462" s="400">
        <v>-0.12349386063934487</v>
      </c>
      <c r="W462" s="400">
        <v>-1.2106527650458734</v>
      </c>
      <c r="X462" s="400" t="s">
        <v>1781</v>
      </c>
      <c r="Y462" s="400" t="s">
        <v>1781</v>
      </c>
      <c r="Z462" s="400" t="s">
        <v>1781</v>
      </c>
      <c r="AA462" s="400" t="s">
        <v>1781</v>
      </c>
      <c r="AB462" s="400">
        <v>0.21444830333449946</v>
      </c>
      <c r="AC462" s="404">
        <v>-0.96063820602920202</v>
      </c>
      <c r="AD462" s="607" t="s">
        <v>62</v>
      </c>
      <c r="AE462" s="401" t="s">
        <v>276</v>
      </c>
      <c r="AF462" s="401" t="s">
        <v>1018</v>
      </c>
      <c r="AG462" s="405" t="s">
        <v>1835</v>
      </c>
      <c r="AH462" s="405" t="s">
        <v>1019</v>
      </c>
      <c r="AI462" s="405">
        <v>0</v>
      </c>
      <c r="AJ462" s="405">
        <v>0</v>
      </c>
      <c r="AK462" s="405">
        <v>0</v>
      </c>
      <c r="AL462" s="400">
        <v>2E-3</v>
      </c>
      <c r="AM462" s="400" t="s">
        <v>62</v>
      </c>
      <c r="AN462" s="400" t="s">
        <v>62</v>
      </c>
      <c r="AO462" s="401" t="s">
        <v>1675</v>
      </c>
      <c r="AP462" s="401" t="s">
        <v>1021</v>
      </c>
      <c r="AQ462" s="407" t="s">
        <v>985</v>
      </c>
      <c r="AR462" s="400" t="s">
        <v>62</v>
      </c>
      <c r="AS462" s="400" t="s">
        <v>62</v>
      </c>
      <c r="AT462" s="400"/>
      <c r="AW462" s="226"/>
      <c r="AX462" s="226"/>
      <c r="AY462" s="212"/>
      <c r="AZ462" s="212"/>
      <c r="BA462" s="212"/>
      <c r="BB462" s="214"/>
      <c r="BC462" s="212"/>
      <c r="BD462" s="212"/>
      <c r="BE462" s="212"/>
      <c r="BF462" s="212"/>
      <c r="BG462" s="214"/>
      <c r="BH462" s="214"/>
      <c r="BI462" s="227"/>
      <c r="BJ462" s="227"/>
      <c r="BK462" s="227"/>
      <c r="BL462" s="214"/>
      <c r="BM462" s="214"/>
      <c r="BN462" s="214"/>
      <c r="BO462" s="214"/>
      <c r="BP462" s="214"/>
      <c r="BQ462" s="214"/>
      <c r="BR462" s="214"/>
      <c r="BS462" s="214"/>
      <c r="BT462" s="215"/>
      <c r="BU462" s="216"/>
      <c r="BV462" s="217"/>
      <c r="BW462" s="213"/>
    </row>
    <row r="463" spans="2:75" ht="15.75" customHeight="1">
      <c r="B463" s="394" t="s">
        <v>278</v>
      </c>
      <c r="C463" s="395">
        <v>41088640000182</v>
      </c>
      <c r="D463" s="396" t="s">
        <v>27</v>
      </c>
      <c r="E463" s="396" t="s">
        <v>903</v>
      </c>
      <c r="F463" s="396"/>
      <c r="G463" s="397"/>
      <c r="H463" s="397" t="s">
        <v>62</v>
      </c>
      <c r="I463" s="397" t="s">
        <v>62</v>
      </c>
      <c r="J463" s="397" t="s">
        <v>907</v>
      </c>
      <c r="K463" s="398" t="s">
        <v>81</v>
      </c>
      <c r="L463" s="399"/>
      <c r="M463" s="399" t="s">
        <v>62</v>
      </c>
      <c r="N463" s="398">
        <v>583502</v>
      </c>
      <c r="O463" s="398" t="s">
        <v>1678</v>
      </c>
      <c r="P463" s="402">
        <v>44295</v>
      </c>
      <c r="Q463" s="403">
        <v>5502373.4199999999</v>
      </c>
      <c r="R463" s="403">
        <v>8284613.714563489</v>
      </c>
      <c r="S463" s="398">
        <v>6</v>
      </c>
      <c r="T463" s="400">
        <v>-0.15134708130699115</v>
      </c>
      <c r="U463" s="400">
        <v>-1.9564932601858498</v>
      </c>
      <c r="V463" s="400">
        <v>-0.12946191815299979</v>
      </c>
      <c r="W463" s="400">
        <v>-1.269159684284231</v>
      </c>
      <c r="X463" s="400" t="s">
        <v>1781</v>
      </c>
      <c r="Y463" s="400" t="s">
        <v>1781</v>
      </c>
      <c r="Z463" s="400" t="s">
        <v>1781</v>
      </c>
      <c r="AA463" s="400" t="s">
        <v>1781</v>
      </c>
      <c r="AB463" s="400">
        <v>0.21179660829813415</v>
      </c>
      <c r="AC463" s="404">
        <v>-1.0075610493023903</v>
      </c>
      <c r="AD463" s="607">
        <v>40938560000106</v>
      </c>
      <c r="AE463" s="401" t="s">
        <v>276</v>
      </c>
      <c r="AF463" s="401" t="s">
        <v>1018</v>
      </c>
      <c r="AG463" s="405" t="s">
        <v>1835</v>
      </c>
      <c r="AH463" s="405" t="s">
        <v>1019</v>
      </c>
      <c r="AI463" s="405">
        <v>1000</v>
      </c>
      <c r="AJ463" s="405">
        <v>1000</v>
      </c>
      <c r="AK463" s="405">
        <v>1000</v>
      </c>
      <c r="AL463" s="400">
        <v>8.0000000000000002E-3</v>
      </c>
      <c r="AM463" s="400" t="s">
        <v>62</v>
      </c>
      <c r="AN463" s="400" t="s">
        <v>62</v>
      </c>
      <c r="AO463" s="401" t="s">
        <v>1675</v>
      </c>
      <c r="AP463" s="401" t="s">
        <v>1021</v>
      </c>
      <c r="AQ463" s="407" t="s">
        <v>985</v>
      </c>
      <c r="AR463" s="400">
        <v>5.3333333333333332E-3</v>
      </c>
      <c r="AS463" s="400">
        <v>5.3333333333333332E-3</v>
      </c>
      <c r="AT463" s="400"/>
      <c r="AW463" s="226"/>
      <c r="AX463" s="226"/>
      <c r="AY463" s="212"/>
      <c r="AZ463" s="212"/>
      <c r="BA463" s="212"/>
      <c r="BB463" s="214"/>
      <c r="BC463" s="212"/>
      <c r="BD463" s="212"/>
      <c r="BE463" s="212"/>
      <c r="BF463" s="212"/>
      <c r="BG463" s="214"/>
      <c r="BH463" s="214"/>
      <c r="BI463" s="227"/>
      <c r="BJ463" s="227"/>
      <c r="BK463" s="227"/>
      <c r="BL463" s="214"/>
      <c r="BM463" s="214"/>
      <c r="BN463" s="214"/>
      <c r="BO463" s="214"/>
      <c r="BP463" s="214"/>
      <c r="BQ463" s="214"/>
      <c r="BR463" s="214"/>
      <c r="BS463" s="214"/>
      <c r="BT463" s="215"/>
      <c r="BU463" s="216"/>
      <c r="BV463" s="217"/>
      <c r="BW463" s="213"/>
    </row>
    <row r="464" spans="2:75" ht="15.75" customHeight="1">
      <c r="B464" s="394" t="s">
        <v>1229</v>
      </c>
      <c r="C464" s="395">
        <v>37712284000159</v>
      </c>
      <c r="D464" s="396" t="s">
        <v>27</v>
      </c>
      <c r="E464" s="396" t="s">
        <v>903</v>
      </c>
      <c r="F464" s="396"/>
      <c r="G464" s="397"/>
      <c r="H464" s="397" t="s">
        <v>62</v>
      </c>
      <c r="I464" s="397" t="s">
        <v>62</v>
      </c>
      <c r="J464" s="397" t="s">
        <v>907</v>
      </c>
      <c r="K464" s="398"/>
      <c r="L464" s="399"/>
      <c r="M464" s="399" t="s">
        <v>62</v>
      </c>
      <c r="N464" s="398">
        <v>566179</v>
      </c>
      <c r="O464" s="398" t="s">
        <v>1675</v>
      </c>
      <c r="P464" s="402">
        <v>44186</v>
      </c>
      <c r="Q464" s="403">
        <v>7322803.7699999996</v>
      </c>
      <c r="R464" s="403">
        <v>13668892.597380962</v>
      </c>
      <c r="S464" s="398">
        <v>6</v>
      </c>
      <c r="T464" s="400">
        <v>-0.24728509436593604</v>
      </c>
      <c r="U464" s="400">
        <v>-3.1967026803114642</v>
      </c>
      <c r="V464" s="400">
        <v>-0.17555654648732022</v>
      </c>
      <c r="W464" s="400">
        <v>-1.7210411701961523</v>
      </c>
      <c r="X464" s="400" t="s">
        <v>1781</v>
      </c>
      <c r="Y464" s="400" t="s">
        <v>1781</v>
      </c>
      <c r="Z464" s="400" t="s">
        <v>1781</v>
      </c>
      <c r="AA464" s="400" t="s">
        <v>1781</v>
      </c>
      <c r="AB464" s="400">
        <v>0.21828745414411718</v>
      </c>
      <c r="AC464" s="404">
        <v>-1.2205034491152718</v>
      </c>
      <c r="AD464" s="607">
        <v>37927395000182</v>
      </c>
      <c r="AE464" s="401" t="s">
        <v>276</v>
      </c>
      <c r="AF464" s="401" t="s">
        <v>1018</v>
      </c>
      <c r="AG464" s="405" t="s">
        <v>1835</v>
      </c>
      <c r="AH464" s="405" t="s">
        <v>1019</v>
      </c>
      <c r="AI464" s="405">
        <v>1000</v>
      </c>
      <c r="AJ464" s="405">
        <v>1000</v>
      </c>
      <c r="AK464" s="405">
        <v>1000</v>
      </c>
      <c r="AL464" s="400">
        <v>8.0000000000000002E-3</v>
      </c>
      <c r="AM464" s="400" t="s">
        <v>62</v>
      </c>
      <c r="AN464" s="400" t="s">
        <v>62</v>
      </c>
      <c r="AO464" s="401" t="s">
        <v>1675</v>
      </c>
      <c r="AP464" s="401" t="s">
        <v>1021</v>
      </c>
      <c r="AQ464" s="407" t="s">
        <v>985</v>
      </c>
      <c r="AR464" s="400">
        <v>5.3333333333333332E-3</v>
      </c>
      <c r="AS464" s="400">
        <v>5.3333333333333332E-3</v>
      </c>
      <c r="AT464" s="400"/>
      <c r="AW464" s="226"/>
      <c r="AX464" s="226"/>
      <c r="AY464" s="212"/>
      <c r="AZ464" s="212"/>
      <c r="BA464" s="212"/>
      <c r="BB464" s="214"/>
      <c r="BC464" s="212"/>
      <c r="BD464" s="212"/>
      <c r="BE464" s="212"/>
      <c r="BF464" s="212"/>
      <c r="BG464" s="214"/>
      <c r="BH464" s="214"/>
      <c r="BI464" s="227"/>
      <c r="BJ464" s="227"/>
      <c r="BK464" s="227"/>
      <c r="BL464" s="214"/>
      <c r="BM464" s="214"/>
      <c r="BN464" s="214"/>
      <c r="BO464" s="214"/>
      <c r="BP464" s="214"/>
      <c r="BQ464" s="214"/>
      <c r="BR464" s="214"/>
      <c r="BS464" s="214"/>
      <c r="BT464" s="215"/>
      <c r="BU464" s="216"/>
      <c r="BV464" s="217"/>
      <c r="BW464" s="213"/>
    </row>
    <row r="465" spans="2:75" ht="15.75" customHeight="1">
      <c r="B465" s="394" t="s">
        <v>1245</v>
      </c>
      <c r="C465" s="395">
        <v>44614202000107</v>
      </c>
      <c r="D465" s="396" t="s">
        <v>18</v>
      </c>
      <c r="E465" s="396" t="s">
        <v>959</v>
      </c>
      <c r="F465" s="396"/>
      <c r="G465" s="397"/>
      <c r="H465" s="397" t="s">
        <v>62</v>
      </c>
      <c r="I465" s="397" t="s">
        <v>62</v>
      </c>
      <c r="J465" s="397" t="s">
        <v>907</v>
      </c>
      <c r="K465" s="398" t="s">
        <v>81</v>
      </c>
      <c r="L465" s="399"/>
      <c r="M465" s="399" t="s">
        <v>1775</v>
      </c>
      <c r="N465" s="398">
        <v>644668</v>
      </c>
      <c r="O465" s="398" t="s">
        <v>1675</v>
      </c>
      <c r="P465" s="402">
        <v>44650</v>
      </c>
      <c r="Q465" s="403">
        <v>3784111.87</v>
      </c>
      <c r="R465" s="403" t="s">
        <v>1781</v>
      </c>
      <c r="S465" s="398">
        <v>6</v>
      </c>
      <c r="T465" s="400" t="s">
        <v>1781</v>
      </c>
      <c r="U465" s="400" t="s">
        <v>1781</v>
      </c>
      <c r="V465" s="400" t="s">
        <v>1781</v>
      </c>
      <c r="W465" s="400" t="s">
        <v>1781</v>
      </c>
      <c r="X465" s="400" t="s">
        <v>1781</v>
      </c>
      <c r="Y465" s="400" t="s">
        <v>1781</v>
      </c>
      <c r="Z465" s="400" t="s">
        <v>1781</v>
      </c>
      <c r="AA465" s="400" t="s">
        <v>1781</v>
      </c>
      <c r="AB465" s="400" t="s">
        <v>1781</v>
      </c>
      <c r="AC465" s="404" t="s">
        <v>1781</v>
      </c>
      <c r="AD465" s="607">
        <v>44585973000105</v>
      </c>
      <c r="AE465" s="401" t="s">
        <v>1799</v>
      </c>
      <c r="AF465" s="401" t="s">
        <v>1018</v>
      </c>
      <c r="AG465" s="405" t="s">
        <v>1835</v>
      </c>
      <c r="AH465" s="405" t="s">
        <v>461</v>
      </c>
      <c r="AI465" s="405">
        <v>5000</v>
      </c>
      <c r="AJ465" s="405">
        <v>5000</v>
      </c>
      <c r="AK465" s="405">
        <v>5000</v>
      </c>
      <c r="AL465" s="400">
        <v>0.01</v>
      </c>
      <c r="AM465" s="400" t="s">
        <v>62</v>
      </c>
      <c r="AN465" s="400" t="s">
        <v>1798</v>
      </c>
      <c r="AO465" s="401" t="s">
        <v>1675</v>
      </c>
      <c r="AP465" s="401" t="s">
        <v>24</v>
      </c>
      <c r="AQ465" s="407" t="s">
        <v>977</v>
      </c>
      <c r="AR465" s="400" t="s">
        <v>62</v>
      </c>
      <c r="AS465" s="400" t="s">
        <v>62</v>
      </c>
      <c r="AT465" s="400"/>
      <c r="AW465" s="226"/>
      <c r="AX465" s="226"/>
      <c r="AY465" s="212"/>
      <c r="AZ465" s="212"/>
      <c r="BA465" s="212"/>
      <c r="BB465" s="214"/>
      <c r="BC465" s="212"/>
      <c r="BD465" s="212"/>
      <c r="BE465" s="212"/>
      <c r="BF465" s="212"/>
      <c r="BG465" s="214"/>
      <c r="BH465" s="214"/>
      <c r="BI465" s="227"/>
      <c r="BJ465" s="227"/>
      <c r="BK465" s="227"/>
      <c r="BL465" s="214"/>
      <c r="BM465" s="214"/>
      <c r="BN465" s="214"/>
      <c r="BO465" s="214"/>
      <c r="BP465" s="214"/>
      <c r="BQ465" s="214"/>
      <c r="BR465" s="214"/>
      <c r="BS465" s="214"/>
      <c r="BT465" s="215"/>
      <c r="BU465" s="216"/>
      <c r="BV465" s="217"/>
      <c r="BW465" s="213"/>
    </row>
    <row r="466" spans="2:75" ht="15.75" customHeight="1">
      <c r="B466" s="394" t="s">
        <v>338</v>
      </c>
      <c r="C466" s="395">
        <v>36668282000147</v>
      </c>
      <c r="D466" s="396" t="s">
        <v>27</v>
      </c>
      <c r="E466" s="396" t="s">
        <v>910</v>
      </c>
      <c r="F466" s="396"/>
      <c r="G466" s="397"/>
      <c r="H466" s="397" t="s">
        <v>1693</v>
      </c>
      <c r="I466" s="397" t="s">
        <v>62</v>
      </c>
      <c r="J466" s="397" t="s">
        <v>904</v>
      </c>
      <c r="K466" s="398" t="s">
        <v>81</v>
      </c>
      <c r="L466" s="399"/>
      <c r="M466" s="399" t="s">
        <v>62</v>
      </c>
      <c r="N466" s="398">
        <v>539538</v>
      </c>
      <c r="O466" s="398" t="s">
        <v>1675</v>
      </c>
      <c r="P466" s="402">
        <v>43985</v>
      </c>
      <c r="Q466" s="403">
        <v>24930185.079999998</v>
      </c>
      <c r="R466" s="403">
        <v>26561857.679007925</v>
      </c>
      <c r="S466" s="398">
        <v>6</v>
      </c>
      <c r="T466" s="400">
        <v>-5.452065542348028E-2</v>
      </c>
      <c r="U466" s="400">
        <v>-0.70479915407544036</v>
      </c>
      <c r="V466" s="400">
        <v>-0.21770602833247588</v>
      </c>
      <c r="W466" s="400">
        <v>-2.1342470289887068</v>
      </c>
      <c r="X466" s="400">
        <v>-0.22538333218806761</v>
      </c>
      <c r="Y466" s="400">
        <v>-1.70912275124218</v>
      </c>
      <c r="Z466" s="400" t="s">
        <v>1781</v>
      </c>
      <c r="AA466" s="400" t="s">
        <v>1781</v>
      </c>
      <c r="AB466" s="400">
        <v>0.35359869672621097</v>
      </c>
      <c r="AC466" s="404">
        <v>-0.79227699980669364</v>
      </c>
      <c r="AD466" s="607" t="s">
        <v>62</v>
      </c>
      <c r="AE466" s="401" t="s">
        <v>1287</v>
      </c>
      <c r="AF466" s="401" t="s">
        <v>1051</v>
      </c>
      <c r="AG466" s="405" t="s">
        <v>1051</v>
      </c>
      <c r="AH466" s="405" t="s">
        <v>1024</v>
      </c>
      <c r="AI466" s="405">
        <v>1000</v>
      </c>
      <c r="AJ466" s="405">
        <v>100</v>
      </c>
      <c r="AK466" s="405">
        <v>1000</v>
      </c>
      <c r="AL466" s="400">
        <v>2.5000000000000001E-2</v>
      </c>
      <c r="AM466" s="400">
        <v>0.2</v>
      </c>
      <c r="AN466" s="400" t="s">
        <v>103</v>
      </c>
      <c r="AO466" s="401" t="s">
        <v>1678</v>
      </c>
      <c r="AP466" s="401" t="s">
        <v>24</v>
      </c>
      <c r="AQ466" s="407" t="s">
        <v>966</v>
      </c>
      <c r="AR466" s="400">
        <v>8.3333333333333332E-3</v>
      </c>
      <c r="AS466" s="400">
        <v>8.3333333333333332E-3</v>
      </c>
      <c r="AT466" s="400"/>
      <c r="AW466" s="226"/>
      <c r="AX466" s="226"/>
      <c r="AY466" s="212"/>
      <c r="AZ466" s="212"/>
      <c r="BA466" s="212"/>
      <c r="BB466" s="214"/>
      <c r="BC466" s="212"/>
      <c r="BD466" s="212"/>
      <c r="BE466" s="212"/>
      <c r="BF466" s="212"/>
      <c r="BG466" s="214"/>
      <c r="BH466" s="214"/>
      <c r="BI466" s="227"/>
      <c r="BJ466" s="227"/>
      <c r="BK466" s="227"/>
      <c r="BL466" s="214"/>
      <c r="BM466" s="214"/>
      <c r="BN466" s="214"/>
      <c r="BO466" s="214"/>
      <c r="BP466" s="214"/>
      <c r="BQ466" s="214"/>
      <c r="BR466" s="214"/>
      <c r="BS466" s="214"/>
      <c r="BT466" s="215"/>
      <c r="BU466" s="216"/>
      <c r="BV466" s="217"/>
      <c r="BW466" s="213"/>
    </row>
    <row r="467" spans="2:75" ht="15.75" customHeight="1">
      <c r="B467" s="394" t="s">
        <v>868</v>
      </c>
      <c r="C467" s="395">
        <v>36947848000170</v>
      </c>
      <c r="D467" s="396" t="s">
        <v>27</v>
      </c>
      <c r="E467" s="396" t="s">
        <v>903</v>
      </c>
      <c r="F467" s="396"/>
      <c r="G467" s="397"/>
      <c r="H467" s="397" t="s">
        <v>62</v>
      </c>
      <c r="I467" s="397" t="s">
        <v>62</v>
      </c>
      <c r="J467" s="397" t="s">
        <v>907</v>
      </c>
      <c r="K467" s="398"/>
      <c r="L467" s="399"/>
      <c r="M467" s="399" t="s">
        <v>1775</v>
      </c>
      <c r="N467" s="398">
        <v>552291</v>
      </c>
      <c r="O467" s="398" t="s">
        <v>1675</v>
      </c>
      <c r="P467" s="402">
        <v>44075</v>
      </c>
      <c r="Q467" s="403">
        <v>1807896.12</v>
      </c>
      <c r="R467" s="403">
        <v>2063240.4530158739</v>
      </c>
      <c r="S467" s="398">
        <v>6</v>
      </c>
      <c r="T467" s="400">
        <v>-0.27328712212156669</v>
      </c>
      <c r="U467" s="400">
        <v>-3.53283596821985</v>
      </c>
      <c r="V467" s="400">
        <v>-0.19365983795442421</v>
      </c>
      <c r="W467" s="400">
        <v>-1.8985139591883702</v>
      </c>
      <c r="X467" s="400" t="s">
        <v>1781</v>
      </c>
      <c r="Y467" s="400" t="s">
        <v>1781</v>
      </c>
      <c r="Z467" s="400" t="s">
        <v>1781</v>
      </c>
      <c r="AA467" s="400" t="s">
        <v>1781</v>
      </c>
      <c r="AB467" s="400">
        <v>0.19492951887379789</v>
      </c>
      <c r="AC467" s="404">
        <v>-1.50501245471908</v>
      </c>
      <c r="AD467" s="607">
        <v>36262399000126</v>
      </c>
      <c r="AE467" s="401" t="s">
        <v>368</v>
      </c>
      <c r="AF467" s="401" t="s">
        <v>1023</v>
      </c>
      <c r="AG467" s="405" t="s">
        <v>96</v>
      </c>
      <c r="AH467" s="405" t="s">
        <v>1019</v>
      </c>
      <c r="AI467" s="405">
        <v>10000</v>
      </c>
      <c r="AJ467" s="405">
        <v>5000</v>
      </c>
      <c r="AK467" s="405">
        <v>10000</v>
      </c>
      <c r="AL467" s="400">
        <v>1.1000000000000001E-2</v>
      </c>
      <c r="AM467" s="400" t="s">
        <v>62</v>
      </c>
      <c r="AN467" s="400" t="s">
        <v>103</v>
      </c>
      <c r="AO467" s="401" t="s">
        <v>1678</v>
      </c>
      <c r="AP467" s="401" t="s">
        <v>24</v>
      </c>
      <c r="AQ467" s="407" t="s">
        <v>977</v>
      </c>
      <c r="AR467" s="400">
        <v>2.9333333333333329E-3</v>
      </c>
      <c r="AS467" s="400">
        <v>2.9333333333333329E-3</v>
      </c>
      <c r="AT467" s="400"/>
      <c r="AW467" s="226"/>
      <c r="AX467" s="226"/>
      <c r="AY467" s="212"/>
      <c r="AZ467" s="212"/>
      <c r="BA467" s="212"/>
      <c r="BB467" s="214"/>
      <c r="BC467" s="212"/>
      <c r="BD467" s="212"/>
      <c r="BE467" s="212"/>
      <c r="BF467" s="212"/>
      <c r="BG467" s="214"/>
      <c r="BH467" s="214"/>
      <c r="BI467" s="227"/>
      <c r="BJ467" s="227"/>
      <c r="BK467" s="227"/>
      <c r="BL467" s="249"/>
      <c r="BM467" s="214"/>
      <c r="BN467" s="214"/>
      <c r="BO467" s="214"/>
      <c r="BP467" s="214"/>
      <c r="BQ467" s="214"/>
      <c r="BR467" s="214"/>
      <c r="BS467" s="214"/>
      <c r="BT467" s="215"/>
      <c r="BU467" s="216"/>
      <c r="BV467" s="217"/>
      <c r="BW467" s="213"/>
    </row>
    <row r="468" spans="2:75" ht="15.75" customHeight="1">
      <c r="B468" s="394" t="s">
        <v>1338</v>
      </c>
      <c r="C468" s="395">
        <v>41483966000104</v>
      </c>
      <c r="D468" s="396" t="s">
        <v>27</v>
      </c>
      <c r="E468" s="396" t="s">
        <v>903</v>
      </c>
      <c r="F468" s="396"/>
      <c r="G468" s="397" t="s">
        <v>1184</v>
      </c>
      <c r="H468" s="397" t="s">
        <v>62</v>
      </c>
      <c r="I468" s="397" t="s">
        <v>62</v>
      </c>
      <c r="J468" s="397" t="s">
        <v>988</v>
      </c>
      <c r="K468" s="398"/>
      <c r="L468" s="399"/>
      <c r="M468" s="399" t="s">
        <v>1775</v>
      </c>
      <c r="N468" s="398">
        <v>604801</v>
      </c>
      <c r="O468" s="398" t="s">
        <v>1675</v>
      </c>
      <c r="P468" s="402">
        <v>44343</v>
      </c>
      <c r="Q468" s="403">
        <v>11681651.17</v>
      </c>
      <c r="R468" s="403">
        <v>22185001.68511904</v>
      </c>
      <c r="S468" s="398">
        <v>6</v>
      </c>
      <c r="T468" s="400">
        <v>-0.23002359254764659</v>
      </c>
      <c r="U468" s="400">
        <v>-2.9735598771828977</v>
      </c>
      <c r="V468" s="400">
        <v>-0.1994612252827731</v>
      </c>
      <c r="W468" s="400">
        <v>-1.9553869533097477</v>
      </c>
      <c r="X468" s="400" t="s">
        <v>1781</v>
      </c>
      <c r="Y468" s="400" t="s">
        <v>1781</v>
      </c>
      <c r="Z468" s="400" t="s">
        <v>1781</v>
      </c>
      <c r="AA468" s="400" t="s">
        <v>1781</v>
      </c>
      <c r="AB468" s="400">
        <v>0.33448311715696388</v>
      </c>
      <c r="AC468" s="404">
        <v>-0.78841004505260481</v>
      </c>
      <c r="AD468" s="607">
        <v>29152373000160</v>
      </c>
      <c r="AE468" s="401" t="s">
        <v>96</v>
      </c>
      <c r="AF468" s="401" t="s">
        <v>1023</v>
      </c>
      <c r="AG468" s="405" t="s">
        <v>96</v>
      </c>
      <c r="AH468" s="405" t="s">
        <v>1019</v>
      </c>
      <c r="AI468" s="405">
        <v>100</v>
      </c>
      <c r="AJ468" s="405" t="s">
        <v>1797</v>
      </c>
      <c r="AK468" s="405" t="s">
        <v>1797</v>
      </c>
      <c r="AL468" s="400">
        <v>8.0000000000000002E-3</v>
      </c>
      <c r="AM468" s="400" t="s">
        <v>62</v>
      </c>
      <c r="AN468" s="400" t="s">
        <v>964</v>
      </c>
      <c r="AO468" s="401" t="s">
        <v>1678</v>
      </c>
      <c r="AP468" s="401" t="s">
        <v>1021</v>
      </c>
      <c r="AQ468" s="407" t="s">
        <v>985</v>
      </c>
      <c r="AR468" s="400" t="s">
        <v>62</v>
      </c>
      <c r="AS468" s="400" t="s">
        <v>62</v>
      </c>
      <c r="AT468" s="400"/>
      <c r="AW468" s="226"/>
      <c r="AX468" s="226"/>
      <c r="AY468" s="212"/>
      <c r="AZ468" s="212"/>
      <c r="BA468" s="212"/>
      <c r="BB468" s="214"/>
      <c r="BC468" s="212"/>
      <c r="BD468" s="212"/>
      <c r="BE468" s="212"/>
      <c r="BF468" s="212"/>
      <c r="BG468" s="214"/>
      <c r="BH468" s="214"/>
      <c r="BI468" s="227"/>
      <c r="BJ468" s="227"/>
      <c r="BK468" s="227"/>
      <c r="BL468" s="249"/>
      <c r="BM468" s="214"/>
      <c r="BN468" s="214"/>
      <c r="BO468" s="214"/>
      <c r="BP468" s="214"/>
      <c r="BQ468" s="214"/>
      <c r="BR468" s="214"/>
      <c r="BS468" s="214"/>
      <c r="BT468" s="215"/>
      <c r="BU468" s="216"/>
      <c r="BV468" s="217"/>
      <c r="BW468" s="213"/>
    </row>
    <row r="469" spans="2:75" ht="15.75" customHeight="1">
      <c r="B469" s="394" t="s">
        <v>451</v>
      </c>
      <c r="C469" s="395">
        <v>38173750000138</v>
      </c>
      <c r="D469" s="396" t="s">
        <v>27</v>
      </c>
      <c r="E469" s="396" t="s">
        <v>903</v>
      </c>
      <c r="F469" s="396"/>
      <c r="G469" s="397"/>
      <c r="H469" s="397" t="s">
        <v>62</v>
      </c>
      <c r="I469" s="397" t="s">
        <v>62</v>
      </c>
      <c r="J469" s="397" t="s">
        <v>904</v>
      </c>
      <c r="K469" s="398" t="s">
        <v>81</v>
      </c>
      <c r="L469" s="399"/>
      <c r="M469" s="399" t="s">
        <v>1775</v>
      </c>
      <c r="N469" s="398">
        <v>553786</v>
      </c>
      <c r="O469" s="398" t="s">
        <v>1678</v>
      </c>
      <c r="P469" s="402">
        <v>44096</v>
      </c>
      <c r="Q469" s="403">
        <v>11658432.359999999</v>
      </c>
      <c r="R469" s="403">
        <v>11833481.103492068</v>
      </c>
      <c r="S469" s="398">
        <v>6</v>
      </c>
      <c r="T469" s="400">
        <v>1.5944576521285114E-2</v>
      </c>
      <c r="U469" s="400">
        <v>0.20611865277491057</v>
      </c>
      <c r="V469" s="400">
        <v>-0.11569906285288223</v>
      </c>
      <c r="W469" s="400">
        <v>-1.1342376829980789</v>
      </c>
      <c r="X469" s="400" t="s">
        <v>1781</v>
      </c>
      <c r="Y469" s="400" t="s">
        <v>1781</v>
      </c>
      <c r="Z469" s="400" t="s">
        <v>1781</v>
      </c>
      <c r="AA469" s="400" t="s">
        <v>1781</v>
      </c>
      <c r="AB469" s="400">
        <v>0.19081123073651518</v>
      </c>
      <c r="AC469" s="404">
        <v>-1.0576977230607734</v>
      </c>
      <c r="AD469" s="607" t="s">
        <v>62</v>
      </c>
      <c r="AE469" s="401" t="s">
        <v>266</v>
      </c>
      <c r="AF469" s="401" t="s">
        <v>1018</v>
      </c>
      <c r="AG469" s="405" t="s">
        <v>1835</v>
      </c>
      <c r="AH469" s="405" t="s">
        <v>218</v>
      </c>
      <c r="AI469" s="405">
        <v>0</v>
      </c>
      <c r="AJ469" s="405">
        <v>0</v>
      </c>
      <c r="AK469" s="405">
        <v>0</v>
      </c>
      <c r="AL469" s="400">
        <v>6.0000000000000001E-3</v>
      </c>
      <c r="AM469" s="400" t="s">
        <v>62</v>
      </c>
      <c r="AN469" s="400" t="s">
        <v>62</v>
      </c>
      <c r="AO469" s="401" t="s">
        <v>1678</v>
      </c>
      <c r="AP469" s="401" t="s">
        <v>1021</v>
      </c>
      <c r="AQ469" s="407" t="s">
        <v>957</v>
      </c>
      <c r="AR469" s="400">
        <v>2E-3</v>
      </c>
      <c r="AS469" s="400">
        <v>2E-3</v>
      </c>
      <c r="AT469" s="400"/>
      <c r="AW469" s="226"/>
      <c r="AX469" s="226"/>
      <c r="AY469" s="212"/>
      <c r="AZ469" s="212"/>
      <c r="BA469" s="212"/>
      <c r="BB469" s="214"/>
      <c r="BC469" s="212"/>
      <c r="BD469" s="212"/>
      <c r="BE469" s="212"/>
      <c r="BF469" s="212"/>
      <c r="BG469" s="214"/>
      <c r="BH469" s="214"/>
      <c r="BI469" s="227"/>
      <c r="BJ469" s="227"/>
      <c r="BK469" s="227"/>
      <c r="BL469" s="249"/>
      <c r="BM469" s="214"/>
      <c r="BN469" s="214"/>
      <c r="BO469" s="214"/>
      <c r="BP469" s="214"/>
      <c r="BQ469" s="214"/>
      <c r="BR469" s="214"/>
      <c r="BS469" s="214"/>
      <c r="BT469" s="215"/>
      <c r="BU469" s="216"/>
      <c r="BV469" s="217"/>
      <c r="BW469" s="213"/>
    </row>
    <row r="470" spans="2:75" ht="15.75" customHeight="1">
      <c r="B470" s="394" t="s">
        <v>1445</v>
      </c>
      <c r="C470" s="395">
        <v>24597757000172</v>
      </c>
      <c r="D470" s="396" t="s">
        <v>27</v>
      </c>
      <c r="E470" s="396" t="s">
        <v>903</v>
      </c>
      <c r="F470" s="396"/>
      <c r="G470" s="397"/>
      <c r="H470" s="397" t="s">
        <v>62</v>
      </c>
      <c r="I470" s="397" t="s">
        <v>62</v>
      </c>
      <c r="J470" s="397" t="s">
        <v>907</v>
      </c>
      <c r="K470" s="398"/>
      <c r="L470" s="399"/>
      <c r="M470" s="399" t="s">
        <v>62</v>
      </c>
      <c r="N470" s="398">
        <v>480193</v>
      </c>
      <c r="O470" s="398" t="s">
        <v>1675</v>
      </c>
      <c r="P470" s="402">
        <v>43418</v>
      </c>
      <c r="Q470" s="403">
        <v>14125958.82</v>
      </c>
      <c r="R470" s="403">
        <v>17898130.194246024</v>
      </c>
      <c r="S470" s="398">
        <v>6</v>
      </c>
      <c r="T470" s="400">
        <v>-0.14670287157513229</v>
      </c>
      <c r="U470" s="400">
        <v>-1.8964566545189014</v>
      </c>
      <c r="V470" s="400">
        <v>-8.1208585669184208E-2</v>
      </c>
      <c r="W470" s="400">
        <v>-0.79611567957200524</v>
      </c>
      <c r="X470" s="400">
        <v>4.0358636462695108E-2</v>
      </c>
      <c r="Y470" s="400">
        <v>0.30604687186870999</v>
      </c>
      <c r="Z470" s="400">
        <v>0.27367630339893001</v>
      </c>
      <c r="AA470" s="400">
        <v>1.555664831164784</v>
      </c>
      <c r="AB470" s="400">
        <v>0.15802396107636532</v>
      </c>
      <c r="AC470" s="404">
        <v>-1.0719476915218857</v>
      </c>
      <c r="AD470" s="607" t="s">
        <v>62</v>
      </c>
      <c r="AE470" s="401" t="s">
        <v>1444</v>
      </c>
      <c r="AF470" s="401" t="s">
        <v>1018</v>
      </c>
      <c r="AG470" s="405" t="s">
        <v>1835</v>
      </c>
      <c r="AH470" s="405" t="s">
        <v>1019</v>
      </c>
      <c r="AI470" s="405">
        <v>5000</v>
      </c>
      <c r="AJ470" s="405">
        <v>200</v>
      </c>
      <c r="AK470" s="405">
        <v>200</v>
      </c>
      <c r="AL470" s="400">
        <v>1.7500000000000002E-2</v>
      </c>
      <c r="AM470" s="400" t="s">
        <v>62</v>
      </c>
      <c r="AN470" s="400" t="s">
        <v>1798</v>
      </c>
      <c r="AO470" s="401" t="s">
        <v>1675</v>
      </c>
      <c r="AP470" s="401" t="s">
        <v>24</v>
      </c>
      <c r="AQ470" s="407" t="s">
        <v>977</v>
      </c>
      <c r="AR470" s="400">
        <v>5.8333333333333336E-3</v>
      </c>
      <c r="AS470" s="400">
        <v>5.8333333333333336E-3</v>
      </c>
      <c r="AT470" s="400"/>
      <c r="AW470" s="226"/>
      <c r="AX470" s="226"/>
      <c r="AY470" s="212"/>
      <c r="AZ470" s="212"/>
      <c r="BA470" s="212"/>
      <c r="BB470" s="214"/>
      <c r="BC470" s="212"/>
      <c r="BD470" s="212"/>
      <c r="BE470" s="212"/>
      <c r="BF470" s="212"/>
      <c r="BG470" s="214"/>
      <c r="BH470" s="214"/>
      <c r="BI470" s="227"/>
      <c r="BJ470" s="227"/>
      <c r="BK470" s="227"/>
      <c r="BL470" s="214"/>
      <c r="BM470" s="214"/>
      <c r="BN470" s="214"/>
      <c r="BO470" s="214"/>
      <c r="BP470" s="214"/>
      <c r="BQ470" s="214"/>
      <c r="BR470" s="214"/>
      <c r="BS470" s="214"/>
      <c r="BT470" s="215"/>
      <c r="BU470" s="216"/>
      <c r="BV470" s="217"/>
      <c r="BW470" s="213"/>
    </row>
    <row r="471" spans="2:75" ht="15.75" customHeight="1">
      <c r="B471" s="394" t="s">
        <v>1446</v>
      </c>
      <c r="C471" s="395">
        <v>27181765000121</v>
      </c>
      <c r="D471" s="396" t="s">
        <v>27</v>
      </c>
      <c r="E471" s="396" t="s">
        <v>903</v>
      </c>
      <c r="F471" s="396"/>
      <c r="G471" s="397"/>
      <c r="H471" s="397" t="s">
        <v>62</v>
      </c>
      <c r="I471" s="397" t="s">
        <v>62</v>
      </c>
      <c r="J471" s="397" t="s">
        <v>907</v>
      </c>
      <c r="K471" s="398"/>
      <c r="L471" s="399"/>
      <c r="M471" s="399" t="s">
        <v>62</v>
      </c>
      <c r="N471" s="398">
        <v>480681</v>
      </c>
      <c r="O471" s="398" t="s">
        <v>1675</v>
      </c>
      <c r="P471" s="402">
        <v>43418</v>
      </c>
      <c r="Q471" s="403">
        <v>18945978.920000002</v>
      </c>
      <c r="R471" s="403">
        <v>37146142.912698433</v>
      </c>
      <c r="S471" s="398">
        <v>6</v>
      </c>
      <c r="T471" s="400">
        <v>-0.37335959226573567</v>
      </c>
      <c r="U471" s="400">
        <v>-4.8264923220551461</v>
      </c>
      <c r="V471" s="400">
        <v>-0.35526113777207957</v>
      </c>
      <c r="W471" s="400">
        <v>-3.4827470493709942</v>
      </c>
      <c r="X471" s="400">
        <v>-0.14930478813745729</v>
      </c>
      <c r="Y471" s="400">
        <v>-1.1322053312362543</v>
      </c>
      <c r="Z471" s="400">
        <v>0.3014931812203272</v>
      </c>
      <c r="AA471" s="400">
        <v>1.7137849826068927</v>
      </c>
      <c r="AB471" s="400">
        <v>0.27868307568475692</v>
      </c>
      <c r="AC471" s="404">
        <v>-1.783401538923979</v>
      </c>
      <c r="AD471" s="607" t="s">
        <v>62</v>
      </c>
      <c r="AE471" s="401" t="s">
        <v>1444</v>
      </c>
      <c r="AF471" s="401" t="s">
        <v>1018</v>
      </c>
      <c r="AG471" s="405" t="s">
        <v>1835</v>
      </c>
      <c r="AH471" s="405" t="s">
        <v>1019</v>
      </c>
      <c r="AI471" s="405">
        <v>5000</v>
      </c>
      <c r="AJ471" s="405">
        <v>200</v>
      </c>
      <c r="AK471" s="405">
        <v>200</v>
      </c>
      <c r="AL471" s="400">
        <v>1.7500000000000002E-2</v>
      </c>
      <c r="AM471" s="400" t="s">
        <v>62</v>
      </c>
      <c r="AN471" s="400" t="s">
        <v>1798</v>
      </c>
      <c r="AO471" s="401" t="s">
        <v>1675</v>
      </c>
      <c r="AP471" s="401" t="s">
        <v>1021</v>
      </c>
      <c r="AQ471" s="407" t="s">
        <v>985</v>
      </c>
      <c r="AR471" s="400">
        <v>5.8333333333333336E-3</v>
      </c>
      <c r="AS471" s="400">
        <v>5.8333333333333336E-3</v>
      </c>
      <c r="AT471" s="400"/>
      <c r="AW471" s="226"/>
      <c r="AX471" s="226"/>
      <c r="AY471" s="212"/>
      <c r="AZ471" s="212"/>
      <c r="BA471" s="212"/>
      <c r="BB471" s="214"/>
      <c r="BC471" s="212"/>
      <c r="BD471" s="212"/>
      <c r="BE471" s="212"/>
      <c r="BF471" s="212"/>
      <c r="BG471" s="214"/>
      <c r="BH471" s="214"/>
      <c r="BI471" s="227"/>
      <c r="BJ471" s="227"/>
      <c r="BK471" s="227"/>
      <c r="BL471" s="214"/>
      <c r="BM471" s="214"/>
      <c r="BN471" s="214"/>
      <c r="BO471" s="214"/>
      <c r="BP471" s="214"/>
      <c r="BQ471" s="214"/>
      <c r="BR471" s="214"/>
      <c r="BS471" s="214"/>
      <c r="BT471" s="215"/>
      <c r="BU471" s="216"/>
      <c r="BV471" s="217"/>
      <c r="BW471" s="213"/>
    </row>
    <row r="472" spans="2:75" ht="15.75" customHeight="1">
      <c r="B472" s="394" t="s">
        <v>549</v>
      </c>
      <c r="C472" s="395">
        <v>39991941000170</v>
      </c>
      <c r="D472" s="396" t="s">
        <v>27</v>
      </c>
      <c r="E472" s="396" t="s">
        <v>903</v>
      </c>
      <c r="F472" s="396"/>
      <c r="G472" s="397"/>
      <c r="H472" s="397" t="s">
        <v>62</v>
      </c>
      <c r="I472" s="397" t="s">
        <v>62</v>
      </c>
      <c r="J472" s="397" t="s">
        <v>907</v>
      </c>
      <c r="K472" s="398" t="s">
        <v>82</v>
      </c>
      <c r="L472" s="399"/>
      <c r="M472" s="399" t="s">
        <v>62</v>
      </c>
      <c r="N472" s="398">
        <v>585424</v>
      </c>
      <c r="O472" s="398" t="s">
        <v>1675</v>
      </c>
      <c r="P472" s="402">
        <v>44301</v>
      </c>
      <c r="Q472" s="403">
        <v>7937446.6500000004</v>
      </c>
      <c r="R472" s="403">
        <v>16872718.223293658</v>
      </c>
      <c r="S472" s="398">
        <v>6</v>
      </c>
      <c r="T472" s="400">
        <v>-0.28503684251822259</v>
      </c>
      <c r="U472" s="400">
        <v>-3.6847268971139218</v>
      </c>
      <c r="V472" s="400">
        <v>-0.23866902442223004</v>
      </c>
      <c r="W472" s="400">
        <v>-2.3397544853781707</v>
      </c>
      <c r="X472" s="400" t="s">
        <v>1781</v>
      </c>
      <c r="Y472" s="400" t="s">
        <v>1781</v>
      </c>
      <c r="Z472" s="400" t="s">
        <v>1781</v>
      </c>
      <c r="AA472" s="400" t="s">
        <v>1781</v>
      </c>
      <c r="AB472" s="400">
        <v>0.23105005224162328</v>
      </c>
      <c r="AC472" s="404">
        <v>-1.4848515643046354</v>
      </c>
      <c r="AD472" s="607">
        <v>39973671000174</v>
      </c>
      <c r="AE472" s="401" t="s">
        <v>1799</v>
      </c>
      <c r="AF472" s="401" t="s">
        <v>1018</v>
      </c>
      <c r="AG472" s="405" t="s">
        <v>1835</v>
      </c>
      <c r="AH472" s="405" t="s">
        <v>1019</v>
      </c>
      <c r="AI472" s="405">
        <v>5000</v>
      </c>
      <c r="AJ472" s="405">
        <v>5000</v>
      </c>
      <c r="AK472" s="405">
        <v>5000</v>
      </c>
      <c r="AL472" s="400">
        <v>0.01</v>
      </c>
      <c r="AM472" s="400" t="s">
        <v>62</v>
      </c>
      <c r="AN472" s="400" t="s">
        <v>62</v>
      </c>
      <c r="AO472" s="401" t="s">
        <v>1675</v>
      </c>
      <c r="AP472" s="401" t="s">
        <v>24</v>
      </c>
      <c r="AQ472" s="407" t="s">
        <v>977</v>
      </c>
      <c r="AR472" s="400">
        <v>6.6669999999999993E-3</v>
      </c>
      <c r="AS472" s="400">
        <v>6.6669999999999993E-3</v>
      </c>
      <c r="AT472" s="400"/>
      <c r="AW472" s="226"/>
      <c r="AX472" s="226"/>
      <c r="AY472" s="212"/>
      <c r="AZ472" s="212"/>
      <c r="BA472" s="212"/>
      <c r="BB472" s="214"/>
      <c r="BC472" s="212"/>
      <c r="BD472" s="212"/>
      <c r="BE472" s="212"/>
      <c r="BF472" s="212"/>
      <c r="BG472" s="214"/>
      <c r="BH472" s="214"/>
      <c r="BI472" s="227"/>
      <c r="BJ472" s="227"/>
      <c r="BK472" s="227"/>
      <c r="BL472" s="214"/>
      <c r="BM472" s="214"/>
      <c r="BN472" s="214"/>
      <c r="BO472" s="214"/>
      <c r="BP472" s="214"/>
      <c r="BQ472" s="214"/>
      <c r="BR472" s="214"/>
      <c r="BS472" s="214"/>
      <c r="BT472" s="215"/>
      <c r="BU472" s="216"/>
      <c r="BV472" s="217"/>
      <c r="BW472" s="213"/>
    </row>
    <row r="473" spans="2:75" ht="15.75" customHeight="1">
      <c r="B473" s="394" t="s">
        <v>1471</v>
      </c>
      <c r="C473" s="395">
        <v>29066331000106</v>
      </c>
      <c r="D473" s="396" t="s">
        <v>18</v>
      </c>
      <c r="E473" s="396" t="s">
        <v>959</v>
      </c>
      <c r="F473" s="396"/>
      <c r="G473" s="397" t="s">
        <v>1048</v>
      </c>
      <c r="H473" s="397" t="s">
        <v>62</v>
      </c>
      <c r="I473" s="397" t="s">
        <v>62</v>
      </c>
      <c r="J473" s="397" t="s">
        <v>907</v>
      </c>
      <c r="K473" s="398" t="s">
        <v>81</v>
      </c>
      <c r="L473" s="399"/>
      <c r="M473" s="399" t="s">
        <v>62</v>
      </c>
      <c r="N473" s="398">
        <v>456330</v>
      </c>
      <c r="O473" s="398" t="s">
        <v>1675</v>
      </c>
      <c r="P473" s="402">
        <v>43097</v>
      </c>
      <c r="Q473" s="403">
        <v>49514168.479999997</v>
      </c>
      <c r="R473" s="403">
        <v>100017510.74944441</v>
      </c>
      <c r="S473" s="398">
        <v>6</v>
      </c>
      <c r="T473" s="400">
        <v>-7.1524548965854917E-2</v>
      </c>
      <c r="U473" s="400">
        <v>-0.92461180474092053</v>
      </c>
      <c r="V473" s="400">
        <v>-5.8886246154802424E-2</v>
      </c>
      <c r="W473" s="400">
        <v>-0.57728211233660631</v>
      </c>
      <c r="X473" s="400">
        <v>6.2249064573402846E-2</v>
      </c>
      <c r="Y473" s="400">
        <v>0.47204596485941491</v>
      </c>
      <c r="Z473" s="400">
        <v>0.11430707472816315</v>
      </c>
      <c r="AA473" s="400">
        <v>0.64975846976681839</v>
      </c>
      <c r="AB473" s="400">
        <v>6.222399620175894E-2</v>
      </c>
      <c r="AC473" s="404">
        <v>-2.5055148265507938</v>
      </c>
      <c r="AD473" s="607">
        <v>29066638000107</v>
      </c>
      <c r="AE473" s="401" t="s">
        <v>551</v>
      </c>
      <c r="AF473" s="401" t="s">
        <v>1028</v>
      </c>
      <c r="AG473" s="405" t="s">
        <v>1836</v>
      </c>
      <c r="AH473" s="405" t="s">
        <v>1019</v>
      </c>
      <c r="AI473" s="405">
        <v>25000</v>
      </c>
      <c r="AJ473" s="405">
        <v>0</v>
      </c>
      <c r="AK473" s="405">
        <v>10000</v>
      </c>
      <c r="AL473" s="400">
        <v>9.300000000000001E-3</v>
      </c>
      <c r="AM473" s="400" t="s">
        <v>62</v>
      </c>
      <c r="AN473" s="400" t="s">
        <v>62</v>
      </c>
      <c r="AO473" s="401" t="s">
        <v>1675</v>
      </c>
      <c r="AP473" s="401" t="s">
        <v>24</v>
      </c>
      <c r="AQ473" s="407" t="s">
        <v>977</v>
      </c>
      <c r="AR473" s="400">
        <v>5.0697399999999988E-3</v>
      </c>
      <c r="AS473" s="400">
        <v>5.0697399999999988E-3</v>
      </c>
      <c r="AT473" s="400"/>
      <c r="AW473" s="226"/>
      <c r="AX473" s="226"/>
      <c r="AY473" s="212"/>
      <c r="AZ473" s="212"/>
      <c r="BA473" s="212"/>
      <c r="BB473" s="214"/>
      <c r="BC473" s="212"/>
      <c r="BD473" s="212"/>
      <c r="BE473" s="212"/>
      <c r="BF473" s="212"/>
      <c r="BG473" s="214"/>
      <c r="BH473" s="214"/>
      <c r="BI473" s="227"/>
      <c r="BJ473" s="227"/>
      <c r="BK473" s="227"/>
      <c r="BL473" s="249"/>
      <c r="BM473" s="214"/>
      <c r="BN473" s="214"/>
      <c r="BO473" s="214"/>
      <c r="BP473" s="214"/>
      <c r="BQ473" s="214"/>
      <c r="BR473" s="214"/>
      <c r="BS473" s="214"/>
      <c r="BT473" s="215"/>
      <c r="BU473" s="216"/>
      <c r="BV473" s="217"/>
      <c r="BW473" s="213"/>
    </row>
    <row r="474" spans="2:75" ht="15.75" customHeight="1">
      <c r="B474" s="394" t="s">
        <v>1475</v>
      </c>
      <c r="C474" s="395">
        <v>27739565000141</v>
      </c>
      <c r="D474" s="396" t="s">
        <v>18</v>
      </c>
      <c r="E474" s="396" t="s">
        <v>959</v>
      </c>
      <c r="F474" s="396"/>
      <c r="G474" s="397"/>
      <c r="H474" s="397" t="s">
        <v>62</v>
      </c>
      <c r="I474" s="397" t="s">
        <v>62</v>
      </c>
      <c r="J474" s="397" t="s">
        <v>907</v>
      </c>
      <c r="K474" s="398" t="s">
        <v>81</v>
      </c>
      <c r="L474" s="399"/>
      <c r="M474" s="399" t="s">
        <v>62</v>
      </c>
      <c r="N474" s="398">
        <v>444278</v>
      </c>
      <c r="O474" s="398" t="s">
        <v>1675</v>
      </c>
      <c r="P474" s="402">
        <v>42921</v>
      </c>
      <c r="Q474" s="403">
        <v>5884528.2199999997</v>
      </c>
      <c r="R474" s="403">
        <v>12191714.086269844</v>
      </c>
      <c r="S474" s="398">
        <v>6</v>
      </c>
      <c r="T474" s="400">
        <v>-2.615258588210001E-2</v>
      </c>
      <c r="U474" s="400">
        <v>-0.33807958219539652</v>
      </c>
      <c r="V474" s="400">
        <v>-9.3012003671149035E-3</v>
      </c>
      <c r="W474" s="400">
        <v>-9.1182864349661219E-2</v>
      </c>
      <c r="X474" s="400">
        <v>7.1168328116920199E-2</v>
      </c>
      <c r="Y474" s="400">
        <v>0.53968236058822705</v>
      </c>
      <c r="Z474" s="400">
        <v>0.1226413942543938</v>
      </c>
      <c r="AA474" s="400">
        <v>0.69713344384247911</v>
      </c>
      <c r="AB474" s="400">
        <v>5.2045113806223238E-2</v>
      </c>
      <c r="AC474" s="404">
        <v>-2.0202296865313767</v>
      </c>
      <c r="AD474" s="607">
        <v>23729512000199</v>
      </c>
      <c r="AE474" s="401" t="s">
        <v>107</v>
      </c>
      <c r="AF474" s="401" t="s">
        <v>1018</v>
      </c>
      <c r="AG474" s="405" t="s">
        <v>1835</v>
      </c>
      <c r="AH474" s="405" t="s">
        <v>1019</v>
      </c>
      <c r="AI474" s="405">
        <v>5000</v>
      </c>
      <c r="AJ474" s="405">
        <v>1000</v>
      </c>
      <c r="AK474" s="405">
        <v>1000</v>
      </c>
      <c r="AL474" s="400">
        <v>0</v>
      </c>
      <c r="AM474" s="400" t="s">
        <v>62</v>
      </c>
      <c r="AN474" s="400" t="s">
        <v>62</v>
      </c>
      <c r="AO474" s="401" t="s">
        <v>1678</v>
      </c>
      <c r="AP474" s="401" t="s">
        <v>24</v>
      </c>
      <c r="AQ474" s="407" t="s">
        <v>977</v>
      </c>
      <c r="AR474" s="400">
        <v>4.3499199999999993E-3</v>
      </c>
      <c r="AS474" s="400">
        <v>4.3499199999999993E-3</v>
      </c>
      <c r="AT474" s="400"/>
      <c r="AW474" s="226"/>
      <c r="AX474" s="226"/>
      <c r="AY474" s="212"/>
      <c r="AZ474" s="212"/>
      <c r="BA474" s="212"/>
      <c r="BB474" s="214"/>
      <c r="BC474" s="212"/>
      <c r="BD474" s="212"/>
      <c r="BE474" s="212"/>
      <c r="BF474" s="212"/>
      <c r="BG474" s="214"/>
      <c r="BH474" s="214"/>
      <c r="BI474" s="227"/>
      <c r="BJ474" s="227"/>
      <c r="BK474" s="227"/>
      <c r="BL474" s="249"/>
      <c r="BM474" s="214"/>
      <c r="BN474" s="214"/>
      <c r="BO474" s="214"/>
      <c r="BP474" s="214"/>
      <c r="BQ474" s="214"/>
      <c r="BR474" s="214"/>
      <c r="BS474" s="214"/>
      <c r="BT474" s="215"/>
      <c r="BU474" s="216"/>
      <c r="BV474" s="217"/>
      <c r="BW474" s="213"/>
    </row>
    <row r="475" spans="2:75" ht="15.75" customHeight="1">
      <c r="B475" s="394" t="s">
        <v>1667</v>
      </c>
      <c r="C475" s="395">
        <v>41326212000140</v>
      </c>
      <c r="D475" s="396" t="s">
        <v>27</v>
      </c>
      <c r="E475" s="396" t="s">
        <v>903</v>
      </c>
      <c r="F475" s="396"/>
      <c r="G475" s="397"/>
      <c r="H475" s="397" t="s">
        <v>62</v>
      </c>
      <c r="I475" s="397" t="s">
        <v>62</v>
      </c>
      <c r="J475" s="397" t="s">
        <v>907</v>
      </c>
      <c r="K475" s="398" t="s">
        <v>81</v>
      </c>
      <c r="L475" s="399"/>
      <c r="M475" s="399" t="s">
        <v>62</v>
      </c>
      <c r="N475" s="398">
        <v>594210</v>
      </c>
      <c r="O475" s="398" t="s">
        <v>1678</v>
      </c>
      <c r="P475" s="402">
        <v>44329</v>
      </c>
      <c r="Q475" s="403">
        <v>27158525.09</v>
      </c>
      <c r="R475" s="403">
        <v>53793277.054087259</v>
      </c>
      <c r="S475" s="398">
        <v>6</v>
      </c>
      <c r="T475" s="400">
        <v>-0.21278317541405822</v>
      </c>
      <c r="U475" s="400">
        <v>-2.7506896398887992</v>
      </c>
      <c r="V475" s="400">
        <v>-0.22593571603227036</v>
      </c>
      <c r="W475" s="400">
        <v>-2.2149254863439052</v>
      </c>
      <c r="X475" s="400" t="s">
        <v>1781</v>
      </c>
      <c r="Y475" s="400" t="s">
        <v>1781</v>
      </c>
      <c r="Z475" s="400" t="s">
        <v>1781</v>
      </c>
      <c r="AA475" s="400" t="s">
        <v>1781</v>
      </c>
      <c r="AB475" s="400">
        <v>0.34964965918585528</v>
      </c>
      <c r="AC475" s="404">
        <v>-0.83555395265485333</v>
      </c>
      <c r="AD475" s="607">
        <v>41326197000130</v>
      </c>
      <c r="AE475" s="401" t="s">
        <v>1814</v>
      </c>
      <c r="AF475" s="401" t="s">
        <v>1023</v>
      </c>
      <c r="AG475" s="405" t="s">
        <v>96</v>
      </c>
      <c r="AH475" s="405" t="s">
        <v>1019</v>
      </c>
      <c r="AI475" s="405">
        <v>5000</v>
      </c>
      <c r="AJ475" s="405" t="s">
        <v>1797</v>
      </c>
      <c r="AK475" s="405" t="s">
        <v>1797</v>
      </c>
      <c r="AL475" s="400">
        <v>1.95E-2</v>
      </c>
      <c r="AM475" s="400">
        <v>0.2</v>
      </c>
      <c r="AN475" s="400" t="s">
        <v>1086</v>
      </c>
      <c r="AO475" s="401" t="s">
        <v>1678</v>
      </c>
      <c r="AP475" s="401" t="s">
        <v>1021</v>
      </c>
      <c r="AQ475" s="407" t="s">
        <v>985</v>
      </c>
      <c r="AR475" s="400">
        <v>5.1999999999999998E-3</v>
      </c>
      <c r="AS475" s="400">
        <v>5.1999999999999998E-3</v>
      </c>
      <c r="AT475" s="400"/>
      <c r="AW475" s="226"/>
      <c r="AX475" s="226"/>
      <c r="AY475" s="212"/>
      <c r="AZ475" s="212"/>
      <c r="BA475" s="212"/>
      <c r="BB475" s="214"/>
      <c r="BC475" s="212"/>
      <c r="BD475" s="212"/>
      <c r="BE475" s="212"/>
      <c r="BF475" s="212"/>
      <c r="BG475" s="214"/>
      <c r="BH475" s="214"/>
      <c r="BI475" s="227"/>
      <c r="BJ475" s="227"/>
      <c r="BK475" s="227"/>
      <c r="BL475" s="214"/>
      <c r="BM475" s="214"/>
      <c r="BN475" s="214"/>
      <c r="BO475" s="214"/>
      <c r="BP475" s="214"/>
      <c r="BQ475" s="214"/>
      <c r="BR475" s="214"/>
      <c r="BS475" s="214"/>
      <c r="BT475" s="215"/>
      <c r="BU475" s="216"/>
      <c r="BV475" s="217"/>
      <c r="BW475" s="213"/>
    </row>
    <row r="476" spans="2:75" ht="15.75" customHeight="1">
      <c r="B476" s="394" t="s">
        <v>1668</v>
      </c>
      <c r="C476" s="395">
        <v>41409952000140</v>
      </c>
      <c r="D476" s="396" t="s">
        <v>27</v>
      </c>
      <c r="E476" s="396" t="s">
        <v>903</v>
      </c>
      <c r="F476" s="396"/>
      <c r="G476" s="397"/>
      <c r="H476" s="397" t="s">
        <v>62</v>
      </c>
      <c r="I476" s="397" t="s">
        <v>62</v>
      </c>
      <c r="J476" s="397" t="s">
        <v>907</v>
      </c>
      <c r="K476" s="398" t="s">
        <v>82</v>
      </c>
      <c r="L476" s="399"/>
      <c r="M476" s="399" t="s">
        <v>62</v>
      </c>
      <c r="N476" s="398">
        <v>594350</v>
      </c>
      <c r="O476" s="398" t="s">
        <v>1675</v>
      </c>
      <c r="P476" s="402">
        <v>44329</v>
      </c>
      <c r="Q476" s="403">
        <v>2543604.0699999998</v>
      </c>
      <c r="R476" s="403">
        <v>39169887.85412696</v>
      </c>
      <c r="S476" s="398">
        <v>6</v>
      </c>
      <c r="T476" s="400">
        <v>-0.31181855052522589</v>
      </c>
      <c r="U476" s="400">
        <v>-4.0309392638108603</v>
      </c>
      <c r="V476" s="400">
        <v>-0.28564462131016688</v>
      </c>
      <c r="W476" s="400">
        <v>-2.8002724088411775</v>
      </c>
      <c r="X476" s="400" t="s">
        <v>1781</v>
      </c>
      <c r="Y476" s="400" t="s">
        <v>1781</v>
      </c>
      <c r="Z476" s="400" t="s">
        <v>1781</v>
      </c>
      <c r="AA476" s="400" t="s">
        <v>1781</v>
      </c>
      <c r="AB476" s="400">
        <v>0.33643501319826868</v>
      </c>
      <c r="AC476" s="404">
        <v>-1.1210615983148033</v>
      </c>
      <c r="AD476" s="607">
        <v>41326197000130</v>
      </c>
      <c r="AE476" s="401" t="s">
        <v>1814</v>
      </c>
      <c r="AF476" s="401" t="s">
        <v>1023</v>
      </c>
      <c r="AG476" s="405" t="s">
        <v>96</v>
      </c>
      <c r="AH476" s="405" t="s">
        <v>1019</v>
      </c>
      <c r="AI476" s="405">
        <v>5000</v>
      </c>
      <c r="AJ476" s="405" t="s">
        <v>1797</v>
      </c>
      <c r="AK476" s="405" t="s">
        <v>1797</v>
      </c>
      <c r="AL476" s="400">
        <v>1.95E-2</v>
      </c>
      <c r="AM476" s="400">
        <v>0.2</v>
      </c>
      <c r="AN476" s="400" t="s">
        <v>1086</v>
      </c>
      <c r="AO476" s="401" t="s">
        <v>1678</v>
      </c>
      <c r="AP476" s="401" t="s">
        <v>1021</v>
      </c>
      <c r="AQ476" s="407" t="s">
        <v>985</v>
      </c>
      <c r="AR476" s="400">
        <v>5.1999999999999998E-3</v>
      </c>
      <c r="AS476" s="400">
        <v>5.1999999999999998E-3</v>
      </c>
      <c r="AT476" s="400"/>
      <c r="AW476" s="226"/>
      <c r="AX476" s="226"/>
      <c r="AY476" s="212"/>
      <c r="AZ476" s="212"/>
      <c r="BA476" s="212"/>
      <c r="BB476" s="214"/>
      <c r="BC476" s="212"/>
      <c r="BD476" s="212"/>
      <c r="BE476" s="212"/>
      <c r="BF476" s="212"/>
      <c r="BG476" s="214"/>
      <c r="BH476" s="214"/>
      <c r="BI476" s="227"/>
      <c r="BJ476" s="227"/>
      <c r="BK476" s="227"/>
      <c r="BL476" s="214"/>
      <c r="BM476" s="214"/>
      <c r="BN476" s="214"/>
      <c r="BO476" s="214"/>
      <c r="BP476" s="214"/>
      <c r="BQ476" s="214"/>
      <c r="BR476" s="214"/>
      <c r="BS476" s="214"/>
      <c r="BT476" s="215"/>
      <c r="BU476" s="216"/>
      <c r="BV476" s="217"/>
      <c r="BW476" s="213"/>
    </row>
    <row r="477" spans="2:75" ht="15.75" customHeight="1">
      <c r="B477" s="394" t="s">
        <v>1104</v>
      </c>
      <c r="C477" s="395">
        <v>22681798000117</v>
      </c>
      <c r="D477" s="396" t="s">
        <v>18</v>
      </c>
      <c r="E477" s="396" t="s">
        <v>916</v>
      </c>
      <c r="F477" s="396" t="s">
        <v>961</v>
      </c>
      <c r="G477" s="397" t="s">
        <v>1048</v>
      </c>
      <c r="H477" s="397" t="s">
        <v>62</v>
      </c>
      <c r="I477" s="397" t="s">
        <v>1658</v>
      </c>
      <c r="J477" s="397" t="s">
        <v>904</v>
      </c>
      <c r="K477" s="398" t="s">
        <v>81</v>
      </c>
      <c r="L477" s="399"/>
      <c r="M477" s="399" t="s">
        <v>1775</v>
      </c>
      <c r="N477" s="398">
        <v>403822</v>
      </c>
      <c r="O477" s="398" t="s">
        <v>1675</v>
      </c>
      <c r="P477" s="402">
        <v>42219</v>
      </c>
      <c r="Q477" s="403">
        <v>507079895.44999999</v>
      </c>
      <c r="R477" s="403">
        <v>546323480.66595256</v>
      </c>
      <c r="S477" s="398">
        <v>7</v>
      </c>
      <c r="T477" s="400">
        <v>7.9789669046282929E-2</v>
      </c>
      <c r="U477" s="400">
        <v>1.0314566252180577</v>
      </c>
      <c r="V477" s="400">
        <v>0.10550274510114988</v>
      </c>
      <c r="W477" s="400">
        <v>1.0342796752435763</v>
      </c>
      <c r="X477" s="400">
        <v>0.13658286272553721</v>
      </c>
      <c r="Y477" s="400">
        <v>1.0357326597656982</v>
      </c>
      <c r="Z477" s="400">
        <v>0.18696109916889769</v>
      </c>
      <c r="AA477" s="400">
        <v>1.0627474982698952</v>
      </c>
      <c r="AB477" s="400">
        <v>1.6754186491688648E-3</v>
      </c>
      <c r="AC477" s="404">
        <v>1.8917619431738006</v>
      </c>
      <c r="AD477" s="607" t="s">
        <v>62</v>
      </c>
      <c r="AE477" s="401" t="s">
        <v>176</v>
      </c>
      <c r="AF477" s="401" t="s">
        <v>1018</v>
      </c>
      <c r="AG477" s="405" t="s">
        <v>1835</v>
      </c>
      <c r="AH477" s="405" t="s">
        <v>1024</v>
      </c>
      <c r="AI477" s="405">
        <v>500</v>
      </c>
      <c r="AJ477" s="405">
        <v>300</v>
      </c>
      <c r="AK477" s="405">
        <v>300</v>
      </c>
      <c r="AL477" s="400">
        <v>4.0000000000000001E-3</v>
      </c>
      <c r="AM477" s="400">
        <v>0.1</v>
      </c>
      <c r="AN477" s="400" t="s">
        <v>62</v>
      </c>
      <c r="AO477" s="401" t="s">
        <v>1678</v>
      </c>
      <c r="AP477" s="401" t="s">
        <v>18</v>
      </c>
      <c r="AQ477" s="407" t="s">
        <v>1730</v>
      </c>
      <c r="AR477" s="400">
        <v>1E-3</v>
      </c>
      <c r="AS477" s="400">
        <v>1E-3</v>
      </c>
      <c r="AT477" s="400"/>
      <c r="AW477" s="226"/>
      <c r="AX477" s="226"/>
      <c r="AY477" s="212"/>
      <c r="AZ477" s="212"/>
      <c r="BA477" s="212"/>
      <c r="BB477" s="214"/>
      <c r="BC477" s="212"/>
      <c r="BD477" s="212"/>
      <c r="BE477" s="212"/>
      <c r="BF477" s="212"/>
      <c r="BG477" s="214"/>
      <c r="BH477" s="214"/>
      <c r="BI477" s="227"/>
      <c r="BJ477" s="227"/>
      <c r="BK477" s="227"/>
      <c r="BL477" s="214"/>
      <c r="BM477" s="214"/>
      <c r="BN477" s="214"/>
      <c r="BO477" s="214"/>
      <c r="BP477" s="214"/>
      <c r="BQ477" s="214"/>
      <c r="BR477" s="214"/>
      <c r="BS477" s="214"/>
      <c r="BT477" s="215"/>
      <c r="BU477" s="216"/>
      <c r="BV477" s="217"/>
      <c r="BW477" s="213"/>
    </row>
    <row r="478" spans="2:75" ht="15.75" customHeight="1">
      <c r="B478" s="394" t="s">
        <v>1131</v>
      </c>
      <c r="C478" s="395">
        <v>34109809000178</v>
      </c>
      <c r="D478" s="396" t="s">
        <v>18</v>
      </c>
      <c r="E478" s="396" t="s">
        <v>916</v>
      </c>
      <c r="F478" s="396" t="s">
        <v>961</v>
      </c>
      <c r="G478" s="397" t="s">
        <v>1048</v>
      </c>
      <c r="H478" s="397" t="s">
        <v>62</v>
      </c>
      <c r="I478" s="397"/>
      <c r="J478" s="397" t="s">
        <v>904</v>
      </c>
      <c r="K478" s="398" t="s">
        <v>81</v>
      </c>
      <c r="L478" s="399"/>
      <c r="M478" s="399" t="s">
        <v>1775</v>
      </c>
      <c r="N478" s="398">
        <v>527017</v>
      </c>
      <c r="O478" s="398" t="s">
        <v>1675</v>
      </c>
      <c r="P478" s="402">
        <v>43769</v>
      </c>
      <c r="Q478" s="403">
        <v>55262801.140000001</v>
      </c>
      <c r="R478" s="403">
        <v>24703214.021468256</v>
      </c>
      <c r="S478" s="398">
        <v>7</v>
      </c>
      <c r="T478" s="400">
        <v>8.6401537650901972E-2</v>
      </c>
      <c r="U478" s="400">
        <v>1.1169295411835274</v>
      </c>
      <c r="V478" s="400">
        <v>0.11687025034260667</v>
      </c>
      <c r="W478" s="400">
        <v>1.1457192365383226</v>
      </c>
      <c r="X478" s="400">
        <v>0.16338562786645494</v>
      </c>
      <c r="Y478" s="400">
        <v>1.2389828968343317</v>
      </c>
      <c r="Z478" s="400" t="s">
        <v>1781</v>
      </c>
      <c r="AA478" s="400" t="s">
        <v>1781</v>
      </c>
      <c r="AB478" s="400">
        <v>2.9186531457089109E-3</v>
      </c>
      <c r="AC478" s="404">
        <v>4.5934773052394595</v>
      </c>
      <c r="AD478" s="607">
        <v>32388077000177</v>
      </c>
      <c r="AE478" s="401" t="s">
        <v>215</v>
      </c>
      <c r="AF478" s="401" t="s">
        <v>1026</v>
      </c>
      <c r="AG478" s="405" t="s">
        <v>1027</v>
      </c>
      <c r="AH478" s="405" t="s">
        <v>1024</v>
      </c>
      <c r="AI478" s="405">
        <v>1000</v>
      </c>
      <c r="AJ478" s="405">
        <v>500</v>
      </c>
      <c r="AK478" s="405">
        <v>500</v>
      </c>
      <c r="AL478" s="400">
        <v>2.5000000000000001E-3</v>
      </c>
      <c r="AM478" s="400">
        <v>0.2</v>
      </c>
      <c r="AN478" s="400" t="s">
        <v>103</v>
      </c>
      <c r="AO478" s="401" t="s">
        <v>1678</v>
      </c>
      <c r="AP478" s="401" t="s">
        <v>18</v>
      </c>
      <c r="AQ478" s="407" t="s">
        <v>973</v>
      </c>
      <c r="AR478" s="400">
        <v>6.6666666666666664E-4</v>
      </c>
      <c r="AS478" s="400">
        <v>6.6666666666666664E-4</v>
      </c>
      <c r="AT478" s="400"/>
      <c r="AW478" s="226"/>
      <c r="AX478" s="226"/>
      <c r="AY478" s="212"/>
      <c r="AZ478" s="212"/>
      <c r="BA478" s="212"/>
      <c r="BB478" s="214"/>
      <c r="BC478" s="212"/>
      <c r="BD478" s="212"/>
      <c r="BE478" s="212"/>
      <c r="BF478" s="212"/>
      <c r="BG478" s="214"/>
      <c r="BH478" s="214"/>
      <c r="BI478" s="227"/>
      <c r="BJ478" s="227"/>
      <c r="BK478" s="227"/>
      <c r="BL478" s="214"/>
      <c r="BM478" s="214"/>
      <c r="BN478" s="214"/>
      <c r="BO478" s="214"/>
      <c r="BP478" s="214"/>
      <c r="BQ478" s="214"/>
      <c r="BR478" s="214"/>
      <c r="BS478" s="214"/>
      <c r="BT478" s="215"/>
      <c r="BU478" s="216"/>
      <c r="BV478" s="217"/>
      <c r="BW478" s="213"/>
    </row>
    <row r="479" spans="2:75" ht="15.75" customHeight="1">
      <c r="B479" s="394" t="s">
        <v>1189</v>
      </c>
      <c r="C479" s="395">
        <v>45294958000170</v>
      </c>
      <c r="D479" s="396" t="s">
        <v>18</v>
      </c>
      <c r="E479" s="396" t="s">
        <v>959</v>
      </c>
      <c r="F479" s="396" t="s">
        <v>961</v>
      </c>
      <c r="G479" s="397"/>
      <c r="H479" s="397" t="s">
        <v>62</v>
      </c>
      <c r="I479" s="397"/>
      <c r="J479" s="397" t="s">
        <v>907</v>
      </c>
      <c r="K479" s="398" t="s">
        <v>82</v>
      </c>
      <c r="L479" s="399"/>
      <c r="M479" s="399" t="s">
        <v>62</v>
      </c>
      <c r="N479" s="398">
        <v>648582</v>
      </c>
      <c r="O479" s="398" t="s">
        <v>1675</v>
      </c>
      <c r="P479" s="402">
        <v>44678</v>
      </c>
      <c r="Q479" s="403">
        <v>25581319.710000001</v>
      </c>
      <c r="R479" s="403" t="s">
        <v>1781</v>
      </c>
      <c r="S479" s="398">
        <v>7</v>
      </c>
      <c r="T479" s="400" t="s">
        <v>1781</v>
      </c>
      <c r="U479" s="400" t="s">
        <v>1781</v>
      </c>
      <c r="V479" s="400" t="s">
        <v>1781</v>
      </c>
      <c r="W479" s="400" t="s">
        <v>1781</v>
      </c>
      <c r="X479" s="400" t="s">
        <v>1781</v>
      </c>
      <c r="Y479" s="400" t="s">
        <v>1781</v>
      </c>
      <c r="Z479" s="400" t="s">
        <v>1781</v>
      </c>
      <c r="AA479" s="400" t="s">
        <v>1781</v>
      </c>
      <c r="AB479" s="400" t="s">
        <v>1781</v>
      </c>
      <c r="AC479" s="404" t="s">
        <v>1781</v>
      </c>
      <c r="AD479" s="607" t="s">
        <v>62</v>
      </c>
      <c r="AE479" s="401" t="s">
        <v>1799</v>
      </c>
      <c r="AF479" s="401" t="s">
        <v>1018</v>
      </c>
      <c r="AG479" s="405" t="s">
        <v>1835</v>
      </c>
      <c r="AH479" s="405" t="s">
        <v>1019</v>
      </c>
      <c r="AI479" s="405">
        <v>0</v>
      </c>
      <c r="AJ479" s="405" t="s">
        <v>1797</v>
      </c>
      <c r="AK479" s="405">
        <v>0</v>
      </c>
      <c r="AL479" s="400">
        <v>8.0000000000000002E-3</v>
      </c>
      <c r="AM479" s="400">
        <v>0.2</v>
      </c>
      <c r="AN479" s="400" t="s">
        <v>1798</v>
      </c>
      <c r="AO479" s="401" t="s">
        <v>1678</v>
      </c>
      <c r="AP479" s="401" t="s">
        <v>24</v>
      </c>
      <c r="AQ479" s="407" t="s">
        <v>977</v>
      </c>
      <c r="AR479" s="400">
        <v>2.6666666666666666E-3</v>
      </c>
      <c r="AS479" s="400">
        <v>2.6666666666666666E-3</v>
      </c>
      <c r="AT479" s="400"/>
      <c r="AW479" s="226"/>
      <c r="AX479" s="226"/>
      <c r="AY479" s="212"/>
      <c r="AZ479" s="212"/>
      <c r="BA479" s="212"/>
      <c r="BB479" s="214"/>
      <c r="BC479" s="212"/>
      <c r="BD479" s="212"/>
      <c r="BE479" s="212"/>
      <c r="BF479" s="212"/>
      <c r="BG479" s="214"/>
      <c r="BH479" s="214"/>
      <c r="BI479" s="227"/>
      <c r="BJ479" s="227"/>
      <c r="BK479" s="227"/>
      <c r="BL479" s="214"/>
      <c r="BM479" s="214"/>
      <c r="BN479" s="214"/>
      <c r="BO479" s="214"/>
      <c r="BP479" s="214"/>
      <c r="BQ479" s="214"/>
      <c r="BR479" s="214"/>
      <c r="BS479" s="214"/>
      <c r="BT479" s="215"/>
      <c r="BU479" s="216"/>
      <c r="BV479" s="217"/>
      <c r="BW479" s="213"/>
    </row>
    <row r="480" spans="2:75" ht="15.75" customHeight="1">
      <c r="B480" s="394" t="s">
        <v>676</v>
      </c>
      <c r="C480" s="395">
        <v>36017289000107</v>
      </c>
      <c r="D480" s="396" t="s">
        <v>18</v>
      </c>
      <c r="E480" s="396" t="s">
        <v>916</v>
      </c>
      <c r="F480" s="396" t="s">
        <v>961</v>
      </c>
      <c r="G480" s="397" t="s">
        <v>1048</v>
      </c>
      <c r="H480" s="397" t="s">
        <v>62</v>
      </c>
      <c r="I480" s="397" t="s">
        <v>62</v>
      </c>
      <c r="J480" s="397" t="s">
        <v>904</v>
      </c>
      <c r="K480" s="398" t="s">
        <v>81</v>
      </c>
      <c r="L480" s="399"/>
      <c r="M480" s="399" t="s">
        <v>1775</v>
      </c>
      <c r="N480" s="398">
        <v>546496</v>
      </c>
      <c r="O480" s="398" t="s">
        <v>1675</v>
      </c>
      <c r="P480" s="402">
        <v>44042</v>
      </c>
      <c r="Q480" s="403">
        <v>408060251.61000001</v>
      </c>
      <c r="R480" s="403">
        <v>214570625.15682527</v>
      </c>
      <c r="S480" s="398">
        <v>7</v>
      </c>
      <c r="T480" s="400">
        <v>8.5390796213933529E-2</v>
      </c>
      <c r="U480" s="400">
        <v>1.1038634893499399</v>
      </c>
      <c r="V480" s="400">
        <v>0.11289645783122637</v>
      </c>
      <c r="W480" s="400">
        <v>1.1067627826165281</v>
      </c>
      <c r="X480" s="400">
        <v>0.15189289971567144</v>
      </c>
      <c r="Y480" s="400">
        <v>1.1518314514916246</v>
      </c>
      <c r="Z480" s="400" t="s">
        <v>1781</v>
      </c>
      <c r="AA480" s="400" t="s">
        <v>1781</v>
      </c>
      <c r="AB480" s="400">
        <v>2.81178134408115E-3</v>
      </c>
      <c r="AC480" s="404">
        <v>3.4997762378345425</v>
      </c>
      <c r="AD480" s="607" t="s">
        <v>62</v>
      </c>
      <c r="AE480" s="401" t="s">
        <v>674</v>
      </c>
      <c r="AF480" s="401" t="s">
        <v>1045</v>
      </c>
      <c r="AG480" s="405" t="s">
        <v>1045</v>
      </c>
      <c r="AH480" s="405" t="s">
        <v>1024</v>
      </c>
      <c r="AI480" s="405">
        <v>100</v>
      </c>
      <c r="AJ480" s="405">
        <v>100</v>
      </c>
      <c r="AK480" s="405">
        <v>100</v>
      </c>
      <c r="AL480" s="400">
        <v>4.0000000000000001E-3</v>
      </c>
      <c r="AM480" s="400" t="s">
        <v>62</v>
      </c>
      <c r="AN480" s="400" t="s">
        <v>103</v>
      </c>
      <c r="AO480" s="401" t="s">
        <v>1678</v>
      </c>
      <c r="AP480" s="401" t="s">
        <v>18</v>
      </c>
      <c r="AQ480" s="407" t="s">
        <v>973</v>
      </c>
      <c r="AR480" s="400">
        <v>7.9999999999999993E-4</v>
      </c>
      <c r="AS480" s="400">
        <v>7.9999999999999993E-4</v>
      </c>
      <c r="AT480" s="400"/>
      <c r="AW480" s="226"/>
      <c r="AX480" s="226"/>
      <c r="AY480" s="212"/>
      <c r="AZ480" s="212"/>
      <c r="BA480" s="212"/>
      <c r="BB480" s="214"/>
      <c r="BC480" s="212"/>
      <c r="BD480" s="212"/>
      <c r="BE480" s="212"/>
      <c r="BF480" s="212"/>
      <c r="BG480" s="214"/>
      <c r="BH480" s="214"/>
      <c r="BI480" s="227"/>
      <c r="BJ480" s="227"/>
      <c r="BK480" s="227"/>
      <c r="BL480" s="214"/>
      <c r="BM480" s="214"/>
      <c r="BN480" s="214"/>
      <c r="BO480" s="214"/>
      <c r="BP480" s="214"/>
      <c r="BQ480" s="214"/>
      <c r="BR480" s="214"/>
      <c r="BS480" s="214"/>
      <c r="BT480" s="215"/>
      <c r="BU480" s="216"/>
      <c r="BV480" s="217"/>
      <c r="BW480" s="213"/>
    </row>
    <row r="481" spans="2:75" ht="15.75" customHeight="1">
      <c r="B481" s="394" t="s">
        <v>1611</v>
      </c>
      <c r="C481" s="395">
        <v>44209582000196</v>
      </c>
      <c r="D481" s="396" t="s">
        <v>27</v>
      </c>
      <c r="E481" s="396" t="s">
        <v>31</v>
      </c>
      <c r="F481" s="396" t="s">
        <v>999</v>
      </c>
      <c r="G481" s="397"/>
      <c r="H481" s="397" t="s">
        <v>62</v>
      </c>
      <c r="I481" s="397" t="s">
        <v>62</v>
      </c>
      <c r="J481" s="397" t="s">
        <v>907</v>
      </c>
      <c r="K481" s="398" t="s">
        <v>82</v>
      </c>
      <c r="L481" s="399"/>
      <c r="M481" s="399" t="s">
        <v>1775</v>
      </c>
      <c r="N481" s="398">
        <v>624985</v>
      </c>
      <c r="O481" s="398" t="s">
        <v>1675</v>
      </c>
      <c r="P481" s="402">
        <v>44523</v>
      </c>
      <c r="Q481" s="403">
        <v>2839068.09</v>
      </c>
      <c r="R481" s="403" t="s">
        <v>1781</v>
      </c>
      <c r="S481" s="398">
        <v>7</v>
      </c>
      <c r="T481" s="400">
        <v>-0.57893674741405854</v>
      </c>
      <c r="U481" s="400">
        <v>-7.4840283314878908</v>
      </c>
      <c r="V481" s="400" t="s">
        <v>1781</v>
      </c>
      <c r="W481" s="400" t="s">
        <v>1781</v>
      </c>
      <c r="X481" s="400" t="s">
        <v>1781</v>
      </c>
      <c r="Y481" s="400" t="s">
        <v>1781</v>
      </c>
      <c r="Z481" s="400" t="s">
        <v>1781</v>
      </c>
      <c r="AA481" s="400" t="s">
        <v>1781</v>
      </c>
      <c r="AB481" s="400" t="s">
        <v>1781</v>
      </c>
      <c r="AC481" s="404" t="s">
        <v>1781</v>
      </c>
      <c r="AD481" s="607" t="s">
        <v>62</v>
      </c>
      <c r="AE481" s="401" t="s">
        <v>1804</v>
      </c>
      <c r="AF481" s="401" t="s">
        <v>1018</v>
      </c>
      <c r="AG481" s="405" t="s">
        <v>1835</v>
      </c>
      <c r="AH481" s="405" t="s">
        <v>1024</v>
      </c>
      <c r="AI481" s="405">
        <v>1000</v>
      </c>
      <c r="AJ481" s="405">
        <v>100</v>
      </c>
      <c r="AK481" s="405">
        <v>100</v>
      </c>
      <c r="AL481" s="400">
        <v>3.4000000000000002E-3</v>
      </c>
      <c r="AM481" s="400" t="s">
        <v>62</v>
      </c>
      <c r="AN481" s="400" t="s">
        <v>1798</v>
      </c>
      <c r="AO481" s="401" t="s">
        <v>1678</v>
      </c>
      <c r="AP481" s="401" t="s">
        <v>24</v>
      </c>
      <c r="AQ481" s="407" t="s">
        <v>969</v>
      </c>
      <c r="AR481" s="400">
        <v>1.1332199999999999E-3</v>
      </c>
      <c r="AS481" s="400">
        <v>1.1332199999999999E-3</v>
      </c>
      <c r="AT481" s="400"/>
      <c r="AW481" s="226"/>
      <c r="AX481" s="226"/>
      <c r="AY481" s="212"/>
      <c r="AZ481" s="212"/>
      <c r="BA481" s="212"/>
      <c r="BB481" s="214"/>
      <c r="BC481" s="212"/>
      <c r="BD481" s="212"/>
      <c r="BE481" s="212"/>
      <c r="BF481" s="212"/>
      <c r="BG481" s="214"/>
      <c r="BH481" s="214"/>
      <c r="BI481" s="227"/>
      <c r="BJ481" s="227"/>
      <c r="BK481" s="227"/>
      <c r="BL481" s="249"/>
      <c r="BM481" s="214"/>
      <c r="BN481" s="214"/>
      <c r="BO481" s="214"/>
      <c r="BP481" s="214"/>
      <c r="BQ481" s="214"/>
      <c r="BR481" s="214"/>
      <c r="BS481" s="214"/>
      <c r="BT481" s="215"/>
      <c r="BU481" s="216"/>
      <c r="BV481" s="217"/>
      <c r="BW481" s="213"/>
    </row>
    <row r="482" spans="2:75" ht="15.75" customHeight="1">
      <c r="B482" s="394" t="s">
        <v>1612</v>
      </c>
      <c r="C482" s="395">
        <v>41545885000191</v>
      </c>
      <c r="D482" s="396" t="s">
        <v>27</v>
      </c>
      <c r="E482" s="396" t="s">
        <v>31</v>
      </c>
      <c r="F482" s="396" t="s">
        <v>999</v>
      </c>
      <c r="G482" s="397"/>
      <c r="H482" s="397" t="s">
        <v>62</v>
      </c>
      <c r="I482" s="397" t="s">
        <v>62</v>
      </c>
      <c r="J482" s="397" t="s">
        <v>907</v>
      </c>
      <c r="K482" s="398" t="s">
        <v>82</v>
      </c>
      <c r="L482" s="399"/>
      <c r="M482" s="399" t="s">
        <v>1775</v>
      </c>
      <c r="N482" s="398">
        <v>612618</v>
      </c>
      <c r="O482" s="398" t="s">
        <v>1675</v>
      </c>
      <c r="P482" s="402">
        <v>44306</v>
      </c>
      <c r="Q482" s="403">
        <v>15826624.210000001</v>
      </c>
      <c r="R482" s="403">
        <v>36201364.435357116</v>
      </c>
      <c r="S482" s="398">
        <v>7</v>
      </c>
      <c r="T482" s="400">
        <v>-0.62555273568232628</v>
      </c>
      <c r="U482" s="400">
        <v>-8.0866423104041498</v>
      </c>
      <c r="V482" s="400">
        <v>-0.63444031253798339</v>
      </c>
      <c r="W482" s="400">
        <v>-6.2196364633365988</v>
      </c>
      <c r="X482" s="400" t="s">
        <v>1781</v>
      </c>
      <c r="Y482" s="400" t="s">
        <v>1781</v>
      </c>
      <c r="Z482" s="400" t="s">
        <v>1781</v>
      </c>
      <c r="AA482" s="400" t="s">
        <v>1781</v>
      </c>
      <c r="AB482" s="400">
        <v>0.76584828571467956</v>
      </c>
      <c r="AC482" s="404">
        <v>-1.0537153241735926</v>
      </c>
      <c r="AD482" s="607" t="s">
        <v>62</v>
      </c>
      <c r="AE482" s="401" t="s">
        <v>1804</v>
      </c>
      <c r="AF482" s="401" t="s">
        <v>1018</v>
      </c>
      <c r="AG482" s="405" t="s">
        <v>1835</v>
      </c>
      <c r="AH482" s="405" t="s">
        <v>1024</v>
      </c>
      <c r="AI482" s="405">
        <v>0</v>
      </c>
      <c r="AJ482" s="405">
        <v>0</v>
      </c>
      <c r="AK482" s="405">
        <v>0</v>
      </c>
      <c r="AL482" s="400">
        <v>5.0000000000000001E-4</v>
      </c>
      <c r="AM482" s="400" t="s">
        <v>62</v>
      </c>
      <c r="AN482" s="400" t="s">
        <v>62</v>
      </c>
      <c r="AO482" s="401" t="s">
        <v>1678</v>
      </c>
      <c r="AP482" s="401" t="s">
        <v>24</v>
      </c>
      <c r="AQ482" s="407" t="s">
        <v>969</v>
      </c>
      <c r="AR482" s="400">
        <v>1.6664999999999998E-4</v>
      </c>
      <c r="AS482" s="400">
        <v>1.6664999999999998E-4</v>
      </c>
      <c r="AT482" s="400"/>
      <c r="AW482" s="226"/>
      <c r="AX482" s="226"/>
      <c r="AY482" s="212"/>
      <c r="AZ482" s="212"/>
      <c r="BA482" s="212"/>
      <c r="BB482" s="214"/>
      <c r="BC482" s="212"/>
      <c r="BD482" s="212"/>
      <c r="BE482" s="212"/>
      <c r="BF482" s="212"/>
      <c r="BG482" s="214"/>
      <c r="BH482" s="214"/>
      <c r="BI482" s="227"/>
      <c r="BJ482" s="227"/>
      <c r="BK482" s="227"/>
      <c r="BL482" s="249"/>
      <c r="BM482" s="214"/>
      <c r="BN482" s="214"/>
      <c r="BO482" s="214"/>
      <c r="BP482" s="214"/>
      <c r="BQ482" s="214"/>
      <c r="BR482" s="214"/>
      <c r="BS482" s="214"/>
      <c r="BT482" s="215"/>
      <c r="BU482" s="216"/>
      <c r="BV482" s="217"/>
      <c r="BW482" s="213"/>
    </row>
    <row r="483" spans="2:75" ht="15.75" customHeight="1">
      <c r="B483" s="394" t="s">
        <v>1613</v>
      </c>
      <c r="C483" s="395">
        <v>43508446000134</v>
      </c>
      <c r="D483" s="396" t="s">
        <v>27</v>
      </c>
      <c r="E483" s="396" t="s">
        <v>31</v>
      </c>
      <c r="F483" s="396" t="s">
        <v>999</v>
      </c>
      <c r="G483" s="397"/>
      <c r="H483" s="397" t="s">
        <v>62</v>
      </c>
      <c r="I483" s="397" t="s">
        <v>62</v>
      </c>
      <c r="J483" s="397" t="s">
        <v>907</v>
      </c>
      <c r="K483" s="398" t="s">
        <v>82</v>
      </c>
      <c r="L483" s="399"/>
      <c r="M483" s="399" t="s">
        <v>1775</v>
      </c>
      <c r="N483" s="398">
        <v>615986</v>
      </c>
      <c r="O483" s="398" t="s">
        <v>1675</v>
      </c>
      <c r="P483" s="402">
        <v>44469</v>
      </c>
      <c r="Q483" s="403">
        <v>6457112.3899999997</v>
      </c>
      <c r="R483" s="403" t="s">
        <v>1781</v>
      </c>
      <c r="S483" s="398">
        <v>7</v>
      </c>
      <c r="T483" s="400">
        <v>-0.7147110391915118</v>
      </c>
      <c r="U483" s="400">
        <v>-9.2392091019070399</v>
      </c>
      <c r="V483" s="400" t="s">
        <v>1781</v>
      </c>
      <c r="W483" s="400" t="s">
        <v>1781</v>
      </c>
      <c r="X483" s="400" t="s">
        <v>1781</v>
      </c>
      <c r="Y483" s="400" t="s">
        <v>1781</v>
      </c>
      <c r="Z483" s="400" t="s">
        <v>1781</v>
      </c>
      <c r="AA483" s="400" t="s">
        <v>1781</v>
      </c>
      <c r="AB483" s="400" t="s">
        <v>1781</v>
      </c>
      <c r="AC483" s="404" t="s">
        <v>1781</v>
      </c>
      <c r="AD483" s="607" t="s">
        <v>62</v>
      </c>
      <c r="AE483" s="401" t="s">
        <v>1804</v>
      </c>
      <c r="AF483" s="401" t="s">
        <v>1018</v>
      </c>
      <c r="AG483" s="405" t="s">
        <v>1835</v>
      </c>
      <c r="AH483" s="405" t="s">
        <v>1024</v>
      </c>
      <c r="AI483" s="405">
        <v>0</v>
      </c>
      <c r="AJ483" s="405">
        <v>0</v>
      </c>
      <c r="AK483" s="405">
        <v>0</v>
      </c>
      <c r="AL483" s="400">
        <v>3.4000000000000002E-3</v>
      </c>
      <c r="AM483" s="400" t="s">
        <v>62</v>
      </c>
      <c r="AN483" s="400" t="s">
        <v>1798</v>
      </c>
      <c r="AO483" s="401" t="s">
        <v>1678</v>
      </c>
      <c r="AP483" s="401" t="s">
        <v>24</v>
      </c>
      <c r="AQ483" s="407" t="s">
        <v>969</v>
      </c>
      <c r="AR483" s="400">
        <v>1.1332199999999999E-3</v>
      </c>
      <c r="AS483" s="400">
        <v>1.1332199999999999E-3</v>
      </c>
      <c r="AT483" s="400"/>
      <c r="AW483" s="226"/>
      <c r="AX483" s="226"/>
      <c r="AY483" s="212"/>
      <c r="AZ483" s="212"/>
      <c r="BA483" s="212"/>
      <c r="BB483" s="214"/>
      <c r="BC483" s="212"/>
      <c r="BD483" s="212"/>
      <c r="BE483" s="212"/>
      <c r="BF483" s="212"/>
      <c r="BG483" s="214"/>
      <c r="BH483" s="214"/>
      <c r="BI483" s="227"/>
      <c r="BJ483" s="227"/>
      <c r="BK483" s="227"/>
      <c r="BL483" s="214"/>
      <c r="BM483" s="214"/>
      <c r="BN483" s="214"/>
      <c r="BO483" s="214"/>
      <c r="BP483" s="214"/>
      <c r="BQ483" s="214"/>
      <c r="BR483" s="214"/>
      <c r="BS483" s="214"/>
      <c r="BT483" s="215"/>
      <c r="BU483" s="216"/>
      <c r="BV483" s="217"/>
      <c r="BW483" s="213"/>
    </row>
    <row r="484" spans="2:75" ht="15.75" customHeight="1">
      <c r="B484" s="394" t="s">
        <v>1614</v>
      </c>
      <c r="C484" s="395">
        <v>44026806000124</v>
      </c>
      <c r="D484" s="396" t="s">
        <v>27</v>
      </c>
      <c r="E484" s="396" t="s">
        <v>31</v>
      </c>
      <c r="F484" s="396" t="s">
        <v>999</v>
      </c>
      <c r="G484" s="397"/>
      <c r="H484" s="397" t="s">
        <v>62</v>
      </c>
      <c r="I484" s="397" t="s">
        <v>62</v>
      </c>
      <c r="J484" s="397" t="s">
        <v>907</v>
      </c>
      <c r="K484" s="398" t="s">
        <v>82</v>
      </c>
      <c r="L484" s="399"/>
      <c r="M484" s="399" t="s">
        <v>1775</v>
      </c>
      <c r="N484" s="398">
        <v>626082</v>
      </c>
      <c r="O484" s="398" t="s">
        <v>1675</v>
      </c>
      <c r="P484" s="402">
        <v>44530</v>
      </c>
      <c r="Q484" s="403">
        <v>4242281.0199999996</v>
      </c>
      <c r="R484" s="403" t="s">
        <v>1781</v>
      </c>
      <c r="S484" s="398">
        <v>7</v>
      </c>
      <c r="T484" s="400">
        <v>-0.62098168035260093</v>
      </c>
      <c r="U484" s="400">
        <v>-8.0275513859719574</v>
      </c>
      <c r="V484" s="400" t="s">
        <v>1781</v>
      </c>
      <c r="W484" s="400" t="s">
        <v>1781</v>
      </c>
      <c r="X484" s="400" t="s">
        <v>1781</v>
      </c>
      <c r="Y484" s="400" t="s">
        <v>1781</v>
      </c>
      <c r="Z484" s="400" t="s">
        <v>1781</v>
      </c>
      <c r="AA484" s="400" t="s">
        <v>1781</v>
      </c>
      <c r="AB484" s="400" t="s">
        <v>1781</v>
      </c>
      <c r="AC484" s="404" t="s">
        <v>1781</v>
      </c>
      <c r="AD484" s="607" t="s">
        <v>62</v>
      </c>
      <c r="AE484" s="401" t="s">
        <v>1804</v>
      </c>
      <c r="AF484" s="401" t="s">
        <v>1018</v>
      </c>
      <c r="AG484" s="405" t="s">
        <v>1835</v>
      </c>
      <c r="AH484" s="405" t="s">
        <v>1024</v>
      </c>
      <c r="AI484" s="405">
        <v>1000</v>
      </c>
      <c r="AJ484" s="405">
        <v>100</v>
      </c>
      <c r="AK484" s="405">
        <v>100</v>
      </c>
      <c r="AL484" s="400">
        <v>3.4000000000000002E-3</v>
      </c>
      <c r="AM484" s="400" t="s">
        <v>62</v>
      </c>
      <c r="AN484" s="400" t="s">
        <v>1798</v>
      </c>
      <c r="AO484" s="401" t="s">
        <v>1678</v>
      </c>
      <c r="AP484" s="401" t="s">
        <v>24</v>
      </c>
      <c r="AQ484" s="407" t="s">
        <v>969</v>
      </c>
      <c r="AR484" s="400">
        <v>1.1332199999999999E-3</v>
      </c>
      <c r="AS484" s="400">
        <v>1.1332199999999999E-3</v>
      </c>
      <c r="AT484" s="400"/>
      <c r="AW484" s="226"/>
      <c r="AX484" s="226"/>
      <c r="AY484" s="212"/>
      <c r="AZ484" s="212"/>
      <c r="BA484" s="212"/>
      <c r="BB484" s="214"/>
      <c r="BC484" s="212"/>
      <c r="BD484" s="212"/>
      <c r="BE484" s="212"/>
      <c r="BF484" s="212"/>
      <c r="BG484" s="214"/>
      <c r="BH484" s="214"/>
      <c r="BI484" s="227"/>
      <c r="BJ484" s="227"/>
      <c r="BK484" s="227"/>
      <c r="BL484" s="214"/>
      <c r="BM484" s="214"/>
      <c r="BN484" s="214"/>
      <c r="BO484" s="214"/>
      <c r="BP484" s="214"/>
      <c r="BQ484" s="214"/>
      <c r="BR484" s="214"/>
      <c r="BS484" s="214"/>
      <c r="BT484" s="215"/>
      <c r="BU484" s="216"/>
      <c r="BV484" s="217"/>
      <c r="BW484" s="213"/>
    </row>
    <row r="485" spans="2:75" ht="15.75" customHeight="1">
      <c r="B485" s="394" t="s">
        <v>781</v>
      </c>
      <c r="C485" s="395">
        <v>36380409000128</v>
      </c>
      <c r="D485" s="396" t="s">
        <v>27</v>
      </c>
      <c r="E485" s="396" t="s">
        <v>31</v>
      </c>
      <c r="F485" s="396" t="s">
        <v>999</v>
      </c>
      <c r="G485" s="397"/>
      <c r="H485" s="397" t="s">
        <v>62</v>
      </c>
      <c r="I485" s="397" t="s">
        <v>62</v>
      </c>
      <c r="J485" s="397" t="s">
        <v>907</v>
      </c>
      <c r="K485" s="398" t="s">
        <v>82</v>
      </c>
      <c r="L485" s="399"/>
      <c r="M485" s="399" t="s">
        <v>1775</v>
      </c>
      <c r="N485" s="398">
        <v>530026</v>
      </c>
      <c r="O485" s="398" t="s">
        <v>1675</v>
      </c>
      <c r="P485" s="402">
        <v>43889</v>
      </c>
      <c r="Q485" s="403">
        <v>44579718.979999997</v>
      </c>
      <c r="R485" s="403">
        <v>68740373.194880933</v>
      </c>
      <c r="S485" s="398">
        <v>7</v>
      </c>
      <c r="T485" s="400">
        <v>-0.25004122223342951</v>
      </c>
      <c r="U485" s="400">
        <v>-3.2323316831993596</v>
      </c>
      <c r="V485" s="400">
        <v>-0.1762237845980863</v>
      </c>
      <c r="W485" s="400">
        <v>-1.7275823347492796</v>
      </c>
      <c r="X485" s="400">
        <v>-1.1825893803525389E-3</v>
      </c>
      <c r="Y485" s="400">
        <v>-8.9677901010504421E-3</v>
      </c>
      <c r="Z485" s="400" t="s">
        <v>1781</v>
      </c>
      <c r="AA485" s="400" t="s">
        <v>1781</v>
      </c>
      <c r="AB485" s="400">
        <v>0.16101987075846294</v>
      </c>
      <c r="AC485" s="404">
        <v>-1.7267459813888817</v>
      </c>
      <c r="AD485" s="607" t="s">
        <v>62</v>
      </c>
      <c r="AE485" s="401" t="s">
        <v>1804</v>
      </c>
      <c r="AF485" s="401" t="s">
        <v>1018</v>
      </c>
      <c r="AG485" s="405" t="s">
        <v>1835</v>
      </c>
      <c r="AH485" s="405" t="s">
        <v>1024</v>
      </c>
      <c r="AI485" s="405">
        <v>1000</v>
      </c>
      <c r="AJ485" s="405">
        <v>0</v>
      </c>
      <c r="AK485" s="405">
        <v>0</v>
      </c>
      <c r="AL485" s="400">
        <v>5.0000000000000001E-4</v>
      </c>
      <c r="AM485" s="400" t="s">
        <v>62</v>
      </c>
      <c r="AN485" s="400" t="s">
        <v>62</v>
      </c>
      <c r="AO485" s="401" t="s">
        <v>1678</v>
      </c>
      <c r="AP485" s="401" t="s">
        <v>24</v>
      </c>
      <c r="AQ485" s="407" t="s">
        <v>966</v>
      </c>
      <c r="AR485" s="400">
        <v>1.6664999999999998E-4</v>
      </c>
      <c r="AS485" s="400">
        <v>1.6664999999999998E-4</v>
      </c>
      <c r="AT485" s="400"/>
      <c r="AW485" s="226"/>
      <c r="AX485" s="226"/>
      <c r="AY485" s="212"/>
      <c r="AZ485" s="212"/>
      <c r="BA485" s="212"/>
      <c r="BB485" s="214"/>
      <c r="BC485" s="212"/>
      <c r="BD485" s="212"/>
      <c r="BE485" s="212"/>
      <c r="BF485" s="212"/>
      <c r="BG485" s="214"/>
      <c r="BH485" s="214"/>
      <c r="BI485" s="227"/>
      <c r="BJ485" s="227"/>
      <c r="BK485" s="227"/>
      <c r="BL485" s="249"/>
      <c r="BM485" s="214"/>
      <c r="BN485" s="214"/>
      <c r="BO485" s="214"/>
      <c r="BP485" s="214"/>
      <c r="BQ485" s="214"/>
      <c r="BR485" s="214"/>
      <c r="BS485" s="214"/>
      <c r="BT485" s="215"/>
      <c r="BU485" s="216"/>
      <c r="BV485" s="217"/>
      <c r="BW485" s="213"/>
    </row>
    <row r="486" spans="2:75" ht="15.75" customHeight="1">
      <c r="B486" s="394" t="s">
        <v>1281</v>
      </c>
      <c r="C486" s="395">
        <v>41969176000133</v>
      </c>
      <c r="D486" s="396" t="s">
        <v>24</v>
      </c>
      <c r="E486" s="396" t="s">
        <v>911</v>
      </c>
      <c r="F486" s="396" t="s">
        <v>915</v>
      </c>
      <c r="G486" s="397" t="s">
        <v>62</v>
      </c>
      <c r="H486" s="397" t="s">
        <v>1693</v>
      </c>
      <c r="I486" s="397" t="s">
        <v>62</v>
      </c>
      <c r="J486" s="397"/>
      <c r="K486" s="398" t="s">
        <v>81</v>
      </c>
      <c r="L486" s="399"/>
      <c r="M486" s="399" t="s">
        <v>62</v>
      </c>
      <c r="N486" s="398">
        <v>611069</v>
      </c>
      <c r="O486" s="398" t="s">
        <v>1675</v>
      </c>
      <c r="P486" s="402">
        <v>44440</v>
      </c>
      <c r="Q486" s="403">
        <v>20390694.559999999</v>
      </c>
      <c r="R486" s="403" t="s">
        <v>1781</v>
      </c>
      <c r="S486" s="398">
        <v>7</v>
      </c>
      <c r="T486" s="400">
        <v>0.10090870322085244</v>
      </c>
      <c r="U486" s="400">
        <v>1.304466502034699</v>
      </c>
      <c r="V486" s="400" t="s">
        <v>1781</v>
      </c>
      <c r="W486" s="400" t="s">
        <v>1781</v>
      </c>
      <c r="X486" s="400" t="s">
        <v>1781</v>
      </c>
      <c r="Y486" s="400" t="s">
        <v>1781</v>
      </c>
      <c r="Z486" s="400" t="s">
        <v>1781</v>
      </c>
      <c r="AA486" s="400" t="s">
        <v>1781</v>
      </c>
      <c r="AB486" s="400" t="s">
        <v>1781</v>
      </c>
      <c r="AC486" s="404" t="s">
        <v>1781</v>
      </c>
      <c r="AD486" s="607">
        <v>41969199000148</v>
      </c>
      <c r="AE486" s="401" t="s">
        <v>334</v>
      </c>
      <c r="AF486" s="401" t="s">
        <v>1023</v>
      </c>
      <c r="AG486" s="405" t="s">
        <v>96</v>
      </c>
      <c r="AH486" s="405" t="s">
        <v>1024</v>
      </c>
      <c r="AI486" s="405">
        <v>500</v>
      </c>
      <c r="AJ486" s="405">
        <v>100</v>
      </c>
      <c r="AK486" s="405">
        <v>500</v>
      </c>
      <c r="AL486" s="400">
        <v>1.89E-2</v>
      </c>
      <c r="AM486" s="400">
        <v>0.2</v>
      </c>
      <c r="AN486" s="400" t="s">
        <v>103</v>
      </c>
      <c r="AO486" s="401" t="s">
        <v>1678</v>
      </c>
      <c r="AP486" s="401" t="s">
        <v>24</v>
      </c>
      <c r="AQ486" s="407" t="s">
        <v>962</v>
      </c>
      <c r="AR486" s="400">
        <v>3.7800000000000004E-3</v>
      </c>
      <c r="AS486" s="400">
        <v>3.7800000000000004E-3</v>
      </c>
      <c r="AT486" s="400"/>
      <c r="AW486" s="226"/>
      <c r="AX486" s="226"/>
      <c r="AY486" s="212"/>
      <c r="AZ486" s="212"/>
      <c r="BA486" s="212"/>
      <c r="BB486" s="214"/>
      <c r="BC486" s="212"/>
      <c r="BD486" s="212"/>
      <c r="BE486" s="212"/>
      <c r="BF486" s="212"/>
      <c r="BG486" s="214"/>
      <c r="BH486" s="214"/>
      <c r="BI486" s="227"/>
      <c r="BJ486" s="227"/>
      <c r="BK486" s="227"/>
      <c r="BL486" s="214"/>
      <c r="BM486" s="214"/>
      <c r="BN486" s="214"/>
      <c r="BO486" s="214"/>
      <c r="BP486" s="214"/>
      <c r="BQ486" s="214"/>
      <c r="BR486" s="214"/>
      <c r="BS486" s="214"/>
      <c r="BT486" s="215"/>
      <c r="BU486" s="216"/>
      <c r="BV486" s="217"/>
      <c r="BW486" s="213"/>
    </row>
    <row r="487" spans="2:75" ht="15.75" customHeight="1">
      <c r="B487" s="394" t="s">
        <v>428</v>
      </c>
      <c r="C487" s="395">
        <v>26725138000141</v>
      </c>
      <c r="D487" s="396" t="s">
        <v>24</v>
      </c>
      <c r="E487" s="396" t="s">
        <v>911</v>
      </c>
      <c r="F487" s="396" t="s">
        <v>915</v>
      </c>
      <c r="G487" s="397" t="s">
        <v>62</v>
      </c>
      <c r="H487" s="397" t="s">
        <v>1693</v>
      </c>
      <c r="I487" s="397" t="s">
        <v>62</v>
      </c>
      <c r="J487" s="397"/>
      <c r="K487" s="398" t="s">
        <v>81</v>
      </c>
      <c r="L487" s="399"/>
      <c r="M487" s="399" t="s">
        <v>62</v>
      </c>
      <c r="N487" s="398">
        <v>433543</v>
      </c>
      <c r="O487" s="398" t="s">
        <v>1675</v>
      </c>
      <c r="P487" s="402">
        <v>42762</v>
      </c>
      <c r="Q487" s="403">
        <v>16774329.189999999</v>
      </c>
      <c r="R487" s="403">
        <v>43266160.778333344</v>
      </c>
      <c r="S487" s="398">
        <v>7</v>
      </c>
      <c r="T487" s="400">
        <v>7.3832810831820028E-2</v>
      </c>
      <c r="U487" s="400">
        <v>0.95445115641196032</v>
      </c>
      <c r="V487" s="400">
        <v>6.6135216684566123E-2</v>
      </c>
      <c r="W487" s="400">
        <v>0.64834626216688906</v>
      </c>
      <c r="X487" s="400">
        <v>8.3568878466887098E-2</v>
      </c>
      <c r="Y487" s="400">
        <v>0.63371798658282164</v>
      </c>
      <c r="Z487" s="400">
        <v>0.24338742610550268</v>
      </c>
      <c r="AA487" s="400">
        <v>1.3834930333304425</v>
      </c>
      <c r="AB487" s="400">
        <v>7.8415408164918474E-2</v>
      </c>
      <c r="AC487" s="404">
        <v>-0.38317942308261838</v>
      </c>
      <c r="AD487" s="607">
        <v>26725144000107</v>
      </c>
      <c r="AE487" s="401" t="s">
        <v>429</v>
      </c>
      <c r="AF487" s="401" t="s">
        <v>1026</v>
      </c>
      <c r="AG487" s="405" t="s">
        <v>1027</v>
      </c>
      <c r="AH487" s="405" t="s">
        <v>1024</v>
      </c>
      <c r="AI487" s="405">
        <v>5000</v>
      </c>
      <c r="AJ487" s="405">
        <v>1000</v>
      </c>
      <c r="AK487" s="405">
        <v>4000</v>
      </c>
      <c r="AL487" s="400">
        <v>1.4999999999999999E-2</v>
      </c>
      <c r="AM487" s="400">
        <v>0.2</v>
      </c>
      <c r="AN487" s="400" t="s">
        <v>103</v>
      </c>
      <c r="AO487" s="401" t="s">
        <v>1678</v>
      </c>
      <c r="AP487" s="401" t="s">
        <v>24</v>
      </c>
      <c r="AQ487" s="407" t="s">
        <v>966</v>
      </c>
      <c r="AR487" s="400">
        <v>4.9999999999999992E-3</v>
      </c>
      <c r="AS487" s="400">
        <v>4.9999999999999992E-3</v>
      </c>
      <c r="AT487" s="400"/>
      <c r="AW487" s="226"/>
      <c r="AX487" s="226"/>
      <c r="AY487" s="212"/>
      <c r="AZ487" s="212"/>
      <c r="BA487" s="212"/>
      <c r="BB487" s="214"/>
      <c r="BC487" s="212"/>
      <c r="BD487" s="212"/>
      <c r="BE487" s="212"/>
      <c r="BF487" s="212"/>
      <c r="BG487" s="214"/>
      <c r="BH487" s="214"/>
      <c r="BI487" s="227"/>
      <c r="BJ487" s="227"/>
      <c r="BK487" s="227"/>
      <c r="BL487" s="214"/>
      <c r="BM487" s="214"/>
      <c r="BN487" s="214"/>
      <c r="BO487" s="214"/>
      <c r="BP487" s="214"/>
      <c r="BQ487" s="214"/>
      <c r="BR487" s="214"/>
      <c r="BS487" s="214"/>
      <c r="BT487" s="215"/>
      <c r="BU487" s="216"/>
      <c r="BV487" s="217"/>
      <c r="BW487" s="213"/>
    </row>
    <row r="488" spans="2:75" ht="15.75" customHeight="1">
      <c r="B488" s="394" t="s">
        <v>775</v>
      </c>
      <c r="C488" s="395">
        <v>42480017000133</v>
      </c>
      <c r="D488" s="396" t="s">
        <v>27</v>
      </c>
      <c r="E488" s="396" t="s">
        <v>903</v>
      </c>
      <c r="F488" s="396" t="s">
        <v>1178</v>
      </c>
      <c r="G488" s="397"/>
      <c r="H488" s="397" t="s">
        <v>62</v>
      </c>
      <c r="I488" s="397" t="s">
        <v>62</v>
      </c>
      <c r="J488" s="397" t="s">
        <v>907</v>
      </c>
      <c r="K488" s="398" t="s">
        <v>81</v>
      </c>
      <c r="L488" s="399"/>
      <c r="M488" s="399" t="s">
        <v>1775</v>
      </c>
      <c r="N488" s="398">
        <v>601551</v>
      </c>
      <c r="O488" s="398" t="s">
        <v>1675</v>
      </c>
      <c r="P488" s="402">
        <v>44397</v>
      </c>
      <c r="Q488" s="403">
        <v>3228511.35</v>
      </c>
      <c r="R488" s="403">
        <v>4625489.7684920644</v>
      </c>
      <c r="S488" s="398">
        <v>7</v>
      </c>
      <c r="T488" s="400">
        <v>-0.26066463309492516</v>
      </c>
      <c r="U488" s="400">
        <v>-3.3696625888977789</v>
      </c>
      <c r="V488" s="400">
        <v>-0.18439594996894182</v>
      </c>
      <c r="W488" s="400">
        <v>-1.8076968809414349</v>
      </c>
      <c r="X488" s="400" t="s">
        <v>1781</v>
      </c>
      <c r="Y488" s="400" t="s">
        <v>1781</v>
      </c>
      <c r="Z488" s="400" t="s">
        <v>1781</v>
      </c>
      <c r="AA488" s="400" t="s">
        <v>1781</v>
      </c>
      <c r="AB488" s="400">
        <v>0.2420026881130426</v>
      </c>
      <c r="AC488" s="404">
        <v>-1.1229306226111371</v>
      </c>
      <c r="AD488" s="607" t="s">
        <v>62</v>
      </c>
      <c r="AE488" s="401" t="s">
        <v>1804</v>
      </c>
      <c r="AF488" s="401" t="s">
        <v>1018</v>
      </c>
      <c r="AG488" s="405" t="s">
        <v>1835</v>
      </c>
      <c r="AH488" s="405" t="s">
        <v>1024</v>
      </c>
      <c r="AI488" s="405">
        <v>100</v>
      </c>
      <c r="AJ488" s="405">
        <v>100</v>
      </c>
      <c r="AK488" s="405">
        <v>100</v>
      </c>
      <c r="AL488" s="400">
        <v>9.0000000000000011E-3</v>
      </c>
      <c r="AM488" s="400">
        <v>0.1</v>
      </c>
      <c r="AN488" s="400" t="s">
        <v>62</v>
      </c>
      <c r="AO488" s="401" t="s">
        <v>1678</v>
      </c>
      <c r="AP488" s="401" t="s">
        <v>1021</v>
      </c>
      <c r="AQ488" s="407" t="s">
        <v>957</v>
      </c>
      <c r="AR488" s="400">
        <v>2.9996999999999997E-3</v>
      </c>
      <c r="AS488" s="400">
        <v>2.9996999999999997E-3</v>
      </c>
      <c r="AT488" s="400"/>
      <c r="AW488" s="226"/>
      <c r="AX488" s="226"/>
      <c r="AY488" s="212"/>
      <c r="AZ488" s="212"/>
      <c r="BA488" s="212"/>
      <c r="BB488" s="214"/>
      <c r="BC488" s="212"/>
      <c r="BD488" s="212"/>
      <c r="BE488" s="212"/>
      <c r="BF488" s="212"/>
      <c r="BG488" s="214"/>
      <c r="BH488" s="214"/>
      <c r="BI488" s="227"/>
      <c r="BJ488" s="227"/>
      <c r="BK488" s="227"/>
      <c r="BL488" s="214"/>
      <c r="BM488" s="214"/>
      <c r="BN488" s="214"/>
      <c r="BO488" s="214"/>
      <c r="BP488" s="214"/>
      <c r="BQ488" s="214"/>
      <c r="BR488" s="214"/>
      <c r="BS488" s="214"/>
      <c r="BT488" s="215"/>
      <c r="BU488" s="216"/>
      <c r="BV488" s="217"/>
      <c r="BW488" s="213"/>
    </row>
    <row r="489" spans="2:75" ht="15.75" customHeight="1">
      <c r="B489" s="394" t="s">
        <v>738</v>
      </c>
      <c r="C489" s="395">
        <v>43214822000188</v>
      </c>
      <c r="D489" s="396" t="s">
        <v>27</v>
      </c>
      <c r="E489" s="396" t="s">
        <v>903</v>
      </c>
      <c r="F489" s="396"/>
      <c r="G489" s="397"/>
      <c r="H489" s="397" t="s">
        <v>62</v>
      </c>
      <c r="I489" s="397" t="s">
        <v>62</v>
      </c>
      <c r="J489" s="397" t="s">
        <v>904</v>
      </c>
      <c r="K489" s="398" t="s">
        <v>81</v>
      </c>
      <c r="L489" s="399"/>
      <c r="M489" s="399" t="s">
        <v>1775</v>
      </c>
      <c r="N489" s="398">
        <v>616338</v>
      </c>
      <c r="O489" s="398" t="s">
        <v>1675</v>
      </c>
      <c r="P489" s="402">
        <v>44470</v>
      </c>
      <c r="Q489" s="403">
        <v>40073131.579999998</v>
      </c>
      <c r="R489" s="403" t="s">
        <v>1781</v>
      </c>
      <c r="S489" s="398">
        <v>7</v>
      </c>
      <c r="T489" s="400">
        <v>-7.7225619365686393E-2</v>
      </c>
      <c r="U489" s="400">
        <v>-0.99831065454226187</v>
      </c>
      <c r="V489" s="400" t="s">
        <v>1781</v>
      </c>
      <c r="W489" s="400" t="s">
        <v>1781</v>
      </c>
      <c r="X489" s="400" t="s">
        <v>1781</v>
      </c>
      <c r="Y489" s="400" t="s">
        <v>1781</v>
      </c>
      <c r="Z489" s="400" t="s">
        <v>1781</v>
      </c>
      <c r="AA489" s="400" t="s">
        <v>1781</v>
      </c>
      <c r="AB489" s="400" t="s">
        <v>1781</v>
      </c>
      <c r="AC489" s="404" t="s">
        <v>1781</v>
      </c>
      <c r="AD489" s="607">
        <v>43214858000161</v>
      </c>
      <c r="AE489" s="401" t="s">
        <v>161</v>
      </c>
      <c r="AF489" s="401" t="s">
        <v>1018</v>
      </c>
      <c r="AG489" s="405" t="s">
        <v>1835</v>
      </c>
      <c r="AH489" s="405" t="s">
        <v>1019</v>
      </c>
      <c r="AI489" s="405">
        <v>1000</v>
      </c>
      <c r="AJ489" s="405" t="s">
        <v>1797</v>
      </c>
      <c r="AK489" s="405" t="s">
        <v>1797</v>
      </c>
      <c r="AL489" s="400">
        <v>1.6E-2</v>
      </c>
      <c r="AM489" s="400">
        <v>0.15</v>
      </c>
      <c r="AN489" s="400" t="s">
        <v>1798</v>
      </c>
      <c r="AO489" s="401" t="s">
        <v>1678</v>
      </c>
      <c r="AP489" s="401" t="s">
        <v>1021</v>
      </c>
      <c r="AQ489" s="407" t="s">
        <v>957</v>
      </c>
      <c r="AR489" s="400" t="s">
        <v>62</v>
      </c>
      <c r="AS489" s="400" t="s">
        <v>62</v>
      </c>
      <c r="AT489" s="400"/>
      <c r="AW489" s="226"/>
      <c r="AX489" s="226"/>
      <c r="AY489" s="212"/>
      <c r="AZ489" s="212"/>
      <c r="BA489" s="212"/>
      <c r="BB489" s="214"/>
      <c r="BC489" s="212"/>
      <c r="BD489" s="212"/>
      <c r="BE489" s="212"/>
      <c r="BF489" s="212"/>
      <c r="BG489" s="214"/>
      <c r="BH489" s="214"/>
      <c r="BI489" s="227"/>
      <c r="BJ489" s="227"/>
      <c r="BK489" s="227"/>
      <c r="BL489" s="214"/>
      <c r="BM489" s="214"/>
      <c r="BN489" s="214"/>
      <c r="BO489" s="214"/>
      <c r="BP489" s="214"/>
      <c r="BQ489" s="214"/>
      <c r="BR489" s="214"/>
      <c r="BS489" s="214"/>
      <c r="BT489" s="215"/>
      <c r="BU489" s="216"/>
      <c r="BV489" s="217"/>
      <c r="BW489" s="213"/>
    </row>
    <row r="490" spans="2:75" ht="15.75" customHeight="1">
      <c r="B490" s="394" t="s">
        <v>208</v>
      </c>
      <c r="C490" s="395">
        <v>11108013000103</v>
      </c>
      <c r="D490" s="396" t="s">
        <v>27</v>
      </c>
      <c r="E490" s="396" t="s">
        <v>903</v>
      </c>
      <c r="F490" s="396"/>
      <c r="G490" s="397"/>
      <c r="H490" s="397" t="s">
        <v>62</v>
      </c>
      <c r="I490" s="397" t="s">
        <v>62</v>
      </c>
      <c r="J490" s="397" t="s">
        <v>904</v>
      </c>
      <c r="K490" s="398" t="s">
        <v>81</v>
      </c>
      <c r="L490" s="399"/>
      <c r="M490" s="399" t="s">
        <v>62</v>
      </c>
      <c r="N490" s="398">
        <v>237191</v>
      </c>
      <c r="O490" s="398" t="s">
        <v>1675</v>
      </c>
      <c r="P490" s="402">
        <v>40115</v>
      </c>
      <c r="Q490" s="403">
        <v>328755442.54000002</v>
      </c>
      <c r="R490" s="403">
        <v>419214439.02190471</v>
      </c>
      <c r="S490" s="398">
        <v>7</v>
      </c>
      <c r="T490" s="400">
        <v>-4.7557062741357292E-2</v>
      </c>
      <c r="U490" s="400">
        <v>-0.61477943231009047</v>
      </c>
      <c r="V490" s="400">
        <v>-0.20575595734711072</v>
      </c>
      <c r="W490" s="400">
        <v>-2.0170963754580202</v>
      </c>
      <c r="X490" s="400">
        <v>-7.2582259416458905E-2</v>
      </c>
      <c r="Y490" s="400">
        <v>-0.55040445848816644</v>
      </c>
      <c r="Z490" s="400">
        <v>-1.1638072633453733E-2</v>
      </c>
      <c r="AA490" s="400">
        <v>-6.6154577775096035E-2</v>
      </c>
      <c r="AB490" s="400">
        <v>0.26726604703806317</v>
      </c>
      <c r="AC490" s="404">
        <v>-1.0914378368958988</v>
      </c>
      <c r="AD490" s="607" t="s">
        <v>62</v>
      </c>
      <c r="AE490" s="401" t="s">
        <v>116</v>
      </c>
      <c r="AF490" s="401" t="s">
        <v>1037</v>
      </c>
      <c r="AG490" s="405" t="s">
        <v>1037</v>
      </c>
      <c r="AH490" s="405" t="s">
        <v>1024</v>
      </c>
      <c r="AI490" s="405">
        <v>5000</v>
      </c>
      <c r="AJ490" s="405">
        <v>1000</v>
      </c>
      <c r="AK490" s="405">
        <v>1000</v>
      </c>
      <c r="AL490" s="400">
        <v>0.02</v>
      </c>
      <c r="AM490" s="400">
        <v>0.2</v>
      </c>
      <c r="AN490" s="400" t="s">
        <v>1086</v>
      </c>
      <c r="AO490" s="401" t="s">
        <v>1675</v>
      </c>
      <c r="AP490" s="401" t="s">
        <v>1021</v>
      </c>
      <c r="AQ490" s="407" t="s">
        <v>979</v>
      </c>
      <c r="AR490" s="400">
        <v>6.6000000000000008E-3</v>
      </c>
      <c r="AS490" s="400">
        <v>6.6000000000000008E-3</v>
      </c>
      <c r="AT490" s="400"/>
      <c r="AW490" s="226"/>
      <c r="AX490" s="226"/>
      <c r="AY490" s="212"/>
      <c r="AZ490" s="212"/>
      <c r="BA490" s="212"/>
      <c r="BB490" s="214"/>
      <c r="BC490" s="212"/>
      <c r="BD490" s="212"/>
      <c r="BE490" s="212"/>
      <c r="BF490" s="212"/>
      <c r="BG490" s="214"/>
      <c r="BH490" s="214"/>
      <c r="BI490" s="227"/>
      <c r="BJ490" s="227"/>
      <c r="BK490" s="227"/>
      <c r="BL490" s="214"/>
      <c r="BM490" s="214"/>
      <c r="BN490" s="214"/>
      <c r="BO490" s="214"/>
      <c r="BP490" s="214"/>
      <c r="BQ490" s="214"/>
      <c r="BR490" s="214"/>
      <c r="BS490" s="214"/>
      <c r="BT490" s="215"/>
      <c r="BU490" s="216"/>
      <c r="BV490" s="217"/>
      <c r="BW490" s="213"/>
    </row>
    <row r="491" spans="2:75" ht="15.75" customHeight="1">
      <c r="B491" s="394" t="s">
        <v>1151</v>
      </c>
      <c r="C491" s="395">
        <v>45294999000167</v>
      </c>
      <c r="D491" s="396" t="s">
        <v>18</v>
      </c>
      <c r="E491" s="396" t="s">
        <v>959</v>
      </c>
      <c r="F491" s="396"/>
      <c r="G491" s="397"/>
      <c r="H491" s="397" t="s">
        <v>62</v>
      </c>
      <c r="I491" s="397" t="s">
        <v>62</v>
      </c>
      <c r="J491" s="397" t="s">
        <v>994</v>
      </c>
      <c r="K491" s="398" t="s">
        <v>81</v>
      </c>
      <c r="L491" s="399"/>
      <c r="M491" s="399" t="s">
        <v>1775</v>
      </c>
      <c r="N491" s="398">
        <v>648604</v>
      </c>
      <c r="O491" s="398" t="s">
        <v>1675</v>
      </c>
      <c r="P491" s="402">
        <v>44678</v>
      </c>
      <c r="Q491" s="403">
        <v>77787588.090000004</v>
      </c>
      <c r="R491" s="403" t="s">
        <v>1781</v>
      </c>
      <c r="S491" s="398">
        <v>7</v>
      </c>
      <c r="T491" s="400" t="s">
        <v>1781</v>
      </c>
      <c r="U491" s="400" t="s">
        <v>1781</v>
      </c>
      <c r="V491" s="400" t="s">
        <v>1781</v>
      </c>
      <c r="W491" s="400" t="s">
        <v>1781</v>
      </c>
      <c r="X491" s="400" t="s">
        <v>1781</v>
      </c>
      <c r="Y491" s="400" t="s">
        <v>1781</v>
      </c>
      <c r="Z491" s="400" t="s">
        <v>1781</v>
      </c>
      <c r="AA491" s="400" t="s">
        <v>1781</v>
      </c>
      <c r="AB491" s="400" t="s">
        <v>1781</v>
      </c>
      <c r="AC491" s="404" t="s">
        <v>1781</v>
      </c>
      <c r="AD491" s="607" t="s">
        <v>62</v>
      </c>
      <c r="AE491" s="401" t="s">
        <v>1799</v>
      </c>
      <c r="AF491" s="401" t="s">
        <v>1018</v>
      </c>
      <c r="AG491" s="405" t="s">
        <v>1835</v>
      </c>
      <c r="AH491" s="405" t="s">
        <v>1019</v>
      </c>
      <c r="AI491" s="405">
        <v>0</v>
      </c>
      <c r="AJ491" s="405" t="s">
        <v>1797</v>
      </c>
      <c r="AK491" s="405">
        <v>0</v>
      </c>
      <c r="AL491" s="400">
        <v>8.0000000000000002E-3</v>
      </c>
      <c r="AM491" s="400">
        <v>0.2</v>
      </c>
      <c r="AN491" s="400" t="s">
        <v>1798</v>
      </c>
      <c r="AO491" s="401" t="s">
        <v>1678</v>
      </c>
      <c r="AP491" s="401" t="s">
        <v>24</v>
      </c>
      <c r="AQ491" s="407" t="s">
        <v>977</v>
      </c>
      <c r="AR491" s="400" t="s">
        <v>62</v>
      </c>
      <c r="AS491" s="400" t="s">
        <v>62</v>
      </c>
      <c r="AT491" s="400"/>
      <c r="AW491" s="226"/>
      <c r="AX491" s="226"/>
      <c r="AY491" s="212"/>
      <c r="AZ491" s="212"/>
      <c r="BA491" s="212"/>
      <c r="BB491" s="212"/>
      <c r="BC491" s="212"/>
      <c r="BD491" s="212"/>
      <c r="BE491" s="212"/>
      <c r="BF491" s="212"/>
      <c r="BG491" s="214"/>
      <c r="BH491" s="214"/>
      <c r="BI491" s="227"/>
      <c r="BJ491" s="227"/>
      <c r="BK491" s="227"/>
      <c r="BL491" s="249"/>
      <c r="BM491" s="214"/>
      <c r="BN491" s="214"/>
      <c r="BO491" s="214"/>
      <c r="BP491" s="214"/>
      <c r="BQ491" s="214"/>
      <c r="BR491" s="214"/>
      <c r="BS491" s="214"/>
      <c r="BT491" s="214"/>
      <c r="BU491" s="214"/>
      <c r="BV491" s="217"/>
      <c r="BW491" s="212"/>
    </row>
    <row r="492" spans="2:75" ht="15.75" customHeight="1">
      <c r="B492" s="394" t="s">
        <v>1173</v>
      </c>
      <c r="C492" s="395">
        <v>44980432000181</v>
      </c>
      <c r="D492" s="396" t="s">
        <v>27</v>
      </c>
      <c r="E492" s="396" t="s">
        <v>903</v>
      </c>
      <c r="F492" s="396"/>
      <c r="G492" s="397"/>
      <c r="H492" s="397" t="s">
        <v>62</v>
      </c>
      <c r="I492" s="397" t="s">
        <v>62</v>
      </c>
      <c r="J492" s="397" t="s">
        <v>907</v>
      </c>
      <c r="K492" s="398"/>
      <c r="L492" s="399"/>
      <c r="M492" s="399" t="s">
        <v>1775</v>
      </c>
      <c r="N492" s="398">
        <v>644781</v>
      </c>
      <c r="O492" s="398" t="s">
        <v>1675</v>
      </c>
      <c r="P492" s="402">
        <v>44651</v>
      </c>
      <c r="Q492" s="403">
        <v>20436254.16</v>
      </c>
      <c r="R492" s="403" t="s">
        <v>1781</v>
      </c>
      <c r="S492" s="398">
        <v>7</v>
      </c>
      <c r="T492" s="400" t="s">
        <v>1781</v>
      </c>
      <c r="U492" s="400" t="s">
        <v>1781</v>
      </c>
      <c r="V492" s="400" t="s">
        <v>1781</v>
      </c>
      <c r="W492" s="400" t="s">
        <v>1781</v>
      </c>
      <c r="X492" s="400" t="s">
        <v>1781</v>
      </c>
      <c r="Y492" s="400" t="s">
        <v>1781</v>
      </c>
      <c r="Z492" s="400" t="s">
        <v>1781</v>
      </c>
      <c r="AA492" s="400" t="s">
        <v>1781</v>
      </c>
      <c r="AB492" s="400" t="s">
        <v>1781</v>
      </c>
      <c r="AC492" s="404" t="s">
        <v>1781</v>
      </c>
      <c r="AD492" s="607" t="s">
        <v>62</v>
      </c>
      <c r="AE492" s="401" t="s">
        <v>1799</v>
      </c>
      <c r="AF492" s="401" t="s">
        <v>1018</v>
      </c>
      <c r="AG492" s="405" t="s">
        <v>1835</v>
      </c>
      <c r="AH492" s="405" t="s">
        <v>1019</v>
      </c>
      <c r="AI492" s="405">
        <v>1000</v>
      </c>
      <c r="AJ492" s="405">
        <v>500</v>
      </c>
      <c r="AK492" s="405">
        <v>500</v>
      </c>
      <c r="AL492" s="400">
        <v>1.4999999999999999E-2</v>
      </c>
      <c r="AM492" s="400">
        <v>0.2</v>
      </c>
      <c r="AN492" s="400" t="s">
        <v>1798</v>
      </c>
      <c r="AO492" s="401" t="s">
        <v>1678</v>
      </c>
      <c r="AP492" s="401" t="s">
        <v>1021</v>
      </c>
      <c r="AQ492" s="407" t="s">
        <v>985</v>
      </c>
      <c r="AR492" s="400" t="s">
        <v>62</v>
      </c>
      <c r="AS492" s="400" t="s">
        <v>62</v>
      </c>
      <c r="AT492" s="400"/>
      <c r="AW492" s="226"/>
      <c r="AX492" s="226"/>
      <c r="AY492" s="212"/>
      <c r="AZ492" s="212"/>
      <c r="BA492" s="212"/>
      <c r="BB492" s="212"/>
      <c r="BC492" s="212"/>
      <c r="BD492" s="212"/>
      <c r="BE492" s="212"/>
      <c r="BF492" s="212"/>
      <c r="BG492" s="214"/>
      <c r="BH492" s="214"/>
      <c r="BI492" s="227"/>
      <c r="BJ492" s="227"/>
      <c r="BK492" s="227"/>
      <c r="BL492" s="249"/>
      <c r="BM492" s="214"/>
      <c r="BN492" s="214"/>
      <c r="BO492" s="214"/>
      <c r="BP492" s="214"/>
      <c r="BQ492" s="214"/>
      <c r="BR492" s="214"/>
      <c r="BS492" s="214"/>
      <c r="BT492" s="214"/>
      <c r="BU492" s="214"/>
      <c r="BV492" s="217"/>
      <c r="BW492" s="212"/>
    </row>
    <row r="493" spans="2:75" ht="15.75" customHeight="1">
      <c r="B493" s="394" t="s">
        <v>1190</v>
      </c>
      <c r="C493" s="395">
        <v>37098846000116</v>
      </c>
      <c r="D493" s="396" t="s">
        <v>18</v>
      </c>
      <c r="E493" s="396" t="s">
        <v>959</v>
      </c>
      <c r="F493" s="396"/>
      <c r="G493" s="397"/>
      <c r="H493" s="397" t="s">
        <v>62</v>
      </c>
      <c r="I493" s="397" t="s">
        <v>62</v>
      </c>
      <c r="J493" s="397" t="s">
        <v>998</v>
      </c>
      <c r="K493" s="398" t="s">
        <v>81</v>
      </c>
      <c r="L493" s="399"/>
      <c r="M493" s="399" t="s">
        <v>62</v>
      </c>
      <c r="N493" s="398">
        <v>537942</v>
      </c>
      <c r="O493" s="398" t="s">
        <v>1675</v>
      </c>
      <c r="P493" s="402">
        <v>43977</v>
      </c>
      <c r="Q493" s="403">
        <v>14293390.699999999</v>
      </c>
      <c r="R493" s="403">
        <v>11454541.70301586</v>
      </c>
      <c r="S493" s="398">
        <v>7</v>
      </c>
      <c r="T493" s="400">
        <v>-0.138939624558159</v>
      </c>
      <c r="U493" s="400">
        <v>-1.7960996450893147</v>
      </c>
      <c r="V493" s="400">
        <v>-0.14697397187208494</v>
      </c>
      <c r="W493" s="400">
        <v>-1.4408363664033395</v>
      </c>
      <c r="X493" s="400">
        <v>-4.8212926145289492E-2</v>
      </c>
      <c r="Y493" s="400">
        <v>-0.36560737734640603</v>
      </c>
      <c r="Z493" s="400" t="s">
        <v>1781</v>
      </c>
      <c r="AA493" s="400" t="s">
        <v>1781</v>
      </c>
      <c r="AB493" s="400">
        <v>7.5725516703819107E-2</v>
      </c>
      <c r="AC493" s="404">
        <v>-3.3434062913104245</v>
      </c>
      <c r="AD493" s="607" t="s">
        <v>62</v>
      </c>
      <c r="AE493" s="401" t="s">
        <v>1799</v>
      </c>
      <c r="AF493" s="401" t="s">
        <v>1018</v>
      </c>
      <c r="AG493" s="405" t="s">
        <v>1835</v>
      </c>
      <c r="AH493" s="405" t="s">
        <v>1019</v>
      </c>
      <c r="AI493" s="405">
        <v>20000</v>
      </c>
      <c r="AJ493" s="405">
        <v>10000</v>
      </c>
      <c r="AK493" s="405">
        <v>10000</v>
      </c>
      <c r="AL493" s="400">
        <v>8.0000000000000002E-3</v>
      </c>
      <c r="AM493" s="400">
        <v>0.2</v>
      </c>
      <c r="AN493" s="400" t="s">
        <v>62</v>
      </c>
      <c r="AO493" s="401" t="s">
        <v>1678</v>
      </c>
      <c r="AP493" s="401" t="s">
        <v>24</v>
      </c>
      <c r="AQ493" s="407" t="s">
        <v>977</v>
      </c>
      <c r="AR493" s="400">
        <v>2.6663999999999998E-3</v>
      </c>
      <c r="AS493" s="400">
        <v>2.6663999999999998E-3</v>
      </c>
      <c r="AT493" s="400"/>
      <c r="AW493" s="226"/>
      <c r="AX493" s="226"/>
      <c r="AY493" s="212"/>
      <c r="AZ493" s="212"/>
      <c r="BA493" s="212"/>
      <c r="BB493" s="212"/>
      <c r="BC493" s="212"/>
      <c r="BD493" s="212"/>
      <c r="BE493" s="212"/>
      <c r="BF493" s="212"/>
      <c r="BG493" s="214"/>
      <c r="BH493" s="214"/>
      <c r="BI493" s="227"/>
      <c r="BJ493" s="227"/>
      <c r="BK493" s="227"/>
      <c r="BL493" s="249"/>
      <c r="BM493" s="214"/>
      <c r="BN493" s="214"/>
      <c r="BO493" s="214"/>
      <c r="BP493" s="214"/>
      <c r="BQ493" s="214"/>
      <c r="BR493" s="214"/>
      <c r="BS493" s="214"/>
      <c r="BT493" s="214"/>
      <c r="BU493" s="214"/>
      <c r="BV493" s="217"/>
      <c r="BW493" s="212"/>
    </row>
    <row r="494" spans="2:75" ht="15.75" customHeight="1">
      <c r="B494" s="394" t="s">
        <v>407</v>
      </c>
      <c r="C494" s="395">
        <v>12845796000162</v>
      </c>
      <c r="D494" s="396" t="s">
        <v>27</v>
      </c>
      <c r="E494" s="396" t="s">
        <v>903</v>
      </c>
      <c r="F494" s="396"/>
      <c r="G494" s="397"/>
      <c r="H494" s="397" t="s">
        <v>62</v>
      </c>
      <c r="I494" s="397" t="s">
        <v>62</v>
      </c>
      <c r="J494" s="397" t="s">
        <v>904</v>
      </c>
      <c r="K494" s="398" t="s">
        <v>81</v>
      </c>
      <c r="L494" s="399"/>
      <c r="M494" s="399" t="s">
        <v>62</v>
      </c>
      <c r="N494" s="398">
        <v>263435</v>
      </c>
      <c r="O494" s="398" t="s">
        <v>1675</v>
      </c>
      <c r="P494" s="402">
        <v>40529</v>
      </c>
      <c r="Q494" s="403">
        <v>72126670.840000004</v>
      </c>
      <c r="R494" s="403">
        <v>55473766.686468281</v>
      </c>
      <c r="S494" s="398">
        <v>7</v>
      </c>
      <c r="T494" s="400">
        <v>1.7075515105593242E-2</v>
      </c>
      <c r="U494" s="400">
        <v>0.22073851659240176</v>
      </c>
      <c r="V494" s="400">
        <v>-8.8555633204365658E-2</v>
      </c>
      <c r="W494" s="400">
        <v>-0.86814131199892652</v>
      </c>
      <c r="X494" s="400">
        <v>0.23850726843444181</v>
      </c>
      <c r="Y494" s="400">
        <v>1.8086439438999111</v>
      </c>
      <c r="Z494" s="400">
        <v>0.34753077412538658</v>
      </c>
      <c r="AA494" s="400">
        <v>1.9754775855265003</v>
      </c>
      <c r="AB494" s="400">
        <v>0.16749571958597026</v>
      </c>
      <c r="AC494" s="404">
        <v>-1.0497297650642801</v>
      </c>
      <c r="AD494" s="607">
        <v>12807182000196</v>
      </c>
      <c r="AE494" s="401" t="s">
        <v>408</v>
      </c>
      <c r="AF494" s="401" t="s">
        <v>1018</v>
      </c>
      <c r="AG494" s="405" t="s">
        <v>1835</v>
      </c>
      <c r="AH494" s="405" t="s">
        <v>1024</v>
      </c>
      <c r="AI494" s="405">
        <v>500</v>
      </c>
      <c r="AJ494" s="405">
        <v>500</v>
      </c>
      <c r="AK494" s="405">
        <v>500</v>
      </c>
      <c r="AL494" s="400">
        <v>1.3500000000000002E-2</v>
      </c>
      <c r="AM494" s="400">
        <v>0.2</v>
      </c>
      <c r="AN494" s="400" t="s">
        <v>964</v>
      </c>
      <c r="AO494" s="401" t="s">
        <v>1675</v>
      </c>
      <c r="AP494" s="401" t="s">
        <v>1021</v>
      </c>
      <c r="AQ494" s="407" t="s">
        <v>957</v>
      </c>
      <c r="AR494" s="400">
        <v>5.3333333333333332E-3</v>
      </c>
      <c r="AS494" s="400">
        <v>5.3333333333333332E-3</v>
      </c>
      <c r="AT494" s="400"/>
      <c r="AW494" s="226"/>
      <c r="AX494" s="226"/>
      <c r="AY494" s="212"/>
      <c r="AZ494" s="212"/>
      <c r="BA494" s="212"/>
      <c r="BB494" s="214"/>
      <c r="BC494" s="212"/>
      <c r="BD494" s="212"/>
      <c r="BE494" s="212"/>
      <c r="BF494" s="212"/>
      <c r="BG494" s="214"/>
      <c r="BH494" s="214"/>
      <c r="BI494" s="227"/>
      <c r="BJ494" s="227"/>
      <c r="BK494" s="227"/>
      <c r="BL494" s="214"/>
      <c r="BM494" s="214"/>
      <c r="BN494" s="214"/>
      <c r="BO494" s="214"/>
      <c r="BP494" s="214"/>
      <c r="BQ494" s="214"/>
      <c r="BR494" s="214"/>
      <c r="BS494" s="214"/>
      <c r="BT494" s="215"/>
      <c r="BU494" s="216"/>
      <c r="BV494" s="217"/>
      <c r="BW494" s="213"/>
    </row>
    <row r="495" spans="2:75" ht="15.75" customHeight="1">
      <c r="B495" s="394" t="s">
        <v>783</v>
      </c>
      <c r="C495" s="395">
        <v>43095852000112</v>
      </c>
      <c r="D495" s="396" t="s">
        <v>27</v>
      </c>
      <c r="E495" s="396" t="s">
        <v>903</v>
      </c>
      <c r="F495" s="396"/>
      <c r="G495" s="397"/>
      <c r="H495" s="397" t="s">
        <v>62</v>
      </c>
      <c r="I495" s="397" t="s">
        <v>62</v>
      </c>
      <c r="J495" s="397" t="s">
        <v>907</v>
      </c>
      <c r="K495" s="398" t="s">
        <v>81</v>
      </c>
      <c r="L495" s="399"/>
      <c r="M495" s="399" t="s">
        <v>1775</v>
      </c>
      <c r="N495" s="398">
        <v>607215</v>
      </c>
      <c r="O495" s="398" t="s">
        <v>1675</v>
      </c>
      <c r="P495" s="402">
        <v>44425</v>
      </c>
      <c r="Q495" s="403">
        <v>7779507.9299999997</v>
      </c>
      <c r="R495" s="403">
        <v>4402016.3791666673</v>
      </c>
      <c r="S495" s="398">
        <v>7</v>
      </c>
      <c r="T495" s="400">
        <v>-2.909367049901912E-2</v>
      </c>
      <c r="U495" s="400">
        <v>-0.37609955708322884</v>
      </c>
      <c r="V495" s="400">
        <v>-2.5193840451835481E-2</v>
      </c>
      <c r="W495" s="400">
        <v>-0.24698387796147375</v>
      </c>
      <c r="X495" s="400" t="s">
        <v>1781</v>
      </c>
      <c r="Y495" s="400" t="s">
        <v>1781</v>
      </c>
      <c r="Z495" s="400" t="s">
        <v>1781</v>
      </c>
      <c r="AA495" s="400" t="s">
        <v>1781</v>
      </c>
      <c r="AB495" s="400">
        <v>0.34191419742363688</v>
      </c>
      <c r="AC495" s="404">
        <v>-0.19015995048111095</v>
      </c>
      <c r="AD495" s="607" t="s">
        <v>62</v>
      </c>
      <c r="AE495" s="401" t="s">
        <v>1804</v>
      </c>
      <c r="AF495" s="401" t="s">
        <v>1018</v>
      </c>
      <c r="AG495" s="405" t="s">
        <v>1835</v>
      </c>
      <c r="AH495" s="405" t="s">
        <v>1024</v>
      </c>
      <c r="AI495" s="405">
        <v>0</v>
      </c>
      <c r="AJ495" s="405">
        <v>0</v>
      </c>
      <c r="AK495" s="405">
        <v>0</v>
      </c>
      <c r="AL495" s="400">
        <v>9.0000000000000011E-3</v>
      </c>
      <c r="AM495" s="400">
        <v>0.1</v>
      </c>
      <c r="AN495" s="400" t="s">
        <v>62</v>
      </c>
      <c r="AO495" s="401" t="s">
        <v>1678</v>
      </c>
      <c r="AP495" s="401" t="s">
        <v>1021</v>
      </c>
      <c r="AQ495" s="407" t="s">
        <v>992</v>
      </c>
      <c r="AR495" s="400">
        <v>2.9996999999999997E-3</v>
      </c>
      <c r="AS495" s="400">
        <v>2.9996999999999997E-3</v>
      </c>
      <c r="AT495" s="400"/>
      <c r="AW495" s="226"/>
      <c r="AX495" s="226"/>
      <c r="AY495" s="212"/>
      <c r="AZ495" s="212"/>
      <c r="BA495" s="212"/>
      <c r="BB495" s="214"/>
      <c r="BC495" s="212"/>
      <c r="BD495" s="212"/>
      <c r="BE495" s="212"/>
      <c r="BF495" s="212"/>
      <c r="BG495" s="214"/>
      <c r="BH495" s="214"/>
      <c r="BI495" s="227"/>
      <c r="BJ495" s="227"/>
      <c r="BK495" s="227"/>
      <c r="BL495" s="214"/>
      <c r="BM495" s="214"/>
      <c r="BN495" s="214"/>
      <c r="BO495" s="214"/>
      <c r="BP495" s="214"/>
      <c r="BQ495" s="214"/>
      <c r="BR495" s="214"/>
      <c r="BS495" s="214"/>
      <c r="BT495" s="215"/>
      <c r="BU495" s="216"/>
      <c r="BV495" s="217"/>
      <c r="BW495" s="213"/>
    </row>
    <row r="496" spans="2:75" ht="15.75" customHeight="1">
      <c r="B496" s="394" t="s">
        <v>83</v>
      </c>
      <c r="C496" s="395">
        <v>33600729000158</v>
      </c>
      <c r="D496" s="396" t="s">
        <v>27</v>
      </c>
      <c r="E496" s="396" t="s">
        <v>31</v>
      </c>
      <c r="F496" s="396" t="s">
        <v>997</v>
      </c>
      <c r="G496" s="397"/>
      <c r="H496" s="397" t="s">
        <v>62</v>
      </c>
      <c r="I496" s="397" t="s">
        <v>62</v>
      </c>
      <c r="J496" s="397" t="s">
        <v>907</v>
      </c>
      <c r="K496" s="398" t="s">
        <v>81</v>
      </c>
      <c r="L496" s="399"/>
      <c r="M496" s="399" t="s">
        <v>1775</v>
      </c>
      <c r="N496" s="398">
        <v>498874</v>
      </c>
      <c r="O496" s="398" t="s">
        <v>1675</v>
      </c>
      <c r="P496" s="402">
        <v>43635</v>
      </c>
      <c r="Q496" s="403">
        <v>80451731.5</v>
      </c>
      <c r="R496" s="403">
        <v>105968985.63916662</v>
      </c>
      <c r="S496" s="398">
        <v>8</v>
      </c>
      <c r="T496" s="400">
        <v>-1.7699160240729483E-2</v>
      </c>
      <c r="U496" s="400">
        <v>-0.22880049897821861</v>
      </c>
      <c r="V496" s="400">
        <v>4.7807249871223423E-3</v>
      </c>
      <c r="W496" s="400">
        <v>4.6867090352664717E-2</v>
      </c>
      <c r="X496" s="400">
        <v>-8.5865963552267277E-2</v>
      </c>
      <c r="Y496" s="400">
        <v>-0.65113720007499931</v>
      </c>
      <c r="Z496" s="400">
        <v>0.16403947572773192</v>
      </c>
      <c r="AA496" s="400">
        <v>0.93245355970903354</v>
      </c>
      <c r="AB496" s="400">
        <v>0.14390704935726353</v>
      </c>
      <c r="AC496" s="404">
        <v>-0.57014115712161606</v>
      </c>
      <c r="AD496" s="607" t="s">
        <v>62</v>
      </c>
      <c r="AE496" s="401" t="s">
        <v>1799</v>
      </c>
      <c r="AF496" s="401" t="s">
        <v>1018</v>
      </c>
      <c r="AG496" s="405" t="s">
        <v>1835</v>
      </c>
      <c r="AH496" s="405" t="s">
        <v>1024</v>
      </c>
      <c r="AI496" s="405">
        <v>500</v>
      </c>
      <c r="AJ496" s="405">
        <v>500</v>
      </c>
      <c r="AK496" s="405">
        <v>500</v>
      </c>
      <c r="AL496" s="400">
        <v>1E-3</v>
      </c>
      <c r="AM496" s="400" t="s">
        <v>62</v>
      </c>
      <c r="AN496" s="400" t="s">
        <v>103</v>
      </c>
      <c r="AO496" s="401" t="s">
        <v>1678</v>
      </c>
      <c r="AP496" s="401" t="s">
        <v>24</v>
      </c>
      <c r="AQ496" s="407" t="s">
        <v>969</v>
      </c>
      <c r="AR496" s="400">
        <v>3.5E-4</v>
      </c>
      <c r="AS496" s="400">
        <v>3.5E-4</v>
      </c>
      <c r="AT496" s="400"/>
      <c r="AW496" s="226"/>
      <c r="AX496" s="226"/>
      <c r="AY496" s="212"/>
      <c r="AZ496" s="212"/>
      <c r="BA496" s="212"/>
      <c r="BB496" s="214"/>
      <c r="BC496" s="212"/>
      <c r="BD496" s="212"/>
      <c r="BE496" s="212"/>
      <c r="BF496" s="212"/>
      <c r="BG496" s="214"/>
      <c r="BH496" s="214"/>
      <c r="BI496" s="227"/>
      <c r="BJ496" s="227"/>
      <c r="BK496" s="227"/>
      <c r="BL496" s="214"/>
      <c r="BM496" s="214"/>
      <c r="BN496" s="214"/>
      <c r="BO496" s="214"/>
      <c r="BP496" s="214"/>
      <c r="BQ496" s="214"/>
      <c r="BR496" s="214"/>
      <c r="BS496" s="214"/>
      <c r="BT496" s="215"/>
      <c r="BU496" s="216"/>
      <c r="BV496" s="217"/>
      <c r="BW496" s="213"/>
    </row>
    <row r="497" spans="2:75" ht="15.75" customHeight="1">
      <c r="B497" s="394" t="s">
        <v>229</v>
      </c>
      <c r="C497" s="395">
        <v>5097427000173</v>
      </c>
      <c r="D497" s="396" t="s">
        <v>24</v>
      </c>
      <c r="E497" s="396" t="s">
        <v>912</v>
      </c>
      <c r="F497" s="396" t="s">
        <v>913</v>
      </c>
      <c r="G497" s="397" t="s">
        <v>62</v>
      </c>
      <c r="H497" s="397" t="s">
        <v>1183</v>
      </c>
      <c r="I497" s="397" t="s">
        <v>62</v>
      </c>
      <c r="J497" s="397" t="s">
        <v>904</v>
      </c>
      <c r="K497" s="398" t="s">
        <v>81</v>
      </c>
      <c r="L497" s="399"/>
      <c r="M497" s="399" t="s">
        <v>62</v>
      </c>
      <c r="N497" s="398">
        <v>108741</v>
      </c>
      <c r="O497" s="398" t="s">
        <v>1675</v>
      </c>
      <c r="P497" s="402">
        <v>37431</v>
      </c>
      <c r="Q497" s="403">
        <v>17164055.030000001</v>
      </c>
      <c r="R497" s="403">
        <v>16609985.126071431</v>
      </c>
      <c r="S497" s="398">
        <v>8</v>
      </c>
      <c r="T497" s="400">
        <v>7.8413300383070261E-2</v>
      </c>
      <c r="U497" s="400">
        <v>1.0136640388671889</v>
      </c>
      <c r="V497" s="400">
        <v>8.9480743499110282E-2</v>
      </c>
      <c r="W497" s="400">
        <v>0.87721048621136632</v>
      </c>
      <c r="X497" s="400">
        <v>3.2855102060510344E-2</v>
      </c>
      <c r="Y497" s="400">
        <v>0.24914620740075724</v>
      </c>
      <c r="Z497" s="400">
        <v>0.10528347034222785</v>
      </c>
      <c r="AA497" s="400">
        <v>0.59846537709053538</v>
      </c>
      <c r="AB497" s="400">
        <v>5.3579776563456818E-2</v>
      </c>
      <c r="AC497" s="404">
        <v>-0.18677396760583834</v>
      </c>
      <c r="AD497" s="607" t="s">
        <v>62</v>
      </c>
      <c r="AE497" s="401" t="s">
        <v>228</v>
      </c>
      <c r="AF497" s="401" t="s">
        <v>1028</v>
      </c>
      <c r="AG497" s="405" t="s">
        <v>1836</v>
      </c>
      <c r="AH497" s="405" t="s">
        <v>1024</v>
      </c>
      <c r="AI497" s="405">
        <v>5000</v>
      </c>
      <c r="AJ497" s="405">
        <v>1000</v>
      </c>
      <c r="AK497" s="405">
        <v>1000</v>
      </c>
      <c r="AL497" s="400">
        <v>0.02</v>
      </c>
      <c r="AM497" s="400">
        <v>0.2</v>
      </c>
      <c r="AN497" s="400" t="s">
        <v>103</v>
      </c>
      <c r="AO497" s="401" t="s">
        <v>1678</v>
      </c>
      <c r="AP497" s="401" t="s">
        <v>24</v>
      </c>
      <c r="AQ497" s="407" t="s">
        <v>966</v>
      </c>
      <c r="AR497" s="400">
        <v>4.6666666666666662E-3</v>
      </c>
      <c r="AS497" s="400">
        <v>4.6666666666666662E-3</v>
      </c>
      <c r="AT497" s="400"/>
      <c r="AW497" s="226"/>
      <c r="AX497" s="226"/>
      <c r="AY497" s="212"/>
      <c r="AZ497" s="212"/>
      <c r="BA497" s="212"/>
      <c r="BB497" s="214"/>
      <c r="BC497" s="212"/>
      <c r="BD497" s="212"/>
      <c r="BE497" s="212"/>
      <c r="BF497" s="212"/>
      <c r="BG497" s="214"/>
      <c r="BH497" s="214"/>
      <c r="BI497" s="227"/>
      <c r="BJ497" s="227"/>
      <c r="BK497" s="227"/>
      <c r="BL497" s="214"/>
      <c r="BM497" s="214"/>
      <c r="BN497" s="214"/>
      <c r="BO497" s="214"/>
      <c r="BP497" s="214"/>
      <c r="BQ497" s="214"/>
      <c r="BR497" s="214"/>
      <c r="BS497" s="214"/>
      <c r="BT497" s="215"/>
      <c r="BU497" s="216"/>
      <c r="BV497" s="217"/>
      <c r="BW497" s="213"/>
    </row>
    <row r="498" spans="2:75" ht="15.75" customHeight="1">
      <c r="B498" s="394" t="s">
        <v>1512</v>
      </c>
      <c r="C498" s="395">
        <v>38075003000167</v>
      </c>
      <c r="D498" s="396" t="s">
        <v>24</v>
      </c>
      <c r="E498" s="396" t="s">
        <v>912</v>
      </c>
      <c r="F498" s="396" t="s">
        <v>915</v>
      </c>
      <c r="G498" s="397" t="s">
        <v>62</v>
      </c>
      <c r="H498" s="397" t="s">
        <v>1693</v>
      </c>
      <c r="I498" s="397" t="s">
        <v>62</v>
      </c>
      <c r="J498" s="397" t="s">
        <v>907</v>
      </c>
      <c r="K498" s="398" t="s">
        <v>81</v>
      </c>
      <c r="L498" s="399"/>
      <c r="M498" s="399" t="s">
        <v>62</v>
      </c>
      <c r="N498" s="398">
        <v>632309</v>
      </c>
      <c r="O498" s="398" t="s">
        <v>1675</v>
      </c>
      <c r="P498" s="402">
        <v>44550</v>
      </c>
      <c r="Q498" s="403">
        <v>8047434.0300000003</v>
      </c>
      <c r="R498" s="403" t="s">
        <v>1781</v>
      </c>
      <c r="S498" s="398">
        <v>8</v>
      </c>
      <c r="T498" s="400">
        <v>-6.3622737432984633E-2</v>
      </c>
      <c r="U498" s="400">
        <v>-0.82246354476912165</v>
      </c>
      <c r="V498" s="400" t="s">
        <v>1781</v>
      </c>
      <c r="W498" s="400" t="s">
        <v>1781</v>
      </c>
      <c r="X498" s="400" t="s">
        <v>1781</v>
      </c>
      <c r="Y498" s="400" t="s">
        <v>1781</v>
      </c>
      <c r="Z498" s="400" t="s">
        <v>1781</v>
      </c>
      <c r="AA498" s="400" t="s">
        <v>1781</v>
      </c>
      <c r="AB498" s="400" t="s">
        <v>1781</v>
      </c>
      <c r="AC498" s="404" t="s">
        <v>1781</v>
      </c>
      <c r="AD498" s="607" t="s">
        <v>62</v>
      </c>
      <c r="AE498" s="401" t="s">
        <v>292</v>
      </c>
      <c r="AF498" s="401" t="s">
        <v>1051</v>
      </c>
      <c r="AG498" s="405" t="s">
        <v>1051</v>
      </c>
      <c r="AH498" s="405" t="s">
        <v>1019</v>
      </c>
      <c r="AI498" s="405">
        <v>1000</v>
      </c>
      <c r="AJ498" s="405">
        <v>1000</v>
      </c>
      <c r="AK498" s="405">
        <v>1000</v>
      </c>
      <c r="AL498" s="400">
        <v>8.6999999999999994E-3</v>
      </c>
      <c r="AM498" s="400" t="s">
        <v>62</v>
      </c>
      <c r="AN498" s="400" t="s">
        <v>1086</v>
      </c>
      <c r="AO498" s="401" t="s">
        <v>1678</v>
      </c>
      <c r="AP498" s="401" t="s">
        <v>24</v>
      </c>
      <c r="AQ498" s="407" t="s">
        <v>977</v>
      </c>
      <c r="AR498" s="400">
        <v>4.6666799999999994E-3</v>
      </c>
      <c r="AS498" s="400">
        <v>4.6666799999999994E-3</v>
      </c>
      <c r="AT498" s="400"/>
      <c r="AW498" s="226"/>
      <c r="AX498" s="226"/>
      <c r="AY498" s="212"/>
      <c r="AZ498" s="212"/>
      <c r="BA498" s="212"/>
      <c r="BB498" s="214"/>
      <c r="BC498" s="212"/>
      <c r="BD498" s="212"/>
      <c r="BE498" s="212"/>
      <c r="BF498" s="212"/>
      <c r="BG498" s="214"/>
      <c r="BH498" s="214"/>
      <c r="BI498" s="227"/>
      <c r="BJ498" s="227"/>
      <c r="BK498" s="227"/>
      <c r="BL498" s="214"/>
      <c r="BM498" s="214"/>
      <c r="BN498" s="214"/>
      <c r="BO498" s="214"/>
      <c r="BP498" s="214"/>
      <c r="BQ498" s="214"/>
      <c r="BR498" s="214"/>
      <c r="BS498" s="214"/>
      <c r="BT498" s="215"/>
      <c r="BU498" s="216"/>
      <c r="BV498" s="217"/>
      <c r="BW498" s="213"/>
    </row>
    <row r="499" spans="2:75" ht="15.75" customHeight="1">
      <c r="B499" s="394" t="s">
        <v>865</v>
      </c>
      <c r="C499" s="395">
        <v>39151551000191</v>
      </c>
      <c r="D499" s="396" t="s">
        <v>27</v>
      </c>
      <c r="E499" s="396" t="s">
        <v>903</v>
      </c>
      <c r="F499" s="396"/>
      <c r="G499" s="397"/>
      <c r="H499" s="397" t="s">
        <v>62</v>
      </c>
      <c r="I499" s="397" t="s">
        <v>62</v>
      </c>
      <c r="J499" s="397" t="s">
        <v>908</v>
      </c>
      <c r="K499" s="398" t="s">
        <v>81</v>
      </c>
      <c r="L499" s="399"/>
      <c r="M499" s="399" t="s">
        <v>1775</v>
      </c>
      <c r="N499" s="398">
        <v>567477</v>
      </c>
      <c r="O499" s="398" t="s">
        <v>1675</v>
      </c>
      <c r="P499" s="402">
        <v>44193</v>
      </c>
      <c r="Q499" s="403">
        <v>66546578.280000001</v>
      </c>
      <c r="R499" s="403">
        <v>194177841.3753573</v>
      </c>
      <c r="S499" s="398">
        <v>9</v>
      </c>
      <c r="T499" s="400">
        <v>-0.36238461986141712</v>
      </c>
      <c r="U499" s="400">
        <v>-4.6846167116743924</v>
      </c>
      <c r="V499" s="400">
        <v>-0.25190507018483299</v>
      </c>
      <c r="W499" s="400">
        <v>-2.4695119916850365</v>
      </c>
      <c r="X499" s="400" t="s">
        <v>1781</v>
      </c>
      <c r="Y499" s="400" t="s">
        <v>1781</v>
      </c>
      <c r="Z499" s="400" t="s">
        <v>1781</v>
      </c>
      <c r="AA499" s="400" t="s">
        <v>1781</v>
      </c>
      <c r="AB499" s="400">
        <v>0.24750164365647312</v>
      </c>
      <c r="AC499" s="404">
        <v>-1.4409240331926831</v>
      </c>
      <c r="AD499" s="607" t="s">
        <v>62</v>
      </c>
      <c r="AE499" s="401" t="s">
        <v>215</v>
      </c>
      <c r="AF499" s="401" t="s">
        <v>1027</v>
      </c>
      <c r="AG499" s="405" t="s">
        <v>1027</v>
      </c>
      <c r="AH499" s="405" t="s">
        <v>1019</v>
      </c>
      <c r="AI499" s="405">
        <v>1000</v>
      </c>
      <c r="AJ499" s="405">
        <v>500</v>
      </c>
      <c r="AK499" s="405">
        <v>500</v>
      </c>
      <c r="AL499" s="400">
        <v>5.0000000000000001E-3</v>
      </c>
      <c r="AM499" s="400" t="s">
        <v>62</v>
      </c>
      <c r="AN499" s="400" t="s">
        <v>1086</v>
      </c>
      <c r="AO499" s="401" t="s">
        <v>1675</v>
      </c>
      <c r="AP499" s="401" t="s">
        <v>1021</v>
      </c>
      <c r="AQ499" s="407" t="s">
        <v>985</v>
      </c>
      <c r="AR499" s="400">
        <v>1.3333333333333333E-3</v>
      </c>
      <c r="AS499" s="400">
        <v>1.3333333333333333E-3</v>
      </c>
      <c r="AT499" s="400"/>
      <c r="AW499" s="226"/>
      <c r="AX499" s="226"/>
      <c r="AY499" s="212"/>
      <c r="AZ499" s="212"/>
      <c r="BA499" s="212"/>
      <c r="BB499" s="214"/>
      <c r="BC499" s="212"/>
      <c r="BD499" s="212"/>
      <c r="BE499" s="212"/>
      <c r="BF499" s="212"/>
      <c r="BG499" s="214"/>
      <c r="BH499" s="214"/>
      <c r="BI499" s="227"/>
      <c r="BJ499" s="227"/>
      <c r="BK499" s="227"/>
      <c r="BL499" s="214"/>
      <c r="BM499" s="214"/>
      <c r="BN499" s="214"/>
      <c r="BO499" s="214"/>
      <c r="BP499" s="214"/>
      <c r="BQ499" s="214"/>
      <c r="BR499" s="214"/>
      <c r="BS499" s="214"/>
      <c r="BT499" s="215"/>
      <c r="BU499" s="216"/>
      <c r="BV499" s="217"/>
      <c r="BW499" s="213"/>
    </row>
    <row r="500" spans="2:75" ht="15.75" customHeight="1">
      <c r="B500" s="394" t="s">
        <v>1418</v>
      </c>
      <c r="C500" s="395">
        <v>39345935000145</v>
      </c>
      <c r="D500" s="396" t="s">
        <v>27</v>
      </c>
      <c r="E500" s="396" t="s">
        <v>903</v>
      </c>
      <c r="F500" s="396"/>
      <c r="G500" s="397"/>
      <c r="H500" s="397" t="s">
        <v>62</v>
      </c>
      <c r="I500" s="397" t="s">
        <v>62</v>
      </c>
      <c r="J500" s="397" t="s">
        <v>907</v>
      </c>
      <c r="K500" s="398" t="s">
        <v>82</v>
      </c>
      <c r="L500" s="399"/>
      <c r="M500" s="399" t="s">
        <v>62</v>
      </c>
      <c r="N500" s="398">
        <v>568066</v>
      </c>
      <c r="O500" s="398" t="s">
        <v>1675</v>
      </c>
      <c r="P500" s="402">
        <v>44194</v>
      </c>
      <c r="Q500" s="403">
        <v>10117304.07</v>
      </c>
      <c r="R500" s="403">
        <v>19851082.778373014</v>
      </c>
      <c r="S500" s="398">
        <v>9</v>
      </c>
      <c r="T500" s="400">
        <v>-0.50413371844446409</v>
      </c>
      <c r="U500" s="400">
        <v>-6.5170349758404171</v>
      </c>
      <c r="V500" s="400">
        <v>-0.54964266850317656</v>
      </c>
      <c r="W500" s="400">
        <v>-5.3883360109203657</v>
      </c>
      <c r="X500" s="400" t="s">
        <v>1781</v>
      </c>
      <c r="Y500" s="400" t="s">
        <v>1781</v>
      </c>
      <c r="Z500" s="400" t="s">
        <v>1781</v>
      </c>
      <c r="AA500" s="400" t="s">
        <v>1781</v>
      </c>
      <c r="AB500" s="400">
        <v>0.50857645663784568</v>
      </c>
      <c r="AC500" s="404">
        <v>-1.5049540419640668</v>
      </c>
      <c r="AD500" s="607">
        <v>39330087000109</v>
      </c>
      <c r="AE500" s="401" t="s">
        <v>1799</v>
      </c>
      <c r="AF500" s="401" t="s">
        <v>1018</v>
      </c>
      <c r="AG500" s="405" t="s">
        <v>1835</v>
      </c>
      <c r="AH500" s="405" t="s">
        <v>1019</v>
      </c>
      <c r="AI500" s="405">
        <v>5000</v>
      </c>
      <c r="AJ500" s="405">
        <v>5000</v>
      </c>
      <c r="AK500" s="405">
        <v>5000</v>
      </c>
      <c r="AL500" s="400">
        <v>0.01</v>
      </c>
      <c r="AM500" s="400" t="s">
        <v>62</v>
      </c>
      <c r="AN500" s="400" t="s">
        <v>62</v>
      </c>
      <c r="AO500" s="401" t="s">
        <v>1675</v>
      </c>
      <c r="AP500" s="401" t="s">
        <v>1021</v>
      </c>
      <c r="AQ500" s="407" t="s">
        <v>985</v>
      </c>
      <c r="AR500" s="400">
        <v>6.0000000000000001E-3</v>
      </c>
      <c r="AS500" s="400">
        <v>6.0000000000000001E-3</v>
      </c>
      <c r="AT500" s="400"/>
      <c r="AW500" s="226"/>
      <c r="AX500" s="226"/>
      <c r="AY500" s="212"/>
      <c r="AZ500" s="212"/>
      <c r="BA500" s="212"/>
      <c r="BB500" s="214"/>
      <c r="BC500" s="212"/>
      <c r="BD500" s="212"/>
      <c r="BE500" s="212"/>
      <c r="BF500" s="212"/>
      <c r="BG500" s="214"/>
      <c r="BH500" s="214"/>
      <c r="BI500" s="227"/>
      <c r="BJ500" s="227"/>
      <c r="BK500" s="227"/>
      <c r="BL500" s="214"/>
      <c r="BM500" s="214"/>
      <c r="BN500" s="214"/>
      <c r="BO500" s="214"/>
      <c r="BP500" s="214"/>
      <c r="BQ500" s="214"/>
      <c r="BR500" s="214"/>
      <c r="BS500" s="214"/>
      <c r="BT500" s="215"/>
      <c r="BU500" s="216"/>
      <c r="BV500" s="217"/>
      <c r="BW500" s="213"/>
    </row>
    <row r="501" spans="2:75" ht="15.75" customHeight="1">
      <c r="B501" s="394" t="s">
        <v>596</v>
      </c>
      <c r="C501" s="395">
        <v>4621018000161</v>
      </c>
      <c r="D501" s="396" t="s">
        <v>27</v>
      </c>
      <c r="E501" s="396" t="s">
        <v>910</v>
      </c>
      <c r="F501" s="396"/>
      <c r="G501" s="397"/>
      <c r="H501" s="397" t="s">
        <v>1183</v>
      </c>
      <c r="I501" s="397" t="s">
        <v>62</v>
      </c>
      <c r="J501" s="397" t="s">
        <v>904</v>
      </c>
      <c r="K501" s="398" t="s">
        <v>81</v>
      </c>
      <c r="L501" s="399"/>
      <c r="M501" s="399" t="s">
        <v>1775</v>
      </c>
      <c r="N501" s="398">
        <v>97101</v>
      </c>
      <c r="O501" s="398" t="s">
        <v>1675</v>
      </c>
      <c r="P501" s="402">
        <v>37138</v>
      </c>
      <c r="Q501" s="403">
        <v>67280421.560000002</v>
      </c>
      <c r="R501" s="403">
        <v>85588892.617777735</v>
      </c>
      <c r="S501" s="398">
        <v>9</v>
      </c>
      <c r="T501" s="400">
        <v>4.8062580764635321E-2</v>
      </c>
      <c r="U501" s="400">
        <v>0.62131436246470495</v>
      </c>
      <c r="V501" s="400">
        <v>-1.8091765920399738E-2</v>
      </c>
      <c r="W501" s="400">
        <v>-0.17735980009613891</v>
      </c>
      <c r="X501" s="400">
        <v>9.680294176264348E-2</v>
      </c>
      <c r="Y501" s="400">
        <v>0.73407429266175794</v>
      </c>
      <c r="Z501" s="400">
        <v>0.25964031112876285</v>
      </c>
      <c r="AA501" s="400">
        <v>1.4758797007972084</v>
      </c>
      <c r="AB501" s="400">
        <v>0.10375412092498716</v>
      </c>
      <c r="AC501" s="404">
        <v>-1.0606462198468176</v>
      </c>
      <c r="AD501" s="607" t="s">
        <v>62</v>
      </c>
      <c r="AE501" s="401" t="s">
        <v>597</v>
      </c>
      <c r="AF501" s="401" t="s">
        <v>1026</v>
      </c>
      <c r="AG501" s="405" t="s">
        <v>1027</v>
      </c>
      <c r="AH501" s="405" t="s">
        <v>1024</v>
      </c>
      <c r="AI501" s="405">
        <v>100</v>
      </c>
      <c r="AJ501" s="405">
        <v>100</v>
      </c>
      <c r="AK501" s="405">
        <v>100</v>
      </c>
      <c r="AL501" s="400">
        <v>1.4499999999999999E-2</v>
      </c>
      <c r="AM501" s="400">
        <v>0.2</v>
      </c>
      <c r="AN501" s="400" t="s">
        <v>103</v>
      </c>
      <c r="AO501" s="401" t="s">
        <v>1678</v>
      </c>
      <c r="AP501" s="401" t="s">
        <v>24</v>
      </c>
      <c r="AQ501" s="407" t="s">
        <v>966</v>
      </c>
      <c r="AR501" s="400">
        <v>3.3833333333333332E-3</v>
      </c>
      <c r="AS501" s="400">
        <v>3.3833333333333332E-3</v>
      </c>
      <c r="AT501" s="400"/>
      <c r="AW501" s="226"/>
      <c r="AX501" s="226"/>
      <c r="AY501" s="212"/>
      <c r="AZ501" s="212"/>
      <c r="BA501" s="212"/>
      <c r="BB501" s="214"/>
      <c r="BC501" s="212"/>
      <c r="BD501" s="212"/>
      <c r="BE501" s="212"/>
      <c r="BF501" s="212"/>
      <c r="BG501" s="214"/>
      <c r="BH501" s="214"/>
      <c r="BI501" s="227"/>
      <c r="BJ501" s="227"/>
      <c r="BK501" s="227"/>
      <c r="BL501" s="214"/>
      <c r="BM501" s="214"/>
      <c r="BN501" s="214"/>
      <c r="BO501" s="214"/>
      <c r="BP501" s="214"/>
      <c r="BQ501" s="214"/>
      <c r="BR501" s="214"/>
      <c r="BS501" s="214"/>
      <c r="BT501" s="215"/>
      <c r="BU501" s="216"/>
      <c r="BV501" s="217"/>
      <c r="BW501" s="213"/>
    </row>
    <row r="502" spans="2:75" ht="15.75" customHeight="1">
      <c r="B502" s="394" t="s">
        <v>1522</v>
      </c>
      <c r="C502" s="395">
        <v>34658702000189</v>
      </c>
      <c r="D502" s="396" t="s">
        <v>27</v>
      </c>
      <c r="E502" s="396" t="s">
        <v>903</v>
      </c>
      <c r="F502" s="396"/>
      <c r="G502" s="397"/>
      <c r="H502" s="397" t="s">
        <v>62</v>
      </c>
      <c r="I502" s="397" t="s">
        <v>62</v>
      </c>
      <c r="J502" s="397" t="s">
        <v>904</v>
      </c>
      <c r="K502" s="398" t="s">
        <v>81</v>
      </c>
      <c r="L502" s="399"/>
      <c r="M502" s="399" t="s">
        <v>62</v>
      </c>
      <c r="N502" s="398">
        <v>524042</v>
      </c>
      <c r="O502" s="398" t="s">
        <v>1675</v>
      </c>
      <c r="P502" s="402">
        <v>43850</v>
      </c>
      <c r="Q502" s="403">
        <v>24946191.93</v>
      </c>
      <c r="R502" s="403">
        <v>23461465.222539689</v>
      </c>
      <c r="S502" s="398">
        <v>9</v>
      </c>
      <c r="T502" s="400">
        <v>4.0598192455848725E-2</v>
      </c>
      <c r="U502" s="400">
        <v>0.52482075788749905</v>
      </c>
      <c r="V502" s="400">
        <v>-0.14673390606551451</v>
      </c>
      <c r="W502" s="400">
        <v>-1.4384829187824393</v>
      </c>
      <c r="X502" s="400">
        <v>8.1717654576039633E-2</v>
      </c>
      <c r="Y502" s="400">
        <v>0.61967981952417528</v>
      </c>
      <c r="Z502" s="400" t="s">
        <v>1781</v>
      </c>
      <c r="AA502" s="400" t="s">
        <v>1781</v>
      </c>
      <c r="AB502" s="400">
        <v>0.22817452498976884</v>
      </c>
      <c r="AC502" s="404">
        <v>-1.0070132370658262</v>
      </c>
      <c r="AD502" s="607" t="s">
        <v>62</v>
      </c>
      <c r="AE502" s="401" t="s">
        <v>597</v>
      </c>
      <c r="AF502" s="401" t="s">
        <v>1026</v>
      </c>
      <c r="AG502" s="405" t="s">
        <v>1027</v>
      </c>
      <c r="AH502" s="405" t="s">
        <v>1024</v>
      </c>
      <c r="AI502" s="405">
        <v>100</v>
      </c>
      <c r="AJ502" s="405">
        <v>100</v>
      </c>
      <c r="AK502" s="405">
        <v>100</v>
      </c>
      <c r="AL502" s="400">
        <v>1.95E-2</v>
      </c>
      <c r="AM502" s="400">
        <v>0.2</v>
      </c>
      <c r="AN502" s="400" t="s">
        <v>964</v>
      </c>
      <c r="AO502" s="401" t="s">
        <v>1678</v>
      </c>
      <c r="AP502" s="401" t="s">
        <v>1021</v>
      </c>
      <c r="AQ502" s="407" t="s">
        <v>957</v>
      </c>
      <c r="AR502" s="400">
        <v>4.5499999999999994E-3</v>
      </c>
      <c r="AS502" s="400">
        <v>4.5499999999999994E-3</v>
      </c>
      <c r="AT502" s="400"/>
      <c r="AW502" s="226"/>
      <c r="AX502" s="226"/>
      <c r="AY502" s="212"/>
      <c r="AZ502" s="212"/>
      <c r="BA502" s="212"/>
      <c r="BB502" s="214"/>
      <c r="BC502" s="212"/>
      <c r="BD502" s="212"/>
      <c r="BE502" s="212"/>
      <c r="BF502" s="212"/>
      <c r="BG502" s="214"/>
      <c r="BH502" s="214"/>
      <c r="BI502" s="227"/>
      <c r="BJ502" s="227"/>
      <c r="BK502" s="227"/>
      <c r="BL502" s="214"/>
      <c r="BM502" s="214"/>
      <c r="BN502" s="214"/>
      <c r="BO502" s="214"/>
      <c r="BP502" s="214"/>
      <c r="BQ502" s="214"/>
      <c r="BR502" s="214"/>
      <c r="BS502" s="214"/>
      <c r="BT502" s="215"/>
      <c r="BU502" s="216"/>
      <c r="BV502" s="217"/>
      <c r="BW502" s="213"/>
    </row>
    <row r="503" spans="2:75" ht="15.75" customHeight="1">
      <c r="B503" s="394" t="s">
        <v>1558</v>
      </c>
      <c r="C503" s="395">
        <v>38949124000190</v>
      </c>
      <c r="D503" s="396" t="s">
        <v>27</v>
      </c>
      <c r="E503" s="396" t="s">
        <v>903</v>
      </c>
      <c r="F503" s="396"/>
      <c r="G503" s="397" t="s">
        <v>1184</v>
      </c>
      <c r="H503" s="397" t="s">
        <v>62</v>
      </c>
      <c r="I503" s="397" t="s">
        <v>62</v>
      </c>
      <c r="J503" s="397" t="s">
        <v>988</v>
      </c>
      <c r="K503" s="398"/>
      <c r="L503" s="399"/>
      <c r="M503" s="399" t="s">
        <v>62</v>
      </c>
      <c r="N503" s="398">
        <v>555835</v>
      </c>
      <c r="O503" s="398" t="s">
        <v>1675</v>
      </c>
      <c r="P503" s="402">
        <v>44112</v>
      </c>
      <c r="Q503" s="403">
        <v>16401802.17</v>
      </c>
      <c r="R503" s="403">
        <v>32572580.255158707</v>
      </c>
      <c r="S503" s="398">
        <v>9</v>
      </c>
      <c r="T503" s="400">
        <v>-0.10894441151657253</v>
      </c>
      <c r="U503" s="400">
        <v>-1.4083456715940108</v>
      </c>
      <c r="V503" s="400">
        <v>-8.691496009450228E-2</v>
      </c>
      <c r="W503" s="400">
        <v>-0.85205722954568364</v>
      </c>
      <c r="X503" s="400" t="s">
        <v>1781</v>
      </c>
      <c r="Y503" s="400" t="s">
        <v>1781</v>
      </c>
      <c r="Z503" s="400" t="s">
        <v>1781</v>
      </c>
      <c r="AA503" s="400" t="s">
        <v>1781</v>
      </c>
      <c r="AB503" s="400">
        <v>0.27231564581211598</v>
      </c>
      <c r="AC503" s="404">
        <v>-0.55477241097913343</v>
      </c>
      <c r="AD503" s="607">
        <v>38948616000161</v>
      </c>
      <c r="AE503" s="401" t="s">
        <v>1799</v>
      </c>
      <c r="AF503" s="401" t="s">
        <v>1018</v>
      </c>
      <c r="AG503" s="405" t="s">
        <v>1835</v>
      </c>
      <c r="AH503" s="405" t="s">
        <v>1019</v>
      </c>
      <c r="AI503" s="405">
        <v>5000</v>
      </c>
      <c r="AJ503" s="405">
        <v>5000</v>
      </c>
      <c r="AK503" s="405">
        <v>5000</v>
      </c>
      <c r="AL503" s="400">
        <v>1.2E-2</v>
      </c>
      <c r="AM503" s="400" t="s">
        <v>62</v>
      </c>
      <c r="AN503" s="400" t="s">
        <v>62</v>
      </c>
      <c r="AO503" s="401" t="s">
        <v>1675</v>
      </c>
      <c r="AP503" s="401" t="s">
        <v>1021</v>
      </c>
      <c r="AQ503" s="407" t="s">
        <v>985</v>
      </c>
      <c r="AR503" s="400">
        <v>8.0000000000000002E-3</v>
      </c>
      <c r="AS503" s="400">
        <v>8.0000000000000002E-3</v>
      </c>
      <c r="AT503" s="400"/>
      <c r="AW503" s="226"/>
      <c r="AX503" s="226"/>
      <c r="AY503" s="212"/>
      <c r="AZ503" s="212"/>
      <c r="BA503" s="212"/>
      <c r="BB503" s="214"/>
      <c r="BC503" s="212"/>
      <c r="BD503" s="212"/>
      <c r="BE503" s="212"/>
      <c r="BF503" s="212"/>
      <c r="BG503" s="214"/>
      <c r="BH503" s="214"/>
      <c r="BI503" s="227"/>
      <c r="BJ503" s="227"/>
      <c r="BK503" s="227"/>
      <c r="BL503" s="214"/>
      <c r="BM503" s="214"/>
      <c r="BN503" s="214"/>
      <c r="BO503" s="214"/>
      <c r="BP503" s="214"/>
      <c r="BQ503" s="214"/>
      <c r="BR503" s="214"/>
      <c r="BS503" s="214"/>
      <c r="BT503" s="215"/>
      <c r="BU503" s="216"/>
      <c r="BV503" s="217"/>
      <c r="BW503" s="213"/>
    </row>
    <row r="504" spans="2:75" ht="15.75" customHeight="1">
      <c r="B504" s="394" t="s">
        <v>1129</v>
      </c>
      <c r="C504" s="395">
        <v>21185984000100</v>
      </c>
      <c r="D504" s="396" t="s">
        <v>18</v>
      </c>
      <c r="E504" s="396" t="s">
        <v>916</v>
      </c>
      <c r="F504" s="396" t="s">
        <v>961</v>
      </c>
      <c r="G504" s="397" t="s">
        <v>1048</v>
      </c>
      <c r="H504" s="397" t="s">
        <v>62</v>
      </c>
      <c r="I504" s="397"/>
      <c r="J504" s="397" t="s">
        <v>904</v>
      </c>
      <c r="K504" s="398" t="s">
        <v>81</v>
      </c>
      <c r="L504" s="399"/>
      <c r="M504" s="399" t="s">
        <v>1775</v>
      </c>
      <c r="N504" s="398">
        <v>385883</v>
      </c>
      <c r="O504" s="398" t="s">
        <v>1675</v>
      </c>
      <c r="P504" s="402">
        <v>42003</v>
      </c>
      <c r="Q504" s="403">
        <v>575579940</v>
      </c>
      <c r="R504" s="403">
        <v>640552171.45900798</v>
      </c>
      <c r="S504" s="398">
        <v>10</v>
      </c>
      <c r="T504" s="400">
        <v>8.6486458670264721E-2</v>
      </c>
      <c r="U504" s="400">
        <v>1.1180273317758305</v>
      </c>
      <c r="V504" s="400">
        <v>0.11951103960933329</v>
      </c>
      <c r="W504" s="400">
        <v>1.171607801452516</v>
      </c>
      <c r="X504" s="400">
        <v>0.17176861230263074</v>
      </c>
      <c r="Y504" s="400">
        <v>1.3025525906714153</v>
      </c>
      <c r="Z504" s="400">
        <v>0.184719028614859</v>
      </c>
      <c r="AA504" s="400">
        <v>1.0500028423877821</v>
      </c>
      <c r="AB504" s="400">
        <v>3.0237420587593275E-3</v>
      </c>
      <c r="AC504" s="404">
        <v>5.2153221428023082</v>
      </c>
      <c r="AD504" s="607">
        <v>17137984000150</v>
      </c>
      <c r="AE504" s="401" t="s">
        <v>116</v>
      </c>
      <c r="AF504" s="401" t="s">
        <v>1037</v>
      </c>
      <c r="AG504" s="405" t="s">
        <v>1037</v>
      </c>
      <c r="AH504" s="405" t="s">
        <v>1024</v>
      </c>
      <c r="AI504" s="405">
        <v>5000</v>
      </c>
      <c r="AJ504" s="405">
        <v>5000</v>
      </c>
      <c r="AK504" s="405">
        <v>5000</v>
      </c>
      <c r="AL504" s="400">
        <v>4.0000000000000001E-3</v>
      </c>
      <c r="AM504" s="400" t="s">
        <v>62</v>
      </c>
      <c r="AN504" s="400" t="s">
        <v>62</v>
      </c>
      <c r="AO504" s="401" t="s">
        <v>1678</v>
      </c>
      <c r="AP504" s="401" t="s">
        <v>18</v>
      </c>
      <c r="AQ504" s="407" t="s">
        <v>975</v>
      </c>
      <c r="AR504" s="400">
        <v>1.2800000000000001E-3</v>
      </c>
      <c r="AS504" s="400">
        <v>1.2800000000000001E-3</v>
      </c>
      <c r="AT504" s="400"/>
      <c r="AW504" s="226"/>
      <c r="AX504" s="226"/>
      <c r="AY504" s="212"/>
      <c r="AZ504" s="212"/>
      <c r="BA504" s="212"/>
      <c r="BB504" s="212"/>
      <c r="BC504" s="212"/>
      <c r="BD504" s="212"/>
      <c r="BE504" s="212"/>
      <c r="BF504" s="212"/>
      <c r="BG504" s="214"/>
      <c r="BH504" s="214"/>
      <c r="BI504" s="227"/>
      <c r="BJ504" s="227"/>
      <c r="BK504" s="227"/>
      <c r="BL504" s="249"/>
      <c r="BM504" s="214"/>
      <c r="BN504" s="214"/>
      <c r="BO504" s="214"/>
      <c r="BP504" s="214"/>
      <c r="BQ504" s="214"/>
      <c r="BR504" s="214"/>
      <c r="BS504" s="214"/>
      <c r="BT504" s="214"/>
      <c r="BU504" s="214"/>
      <c r="BV504" s="217"/>
      <c r="BW504" s="212"/>
    </row>
    <row r="505" spans="2:75" ht="15.75" customHeight="1">
      <c r="B505" s="394" t="s">
        <v>1525</v>
      </c>
      <c r="C505" s="395">
        <v>35744790000102</v>
      </c>
      <c r="D505" s="396" t="s">
        <v>24</v>
      </c>
      <c r="E505" s="396" t="s">
        <v>912</v>
      </c>
      <c r="F505" s="396" t="s">
        <v>913</v>
      </c>
      <c r="G505" s="397" t="s">
        <v>62</v>
      </c>
      <c r="H505" s="397" t="s">
        <v>1693</v>
      </c>
      <c r="I505" s="397" t="s">
        <v>62</v>
      </c>
      <c r="J505" s="397" t="s">
        <v>904</v>
      </c>
      <c r="K505" s="398"/>
      <c r="L505" s="399"/>
      <c r="M505" s="399" t="s">
        <v>62</v>
      </c>
      <c r="N505" s="398">
        <v>534021</v>
      </c>
      <c r="O505" s="398" t="s">
        <v>1675</v>
      </c>
      <c r="P505" s="402">
        <v>43922</v>
      </c>
      <c r="Q505" s="403">
        <v>45297104.840000004</v>
      </c>
      <c r="R505" s="403">
        <v>125596392.01357147</v>
      </c>
      <c r="S505" s="398">
        <v>10</v>
      </c>
      <c r="T505" s="400">
        <v>-4.9098056427643089E-2</v>
      </c>
      <c r="U505" s="400">
        <v>-0.63470015846596284</v>
      </c>
      <c r="V505" s="400">
        <v>-7.7625874307658549E-2</v>
      </c>
      <c r="W505" s="400">
        <v>-0.76099312859062951</v>
      </c>
      <c r="X505" s="400">
        <v>-3.0984499253442155E-2</v>
      </c>
      <c r="Y505" s="400">
        <v>-0.23496108650002459</v>
      </c>
      <c r="Z505" s="400" t="s">
        <v>1781</v>
      </c>
      <c r="AA505" s="400" t="s">
        <v>1781</v>
      </c>
      <c r="AB505" s="400">
        <v>0.10464112558792027</v>
      </c>
      <c r="AC505" s="404">
        <v>-1.6483169929037162</v>
      </c>
      <c r="AD505" s="607">
        <v>35769107000183</v>
      </c>
      <c r="AE505" s="401" t="s">
        <v>599</v>
      </c>
      <c r="AF505" s="401" t="s">
        <v>1028</v>
      </c>
      <c r="AG505" s="405" t="s">
        <v>1836</v>
      </c>
      <c r="AH505" s="405" t="s">
        <v>1019</v>
      </c>
      <c r="AI505" s="405">
        <v>5000</v>
      </c>
      <c r="AJ505" s="405">
        <v>0</v>
      </c>
      <c r="AK505" s="405">
        <v>0</v>
      </c>
      <c r="AL505" s="400">
        <v>7.4999999999999997E-3</v>
      </c>
      <c r="AM505" s="400" t="s">
        <v>62</v>
      </c>
      <c r="AN505" s="400" t="s">
        <v>62</v>
      </c>
      <c r="AO505" s="401" t="s">
        <v>1678</v>
      </c>
      <c r="AP505" s="401" t="s">
        <v>24</v>
      </c>
      <c r="AQ505" s="407" t="s">
        <v>977</v>
      </c>
      <c r="AR505" s="400">
        <v>4.3499999999999997E-3</v>
      </c>
      <c r="AS505" s="400">
        <v>4.3499999999999997E-3</v>
      </c>
      <c r="AT505" s="400"/>
      <c r="AW505" s="226"/>
      <c r="AX505" s="226"/>
      <c r="AY505" s="212"/>
      <c r="AZ505" s="212"/>
      <c r="BA505" s="212"/>
      <c r="BB505" s="214"/>
      <c r="BC505" s="212"/>
      <c r="BD505" s="212"/>
      <c r="BE505" s="212"/>
      <c r="BF505" s="212"/>
      <c r="BG505" s="214"/>
      <c r="BH505" s="214"/>
      <c r="BI505" s="227"/>
      <c r="BJ505" s="227"/>
      <c r="BK505" s="227"/>
      <c r="BL505" s="214"/>
      <c r="BM505" s="214"/>
      <c r="BN505" s="214"/>
      <c r="BO505" s="214"/>
      <c r="BP505" s="214"/>
      <c r="BQ505" s="214"/>
      <c r="BR505" s="214"/>
      <c r="BS505" s="214"/>
      <c r="BT505" s="215"/>
      <c r="BU505" s="216"/>
      <c r="BV505" s="217"/>
      <c r="BW505" s="213"/>
    </row>
    <row r="506" spans="2:75" ht="15.75" customHeight="1">
      <c r="B506" s="394" t="s">
        <v>1642</v>
      </c>
      <c r="C506" s="395">
        <v>45081757000195</v>
      </c>
      <c r="D506" s="396" t="s">
        <v>18</v>
      </c>
      <c r="E506" s="396" t="s">
        <v>916</v>
      </c>
      <c r="F506" s="396" t="s">
        <v>915</v>
      </c>
      <c r="G506" s="397" t="s">
        <v>1048</v>
      </c>
      <c r="H506" s="397" t="s">
        <v>62</v>
      </c>
      <c r="I506" s="397"/>
      <c r="J506" s="397" t="s">
        <v>904</v>
      </c>
      <c r="K506" s="398" t="s">
        <v>81</v>
      </c>
      <c r="L506" s="399"/>
      <c r="M506" s="399" t="s">
        <v>1775</v>
      </c>
      <c r="N506" s="398">
        <v>651222</v>
      </c>
      <c r="O506" s="398" t="s">
        <v>1675</v>
      </c>
      <c r="P506" s="402">
        <v>44694</v>
      </c>
      <c r="Q506" s="403">
        <v>5198365.3600000003</v>
      </c>
      <c r="R506" s="403" t="s">
        <v>1781</v>
      </c>
      <c r="S506" s="398">
        <v>10</v>
      </c>
      <c r="T506" s="400" t="s">
        <v>1781</v>
      </c>
      <c r="U506" s="400" t="s">
        <v>1781</v>
      </c>
      <c r="V506" s="400" t="s">
        <v>1781</v>
      </c>
      <c r="W506" s="400" t="s">
        <v>1781</v>
      </c>
      <c r="X506" s="400" t="s">
        <v>1781</v>
      </c>
      <c r="Y506" s="400" t="s">
        <v>1781</v>
      </c>
      <c r="Z506" s="400" t="s">
        <v>1781</v>
      </c>
      <c r="AA506" s="400" t="s">
        <v>1781</v>
      </c>
      <c r="AB506" s="400" t="s">
        <v>1781</v>
      </c>
      <c r="AC506" s="404" t="s">
        <v>1781</v>
      </c>
      <c r="AD506" s="607">
        <v>18428655000120</v>
      </c>
      <c r="AE506" s="401" t="s">
        <v>1800</v>
      </c>
      <c r="AF506" s="401" t="s">
        <v>1800</v>
      </c>
      <c r="AG506" s="405" t="s">
        <v>1838</v>
      </c>
      <c r="AH506" s="405" t="s">
        <v>1024</v>
      </c>
      <c r="AI506" s="405">
        <v>200</v>
      </c>
      <c r="AJ506" s="405">
        <v>200</v>
      </c>
      <c r="AK506" s="405">
        <v>200</v>
      </c>
      <c r="AL506" s="400">
        <v>5.0000000000000001E-3</v>
      </c>
      <c r="AM506" s="400">
        <v>0.2</v>
      </c>
      <c r="AN506" s="400" t="s">
        <v>103</v>
      </c>
      <c r="AO506" s="401" t="s">
        <v>1678</v>
      </c>
      <c r="AP506" s="401" t="s">
        <v>18</v>
      </c>
      <c r="AQ506" s="407" t="s">
        <v>1731</v>
      </c>
      <c r="AR506" s="400">
        <v>1.6666666666666666E-3</v>
      </c>
      <c r="AS506" s="400">
        <v>1.6666666666666666E-3</v>
      </c>
      <c r="AT506" s="400"/>
      <c r="AW506" s="226"/>
      <c r="AX506" s="226"/>
      <c r="AY506" s="212"/>
      <c r="AZ506" s="212"/>
      <c r="BA506" s="212"/>
      <c r="BB506" s="214"/>
      <c r="BC506" s="212"/>
      <c r="BD506" s="212"/>
      <c r="BE506" s="212"/>
      <c r="BF506" s="212"/>
      <c r="BG506" s="214"/>
      <c r="BH506" s="214"/>
      <c r="BI506" s="227"/>
      <c r="BJ506" s="227"/>
      <c r="BK506" s="227"/>
      <c r="BL506" s="214"/>
      <c r="BM506" s="214"/>
      <c r="BN506" s="214"/>
      <c r="BO506" s="214"/>
      <c r="BP506" s="214"/>
      <c r="BQ506" s="214"/>
      <c r="BR506" s="214"/>
      <c r="BS506" s="214"/>
      <c r="BT506" s="215"/>
      <c r="BU506" s="216"/>
      <c r="BV506" s="217"/>
      <c r="BW506" s="213"/>
    </row>
    <row r="507" spans="2:75" ht="15.75" customHeight="1">
      <c r="B507" s="394" t="s">
        <v>233</v>
      </c>
      <c r="C507" s="395">
        <v>41266134000136</v>
      </c>
      <c r="D507" s="396" t="s">
        <v>24</v>
      </c>
      <c r="E507" s="396" t="s">
        <v>911</v>
      </c>
      <c r="F507" s="396" t="s">
        <v>915</v>
      </c>
      <c r="G507" s="397" t="s">
        <v>62</v>
      </c>
      <c r="H507" s="397" t="s">
        <v>1692</v>
      </c>
      <c r="I507" s="397" t="s">
        <v>62</v>
      </c>
      <c r="J507" s="397"/>
      <c r="K507" s="398" t="s">
        <v>81</v>
      </c>
      <c r="L507" s="399"/>
      <c r="M507" s="399" t="s">
        <v>62</v>
      </c>
      <c r="N507" s="398">
        <v>586870</v>
      </c>
      <c r="O507" s="398" t="s">
        <v>1675</v>
      </c>
      <c r="P507" s="402">
        <v>44314</v>
      </c>
      <c r="Q507" s="403">
        <v>7280004.1699999999</v>
      </c>
      <c r="R507" s="403">
        <v>3882553.1922619035</v>
      </c>
      <c r="S507" s="398">
        <v>10</v>
      </c>
      <c r="T507" s="400">
        <v>5.8189868310841053E-2</v>
      </c>
      <c r="U507" s="400">
        <v>0.75223178523234402</v>
      </c>
      <c r="V507" s="400">
        <v>3.9614182820174149E-2</v>
      </c>
      <c r="W507" s="400">
        <v>0.38835145097890744</v>
      </c>
      <c r="X507" s="400" t="s">
        <v>1781</v>
      </c>
      <c r="Y507" s="400" t="s">
        <v>1781</v>
      </c>
      <c r="Z507" s="400" t="s">
        <v>1781</v>
      </c>
      <c r="AA507" s="400" t="s">
        <v>1781</v>
      </c>
      <c r="AB507" s="400">
        <v>4.3275221612904029E-2</v>
      </c>
      <c r="AC507" s="404">
        <v>-1.3256244905377337</v>
      </c>
      <c r="AD507" s="607" t="s">
        <v>62</v>
      </c>
      <c r="AE507" s="401" t="s">
        <v>107</v>
      </c>
      <c r="AF507" s="401" t="s">
        <v>1018</v>
      </c>
      <c r="AG507" s="405" t="s">
        <v>1835</v>
      </c>
      <c r="AH507" s="405" t="s">
        <v>1024</v>
      </c>
      <c r="AI507" s="405">
        <v>0</v>
      </c>
      <c r="AJ507" s="405">
        <v>0</v>
      </c>
      <c r="AK507" s="405">
        <v>0</v>
      </c>
      <c r="AL507" s="400">
        <v>8.0000000000000002E-3</v>
      </c>
      <c r="AM507" s="400" t="s">
        <v>62</v>
      </c>
      <c r="AN507" s="400" t="s">
        <v>62</v>
      </c>
      <c r="AO507" s="401" t="s">
        <v>1678</v>
      </c>
      <c r="AP507" s="401" t="s">
        <v>24</v>
      </c>
      <c r="AQ507" s="407" t="s">
        <v>984</v>
      </c>
      <c r="AR507" s="400">
        <v>5.3333333333333332E-3</v>
      </c>
      <c r="AS507" s="400">
        <v>5.3333333333333332E-3</v>
      </c>
      <c r="AT507" s="400"/>
      <c r="AW507" s="226"/>
      <c r="AX507" s="226"/>
      <c r="AY507" s="212"/>
      <c r="AZ507" s="212"/>
      <c r="BA507" s="212"/>
      <c r="BB507" s="214"/>
      <c r="BC507" s="212"/>
      <c r="BD507" s="212"/>
      <c r="BE507" s="212"/>
      <c r="BF507" s="212"/>
      <c r="BG507" s="214"/>
      <c r="BH507" s="214"/>
      <c r="BI507" s="227"/>
      <c r="BJ507" s="227"/>
      <c r="BK507" s="227"/>
      <c r="BL507" s="214"/>
      <c r="BM507" s="214"/>
      <c r="BN507" s="214"/>
      <c r="BO507" s="214"/>
      <c r="BP507" s="214"/>
      <c r="BQ507" s="214"/>
      <c r="BR507" s="214"/>
      <c r="BS507" s="214"/>
      <c r="BT507" s="215"/>
      <c r="BU507" s="216"/>
      <c r="BV507" s="217"/>
      <c r="BW507" s="213"/>
    </row>
    <row r="508" spans="2:75" ht="15.75" customHeight="1">
      <c r="B508" s="394" t="s">
        <v>234</v>
      </c>
      <c r="C508" s="395">
        <v>41266158000195</v>
      </c>
      <c r="D508" s="396" t="s">
        <v>24</v>
      </c>
      <c r="E508" s="396" t="s">
        <v>911</v>
      </c>
      <c r="F508" s="396" t="s">
        <v>915</v>
      </c>
      <c r="G508" s="397" t="s">
        <v>62</v>
      </c>
      <c r="H508" s="397" t="s">
        <v>1693</v>
      </c>
      <c r="I508" s="397" t="s">
        <v>62</v>
      </c>
      <c r="J508" s="397"/>
      <c r="K508" s="398" t="s">
        <v>81</v>
      </c>
      <c r="L508" s="399"/>
      <c r="M508" s="399" t="s">
        <v>62</v>
      </c>
      <c r="N508" s="398">
        <v>586889</v>
      </c>
      <c r="O508" s="398" t="s">
        <v>1675</v>
      </c>
      <c r="P508" s="402">
        <v>44314</v>
      </c>
      <c r="Q508" s="403">
        <v>5886841.8399999999</v>
      </c>
      <c r="R508" s="403">
        <v>3321881.8286904762</v>
      </c>
      <c r="S508" s="398">
        <v>10</v>
      </c>
      <c r="T508" s="400">
        <v>1.03796777131826E-2</v>
      </c>
      <c r="U508" s="400">
        <v>0.13418011971800711</v>
      </c>
      <c r="V508" s="400">
        <v>-4.8277525629483398E-2</v>
      </c>
      <c r="W508" s="400">
        <v>-0.47328117843524531</v>
      </c>
      <c r="X508" s="400" t="s">
        <v>1781</v>
      </c>
      <c r="Y508" s="400" t="s">
        <v>1781</v>
      </c>
      <c r="Z508" s="400" t="s">
        <v>1781</v>
      </c>
      <c r="AA508" s="400" t="s">
        <v>1781</v>
      </c>
      <c r="AB508" s="400">
        <v>8.3042787188664535E-2</v>
      </c>
      <c r="AC508" s="404">
        <v>-1.7243198683653824</v>
      </c>
      <c r="AD508" s="607" t="s">
        <v>62</v>
      </c>
      <c r="AE508" s="401" t="s">
        <v>107</v>
      </c>
      <c r="AF508" s="401" t="s">
        <v>1018</v>
      </c>
      <c r="AG508" s="405" t="s">
        <v>1835</v>
      </c>
      <c r="AH508" s="405" t="s">
        <v>1024</v>
      </c>
      <c r="AI508" s="405">
        <v>0</v>
      </c>
      <c r="AJ508" s="405">
        <v>0</v>
      </c>
      <c r="AK508" s="405">
        <v>0</v>
      </c>
      <c r="AL508" s="400">
        <v>8.0000000000000002E-3</v>
      </c>
      <c r="AM508" s="400" t="s">
        <v>62</v>
      </c>
      <c r="AN508" s="400" t="s">
        <v>62</v>
      </c>
      <c r="AO508" s="401" t="s">
        <v>1678</v>
      </c>
      <c r="AP508" s="401" t="s">
        <v>24</v>
      </c>
      <c r="AQ508" s="407" t="s">
        <v>966</v>
      </c>
      <c r="AR508" s="400">
        <v>5.3333333333333332E-3</v>
      </c>
      <c r="AS508" s="400">
        <v>5.3333333333333332E-3</v>
      </c>
      <c r="AT508" s="400"/>
      <c r="AW508" s="226"/>
      <c r="AX508" s="226"/>
      <c r="AY508" s="212"/>
      <c r="AZ508" s="212"/>
      <c r="BA508" s="212"/>
      <c r="BB508" s="214"/>
      <c r="BC508" s="212"/>
      <c r="BD508" s="212"/>
      <c r="BE508" s="212"/>
      <c r="BF508" s="212"/>
      <c r="BG508" s="214"/>
      <c r="BH508" s="214"/>
      <c r="BI508" s="227"/>
      <c r="BJ508" s="227"/>
      <c r="BK508" s="227"/>
      <c r="BL508" s="214"/>
      <c r="BM508" s="214"/>
      <c r="BN508" s="214"/>
      <c r="BO508" s="214"/>
      <c r="BP508" s="214"/>
      <c r="BQ508" s="214"/>
      <c r="BR508" s="214"/>
      <c r="BS508" s="214"/>
      <c r="BT508" s="215"/>
      <c r="BU508" s="216"/>
      <c r="BV508" s="217"/>
      <c r="BW508" s="213"/>
    </row>
    <row r="509" spans="2:75" ht="15.75" customHeight="1">
      <c r="B509" s="394" t="s">
        <v>1607</v>
      </c>
      <c r="C509" s="395">
        <v>35002827000119</v>
      </c>
      <c r="D509" s="396" t="s">
        <v>24</v>
      </c>
      <c r="E509" s="396" t="s">
        <v>911</v>
      </c>
      <c r="F509" s="396" t="s">
        <v>915</v>
      </c>
      <c r="G509" s="397" t="s">
        <v>62</v>
      </c>
      <c r="H509" s="397" t="s">
        <v>1692</v>
      </c>
      <c r="I509" s="397" t="s">
        <v>62</v>
      </c>
      <c r="J509" s="397"/>
      <c r="K509" s="398" t="s">
        <v>81</v>
      </c>
      <c r="L509" s="399"/>
      <c r="M509" s="399" t="s">
        <v>1775</v>
      </c>
      <c r="N509" s="398">
        <v>514993</v>
      </c>
      <c r="O509" s="398" t="s">
        <v>1675</v>
      </c>
      <c r="P509" s="402">
        <v>43782</v>
      </c>
      <c r="Q509" s="403">
        <v>2578039.62</v>
      </c>
      <c r="R509" s="403">
        <v>1917681.6800396824</v>
      </c>
      <c r="S509" s="398">
        <v>10</v>
      </c>
      <c r="T509" s="400">
        <v>0.10674952983370734</v>
      </c>
      <c r="U509" s="400">
        <v>1.3799720076796029</v>
      </c>
      <c r="V509" s="400">
        <v>0.1066564581460101</v>
      </c>
      <c r="W509" s="400">
        <v>1.0455899207942325</v>
      </c>
      <c r="X509" s="400">
        <v>0.14236233777406193</v>
      </c>
      <c r="Y509" s="400">
        <v>1.0795594689612766</v>
      </c>
      <c r="Z509" s="400" t="s">
        <v>1781</v>
      </c>
      <c r="AA509" s="400" t="s">
        <v>1781</v>
      </c>
      <c r="AB509" s="400">
        <v>3.4847037572936813E-2</v>
      </c>
      <c r="AC509" s="404">
        <v>0.13819345644838013</v>
      </c>
      <c r="AD509" s="607">
        <v>35002795000151</v>
      </c>
      <c r="AE509" s="401" t="s">
        <v>696</v>
      </c>
      <c r="AF509" s="401" t="s">
        <v>1018</v>
      </c>
      <c r="AG509" s="405" t="s">
        <v>1835</v>
      </c>
      <c r="AH509" s="405" t="s">
        <v>1024</v>
      </c>
      <c r="AI509" s="405">
        <v>1000</v>
      </c>
      <c r="AJ509" s="405">
        <v>100</v>
      </c>
      <c r="AK509" s="405">
        <v>1000</v>
      </c>
      <c r="AL509" s="400">
        <v>0.01</v>
      </c>
      <c r="AM509" s="400" t="s">
        <v>62</v>
      </c>
      <c r="AN509" s="400" t="s">
        <v>62</v>
      </c>
      <c r="AO509" s="401" t="s">
        <v>1678</v>
      </c>
      <c r="AP509" s="401" t="s">
        <v>24</v>
      </c>
      <c r="AQ509" s="407" t="s">
        <v>962</v>
      </c>
      <c r="AR509" s="400">
        <v>2E-3</v>
      </c>
      <c r="AS509" s="400">
        <v>2E-3</v>
      </c>
      <c r="AT509" s="400"/>
      <c r="AW509" s="226"/>
      <c r="AX509" s="226"/>
      <c r="AY509" s="212"/>
      <c r="AZ509" s="212"/>
      <c r="BA509" s="212"/>
      <c r="BB509" s="214"/>
      <c r="BC509" s="212"/>
      <c r="BD509" s="212"/>
      <c r="BE509" s="212"/>
      <c r="BF509" s="212"/>
      <c r="BG509" s="214"/>
      <c r="BH509" s="214"/>
      <c r="BI509" s="227"/>
      <c r="BJ509" s="227"/>
      <c r="BK509" s="227"/>
      <c r="BL509" s="214"/>
      <c r="BM509" s="214"/>
      <c r="BN509" s="214"/>
      <c r="BO509" s="214"/>
      <c r="BP509" s="214"/>
      <c r="BQ509" s="214"/>
      <c r="BR509" s="214"/>
      <c r="BS509" s="214"/>
      <c r="BT509" s="215"/>
      <c r="BU509" s="216"/>
      <c r="BV509" s="217"/>
      <c r="BW509" s="213"/>
    </row>
    <row r="510" spans="2:75" ht="15.75" customHeight="1">
      <c r="B510" s="394" t="s">
        <v>1664</v>
      </c>
      <c r="C510" s="395">
        <v>37405108000174</v>
      </c>
      <c r="D510" s="396" t="s">
        <v>24</v>
      </c>
      <c r="E510" s="396" t="s">
        <v>912</v>
      </c>
      <c r="F510" s="396" t="s">
        <v>915</v>
      </c>
      <c r="G510" s="397" t="s">
        <v>62</v>
      </c>
      <c r="H510" s="397" t="s">
        <v>1692</v>
      </c>
      <c r="I510" s="397" t="s">
        <v>62</v>
      </c>
      <c r="J510" s="397" t="s">
        <v>907</v>
      </c>
      <c r="K510" s="398" t="s">
        <v>81</v>
      </c>
      <c r="L510" s="399"/>
      <c r="M510" s="399" t="s">
        <v>1775</v>
      </c>
      <c r="N510" s="398">
        <v>547816</v>
      </c>
      <c r="O510" s="398" t="s">
        <v>1675</v>
      </c>
      <c r="P510" s="402">
        <v>44055</v>
      </c>
      <c r="Q510" s="403">
        <v>46839717.200000003</v>
      </c>
      <c r="R510" s="403">
        <v>49475425.509563468</v>
      </c>
      <c r="S510" s="398">
        <v>10</v>
      </c>
      <c r="T510" s="400">
        <v>8.8620887982138408E-2</v>
      </c>
      <c r="U510" s="400">
        <v>1.1456195160912546</v>
      </c>
      <c r="V510" s="400">
        <v>0.12851172642663511</v>
      </c>
      <c r="W510" s="400">
        <v>1.2598446281762465</v>
      </c>
      <c r="X510" s="400">
        <v>0.21140257915271854</v>
      </c>
      <c r="Y510" s="400">
        <v>1.6031041612238437</v>
      </c>
      <c r="Z510" s="400" t="s">
        <v>1781</v>
      </c>
      <c r="AA510" s="400" t="s">
        <v>1781</v>
      </c>
      <c r="AB510" s="400">
        <v>3.5430944455046881E-2</v>
      </c>
      <c r="AC510" s="404">
        <v>0.68871381210724691</v>
      </c>
      <c r="AD510" s="607">
        <v>37405165000153</v>
      </c>
      <c r="AE510" s="401" t="s">
        <v>599</v>
      </c>
      <c r="AF510" s="401" t="s">
        <v>1028</v>
      </c>
      <c r="AG510" s="405" t="s">
        <v>1836</v>
      </c>
      <c r="AH510" s="405" t="s">
        <v>1019</v>
      </c>
      <c r="AI510" s="405">
        <v>1000</v>
      </c>
      <c r="AJ510" s="405">
        <v>500</v>
      </c>
      <c r="AK510" s="405">
        <v>0</v>
      </c>
      <c r="AL510" s="400">
        <v>6.5000000000000006E-3</v>
      </c>
      <c r="AM510" s="400" t="s">
        <v>62</v>
      </c>
      <c r="AN510" s="400" t="s">
        <v>62</v>
      </c>
      <c r="AO510" s="401" t="s">
        <v>1678</v>
      </c>
      <c r="AP510" s="401" t="s">
        <v>24</v>
      </c>
      <c r="AQ510" s="407" t="s">
        <v>977</v>
      </c>
      <c r="AR510" s="400">
        <v>3.6833333333333332E-3</v>
      </c>
      <c r="AS510" s="400">
        <v>3.6833333333333332E-3</v>
      </c>
      <c r="AT510" s="400"/>
      <c r="AW510" s="226"/>
      <c r="AX510" s="226"/>
      <c r="AY510" s="212"/>
      <c r="AZ510" s="212"/>
      <c r="BA510" s="212"/>
      <c r="BB510" s="214"/>
      <c r="BC510" s="212"/>
      <c r="BD510" s="212"/>
      <c r="BE510" s="212"/>
      <c r="BF510" s="212"/>
      <c r="BG510" s="214"/>
      <c r="BH510" s="214"/>
      <c r="BI510" s="227"/>
      <c r="BJ510" s="227"/>
      <c r="BK510" s="227"/>
      <c r="BL510" s="214"/>
      <c r="BM510" s="214"/>
      <c r="BN510" s="214"/>
      <c r="BO510" s="214"/>
      <c r="BP510" s="214"/>
      <c r="BQ510" s="214"/>
      <c r="BR510" s="214"/>
      <c r="BS510" s="214"/>
      <c r="BT510" s="215"/>
      <c r="BU510" s="216"/>
      <c r="BV510" s="217"/>
      <c r="BW510" s="213"/>
    </row>
    <row r="511" spans="2:75" ht="15.75" customHeight="1">
      <c r="B511" s="394" t="s">
        <v>1665</v>
      </c>
      <c r="C511" s="395">
        <v>38032741000127</v>
      </c>
      <c r="D511" s="396" t="s">
        <v>24</v>
      </c>
      <c r="E511" s="396" t="s">
        <v>912</v>
      </c>
      <c r="F511" s="396" t="s">
        <v>915</v>
      </c>
      <c r="G511" s="397" t="s">
        <v>62</v>
      </c>
      <c r="H511" s="397" t="s">
        <v>1693</v>
      </c>
      <c r="I511" s="397" t="s">
        <v>62</v>
      </c>
      <c r="J511" s="397" t="s">
        <v>907</v>
      </c>
      <c r="K511" s="398" t="s">
        <v>82</v>
      </c>
      <c r="L511" s="399"/>
      <c r="M511" s="399" t="s">
        <v>62</v>
      </c>
      <c r="N511" s="398">
        <v>558508</v>
      </c>
      <c r="O511" s="398" t="s">
        <v>1675</v>
      </c>
      <c r="P511" s="402">
        <v>44139</v>
      </c>
      <c r="Q511" s="403">
        <v>17823527.109999999</v>
      </c>
      <c r="R511" s="403">
        <v>19159397.576388877</v>
      </c>
      <c r="S511" s="398">
        <v>10</v>
      </c>
      <c r="T511" s="400">
        <v>-5.7517932292594831E-2</v>
      </c>
      <c r="U511" s="400">
        <v>-0.74354553717508387</v>
      </c>
      <c r="V511" s="400">
        <v>2.9707107344308925E-2</v>
      </c>
      <c r="W511" s="400">
        <v>0.2912289846775088</v>
      </c>
      <c r="X511" s="400" t="s">
        <v>1781</v>
      </c>
      <c r="Y511" s="400" t="s">
        <v>1781</v>
      </c>
      <c r="Z511" s="400" t="s">
        <v>1781</v>
      </c>
      <c r="AA511" s="400" t="s">
        <v>1781</v>
      </c>
      <c r="AB511" s="400">
        <v>0.15432059754987443</v>
      </c>
      <c r="AC511" s="404">
        <v>-0.36307765982586521</v>
      </c>
      <c r="AD511" s="607" t="s">
        <v>62</v>
      </c>
      <c r="AE511" s="401" t="s">
        <v>599</v>
      </c>
      <c r="AF511" s="401" t="s">
        <v>1028</v>
      </c>
      <c r="AG511" s="405" t="s">
        <v>1836</v>
      </c>
      <c r="AH511" s="405" t="s">
        <v>1019</v>
      </c>
      <c r="AI511" s="405">
        <v>1000</v>
      </c>
      <c r="AJ511" s="405">
        <v>500</v>
      </c>
      <c r="AK511" s="405">
        <v>0</v>
      </c>
      <c r="AL511" s="400">
        <v>7.4999999999999997E-3</v>
      </c>
      <c r="AM511" s="400" t="s">
        <v>62</v>
      </c>
      <c r="AN511" s="400" t="s">
        <v>62</v>
      </c>
      <c r="AO511" s="401" t="s">
        <v>1678</v>
      </c>
      <c r="AP511" s="401" t="s">
        <v>24</v>
      </c>
      <c r="AQ511" s="407" t="s">
        <v>977</v>
      </c>
      <c r="AR511" s="400">
        <v>4.2499999999999994E-3</v>
      </c>
      <c r="AS511" s="400">
        <v>4.2499999999999994E-3</v>
      </c>
      <c r="AT511" s="400"/>
      <c r="AW511" s="226"/>
      <c r="AX511" s="226"/>
      <c r="AY511" s="212"/>
      <c r="AZ511" s="212"/>
      <c r="BA511" s="212"/>
      <c r="BB511" s="214"/>
      <c r="BC511" s="212"/>
      <c r="BD511" s="212"/>
      <c r="BE511" s="212"/>
      <c r="BF511" s="212"/>
      <c r="BG511" s="214"/>
      <c r="BH511" s="214"/>
      <c r="BI511" s="227"/>
      <c r="BJ511" s="227"/>
      <c r="BK511" s="227"/>
      <c r="BL511" s="214"/>
      <c r="BM511" s="214"/>
      <c r="BN511" s="214"/>
      <c r="BO511" s="214"/>
      <c r="BP511" s="214"/>
      <c r="BQ511" s="214"/>
      <c r="BR511" s="214"/>
      <c r="BS511" s="214"/>
      <c r="BT511" s="215"/>
      <c r="BU511" s="216"/>
      <c r="BV511" s="217"/>
      <c r="BW511" s="213"/>
    </row>
    <row r="512" spans="2:75" ht="15.75" customHeight="1">
      <c r="B512" s="394" t="s">
        <v>1653</v>
      </c>
      <c r="C512" s="395">
        <v>35535700000165</v>
      </c>
      <c r="D512" s="396" t="s">
        <v>27</v>
      </c>
      <c r="E512" s="396" t="s">
        <v>903</v>
      </c>
      <c r="F512" s="396"/>
      <c r="G512" s="397"/>
      <c r="H512" s="397" t="s">
        <v>62</v>
      </c>
      <c r="I512" s="397" t="s">
        <v>62</v>
      </c>
      <c r="J512" s="397" t="s">
        <v>907</v>
      </c>
      <c r="K512" s="398" t="s">
        <v>81</v>
      </c>
      <c r="L512" s="399"/>
      <c r="M512" s="399" t="s">
        <v>1775</v>
      </c>
      <c r="N512" s="398">
        <v>535427</v>
      </c>
      <c r="O512" s="398" t="s">
        <v>1675</v>
      </c>
      <c r="P512" s="402">
        <v>43944</v>
      </c>
      <c r="Q512" s="403">
        <v>726586304.26999998</v>
      </c>
      <c r="R512" s="403">
        <v>2192666935.9036517</v>
      </c>
      <c r="S512" s="398">
        <v>10</v>
      </c>
      <c r="T512" s="400">
        <v>-0.21854926219084081</v>
      </c>
      <c r="U512" s="400">
        <v>-2.8252289690849728</v>
      </c>
      <c r="V512" s="400">
        <v>-0.24506618661618584</v>
      </c>
      <c r="W512" s="400">
        <v>-2.4024680652959409</v>
      </c>
      <c r="X512" s="400">
        <v>-2.9541434910819842E-2</v>
      </c>
      <c r="Y512" s="400">
        <v>-0.22401806744205757</v>
      </c>
      <c r="Z512" s="400" t="s">
        <v>1781</v>
      </c>
      <c r="AA512" s="400" t="s">
        <v>1781</v>
      </c>
      <c r="AB512" s="400">
        <v>0.22588003649669472</v>
      </c>
      <c r="AC512" s="404">
        <v>-1.5605019821661819</v>
      </c>
      <c r="AD512" s="607" t="s">
        <v>62</v>
      </c>
      <c r="AE512" s="401" t="s">
        <v>462</v>
      </c>
      <c r="AF512" s="401" t="s">
        <v>462</v>
      </c>
      <c r="AG512" s="405" t="s">
        <v>1839</v>
      </c>
      <c r="AH512" s="405" t="s">
        <v>1019</v>
      </c>
      <c r="AI512" s="405" t="s">
        <v>1797</v>
      </c>
      <c r="AJ512" s="405" t="s">
        <v>1797</v>
      </c>
      <c r="AK512" s="405" t="s">
        <v>1797</v>
      </c>
      <c r="AL512" s="400">
        <v>7.4999999999999997E-3</v>
      </c>
      <c r="AM512" s="400" t="s">
        <v>62</v>
      </c>
      <c r="AN512" s="400" t="s">
        <v>103</v>
      </c>
      <c r="AO512" s="401" t="s">
        <v>1678</v>
      </c>
      <c r="AP512" s="401" t="s">
        <v>24</v>
      </c>
      <c r="AQ512" s="407" t="s">
        <v>977</v>
      </c>
      <c r="AR512" s="400">
        <v>3.4999999999999996E-3</v>
      </c>
      <c r="AS512" s="400">
        <v>3.4999999999999996E-3</v>
      </c>
      <c r="AT512" s="400"/>
      <c r="AW512" s="226"/>
      <c r="AX512" s="226"/>
      <c r="AY512" s="212"/>
      <c r="AZ512" s="212"/>
      <c r="BA512" s="212"/>
      <c r="BB512" s="214"/>
      <c r="BC512" s="212"/>
      <c r="BD512" s="212"/>
      <c r="BE512" s="212"/>
      <c r="BF512" s="212"/>
      <c r="BG512" s="214"/>
      <c r="BH512" s="214"/>
      <c r="BI512" s="227"/>
      <c r="BJ512" s="227"/>
      <c r="BK512" s="227"/>
      <c r="BL512" s="214"/>
      <c r="BM512" s="214"/>
      <c r="BN512" s="214"/>
      <c r="BO512" s="214"/>
      <c r="BP512" s="214"/>
      <c r="BQ512" s="214"/>
      <c r="BR512" s="214"/>
      <c r="BS512" s="214"/>
      <c r="BT512" s="215"/>
      <c r="BU512" s="216"/>
      <c r="BV512" s="217"/>
      <c r="BW512" s="213"/>
    </row>
    <row r="513" spans="2:75" ht="15.75" customHeight="1">
      <c r="B513" s="394" t="s">
        <v>1654</v>
      </c>
      <c r="C513" s="395">
        <v>36400318000107</v>
      </c>
      <c r="D513" s="396" t="s">
        <v>27</v>
      </c>
      <c r="E513" s="396" t="s">
        <v>903</v>
      </c>
      <c r="F513" s="396"/>
      <c r="G513" s="397"/>
      <c r="H513" s="397" t="s">
        <v>62</v>
      </c>
      <c r="I513" s="397" t="s">
        <v>62</v>
      </c>
      <c r="J513" s="397" t="s">
        <v>907</v>
      </c>
      <c r="K513" s="398" t="s">
        <v>82</v>
      </c>
      <c r="L513" s="399"/>
      <c r="M513" s="399" t="s">
        <v>1775</v>
      </c>
      <c r="N513" s="398">
        <v>572063</v>
      </c>
      <c r="O513" s="398" t="s">
        <v>1675</v>
      </c>
      <c r="P513" s="402">
        <v>44195</v>
      </c>
      <c r="Q513" s="403">
        <v>16995232.469999999</v>
      </c>
      <c r="R513" s="403">
        <v>32049976.029603172</v>
      </c>
      <c r="S513" s="398">
        <v>10</v>
      </c>
      <c r="T513" s="400">
        <v>-0.30263600510839073</v>
      </c>
      <c r="U513" s="400">
        <v>-3.9122347069456556</v>
      </c>
      <c r="V513" s="400">
        <v>-0.28020765761056554</v>
      </c>
      <c r="W513" s="400">
        <v>-2.7469719848176752</v>
      </c>
      <c r="X513" s="400" t="s">
        <v>1781</v>
      </c>
      <c r="Y513" s="400" t="s">
        <v>1781</v>
      </c>
      <c r="Z513" s="400" t="s">
        <v>1781</v>
      </c>
      <c r="AA513" s="400" t="s">
        <v>1781</v>
      </c>
      <c r="AB513" s="400">
        <v>0.22864346083331089</v>
      </c>
      <c r="AC513" s="404">
        <v>-1.7479558591359807</v>
      </c>
      <c r="AD513" s="607" t="s">
        <v>62</v>
      </c>
      <c r="AE513" s="401" t="s">
        <v>462</v>
      </c>
      <c r="AF513" s="401" t="s">
        <v>462</v>
      </c>
      <c r="AG513" s="405" t="s">
        <v>1839</v>
      </c>
      <c r="AH513" s="405" t="s">
        <v>1019</v>
      </c>
      <c r="AI513" s="405" t="s">
        <v>1797</v>
      </c>
      <c r="AJ513" s="405" t="s">
        <v>1797</v>
      </c>
      <c r="AK513" s="405" t="s">
        <v>1797</v>
      </c>
      <c r="AL513" s="400">
        <v>7.4999999999999997E-3</v>
      </c>
      <c r="AM513" s="400" t="s">
        <v>62</v>
      </c>
      <c r="AN513" s="400" t="s">
        <v>103</v>
      </c>
      <c r="AO513" s="401" t="s">
        <v>1678</v>
      </c>
      <c r="AP513" s="401" t="s">
        <v>24</v>
      </c>
      <c r="AQ513" s="407" t="s">
        <v>977</v>
      </c>
      <c r="AR513" s="400">
        <v>3.4999999999999996E-3</v>
      </c>
      <c r="AS513" s="400">
        <v>3.4999999999999996E-3</v>
      </c>
      <c r="AT513" s="400"/>
      <c r="AV513" s="608"/>
      <c r="AW513" s="226"/>
      <c r="AX513" s="226"/>
      <c r="AY513" s="212"/>
      <c r="AZ513" s="212"/>
      <c r="BA513" s="212"/>
      <c r="BB513" s="214"/>
      <c r="BC513" s="212"/>
      <c r="BD513" s="212"/>
      <c r="BE513" s="212"/>
      <c r="BF513" s="212"/>
      <c r="BG513" s="214"/>
      <c r="BH513" s="214"/>
      <c r="BI513" s="227"/>
      <c r="BJ513" s="227"/>
      <c r="BK513" s="227"/>
      <c r="BL513" s="214"/>
      <c r="BM513" s="214"/>
      <c r="BN513" s="214"/>
      <c r="BO513" s="214"/>
      <c r="BP513" s="214"/>
      <c r="BQ513" s="214"/>
      <c r="BR513" s="214"/>
      <c r="BS513" s="214"/>
      <c r="BT513" s="215"/>
      <c r="BU513" s="216"/>
      <c r="BV513" s="217"/>
      <c r="BW513" s="213"/>
    </row>
    <row r="514" spans="2:75" ht="15.75" customHeight="1">
      <c r="B514" s="394" t="s">
        <v>583</v>
      </c>
      <c r="C514" s="395">
        <v>10265295000181</v>
      </c>
      <c r="D514" s="396" t="s">
        <v>27</v>
      </c>
      <c r="E514" s="396" t="s">
        <v>903</v>
      </c>
      <c r="F514" s="396"/>
      <c r="G514" s="397"/>
      <c r="H514" s="397" t="s">
        <v>62</v>
      </c>
      <c r="I514" s="397" t="s">
        <v>62</v>
      </c>
      <c r="J514" s="397" t="s">
        <v>904</v>
      </c>
      <c r="K514" s="398" t="s">
        <v>81</v>
      </c>
      <c r="L514" s="399"/>
      <c r="M514" s="399" t="s">
        <v>62</v>
      </c>
      <c r="N514" s="398">
        <v>220681</v>
      </c>
      <c r="O514" s="398" t="s">
        <v>1675</v>
      </c>
      <c r="P514" s="402">
        <v>39780</v>
      </c>
      <c r="Q514" s="403">
        <v>4897569.12</v>
      </c>
      <c r="R514" s="403">
        <v>5146841.9315476203</v>
      </c>
      <c r="S514" s="398">
        <v>10</v>
      </c>
      <c r="T514" s="400">
        <v>3.0262807530350155E-3</v>
      </c>
      <c r="U514" s="400">
        <v>3.912132196810103E-2</v>
      </c>
      <c r="V514" s="400">
        <v>-0.16776126970282434</v>
      </c>
      <c r="W514" s="400">
        <v>-1.6446213923659894</v>
      </c>
      <c r="X514" s="400">
        <v>-0.26256258208389049</v>
      </c>
      <c r="Y514" s="400">
        <v>-1.991059757205186</v>
      </c>
      <c r="Z514" s="400">
        <v>-0.11895567621036662</v>
      </c>
      <c r="AA514" s="400">
        <v>-0.67618262761370007</v>
      </c>
      <c r="AB514" s="400">
        <v>0.29302121029138323</v>
      </c>
      <c r="AC514" s="404">
        <v>-0.81174868587716165</v>
      </c>
      <c r="AD514" s="607" t="s">
        <v>62</v>
      </c>
      <c r="AE514" s="401" t="s">
        <v>582</v>
      </c>
      <c r="AF514" s="401" t="s">
        <v>1026</v>
      </c>
      <c r="AG514" s="405" t="s">
        <v>1027</v>
      </c>
      <c r="AH514" s="405" t="s">
        <v>1019</v>
      </c>
      <c r="AI514" s="405">
        <v>5000</v>
      </c>
      <c r="AJ514" s="405">
        <v>5000</v>
      </c>
      <c r="AK514" s="405">
        <v>5000</v>
      </c>
      <c r="AL514" s="400">
        <v>0.02</v>
      </c>
      <c r="AM514" s="400">
        <v>0.2</v>
      </c>
      <c r="AN514" s="400" t="s">
        <v>1086</v>
      </c>
      <c r="AO514" s="401" t="s">
        <v>1678</v>
      </c>
      <c r="AP514" s="401" t="s">
        <v>1021</v>
      </c>
      <c r="AQ514" s="407" t="s">
        <v>957</v>
      </c>
      <c r="AR514" s="400">
        <v>6.0000000000000001E-3</v>
      </c>
      <c r="AS514" s="400">
        <v>6.0000000000000001E-3</v>
      </c>
      <c r="AT514" s="400"/>
      <c r="AW514" s="226"/>
      <c r="AX514" s="226"/>
      <c r="AY514" s="212"/>
      <c r="AZ514" s="212"/>
      <c r="BA514" s="212"/>
      <c r="BB514" s="214"/>
      <c r="BC514" s="212"/>
      <c r="BD514" s="212"/>
      <c r="BE514" s="212"/>
      <c r="BF514" s="212"/>
      <c r="BG514" s="214"/>
      <c r="BH514" s="214"/>
      <c r="BI514" s="227"/>
      <c r="BJ514" s="227"/>
      <c r="BK514" s="227"/>
      <c r="BL514" s="214"/>
      <c r="BM514" s="214"/>
      <c r="BN514" s="214"/>
      <c r="BO514" s="214"/>
      <c r="BP514" s="214"/>
      <c r="BQ514" s="214"/>
      <c r="BR514" s="214"/>
      <c r="BS514" s="214"/>
      <c r="BT514" s="215"/>
      <c r="BU514" s="216"/>
      <c r="BV514" s="217"/>
      <c r="BW514" s="213"/>
    </row>
    <row r="515" spans="2:75" ht="15.75" customHeight="1">
      <c r="B515" s="394" t="s">
        <v>1600</v>
      </c>
      <c r="C515" s="395">
        <v>37013129000144</v>
      </c>
      <c r="D515" s="396" t="s">
        <v>27</v>
      </c>
      <c r="E515" s="396" t="s">
        <v>903</v>
      </c>
      <c r="F515" s="396"/>
      <c r="G515" s="397"/>
      <c r="H515" s="397" t="s">
        <v>62</v>
      </c>
      <c r="I515" s="397" t="s">
        <v>62</v>
      </c>
      <c r="J515" s="397" t="s">
        <v>907</v>
      </c>
      <c r="K515" s="398" t="s">
        <v>81</v>
      </c>
      <c r="L515" s="399"/>
      <c r="M515" s="399" t="s">
        <v>1775</v>
      </c>
      <c r="N515" s="398">
        <v>541400</v>
      </c>
      <c r="O515" s="398" t="s">
        <v>1675</v>
      </c>
      <c r="P515" s="402">
        <v>44011</v>
      </c>
      <c r="Q515" s="403">
        <v>118399256.09999999</v>
      </c>
      <c r="R515" s="403">
        <v>212163348.29162708</v>
      </c>
      <c r="S515" s="398">
        <v>10</v>
      </c>
      <c r="T515" s="400">
        <v>-0.10184128583702823</v>
      </c>
      <c r="U515" s="400">
        <v>-1.3165221795367543</v>
      </c>
      <c r="V515" s="400">
        <v>-9.9875476653421003E-2</v>
      </c>
      <c r="W515" s="400">
        <v>-0.97911362835972116</v>
      </c>
      <c r="X515" s="400">
        <v>0.11020646786966193</v>
      </c>
      <c r="Y515" s="400">
        <v>0.83571566602320202</v>
      </c>
      <c r="Z515" s="400" t="s">
        <v>1781</v>
      </c>
      <c r="AA515" s="400" t="s">
        <v>1781</v>
      </c>
      <c r="AB515" s="400">
        <v>0.19526058787374742</v>
      </c>
      <c r="AC515" s="404">
        <v>-0.93880293458751018</v>
      </c>
      <c r="AD515" s="607">
        <v>36428288000147</v>
      </c>
      <c r="AE515" s="401" t="s">
        <v>282</v>
      </c>
      <c r="AF515" s="401" t="s">
        <v>1023</v>
      </c>
      <c r="AG515" s="405" t="s">
        <v>96</v>
      </c>
      <c r="AH515" s="405" t="s">
        <v>1019</v>
      </c>
      <c r="AI515" s="405">
        <v>10000</v>
      </c>
      <c r="AJ515" s="405">
        <v>5000</v>
      </c>
      <c r="AK515" s="405">
        <v>10000</v>
      </c>
      <c r="AL515" s="400">
        <v>1.4999999999999999E-2</v>
      </c>
      <c r="AM515" s="400">
        <v>0.1</v>
      </c>
      <c r="AN515" s="400" t="s">
        <v>1086</v>
      </c>
      <c r="AO515" s="401" t="s">
        <v>1678</v>
      </c>
      <c r="AP515" s="401" t="s">
        <v>1021</v>
      </c>
      <c r="AQ515" s="407" t="s">
        <v>985</v>
      </c>
      <c r="AR515" s="400">
        <v>2E-3</v>
      </c>
      <c r="AS515" s="400">
        <v>2E-3</v>
      </c>
      <c r="AT515" s="400"/>
      <c r="AW515" s="226"/>
      <c r="AX515" s="226"/>
      <c r="AY515" s="212"/>
      <c r="AZ515" s="212"/>
      <c r="BA515" s="212"/>
      <c r="BB515" s="214"/>
      <c r="BC515" s="212"/>
      <c r="BD515" s="212"/>
      <c r="BE515" s="212"/>
      <c r="BF515" s="212"/>
      <c r="BG515" s="214"/>
      <c r="BH515" s="214"/>
      <c r="BI515" s="227"/>
      <c r="BJ515" s="227"/>
      <c r="BK515" s="227"/>
      <c r="BL515" s="214"/>
      <c r="BM515" s="214"/>
      <c r="BN515" s="214"/>
      <c r="BO515" s="214"/>
      <c r="BP515" s="214"/>
      <c r="BQ515" s="214"/>
      <c r="BR515" s="214"/>
      <c r="BS515" s="214"/>
      <c r="BT515" s="215"/>
      <c r="BU515" s="216"/>
      <c r="BV515" s="217"/>
      <c r="BW515" s="213"/>
    </row>
    <row r="516" spans="2:75" ht="15.75" customHeight="1">
      <c r="B516" s="394" t="s">
        <v>1601</v>
      </c>
      <c r="C516" s="395">
        <v>34831155000191</v>
      </c>
      <c r="D516" s="396" t="s">
        <v>27</v>
      </c>
      <c r="E516" s="396" t="s">
        <v>903</v>
      </c>
      <c r="F516" s="396"/>
      <c r="G516" s="397"/>
      <c r="H516" s="397" t="s">
        <v>62</v>
      </c>
      <c r="I516" s="397" t="s">
        <v>62</v>
      </c>
      <c r="J516" s="397" t="s">
        <v>907</v>
      </c>
      <c r="K516" s="398"/>
      <c r="L516" s="399"/>
      <c r="M516" s="399" t="s">
        <v>1775</v>
      </c>
      <c r="N516" s="398">
        <v>525081</v>
      </c>
      <c r="O516" s="398" t="s">
        <v>1675</v>
      </c>
      <c r="P516" s="402">
        <v>43846</v>
      </c>
      <c r="Q516" s="403">
        <v>167598385.40000001</v>
      </c>
      <c r="R516" s="403">
        <v>269613345.76182538</v>
      </c>
      <c r="S516" s="398">
        <v>10</v>
      </c>
      <c r="T516" s="400">
        <v>-0.2028016229060734</v>
      </c>
      <c r="U516" s="400">
        <v>-2.6216561624050061</v>
      </c>
      <c r="V516" s="400">
        <v>-0.16947705594230333</v>
      </c>
      <c r="W516" s="400">
        <v>-1.6614418346478876</v>
      </c>
      <c r="X516" s="400">
        <v>-4.4433968996294593E-2</v>
      </c>
      <c r="Y516" s="400">
        <v>-0.33695085879814396</v>
      </c>
      <c r="Z516" s="400" t="s">
        <v>1781</v>
      </c>
      <c r="AA516" s="400" t="s">
        <v>1781</v>
      </c>
      <c r="AB516" s="400">
        <v>0.20886308877679746</v>
      </c>
      <c r="AC516" s="404">
        <v>-1.2497466350488065</v>
      </c>
      <c r="AD516" s="607">
        <v>25682017000105</v>
      </c>
      <c r="AE516" s="401" t="s">
        <v>282</v>
      </c>
      <c r="AF516" s="401" t="s">
        <v>1023</v>
      </c>
      <c r="AG516" s="405" t="s">
        <v>96</v>
      </c>
      <c r="AH516" s="405" t="s">
        <v>1019</v>
      </c>
      <c r="AI516" s="405">
        <v>10000</v>
      </c>
      <c r="AJ516" s="405">
        <v>5000</v>
      </c>
      <c r="AK516" s="405">
        <v>10000</v>
      </c>
      <c r="AL516" s="400">
        <v>1.4999999999999999E-2</v>
      </c>
      <c r="AM516" s="400">
        <v>0.1</v>
      </c>
      <c r="AN516" s="400" t="s">
        <v>1086</v>
      </c>
      <c r="AO516" s="401" t="s">
        <v>1678</v>
      </c>
      <c r="AP516" s="401" t="s">
        <v>1021</v>
      </c>
      <c r="AQ516" s="407" t="s">
        <v>985</v>
      </c>
      <c r="AR516" s="400">
        <v>2E-3</v>
      </c>
      <c r="AS516" s="400">
        <v>2E-3</v>
      </c>
      <c r="AT516" s="400"/>
      <c r="AW516" s="226"/>
      <c r="AX516" s="226"/>
      <c r="AY516" s="212"/>
      <c r="AZ516" s="212"/>
      <c r="BA516" s="212"/>
      <c r="BB516" s="214"/>
      <c r="BC516" s="212"/>
      <c r="BD516" s="212"/>
      <c r="BE516" s="212"/>
      <c r="BF516" s="212"/>
      <c r="BG516" s="214"/>
      <c r="BH516" s="214"/>
      <c r="BI516" s="227"/>
      <c r="BJ516" s="227"/>
      <c r="BK516" s="227"/>
      <c r="BL516" s="214"/>
      <c r="BM516" s="214"/>
      <c r="BN516" s="214"/>
      <c r="BO516" s="214"/>
      <c r="BP516" s="214"/>
      <c r="BQ516" s="214"/>
      <c r="BR516" s="214"/>
      <c r="BS516" s="214"/>
      <c r="BT516" s="215"/>
      <c r="BU516" s="216"/>
      <c r="BV516" s="217"/>
      <c r="BW516" s="213"/>
    </row>
    <row r="517" spans="2:75" ht="15.75" customHeight="1">
      <c r="B517" s="394" t="s">
        <v>693</v>
      </c>
      <c r="C517" s="395">
        <v>29574952000109</v>
      </c>
      <c r="D517" s="396" t="s">
        <v>27</v>
      </c>
      <c r="E517" s="396" t="s">
        <v>910</v>
      </c>
      <c r="F517" s="396"/>
      <c r="G517" s="397"/>
      <c r="H517" s="397" t="s">
        <v>1693</v>
      </c>
      <c r="I517" s="397" t="s">
        <v>62</v>
      </c>
      <c r="J517" s="397" t="s">
        <v>904</v>
      </c>
      <c r="K517" s="398" t="s">
        <v>81</v>
      </c>
      <c r="L517" s="399"/>
      <c r="M517" s="399" t="s">
        <v>1775</v>
      </c>
      <c r="N517" s="398">
        <v>469173</v>
      </c>
      <c r="O517" s="398" t="s">
        <v>1675</v>
      </c>
      <c r="P517" s="402">
        <v>43165</v>
      </c>
      <c r="Q517" s="403">
        <v>103722441.23999999</v>
      </c>
      <c r="R517" s="403">
        <v>122322467.43718259</v>
      </c>
      <c r="S517" s="398">
        <v>10</v>
      </c>
      <c r="T517" s="400">
        <v>1.6425262417874897E-2</v>
      </c>
      <c r="U517" s="400">
        <v>0.21233257318105758</v>
      </c>
      <c r="V517" s="400">
        <v>-0.13672025013792</v>
      </c>
      <c r="W517" s="400">
        <v>-1.3403156076772755</v>
      </c>
      <c r="X517" s="400">
        <v>-1.3056296139483115E-2</v>
      </c>
      <c r="Y517" s="400">
        <v>-9.9008265439636797E-2</v>
      </c>
      <c r="Z517" s="400">
        <v>0.73794388507815967</v>
      </c>
      <c r="AA517" s="400">
        <v>4.1947122755301303</v>
      </c>
      <c r="AB517" s="400">
        <v>0.36702268621482986</v>
      </c>
      <c r="AC517" s="404">
        <v>-0.48277912664117634</v>
      </c>
      <c r="AD517" s="607" t="s">
        <v>62</v>
      </c>
      <c r="AE517" s="401" t="s">
        <v>692</v>
      </c>
      <c r="AF517" s="401" t="s">
        <v>1028</v>
      </c>
      <c r="AG517" s="405" t="s">
        <v>1836</v>
      </c>
      <c r="AH517" s="405" t="s">
        <v>1024</v>
      </c>
      <c r="AI517" s="405">
        <v>500</v>
      </c>
      <c r="AJ517" s="405">
        <v>100</v>
      </c>
      <c r="AK517" s="405">
        <v>500</v>
      </c>
      <c r="AL517" s="400">
        <v>0.02</v>
      </c>
      <c r="AM517" s="400">
        <v>0.2</v>
      </c>
      <c r="AN517" s="400" t="s">
        <v>1798</v>
      </c>
      <c r="AO517" s="401" t="s">
        <v>1678</v>
      </c>
      <c r="AP517" s="401" t="s">
        <v>24</v>
      </c>
      <c r="AQ517" s="407" t="s">
        <v>972</v>
      </c>
      <c r="AR517" s="400">
        <v>3.3333333333333331E-3</v>
      </c>
      <c r="AS517" s="400">
        <v>3.3333333333333331E-3</v>
      </c>
      <c r="AT517" s="400"/>
      <c r="AW517" s="226"/>
      <c r="AX517" s="226"/>
      <c r="AY517" s="212"/>
      <c r="AZ517" s="212"/>
      <c r="BA517" s="212"/>
      <c r="BB517" s="214"/>
      <c r="BC517" s="212"/>
      <c r="BD517" s="212"/>
      <c r="BE517" s="212"/>
      <c r="BF517" s="212"/>
      <c r="BG517" s="214"/>
      <c r="BH517" s="214"/>
      <c r="BI517" s="227"/>
      <c r="BJ517" s="227"/>
      <c r="BK517" s="227"/>
      <c r="BL517" s="214"/>
      <c r="BM517" s="214"/>
      <c r="BN517" s="214"/>
      <c r="BO517" s="214"/>
      <c r="BP517" s="214"/>
      <c r="BQ517" s="214"/>
      <c r="BR517" s="214"/>
      <c r="BS517" s="214"/>
      <c r="BT517" s="215"/>
      <c r="BU517" s="216"/>
      <c r="BV517" s="217"/>
      <c r="BW517" s="213"/>
    </row>
    <row r="518" spans="2:75" ht="15.75" customHeight="1">
      <c r="B518" s="394" t="s">
        <v>1639</v>
      </c>
      <c r="C518" s="395">
        <v>35001522000192</v>
      </c>
      <c r="D518" s="396" t="s">
        <v>27</v>
      </c>
      <c r="E518" s="396" t="s">
        <v>903</v>
      </c>
      <c r="F518" s="396"/>
      <c r="G518" s="397"/>
      <c r="H518" s="397" t="s">
        <v>62</v>
      </c>
      <c r="I518" s="397" t="s">
        <v>62</v>
      </c>
      <c r="J518" s="397" t="s">
        <v>904</v>
      </c>
      <c r="K518" s="398" t="s">
        <v>81</v>
      </c>
      <c r="L518" s="399"/>
      <c r="M518" s="399" t="s">
        <v>62</v>
      </c>
      <c r="N518" s="398">
        <v>519431</v>
      </c>
      <c r="O518" s="398" t="s">
        <v>1675</v>
      </c>
      <c r="P518" s="402">
        <v>43819</v>
      </c>
      <c r="Q518" s="403">
        <v>6307754.2400000002</v>
      </c>
      <c r="R518" s="403">
        <v>6415771.1314285733</v>
      </c>
      <c r="S518" s="398">
        <v>10</v>
      </c>
      <c r="T518" s="400">
        <v>3.7884198283854476E-2</v>
      </c>
      <c r="U518" s="400">
        <v>0.48973642550503416</v>
      </c>
      <c r="V518" s="400">
        <v>9.5850675391369045E-3</v>
      </c>
      <c r="W518" s="400">
        <v>9.3965711812158459E-2</v>
      </c>
      <c r="X518" s="400">
        <v>9.7200607818237028E-2</v>
      </c>
      <c r="Y518" s="400">
        <v>0.73708986660155817</v>
      </c>
      <c r="Z518" s="400" t="s">
        <v>1781</v>
      </c>
      <c r="AA518" s="400" t="s">
        <v>1781</v>
      </c>
      <c r="AB518" s="400">
        <v>0.16148477932330774</v>
      </c>
      <c r="AC518" s="404">
        <v>-0.46216510900622476</v>
      </c>
      <c r="AD518" s="607" t="s">
        <v>62</v>
      </c>
      <c r="AE518" s="401" t="s">
        <v>711</v>
      </c>
      <c r="AF518" s="401" t="s">
        <v>1018</v>
      </c>
      <c r="AG518" s="405" t="s">
        <v>1835</v>
      </c>
      <c r="AH518" s="405" t="s">
        <v>1024</v>
      </c>
      <c r="AI518" s="405">
        <v>5000</v>
      </c>
      <c r="AJ518" s="405">
        <v>1000</v>
      </c>
      <c r="AK518" s="405">
        <v>1000</v>
      </c>
      <c r="AL518" s="400">
        <v>0.02</v>
      </c>
      <c r="AM518" s="400">
        <v>0.2</v>
      </c>
      <c r="AN518" s="400" t="s">
        <v>62</v>
      </c>
      <c r="AO518" s="401" t="s">
        <v>1678</v>
      </c>
      <c r="AP518" s="401" t="s">
        <v>1021</v>
      </c>
      <c r="AQ518" s="407" t="s">
        <v>957</v>
      </c>
      <c r="AR518" s="400">
        <v>8.0000000000000002E-3</v>
      </c>
      <c r="AS518" s="400">
        <v>8.0000000000000002E-3</v>
      </c>
      <c r="AT518" s="400"/>
      <c r="AW518" s="226"/>
      <c r="AX518" s="226"/>
      <c r="AY518" s="212"/>
      <c r="AZ518" s="212"/>
      <c r="BA518" s="212"/>
      <c r="BB518" s="214"/>
      <c r="BC518" s="212"/>
      <c r="BD518" s="212"/>
      <c r="BE518" s="212"/>
      <c r="BF518" s="212"/>
      <c r="BG518" s="214"/>
      <c r="BH518" s="214"/>
      <c r="BI518" s="227"/>
      <c r="BJ518" s="227"/>
      <c r="BK518" s="227"/>
      <c r="BL518" s="214"/>
      <c r="BM518" s="214"/>
      <c r="BN518" s="214"/>
      <c r="BO518" s="214"/>
      <c r="BP518" s="214"/>
      <c r="BQ518" s="214"/>
      <c r="BR518" s="214"/>
      <c r="BS518" s="214"/>
      <c r="BT518" s="215"/>
      <c r="BU518" s="216"/>
      <c r="BV518" s="217"/>
      <c r="BW518" s="213"/>
    </row>
    <row r="519" spans="2:75" ht="15.75" customHeight="1">
      <c r="B519" s="394" t="s">
        <v>713</v>
      </c>
      <c r="C519" s="395">
        <v>17094929000120</v>
      </c>
      <c r="D519" s="396" t="s">
        <v>27</v>
      </c>
      <c r="E519" s="396" t="s">
        <v>903</v>
      </c>
      <c r="F519" s="396"/>
      <c r="G519" s="397"/>
      <c r="H519" s="397" t="s">
        <v>62</v>
      </c>
      <c r="I519" s="397" t="s">
        <v>62</v>
      </c>
      <c r="J519" s="397" t="s">
        <v>904</v>
      </c>
      <c r="K519" s="398" t="s">
        <v>81</v>
      </c>
      <c r="L519" s="399"/>
      <c r="M519" s="399" t="s">
        <v>1775</v>
      </c>
      <c r="N519" s="398">
        <v>385875</v>
      </c>
      <c r="O519" s="398" t="s">
        <v>1675</v>
      </c>
      <c r="P519" s="402">
        <v>41243</v>
      </c>
      <c r="Q519" s="403">
        <v>21393540.010000002</v>
      </c>
      <c r="R519" s="403">
        <v>20131479.810833331</v>
      </c>
      <c r="S519" s="398">
        <v>10</v>
      </c>
      <c r="T519" s="400">
        <v>0.15227557829129723</v>
      </c>
      <c r="U519" s="400">
        <v>1.9684961219272861</v>
      </c>
      <c r="V519" s="400">
        <v>7.8192693368246635E-2</v>
      </c>
      <c r="W519" s="400">
        <v>0.76654985067729042</v>
      </c>
      <c r="X519" s="400">
        <v>0.1467181878541759</v>
      </c>
      <c r="Y519" s="400">
        <v>1.1125906714049016</v>
      </c>
      <c r="Z519" s="400">
        <v>0.32136828193921407</v>
      </c>
      <c r="AA519" s="400">
        <v>1.8267614983674132</v>
      </c>
      <c r="AB519" s="400">
        <v>0.15713212624911824</v>
      </c>
      <c r="AC519" s="404">
        <v>-6.0852395886522519E-2</v>
      </c>
      <c r="AD519" s="607" t="s">
        <v>62</v>
      </c>
      <c r="AE519" s="401" t="s">
        <v>711</v>
      </c>
      <c r="AF519" s="401" t="s">
        <v>1018</v>
      </c>
      <c r="AG519" s="405" t="s">
        <v>1835</v>
      </c>
      <c r="AH519" s="405" t="s">
        <v>1024</v>
      </c>
      <c r="AI519" s="405">
        <v>10000</v>
      </c>
      <c r="AJ519" s="405">
        <v>5000</v>
      </c>
      <c r="AK519" s="405">
        <v>10000</v>
      </c>
      <c r="AL519" s="400">
        <v>0.02</v>
      </c>
      <c r="AM519" s="400" t="s">
        <v>62</v>
      </c>
      <c r="AN519" s="400" t="s">
        <v>62</v>
      </c>
      <c r="AO519" s="401" t="s">
        <v>1678</v>
      </c>
      <c r="AP519" s="401" t="s">
        <v>1021</v>
      </c>
      <c r="AQ519" s="407" t="s">
        <v>957</v>
      </c>
      <c r="AR519" s="400" t="s">
        <v>62</v>
      </c>
      <c r="AS519" s="400" t="s">
        <v>62</v>
      </c>
      <c r="AT519" s="400"/>
      <c r="AW519" s="226"/>
      <c r="AX519" s="226"/>
      <c r="AY519" s="212"/>
      <c r="AZ519" s="212"/>
      <c r="BA519" s="212"/>
      <c r="BB519" s="214"/>
      <c r="BC519" s="212"/>
      <c r="BD519" s="212"/>
      <c r="BE519" s="212"/>
      <c r="BF519" s="212"/>
      <c r="BG519" s="214"/>
      <c r="BH519" s="214"/>
      <c r="BI519" s="227"/>
      <c r="BJ519" s="227"/>
      <c r="BK519" s="227"/>
      <c r="BL519" s="214"/>
      <c r="BM519" s="214"/>
      <c r="BN519" s="214"/>
      <c r="BO519" s="214"/>
      <c r="BP519" s="214"/>
      <c r="BQ519" s="214"/>
      <c r="BR519" s="214"/>
      <c r="BS519" s="214"/>
      <c r="BT519" s="215"/>
      <c r="BU519" s="216"/>
      <c r="BV519" s="217"/>
      <c r="BW519" s="213"/>
    </row>
    <row r="520" spans="2:75" ht="15.75" customHeight="1">
      <c r="B520" s="394" t="s">
        <v>230</v>
      </c>
      <c r="C520" s="395">
        <v>8739850000118</v>
      </c>
      <c r="D520" s="396" t="s">
        <v>24</v>
      </c>
      <c r="E520" s="396" t="s">
        <v>912</v>
      </c>
      <c r="F520" s="396" t="s">
        <v>913</v>
      </c>
      <c r="G520" s="397" t="s">
        <v>62</v>
      </c>
      <c r="H520" s="397" t="s">
        <v>1693</v>
      </c>
      <c r="I520" s="397" t="s">
        <v>62</v>
      </c>
      <c r="J520" s="397" t="s">
        <v>904</v>
      </c>
      <c r="K520" s="398" t="s">
        <v>81</v>
      </c>
      <c r="L520" s="399"/>
      <c r="M520" s="399" t="s">
        <v>62</v>
      </c>
      <c r="N520" s="398">
        <v>181722</v>
      </c>
      <c r="O520" s="398" t="s">
        <v>1675</v>
      </c>
      <c r="P520" s="402">
        <v>39184</v>
      </c>
      <c r="Q520" s="403">
        <v>26201703.09</v>
      </c>
      <c r="R520" s="403">
        <v>27382295.648730174</v>
      </c>
      <c r="S520" s="398">
        <v>11</v>
      </c>
      <c r="T520" s="400">
        <v>0.1015305812536067</v>
      </c>
      <c r="U520" s="400">
        <v>1.3125056407431186</v>
      </c>
      <c r="V520" s="400">
        <v>0.1073868904129287</v>
      </c>
      <c r="W520" s="400">
        <v>1.0527505993821851</v>
      </c>
      <c r="X520" s="400">
        <v>7.5640236467953148E-3</v>
      </c>
      <c r="Y520" s="400">
        <v>5.7359365398343999E-2</v>
      </c>
      <c r="Z520" s="400">
        <v>0.11216094327953496</v>
      </c>
      <c r="AA520" s="400">
        <v>0.6375591628621905</v>
      </c>
      <c r="AB520" s="400">
        <v>0.10035872285974505</v>
      </c>
      <c r="AC520" s="404">
        <v>9.8494753725882705E-2</v>
      </c>
      <c r="AD520" s="607" t="s">
        <v>62</v>
      </c>
      <c r="AE520" s="401" t="s">
        <v>228</v>
      </c>
      <c r="AF520" s="401" t="s">
        <v>1028</v>
      </c>
      <c r="AG520" s="405" t="s">
        <v>1836</v>
      </c>
      <c r="AH520" s="405" t="s">
        <v>1024</v>
      </c>
      <c r="AI520" s="405">
        <v>5000</v>
      </c>
      <c r="AJ520" s="405">
        <v>1000</v>
      </c>
      <c r="AK520" s="405">
        <v>1000</v>
      </c>
      <c r="AL520" s="400">
        <v>0.02</v>
      </c>
      <c r="AM520" s="400">
        <v>0.2</v>
      </c>
      <c r="AN520" s="400" t="s">
        <v>103</v>
      </c>
      <c r="AO520" s="401" t="s">
        <v>1678</v>
      </c>
      <c r="AP520" s="401" t="s">
        <v>24</v>
      </c>
      <c r="AQ520" s="407" t="s">
        <v>962</v>
      </c>
      <c r="AR520" s="400">
        <v>4.6666666666666662E-3</v>
      </c>
      <c r="AS520" s="400">
        <v>4.6666666666666662E-3</v>
      </c>
      <c r="AT520" s="400"/>
      <c r="AW520" s="226"/>
      <c r="AX520" s="226"/>
      <c r="AY520" s="212"/>
      <c r="AZ520" s="212"/>
      <c r="BA520" s="212"/>
      <c r="BB520" s="214"/>
      <c r="BC520" s="212"/>
      <c r="BD520" s="212"/>
      <c r="BE520" s="212"/>
      <c r="BF520" s="212"/>
      <c r="BG520" s="214"/>
      <c r="BH520" s="214"/>
      <c r="BI520" s="227"/>
      <c r="BJ520" s="227"/>
      <c r="BK520" s="227"/>
      <c r="BL520" s="214"/>
      <c r="BM520" s="214"/>
      <c r="BN520" s="214"/>
      <c r="BO520" s="214"/>
      <c r="BP520" s="214"/>
      <c r="BQ520" s="214"/>
      <c r="BR520" s="214"/>
      <c r="BS520" s="214"/>
      <c r="BT520" s="215"/>
      <c r="BU520" s="216"/>
      <c r="BV520" s="217"/>
      <c r="BW520" s="213"/>
    </row>
    <row r="521" spans="2:75" ht="15.75" customHeight="1">
      <c r="B521" s="394" t="s">
        <v>1203</v>
      </c>
      <c r="C521" s="395">
        <v>9083868000177</v>
      </c>
      <c r="D521" s="396" t="s">
        <v>24</v>
      </c>
      <c r="E521" s="396" t="s">
        <v>912</v>
      </c>
      <c r="F521" s="396" t="s">
        <v>913</v>
      </c>
      <c r="G521" s="397" t="s">
        <v>62</v>
      </c>
      <c r="H521" s="397" t="s">
        <v>1692</v>
      </c>
      <c r="I521" s="397" t="s">
        <v>62</v>
      </c>
      <c r="J521" s="397" t="s">
        <v>904</v>
      </c>
      <c r="K521" s="398" t="s">
        <v>81</v>
      </c>
      <c r="L521" s="399"/>
      <c r="M521" s="399" t="s">
        <v>62</v>
      </c>
      <c r="N521" s="398">
        <v>200565</v>
      </c>
      <c r="O521" s="398" t="s">
        <v>1678</v>
      </c>
      <c r="P521" s="402">
        <v>39415</v>
      </c>
      <c r="Q521" s="403">
        <v>6073778.6799999997</v>
      </c>
      <c r="R521" s="403">
        <v>8887415.23781747</v>
      </c>
      <c r="S521" s="398">
        <v>11</v>
      </c>
      <c r="T521" s="400">
        <v>1.1869938563819016E-2</v>
      </c>
      <c r="U521" s="400">
        <v>0.15344501260533561</v>
      </c>
      <c r="V521" s="400">
        <v>1.6645339026268857E-2</v>
      </c>
      <c r="W521" s="400">
        <v>0.16317998006500156</v>
      </c>
      <c r="X521" s="400">
        <v>4.390443185988846E-2</v>
      </c>
      <c r="Y521" s="400">
        <v>0.33293528249676885</v>
      </c>
      <c r="Z521" s="400">
        <v>5.2336418925230443E-2</v>
      </c>
      <c r="AA521" s="400">
        <v>0.29749717202372278</v>
      </c>
      <c r="AB521" s="400">
        <v>4.6927092310396851E-2</v>
      </c>
      <c r="AC521" s="404">
        <v>-1.6951296161348635</v>
      </c>
      <c r="AD521" s="607" t="s">
        <v>62</v>
      </c>
      <c r="AE521" s="401" t="s">
        <v>741</v>
      </c>
      <c r="AF521" s="401" t="s">
        <v>741</v>
      </c>
      <c r="AG521" s="405" t="s">
        <v>741</v>
      </c>
      <c r="AH521" s="405" t="s">
        <v>1024</v>
      </c>
      <c r="AI521" s="405">
        <v>100</v>
      </c>
      <c r="AJ521" s="405">
        <v>100</v>
      </c>
      <c r="AK521" s="405">
        <v>100</v>
      </c>
      <c r="AL521" s="400">
        <v>1.4999999999999999E-2</v>
      </c>
      <c r="AM521" s="400">
        <v>0.2</v>
      </c>
      <c r="AN521" s="400" t="s">
        <v>1086</v>
      </c>
      <c r="AO521" s="401" t="s">
        <v>1678</v>
      </c>
      <c r="AP521" s="401" t="s">
        <v>24</v>
      </c>
      <c r="AQ521" s="407" t="s">
        <v>972</v>
      </c>
      <c r="AR521" s="400">
        <v>4.4999999999999997E-3</v>
      </c>
      <c r="AS521" s="400">
        <v>4.4999999999999997E-3</v>
      </c>
      <c r="AT521" s="400"/>
      <c r="AW521" s="226"/>
      <c r="AX521" s="226"/>
      <c r="AY521" s="212"/>
      <c r="AZ521" s="212"/>
      <c r="BA521" s="212"/>
      <c r="BB521" s="214"/>
      <c r="BC521" s="212"/>
      <c r="BD521" s="212"/>
      <c r="BE521" s="212"/>
      <c r="BF521" s="212"/>
      <c r="BG521" s="214"/>
      <c r="BH521" s="214"/>
      <c r="BI521" s="227"/>
      <c r="BJ521" s="227"/>
      <c r="BK521" s="227"/>
      <c r="BL521" s="249"/>
      <c r="BM521" s="214"/>
      <c r="BN521" s="214"/>
      <c r="BO521" s="214"/>
      <c r="BP521" s="214"/>
      <c r="BQ521" s="214"/>
      <c r="BR521" s="214"/>
      <c r="BS521" s="214"/>
      <c r="BT521" s="215"/>
      <c r="BU521" s="216"/>
      <c r="BV521" s="217"/>
      <c r="BW521" s="213"/>
    </row>
    <row r="522" spans="2:75" ht="15.75" customHeight="1">
      <c r="B522" s="394" t="s">
        <v>1149</v>
      </c>
      <c r="C522" s="395">
        <v>36484248000112</v>
      </c>
      <c r="D522" s="396" t="s">
        <v>24</v>
      </c>
      <c r="E522" s="396" t="s">
        <v>912</v>
      </c>
      <c r="F522" s="396" t="s">
        <v>906</v>
      </c>
      <c r="G522" s="397" t="s">
        <v>62</v>
      </c>
      <c r="H522" s="397" t="s">
        <v>1693</v>
      </c>
      <c r="I522" s="397" t="s">
        <v>62</v>
      </c>
      <c r="J522" s="397"/>
      <c r="K522" s="398" t="s">
        <v>81</v>
      </c>
      <c r="L522" s="399"/>
      <c r="M522" s="399" t="s">
        <v>62</v>
      </c>
      <c r="N522" s="398">
        <v>535451</v>
      </c>
      <c r="O522" s="398" t="s">
        <v>1675</v>
      </c>
      <c r="P522" s="402">
        <v>43943</v>
      </c>
      <c r="Q522" s="403">
        <v>11578116.109999999</v>
      </c>
      <c r="R522" s="403">
        <v>18994533.808174595</v>
      </c>
      <c r="S522" s="398">
        <v>11</v>
      </c>
      <c r="T522" s="400">
        <v>3.5328039998167693E-2</v>
      </c>
      <c r="U522" s="400">
        <v>0.45669246843149003</v>
      </c>
      <c r="V522" s="400">
        <v>6.0457396566755861E-2</v>
      </c>
      <c r="W522" s="400">
        <v>0.59268463988483311</v>
      </c>
      <c r="X522" s="400">
        <v>5.9371931722614235E-2</v>
      </c>
      <c r="Y522" s="400">
        <v>0.45022814379034903</v>
      </c>
      <c r="Z522" s="400" t="s">
        <v>1781</v>
      </c>
      <c r="AA522" s="400" t="s">
        <v>1781</v>
      </c>
      <c r="AB522" s="400">
        <v>7.9958016413448088E-2</v>
      </c>
      <c r="AC522" s="404">
        <v>-0.44081092586173637</v>
      </c>
      <c r="AD522" s="607" t="s">
        <v>62</v>
      </c>
      <c r="AE522" s="401" t="s">
        <v>226</v>
      </c>
      <c r="AF522" s="401" t="s">
        <v>1526</v>
      </c>
      <c r="AG522" s="405" t="s">
        <v>1837</v>
      </c>
      <c r="AH522" s="405" t="s">
        <v>1024</v>
      </c>
      <c r="AI522" s="405">
        <v>0</v>
      </c>
      <c r="AJ522" s="405">
        <v>0</v>
      </c>
      <c r="AK522" s="405">
        <v>0</v>
      </c>
      <c r="AL522" s="400">
        <v>1.8500000000000003E-2</v>
      </c>
      <c r="AM522" s="400">
        <v>0.2</v>
      </c>
      <c r="AN522" s="400" t="s">
        <v>103</v>
      </c>
      <c r="AO522" s="401" t="s">
        <v>1678</v>
      </c>
      <c r="AP522" s="401" t="s">
        <v>24</v>
      </c>
      <c r="AQ522" s="407" t="s">
        <v>962</v>
      </c>
      <c r="AR522" s="400">
        <v>6.1666666666666658E-3</v>
      </c>
      <c r="AS522" s="400">
        <v>6.1666666666666658E-3</v>
      </c>
      <c r="AT522" s="400"/>
      <c r="AW522" s="226"/>
      <c r="AX522" s="226"/>
      <c r="AY522" s="212"/>
      <c r="AZ522" s="212"/>
      <c r="BA522" s="212"/>
      <c r="BB522" s="214"/>
      <c r="BC522" s="212"/>
      <c r="BD522" s="212"/>
      <c r="BE522" s="212"/>
      <c r="BF522" s="212"/>
      <c r="BG522" s="214"/>
      <c r="BH522" s="214"/>
      <c r="BI522" s="227"/>
      <c r="BJ522" s="227"/>
      <c r="BK522" s="227"/>
      <c r="BL522" s="249"/>
      <c r="BM522" s="214"/>
      <c r="BN522" s="214"/>
      <c r="BO522" s="214"/>
      <c r="BP522" s="214"/>
      <c r="BQ522" s="214"/>
      <c r="BR522" s="214"/>
      <c r="BS522" s="214"/>
      <c r="BT522" s="215"/>
      <c r="BU522" s="216"/>
      <c r="BV522" s="217"/>
      <c r="BW522" s="213"/>
    </row>
    <row r="523" spans="2:75" ht="15.75" customHeight="1">
      <c r="B523" s="394" t="s">
        <v>1359</v>
      </c>
      <c r="C523" s="395">
        <v>14146496000110</v>
      </c>
      <c r="D523" s="396" t="s">
        <v>24</v>
      </c>
      <c r="E523" s="396" t="s">
        <v>912</v>
      </c>
      <c r="F523" s="396" t="s">
        <v>906</v>
      </c>
      <c r="G523" s="397" t="s">
        <v>62</v>
      </c>
      <c r="H523" s="397" t="s">
        <v>1183</v>
      </c>
      <c r="I523" s="397" t="s">
        <v>62</v>
      </c>
      <c r="J523" s="397"/>
      <c r="K523" s="398" t="s">
        <v>81</v>
      </c>
      <c r="L523" s="399"/>
      <c r="M523" s="399" t="s">
        <v>62</v>
      </c>
      <c r="N523" s="398">
        <v>299677</v>
      </c>
      <c r="O523" s="398" t="s">
        <v>1675</v>
      </c>
      <c r="P523" s="402">
        <v>40991</v>
      </c>
      <c r="Q523" s="403">
        <v>1056528380</v>
      </c>
      <c r="R523" s="403">
        <v>1322599544.0523806</v>
      </c>
      <c r="S523" s="398">
        <v>11</v>
      </c>
      <c r="T523" s="400">
        <v>1.9259853718576858E-2</v>
      </c>
      <c r="U523" s="400">
        <v>0.24897588818463967</v>
      </c>
      <c r="V523" s="400">
        <v>3.5043262733119862E-2</v>
      </c>
      <c r="W523" s="400">
        <v>0.3435411501789587</v>
      </c>
      <c r="X523" s="400">
        <v>5.4795436755154192E-2</v>
      </c>
      <c r="Y523" s="400">
        <v>0.41552375108350714</v>
      </c>
      <c r="Z523" s="400">
        <v>0.16981433422685055</v>
      </c>
      <c r="AA523" s="400">
        <v>0.96527972755936642</v>
      </c>
      <c r="AB523" s="400">
        <v>6.5805260894973544E-2</v>
      </c>
      <c r="AC523" s="404">
        <v>-0.92021564546215495</v>
      </c>
      <c r="AD523" s="607">
        <v>43761843000113</v>
      </c>
      <c r="AE523" s="401" t="s">
        <v>408</v>
      </c>
      <c r="AF523" s="401" t="s">
        <v>1028</v>
      </c>
      <c r="AG523" s="405" t="s">
        <v>1836</v>
      </c>
      <c r="AH523" s="405" t="s">
        <v>1019</v>
      </c>
      <c r="AI523" s="405">
        <v>100000</v>
      </c>
      <c r="AJ523" s="405">
        <v>50000</v>
      </c>
      <c r="AK523" s="405">
        <v>100000</v>
      </c>
      <c r="AL523" s="400">
        <v>0.02</v>
      </c>
      <c r="AM523" s="400">
        <v>0.2</v>
      </c>
      <c r="AN523" s="400" t="s">
        <v>1798</v>
      </c>
      <c r="AO523" s="401" t="s">
        <v>1678</v>
      </c>
      <c r="AP523" s="401" t="s">
        <v>24</v>
      </c>
      <c r="AQ523" s="407" t="s">
        <v>966</v>
      </c>
      <c r="AR523" s="400">
        <v>5.3333333333333332E-3</v>
      </c>
      <c r="AS523" s="400">
        <v>5.3333333333333332E-3</v>
      </c>
      <c r="AT523" s="400"/>
      <c r="AW523" s="226"/>
      <c r="AX523" s="226"/>
      <c r="AY523" s="212"/>
      <c r="AZ523" s="212"/>
      <c r="BA523" s="212"/>
      <c r="BB523" s="214"/>
      <c r="BC523" s="212"/>
      <c r="BD523" s="212"/>
      <c r="BE523" s="212"/>
      <c r="BF523" s="212"/>
      <c r="BG523" s="214"/>
      <c r="BH523" s="214"/>
      <c r="BI523" s="227"/>
      <c r="BJ523" s="227"/>
      <c r="BK523" s="227"/>
      <c r="BL523" s="249"/>
      <c r="BM523" s="214"/>
      <c r="BN523" s="214"/>
      <c r="BO523" s="214"/>
      <c r="BP523" s="214"/>
      <c r="BQ523" s="214"/>
      <c r="BR523" s="214"/>
      <c r="BS523" s="214"/>
      <c r="BT523" s="215"/>
      <c r="BU523" s="216"/>
      <c r="BV523" s="217"/>
      <c r="BW523" s="213"/>
    </row>
    <row r="524" spans="2:75" ht="15.75" customHeight="1">
      <c r="B524" s="394" t="s">
        <v>409</v>
      </c>
      <c r="C524" s="395">
        <v>9441308000147</v>
      </c>
      <c r="D524" s="396" t="s">
        <v>24</v>
      </c>
      <c r="E524" s="396" t="s">
        <v>912</v>
      </c>
      <c r="F524" s="396" t="s">
        <v>906</v>
      </c>
      <c r="G524" s="397" t="s">
        <v>62</v>
      </c>
      <c r="H524" s="397" t="s">
        <v>1692</v>
      </c>
      <c r="I524" s="397" t="s">
        <v>62</v>
      </c>
      <c r="J524" s="397"/>
      <c r="K524" s="398" t="s">
        <v>81</v>
      </c>
      <c r="L524" s="399"/>
      <c r="M524" s="399" t="s">
        <v>62</v>
      </c>
      <c r="N524" s="398">
        <v>208809</v>
      </c>
      <c r="O524" s="398" t="s">
        <v>1675</v>
      </c>
      <c r="P524" s="402">
        <v>39568</v>
      </c>
      <c r="Q524" s="403">
        <v>422127651.25</v>
      </c>
      <c r="R524" s="403">
        <v>526045439.29523808</v>
      </c>
      <c r="S524" s="398">
        <v>11</v>
      </c>
      <c r="T524" s="400">
        <v>3.8478302527927166E-2</v>
      </c>
      <c r="U524" s="400">
        <v>0.4974165270262409</v>
      </c>
      <c r="V524" s="400">
        <v>6.1045472361618724E-2</v>
      </c>
      <c r="W524" s="400">
        <v>0.59844974904427939</v>
      </c>
      <c r="X524" s="400">
        <v>8.2253343278160695E-2</v>
      </c>
      <c r="Y524" s="400">
        <v>0.62374204426586355</v>
      </c>
      <c r="Z524" s="400">
        <v>0.16896003682773331</v>
      </c>
      <c r="AA524" s="400">
        <v>0.96042362418959459</v>
      </c>
      <c r="AB524" s="400">
        <v>3.4262004912184126E-2</v>
      </c>
      <c r="AC524" s="404">
        <v>-1.088866192674067</v>
      </c>
      <c r="AD524" s="607">
        <v>9412694000149</v>
      </c>
      <c r="AE524" s="401" t="s">
        <v>408</v>
      </c>
      <c r="AF524" s="401" t="s">
        <v>1028</v>
      </c>
      <c r="AG524" s="405" t="s">
        <v>1836</v>
      </c>
      <c r="AH524" s="405" t="s">
        <v>1024</v>
      </c>
      <c r="AI524" s="405">
        <v>20000</v>
      </c>
      <c r="AJ524" s="405">
        <v>1000</v>
      </c>
      <c r="AK524" s="405">
        <v>20000</v>
      </c>
      <c r="AL524" s="400">
        <v>0.02</v>
      </c>
      <c r="AM524" s="400">
        <v>0.2</v>
      </c>
      <c r="AN524" s="400" t="s">
        <v>103</v>
      </c>
      <c r="AO524" s="401" t="s">
        <v>1678</v>
      </c>
      <c r="AP524" s="401" t="s">
        <v>24</v>
      </c>
      <c r="AQ524" s="407" t="s">
        <v>966</v>
      </c>
      <c r="AR524" s="400">
        <v>5.3333333333333332E-3</v>
      </c>
      <c r="AS524" s="400">
        <v>5.3333333333333332E-3</v>
      </c>
      <c r="AT524" s="400"/>
      <c r="AW524" s="226"/>
      <c r="AX524" s="226"/>
      <c r="AY524" s="212"/>
      <c r="AZ524" s="212"/>
      <c r="BA524" s="212"/>
      <c r="BB524" s="214"/>
      <c r="BC524" s="212"/>
      <c r="BD524" s="212"/>
      <c r="BE524" s="212"/>
      <c r="BF524" s="212"/>
      <c r="BG524" s="214"/>
      <c r="BH524" s="214"/>
      <c r="BI524" s="227"/>
      <c r="BJ524" s="227"/>
      <c r="BK524" s="227"/>
      <c r="BL524" s="214"/>
      <c r="BM524" s="214"/>
      <c r="BN524" s="214"/>
      <c r="BO524" s="214"/>
      <c r="BP524" s="214"/>
      <c r="BQ524" s="214"/>
      <c r="BR524" s="214"/>
      <c r="BS524" s="214"/>
      <c r="BT524" s="215"/>
      <c r="BU524" s="216"/>
      <c r="BV524" s="217"/>
      <c r="BW524" s="213"/>
    </row>
    <row r="525" spans="2:75" ht="15.75" customHeight="1">
      <c r="B525" s="394" t="s">
        <v>410</v>
      </c>
      <c r="C525" s="395">
        <v>31923761000149</v>
      </c>
      <c r="D525" s="396" t="s">
        <v>24</v>
      </c>
      <c r="E525" s="396" t="s">
        <v>912</v>
      </c>
      <c r="F525" s="396" t="s">
        <v>906</v>
      </c>
      <c r="G525" s="397"/>
      <c r="H525" s="397" t="s">
        <v>1693</v>
      </c>
      <c r="I525" s="397" t="s">
        <v>62</v>
      </c>
      <c r="J525" s="397" t="s">
        <v>904</v>
      </c>
      <c r="K525" s="398" t="s">
        <v>81</v>
      </c>
      <c r="L525" s="399"/>
      <c r="M525" s="399" t="s">
        <v>62</v>
      </c>
      <c r="N525" s="398">
        <v>484032</v>
      </c>
      <c r="O525" s="398" t="s">
        <v>1675</v>
      </c>
      <c r="P525" s="402">
        <v>43467</v>
      </c>
      <c r="Q525" s="403">
        <v>47207298.670000002</v>
      </c>
      <c r="R525" s="403">
        <v>39355776.027460314</v>
      </c>
      <c r="S525" s="398">
        <v>11</v>
      </c>
      <c r="T525" s="400">
        <v>3.4510110392894422E-2</v>
      </c>
      <c r="U525" s="400">
        <v>0.44611893277950315</v>
      </c>
      <c r="V525" s="400">
        <v>0.12414345595700937</v>
      </c>
      <c r="W525" s="400">
        <v>1.2170209712337754</v>
      </c>
      <c r="X525" s="400">
        <v>0.1372573879948249</v>
      </c>
      <c r="Y525" s="400">
        <v>1.0408477074173381</v>
      </c>
      <c r="Z525" s="400">
        <v>0.21667591277490961</v>
      </c>
      <c r="AA525" s="400">
        <v>1.2316561320002581</v>
      </c>
      <c r="AB525" s="400">
        <v>7.8557925511239746E-2</v>
      </c>
      <c r="AC525" s="404">
        <v>0.29227955131829036</v>
      </c>
      <c r="AD525" s="607" t="s">
        <v>62</v>
      </c>
      <c r="AE525" s="401" t="s">
        <v>408</v>
      </c>
      <c r="AF525" s="401" t="s">
        <v>1028</v>
      </c>
      <c r="AG525" s="405" t="s">
        <v>1836</v>
      </c>
      <c r="AH525" s="405" t="s">
        <v>1024</v>
      </c>
      <c r="AI525" s="405">
        <v>5000</v>
      </c>
      <c r="AJ525" s="405">
        <v>1000</v>
      </c>
      <c r="AK525" s="405">
        <v>5000</v>
      </c>
      <c r="AL525" s="400">
        <v>0.02</v>
      </c>
      <c r="AM525" s="400">
        <v>0.2</v>
      </c>
      <c r="AN525" s="400" t="s">
        <v>103</v>
      </c>
      <c r="AO525" s="401" t="s">
        <v>1678</v>
      </c>
      <c r="AP525" s="401" t="s">
        <v>24</v>
      </c>
      <c r="AQ525" s="407" t="s">
        <v>966</v>
      </c>
      <c r="AR525" s="400">
        <v>6.6666666666666662E-3</v>
      </c>
      <c r="AS525" s="400">
        <v>6.6666666666666662E-3</v>
      </c>
      <c r="AT525" s="400"/>
      <c r="AW525" s="226"/>
      <c r="AX525" s="226"/>
      <c r="AY525" s="212"/>
      <c r="AZ525" s="212"/>
      <c r="BA525" s="212"/>
      <c r="BB525" s="214"/>
      <c r="BC525" s="212"/>
      <c r="BD525" s="212"/>
      <c r="BE525" s="212"/>
      <c r="BF525" s="212"/>
      <c r="BG525" s="214"/>
      <c r="BH525" s="214"/>
      <c r="BI525" s="227"/>
      <c r="BJ525" s="227"/>
      <c r="BK525" s="227"/>
      <c r="BL525" s="214"/>
      <c r="BM525" s="214"/>
      <c r="BN525" s="214"/>
      <c r="BO525" s="214"/>
      <c r="BP525" s="214"/>
      <c r="BQ525" s="214"/>
      <c r="BR525" s="214"/>
      <c r="BS525" s="214"/>
      <c r="BT525" s="215"/>
      <c r="BU525" s="216"/>
      <c r="BV525" s="217"/>
      <c r="BW525" s="213"/>
    </row>
    <row r="526" spans="2:75" ht="15.75" customHeight="1">
      <c r="B526" s="394" t="s">
        <v>784</v>
      </c>
      <c r="C526" s="395">
        <v>42081209000177</v>
      </c>
      <c r="D526" s="396" t="s">
        <v>27</v>
      </c>
      <c r="E526" s="396" t="s">
        <v>903</v>
      </c>
      <c r="F526" s="396" t="s">
        <v>1178</v>
      </c>
      <c r="G526" s="397"/>
      <c r="H526" s="397" t="s">
        <v>62</v>
      </c>
      <c r="I526" s="397" t="s">
        <v>62</v>
      </c>
      <c r="J526" s="397" t="s">
        <v>907</v>
      </c>
      <c r="K526" s="398" t="s">
        <v>81</v>
      </c>
      <c r="L526" s="399"/>
      <c r="M526" s="399" t="s">
        <v>1775</v>
      </c>
      <c r="N526" s="398">
        <v>599484</v>
      </c>
      <c r="O526" s="398" t="s">
        <v>1675</v>
      </c>
      <c r="P526" s="402">
        <v>44377</v>
      </c>
      <c r="Q526" s="403">
        <v>15705296.300000001</v>
      </c>
      <c r="R526" s="403">
        <v>15315517.764603185</v>
      </c>
      <c r="S526" s="398">
        <v>11</v>
      </c>
      <c r="T526" s="400">
        <v>3.8191103631369128E-2</v>
      </c>
      <c r="U526" s="400">
        <v>0.49370385083456164</v>
      </c>
      <c r="V526" s="400">
        <v>0.17403867377650273</v>
      </c>
      <c r="W526" s="400">
        <v>1.7061609422655872</v>
      </c>
      <c r="X526" s="400" t="s">
        <v>1781</v>
      </c>
      <c r="Y526" s="400" t="s">
        <v>1781</v>
      </c>
      <c r="Z526" s="400" t="s">
        <v>1781</v>
      </c>
      <c r="AA526" s="400" t="s">
        <v>1781</v>
      </c>
      <c r="AB526" s="400">
        <v>0.17606906374988723</v>
      </c>
      <c r="AC526" s="404">
        <v>0.44758231032946771</v>
      </c>
      <c r="AD526" s="607" t="s">
        <v>62</v>
      </c>
      <c r="AE526" s="401" t="s">
        <v>1804</v>
      </c>
      <c r="AF526" s="401" t="s">
        <v>1018</v>
      </c>
      <c r="AG526" s="405" t="s">
        <v>1835</v>
      </c>
      <c r="AH526" s="405" t="s">
        <v>1024</v>
      </c>
      <c r="AI526" s="405">
        <v>0</v>
      </c>
      <c r="AJ526" s="405">
        <v>0</v>
      </c>
      <c r="AK526" s="405">
        <v>0</v>
      </c>
      <c r="AL526" s="400">
        <v>5.0000000000000001E-4</v>
      </c>
      <c r="AM526" s="400" t="s">
        <v>62</v>
      </c>
      <c r="AN526" s="400" t="s">
        <v>62</v>
      </c>
      <c r="AO526" s="401" t="s">
        <v>1678</v>
      </c>
      <c r="AP526" s="401" t="s">
        <v>24</v>
      </c>
      <c r="AQ526" s="407" t="s">
        <v>966</v>
      </c>
      <c r="AR526" s="400">
        <v>1.6664999999999998E-4</v>
      </c>
      <c r="AS526" s="400">
        <v>1.6664999999999998E-4</v>
      </c>
      <c r="AT526" s="400"/>
      <c r="AW526" s="226"/>
      <c r="AX526" s="226"/>
      <c r="AY526" s="212"/>
      <c r="AZ526" s="212"/>
      <c r="BA526" s="212"/>
      <c r="BB526" s="214"/>
      <c r="BC526" s="212"/>
      <c r="BD526" s="212"/>
      <c r="BE526" s="212"/>
      <c r="BF526" s="212"/>
      <c r="BG526" s="214"/>
      <c r="BH526" s="214"/>
      <c r="BI526" s="227"/>
      <c r="BJ526" s="227"/>
      <c r="BK526" s="227"/>
      <c r="BL526" s="214"/>
      <c r="BM526" s="214"/>
      <c r="BN526" s="214"/>
      <c r="BO526" s="214"/>
      <c r="BP526" s="214"/>
      <c r="BQ526" s="214"/>
      <c r="BR526" s="214"/>
      <c r="BS526" s="214"/>
      <c r="BT526" s="215"/>
      <c r="BU526" s="216"/>
      <c r="BV526" s="217"/>
      <c r="BW526" s="213"/>
    </row>
    <row r="527" spans="2:75" ht="15.75" customHeight="1">
      <c r="B527" s="394" t="s">
        <v>1074</v>
      </c>
      <c r="C527" s="395">
        <v>21689246000192</v>
      </c>
      <c r="D527" s="396" t="s">
        <v>27</v>
      </c>
      <c r="E527" s="396" t="s">
        <v>903</v>
      </c>
      <c r="F527" s="396" t="s">
        <v>1671</v>
      </c>
      <c r="G527" s="397"/>
      <c r="H527" s="397" t="s">
        <v>62</v>
      </c>
      <c r="I527" s="397" t="s">
        <v>62</v>
      </c>
      <c r="J527" s="397" t="s">
        <v>907</v>
      </c>
      <c r="K527" s="398" t="s">
        <v>81</v>
      </c>
      <c r="L527" s="399"/>
      <c r="M527" s="399" t="s">
        <v>62</v>
      </c>
      <c r="N527" s="398">
        <v>393959</v>
      </c>
      <c r="O527" s="398" t="s">
        <v>1675</v>
      </c>
      <c r="P527" s="402">
        <v>42086</v>
      </c>
      <c r="Q527" s="403">
        <v>129646583.42</v>
      </c>
      <c r="R527" s="403">
        <v>244100756.29658735</v>
      </c>
      <c r="S527" s="398">
        <v>12</v>
      </c>
      <c r="T527" s="400">
        <v>-0.2647879920666083</v>
      </c>
      <c r="U527" s="400">
        <v>-3.422966055127572</v>
      </c>
      <c r="V527" s="400">
        <v>-0.33140546547983907</v>
      </c>
      <c r="W527" s="400">
        <v>-3.2488816938536544</v>
      </c>
      <c r="X527" s="400">
        <v>-3.9399622077738172E-2</v>
      </c>
      <c r="Y527" s="400">
        <v>-0.29877449157250102</v>
      </c>
      <c r="Z527" s="400">
        <v>1.0940013880367023</v>
      </c>
      <c r="AA527" s="400">
        <v>6.2186585520096944</v>
      </c>
      <c r="AB527" s="400">
        <v>0.29760929866981961</v>
      </c>
      <c r="AC527" s="404">
        <v>-1.5292556290626005</v>
      </c>
      <c r="AD527" s="607">
        <v>39466384000178</v>
      </c>
      <c r="AE527" s="401" t="s">
        <v>145</v>
      </c>
      <c r="AF527" s="401" t="s">
        <v>1018</v>
      </c>
      <c r="AG527" s="405" t="s">
        <v>1835</v>
      </c>
      <c r="AH527" s="405" t="s">
        <v>1019</v>
      </c>
      <c r="AI527" s="405">
        <v>1000</v>
      </c>
      <c r="AJ527" s="405">
        <v>100</v>
      </c>
      <c r="AK527" s="405">
        <v>1000</v>
      </c>
      <c r="AL527" s="400">
        <v>1.8700000000000001E-2</v>
      </c>
      <c r="AM527" s="400">
        <v>0.2</v>
      </c>
      <c r="AN527" s="400" t="s">
        <v>62</v>
      </c>
      <c r="AO527" s="401" t="s">
        <v>1678</v>
      </c>
      <c r="AP527" s="401" t="s">
        <v>1021</v>
      </c>
      <c r="AQ527" s="407" t="s">
        <v>957</v>
      </c>
      <c r="AR527" s="400">
        <v>6.6666666666666662E-3</v>
      </c>
      <c r="AS527" s="400">
        <v>6.6666666666666662E-3</v>
      </c>
      <c r="AT527" s="400"/>
      <c r="AW527" s="226"/>
      <c r="AX527" s="226"/>
      <c r="AY527" s="212"/>
      <c r="AZ527" s="212"/>
      <c r="BA527" s="212"/>
      <c r="BB527" s="214"/>
      <c r="BC527" s="212"/>
      <c r="BD527" s="212"/>
      <c r="BE527" s="212"/>
      <c r="BF527" s="212"/>
      <c r="BG527" s="214"/>
      <c r="BH527" s="214"/>
      <c r="BI527" s="227"/>
      <c r="BJ527" s="227"/>
      <c r="BK527" s="227"/>
      <c r="BL527" s="214"/>
      <c r="BM527" s="214"/>
      <c r="BN527" s="214"/>
      <c r="BO527" s="214"/>
      <c r="BP527" s="214"/>
      <c r="BQ527" s="214"/>
      <c r="BR527" s="214"/>
      <c r="BS527" s="214"/>
      <c r="BT527" s="215"/>
      <c r="BU527" s="216"/>
      <c r="BV527" s="217"/>
      <c r="BW527" s="213"/>
    </row>
    <row r="528" spans="2:75" ht="15.75" customHeight="1">
      <c r="B528" s="394" t="s">
        <v>146</v>
      </c>
      <c r="C528" s="395">
        <v>41373625000186</v>
      </c>
      <c r="D528" s="396" t="s">
        <v>27</v>
      </c>
      <c r="E528" s="396" t="s">
        <v>903</v>
      </c>
      <c r="F528" s="396" t="s">
        <v>1671</v>
      </c>
      <c r="G528" s="397"/>
      <c r="H528" s="397" t="s">
        <v>62</v>
      </c>
      <c r="I528" s="397" t="s">
        <v>62</v>
      </c>
      <c r="J528" s="397" t="s">
        <v>907</v>
      </c>
      <c r="K528" s="398" t="s">
        <v>82</v>
      </c>
      <c r="L528" s="399"/>
      <c r="M528" s="399" t="s">
        <v>62</v>
      </c>
      <c r="N528" s="398">
        <v>593151</v>
      </c>
      <c r="O528" s="398" t="s">
        <v>1675</v>
      </c>
      <c r="P528" s="402">
        <v>44316</v>
      </c>
      <c r="Q528" s="403">
        <v>8945533.2899999991</v>
      </c>
      <c r="R528" s="403">
        <v>11657944.6590873</v>
      </c>
      <c r="S528" s="398">
        <v>12</v>
      </c>
      <c r="T528" s="400">
        <v>-0.32832226308292667</v>
      </c>
      <c r="U528" s="400">
        <v>-4.2442859772614527</v>
      </c>
      <c r="V528" s="400">
        <v>-0.35851442966165714</v>
      </c>
      <c r="W528" s="400">
        <v>-3.5146401880357643</v>
      </c>
      <c r="X528" s="400" t="s">
        <v>1781</v>
      </c>
      <c r="Y528" s="400" t="s">
        <v>1781</v>
      </c>
      <c r="Z528" s="400" t="s">
        <v>1781</v>
      </c>
      <c r="AA528" s="400" t="s">
        <v>1781</v>
      </c>
      <c r="AB528" s="400">
        <v>0.29008398563060966</v>
      </c>
      <c r="AC528" s="404">
        <v>-1.7192906112881619</v>
      </c>
      <c r="AD528" s="607" t="s">
        <v>62</v>
      </c>
      <c r="AE528" s="401" t="s">
        <v>145</v>
      </c>
      <c r="AF528" s="401" t="s">
        <v>1018</v>
      </c>
      <c r="AG528" s="405" t="s">
        <v>1835</v>
      </c>
      <c r="AH528" s="405" t="s">
        <v>1019</v>
      </c>
      <c r="AI528" s="405">
        <v>1000</v>
      </c>
      <c r="AJ528" s="405">
        <v>1000</v>
      </c>
      <c r="AK528" s="405">
        <v>1000</v>
      </c>
      <c r="AL528" s="400">
        <v>0.02</v>
      </c>
      <c r="AM528" s="400">
        <v>0.2</v>
      </c>
      <c r="AN528" s="400" t="s">
        <v>62</v>
      </c>
      <c r="AO528" s="401" t="s">
        <v>1678</v>
      </c>
      <c r="AP528" s="401" t="s">
        <v>1021</v>
      </c>
      <c r="AQ528" s="407" t="s">
        <v>985</v>
      </c>
      <c r="AR528" s="400">
        <v>6.6666666666666662E-3</v>
      </c>
      <c r="AS528" s="400">
        <v>6.6666666666666662E-3</v>
      </c>
      <c r="AT528" s="400"/>
      <c r="AW528" s="226"/>
      <c r="AX528" s="226"/>
      <c r="AY528" s="212"/>
      <c r="AZ528" s="212"/>
      <c r="BA528" s="212"/>
      <c r="BB528" s="214"/>
      <c r="BC528" s="212"/>
      <c r="BD528" s="212"/>
      <c r="BE528" s="212"/>
      <c r="BF528" s="212"/>
      <c r="BG528" s="214"/>
      <c r="BH528" s="214"/>
      <c r="BI528" s="227"/>
      <c r="BJ528" s="227"/>
      <c r="BK528" s="227"/>
      <c r="BL528" s="214"/>
      <c r="BM528" s="214"/>
      <c r="BN528" s="214"/>
      <c r="BO528" s="214"/>
      <c r="BP528" s="214"/>
      <c r="BQ528" s="214"/>
      <c r="BR528" s="214"/>
      <c r="BS528" s="214"/>
      <c r="BT528" s="215"/>
      <c r="BU528" s="216"/>
      <c r="BV528" s="217"/>
      <c r="BW528" s="213"/>
    </row>
    <row r="529" spans="2:75" ht="15.75" customHeight="1">
      <c r="B529" s="394" t="s">
        <v>1360</v>
      </c>
      <c r="C529" s="395">
        <v>31455960000170</v>
      </c>
      <c r="D529" s="396" t="s">
        <v>24</v>
      </c>
      <c r="E529" s="396" t="s">
        <v>912</v>
      </c>
      <c r="F529" s="396" t="s">
        <v>913</v>
      </c>
      <c r="G529" s="397" t="s">
        <v>62</v>
      </c>
      <c r="H529" s="397" t="s">
        <v>1183</v>
      </c>
      <c r="I529" s="397" t="s">
        <v>62</v>
      </c>
      <c r="J529" s="397" t="s">
        <v>904</v>
      </c>
      <c r="K529" s="398" t="s">
        <v>81</v>
      </c>
      <c r="L529" s="399"/>
      <c r="M529" s="399" t="s">
        <v>62</v>
      </c>
      <c r="N529" s="398">
        <v>482986</v>
      </c>
      <c r="O529" s="398" t="s">
        <v>1675</v>
      </c>
      <c r="P529" s="402">
        <v>43410</v>
      </c>
      <c r="Q529" s="403">
        <v>196532702.44</v>
      </c>
      <c r="R529" s="403">
        <v>174958483.54134923</v>
      </c>
      <c r="S529" s="398">
        <v>12</v>
      </c>
      <c r="T529" s="400">
        <v>5.2700110434273917E-2</v>
      </c>
      <c r="U529" s="400">
        <v>0.68126461366350821</v>
      </c>
      <c r="V529" s="400">
        <v>7.1013409990320575E-2</v>
      </c>
      <c r="W529" s="400">
        <v>0.69616886795040545</v>
      </c>
      <c r="X529" s="400">
        <v>0.1490802578976218</v>
      </c>
      <c r="Y529" s="400">
        <v>1.130502677639295</v>
      </c>
      <c r="Z529" s="400">
        <v>0.28835957699149994</v>
      </c>
      <c r="AA529" s="400">
        <v>1.6391293184099043</v>
      </c>
      <c r="AB529" s="400">
        <v>4.9635227693667502E-2</v>
      </c>
      <c r="AC529" s="404">
        <v>-0.55023792290035178</v>
      </c>
      <c r="AD529" s="607">
        <v>43761784000183</v>
      </c>
      <c r="AE529" s="401" t="s">
        <v>408</v>
      </c>
      <c r="AF529" s="401" t="s">
        <v>1028</v>
      </c>
      <c r="AG529" s="405" t="s">
        <v>1836</v>
      </c>
      <c r="AH529" s="405" t="s">
        <v>1019</v>
      </c>
      <c r="AI529" s="405">
        <v>100000</v>
      </c>
      <c r="AJ529" s="405">
        <v>500</v>
      </c>
      <c r="AK529" s="405">
        <v>100000</v>
      </c>
      <c r="AL529" s="400">
        <v>0.02</v>
      </c>
      <c r="AM529" s="400">
        <v>0.2</v>
      </c>
      <c r="AN529" s="400" t="s">
        <v>1798</v>
      </c>
      <c r="AO529" s="401" t="s">
        <v>1678</v>
      </c>
      <c r="AP529" s="401" t="s">
        <v>1021</v>
      </c>
      <c r="AQ529" s="407" t="s">
        <v>957</v>
      </c>
      <c r="AR529" s="400">
        <v>5.3333333333333332E-3</v>
      </c>
      <c r="AS529" s="400">
        <v>5.3333333333333332E-3</v>
      </c>
      <c r="AT529" s="400"/>
      <c r="AW529" s="226"/>
      <c r="AX529" s="226"/>
      <c r="AY529" s="212"/>
      <c r="AZ529" s="212"/>
      <c r="BA529" s="212"/>
      <c r="BB529" s="214"/>
      <c r="BC529" s="212"/>
      <c r="BD529" s="212"/>
      <c r="BE529" s="212"/>
      <c r="BF529" s="212"/>
      <c r="BG529" s="214"/>
      <c r="BH529" s="214"/>
      <c r="BI529" s="227"/>
      <c r="BJ529" s="227"/>
      <c r="BK529" s="227"/>
      <c r="BL529" s="214"/>
      <c r="BM529" s="214"/>
      <c r="BN529" s="214"/>
      <c r="BO529" s="214"/>
      <c r="BP529" s="214"/>
      <c r="BQ529" s="214"/>
      <c r="BR529" s="214"/>
      <c r="BS529" s="214"/>
      <c r="BT529" s="215"/>
      <c r="BU529" s="216"/>
      <c r="BV529" s="217"/>
      <c r="BW529" s="213"/>
    </row>
    <row r="530" spans="2:75" ht="15.75" customHeight="1">
      <c r="B530" s="394" t="s">
        <v>776</v>
      </c>
      <c r="C530" s="395">
        <v>42730566000119</v>
      </c>
      <c r="D530" s="396" t="s">
        <v>27</v>
      </c>
      <c r="E530" s="396" t="s">
        <v>903</v>
      </c>
      <c r="F530" s="396" t="s">
        <v>1178</v>
      </c>
      <c r="G530" s="397"/>
      <c r="H530" s="397" t="s">
        <v>62</v>
      </c>
      <c r="I530" s="397" t="s">
        <v>62</v>
      </c>
      <c r="J530" s="397" t="s">
        <v>907</v>
      </c>
      <c r="K530" s="398" t="s">
        <v>81</v>
      </c>
      <c r="L530" s="399"/>
      <c r="M530" s="399" t="s">
        <v>1775</v>
      </c>
      <c r="N530" s="398">
        <v>612421</v>
      </c>
      <c r="O530" s="398" t="s">
        <v>1675</v>
      </c>
      <c r="P530" s="402">
        <v>44407</v>
      </c>
      <c r="Q530" s="403">
        <v>2755183.64</v>
      </c>
      <c r="R530" s="403">
        <v>4224525.779722224</v>
      </c>
      <c r="S530" s="398">
        <v>12</v>
      </c>
      <c r="T530" s="400">
        <v>-0.41975965467749798</v>
      </c>
      <c r="U530" s="400">
        <v>-5.4263149852796557</v>
      </c>
      <c r="V530" s="400">
        <v>-0.37593467750940002</v>
      </c>
      <c r="W530" s="400">
        <v>-3.6854168656411863</v>
      </c>
      <c r="X530" s="400" t="s">
        <v>1781</v>
      </c>
      <c r="Y530" s="400" t="s">
        <v>1781</v>
      </c>
      <c r="Z530" s="400" t="s">
        <v>1781</v>
      </c>
      <c r="AA530" s="400" t="s">
        <v>1781</v>
      </c>
      <c r="AB530" s="400">
        <v>0.39362730451698785</v>
      </c>
      <c r="AC530" s="404">
        <v>-1.2469777413957199</v>
      </c>
      <c r="AD530" s="607" t="s">
        <v>62</v>
      </c>
      <c r="AE530" s="401" t="s">
        <v>1804</v>
      </c>
      <c r="AF530" s="401" t="s">
        <v>1018</v>
      </c>
      <c r="AG530" s="405" t="s">
        <v>1835</v>
      </c>
      <c r="AH530" s="405" t="s">
        <v>1024</v>
      </c>
      <c r="AI530" s="405">
        <v>100</v>
      </c>
      <c r="AJ530" s="405">
        <v>100</v>
      </c>
      <c r="AK530" s="405">
        <v>100</v>
      </c>
      <c r="AL530" s="400">
        <v>9.0000000000000011E-3</v>
      </c>
      <c r="AM530" s="400">
        <v>0.1</v>
      </c>
      <c r="AN530" s="400" t="s">
        <v>1798</v>
      </c>
      <c r="AO530" s="401" t="s">
        <v>1678</v>
      </c>
      <c r="AP530" s="401" t="s">
        <v>1021</v>
      </c>
      <c r="AQ530" s="407" t="s">
        <v>992</v>
      </c>
      <c r="AR530" s="400">
        <v>2.9996999999999997E-3</v>
      </c>
      <c r="AS530" s="400">
        <v>2.9996999999999997E-3</v>
      </c>
      <c r="AT530" s="400"/>
      <c r="AW530" s="226"/>
      <c r="AX530" s="226"/>
      <c r="AY530" s="212"/>
      <c r="AZ530" s="212"/>
      <c r="BA530" s="212"/>
      <c r="BB530" s="214"/>
      <c r="BC530" s="212"/>
      <c r="BD530" s="212"/>
      <c r="BE530" s="212"/>
      <c r="BF530" s="212"/>
      <c r="BG530" s="214"/>
      <c r="BH530" s="214"/>
      <c r="BI530" s="227"/>
      <c r="BJ530" s="227"/>
      <c r="BK530" s="227"/>
      <c r="BL530" s="214"/>
      <c r="BM530" s="214"/>
      <c r="BN530" s="214"/>
      <c r="BO530" s="214"/>
      <c r="BP530" s="214"/>
      <c r="BQ530" s="214"/>
      <c r="BR530" s="214"/>
      <c r="BS530" s="214"/>
      <c r="BT530" s="215"/>
      <c r="BU530" s="216"/>
      <c r="BV530" s="217"/>
      <c r="BW530" s="213"/>
    </row>
    <row r="531" spans="2:75" ht="15.75" customHeight="1">
      <c r="B531" s="394" t="s">
        <v>778</v>
      </c>
      <c r="C531" s="395">
        <v>34218748000187</v>
      </c>
      <c r="D531" s="396" t="s">
        <v>27</v>
      </c>
      <c r="E531" s="396" t="s">
        <v>903</v>
      </c>
      <c r="F531" s="396" t="s">
        <v>1178</v>
      </c>
      <c r="G531" s="397"/>
      <c r="H531" s="397" t="s">
        <v>62</v>
      </c>
      <c r="I531" s="397" t="s">
        <v>62</v>
      </c>
      <c r="J531" s="397" t="s">
        <v>907</v>
      </c>
      <c r="K531" s="398" t="s">
        <v>81</v>
      </c>
      <c r="L531" s="399"/>
      <c r="M531" s="399" t="s">
        <v>1775</v>
      </c>
      <c r="N531" s="398">
        <v>518719</v>
      </c>
      <c r="O531" s="398" t="s">
        <v>1675</v>
      </c>
      <c r="P531" s="402">
        <v>43788</v>
      </c>
      <c r="Q531" s="403">
        <v>18269505.289999999</v>
      </c>
      <c r="R531" s="403">
        <v>36017573.316785738</v>
      </c>
      <c r="S531" s="398">
        <v>12</v>
      </c>
      <c r="T531" s="400">
        <v>-0.54072695643947899</v>
      </c>
      <c r="U531" s="400">
        <v>-6.9900829057202269</v>
      </c>
      <c r="V531" s="400">
        <v>-0.63332747749578322</v>
      </c>
      <c r="W531" s="400">
        <v>-6.2087269588972314</v>
      </c>
      <c r="X531" s="400">
        <v>-0.65249790945016173</v>
      </c>
      <c r="Y531" s="400">
        <v>-4.9480101804896153</v>
      </c>
      <c r="Z531" s="400" t="s">
        <v>1781</v>
      </c>
      <c r="AA531" s="400" t="s">
        <v>1781</v>
      </c>
      <c r="AB531" s="400">
        <v>0.423822732351533</v>
      </c>
      <c r="AC531" s="404">
        <v>-2.3814289673176314</v>
      </c>
      <c r="AD531" s="607" t="s">
        <v>62</v>
      </c>
      <c r="AE531" s="401" t="s">
        <v>1804</v>
      </c>
      <c r="AF531" s="401" t="s">
        <v>1018</v>
      </c>
      <c r="AG531" s="405" t="s">
        <v>1835</v>
      </c>
      <c r="AH531" s="405" t="s">
        <v>1024</v>
      </c>
      <c r="AI531" s="405">
        <v>1000</v>
      </c>
      <c r="AJ531" s="405">
        <v>100</v>
      </c>
      <c r="AK531" s="405">
        <v>0</v>
      </c>
      <c r="AL531" s="400">
        <v>7.1999999999999998E-3</v>
      </c>
      <c r="AM531" s="400" t="s">
        <v>62</v>
      </c>
      <c r="AN531" s="400" t="s">
        <v>1798</v>
      </c>
      <c r="AO531" s="401" t="s">
        <v>1678</v>
      </c>
      <c r="AP531" s="401" t="s">
        <v>24</v>
      </c>
      <c r="AQ531" s="407" t="s">
        <v>966</v>
      </c>
      <c r="AR531" s="400">
        <v>2.3997599999999999E-3</v>
      </c>
      <c r="AS531" s="400">
        <v>2.3997599999999999E-3</v>
      </c>
      <c r="AT531" s="400"/>
      <c r="AW531" s="226"/>
      <c r="AX531" s="226"/>
      <c r="AY531" s="212"/>
      <c r="AZ531" s="212"/>
      <c r="BA531" s="212"/>
      <c r="BB531" s="214"/>
      <c r="BC531" s="212"/>
      <c r="BD531" s="212"/>
      <c r="BE531" s="212"/>
      <c r="BF531" s="212"/>
      <c r="BG531" s="214"/>
      <c r="BH531" s="214"/>
      <c r="BI531" s="227"/>
      <c r="BJ531" s="227"/>
      <c r="BK531" s="227"/>
      <c r="BL531" s="214"/>
      <c r="BM531" s="214"/>
      <c r="BN531" s="214"/>
      <c r="BO531" s="214"/>
      <c r="BP531" s="214"/>
      <c r="BQ531" s="214"/>
      <c r="BR531" s="214"/>
      <c r="BS531" s="214"/>
      <c r="BT531" s="215"/>
      <c r="BU531" s="216"/>
      <c r="BV531" s="217"/>
      <c r="BW531" s="213"/>
    </row>
    <row r="532" spans="2:75" ht="15.75" customHeight="1">
      <c r="B532" s="394" t="s">
        <v>785</v>
      </c>
      <c r="C532" s="395">
        <v>39456513000147</v>
      </c>
      <c r="D532" s="396" t="s">
        <v>27</v>
      </c>
      <c r="E532" s="396" t="s">
        <v>903</v>
      </c>
      <c r="F532" s="396" t="s">
        <v>1178</v>
      </c>
      <c r="G532" s="397" t="s">
        <v>1184</v>
      </c>
      <c r="H532" s="397" t="s">
        <v>62</v>
      </c>
      <c r="I532" s="397" t="s">
        <v>62</v>
      </c>
      <c r="J532" s="397" t="s">
        <v>907</v>
      </c>
      <c r="K532" s="398"/>
      <c r="L532" s="399"/>
      <c r="M532" s="399" t="s">
        <v>1775</v>
      </c>
      <c r="N532" s="398">
        <v>560189</v>
      </c>
      <c r="O532" s="398" t="s">
        <v>1675</v>
      </c>
      <c r="P532" s="402">
        <v>44146</v>
      </c>
      <c r="Q532" s="403">
        <v>9222899.1300000008</v>
      </c>
      <c r="R532" s="403">
        <v>16379094.668888895</v>
      </c>
      <c r="S532" s="398">
        <v>12</v>
      </c>
      <c r="T532" s="400">
        <v>-0.36568136277648333</v>
      </c>
      <c r="U532" s="400">
        <v>-4.7272343508002459</v>
      </c>
      <c r="V532" s="400">
        <v>-0.40412148209259469</v>
      </c>
      <c r="W532" s="400">
        <v>-3.961741799769777</v>
      </c>
      <c r="X532" s="400" t="s">
        <v>1781</v>
      </c>
      <c r="Y532" s="400" t="s">
        <v>1781</v>
      </c>
      <c r="Z532" s="400" t="s">
        <v>1781</v>
      </c>
      <c r="AA532" s="400" t="s">
        <v>1781</v>
      </c>
      <c r="AB532" s="400">
        <v>0.31465595547993408</v>
      </c>
      <c r="AC532" s="404">
        <v>-1.796044667720027</v>
      </c>
      <c r="AD532" s="607" t="s">
        <v>62</v>
      </c>
      <c r="AE532" s="401" t="s">
        <v>1804</v>
      </c>
      <c r="AF532" s="401" t="s">
        <v>1018</v>
      </c>
      <c r="AG532" s="405" t="s">
        <v>1835</v>
      </c>
      <c r="AH532" s="405" t="s">
        <v>1024</v>
      </c>
      <c r="AI532" s="405">
        <v>0</v>
      </c>
      <c r="AJ532" s="405">
        <v>0</v>
      </c>
      <c r="AK532" s="405">
        <v>0</v>
      </c>
      <c r="AL532" s="400">
        <v>9.0000000000000011E-3</v>
      </c>
      <c r="AM532" s="400" t="s">
        <v>62</v>
      </c>
      <c r="AN532" s="400" t="s">
        <v>62</v>
      </c>
      <c r="AO532" s="401" t="s">
        <v>1678</v>
      </c>
      <c r="AP532" s="401" t="s">
        <v>1021</v>
      </c>
      <c r="AQ532" s="407" t="s">
        <v>957</v>
      </c>
      <c r="AR532" s="400">
        <v>2.9996999999999997E-3</v>
      </c>
      <c r="AS532" s="400">
        <v>2.9996999999999997E-3</v>
      </c>
      <c r="AT532" s="400"/>
      <c r="AW532" s="226"/>
      <c r="AX532" s="226"/>
      <c r="AY532" s="212"/>
      <c r="AZ532" s="212"/>
      <c r="BA532" s="212"/>
      <c r="BB532" s="214"/>
      <c r="BC532" s="212"/>
      <c r="BD532" s="212"/>
      <c r="BE532" s="212"/>
      <c r="BF532" s="212"/>
      <c r="BG532" s="214"/>
      <c r="BH532" s="214"/>
      <c r="BI532" s="227"/>
      <c r="BJ532" s="227"/>
      <c r="BK532" s="227"/>
      <c r="BL532" s="214"/>
      <c r="BM532" s="214"/>
      <c r="BN532" s="214"/>
      <c r="BO532" s="214"/>
      <c r="BP532" s="214"/>
      <c r="BQ532" s="214"/>
      <c r="BR532" s="214"/>
      <c r="BS532" s="214"/>
      <c r="BT532" s="215"/>
      <c r="BU532" s="216"/>
      <c r="BV532" s="217"/>
      <c r="BW532" s="213"/>
    </row>
    <row r="533" spans="2:75" ht="15.75" customHeight="1">
      <c r="B533" s="394" t="s">
        <v>1049</v>
      </c>
      <c r="C533" s="395">
        <v>11209172000196</v>
      </c>
      <c r="D533" s="396" t="s">
        <v>27</v>
      </c>
      <c r="E533" s="396" t="s">
        <v>903</v>
      </c>
      <c r="F533" s="396"/>
      <c r="G533" s="397"/>
      <c r="H533" s="397" t="s">
        <v>62</v>
      </c>
      <c r="I533" s="397" t="s">
        <v>62</v>
      </c>
      <c r="J533" s="397" t="s">
        <v>904</v>
      </c>
      <c r="K533" s="398" t="s">
        <v>81</v>
      </c>
      <c r="L533" s="399"/>
      <c r="M533" s="399" t="s">
        <v>62</v>
      </c>
      <c r="N533" s="398">
        <v>242322</v>
      </c>
      <c r="O533" s="398" t="s">
        <v>1675</v>
      </c>
      <c r="P533" s="402">
        <v>40210</v>
      </c>
      <c r="Q533" s="403">
        <v>76261011.790000007</v>
      </c>
      <c r="R533" s="403">
        <v>96437208.480436519</v>
      </c>
      <c r="S533" s="398">
        <v>12</v>
      </c>
      <c r="T533" s="400">
        <v>6.6962439476543567E-2</v>
      </c>
      <c r="U533" s="400">
        <v>0.86563652493382159</v>
      </c>
      <c r="V533" s="400">
        <v>-1.4365829060956403E-2</v>
      </c>
      <c r="W533" s="400">
        <v>-0.14083316032701768</v>
      </c>
      <c r="X533" s="400">
        <v>0.17821371800797303</v>
      </c>
      <c r="Y533" s="400">
        <v>1.3514269980564724</v>
      </c>
      <c r="Z533" s="400">
        <v>0.23976551585514994</v>
      </c>
      <c r="AA533" s="400">
        <v>1.3629049212866469</v>
      </c>
      <c r="AB533" s="400">
        <v>0.22724563714951851</v>
      </c>
      <c r="AC533" s="404">
        <v>-0.37789275689979374</v>
      </c>
      <c r="AD533" s="607" t="s">
        <v>62</v>
      </c>
      <c r="AE533" s="401" t="s">
        <v>123</v>
      </c>
      <c r="AF533" s="401" t="s">
        <v>1018</v>
      </c>
      <c r="AG533" s="405" t="s">
        <v>1835</v>
      </c>
      <c r="AH533" s="405" t="s">
        <v>1024</v>
      </c>
      <c r="AI533" s="405">
        <v>1000</v>
      </c>
      <c r="AJ533" s="405">
        <v>1000</v>
      </c>
      <c r="AK533" s="405">
        <v>1000</v>
      </c>
      <c r="AL533" s="400">
        <v>0.02</v>
      </c>
      <c r="AM533" s="400">
        <v>0.15</v>
      </c>
      <c r="AN533" s="400" t="s">
        <v>62</v>
      </c>
      <c r="AO533" s="401" t="s">
        <v>1678</v>
      </c>
      <c r="AP533" s="401" t="s">
        <v>1021</v>
      </c>
      <c r="AQ533" s="407" t="s">
        <v>957</v>
      </c>
      <c r="AR533" s="400">
        <v>5.3333333333333332E-3</v>
      </c>
      <c r="AS533" s="400">
        <v>5.3333333333333332E-3</v>
      </c>
      <c r="AT533" s="400"/>
      <c r="AW533" s="226"/>
      <c r="AX533" s="226"/>
      <c r="AY533" s="212"/>
      <c r="AZ533" s="212"/>
      <c r="BA533" s="212"/>
      <c r="BB533" s="214"/>
      <c r="BC533" s="212"/>
      <c r="BD533" s="212"/>
      <c r="BE533" s="212"/>
      <c r="BF533" s="212"/>
      <c r="BG533" s="214"/>
      <c r="BH533" s="214"/>
      <c r="BI533" s="227"/>
      <c r="BJ533" s="227"/>
      <c r="BK533" s="227"/>
      <c r="BL533" s="214"/>
      <c r="BM533" s="214"/>
      <c r="BN533" s="214"/>
      <c r="BO533" s="214"/>
      <c r="BP533" s="214"/>
      <c r="BQ533" s="214"/>
      <c r="BR533" s="214"/>
      <c r="BS533" s="214"/>
      <c r="BT533" s="215"/>
      <c r="BU533" s="216"/>
      <c r="BV533" s="217"/>
      <c r="BW533" s="213"/>
    </row>
    <row r="534" spans="2:75" ht="15.75" customHeight="1">
      <c r="B534" s="394" t="s">
        <v>1070</v>
      </c>
      <c r="C534" s="395">
        <v>35002927000145</v>
      </c>
      <c r="D534" s="396" t="s">
        <v>27</v>
      </c>
      <c r="E534" s="396" t="s">
        <v>910</v>
      </c>
      <c r="F534" s="396"/>
      <c r="G534" s="397"/>
      <c r="H534" s="397" t="s">
        <v>1183</v>
      </c>
      <c r="I534" s="397" t="s">
        <v>62</v>
      </c>
      <c r="J534" s="397" t="s">
        <v>907</v>
      </c>
      <c r="K534" s="398" t="s">
        <v>81</v>
      </c>
      <c r="L534" s="399"/>
      <c r="M534" s="399" t="s">
        <v>62</v>
      </c>
      <c r="N534" s="398">
        <v>527882</v>
      </c>
      <c r="O534" s="398" t="s">
        <v>1675</v>
      </c>
      <c r="P534" s="402">
        <v>43881</v>
      </c>
      <c r="Q534" s="403">
        <v>9985111.5600000005</v>
      </c>
      <c r="R534" s="403">
        <v>18888344.317063492</v>
      </c>
      <c r="S534" s="398">
        <v>12</v>
      </c>
      <c r="T534" s="400">
        <v>-2.9161704621655793E-2</v>
      </c>
      <c r="U534" s="400">
        <v>-0.37697904746554622</v>
      </c>
      <c r="V534" s="400">
        <v>6.2891518732216767E-2</v>
      </c>
      <c r="W534" s="400">
        <v>0.6165471761665422</v>
      </c>
      <c r="X534" s="400">
        <v>0.20794845182069555</v>
      </c>
      <c r="Y534" s="400">
        <v>1.5769108861864427</v>
      </c>
      <c r="Z534" s="400" t="s">
        <v>1781</v>
      </c>
      <c r="AA534" s="400" t="s">
        <v>1781</v>
      </c>
      <c r="AB534" s="400">
        <v>0.14739426522801771</v>
      </c>
      <c r="AC534" s="404">
        <v>-0.17167963591047689</v>
      </c>
      <c r="AD534" s="607">
        <v>34979903000188</v>
      </c>
      <c r="AE534" s="401" t="s">
        <v>1799</v>
      </c>
      <c r="AF534" s="401" t="s">
        <v>1018</v>
      </c>
      <c r="AG534" s="405" t="s">
        <v>1835</v>
      </c>
      <c r="AH534" s="405" t="s">
        <v>1019</v>
      </c>
      <c r="AI534" s="405">
        <v>5000</v>
      </c>
      <c r="AJ534" s="405">
        <v>5000</v>
      </c>
      <c r="AK534" s="405">
        <v>5000</v>
      </c>
      <c r="AL534" s="400">
        <v>8.0000000000000002E-3</v>
      </c>
      <c r="AM534" s="400" t="s">
        <v>62</v>
      </c>
      <c r="AN534" s="400" t="s">
        <v>62</v>
      </c>
      <c r="AO534" s="401" t="s">
        <v>1675</v>
      </c>
      <c r="AP534" s="401" t="s">
        <v>24</v>
      </c>
      <c r="AQ534" s="407" t="s">
        <v>977</v>
      </c>
      <c r="AR534" s="400">
        <v>6.4000000000000003E-3</v>
      </c>
      <c r="AS534" s="400">
        <v>6.4000000000000003E-3</v>
      </c>
      <c r="AT534" s="400"/>
      <c r="AW534" s="226"/>
      <c r="AX534" s="226"/>
      <c r="AY534" s="212"/>
      <c r="AZ534" s="212"/>
      <c r="BA534" s="212"/>
      <c r="BB534" s="214"/>
      <c r="BC534" s="212"/>
      <c r="BD534" s="212"/>
      <c r="BE534" s="212"/>
      <c r="BF534" s="212"/>
      <c r="BG534" s="214"/>
      <c r="BH534" s="214"/>
      <c r="BI534" s="227"/>
      <c r="BJ534" s="227"/>
      <c r="BK534" s="227"/>
      <c r="BL534" s="214"/>
      <c r="BM534" s="214"/>
      <c r="BN534" s="214"/>
      <c r="BO534" s="214"/>
      <c r="BP534" s="214"/>
      <c r="BQ534" s="214"/>
      <c r="BR534" s="214"/>
      <c r="BS534" s="214"/>
      <c r="BT534" s="215"/>
      <c r="BU534" s="216"/>
      <c r="BV534" s="217"/>
      <c r="BW534" s="213"/>
    </row>
    <row r="535" spans="2:75" ht="15.75" customHeight="1">
      <c r="B535" s="394" t="s">
        <v>174</v>
      </c>
      <c r="C535" s="395">
        <v>32065814000109</v>
      </c>
      <c r="D535" s="396" t="s">
        <v>27</v>
      </c>
      <c r="E535" s="396" t="s">
        <v>903</v>
      </c>
      <c r="F535" s="396"/>
      <c r="G535" s="397"/>
      <c r="H535" s="397" t="s">
        <v>62</v>
      </c>
      <c r="I535" s="397" t="s">
        <v>62</v>
      </c>
      <c r="J535" s="397" t="s">
        <v>904</v>
      </c>
      <c r="K535" s="398" t="s">
        <v>81</v>
      </c>
      <c r="L535" s="399"/>
      <c r="M535" s="399" t="s">
        <v>62</v>
      </c>
      <c r="N535" s="398">
        <v>506060</v>
      </c>
      <c r="O535" s="398" t="s">
        <v>1675</v>
      </c>
      <c r="P535" s="402">
        <v>43682</v>
      </c>
      <c r="Q535" s="403">
        <v>72848305.730000004</v>
      </c>
      <c r="R535" s="403">
        <v>55482109.938134894</v>
      </c>
      <c r="S535" s="398">
        <v>12</v>
      </c>
      <c r="T535" s="400">
        <v>3.1940331513662379E-2</v>
      </c>
      <c r="U535" s="400">
        <v>0.41289889963471338</v>
      </c>
      <c r="V535" s="400">
        <v>-7.5376734947476876E-2</v>
      </c>
      <c r="W535" s="400">
        <v>-0.73894404233419142</v>
      </c>
      <c r="X535" s="400">
        <v>0.2919410227047996</v>
      </c>
      <c r="Y535" s="400">
        <v>2.2138418093372181</v>
      </c>
      <c r="Z535" s="400">
        <v>0.65004972815509254</v>
      </c>
      <c r="AA535" s="400">
        <v>3.6950933933254064</v>
      </c>
      <c r="AB535" s="400">
        <v>0.17770152823192234</v>
      </c>
      <c r="AC535" s="404">
        <v>-0.89875380426957141</v>
      </c>
      <c r="AD535" s="607" t="s">
        <v>62</v>
      </c>
      <c r="AE535" s="401" t="s">
        <v>175</v>
      </c>
      <c r="AF535" s="401" t="s">
        <v>1018</v>
      </c>
      <c r="AG535" s="405" t="s">
        <v>1835</v>
      </c>
      <c r="AH535" s="405" t="s">
        <v>1024</v>
      </c>
      <c r="AI535" s="405">
        <v>1000</v>
      </c>
      <c r="AJ535" s="405">
        <v>1000</v>
      </c>
      <c r="AK535" s="405">
        <v>1000</v>
      </c>
      <c r="AL535" s="400">
        <v>0.02</v>
      </c>
      <c r="AM535" s="400">
        <v>0.2</v>
      </c>
      <c r="AN535" s="400" t="s">
        <v>1798</v>
      </c>
      <c r="AO535" s="401" t="s">
        <v>1678</v>
      </c>
      <c r="AP535" s="401" t="s">
        <v>1021</v>
      </c>
      <c r="AQ535" s="407" t="s">
        <v>957</v>
      </c>
      <c r="AR535" s="400">
        <v>6.6666666666666662E-3</v>
      </c>
      <c r="AS535" s="400">
        <v>6.6666666666666662E-3</v>
      </c>
      <c r="AT535" s="400"/>
      <c r="AW535" s="226"/>
      <c r="AX535" s="226"/>
      <c r="AY535" s="212"/>
      <c r="AZ535" s="212"/>
      <c r="BA535" s="212"/>
      <c r="BB535" s="214"/>
      <c r="BC535" s="212"/>
      <c r="BD535" s="212"/>
      <c r="BE535" s="212"/>
      <c r="BF535" s="212"/>
      <c r="BG535" s="214"/>
      <c r="BH535" s="214"/>
      <c r="BI535" s="227"/>
      <c r="BJ535" s="227"/>
      <c r="BK535" s="227"/>
      <c r="BL535" s="214"/>
      <c r="BM535" s="214"/>
      <c r="BN535" s="214"/>
      <c r="BO535" s="214"/>
      <c r="BP535" s="214"/>
      <c r="BQ535" s="214"/>
      <c r="BR535" s="214"/>
      <c r="BS535" s="214"/>
      <c r="BT535" s="215"/>
      <c r="BU535" s="216"/>
      <c r="BV535" s="217"/>
      <c r="BW535" s="213"/>
    </row>
    <row r="536" spans="2:75" ht="15.75" customHeight="1">
      <c r="B536" s="394" t="s">
        <v>1135</v>
      </c>
      <c r="C536" s="395">
        <v>34054867000141</v>
      </c>
      <c r="D536" s="396" t="s">
        <v>27</v>
      </c>
      <c r="E536" s="396" t="s">
        <v>903</v>
      </c>
      <c r="F536" s="396"/>
      <c r="G536" s="397"/>
      <c r="H536" s="397" t="s">
        <v>62</v>
      </c>
      <c r="I536" s="397" t="s">
        <v>62</v>
      </c>
      <c r="J536" s="397" t="s">
        <v>904</v>
      </c>
      <c r="K536" s="398" t="s">
        <v>81</v>
      </c>
      <c r="L536" s="399"/>
      <c r="M536" s="399" t="s">
        <v>62</v>
      </c>
      <c r="N536" s="398">
        <v>508608</v>
      </c>
      <c r="O536" s="398" t="s">
        <v>1675</v>
      </c>
      <c r="P536" s="402">
        <v>43738</v>
      </c>
      <c r="Q536" s="403">
        <v>11049965.82</v>
      </c>
      <c r="R536" s="403">
        <v>11654609.607539693</v>
      </c>
      <c r="S536" s="398">
        <v>12</v>
      </c>
      <c r="T536" s="400">
        <v>-3.7863767956039518E-2</v>
      </c>
      <c r="U536" s="400">
        <v>-0.48947231866975083</v>
      </c>
      <c r="V536" s="400">
        <v>-0.16072277280671388</v>
      </c>
      <c r="W536" s="400">
        <v>-1.5756205879136251</v>
      </c>
      <c r="X536" s="400">
        <v>2.0478210927953544E-2</v>
      </c>
      <c r="Y536" s="400">
        <v>0.15528999354972986</v>
      </c>
      <c r="Z536" s="400" t="s">
        <v>1781</v>
      </c>
      <c r="AA536" s="400" t="s">
        <v>1781</v>
      </c>
      <c r="AB536" s="400">
        <v>0.25713827188006133</v>
      </c>
      <c r="AC536" s="404">
        <v>-0.93051412012709223</v>
      </c>
      <c r="AD536" s="607">
        <v>16880814000106</v>
      </c>
      <c r="AE536" s="401" t="s">
        <v>215</v>
      </c>
      <c r="AF536" s="401" t="s">
        <v>1026</v>
      </c>
      <c r="AG536" s="405" t="s">
        <v>1027</v>
      </c>
      <c r="AH536" s="405" t="s">
        <v>1024</v>
      </c>
      <c r="AI536" s="405">
        <v>100</v>
      </c>
      <c r="AJ536" s="405">
        <v>100</v>
      </c>
      <c r="AK536" s="405">
        <v>100</v>
      </c>
      <c r="AL536" s="400">
        <v>1.4999999999999999E-2</v>
      </c>
      <c r="AM536" s="400">
        <v>0.2</v>
      </c>
      <c r="AN536" s="400" t="s">
        <v>1086</v>
      </c>
      <c r="AO536" s="401" t="s">
        <v>1678</v>
      </c>
      <c r="AP536" s="401" t="s">
        <v>1021</v>
      </c>
      <c r="AQ536" s="407" t="s">
        <v>979</v>
      </c>
      <c r="AR536" s="400">
        <v>4.0000000000000001E-3</v>
      </c>
      <c r="AS536" s="400">
        <v>4.0000000000000001E-3</v>
      </c>
      <c r="AT536" s="400"/>
      <c r="AW536" s="226"/>
      <c r="AX536" s="226"/>
      <c r="AY536" s="212"/>
      <c r="AZ536" s="212"/>
      <c r="BA536" s="212"/>
      <c r="BB536" s="214"/>
      <c r="BC536" s="212"/>
      <c r="BD536" s="212"/>
      <c r="BE536" s="212"/>
      <c r="BF536" s="212"/>
      <c r="BG536" s="214"/>
      <c r="BH536" s="214"/>
      <c r="BI536" s="227"/>
      <c r="BJ536" s="227"/>
      <c r="BK536" s="227"/>
      <c r="BL536" s="214"/>
      <c r="BM536" s="214"/>
      <c r="BN536" s="214"/>
      <c r="BO536" s="214"/>
      <c r="BP536" s="214"/>
      <c r="BQ536" s="214"/>
      <c r="BR536" s="214"/>
      <c r="BS536" s="214"/>
      <c r="BT536" s="215"/>
      <c r="BU536" s="216"/>
      <c r="BV536" s="217"/>
      <c r="BW536" s="213"/>
    </row>
    <row r="537" spans="2:75" ht="15.75" customHeight="1">
      <c r="B537" s="394" t="s">
        <v>853</v>
      </c>
      <c r="C537" s="395">
        <v>33378392000186</v>
      </c>
      <c r="D537" s="396" t="s">
        <v>27</v>
      </c>
      <c r="E537" s="396" t="s">
        <v>910</v>
      </c>
      <c r="F537" s="396"/>
      <c r="G537" s="397"/>
      <c r="H537" s="397" t="s">
        <v>1183</v>
      </c>
      <c r="I537" s="397" t="s">
        <v>62</v>
      </c>
      <c r="J537" s="397" t="s">
        <v>904</v>
      </c>
      <c r="K537" s="398" t="s">
        <v>81</v>
      </c>
      <c r="L537" s="399"/>
      <c r="M537" s="399" t="s">
        <v>62</v>
      </c>
      <c r="N537" s="398">
        <v>505307</v>
      </c>
      <c r="O537" s="398" t="s">
        <v>1675</v>
      </c>
      <c r="P537" s="402">
        <v>43703</v>
      </c>
      <c r="Q537" s="403">
        <v>37030660.82</v>
      </c>
      <c r="R537" s="403">
        <v>42439117.729285702</v>
      </c>
      <c r="S537" s="398">
        <v>12</v>
      </c>
      <c r="T537" s="400">
        <v>4.1567395529460427E-3</v>
      </c>
      <c r="U537" s="400">
        <v>5.3734983519045931E-2</v>
      </c>
      <c r="V537" s="400">
        <v>-3.0704270361027852E-2</v>
      </c>
      <c r="W537" s="400">
        <v>-0.30100451649052617</v>
      </c>
      <c r="X537" s="400">
        <v>0.24430167356173538</v>
      </c>
      <c r="Y537" s="400">
        <v>1.852583970595</v>
      </c>
      <c r="Z537" s="400">
        <v>0.40507186285480445</v>
      </c>
      <c r="AA537" s="400">
        <v>2.3025597880100848</v>
      </c>
      <c r="AB537" s="400">
        <v>0.13129046541406419</v>
      </c>
      <c r="AC537" s="404">
        <v>-0.91189855070935333</v>
      </c>
      <c r="AD537" s="607" t="s">
        <v>62</v>
      </c>
      <c r="AE537" s="401" t="s">
        <v>408</v>
      </c>
      <c r="AF537" s="401" t="s">
        <v>1028</v>
      </c>
      <c r="AG537" s="405" t="s">
        <v>1836</v>
      </c>
      <c r="AH537" s="405" t="s">
        <v>1024</v>
      </c>
      <c r="AI537" s="405">
        <v>20000</v>
      </c>
      <c r="AJ537" s="405">
        <v>5000</v>
      </c>
      <c r="AK537" s="405">
        <v>20000</v>
      </c>
      <c r="AL537" s="400">
        <v>1.7500000000000002E-2</v>
      </c>
      <c r="AM537" s="400">
        <v>0.2</v>
      </c>
      <c r="AN537" s="400" t="s">
        <v>103</v>
      </c>
      <c r="AO537" s="401" t="s">
        <v>1678</v>
      </c>
      <c r="AP537" s="401" t="s">
        <v>24</v>
      </c>
      <c r="AQ537" s="407" t="s">
        <v>966</v>
      </c>
      <c r="AR537" s="400">
        <v>4.6666666666666671E-3</v>
      </c>
      <c r="AS537" s="400">
        <v>4.6666666666666671E-3</v>
      </c>
      <c r="AT537" s="400"/>
      <c r="AW537" s="226"/>
      <c r="AX537" s="226"/>
      <c r="AY537" s="212"/>
      <c r="AZ537" s="212"/>
      <c r="BA537" s="212"/>
      <c r="BB537" s="214"/>
      <c r="BC537" s="212"/>
      <c r="BD537" s="212"/>
      <c r="BE537" s="212"/>
      <c r="BF537" s="212"/>
      <c r="BG537" s="214"/>
      <c r="BH537" s="214"/>
      <c r="BI537" s="227"/>
      <c r="BJ537" s="227"/>
      <c r="BK537" s="227"/>
      <c r="BL537" s="214"/>
      <c r="BM537" s="214"/>
      <c r="BN537" s="214"/>
      <c r="BO537" s="214"/>
      <c r="BP537" s="214"/>
      <c r="BQ537" s="214"/>
      <c r="BR537" s="214"/>
      <c r="BS537" s="214"/>
      <c r="BT537" s="215"/>
      <c r="BU537" s="216"/>
      <c r="BV537" s="217"/>
      <c r="BW537" s="213"/>
    </row>
    <row r="538" spans="2:75" ht="15.75" customHeight="1">
      <c r="B538" s="394" t="s">
        <v>1652</v>
      </c>
      <c r="C538" s="395">
        <v>31848144000126</v>
      </c>
      <c r="D538" s="396" t="s">
        <v>27</v>
      </c>
      <c r="E538" s="396" t="s">
        <v>903</v>
      </c>
      <c r="F538" s="396"/>
      <c r="G538" s="397"/>
      <c r="H538" s="397" t="s">
        <v>62</v>
      </c>
      <c r="I538" s="397" t="s">
        <v>62</v>
      </c>
      <c r="J538" s="397" t="s">
        <v>904</v>
      </c>
      <c r="K538" s="398" t="s">
        <v>81</v>
      </c>
      <c r="L538" s="399"/>
      <c r="M538" s="399" t="s">
        <v>62</v>
      </c>
      <c r="N538" s="398">
        <v>490067</v>
      </c>
      <c r="O538" s="398" t="s">
        <v>1675</v>
      </c>
      <c r="P538" s="402">
        <v>43524</v>
      </c>
      <c r="Q538" s="403">
        <v>38400825.039999999</v>
      </c>
      <c r="R538" s="403">
        <v>33868305.694246024</v>
      </c>
      <c r="S538" s="398">
        <v>12</v>
      </c>
      <c r="T538" s="400">
        <v>0.1615775800810435</v>
      </c>
      <c r="U538" s="400">
        <v>2.0887449146407708</v>
      </c>
      <c r="V538" s="400">
        <v>0.31785968655734287</v>
      </c>
      <c r="W538" s="400">
        <v>3.1160877669141369</v>
      </c>
      <c r="X538" s="400">
        <v>0.41400612399407133</v>
      </c>
      <c r="Y538" s="400">
        <v>3.1394836468271894</v>
      </c>
      <c r="Z538" s="400">
        <v>0.47279218557528657</v>
      </c>
      <c r="AA538" s="400">
        <v>2.6875040564870587</v>
      </c>
      <c r="AB538" s="400">
        <v>0.15787420349533279</v>
      </c>
      <c r="AC538" s="404">
        <v>1.2121419153488917</v>
      </c>
      <c r="AD538" s="607" t="s">
        <v>62</v>
      </c>
      <c r="AE538" s="401" t="s">
        <v>427</v>
      </c>
      <c r="AF538" s="401" t="s">
        <v>1072</v>
      </c>
      <c r="AG538" s="405" t="s">
        <v>1027</v>
      </c>
      <c r="AH538" s="405" t="s">
        <v>1019</v>
      </c>
      <c r="AI538" s="405">
        <v>10000</v>
      </c>
      <c r="AJ538" s="405">
        <v>5000</v>
      </c>
      <c r="AK538" s="405">
        <v>5000</v>
      </c>
      <c r="AL538" s="400">
        <v>0.02</v>
      </c>
      <c r="AM538" s="400">
        <v>0.2</v>
      </c>
      <c r="AN538" s="400" t="s">
        <v>964</v>
      </c>
      <c r="AO538" s="401" t="s">
        <v>1678</v>
      </c>
      <c r="AP538" s="401" t="s">
        <v>1021</v>
      </c>
      <c r="AQ538" s="407" t="s">
        <v>957</v>
      </c>
      <c r="AR538" s="400">
        <v>6.6666666666666662E-3</v>
      </c>
      <c r="AS538" s="400">
        <v>6.6666666666666662E-3</v>
      </c>
      <c r="AT538" s="400"/>
      <c r="AW538" s="226"/>
      <c r="AX538" s="226"/>
      <c r="AY538" s="212"/>
      <c r="AZ538" s="212"/>
      <c r="BA538" s="212"/>
      <c r="BB538" s="214"/>
      <c r="BC538" s="212"/>
      <c r="BD538" s="212"/>
      <c r="BE538" s="212"/>
      <c r="BF538" s="212"/>
      <c r="BG538" s="214"/>
      <c r="BH538" s="214"/>
      <c r="BI538" s="227"/>
      <c r="BJ538" s="227"/>
      <c r="BK538" s="227"/>
      <c r="BL538" s="214"/>
      <c r="BM538" s="214"/>
      <c r="BN538" s="214"/>
      <c r="BO538" s="214"/>
      <c r="BP538" s="214"/>
      <c r="BQ538" s="214"/>
      <c r="BR538" s="214"/>
      <c r="BS538" s="214"/>
      <c r="BT538" s="215"/>
      <c r="BU538" s="216"/>
      <c r="BV538" s="217"/>
      <c r="BW538" s="213"/>
    </row>
    <row r="539" spans="2:75" ht="15.75" customHeight="1">
      <c r="B539" s="394" t="s">
        <v>846</v>
      </c>
      <c r="C539" s="395">
        <v>41044877000161</v>
      </c>
      <c r="D539" s="396" t="s">
        <v>27</v>
      </c>
      <c r="E539" s="396" t="s">
        <v>903</v>
      </c>
      <c r="F539" s="396"/>
      <c r="G539" s="397"/>
      <c r="H539" s="397" t="s">
        <v>62</v>
      </c>
      <c r="I539" s="397" t="s">
        <v>62</v>
      </c>
      <c r="J539" s="397" t="s">
        <v>904</v>
      </c>
      <c r="K539" s="398" t="s">
        <v>81</v>
      </c>
      <c r="L539" s="399"/>
      <c r="M539" s="399" t="s">
        <v>62</v>
      </c>
      <c r="N539" s="398">
        <v>579971</v>
      </c>
      <c r="O539" s="398" t="s">
        <v>1675</v>
      </c>
      <c r="P539" s="402">
        <v>44277</v>
      </c>
      <c r="Q539" s="403">
        <v>10450338.33</v>
      </c>
      <c r="R539" s="403">
        <v>10542982.106984129</v>
      </c>
      <c r="S539" s="398">
        <v>12</v>
      </c>
      <c r="T539" s="400">
        <v>-1.4359252901287811E-2</v>
      </c>
      <c r="U539" s="400">
        <v>-0.18562486491357252</v>
      </c>
      <c r="V539" s="400">
        <v>-0.13273757950805865</v>
      </c>
      <c r="W539" s="400">
        <v>-1.3012721185082887</v>
      </c>
      <c r="X539" s="400" t="s">
        <v>1781</v>
      </c>
      <c r="Y539" s="400" t="s">
        <v>1781</v>
      </c>
      <c r="Z539" s="400" t="s">
        <v>1781</v>
      </c>
      <c r="AA539" s="400" t="s">
        <v>1781</v>
      </c>
      <c r="AB539" s="400">
        <v>0.14412941911230534</v>
      </c>
      <c r="AC539" s="404">
        <v>-1.5897794547700832</v>
      </c>
      <c r="AD539" s="607">
        <v>40936273000167</v>
      </c>
      <c r="AE539" s="401" t="s">
        <v>443</v>
      </c>
      <c r="AF539" s="401" t="s">
        <v>1018</v>
      </c>
      <c r="AG539" s="405" t="s">
        <v>1835</v>
      </c>
      <c r="AH539" s="405" t="s">
        <v>1024</v>
      </c>
      <c r="AI539" s="405">
        <v>500</v>
      </c>
      <c r="AJ539" s="405">
        <v>100</v>
      </c>
      <c r="AK539" s="405">
        <v>100</v>
      </c>
      <c r="AL539" s="400">
        <v>1.9E-2</v>
      </c>
      <c r="AM539" s="400">
        <v>0.2</v>
      </c>
      <c r="AN539" s="400" t="s">
        <v>964</v>
      </c>
      <c r="AO539" s="401" t="s">
        <v>1678</v>
      </c>
      <c r="AP539" s="401" t="s">
        <v>1021</v>
      </c>
      <c r="AQ539" s="407" t="s">
        <v>957</v>
      </c>
      <c r="AR539" s="400">
        <v>6.3326999999999993E-3</v>
      </c>
      <c r="AS539" s="400">
        <v>6.3326999999999993E-3</v>
      </c>
      <c r="AT539" s="400"/>
      <c r="AW539" s="226"/>
      <c r="AX539" s="226"/>
      <c r="AY539" s="212"/>
      <c r="AZ539" s="212"/>
      <c r="BA539" s="212"/>
      <c r="BB539" s="214"/>
      <c r="BC539" s="212"/>
      <c r="BD539" s="212"/>
      <c r="BE539" s="212"/>
      <c r="BF539" s="212"/>
      <c r="BG539" s="214"/>
      <c r="BH539" s="214"/>
      <c r="BI539" s="227"/>
      <c r="BJ539" s="227"/>
      <c r="BK539" s="227"/>
      <c r="BL539" s="214"/>
      <c r="BM539" s="214"/>
      <c r="BN539" s="214"/>
      <c r="BO539" s="214"/>
      <c r="BP539" s="214"/>
      <c r="BQ539" s="214"/>
      <c r="BR539" s="214"/>
      <c r="BS539" s="214"/>
      <c r="BT539" s="215"/>
      <c r="BU539" s="216"/>
      <c r="BV539" s="217"/>
      <c r="BW539" s="213"/>
    </row>
    <row r="540" spans="2:75" ht="15.75" customHeight="1">
      <c r="B540" s="394" t="s">
        <v>1406</v>
      </c>
      <c r="C540" s="395">
        <v>44479850000190</v>
      </c>
      <c r="D540" s="396" t="s">
        <v>27</v>
      </c>
      <c r="E540" s="396" t="s">
        <v>903</v>
      </c>
      <c r="F540" s="396"/>
      <c r="G540" s="397"/>
      <c r="H540" s="397" t="s">
        <v>62</v>
      </c>
      <c r="I540" s="397" t="s">
        <v>62</v>
      </c>
      <c r="J540" s="397" t="s">
        <v>907</v>
      </c>
      <c r="K540" s="398"/>
      <c r="L540" s="399"/>
      <c r="M540" s="399" t="s">
        <v>62</v>
      </c>
      <c r="N540" s="398">
        <v>640931</v>
      </c>
      <c r="O540" s="398" t="s">
        <v>1675</v>
      </c>
      <c r="P540" s="402">
        <v>44634</v>
      </c>
      <c r="Q540" s="403">
        <v>1006625.22</v>
      </c>
      <c r="R540" s="403" t="s">
        <v>1781</v>
      </c>
      <c r="S540" s="398">
        <v>12</v>
      </c>
      <c r="T540" s="400" t="s">
        <v>1781</v>
      </c>
      <c r="U540" s="400" t="s">
        <v>1781</v>
      </c>
      <c r="V540" s="400" t="s">
        <v>1781</v>
      </c>
      <c r="W540" s="400" t="s">
        <v>1781</v>
      </c>
      <c r="X540" s="400" t="s">
        <v>1781</v>
      </c>
      <c r="Y540" s="400" t="s">
        <v>1781</v>
      </c>
      <c r="Z540" s="400" t="s">
        <v>1781</v>
      </c>
      <c r="AA540" s="400" t="s">
        <v>1781</v>
      </c>
      <c r="AB540" s="400" t="s">
        <v>1781</v>
      </c>
      <c r="AC540" s="404" t="s">
        <v>1781</v>
      </c>
      <c r="AD540" s="607">
        <v>44839365000180</v>
      </c>
      <c r="AE540" s="401" t="s">
        <v>1799</v>
      </c>
      <c r="AF540" s="401" t="s">
        <v>1018</v>
      </c>
      <c r="AG540" s="405" t="s">
        <v>1835</v>
      </c>
      <c r="AH540" s="405" t="s">
        <v>1019</v>
      </c>
      <c r="AI540" s="405">
        <v>5000</v>
      </c>
      <c r="AJ540" s="405">
        <v>5000</v>
      </c>
      <c r="AK540" s="405">
        <v>5000</v>
      </c>
      <c r="AL540" s="400">
        <v>0.01</v>
      </c>
      <c r="AM540" s="400" t="s">
        <v>62</v>
      </c>
      <c r="AN540" s="400" t="s">
        <v>1798</v>
      </c>
      <c r="AO540" s="401" t="s">
        <v>1675</v>
      </c>
      <c r="AP540" s="401" t="s">
        <v>1021</v>
      </c>
      <c r="AQ540" s="407" t="s">
        <v>985</v>
      </c>
      <c r="AR540" s="400">
        <v>6.6666666666666662E-3</v>
      </c>
      <c r="AS540" s="400">
        <v>6.6666666666666662E-3</v>
      </c>
      <c r="AT540" s="400"/>
      <c r="AW540" s="226"/>
      <c r="AX540" s="226"/>
      <c r="AY540" s="212"/>
      <c r="AZ540" s="212"/>
      <c r="BA540" s="212"/>
      <c r="BB540" s="214"/>
      <c r="BC540" s="212"/>
      <c r="BD540" s="212"/>
      <c r="BE540" s="212"/>
      <c r="BF540" s="212"/>
      <c r="BG540" s="214"/>
      <c r="BH540" s="214"/>
      <c r="BI540" s="227"/>
      <c r="BJ540" s="227"/>
      <c r="BK540" s="227"/>
      <c r="BL540" s="214"/>
      <c r="BM540" s="214"/>
      <c r="BN540" s="214"/>
      <c r="BO540" s="214"/>
      <c r="BP540" s="214"/>
      <c r="BQ540" s="214"/>
      <c r="BR540" s="214"/>
      <c r="BS540" s="214"/>
      <c r="BT540" s="215"/>
      <c r="BU540" s="216"/>
      <c r="BV540" s="217"/>
      <c r="BW540" s="213"/>
    </row>
    <row r="541" spans="2:75" ht="15.75" customHeight="1">
      <c r="B541" s="394" t="s">
        <v>770</v>
      </c>
      <c r="C541" s="395">
        <v>29853005000149</v>
      </c>
      <c r="D541" s="396" t="s">
        <v>18</v>
      </c>
      <c r="E541" s="396" t="s">
        <v>959</v>
      </c>
      <c r="F541" s="396"/>
      <c r="G541" s="397" t="s">
        <v>1048</v>
      </c>
      <c r="H541" s="397" t="s">
        <v>62</v>
      </c>
      <c r="I541" s="397" t="s">
        <v>62</v>
      </c>
      <c r="J541" s="397" t="s">
        <v>907</v>
      </c>
      <c r="K541" s="398" t="s">
        <v>81</v>
      </c>
      <c r="L541" s="399"/>
      <c r="M541" s="399" t="s">
        <v>62</v>
      </c>
      <c r="N541" s="398">
        <v>468584</v>
      </c>
      <c r="O541" s="398" t="s">
        <v>1675</v>
      </c>
      <c r="P541" s="402">
        <v>43276</v>
      </c>
      <c r="Q541" s="403">
        <v>289427583.36000001</v>
      </c>
      <c r="R541" s="403">
        <v>513240800.04194432</v>
      </c>
      <c r="S541" s="398">
        <v>12</v>
      </c>
      <c r="T541" s="400">
        <v>-1.3800829773554901E-2</v>
      </c>
      <c r="U541" s="400">
        <v>-0.1784060201475792</v>
      </c>
      <c r="V541" s="400">
        <v>6.3757504152963662E-3</v>
      </c>
      <c r="W541" s="400">
        <v>6.2503672891587633E-2</v>
      </c>
      <c r="X541" s="400">
        <v>9.1516665458549529E-2</v>
      </c>
      <c r="Y541" s="400">
        <v>0.69398749913995328</v>
      </c>
      <c r="Z541" s="400">
        <v>0.12040631208340913</v>
      </c>
      <c r="AA541" s="400">
        <v>0.68442851219519685</v>
      </c>
      <c r="AB541" s="400">
        <v>3.9782284180971024E-2</v>
      </c>
      <c r="AC541" s="404">
        <v>-2.2624912736453635</v>
      </c>
      <c r="AD541" s="607">
        <v>29363886000110</v>
      </c>
      <c r="AE541" s="401" t="s">
        <v>113</v>
      </c>
      <c r="AF541" s="401" t="s">
        <v>1028</v>
      </c>
      <c r="AG541" s="405" t="s">
        <v>1836</v>
      </c>
      <c r="AH541" s="405" t="s">
        <v>1019</v>
      </c>
      <c r="AI541" s="405">
        <v>0</v>
      </c>
      <c r="AJ541" s="405">
        <v>1000</v>
      </c>
      <c r="AK541" s="405">
        <v>1000</v>
      </c>
      <c r="AL541" s="400">
        <v>8.5000000000000006E-3</v>
      </c>
      <c r="AM541" s="400" t="s">
        <v>62</v>
      </c>
      <c r="AN541" s="400" t="s">
        <v>62</v>
      </c>
      <c r="AO541" s="401" t="s">
        <v>1675</v>
      </c>
      <c r="AP541" s="401" t="s">
        <v>24</v>
      </c>
      <c r="AQ541" s="407" t="s">
        <v>977</v>
      </c>
      <c r="AR541" s="400">
        <v>5.6666666666666671E-3</v>
      </c>
      <c r="AS541" s="400">
        <v>5.6666666666666671E-3</v>
      </c>
      <c r="AT541" s="400"/>
      <c r="AW541" s="226"/>
      <c r="AX541" s="226"/>
      <c r="AY541" s="212"/>
      <c r="AZ541" s="212"/>
      <c r="BA541" s="212"/>
      <c r="BB541" s="214"/>
      <c r="BC541" s="212"/>
      <c r="BD541" s="212"/>
      <c r="BE541" s="212"/>
      <c r="BF541" s="212"/>
      <c r="BG541" s="214"/>
      <c r="BH541" s="214"/>
      <c r="BI541" s="227"/>
      <c r="BJ541" s="227"/>
      <c r="BK541" s="227"/>
      <c r="BL541" s="214"/>
      <c r="BM541" s="214"/>
      <c r="BN541" s="214"/>
      <c r="BO541" s="214"/>
      <c r="BP541" s="214"/>
      <c r="BQ541" s="214"/>
      <c r="BR541" s="214"/>
      <c r="BS541" s="214"/>
      <c r="BT541" s="215"/>
      <c r="BU541" s="216"/>
      <c r="BV541" s="217"/>
      <c r="BW541" s="213"/>
    </row>
    <row r="542" spans="2:75" ht="15.75" customHeight="1">
      <c r="B542" s="394" t="s">
        <v>514</v>
      </c>
      <c r="C542" s="395">
        <v>40660810000199</v>
      </c>
      <c r="D542" s="396" t="s">
        <v>18</v>
      </c>
      <c r="E542" s="396" t="s">
        <v>959</v>
      </c>
      <c r="F542" s="396"/>
      <c r="G542" s="397" t="s">
        <v>1048</v>
      </c>
      <c r="H542" s="397" t="s">
        <v>62</v>
      </c>
      <c r="I542" s="397" t="s">
        <v>62</v>
      </c>
      <c r="J542" s="397" t="s">
        <v>907</v>
      </c>
      <c r="K542" s="398" t="s">
        <v>82</v>
      </c>
      <c r="L542" s="399"/>
      <c r="M542" s="399" t="s">
        <v>62</v>
      </c>
      <c r="N542" s="398">
        <v>585211</v>
      </c>
      <c r="O542" s="398" t="s">
        <v>1675</v>
      </c>
      <c r="P542" s="402">
        <v>44285</v>
      </c>
      <c r="Q542" s="403">
        <v>16210224.57</v>
      </c>
      <c r="R542" s="403">
        <v>11944706.510873014</v>
      </c>
      <c r="S542" s="398">
        <v>12</v>
      </c>
      <c r="T542" s="400">
        <v>-0.13667483922631551</v>
      </c>
      <c r="U542" s="400">
        <v>-1.7668223230606745</v>
      </c>
      <c r="V542" s="400">
        <v>-7.176842161252861E-2</v>
      </c>
      <c r="W542" s="400">
        <v>-0.7035705064070521</v>
      </c>
      <c r="X542" s="400" t="s">
        <v>1781</v>
      </c>
      <c r="Y542" s="400" t="s">
        <v>1781</v>
      </c>
      <c r="Z542" s="400" t="s">
        <v>1781</v>
      </c>
      <c r="AA542" s="400" t="s">
        <v>1781</v>
      </c>
      <c r="AB542" s="400">
        <v>0.15060094417618719</v>
      </c>
      <c r="AC542" s="404">
        <v>-1.0647042258793868</v>
      </c>
      <c r="AD542" s="607">
        <v>38281496000191</v>
      </c>
      <c r="AE542" s="401" t="s">
        <v>113</v>
      </c>
      <c r="AF542" s="401" t="s">
        <v>1028</v>
      </c>
      <c r="AG542" s="405" t="s">
        <v>1836</v>
      </c>
      <c r="AH542" s="405" t="s">
        <v>1019</v>
      </c>
      <c r="AI542" s="405">
        <v>500</v>
      </c>
      <c r="AJ542" s="405" t="s">
        <v>1797</v>
      </c>
      <c r="AK542" s="405">
        <v>500</v>
      </c>
      <c r="AL542" s="400">
        <v>8.5000000000000006E-3</v>
      </c>
      <c r="AM542" s="400" t="s">
        <v>62</v>
      </c>
      <c r="AN542" s="400" t="s">
        <v>62</v>
      </c>
      <c r="AO542" s="401" t="s">
        <v>1678</v>
      </c>
      <c r="AP542" s="401" t="s">
        <v>24</v>
      </c>
      <c r="AQ542" s="407" t="s">
        <v>977</v>
      </c>
      <c r="AR542" s="400">
        <v>5.6666666666666671E-3</v>
      </c>
      <c r="AS542" s="400">
        <v>5.6666666666666671E-3</v>
      </c>
      <c r="AT542" s="400"/>
      <c r="AW542" s="226"/>
      <c r="AX542" s="226"/>
      <c r="AY542" s="212"/>
      <c r="AZ542" s="212"/>
      <c r="BA542" s="212"/>
      <c r="BB542" s="214"/>
      <c r="BC542" s="212"/>
      <c r="BD542" s="212"/>
      <c r="BE542" s="212"/>
      <c r="BF542" s="212"/>
      <c r="BG542" s="214"/>
      <c r="BH542" s="214"/>
      <c r="BI542" s="227"/>
      <c r="BJ542" s="227"/>
      <c r="BK542" s="227"/>
      <c r="BL542" s="214"/>
      <c r="BM542" s="214"/>
      <c r="BN542" s="214"/>
      <c r="BO542" s="214"/>
      <c r="BP542" s="214"/>
      <c r="BQ542" s="214"/>
      <c r="BR542" s="214"/>
      <c r="BS542" s="214"/>
      <c r="BT542" s="215"/>
      <c r="BU542" s="216"/>
      <c r="BV542" s="217"/>
      <c r="BW542" s="213"/>
    </row>
    <row r="543" spans="2:75" ht="15.75" customHeight="1">
      <c r="B543" s="394" t="s">
        <v>1534</v>
      </c>
      <c r="C543" s="395">
        <v>33270025000164</v>
      </c>
      <c r="D543" s="396" t="s">
        <v>27</v>
      </c>
      <c r="E543" s="396" t="s">
        <v>903</v>
      </c>
      <c r="F543" s="396"/>
      <c r="G543" s="397"/>
      <c r="H543" s="397" t="s">
        <v>1693</v>
      </c>
      <c r="I543" s="397" t="s">
        <v>62</v>
      </c>
      <c r="J543" s="397" t="s">
        <v>907</v>
      </c>
      <c r="K543" s="398" t="s">
        <v>81</v>
      </c>
      <c r="L543" s="399"/>
      <c r="M543" s="399" t="s">
        <v>62</v>
      </c>
      <c r="N543" s="398">
        <v>509396</v>
      </c>
      <c r="O543" s="398" t="s">
        <v>1675</v>
      </c>
      <c r="P543" s="402">
        <v>43685</v>
      </c>
      <c r="Q543" s="403">
        <v>14701797.77</v>
      </c>
      <c r="R543" s="403">
        <v>18607338.097976208</v>
      </c>
      <c r="S543" s="398">
        <v>12</v>
      </c>
      <c r="T543" s="400">
        <v>-0.10790643699827052</v>
      </c>
      <c r="U543" s="400">
        <v>-1.3949275724026342</v>
      </c>
      <c r="V543" s="400">
        <v>-0.32039338600514244</v>
      </c>
      <c r="W543" s="400">
        <v>-3.1409264935228385</v>
      </c>
      <c r="X543" s="400">
        <v>0.11922602330992005</v>
      </c>
      <c r="Y543" s="400">
        <v>0.90411259342408057</v>
      </c>
      <c r="Z543" s="400">
        <v>5.5335804351248408E-2</v>
      </c>
      <c r="AA543" s="400">
        <v>0.31454665115075847</v>
      </c>
      <c r="AB543" s="400">
        <v>0.21491053693861267</v>
      </c>
      <c r="AC543" s="404">
        <v>-2.1402441576709155</v>
      </c>
      <c r="AD543" s="607" t="s">
        <v>62</v>
      </c>
      <c r="AE543" s="401" t="s">
        <v>609</v>
      </c>
      <c r="AF543" s="401" t="s">
        <v>1072</v>
      </c>
      <c r="AG543" s="405" t="s">
        <v>1072</v>
      </c>
      <c r="AH543" s="405" t="s">
        <v>1024</v>
      </c>
      <c r="AI543" s="405">
        <v>10000</v>
      </c>
      <c r="AJ543" s="405">
        <v>5000</v>
      </c>
      <c r="AK543" s="405">
        <v>10000</v>
      </c>
      <c r="AL543" s="400">
        <v>0.02</v>
      </c>
      <c r="AM543" s="400">
        <v>0.2</v>
      </c>
      <c r="AN543" s="400" t="s">
        <v>62</v>
      </c>
      <c r="AO543" s="401" t="s">
        <v>1678</v>
      </c>
      <c r="AP543" s="401" t="s">
        <v>1021</v>
      </c>
      <c r="AQ543" s="407" t="s">
        <v>957</v>
      </c>
      <c r="AR543" s="400">
        <v>5.3333333333333332E-3</v>
      </c>
      <c r="AS543" s="400">
        <v>5.3333333333333332E-3</v>
      </c>
      <c r="AT543" s="400"/>
      <c r="AW543" s="226"/>
      <c r="AX543" s="226"/>
      <c r="AY543" s="212"/>
      <c r="AZ543" s="212"/>
      <c r="BA543" s="212"/>
      <c r="BB543" s="214"/>
      <c r="BC543" s="212"/>
      <c r="BD543" s="212"/>
      <c r="BE543" s="212"/>
      <c r="BF543" s="212"/>
      <c r="BG543" s="214"/>
      <c r="BH543" s="214"/>
      <c r="BI543" s="227"/>
      <c r="BJ543" s="227"/>
      <c r="BK543" s="227"/>
      <c r="BL543" s="214"/>
      <c r="BM543" s="214"/>
      <c r="BN543" s="214"/>
      <c r="BO543" s="214"/>
      <c r="BP543" s="214"/>
      <c r="BQ543" s="214"/>
      <c r="BR543" s="214"/>
      <c r="BS543" s="214"/>
      <c r="BT543" s="215"/>
      <c r="BU543" s="216"/>
      <c r="BV543" s="217"/>
      <c r="BW543" s="213"/>
    </row>
    <row r="544" spans="2:75" ht="15.75" customHeight="1">
      <c r="B544" s="394" t="s">
        <v>893</v>
      </c>
      <c r="C544" s="395">
        <v>43140576000167</v>
      </c>
      <c r="D544" s="396" t="s">
        <v>27</v>
      </c>
      <c r="E544" s="396" t="s">
        <v>903</v>
      </c>
      <c r="F544" s="396"/>
      <c r="G544" s="397" t="s">
        <v>1184</v>
      </c>
      <c r="H544" s="397" t="s">
        <v>62</v>
      </c>
      <c r="I544" s="397" t="s">
        <v>62</v>
      </c>
      <c r="J544" s="397" t="s">
        <v>907</v>
      </c>
      <c r="K544" s="398"/>
      <c r="L544" s="399"/>
      <c r="M544" s="399" t="s">
        <v>1775</v>
      </c>
      <c r="N544" s="398">
        <v>609481</v>
      </c>
      <c r="O544" s="398" t="s">
        <v>1675</v>
      </c>
      <c r="P544" s="402">
        <v>44439</v>
      </c>
      <c r="Q544" s="403">
        <v>1941946.19</v>
      </c>
      <c r="R544" s="403">
        <v>2379221.3038095231</v>
      </c>
      <c r="S544" s="398">
        <v>12</v>
      </c>
      <c r="T544" s="400">
        <v>-0.22146539636422213</v>
      </c>
      <c r="U544" s="400">
        <v>-2.8629264047193308</v>
      </c>
      <c r="V544" s="400">
        <v>-0.1802532</v>
      </c>
      <c r="W544" s="400">
        <v>-1.7670840789865236</v>
      </c>
      <c r="X544" s="400" t="s">
        <v>1781</v>
      </c>
      <c r="Y544" s="400" t="s">
        <v>1781</v>
      </c>
      <c r="Z544" s="400" t="s">
        <v>1781</v>
      </c>
      <c r="AA544" s="400" t="s">
        <v>1781</v>
      </c>
      <c r="AB544" s="400">
        <v>0.22668326954560053</v>
      </c>
      <c r="AC544" s="404">
        <v>-1.1923245194497731</v>
      </c>
      <c r="AD544" s="607" t="s">
        <v>62</v>
      </c>
      <c r="AE544" s="401" t="s">
        <v>1804</v>
      </c>
      <c r="AF544" s="401" t="s">
        <v>1018</v>
      </c>
      <c r="AG544" s="405" t="s">
        <v>1835</v>
      </c>
      <c r="AH544" s="405" t="s">
        <v>1024</v>
      </c>
      <c r="AI544" s="405">
        <v>100</v>
      </c>
      <c r="AJ544" s="405">
        <v>100</v>
      </c>
      <c r="AK544" s="405">
        <v>100</v>
      </c>
      <c r="AL544" s="400">
        <v>9.0000000000000011E-3</v>
      </c>
      <c r="AM544" s="400">
        <v>0.1</v>
      </c>
      <c r="AN544" s="400" t="s">
        <v>62</v>
      </c>
      <c r="AO544" s="401" t="s">
        <v>1678</v>
      </c>
      <c r="AP544" s="401" t="s">
        <v>1021</v>
      </c>
      <c r="AQ544" s="407" t="s">
        <v>992</v>
      </c>
      <c r="AR544" s="400">
        <v>2.9996999999999997E-3</v>
      </c>
      <c r="AS544" s="400">
        <v>2.9996999999999997E-3</v>
      </c>
      <c r="AT544" s="400"/>
      <c r="AW544" s="226"/>
      <c r="AX544" s="226"/>
      <c r="AY544" s="212"/>
      <c r="AZ544" s="212"/>
      <c r="BA544" s="212"/>
      <c r="BB544" s="214"/>
      <c r="BC544" s="212"/>
      <c r="BD544" s="212"/>
      <c r="BE544" s="212"/>
      <c r="BF544" s="212"/>
      <c r="BG544" s="214"/>
      <c r="BH544" s="214"/>
      <c r="BI544" s="227"/>
      <c r="BJ544" s="227"/>
      <c r="BK544" s="227"/>
      <c r="BL544" s="214"/>
      <c r="BM544" s="214"/>
      <c r="BN544" s="214"/>
      <c r="BO544" s="214"/>
      <c r="BP544" s="214"/>
      <c r="BQ544" s="214"/>
      <c r="BR544" s="214"/>
      <c r="BS544" s="214"/>
      <c r="BT544" s="215"/>
      <c r="BU544" s="216"/>
      <c r="BV544" s="217"/>
      <c r="BW544" s="213"/>
    </row>
    <row r="545" spans="2:75" ht="15.75" customHeight="1">
      <c r="B545" s="394" t="s">
        <v>1619</v>
      </c>
      <c r="C545" s="395">
        <v>38173769000184</v>
      </c>
      <c r="D545" s="396" t="s">
        <v>27</v>
      </c>
      <c r="E545" s="396" t="s">
        <v>903</v>
      </c>
      <c r="F545" s="396"/>
      <c r="G545" s="397"/>
      <c r="H545" s="397" t="s">
        <v>62</v>
      </c>
      <c r="I545" s="397" t="s">
        <v>62</v>
      </c>
      <c r="J545" s="397" t="s">
        <v>907</v>
      </c>
      <c r="K545" s="398"/>
      <c r="L545" s="399"/>
      <c r="M545" s="399" t="s">
        <v>1775</v>
      </c>
      <c r="N545" s="398">
        <v>552852</v>
      </c>
      <c r="O545" s="398" t="s">
        <v>1675</v>
      </c>
      <c r="P545" s="402">
        <v>44076</v>
      </c>
      <c r="Q545" s="403">
        <v>10211750.41</v>
      </c>
      <c r="R545" s="403">
        <v>15294038.641904756</v>
      </c>
      <c r="S545" s="398">
        <v>12</v>
      </c>
      <c r="T545" s="400">
        <v>-0.25416732177344215</v>
      </c>
      <c r="U545" s="400">
        <v>-3.2856705772908561</v>
      </c>
      <c r="V545" s="400">
        <v>-0.15911473778680396</v>
      </c>
      <c r="W545" s="400">
        <v>-1.5598564678750595</v>
      </c>
      <c r="X545" s="400" t="s">
        <v>1781</v>
      </c>
      <c r="Y545" s="400" t="s">
        <v>1781</v>
      </c>
      <c r="Z545" s="400" t="s">
        <v>1781</v>
      </c>
      <c r="AA545" s="400" t="s">
        <v>1781</v>
      </c>
      <c r="AB545" s="400">
        <v>0.2037000276397693</v>
      </c>
      <c r="AC545" s="404">
        <v>-1.225961981328219</v>
      </c>
      <c r="AD545" s="607" t="s">
        <v>62</v>
      </c>
      <c r="AE545" s="401" t="s">
        <v>1804</v>
      </c>
      <c r="AF545" s="401" t="s">
        <v>1018</v>
      </c>
      <c r="AG545" s="405" t="s">
        <v>1835</v>
      </c>
      <c r="AH545" s="405" t="s">
        <v>1024</v>
      </c>
      <c r="AI545" s="405">
        <v>0</v>
      </c>
      <c r="AJ545" s="405">
        <v>0</v>
      </c>
      <c r="AK545" s="405">
        <v>0</v>
      </c>
      <c r="AL545" s="400">
        <v>9.0000000000000011E-3</v>
      </c>
      <c r="AM545" s="400" t="s">
        <v>62</v>
      </c>
      <c r="AN545" s="400" t="s">
        <v>1086</v>
      </c>
      <c r="AO545" s="401" t="s">
        <v>1678</v>
      </c>
      <c r="AP545" s="401" t="s">
        <v>1021</v>
      </c>
      <c r="AQ545" s="407" t="s">
        <v>957</v>
      </c>
      <c r="AR545" s="400">
        <v>2.9996999999999997E-3</v>
      </c>
      <c r="AS545" s="400">
        <v>2.9996999999999997E-3</v>
      </c>
      <c r="AT545" s="400"/>
      <c r="AW545" s="226"/>
      <c r="AX545" s="226"/>
      <c r="AY545" s="212"/>
      <c r="AZ545" s="212"/>
      <c r="BA545" s="212"/>
      <c r="BB545" s="214"/>
      <c r="BC545" s="212"/>
      <c r="BD545" s="212"/>
      <c r="BE545" s="212"/>
      <c r="BF545" s="212"/>
      <c r="BG545" s="214"/>
      <c r="BH545" s="214"/>
      <c r="BI545" s="227"/>
      <c r="BJ545" s="227"/>
      <c r="BK545" s="227"/>
      <c r="BL545" s="214"/>
      <c r="BM545" s="214"/>
      <c r="BN545" s="214"/>
      <c r="BO545" s="214"/>
      <c r="BP545" s="214"/>
      <c r="BQ545" s="214"/>
      <c r="BR545" s="214"/>
      <c r="BS545" s="214"/>
      <c r="BT545" s="215"/>
      <c r="BU545" s="216"/>
      <c r="BV545" s="217"/>
      <c r="BW545" s="213"/>
    </row>
    <row r="546" spans="2:75" ht="15.75" customHeight="1">
      <c r="B546" s="394" t="s">
        <v>1620</v>
      </c>
      <c r="C546" s="395">
        <v>44209661000105</v>
      </c>
      <c r="D546" s="396" t="s">
        <v>27</v>
      </c>
      <c r="E546" s="396" t="s">
        <v>903</v>
      </c>
      <c r="F546" s="396"/>
      <c r="G546" s="397"/>
      <c r="H546" s="397" t="s">
        <v>62</v>
      </c>
      <c r="I546" s="397" t="s">
        <v>62</v>
      </c>
      <c r="J546" s="397" t="s">
        <v>907</v>
      </c>
      <c r="K546" s="398" t="s">
        <v>81</v>
      </c>
      <c r="L546" s="399"/>
      <c r="M546" s="399" t="s">
        <v>1775</v>
      </c>
      <c r="N546" s="398">
        <v>626112</v>
      </c>
      <c r="O546" s="398" t="s">
        <v>1675</v>
      </c>
      <c r="P546" s="402">
        <v>44530</v>
      </c>
      <c r="Q546" s="403">
        <v>30442052.780000001</v>
      </c>
      <c r="R546" s="403" t="s">
        <v>1781</v>
      </c>
      <c r="S546" s="398">
        <v>12</v>
      </c>
      <c r="T546" s="400">
        <v>-0.52169925357127445</v>
      </c>
      <c r="U546" s="400">
        <v>-6.7441080768898711</v>
      </c>
      <c r="V546" s="400" t="s">
        <v>1781</v>
      </c>
      <c r="W546" s="400" t="s">
        <v>1781</v>
      </c>
      <c r="X546" s="400" t="s">
        <v>1781</v>
      </c>
      <c r="Y546" s="400" t="s">
        <v>1781</v>
      </c>
      <c r="Z546" s="400" t="s">
        <v>1781</v>
      </c>
      <c r="AA546" s="400" t="s">
        <v>1781</v>
      </c>
      <c r="AB546" s="400" t="s">
        <v>1781</v>
      </c>
      <c r="AC546" s="404" t="s">
        <v>1781</v>
      </c>
      <c r="AD546" s="607" t="s">
        <v>62</v>
      </c>
      <c r="AE546" s="401" t="s">
        <v>1804</v>
      </c>
      <c r="AF546" s="401" t="s">
        <v>1018</v>
      </c>
      <c r="AG546" s="405" t="s">
        <v>1835</v>
      </c>
      <c r="AH546" s="405" t="s">
        <v>1024</v>
      </c>
      <c r="AI546" s="405">
        <v>1000</v>
      </c>
      <c r="AJ546" s="405">
        <v>100</v>
      </c>
      <c r="AK546" s="405">
        <v>100</v>
      </c>
      <c r="AL546" s="400">
        <v>9.0000000000000011E-3</v>
      </c>
      <c r="AM546" s="400">
        <v>0.1</v>
      </c>
      <c r="AN546" s="400" t="s">
        <v>1798</v>
      </c>
      <c r="AO546" s="401" t="s">
        <v>1678</v>
      </c>
      <c r="AP546" s="401" t="s">
        <v>1021</v>
      </c>
      <c r="AQ546" s="407" t="s">
        <v>957</v>
      </c>
      <c r="AR546" s="400">
        <v>2.9996999999999997E-3</v>
      </c>
      <c r="AS546" s="400">
        <v>2.9996999999999997E-3</v>
      </c>
      <c r="AT546" s="400"/>
      <c r="AW546" s="226"/>
      <c r="AX546" s="226"/>
      <c r="AY546" s="212"/>
      <c r="AZ546" s="212"/>
      <c r="BA546" s="212"/>
      <c r="BB546" s="214"/>
      <c r="BC546" s="212"/>
      <c r="BD546" s="212"/>
      <c r="BE546" s="212"/>
      <c r="BF546" s="212"/>
      <c r="BG546" s="214"/>
      <c r="BH546" s="214"/>
      <c r="BI546" s="227"/>
      <c r="BJ546" s="227"/>
      <c r="BK546" s="227"/>
      <c r="BL546" s="214"/>
      <c r="BM546" s="214"/>
      <c r="BN546" s="214"/>
      <c r="BO546" s="214"/>
      <c r="BP546" s="214"/>
      <c r="BQ546" s="214"/>
      <c r="BR546" s="214"/>
      <c r="BS546" s="214"/>
      <c r="BT546" s="215"/>
      <c r="BU546" s="216"/>
      <c r="BV546" s="217"/>
      <c r="BW546" s="213"/>
    </row>
    <row r="547" spans="2:75" ht="15.75" customHeight="1">
      <c r="B547" s="394" t="s">
        <v>875</v>
      </c>
      <c r="C547" s="395">
        <v>38440156000166</v>
      </c>
      <c r="D547" s="396" t="s">
        <v>27</v>
      </c>
      <c r="E547" s="396" t="s">
        <v>903</v>
      </c>
      <c r="F547" s="396"/>
      <c r="G547" s="397" t="s">
        <v>1184</v>
      </c>
      <c r="H547" s="397" t="s">
        <v>62</v>
      </c>
      <c r="I547" s="397" t="s">
        <v>62</v>
      </c>
      <c r="J547" s="397" t="s">
        <v>1623</v>
      </c>
      <c r="K547" s="398" t="s">
        <v>81</v>
      </c>
      <c r="L547" s="399"/>
      <c r="M547" s="399" t="s">
        <v>1775</v>
      </c>
      <c r="N547" s="398">
        <v>554995</v>
      </c>
      <c r="O547" s="398" t="s">
        <v>1675</v>
      </c>
      <c r="P547" s="402">
        <v>44104</v>
      </c>
      <c r="Q547" s="403">
        <v>104505654.34999999</v>
      </c>
      <c r="R547" s="403">
        <v>159068324.58825409</v>
      </c>
      <c r="S547" s="398">
        <v>12</v>
      </c>
      <c r="T547" s="400">
        <v>-0.29173221105494351</v>
      </c>
      <c r="U547" s="400">
        <v>-3.7712792329993037</v>
      </c>
      <c r="V547" s="400">
        <v>-0.27207762009624425</v>
      </c>
      <c r="W547" s="400">
        <v>-2.667270432483956</v>
      </c>
      <c r="X547" s="400" t="s">
        <v>1781</v>
      </c>
      <c r="Y547" s="400" t="s">
        <v>1781</v>
      </c>
      <c r="Z547" s="400" t="s">
        <v>1781</v>
      </c>
      <c r="AA547" s="400" t="s">
        <v>1781</v>
      </c>
      <c r="AB547" s="400">
        <v>0.40670849889892269</v>
      </c>
      <c r="AC547" s="404">
        <v>-0.82251748937787472</v>
      </c>
      <c r="AD547" s="607" t="s">
        <v>62</v>
      </c>
      <c r="AE547" s="401" t="s">
        <v>1804</v>
      </c>
      <c r="AF547" s="401" t="s">
        <v>1018</v>
      </c>
      <c r="AG547" s="405" t="s">
        <v>1835</v>
      </c>
      <c r="AH547" s="405" t="s">
        <v>1024</v>
      </c>
      <c r="AI547" s="405">
        <v>1000</v>
      </c>
      <c r="AJ547" s="405">
        <v>100</v>
      </c>
      <c r="AK547" s="405">
        <v>100</v>
      </c>
      <c r="AL547" s="400">
        <v>9.0000000000000011E-3</v>
      </c>
      <c r="AM547" s="400" t="s">
        <v>62</v>
      </c>
      <c r="AN547" s="400" t="s">
        <v>62</v>
      </c>
      <c r="AO547" s="401" t="s">
        <v>1678</v>
      </c>
      <c r="AP547" s="401" t="s">
        <v>1021</v>
      </c>
      <c r="AQ547" s="407" t="s">
        <v>957</v>
      </c>
      <c r="AR547" s="400">
        <v>2.9996999999999997E-3</v>
      </c>
      <c r="AS547" s="400">
        <v>2.9996999999999997E-3</v>
      </c>
      <c r="AT547" s="400"/>
      <c r="AW547" s="226"/>
      <c r="AX547" s="226"/>
      <c r="AY547" s="212"/>
      <c r="AZ547" s="212"/>
      <c r="BA547" s="212"/>
      <c r="BB547" s="214"/>
      <c r="BC547" s="212"/>
      <c r="BD547" s="212"/>
      <c r="BE547" s="212"/>
      <c r="BF547" s="212"/>
      <c r="BG547" s="214"/>
      <c r="BH547" s="214"/>
      <c r="BI547" s="227"/>
      <c r="BJ547" s="227"/>
      <c r="BK547" s="227"/>
      <c r="BL547" s="214"/>
      <c r="BM547" s="214"/>
      <c r="BN547" s="214"/>
      <c r="BO547" s="214"/>
      <c r="BP547" s="214"/>
      <c r="BQ547" s="214"/>
      <c r="BR547" s="214"/>
      <c r="BS547" s="214"/>
      <c r="BT547" s="215"/>
      <c r="BU547" s="216"/>
      <c r="BV547" s="217"/>
      <c r="BW547" s="213"/>
    </row>
    <row r="548" spans="2:75" ht="15.75" customHeight="1">
      <c r="B548" s="394" t="s">
        <v>876</v>
      </c>
      <c r="C548" s="395">
        <v>36017669000133</v>
      </c>
      <c r="D548" s="396" t="s">
        <v>27</v>
      </c>
      <c r="E548" s="396" t="s">
        <v>903</v>
      </c>
      <c r="F548" s="396"/>
      <c r="G548" s="397" t="s">
        <v>1184</v>
      </c>
      <c r="H548" s="397" t="s">
        <v>62</v>
      </c>
      <c r="I548" s="397" t="s">
        <v>62</v>
      </c>
      <c r="J548" s="397" t="s">
        <v>907</v>
      </c>
      <c r="K548" s="398"/>
      <c r="L548" s="399"/>
      <c r="M548" s="399" t="s">
        <v>1775</v>
      </c>
      <c r="N548" s="398">
        <v>538663</v>
      </c>
      <c r="O548" s="398" t="s">
        <v>1675</v>
      </c>
      <c r="P548" s="402">
        <v>43991</v>
      </c>
      <c r="Q548" s="403">
        <v>157578277.81</v>
      </c>
      <c r="R548" s="403">
        <v>259118843.974841</v>
      </c>
      <c r="S548" s="398">
        <v>12</v>
      </c>
      <c r="T548" s="400">
        <v>-0.34741150720281233</v>
      </c>
      <c r="U548" s="400">
        <v>-4.491056361863996</v>
      </c>
      <c r="V548" s="400">
        <v>-0.27494755837481311</v>
      </c>
      <c r="W548" s="400">
        <v>-2.6954054239278418</v>
      </c>
      <c r="X548" s="400">
        <v>-0.10876089083190732</v>
      </c>
      <c r="Y548" s="400">
        <v>-0.82475359274158921</v>
      </c>
      <c r="Z548" s="400" t="s">
        <v>1781</v>
      </c>
      <c r="AA548" s="400" t="s">
        <v>1781</v>
      </c>
      <c r="AB548" s="400">
        <v>0.32254647656126845</v>
      </c>
      <c r="AC548" s="404">
        <v>-1.1365595854414465</v>
      </c>
      <c r="AD548" s="607" t="s">
        <v>62</v>
      </c>
      <c r="AE548" s="401" t="s">
        <v>1804</v>
      </c>
      <c r="AF548" s="401" t="s">
        <v>1018</v>
      </c>
      <c r="AG548" s="405" t="s">
        <v>1835</v>
      </c>
      <c r="AH548" s="405" t="s">
        <v>1024</v>
      </c>
      <c r="AI548" s="405">
        <v>0</v>
      </c>
      <c r="AJ548" s="405">
        <v>100</v>
      </c>
      <c r="AK548" s="405">
        <v>0</v>
      </c>
      <c r="AL548" s="400">
        <v>0</v>
      </c>
      <c r="AM548" s="400" t="s">
        <v>62</v>
      </c>
      <c r="AN548" s="400" t="s">
        <v>1798</v>
      </c>
      <c r="AO548" s="401" t="s">
        <v>1678</v>
      </c>
      <c r="AP548" s="401" t="s">
        <v>1021</v>
      </c>
      <c r="AQ548" s="407" t="s">
        <v>957</v>
      </c>
      <c r="AR548" s="400">
        <v>2.9996999999999997E-3</v>
      </c>
      <c r="AS548" s="400">
        <v>2.9996999999999997E-3</v>
      </c>
      <c r="AT548" s="400"/>
      <c r="AW548" s="226"/>
      <c r="AX548" s="226"/>
      <c r="AY548" s="212"/>
      <c r="AZ548" s="212"/>
      <c r="BA548" s="212"/>
      <c r="BB548" s="214"/>
      <c r="BC548" s="212"/>
      <c r="BD548" s="212"/>
      <c r="BE548" s="212"/>
      <c r="BF548" s="212"/>
      <c r="BG548" s="214"/>
      <c r="BH548" s="214"/>
      <c r="BI548" s="227"/>
      <c r="BJ548" s="227"/>
      <c r="BK548" s="227"/>
      <c r="BL548" s="249"/>
      <c r="BM548" s="214"/>
      <c r="BN548" s="214"/>
      <c r="BO548" s="214"/>
      <c r="BP548" s="214"/>
      <c r="BQ548" s="214"/>
      <c r="BR548" s="214"/>
      <c r="BS548" s="214"/>
      <c r="BT548" s="215"/>
      <c r="BU548" s="216"/>
      <c r="BV548" s="217"/>
      <c r="BW548" s="213"/>
    </row>
    <row r="549" spans="2:75" ht="15.75" customHeight="1">
      <c r="B549" s="394" t="s">
        <v>780</v>
      </c>
      <c r="C549" s="395">
        <v>41033759000158</v>
      </c>
      <c r="D549" s="396" t="s">
        <v>27</v>
      </c>
      <c r="E549" s="396" t="s">
        <v>31</v>
      </c>
      <c r="F549" s="396" t="s">
        <v>999</v>
      </c>
      <c r="G549" s="397"/>
      <c r="H549" s="397" t="s">
        <v>62</v>
      </c>
      <c r="I549" s="397" t="s">
        <v>62</v>
      </c>
      <c r="J549" s="397" t="s">
        <v>907</v>
      </c>
      <c r="K549" s="398" t="s">
        <v>82</v>
      </c>
      <c r="L549" s="399"/>
      <c r="M549" s="399" t="s">
        <v>1775</v>
      </c>
      <c r="N549" s="398">
        <v>582220</v>
      </c>
      <c r="O549" s="398" t="s">
        <v>1675</v>
      </c>
      <c r="P549" s="402">
        <v>44286</v>
      </c>
      <c r="Q549" s="403">
        <v>13910600.789999999</v>
      </c>
      <c r="R549" s="403">
        <v>31247184.779047657</v>
      </c>
      <c r="S549" s="398">
        <v>13</v>
      </c>
      <c r="T549" s="400">
        <v>-0.67852922984666231</v>
      </c>
      <c r="U549" s="400">
        <v>-8.7714797904911261</v>
      </c>
      <c r="V549" s="400">
        <v>-0.7629229022466294</v>
      </c>
      <c r="W549" s="400">
        <v>-7.4791954542510792</v>
      </c>
      <c r="X549" s="400" t="s">
        <v>1781</v>
      </c>
      <c r="Y549" s="400" t="s">
        <v>1781</v>
      </c>
      <c r="Z549" s="400" t="s">
        <v>1781</v>
      </c>
      <c r="AA549" s="400" t="s">
        <v>1781</v>
      </c>
      <c r="AB549" s="400">
        <v>0.73810565027833686</v>
      </c>
      <c r="AC549" s="404">
        <v>-1.7001171527966417</v>
      </c>
      <c r="AD549" s="607">
        <v>41395280000161</v>
      </c>
      <c r="AE549" s="401" t="s">
        <v>1804</v>
      </c>
      <c r="AF549" s="401" t="s">
        <v>1018</v>
      </c>
      <c r="AG549" s="405" t="s">
        <v>1835</v>
      </c>
      <c r="AH549" s="405" t="s">
        <v>1019</v>
      </c>
      <c r="AI549" s="405">
        <v>0</v>
      </c>
      <c r="AJ549" s="405">
        <v>0</v>
      </c>
      <c r="AK549" s="405">
        <v>0</v>
      </c>
      <c r="AL549" s="400">
        <v>5.0000000000000001E-4</v>
      </c>
      <c r="AM549" s="400" t="s">
        <v>62</v>
      </c>
      <c r="AN549" s="400" t="s">
        <v>62</v>
      </c>
      <c r="AO549" s="401" t="s">
        <v>1678</v>
      </c>
      <c r="AP549" s="401" t="s">
        <v>24</v>
      </c>
      <c r="AQ549" s="407" t="s">
        <v>977</v>
      </c>
      <c r="AR549" s="400">
        <v>1.6664999999999998E-4</v>
      </c>
      <c r="AS549" s="400">
        <v>1.6664999999999998E-4</v>
      </c>
      <c r="AT549" s="400"/>
      <c r="AW549" s="226"/>
      <c r="AX549" s="226"/>
      <c r="AY549" s="212"/>
      <c r="AZ549" s="212"/>
      <c r="BA549" s="212"/>
      <c r="BB549" s="214"/>
      <c r="BC549" s="212"/>
      <c r="BD549" s="212"/>
      <c r="BE549" s="212"/>
      <c r="BF549" s="212"/>
      <c r="BG549" s="214"/>
      <c r="BH549" s="214"/>
      <c r="BI549" s="227"/>
      <c r="BJ549" s="227"/>
      <c r="BK549" s="227"/>
      <c r="BL549" s="214"/>
      <c r="BM549" s="214"/>
      <c r="BN549" s="214"/>
      <c r="BO549" s="214"/>
      <c r="BP549" s="214"/>
      <c r="BQ549" s="214"/>
      <c r="BR549" s="214"/>
      <c r="BS549" s="214"/>
      <c r="BT549" s="215"/>
      <c r="BU549" s="216"/>
      <c r="BV549" s="217"/>
      <c r="BW549" s="213"/>
    </row>
    <row r="550" spans="2:75" ht="15.75" customHeight="1">
      <c r="B550" s="394" t="s">
        <v>895</v>
      </c>
      <c r="C550" s="395">
        <v>43508005000132</v>
      </c>
      <c r="D550" s="396" t="s">
        <v>27</v>
      </c>
      <c r="E550" s="396" t="s">
        <v>31</v>
      </c>
      <c r="F550" s="396" t="s">
        <v>999</v>
      </c>
      <c r="G550" s="397"/>
      <c r="H550" s="397" t="s">
        <v>62</v>
      </c>
      <c r="I550" s="397" t="s">
        <v>62</v>
      </c>
      <c r="J550" s="397" t="s">
        <v>907</v>
      </c>
      <c r="K550" s="398" t="s">
        <v>82</v>
      </c>
      <c r="L550" s="399"/>
      <c r="M550" s="399" t="s">
        <v>62</v>
      </c>
      <c r="N550" s="398">
        <v>616052</v>
      </c>
      <c r="O550" s="398" t="s">
        <v>1675</v>
      </c>
      <c r="P550" s="402">
        <v>44469</v>
      </c>
      <c r="Q550" s="403">
        <v>9410341.4000000004</v>
      </c>
      <c r="R550" s="403" t="s">
        <v>1781</v>
      </c>
      <c r="S550" s="398">
        <v>13</v>
      </c>
      <c r="T550" s="400">
        <v>-0.78726785015839951</v>
      </c>
      <c r="U550" s="400">
        <v>-10.177165159013621</v>
      </c>
      <c r="V550" s="400" t="s">
        <v>1781</v>
      </c>
      <c r="W550" s="400" t="s">
        <v>1781</v>
      </c>
      <c r="X550" s="400" t="s">
        <v>1781</v>
      </c>
      <c r="Y550" s="400" t="s">
        <v>1781</v>
      </c>
      <c r="Z550" s="400" t="s">
        <v>1781</v>
      </c>
      <c r="AA550" s="400" t="s">
        <v>1781</v>
      </c>
      <c r="AB550" s="400" t="s">
        <v>1781</v>
      </c>
      <c r="AC550" s="404" t="s">
        <v>1781</v>
      </c>
      <c r="AD550" s="607">
        <v>42682760000176</v>
      </c>
      <c r="AE550" s="401" t="s">
        <v>1804</v>
      </c>
      <c r="AF550" s="401" t="s">
        <v>1018</v>
      </c>
      <c r="AG550" s="405" t="s">
        <v>1835</v>
      </c>
      <c r="AH550" s="405" t="s">
        <v>1019</v>
      </c>
      <c r="AI550" s="405">
        <v>0</v>
      </c>
      <c r="AJ550" s="405">
        <v>0</v>
      </c>
      <c r="AK550" s="405">
        <v>0</v>
      </c>
      <c r="AL550" s="400">
        <v>1.3999999999999999E-2</v>
      </c>
      <c r="AM550" s="400">
        <v>0.2</v>
      </c>
      <c r="AN550" s="400" t="s">
        <v>1798</v>
      </c>
      <c r="AO550" s="401" t="s">
        <v>1678</v>
      </c>
      <c r="AP550" s="401" t="s">
        <v>24</v>
      </c>
      <c r="AQ550" s="407" t="s">
        <v>977</v>
      </c>
      <c r="AR550" s="400">
        <v>4.6661999999999997E-3</v>
      </c>
      <c r="AS550" s="400">
        <v>4.6661999999999997E-3</v>
      </c>
      <c r="AT550" s="400"/>
      <c r="AW550" s="226"/>
      <c r="AX550" s="226"/>
      <c r="AY550" s="212"/>
      <c r="AZ550" s="212"/>
      <c r="BA550" s="212"/>
      <c r="BB550" s="214"/>
      <c r="BC550" s="212"/>
      <c r="BD550" s="212"/>
      <c r="BE550" s="212"/>
      <c r="BF550" s="212"/>
      <c r="BG550" s="214"/>
      <c r="BH550" s="214"/>
      <c r="BI550" s="227"/>
      <c r="BJ550" s="227"/>
      <c r="BK550" s="227"/>
      <c r="BL550" s="214"/>
      <c r="BM550" s="214"/>
      <c r="BN550" s="214"/>
      <c r="BO550" s="214"/>
      <c r="BP550" s="214"/>
      <c r="BQ550" s="214"/>
      <c r="BR550" s="214"/>
      <c r="BS550" s="214"/>
      <c r="BT550" s="215"/>
      <c r="BU550" s="216"/>
      <c r="BV550" s="217"/>
      <c r="BW550" s="213"/>
    </row>
    <row r="551" spans="2:75" ht="15.75" customHeight="1">
      <c r="B551" s="394" t="s">
        <v>1615</v>
      </c>
      <c r="C551" s="395">
        <v>43984912000158</v>
      </c>
      <c r="D551" s="396" t="s">
        <v>27</v>
      </c>
      <c r="E551" s="396" t="s">
        <v>31</v>
      </c>
      <c r="F551" s="396" t="s">
        <v>999</v>
      </c>
      <c r="G551" s="397"/>
      <c r="H551" s="397" t="s">
        <v>62</v>
      </c>
      <c r="I551" s="397" t="s">
        <v>62</v>
      </c>
      <c r="J551" s="397" t="s">
        <v>907</v>
      </c>
      <c r="K551" s="398" t="s">
        <v>82</v>
      </c>
      <c r="L551" s="399"/>
      <c r="M551" s="399" t="s">
        <v>62</v>
      </c>
      <c r="N551" s="398">
        <v>626090</v>
      </c>
      <c r="O551" s="398" t="s">
        <v>1675</v>
      </c>
      <c r="P551" s="402">
        <v>44530</v>
      </c>
      <c r="Q551" s="403">
        <v>6729998.2199999997</v>
      </c>
      <c r="R551" s="403" t="s">
        <v>1781</v>
      </c>
      <c r="S551" s="398">
        <v>13</v>
      </c>
      <c r="T551" s="400">
        <v>-0.74418394206754956</v>
      </c>
      <c r="U551" s="400">
        <v>-9.620211069947084</v>
      </c>
      <c r="V551" s="400" t="s">
        <v>1781</v>
      </c>
      <c r="W551" s="400" t="s">
        <v>1781</v>
      </c>
      <c r="X551" s="400" t="s">
        <v>1781</v>
      </c>
      <c r="Y551" s="400" t="s">
        <v>1781</v>
      </c>
      <c r="Z551" s="400" t="s">
        <v>1781</v>
      </c>
      <c r="AA551" s="400" t="s">
        <v>1781</v>
      </c>
      <c r="AB551" s="400" t="s">
        <v>1781</v>
      </c>
      <c r="AC551" s="404" t="s">
        <v>1781</v>
      </c>
      <c r="AD551" s="607">
        <v>40226808000106</v>
      </c>
      <c r="AE551" s="401" t="s">
        <v>1804</v>
      </c>
      <c r="AF551" s="401" t="s">
        <v>1018</v>
      </c>
      <c r="AG551" s="405" t="s">
        <v>1835</v>
      </c>
      <c r="AH551" s="405" t="s">
        <v>1019</v>
      </c>
      <c r="AI551" s="405">
        <v>5000</v>
      </c>
      <c r="AJ551" s="405">
        <v>100</v>
      </c>
      <c r="AK551" s="405">
        <v>100</v>
      </c>
      <c r="AL551" s="400">
        <v>1.3999999999999999E-2</v>
      </c>
      <c r="AM551" s="400">
        <v>0.2</v>
      </c>
      <c r="AN551" s="400" t="s">
        <v>1798</v>
      </c>
      <c r="AO551" s="401" t="s">
        <v>1678</v>
      </c>
      <c r="AP551" s="401" t="s">
        <v>24</v>
      </c>
      <c r="AQ551" s="407" t="s">
        <v>977</v>
      </c>
      <c r="AR551" s="400">
        <v>4.6661999999999997E-3</v>
      </c>
      <c r="AS551" s="400">
        <v>4.6661999999999997E-3</v>
      </c>
      <c r="AT551" s="400"/>
      <c r="AW551" s="226"/>
      <c r="AX551" s="226"/>
      <c r="AY551" s="212"/>
      <c r="AZ551" s="212"/>
      <c r="BA551" s="212"/>
      <c r="BB551" s="214"/>
      <c r="BC551" s="212"/>
      <c r="BD551" s="212"/>
      <c r="BE551" s="212"/>
      <c r="BF551" s="212"/>
      <c r="BG551" s="214"/>
      <c r="BH551" s="214"/>
      <c r="BI551" s="227"/>
      <c r="BJ551" s="227"/>
      <c r="BK551" s="227"/>
      <c r="BL551" s="249"/>
      <c r="BM551" s="214"/>
      <c r="BN551" s="214"/>
      <c r="BO551" s="214"/>
      <c r="BP551" s="214"/>
      <c r="BQ551" s="214"/>
      <c r="BR551" s="214"/>
      <c r="BS551" s="214"/>
      <c r="BT551" s="215"/>
      <c r="BU551" s="216"/>
      <c r="BV551" s="217"/>
      <c r="BW551" s="213"/>
    </row>
    <row r="552" spans="2:75" ht="15.75" customHeight="1">
      <c r="B552" s="394" t="s">
        <v>782</v>
      </c>
      <c r="C552" s="395">
        <v>43507873000106</v>
      </c>
      <c r="D552" s="396" t="s">
        <v>27</v>
      </c>
      <c r="E552" s="396" t="s">
        <v>31</v>
      </c>
      <c r="F552" s="396" t="s">
        <v>999</v>
      </c>
      <c r="G552" s="397"/>
      <c r="H552" s="397" t="s">
        <v>62</v>
      </c>
      <c r="I552" s="397" t="s">
        <v>62</v>
      </c>
      <c r="J552" s="397" t="s">
        <v>907</v>
      </c>
      <c r="K552" s="398" t="s">
        <v>82</v>
      </c>
      <c r="L552" s="399"/>
      <c r="M552" s="399" t="s">
        <v>1775</v>
      </c>
      <c r="N552" s="398">
        <v>619711</v>
      </c>
      <c r="O552" s="398" t="s">
        <v>1675</v>
      </c>
      <c r="P552" s="402">
        <v>44494</v>
      </c>
      <c r="Q552" s="403">
        <v>631568.18999999994</v>
      </c>
      <c r="R552" s="403" t="s">
        <v>1781</v>
      </c>
      <c r="S552" s="398">
        <v>13</v>
      </c>
      <c r="T552" s="400">
        <v>-0.61293726959215333</v>
      </c>
      <c r="U552" s="400">
        <v>-7.9235597179525543</v>
      </c>
      <c r="V552" s="400" t="s">
        <v>1781</v>
      </c>
      <c r="W552" s="400" t="s">
        <v>1781</v>
      </c>
      <c r="X552" s="400" t="s">
        <v>1781</v>
      </c>
      <c r="Y552" s="400" t="s">
        <v>1781</v>
      </c>
      <c r="Z552" s="400" t="s">
        <v>1781</v>
      </c>
      <c r="AA552" s="400" t="s">
        <v>1781</v>
      </c>
      <c r="AB552" s="400" t="s">
        <v>1781</v>
      </c>
      <c r="AC552" s="404" t="s">
        <v>1781</v>
      </c>
      <c r="AD552" s="607">
        <v>35435027000191</v>
      </c>
      <c r="AE552" s="401" t="s">
        <v>1804</v>
      </c>
      <c r="AF552" s="401" t="s">
        <v>1018</v>
      </c>
      <c r="AG552" s="405" t="s">
        <v>1835</v>
      </c>
      <c r="AH552" s="405" t="s">
        <v>1019</v>
      </c>
      <c r="AI552" s="405">
        <v>500</v>
      </c>
      <c r="AJ552" s="405">
        <v>500</v>
      </c>
      <c r="AK552" s="405">
        <v>500</v>
      </c>
      <c r="AL552" s="400">
        <v>5.0000000000000001E-4</v>
      </c>
      <c r="AM552" s="400" t="s">
        <v>62</v>
      </c>
      <c r="AN552" s="400" t="s">
        <v>1798</v>
      </c>
      <c r="AO552" s="401" t="s">
        <v>1678</v>
      </c>
      <c r="AP552" s="401" t="s">
        <v>24</v>
      </c>
      <c r="AQ552" s="407" t="s">
        <v>977</v>
      </c>
      <c r="AR552" s="400">
        <v>1.6664999999999998E-4</v>
      </c>
      <c r="AS552" s="400">
        <v>1.6664999999999998E-4</v>
      </c>
      <c r="AT552" s="400"/>
      <c r="AW552" s="226"/>
      <c r="AX552" s="226"/>
      <c r="AY552" s="212"/>
      <c r="AZ552" s="212"/>
      <c r="BA552" s="212"/>
      <c r="BB552" s="214"/>
      <c r="BC552" s="212"/>
      <c r="BD552" s="212"/>
      <c r="BE552" s="212"/>
      <c r="BF552" s="212"/>
      <c r="BG552" s="214"/>
      <c r="BH552" s="214"/>
      <c r="BI552" s="227"/>
      <c r="BJ552" s="227"/>
      <c r="BK552" s="227"/>
      <c r="BL552" s="214"/>
      <c r="BM552" s="214"/>
      <c r="BN552" s="214"/>
      <c r="BO552" s="214"/>
      <c r="BP552" s="214"/>
      <c r="BQ552" s="214"/>
      <c r="BR552" s="214"/>
      <c r="BS552" s="214"/>
      <c r="BT552" s="215"/>
      <c r="BU552" s="216"/>
      <c r="BV552" s="217"/>
      <c r="BW552" s="213"/>
    </row>
    <row r="553" spans="2:75" ht="15.75" customHeight="1">
      <c r="B553" s="394" t="s">
        <v>341</v>
      </c>
      <c r="C553" s="395">
        <v>27324405000131</v>
      </c>
      <c r="D553" s="396" t="s">
        <v>24</v>
      </c>
      <c r="E553" s="396" t="s">
        <v>911</v>
      </c>
      <c r="F553" s="396" t="s">
        <v>915</v>
      </c>
      <c r="G553" s="397" t="s">
        <v>62</v>
      </c>
      <c r="H553" s="397" t="s">
        <v>1692</v>
      </c>
      <c r="I553" s="397" t="s">
        <v>62</v>
      </c>
      <c r="J553" s="397" t="s">
        <v>907</v>
      </c>
      <c r="K553" s="398" t="s">
        <v>81</v>
      </c>
      <c r="L553" s="399"/>
      <c r="M553" s="399" t="s">
        <v>1775</v>
      </c>
      <c r="N553" s="398">
        <v>441996</v>
      </c>
      <c r="O553" s="398" t="s">
        <v>1675</v>
      </c>
      <c r="P553" s="402">
        <v>42877</v>
      </c>
      <c r="Q553" s="403">
        <v>58067890.469999999</v>
      </c>
      <c r="R553" s="403">
        <v>74265138.602063477</v>
      </c>
      <c r="S553" s="398">
        <v>13</v>
      </c>
      <c r="T553" s="400">
        <v>4.2272682563059494E-2</v>
      </c>
      <c r="U553" s="400">
        <v>0.54646721833268252</v>
      </c>
      <c r="V553" s="400">
        <v>5.4754052662313812E-2</v>
      </c>
      <c r="W553" s="400">
        <v>0.53677279914899934</v>
      </c>
      <c r="X553" s="400">
        <v>9.1780808383400858E-2</v>
      </c>
      <c r="Y553" s="400">
        <v>0.69599054292344986</v>
      </c>
      <c r="Z553" s="400">
        <v>0.18258804378308646</v>
      </c>
      <c r="AA553" s="400">
        <v>1.0378896337637171</v>
      </c>
      <c r="AB553" s="400">
        <v>3.9114029565807014E-2</v>
      </c>
      <c r="AC553" s="404">
        <v>-1.1013187219327158</v>
      </c>
      <c r="AD553" s="607" t="s">
        <v>62</v>
      </c>
      <c r="AE553" s="401" t="s">
        <v>342</v>
      </c>
      <c r="AF553" s="401" t="s">
        <v>1028</v>
      </c>
      <c r="AG553" s="405" t="s">
        <v>1836</v>
      </c>
      <c r="AH553" s="405" t="s">
        <v>1024</v>
      </c>
      <c r="AI553" s="405">
        <v>25000</v>
      </c>
      <c r="AJ553" s="405">
        <v>10000</v>
      </c>
      <c r="AK553" s="405">
        <v>20000</v>
      </c>
      <c r="AL553" s="400">
        <v>5.5000000000000005E-3</v>
      </c>
      <c r="AM553" s="400">
        <v>0.1</v>
      </c>
      <c r="AN553" s="400" t="s">
        <v>103</v>
      </c>
      <c r="AO553" s="401" t="s">
        <v>1678</v>
      </c>
      <c r="AP553" s="401" t="s">
        <v>24</v>
      </c>
      <c r="AQ553" s="407" t="s">
        <v>966</v>
      </c>
      <c r="AR553" s="400">
        <v>1.2833333333333332E-3</v>
      </c>
      <c r="AS553" s="400">
        <v>1.2833333333333332E-3</v>
      </c>
      <c r="AT553" s="400"/>
      <c r="AW553" s="226"/>
      <c r="AX553" s="226"/>
      <c r="AY553" s="212"/>
      <c r="AZ553" s="212"/>
      <c r="BA553" s="212"/>
      <c r="BB553" s="214"/>
      <c r="BC553" s="212"/>
      <c r="BD553" s="212"/>
      <c r="BE553" s="212"/>
      <c r="BF553" s="212"/>
      <c r="BG553" s="214"/>
      <c r="BH553" s="214"/>
      <c r="BI553" s="227"/>
      <c r="BJ553" s="227"/>
      <c r="BK553" s="227"/>
      <c r="BL553" s="249"/>
      <c r="BM553" s="214"/>
      <c r="BN553" s="214"/>
      <c r="BO553" s="214"/>
      <c r="BP553" s="214"/>
      <c r="BQ553" s="214"/>
      <c r="BR553" s="214"/>
      <c r="BS553" s="214"/>
      <c r="BT553" s="215"/>
      <c r="BU553" s="216"/>
      <c r="BV553" s="217"/>
      <c r="BW553" s="213"/>
    </row>
    <row r="554" spans="2:75" ht="15.75" customHeight="1">
      <c r="B554" s="394" t="s">
        <v>1050</v>
      </c>
      <c r="C554" s="395">
        <v>31848238000103</v>
      </c>
      <c r="D554" s="396" t="s">
        <v>27</v>
      </c>
      <c r="E554" s="396" t="s">
        <v>903</v>
      </c>
      <c r="F554" s="396"/>
      <c r="G554" s="397"/>
      <c r="H554" s="397" t="s">
        <v>62</v>
      </c>
      <c r="I554" s="397" t="s">
        <v>62</v>
      </c>
      <c r="J554" s="397" t="s">
        <v>904</v>
      </c>
      <c r="K554" s="398" t="s">
        <v>81</v>
      </c>
      <c r="L554" s="399"/>
      <c r="M554" s="399" t="s">
        <v>1775</v>
      </c>
      <c r="N554" s="398">
        <v>509892</v>
      </c>
      <c r="O554" s="398" t="s">
        <v>1675</v>
      </c>
      <c r="P554" s="402">
        <v>43658</v>
      </c>
      <c r="Q554" s="403">
        <v>2262268.5499999998</v>
      </c>
      <c r="R554" s="403">
        <v>3482117.4941666676</v>
      </c>
      <c r="S554" s="398">
        <v>13</v>
      </c>
      <c r="T554" s="400">
        <v>-5.3367427989555849E-2</v>
      </c>
      <c r="U554" s="400">
        <v>-0.68989115794859113</v>
      </c>
      <c r="V554" s="400">
        <v>-0.17308578445774614</v>
      </c>
      <c r="W554" s="400">
        <v>-1.6968194407321273</v>
      </c>
      <c r="X554" s="400">
        <v>-7.3739058769766053E-2</v>
      </c>
      <c r="Y554" s="400">
        <v>-0.5591766781291011</v>
      </c>
      <c r="Z554" s="400">
        <v>3.7952160272171964E-2</v>
      </c>
      <c r="AA554" s="400">
        <v>0.21573238263191935</v>
      </c>
      <c r="AB554" s="400">
        <v>0.17331498170270546</v>
      </c>
      <c r="AC554" s="404">
        <v>-1.5700749830704859</v>
      </c>
      <c r="AD554" s="607" t="s">
        <v>62</v>
      </c>
      <c r="AE554" s="401" t="s">
        <v>125</v>
      </c>
      <c r="AF554" s="401" t="s">
        <v>1051</v>
      </c>
      <c r="AG554" s="405" t="s">
        <v>1051</v>
      </c>
      <c r="AH554" s="405" t="s">
        <v>1024</v>
      </c>
      <c r="AI554" s="405">
        <v>5000</v>
      </c>
      <c r="AJ554" s="405">
        <v>500</v>
      </c>
      <c r="AK554" s="405">
        <v>5000</v>
      </c>
      <c r="AL554" s="400">
        <v>1.9650000000000001E-2</v>
      </c>
      <c r="AM554" s="400">
        <v>0.2</v>
      </c>
      <c r="AN554" s="400" t="s">
        <v>964</v>
      </c>
      <c r="AO554" s="401" t="s">
        <v>1675</v>
      </c>
      <c r="AP554" s="401" t="s">
        <v>1021</v>
      </c>
      <c r="AQ554" s="407" t="s">
        <v>963</v>
      </c>
      <c r="AR554" s="400">
        <v>1.3333333333333333E-3</v>
      </c>
      <c r="AS554" s="400">
        <v>1.3333333333333333E-3</v>
      </c>
      <c r="AT554" s="400"/>
      <c r="AW554" s="226"/>
      <c r="AX554" s="226"/>
      <c r="AY554" s="212"/>
      <c r="AZ554" s="212"/>
      <c r="BA554" s="212"/>
      <c r="BB554" s="214"/>
      <c r="BC554" s="212"/>
      <c r="BD554" s="212"/>
      <c r="BE554" s="212"/>
      <c r="BF554" s="212"/>
      <c r="BG554" s="214"/>
      <c r="BH554" s="214"/>
      <c r="BI554" s="227"/>
      <c r="BJ554" s="227"/>
      <c r="BK554" s="227"/>
      <c r="BL554" s="214"/>
      <c r="BM554" s="214"/>
      <c r="BN554" s="214"/>
      <c r="BO554" s="214"/>
      <c r="BP554" s="214"/>
      <c r="BQ554" s="214"/>
      <c r="BR554" s="214"/>
      <c r="BS554" s="214"/>
      <c r="BT554" s="215"/>
      <c r="BU554" s="216"/>
      <c r="BV554" s="217"/>
      <c r="BW554" s="213"/>
    </row>
    <row r="555" spans="2:75" ht="15.75" customHeight="1">
      <c r="B555" s="394" t="s">
        <v>293</v>
      </c>
      <c r="C555" s="395">
        <v>13155995000101</v>
      </c>
      <c r="D555" s="396" t="s">
        <v>27</v>
      </c>
      <c r="E555" s="396" t="s">
        <v>903</v>
      </c>
      <c r="F555" s="396"/>
      <c r="G555" s="397"/>
      <c r="H555" s="397" t="s">
        <v>62</v>
      </c>
      <c r="I555" s="397" t="s">
        <v>62</v>
      </c>
      <c r="J555" s="397" t="s">
        <v>904</v>
      </c>
      <c r="K555" s="398" t="s">
        <v>81</v>
      </c>
      <c r="L555" s="399"/>
      <c r="M555" s="399" t="s">
        <v>1775</v>
      </c>
      <c r="N555" s="398">
        <v>289140</v>
      </c>
      <c r="O555" s="398" t="s">
        <v>1675</v>
      </c>
      <c r="P555" s="402">
        <v>40802</v>
      </c>
      <c r="Q555" s="403">
        <v>140563845.65000001</v>
      </c>
      <c r="R555" s="403">
        <v>151542825.07503977</v>
      </c>
      <c r="S555" s="398">
        <v>14</v>
      </c>
      <c r="T555" s="400">
        <v>5.6849573694760291E-2</v>
      </c>
      <c r="U555" s="400">
        <v>0.73490553512973134</v>
      </c>
      <c r="V555" s="400">
        <v>-0.11648045801563067</v>
      </c>
      <c r="W555" s="400">
        <v>-1.1418979683715971</v>
      </c>
      <c r="X555" s="400">
        <v>-2.1059589757095099E-2</v>
      </c>
      <c r="Y555" s="400">
        <v>-0.15969869482470805</v>
      </c>
      <c r="Z555" s="400">
        <v>3.0372141104899608E-3</v>
      </c>
      <c r="AA555" s="400">
        <v>1.7264509633190029E-2</v>
      </c>
      <c r="AB555" s="400">
        <v>0.21599854298955165</v>
      </c>
      <c r="AC555" s="404">
        <v>-0.91498889122752702</v>
      </c>
      <c r="AD555" s="607" t="s">
        <v>62</v>
      </c>
      <c r="AE555" s="401" t="s">
        <v>292</v>
      </c>
      <c r="AF555" s="401" t="s">
        <v>1051</v>
      </c>
      <c r="AG555" s="405" t="s">
        <v>1051</v>
      </c>
      <c r="AH555" s="405" t="s">
        <v>1024</v>
      </c>
      <c r="AI555" s="405">
        <v>500</v>
      </c>
      <c r="AJ555" s="405">
        <v>500</v>
      </c>
      <c r="AK555" s="405">
        <v>500</v>
      </c>
      <c r="AL555" s="400">
        <v>0.02</v>
      </c>
      <c r="AM555" s="400">
        <v>0.2</v>
      </c>
      <c r="AN555" s="400" t="s">
        <v>964</v>
      </c>
      <c r="AO555" s="401" t="s">
        <v>1675</v>
      </c>
      <c r="AP555" s="401" t="s">
        <v>1021</v>
      </c>
      <c r="AQ555" s="407" t="s">
        <v>968</v>
      </c>
      <c r="AR555" s="400">
        <v>3.3333333333333335E-3</v>
      </c>
      <c r="AS555" s="400">
        <v>3.3333333333333335E-3</v>
      </c>
      <c r="AT555" s="400"/>
      <c r="AW555" s="226"/>
      <c r="AX555" s="226"/>
      <c r="AY555" s="212"/>
      <c r="AZ555" s="212"/>
      <c r="BA555" s="212"/>
      <c r="BB555" s="214"/>
      <c r="BC555" s="212"/>
      <c r="BD555" s="212"/>
      <c r="BE555" s="212"/>
      <c r="BF555" s="212"/>
      <c r="BG555" s="214"/>
      <c r="BH555" s="214"/>
      <c r="BI555" s="227"/>
      <c r="BJ555" s="227"/>
      <c r="BK555" s="227"/>
      <c r="BL555" s="214"/>
      <c r="BM555" s="214"/>
      <c r="BN555" s="214"/>
      <c r="BO555" s="214"/>
      <c r="BP555" s="214"/>
      <c r="BQ555" s="214"/>
      <c r="BR555" s="214"/>
      <c r="BS555" s="214"/>
      <c r="BT555" s="215"/>
      <c r="BU555" s="216"/>
      <c r="BV555" s="217"/>
      <c r="BW555" s="213"/>
    </row>
    <row r="556" spans="2:75" ht="15.75" customHeight="1">
      <c r="B556" s="394" t="s">
        <v>358</v>
      </c>
      <c r="C556" s="395">
        <v>24623392000103</v>
      </c>
      <c r="D556" s="396" t="s">
        <v>27</v>
      </c>
      <c r="E556" s="396" t="s">
        <v>910</v>
      </c>
      <c r="F556" s="396"/>
      <c r="G556" s="397"/>
      <c r="H556" s="397" t="s">
        <v>1693</v>
      </c>
      <c r="I556" s="397" t="s">
        <v>62</v>
      </c>
      <c r="J556" s="397" t="s">
        <v>904</v>
      </c>
      <c r="K556" s="398" t="s">
        <v>81</v>
      </c>
      <c r="L556" s="399"/>
      <c r="M556" s="399" t="s">
        <v>62</v>
      </c>
      <c r="N556" s="398">
        <v>420591</v>
      </c>
      <c r="O556" s="398" t="s">
        <v>1675</v>
      </c>
      <c r="P556" s="402">
        <v>42562</v>
      </c>
      <c r="Q556" s="403">
        <v>19076564.600000001</v>
      </c>
      <c r="R556" s="403">
        <v>17893028.365158737</v>
      </c>
      <c r="S556" s="398">
        <v>14</v>
      </c>
      <c r="T556" s="400">
        <v>0.11064787588552383</v>
      </c>
      <c r="U556" s="400">
        <v>1.4303666879759502</v>
      </c>
      <c r="V556" s="400">
        <v>0.10320206366794404</v>
      </c>
      <c r="W556" s="400">
        <v>1.0117253043284529</v>
      </c>
      <c r="X556" s="400">
        <v>0.33024121327579081</v>
      </c>
      <c r="Y556" s="400">
        <v>2.5042791120707246</v>
      </c>
      <c r="Z556" s="400">
        <v>0.76101644732156104</v>
      </c>
      <c r="AA556" s="400">
        <v>4.3258641991754869</v>
      </c>
      <c r="AB556" s="400">
        <v>0.24738513363878367</v>
      </c>
      <c r="AC556" s="404">
        <v>0.12774169300612562</v>
      </c>
      <c r="AD556" s="607" t="s">
        <v>62</v>
      </c>
      <c r="AE556" s="401" t="s">
        <v>356</v>
      </c>
      <c r="AF556" s="401" t="s">
        <v>1018</v>
      </c>
      <c r="AG556" s="405" t="s">
        <v>1835</v>
      </c>
      <c r="AH556" s="405" t="s">
        <v>1024</v>
      </c>
      <c r="AI556" s="405">
        <v>5000</v>
      </c>
      <c r="AJ556" s="405">
        <v>1000</v>
      </c>
      <c r="AK556" s="405">
        <v>1000</v>
      </c>
      <c r="AL556" s="400">
        <v>0.02</v>
      </c>
      <c r="AM556" s="400">
        <v>0.2</v>
      </c>
      <c r="AN556" s="400" t="s">
        <v>103</v>
      </c>
      <c r="AO556" s="401" t="s">
        <v>1678</v>
      </c>
      <c r="AP556" s="401" t="s">
        <v>24</v>
      </c>
      <c r="AQ556" s="407" t="s">
        <v>966</v>
      </c>
      <c r="AR556" s="400">
        <v>4.6666666666666662E-3</v>
      </c>
      <c r="AS556" s="400">
        <v>4.6666666666666662E-3</v>
      </c>
      <c r="AT556" s="400"/>
      <c r="AW556" s="226"/>
      <c r="AX556" s="226"/>
      <c r="AY556" s="212"/>
      <c r="AZ556" s="212"/>
      <c r="BA556" s="212"/>
      <c r="BB556" s="214"/>
      <c r="BC556" s="212"/>
      <c r="BD556" s="212"/>
      <c r="BE556" s="212"/>
      <c r="BF556" s="212"/>
      <c r="BG556" s="214"/>
      <c r="BH556" s="214"/>
      <c r="BI556" s="227"/>
      <c r="BJ556" s="227"/>
      <c r="BK556" s="227"/>
      <c r="BL556" s="214"/>
      <c r="BM556" s="214"/>
      <c r="BN556" s="214"/>
      <c r="BO556" s="214"/>
      <c r="BP556" s="214"/>
      <c r="BQ556" s="214"/>
      <c r="BR556" s="214"/>
      <c r="BS556" s="214"/>
      <c r="BT556" s="215"/>
      <c r="BU556" s="216"/>
      <c r="BV556" s="217"/>
      <c r="BW556" s="213"/>
    </row>
    <row r="557" spans="2:75" ht="15.75" customHeight="1">
      <c r="B557" s="394" t="s">
        <v>394</v>
      </c>
      <c r="C557" s="395">
        <v>7266253000150</v>
      </c>
      <c r="D557" s="396" t="s">
        <v>27</v>
      </c>
      <c r="E557" s="396" t="s">
        <v>903</v>
      </c>
      <c r="F557" s="396"/>
      <c r="G557" s="397"/>
      <c r="H557" s="397" t="s">
        <v>62</v>
      </c>
      <c r="I557" s="397" t="s">
        <v>62</v>
      </c>
      <c r="J557" s="397" t="s">
        <v>904</v>
      </c>
      <c r="K557" s="398" t="s">
        <v>81</v>
      </c>
      <c r="L557" s="399"/>
      <c r="M557" s="399" t="s">
        <v>62</v>
      </c>
      <c r="N557" s="398">
        <v>156981</v>
      </c>
      <c r="O557" s="398" t="s">
        <v>1675</v>
      </c>
      <c r="P557" s="402">
        <v>38611</v>
      </c>
      <c r="Q557" s="403">
        <v>21827155.710000001</v>
      </c>
      <c r="R557" s="403">
        <v>24975840.935515858</v>
      </c>
      <c r="S557" s="398">
        <v>14</v>
      </c>
      <c r="T557" s="400">
        <v>-8.8241307723799345E-2</v>
      </c>
      <c r="U557" s="400">
        <v>-1.1407126080047114</v>
      </c>
      <c r="V557" s="400">
        <v>-0.22467290518009486</v>
      </c>
      <c r="W557" s="400">
        <v>-2.2025457174873706</v>
      </c>
      <c r="X557" s="400">
        <v>-0.17010072424250267</v>
      </c>
      <c r="Y557" s="400">
        <v>-1.2899046925220019</v>
      </c>
      <c r="Z557" s="400">
        <v>-0.1060948538230293</v>
      </c>
      <c r="AA557" s="400">
        <v>-0.60307754383641166</v>
      </c>
      <c r="AB557" s="400">
        <v>0.23873749317710669</v>
      </c>
      <c r="AC557" s="404">
        <v>-1.353033837981648</v>
      </c>
      <c r="AD557" s="607">
        <v>11361527000168</v>
      </c>
      <c r="AE557" s="401" t="s">
        <v>395</v>
      </c>
      <c r="AF557" s="401" t="s">
        <v>1018</v>
      </c>
      <c r="AG557" s="405" t="s">
        <v>1835</v>
      </c>
      <c r="AH557" s="405" t="s">
        <v>1024</v>
      </c>
      <c r="AI557" s="405">
        <v>1000</v>
      </c>
      <c r="AJ557" s="405">
        <v>1000</v>
      </c>
      <c r="AK557" s="405">
        <v>1000</v>
      </c>
      <c r="AL557" s="400">
        <v>0.02</v>
      </c>
      <c r="AM557" s="400">
        <v>0.2</v>
      </c>
      <c r="AN557" s="400" t="s">
        <v>62</v>
      </c>
      <c r="AO557" s="401" t="s">
        <v>1678</v>
      </c>
      <c r="AP557" s="401" t="s">
        <v>1021</v>
      </c>
      <c r="AQ557" s="407" t="s">
        <v>957</v>
      </c>
      <c r="AR557" s="400">
        <v>4.6666666666666662E-3</v>
      </c>
      <c r="AS557" s="400">
        <v>4.6666666666666662E-3</v>
      </c>
      <c r="AT557" s="400"/>
      <c r="AW557" s="226"/>
      <c r="AX557" s="226"/>
      <c r="AY557" s="212"/>
      <c r="AZ557" s="212"/>
      <c r="BA557" s="212"/>
      <c r="BB557" s="214"/>
      <c r="BC557" s="212"/>
      <c r="BD557" s="212"/>
      <c r="BE557" s="212"/>
      <c r="BF557" s="212"/>
      <c r="BG557" s="214"/>
      <c r="BH557" s="214"/>
      <c r="BI557" s="227"/>
      <c r="BJ557" s="227"/>
      <c r="BK557" s="227"/>
      <c r="BL557" s="214"/>
      <c r="BM557" s="214"/>
      <c r="BN557" s="214"/>
      <c r="BO557" s="214"/>
      <c r="BP557" s="214"/>
      <c r="BQ557" s="214"/>
      <c r="BR557" s="214"/>
      <c r="BS557" s="214"/>
      <c r="BT557" s="215"/>
      <c r="BU557" s="216"/>
      <c r="BV557" s="217"/>
      <c r="BW557" s="213"/>
    </row>
    <row r="558" spans="2:75" ht="15.75" customHeight="1">
      <c r="B558" s="394" t="s">
        <v>880</v>
      </c>
      <c r="C558" s="395">
        <v>6940782000125</v>
      </c>
      <c r="D558" s="396" t="s">
        <v>27</v>
      </c>
      <c r="E558" s="396" t="s">
        <v>910</v>
      </c>
      <c r="F558" s="396"/>
      <c r="G558" s="397"/>
      <c r="H558" s="397" t="s">
        <v>1693</v>
      </c>
      <c r="I558" s="397" t="s">
        <v>62</v>
      </c>
      <c r="J558" s="397" t="s">
        <v>904</v>
      </c>
      <c r="K558" s="398" t="s">
        <v>81</v>
      </c>
      <c r="L558" s="399"/>
      <c r="M558" s="399" t="s">
        <v>62</v>
      </c>
      <c r="N558" s="398">
        <v>141690</v>
      </c>
      <c r="O558" s="398" t="s">
        <v>1675</v>
      </c>
      <c r="P558" s="402">
        <v>38238</v>
      </c>
      <c r="Q558" s="403">
        <v>10595223.32</v>
      </c>
      <c r="R558" s="403">
        <v>5752900.9848412704</v>
      </c>
      <c r="S558" s="398">
        <v>14</v>
      </c>
      <c r="T558" s="400">
        <v>-3.5858440678693593E-2</v>
      </c>
      <c r="U558" s="400">
        <v>-0.46354906155297876</v>
      </c>
      <c r="V558" s="400">
        <v>-0.15421133934012887</v>
      </c>
      <c r="W558" s="400">
        <v>-1.5117867674312018</v>
      </c>
      <c r="X558" s="400">
        <v>-5.2190999820325046E-2</v>
      </c>
      <c r="Y558" s="400">
        <v>-0.395773832683252</v>
      </c>
      <c r="Z558" s="400">
        <v>6.9863928696820787E-2</v>
      </c>
      <c r="AA558" s="400">
        <v>0.39712921977837978</v>
      </c>
      <c r="AB558" s="400">
        <v>0.20510978539164365</v>
      </c>
      <c r="AC558" s="404">
        <v>-1.1877745874036709</v>
      </c>
      <c r="AD558" s="607" t="s">
        <v>62</v>
      </c>
      <c r="AE558" s="401" t="s">
        <v>579</v>
      </c>
      <c r="AF558" s="401" t="s">
        <v>1026</v>
      </c>
      <c r="AG558" s="405" t="s">
        <v>1027</v>
      </c>
      <c r="AH558" s="405" t="s">
        <v>1024</v>
      </c>
      <c r="AI558" s="405">
        <v>1000</v>
      </c>
      <c r="AJ558" s="405">
        <v>1000</v>
      </c>
      <c r="AK558" s="405">
        <v>1000</v>
      </c>
      <c r="AL558" s="400">
        <v>5.0000000000000001E-3</v>
      </c>
      <c r="AM558" s="400">
        <v>0.2</v>
      </c>
      <c r="AN558" s="400" t="s">
        <v>964</v>
      </c>
      <c r="AO558" s="401" t="s">
        <v>1675</v>
      </c>
      <c r="AP558" s="401" t="s">
        <v>1021</v>
      </c>
      <c r="AQ558" s="407" t="s">
        <v>957</v>
      </c>
      <c r="AR558" s="400">
        <v>8.0000000000000002E-3</v>
      </c>
      <c r="AS558" s="400">
        <v>8.0000000000000002E-3</v>
      </c>
      <c r="AT558" s="400"/>
      <c r="AW558" s="226"/>
      <c r="AX558" s="226"/>
      <c r="AY558" s="212"/>
      <c r="AZ558" s="212"/>
      <c r="BA558" s="212"/>
      <c r="BB558" s="214"/>
      <c r="BC558" s="212"/>
      <c r="BD558" s="212"/>
      <c r="BE558" s="212"/>
      <c r="BF558" s="212"/>
      <c r="BG558" s="214"/>
      <c r="BH558" s="214"/>
      <c r="BI558" s="227"/>
      <c r="BJ558" s="227"/>
      <c r="BK558" s="227"/>
      <c r="BL558" s="214"/>
      <c r="BM558" s="214"/>
      <c r="BN558" s="214"/>
      <c r="BO558" s="214"/>
      <c r="BP558" s="214"/>
      <c r="BQ558" s="214"/>
      <c r="BR558" s="214"/>
      <c r="BS558" s="214"/>
      <c r="BT558" s="215"/>
      <c r="BU558" s="216"/>
      <c r="BV558" s="217"/>
      <c r="BW558" s="213"/>
    </row>
    <row r="559" spans="2:75" ht="15.75" customHeight="1">
      <c r="B559" s="394" t="s">
        <v>690</v>
      </c>
      <c r="C559" s="395">
        <v>11447072000106</v>
      </c>
      <c r="D559" s="396" t="s">
        <v>27</v>
      </c>
      <c r="E559" s="396" t="s">
        <v>903</v>
      </c>
      <c r="F559" s="396"/>
      <c r="G559" s="397"/>
      <c r="H559" s="397" t="s">
        <v>62</v>
      </c>
      <c r="I559" s="397" t="s">
        <v>62</v>
      </c>
      <c r="J559" s="397" t="s">
        <v>904</v>
      </c>
      <c r="K559" s="398" t="s">
        <v>81</v>
      </c>
      <c r="L559" s="399"/>
      <c r="M559" s="399" t="s">
        <v>62</v>
      </c>
      <c r="N559" s="398">
        <v>242950</v>
      </c>
      <c r="O559" s="398" t="s">
        <v>1675</v>
      </c>
      <c r="P559" s="402">
        <v>40228</v>
      </c>
      <c r="Q559" s="403">
        <v>36915603.270000003</v>
      </c>
      <c r="R559" s="403">
        <v>42854850.396785691</v>
      </c>
      <c r="S559" s="398">
        <v>14</v>
      </c>
      <c r="T559" s="400">
        <v>-9.2761420943561879E-2</v>
      </c>
      <c r="U559" s="400">
        <v>-1.1991449938384635</v>
      </c>
      <c r="V559" s="400">
        <v>-0.1638477860375992</v>
      </c>
      <c r="W559" s="400">
        <v>-1.6062561667933328</v>
      </c>
      <c r="X559" s="400">
        <v>0.18090256072631261</v>
      </c>
      <c r="Y559" s="400">
        <v>1.3718169808462883</v>
      </c>
      <c r="Z559" s="400">
        <v>0.1793390364867109</v>
      </c>
      <c r="AA559" s="400">
        <v>1.0194212230010884</v>
      </c>
      <c r="AB559" s="400">
        <v>0.21657426102317745</v>
      </c>
      <c r="AC559" s="404">
        <v>-1.1664453798039796</v>
      </c>
      <c r="AD559" s="607" t="s">
        <v>62</v>
      </c>
      <c r="AE559" s="401" t="s">
        <v>1598</v>
      </c>
      <c r="AF559" s="401" t="s">
        <v>1018</v>
      </c>
      <c r="AG559" s="405" t="s">
        <v>1835</v>
      </c>
      <c r="AH559" s="405" t="s">
        <v>1024</v>
      </c>
      <c r="AI559" s="405">
        <v>500</v>
      </c>
      <c r="AJ559" s="405">
        <v>500</v>
      </c>
      <c r="AK559" s="405">
        <v>500</v>
      </c>
      <c r="AL559" s="400">
        <v>0.02</v>
      </c>
      <c r="AM559" s="400">
        <v>0.2</v>
      </c>
      <c r="AN559" s="400" t="s">
        <v>1798</v>
      </c>
      <c r="AO559" s="401" t="s">
        <v>1678</v>
      </c>
      <c r="AP559" s="401" t="s">
        <v>1021</v>
      </c>
      <c r="AQ559" s="407" t="s">
        <v>957</v>
      </c>
      <c r="AR559" s="400">
        <v>6.6666666666666662E-3</v>
      </c>
      <c r="AS559" s="400">
        <v>6.6666666666666662E-3</v>
      </c>
      <c r="AT559" s="400"/>
      <c r="AW559" s="226"/>
      <c r="AX559" s="226"/>
      <c r="AY559" s="212"/>
      <c r="AZ559" s="212"/>
      <c r="BA559" s="212"/>
      <c r="BB559" s="214"/>
      <c r="BC559" s="212"/>
      <c r="BD559" s="212"/>
      <c r="BE559" s="212"/>
      <c r="BF559" s="212"/>
      <c r="BG559" s="214"/>
      <c r="BH559" s="214"/>
      <c r="BI559" s="227"/>
      <c r="BJ559" s="227"/>
      <c r="BK559" s="227"/>
      <c r="BL559" s="214"/>
      <c r="BM559" s="214"/>
      <c r="BN559" s="214"/>
      <c r="BO559" s="214"/>
      <c r="BP559" s="214"/>
      <c r="BQ559" s="214"/>
      <c r="BR559" s="214"/>
      <c r="BS559" s="214"/>
      <c r="BT559" s="215"/>
      <c r="BU559" s="216"/>
      <c r="BV559" s="217"/>
      <c r="BW559" s="213"/>
    </row>
    <row r="560" spans="2:75" ht="15.75" customHeight="1">
      <c r="B560" s="394" t="s">
        <v>1606</v>
      </c>
      <c r="C560" s="395">
        <v>31132367000192</v>
      </c>
      <c r="D560" s="396" t="s">
        <v>27</v>
      </c>
      <c r="E560" s="396" t="s">
        <v>903</v>
      </c>
      <c r="F560" s="396"/>
      <c r="G560" s="397"/>
      <c r="H560" s="397" t="s">
        <v>62</v>
      </c>
      <c r="I560" s="397" t="s">
        <v>62</v>
      </c>
      <c r="J560" s="397" t="s">
        <v>904</v>
      </c>
      <c r="K560" s="398" t="s">
        <v>81</v>
      </c>
      <c r="L560" s="399"/>
      <c r="M560" s="399" t="s">
        <v>1775</v>
      </c>
      <c r="N560" s="398">
        <v>484687</v>
      </c>
      <c r="O560" s="398" t="s">
        <v>1675</v>
      </c>
      <c r="P560" s="402">
        <v>43479</v>
      </c>
      <c r="Q560" s="403">
        <v>28277210.120000001</v>
      </c>
      <c r="R560" s="403">
        <v>29075101.641666666</v>
      </c>
      <c r="S560" s="398">
        <v>14</v>
      </c>
      <c r="T560" s="400">
        <v>-1.1478949183141296E-3</v>
      </c>
      <c r="U560" s="400">
        <v>-1.4839061656747251E-2</v>
      </c>
      <c r="V560" s="400">
        <v>-0.13215342480825942</v>
      </c>
      <c r="W560" s="400">
        <v>-1.2955454491915699</v>
      </c>
      <c r="X560" s="400">
        <v>2.3501823433483615E-2</v>
      </c>
      <c r="Y560" s="400">
        <v>0.17821859645027482</v>
      </c>
      <c r="Z560" s="400">
        <v>0.2239478362031877</v>
      </c>
      <c r="AA560" s="400">
        <v>1.2729921022388115</v>
      </c>
      <c r="AB560" s="400">
        <v>0.29803853238788891</v>
      </c>
      <c r="AC560" s="404">
        <v>-0.65295200624859306</v>
      </c>
      <c r="AD560" s="607" t="s">
        <v>62</v>
      </c>
      <c r="AE560" s="401" t="s">
        <v>692</v>
      </c>
      <c r="AF560" s="401" t="s">
        <v>1028</v>
      </c>
      <c r="AG560" s="405" t="s">
        <v>1836</v>
      </c>
      <c r="AH560" s="405" t="s">
        <v>1024</v>
      </c>
      <c r="AI560" s="405">
        <v>500</v>
      </c>
      <c r="AJ560" s="405">
        <v>100</v>
      </c>
      <c r="AK560" s="405">
        <v>100</v>
      </c>
      <c r="AL560" s="400">
        <v>0.02</v>
      </c>
      <c r="AM560" s="400">
        <v>0.2</v>
      </c>
      <c r="AN560" s="400" t="s">
        <v>1798</v>
      </c>
      <c r="AO560" s="401" t="s">
        <v>1675</v>
      </c>
      <c r="AP560" s="401" t="s">
        <v>1021</v>
      </c>
      <c r="AQ560" s="407" t="s">
        <v>957</v>
      </c>
      <c r="AR560" s="400">
        <v>3.3333333333333331E-3</v>
      </c>
      <c r="AS560" s="400">
        <v>3.3333333333333331E-3</v>
      </c>
      <c r="AT560" s="400"/>
      <c r="AW560" s="226"/>
      <c r="AX560" s="226"/>
      <c r="AY560" s="212"/>
      <c r="AZ560" s="212"/>
      <c r="BA560" s="212"/>
      <c r="BB560" s="214"/>
      <c r="BC560" s="212"/>
      <c r="BD560" s="212"/>
      <c r="BE560" s="212"/>
      <c r="BF560" s="212"/>
      <c r="BG560" s="214"/>
      <c r="BH560" s="214"/>
      <c r="BI560" s="227"/>
      <c r="BJ560" s="227"/>
      <c r="BK560" s="227"/>
      <c r="BL560" s="214"/>
      <c r="BM560" s="214"/>
      <c r="BN560" s="214"/>
      <c r="BO560" s="214"/>
      <c r="BP560" s="214"/>
      <c r="BQ560" s="214"/>
      <c r="BR560" s="214"/>
      <c r="BS560" s="214"/>
      <c r="BT560" s="215"/>
      <c r="BU560" s="216"/>
      <c r="BV560" s="217"/>
      <c r="BW560" s="213"/>
    </row>
    <row r="561" spans="2:75" ht="15.75" customHeight="1">
      <c r="B561" s="394" t="s">
        <v>1609</v>
      </c>
      <c r="C561" s="395">
        <v>12287682000144</v>
      </c>
      <c r="D561" s="396" t="s">
        <v>27</v>
      </c>
      <c r="E561" s="396" t="s">
        <v>903</v>
      </c>
      <c r="F561" s="396"/>
      <c r="G561" s="397"/>
      <c r="H561" s="397" t="s">
        <v>62</v>
      </c>
      <c r="I561" s="397" t="s">
        <v>62</v>
      </c>
      <c r="J561" s="397" t="s">
        <v>904</v>
      </c>
      <c r="K561" s="398" t="s">
        <v>81</v>
      </c>
      <c r="L561" s="399"/>
      <c r="M561" s="399" t="s">
        <v>62</v>
      </c>
      <c r="N561" s="398">
        <v>270466</v>
      </c>
      <c r="O561" s="398" t="s">
        <v>1675</v>
      </c>
      <c r="P561" s="402">
        <v>40633</v>
      </c>
      <c r="Q561" s="403">
        <v>84099400.650000006</v>
      </c>
      <c r="R561" s="403">
        <v>102948050.51456352</v>
      </c>
      <c r="S561" s="398">
        <v>14</v>
      </c>
      <c r="T561" s="400">
        <v>8.2179540244822435E-2</v>
      </c>
      <c r="U561" s="400">
        <v>1.0623509566599076</v>
      </c>
      <c r="V561" s="400">
        <v>-2.8131654420626706E-2</v>
      </c>
      <c r="W561" s="400">
        <v>-0.27578427812787959</v>
      </c>
      <c r="X561" s="400">
        <v>0.1108331880266622</v>
      </c>
      <c r="Y561" s="400">
        <v>0.84046819882406343</v>
      </c>
      <c r="Z561" s="400">
        <v>0.14207911380618055</v>
      </c>
      <c r="AA561" s="400">
        <v>0.8076237432553619</v>
      </c>
      <c r="AB561" s="400">
        <v>0.18560476022236241</v>
      </c>
      <c r="AC561" s="404">
        <v>-0.58447822827100115</v>
      </c>
      <c r="AD561" s="607" t="s">
        <v>62</v>
      </c>
      <c r="AE561" s="401" t="s">
        <v>696</v>
      </c>
      <c r="AF561" s="401" t="s">
        <v>1026</v>
      </c>
      <c r="AG561" s="405" t="s">
        <v>1027</v>
      </c>
      <c r="AH561" s="405" t="s">
        <v>1024</v>
      </c>
      <c r="AI561" s="405">
        <v>500</v>
      </c>
      <c r="AJ561" s="405">
        <v>500</v>
      </c>
      <c r="AK561" s="405">
        <v>500</v>
      </c>
      <c r="AL561" s="400">
        <v>2.9670000000000002E-2</v>
      </c>
      <c r="AM561" s="400" t="s">
        <v>62</v>
      </c>
      <c r="AN561" s="400" t="s">
        <v>1086</v>
      </c>
      <c r="AO561" s="401" t="s">
        <v>1678</v>
      </c>
      <c r="AP561" s="401" t="s">
        <v>1021</v>
      </c>
      <c r="AQ561" s="407" t="s">
        <v>965</v>
      </c>
      <c r="AR561" s="400">
        <v>7.4174999999999996E-3</v>
      </c>
      <c r="AS561" s="400">
        <v>7.4174999999999996E-3</v>
      </c>
      <c r="AT561" s="400"/>
      <c r="AW561" s="226"/>
      <c r="AX561" s="226"/>
      <c r="AY561" s="212"/>
      <c r="AZ561" s="212"/>
      <c r="BA561" s="212"/>
      <c r="BB561" s="214"/>
      <c r="BC561" s="212"/>
      <c r="BD561" s="212"/>
      <c r="BE561" s="212"/>
      <c r="BF561" s="212"/>
      <c r="BG561" s="214"/>
      <c r="BH561" s="214"/>
      <c r="BI561" s="227"/>
      <c r="BJ561" s="227"/>
      <c r="BK561" s="227"/>
      <c r="BL561" s="214"/>
      <c r="BM561" s="214"/>
      <c r="BN561" s="214"/>
      <c r="BO561" s="214"/>
      <c r="BP561" s="214"/>
      <c r="BQ561" s="214"/>
      <c r="BR561" s="214"/>
      <c r="BS561" s="214"/>
      <c r="BT561" s="215"/>
      <c r="BU561" s="216"/>
      <c r="BV561" s="217"/>
      <c r="BW561" s="213"/>
    </row>
    <row r="562" spans="2:75" ht="15.75" customHeight="1">
      <c r="B562" s="394" t="s">
        <v>1318</v>
      </c>
      <c r="C562" s="395">
        <v>27826059000190</v>
      </c>
      <c r="D562" s="396" t="s">
        <v>18</v>
      </c>
      <c r="E562" s="396" t="s">
        <v>916</v>
      </c>
      <c r="F562" s="396" t="s">
        <v>961</v>
      </c>
      <c r="G562" s="397" t="s">
        <v>1048</v>
      </c>
      <c r="H562" s="397" t="s">
        <v>62</v>
      </c>
      <c r="I562" s="397"/>
      <c r="J562" s="397" t="s">
        <v>904</v>
      </c>
      <c r="K562" s="398" t="s">
        <v>81</v>
      </c>
      <c r="L562" s="399"/>
      <c r="M562" s="399" t="s">
        <v>62</v>
      </c>
      <c r="N562" s="398">
        <v>451703</v>
      </c>
      <c r="O562" s="398" t="s">
        <v>1675</v>
      </c>
      <c r="P562" s="402">
        <v>43039</v>
      </c>
      <c r="Q562" s="403">
        <v>285870599.62</v>
      </c>
      <c r="R562" s="403">
        <v>201595926.65801588</v>
      </c>
      <c r="S562" s="398">
        <v>15</v>
      </c>
      <c r="T562" s="400">
        <v>8.9148642531748923E-2</v>
      </c>
      <c r="U562" s="400">
        <v>1.1524419021619248</v>
      </c>
      <c r="V562" s="400">
        <v>0.13203273930126125</v>
      </c>
      <c r="W562" s="400">
        <v>1.2943623276825988</v>
      </c>
      <c r="X562" s="400">
        <v>0.18617651980953265</v>
      </c>
      <c r="Y562" s="400">
        <v>1.411810370644653</v>
      </c>
      <c r="Z562" s="400">
        <v>0.16208718692553248</v>
      </c>
      <c r="AA562" s="400">
        <v>0.92135611724821731</v>
      </c>
      <c r="AB562" s="400">
        <v>7.2841136790539147E-3</v>
      </c>
      <c r="AC562" s="404">
        <v>3.6956690339351201</v>
      </c>
      <c r="AD562" s="607" t="s">
        <v>62</v>
      </c>
      <c r="AE562" s="401" t="s">
        <v>297</v>
      </c>
      <c r="AF562" s="401" t="s">
        <v>1018</v>
      </c>
      <c r="AG562" s="405" t="s">
        <v>1835</v>
      </c>
      <c r="AH562" s="405" t="s">
        <v>1024</v>
      </c>
      <c r="AI562" s="405">
        <v>500</v>
      </c>
      <c r="AJ562" s="405">
        <v>100</v>
      </c>
      <c r="AK562" s="405">
        <v>500</v>
      </c>
      <c r="AL562" s="400">
        <v>6.0000000000000001E-3</v>
      </c>
      <c r="AM562" s="400">
        <v>0.2</v>
      </c>
      <c r="AN562" s="400" t="s">
        <v>103</v>
      </c>
      <c r="AO562" s="401" t="s">
        <v>1678</v>
      </c>
      <c r="AP562" s="401" t="s">
        <v>18</v>
      </c>
      <c r="AQ562" s="407" t="s">
        <v>973</v>
      </c>
      <c r="AR562" s="400">
        <v>1.8E-3</v>
      </c>
      <c r="AS562" s="400">
        <v>1.8E-3</v>
      </c>
      <c r="AT562" s="400"/>
      <c r="AW562" s="226"/>
      <c r="AX562" s="226"/>
      <c r="AY562" s="212"/>
      <c r="AZ562" s="212"/>
      <c r="BA562" s="212"/>
      <c r="BB562" s="214"/>
      <c r="BC562" s="212"/>
      <c r="BD562" s="212"/>
      <c r="BE562" s="212"/>
      <c r="BF562" s="212"/>
      <c r="BG562" s="214"/>
      <c r="BH562" s="214"/>
      <c r="BI562" s="227"/>
      <c r="BJ562" s="227"/>
      <c r="BK562" s="227"/>
      <c r="BL562" s="214"/>
      <c r="BM562" s="214"/>
      <c r="BN562" s="214"/>
      <c r="BO562" s="214"/>
      <c r="BP562" s="214"/>
      <c r="BQ562" s="214"/>
      <c r="BR562" s="214"/>
      <c r="BS562" s="214"/>
      <c r="BT562" s="215"/>
      <c r="BU562" s="216"/>
      <c r="BV562" s="217"/>
      <c r="BW562" s="213"/>
    </row>
    <row r="563" spans="2:75" ht="15.75" customHeight="1">
      <c r="B563" s="394" t="s">
        <v>1559</v>
      </c>
      <c r="C563" s="395">
        <v>16599959000125</v>
      </c>
      <c r="D563" s="396" t="s">
        <v>18</v>
      </c>
      <c r="E563" s="396" t="s">
        <v>916</v>
      </c>
      <c r="F563" s="396" t="s">
        <v>961</v>
      </c>
      <c r="G563" s="397" t="s">
        <v>1048</v>
      </c>
      <c r="H563" s="397" t="s">
        <v>62</v>
      </c>
      <c r="I563" s="397" t="s">
        <v>62</v>
      </c>
      <c r="J563" s="397" t="s">
        <v>904</v>
      </c>
      <c r="K563" s="398" t="s">
        <v>81</v>
      </c>
      <c r="L563" s="399"/>
      <c r="M563" s="399" t="s">
        <v>62</v>
      </c>
      <c r="N563" s="398">
        <v>317748</v>
      </c>
      <c r="O563" s="398" t="s">
        <v>1675</v>
      </c>
      <c r="P563" s="402">
        <v>41180</v>
      </c>
      <c r="Q563" s="403">
        <v>87814007.599999994</v>
      </c>
      <c r="R563" s="403">
        <v>74322143.130476162</v>
      </c>
      <c r="S563" s="398">
        <v>15</v>
      </c>
      <c r="T563" s="400">
        <v>9.3172615300869843E-2</v>
      </c>
      <c r="U563" s="400">
        <v>1.2044605835528608</v>
      </c>
      <c r="V563" s="400">
        <v>0.12469217077395278</v>
      </c>
      <c r="W563" s="400">
        <v>1.2224002111969201</v>
      </c>
      <c r="X563" s="400">
        <v>0.19305127384239351</v>
      </c>
      <c r="Y563" s="400">
        <v>1.4639428793474349</v>
      </c>
      <c r="Z563" s="400">
        <v>0.17643997609896767</v>
      </c>
      <c r="AA563" s="400">
        <v>1.002942023915806</v>
      </c>
      <c r="AB563" s="400">
        <v>3.7241690389012367E-3</v>
      </c>
      <c r="AC563" s="404">
        <v>5.4754786073483599</v>
      </c>
      <c r="AD563" s="607" t="s">
        <v>62</v>
      </c>
      <c r="AE563" s="401" t="s">
        <v>641</v>
      </c>
      <c r="AF563" s="401" t="s">
        <v>1018</v>
      </c>
      <c r="AG563" s="405" t="s">
        <v>1835</v>
      </c>
      <c r="AH563" s="405" t="s">
        <v>1024</v>
      </c>
      <c r="AI563" s="405">
        <v>500</v>
      </c>
      <c r="AJ563" s="405">
        <v>0</v>
      </c>
      <c r="AK563" s="405">
        <v>0</v>
      </c>
      <c r="AL563" s="400">
        <v>7.4999999999999997E-3</v>
      </c>
      <c r="AM563" s="400" t="s">
        <v>62</v>
      </c>
      <c r="AN563" s="400" t="s">
        <v>103</v>
      </c>
      <c r="AO563" s="401" t="s">
        <v>1678</v>
      </c>
      <c r="AP563" s="401" t="s">
        <v>18</v>
      </c>
      <c r="AQ563" s="407" t="s">
        <v>973</v>
      </c>
      <c r="AR563" s="400">
        <v>1.4999999999999998E-3</v>
      </c>
      <c r="AS563" s="400">
        <v>1.4999999999999998E-3</v>
      </c>
      <c r="AT563" s="400"/>
      <c r="AW563" s="226"/>
      <c r="AX563" s="226"/>
      <c r="AY563" s="212"/>
      <c r="AZ563" s="212"/>
      <c r="BA563" s="212"/>
      <c r="BB563" s="214"/>
      <c r="BC563" s="212"/>
      <c r="BD563" s="212"/>
      <c r="BE563" s="212"/>
      <c r="BF563" s="212"/>
      <c r="BG563" s="214"/>
      <c r="BH563" s="214"/>
      <c r="BI563" s="227"/>
      <c r="BJ563" s="227"/>
      <c r="BK563" s="227"/>
      <c r="BL563" s="214"/>
      <c r="BM563" s="214"/>
      <c r="BN563" s="214"/>
      <c r="BO563" s="214"/>
      <c r="BP563" s="214"/>
      <c r="BQ563" s="214"/>
      <c r="BR563" s="214"/>
      <c r="BS563" s="214"/>
      <c r="BT563" s="215"/>
      <c r="BU563" s="216"/>
      <c r="BV563" s="217"/>
      <c r="BW563" s="213"/>
    </row>
    <row r="564" spans="2:75" ht="15.75" customHeight="1">
      <c r="B564" s="394" t="s">
        <v>1298</v>
      </c>
      <c r="C564" s="395">
        <v>33736845000107</v>
      </c>
      <c r="D564" s="396" t="s">
        <v>27</v>
      </c>
      <c r="E564" s="396" t="s">
        <v>31</v>
      </c>
      <c r="F564" s="396" t="s">
        <v>999</v>
      </c>
      <c r="G564" s="397"/>
      <c r="H564" s="397" t="s">
        <v>62</v>
      </c>
      <c r="I564" s="397" t="s">
        <v>62</v>
      </c>
      <c r="J564" s="397" t="s">
        <v>907</v>
      </c>
      <c r="K564" s="398" t="s">
        <v>82</v>
      </c>
      <c r="L564" s="399"/>
      <c r="M564" s="399" t="s">
        <v>62</v>
      </c>
      <c r="N564" s="398">
        <v>504505</v>
      </c>
      <c r="O564" s="398" t="s">
        <v>1675</v>
      </c>
      <c r="P564" s="402">
        <v>43677</v>
      </c>
      <c r="Q564" s="403">
        <v>97388405.969999999</v>
      </c>
      <c r="R564" s="403">
        <v>257174199.54821435</v>
      </c>
      <c r="S564" s="398">
        <v>15</v>
      </c>
      <c r="T564" s="400">
        <v>-0.60332921813063189</v>
      </c>
      <c r="U564" s="400">
        <v>-7.7993545613968385</v>
      </c>
      <c r="V564" s="400">
        <v>-0.5809579796010983</v>
      </c>
      <c r="W564" s="400">
        <v>-5.695330769790929</v>
      </c>
      <c r="X564" s="400">
        <v>0.68811617780681189</v>
      </c>
      <c r="Y564" s="400">
        <v>5.2181099798723096</v>
      </c>
      <c r="Z564" s="400">
        <v>1.670794180091888</v>
      </c>
      <c r="AA564" s="400">
        <v>9.4973357715044049</v>
      </c>
      <c r="AB564" s="400">
        <v>0.64738171929304544</v>
      </c>
      <c r="AC564" s="404">
        <v>-1.1638697482365963</v>
      </c>
      <c r="AD564" s="607" t="s">
        <v>62</v>
      </c>
      <c r="AE564" s="401" t="s">
        <v>360</v>
      </c>
      <c r="AF564" s="401" t="s">
        <v>1018</v>
      </c>
      <c r="AG564" s="405" t="s">
        <v>1835</v>
      </c>
      <c r="AH564" s="405" t="s">
        <v>1035</v>
      </c>
      <c r="AI564" s="405">
        <v>500</v>
      </c>
      <c r="AJ564" s="405">
        <v>100</v>
      </c>
      <c r="AK564" s="405">
        <v>100</v>
      </c>
      <c r="AL564" s="400">
        <v>0.01</v>
      </c>
      <c r="AM564" s="400" t="s">
        <v>62</v>
      </c>
      <c r="AN564" s="400" t="s">
        <v>62</v>
      </c>
      <c r="AO564" s="401" t="s">
        <v>1678</v>
      </c>
      <c r="AP564" s="401" t="s">
        <v>24</v>
      </c>
      <c r="AQ564" s="407" t="s">
        <v>969</v>
      </c>
      <c r="AR564" s="400">
        <v>6.6666666666666662E-3</v>
      </c>
      <c r="AS564" s="400">
        <v>6.6666666666666662E-3</v>
      </c>
      <c r="AT564" s="400"/>
      <c r="AW564" s="226"/>
      <c r="AX564" s="226"/>
      <c r="AY564" s="212"/>
      <c r="AZ564" s="212"/>
      <c r="BA564" s="212"/>
      <c r="BB564" s="214"/>
      <c r="BC564" s="212"/>
      <c r="BD564" s="212"/>
      <c r="BE564" s="212"/>
      <c r="BF564" s="212"/>
      <c r="BG564" s="214"/>
      <c r="BH564" s="214"/>
      <c r="BI564" s="227"/>
      <c r="BJ564" s="227"/>
      <c r="BK564" s="227"/>
      <c r="BL564" s="214"/>
      <c r="BM564" s="214"/>
      <c r="BN564" s="214"/>
      <c r="BO564" s="214"/>
      <c r="BP564" s="214"/>
      <c r="BQ564" s="214"/>
      <c r="BR564" s="214"/>
      <c r="BS564" s="214"/>
      <c r="BT564" s="215"/>
      <c r="BU564" s="216"/>
      <c r="BV564" s="217"/>
      <c r="BW564" s="213"/>
    </row>
    <row r="565" spans="2:75" ht="15.75" customHeight="1">
      <c r="B565" s="394" t="s">
        <v>762</v>
      </c>
      <c r="C565" s="395">
        <v>25274966000148</v>
      </c>
      <c r="D565" s="396" t="s">
        <v>18</v>
      </c>
      <c r="E565" s="396" t="s">
        <v>916</v>
      </c>
      <c r="F565" s="396" t="s">
        <v>983</v>
      </c>
      <c r="G565" s="397"/>
      <c r="H565" s="397" t="s">
        <v>62</v>
      </c>
      <c r="I565" s="397" t="s">
        <v>1673</v>
      </c>
      <c r="J565" s="397" t="s">
        <v>904</v>
      </c>
      <c r="K565" s="398" t="s">
        <v>81</v>
      </c>
      <c r="L565" s="399"/>
      <c r="M565" s="399" t="s">
        <v>62</v>
      </c>
      <c r="N565" s="398">
        <v>427616</v>
      </c>
      <c r="O565" s="398" t="s">
        <v>1675</v>
      </c>
      <c r="P565" s="402">
        <v>42681</v>
      </c>
      <c r="Q565" s="403">
        <v>3323101.49</v>
      </c>
      <c r="R565" s="403">
        <v>4398580.8413888887</v>
      </c>
      <c r="S565" s="398">
        <v>15</v>
      </c>
      <c r="T565" s="400">
        <v>8.3467772869320278E-2</v>
      </c>
      <c r="U565" s="400">
        <v>1.0790041912357973</v>
      </c>
      <c r="V565" s="400">
        <v>0.15755683296555323</v>
      </c>
      <c r="W565" s="400">
        <v>1.5445837914054683</v>
      </c>
      <c r="X565" s="400">
        <v>7.2679002476814025E-2</v>
      </c>
      <c r="Y565" s="400">
        <v>0.55113807868923681</v>
      </c>
      <c r="Z565" s="400">
        <v>3.5718425258933095E-2</v>
      </c>
      <c r="AA565" s="400">
        <v>0.20303510866599697</v>
      </c>
      <c r="AB565" s="400">
        <v>2.8963119553108038E-2</v>
      </c>
      <c r="AC565" s="404">
        <v>1.7129951794034901</v>
      </c>
      <c r="AD565" s="607" t="s">
        <v>62</v>
      </c>
      <c r="AE565" s="401" t="s">
        <v>763</v>
      </c>
      <c r="AF565" s="401" t="s">
        <v>1528</v>
      </c>
      <c r="AG565" s="405" t="s">
        <v>1528</v>
      </c>
      <c r="AH565" s="405" t="s">
        <v>1024</v>
      </c>
      <c r="AI565" s="405">
        <v>1000</v>
      </c>
      <c r="AJ565" s="405">
        <v>1000</v>
      </c>
      <c r="AK565" s="405">
        <v>1000</v>
      </c>
      <c r="AL565" s="400">
        <v>6.0000000000000001E-3</v>
      </c>
      <c r="AM565" s="400">
        <v>0.2</v>
      </c>
      <c r="AN565" s="400" t="s">
        <v>103</v>
      </c>
      <c r="AO565" s="401" t="s">
        <v>1678</v>
      </c>
      <c r="AP565" s="401" t="s">
        <v>18</v>
      </c>
      <c r="AQ565" s="407" t="s">
        <v>1730</v>
      </c>
      <c r="AR565" s="400">
        <v>8.8000000000000003E-4</v>
      </c>
      <c r="AS565" s="400">
        <v>8.8000000000000003E-4</v>
      </c>
      <c r="AT565" s="400"/>
      <c r="AW565" s="226"/>
      <c r="AX565" s="226"/>
      <c r="AY565" s="212"/>
      <c r="AZ565" s="212"/>
      <c r="BA565" s="212"/>
      <c r="BB565" s="214"/>
      <c r="BC565" s="212"/>
      <c r="BD565" s="212"/>
      <c r="BE565" s="212"/>
      <c r="BF565" s="212"/>
      <c r="BG565" s="214"/>
      <c r="BH565" s="214"/>
      <c r="BI565" s="227"/>
      <c r="BJ565" s="227"/>
      <c r="BK565" s="227"/>
      <c r="BL565" s="214"/>
      <c r="BM565" s="214"/>
      <c r="BN565" s="214"/>
      <c r="BO565" s="214"/>
      <c r="BP565" s="214"/>
      <c r="BQ565" s="214"/>
      <c r="BR565" s="214"/>
      <c r="BS565" s="214"/>
      <c r="BT565" s="215"/>
      <c r="BU565" s="216"/>
      <c r="BV565" s="217"/>
      <c r="BW565" s="213"/>
    </row>
    <row r="566" spans="2:75" ht="15.75" customHeight="1">
      <c r="B566" s="394" t="s">
        <v>1592</v>
      </c>
      <c r="C566" s="395">
        <v>10326625000100</v>
      </c>
      <c r="D566" s="396" t="s">
        <v>18</v>
      </c>
      <c r="E566" s="396" t="s">
        <v>916</v>
      </c>
      <c r="F566" s="396" t="s">
        <v>983</v>
      </c>
      <c r="G566" s="397" t="s">
        <v>1048</v>
      </c>
      <c r="H566" s="397" t="s">
        <v>62</v>
      </c>
      <c r="I566" s="397" t="s">
        <v>1673</v>
      </c>
      <c r="J566" s="397" t="s">
        <v>904</v>
      </c>
      <c r="K566" s="398" t="s">
        <v>81</v>
      </c>
      <c r="L566" s="399"/>
      <c r="M566" s="399" t="s">
        <v>62</v>
      </c>
      <c r="N566" s="398">
        <v>222836</v>
      </c>
      <c r="O566" s="398" t="s">
        <v>1675</v>
      </c>
      <c r="P566" s="402">
        <v>39829</v>
      </c>
      <c r="Q566" s="403">
        <v>335036509.44999999</v>
      </c>
      <c r="R566" s="403">
        <v>269605539.12873024</v>
      </c>
      <c r="S566" s="398">
        <v>15</v>
      </c>
      <c r="T566" s="400">
        <v>8.7247909272893498E-2</v>
      </c>
      <c r="U566" s="400">
        <v>1.1278707523369829</v>
      </c>
      <c r="V566" s="400">
        <v>0.11751886895354713</v>
      </c>
      <c r="W566" s="400">
        <v>1.1520778677344801</v>
      </c>
      <c r="X566" s="400">
        <v>0.17936150305153276</v>
      </c>
      <c r="Y566" s="400">
        <v>1.3601308605490481</v>
      </c>
      <c r="Z566" s="400">
        <v>0.20872591448440425</v>
      </c>
      <c r="AA566" s="400">
        <v>1.1864657644208936</v>
      </c>
      <c r="AB566" s="400">
        <v>1.6209397691270418E-3</v>
      </c>
      <c r="AC566" s="404">
        <v>8.6275058533318791</v>
      </c>
      <c r="AD566" s="607" t="s">
        <v>62</v>
      </c>
      <c r="AE566" s="401" t="s">
        <v>677</v>
      </c>
      <c r="AF566" s="401" t="s">
        <v>1028</v>
      </c>
      <c r="AG566" s="405" t="s">
        <v>1836</v>
      </c>
      <c r="AH566" s="405" t="s">
        <v>1024</v>
      </c>
      <c r="AI566" s="405">
        <v>1000</v>
      </c>
      <c r="AJ566" s="405">
        <v>100</v>
      </c>
      <c r="AK566" s="405">
        <v>0</v>
      </c>
      <c r="AL566" s="400">
        <v>5.0000000000000001E-3</v>
      </c>
      <c r="AM566" s="400">
        <v>0.2</v>
      </c>
      <c r="AN566" s="400" t="s">
        <v>1798</v>
      </c>
      <c r="AO566" s="401" t="s">
        <v>1678</v>
      </c>
      <c r="AP566" s="401" t="s">
        <v>18</v>
      </c>
      <c r="AQ566" s="407" t="s">
        <v>973</v>
      </c>
      <c r="AR566" s="400">
        <v>1.3500000000000001E-3</v>
      </c>
      <c r="AS566" s="400">
        <v>1.3500000000000001E-3</v>
      </c>
      <c r="AT566" s="400"/>
      <c r="AW566" s="226"/>
      <c r="AX566" s="226"/>
      <c r="AY566" s="212"/>
      <c r="AZ566" s="212"/>
      <c r="BA566" s="212"/>
      <c r="BB566" s="214"/>
      <c r="BC566" s="212"/>
      <c r="BD566" s="212"/>
      <c r="BE566" s="212"/>
      <c r="BF566" s="212"/>
      <c r="BG566" s="214"/>
      <c r="BH566" s="214"/>
      <c r="BI566" s="227"/>
      <c r="BJ566" s="227"/>
      <c r="BK566" s="227"/>
      <c r="BL566" s="214"/>
      <c r="BM566" s="214"/>
      <c r="BN566" s="214"/>
      <c r="BO566" s="214"/>
      <c r="BP566" s="214"/>
      <c r="BQ566" s="214"/>
      <c r="BR566" s="214"/>
      <c r="BS566" s="214"/>
      <c r="BT566" s="215"/>
      <c r="BU566" s="216"/>
      <c r="BV566" s="217"/>
      <c r="BW566" s="213"/>
    </row>
    <row r="567" spans="2:75" ht="15.75" customHeight="1">
      <c r="B567" s="394" t="s">
        <v>570</v>
      </c>
      <c r="C567" s="395">
        <v>40102306000173</v>
      </c>
      <c r="D567" s="396" t="s">
        <v>27</v>
      </c>
      <c r="E567" s="396" t="s">
        <v>31</v>
      </c>
      <c r="F567" s="396" t="s">
        <v>32</v>
      </c>
      <c r="G567" s="397"/>
      <c r="H567" s="397" t="s">
        <v>62</v>
      </c>
      <c r="I567" s="397" t="s">
        <v>62</v>
      </c>
      <c r="J567" s="397" t="s">
        <v>988</v>
      </c>
      <c r="K567" s="398" t="s">
        <v>82</v>
      </c>
      <c r="L567" s="399"/>
      <c r="M567" s="399" t="s">
        <v>1775</v>
      </c>
      <c r="N567" s="398">
        <v>568767</v>
      </c>
      <c r="O567" s="398" t="s">
        <v>1675</v>
      </c>
      <c r="P567" s="402">
        <v>44195</v>
      </c>
      <c r="Q567" s="403">
        <v>80957607.049999997</v>
      </c>
      <c r="R567" s="403">
        <v>109287732.0750397</v>
      </c>
      <c r="S567" s="398">
        <v>15</v>
      </c>
      <c r="T567" s="400">
        <v>-0.22624850941451924</v>
      </c>
      <c r="U567" s="400">
        <v>-2.9247586406950701</v>
      </c>
      <c r="V567" s="400">
        <v>-8.2300245812882866E-2</v>
      </c>
      <c r="W567" s="400">
        <v>-0.8068175992028026</v>
      </c>
      <c r="X567" s="400" t="s">
        <v>1781</v>
      </c>
      <c r="Y567" s="400" t="s">
        <v>1781</v>
      </c>
      <c r="Z567" s="400" t="s">
        <v>1781</v>
      </c>
      <c r="AA567" s="400" t="s">
        <v>1781</v>
      </c>
      <c r="AB567" s="400">
        <v>0.19308675285811283</v>
      </c>
      <c r="AC567" s="404">
        <v>-0.85172484596598097</v>
      </c>
      <c r="AD567" s="607">
        <v>40102272000117</v>
      </c>
      <c r="AE567" s="401" t="s">
        <v>571</v>
      </c>
      <c r="AF567" s="401" t="s">
        <v>1018</v>
      </c>
      <c r="AG567" s="405" t="s">
        <v>1835</v>
      </c>
      <c r="AH567" s="405" t="s">
        <v>1024</v>
      </c>
      <c r="AI567" s="405">
        <v>1000</v>
      </c>
      <c r="AJ567" s="405">
        <v>1000</v>
      </c>
      <c r="AK567" s="405">
        <v>1000</v>
      </c>
      <c r="AL567" s="400">
        <v>1.4999999999999999E-2</v>
      </c>
      <c r="AM567" s="400">
        <v>0.2</v>
      </c>
      <c r="AN567" s="400" t="s">
        <v>62</v>
      </c>
      <c r="AO567" s="401" t="s">
        <v>1675</v>
      </c>
      <c r="AP567" s="401" t="s">
        <v>1021</v>
      </c>
      <c r="AQ567" s="407" t="s">
        <v>957</v>
      </c>
      <c r="AR567" s="400">
        <v>3.0000000000000001E-3</v>
      </c>
      <c r="AS567" s="400">
        <v>3.0000000000000001E-3</v>
      </c>
      <c r="AT567" s="400"/>
      <c r="AW567" s="226"/>
      <c r="AX567" s="226"/>
      <c r="AY567" s="212"/>
      <c r="AZ567" s="212"/>
      <c r="BA567" s="212"/>
      <c r="BB567" s="214"/>
      <c r="BC567" s="212"/>
      <c r="BD567" s="212"/>
      <c r="BE567" s="212"/>
      <c r="BF567" s="212"/>
      <c r="BG567" s="214"/>
      <c r="BH567" s="214"/>
      <c r="BI567" s="227"/>
      <c r="BJ567" s="227"/>
      <c r="BK567" s="227"/>
      <c r="BL567" s="249"/>
      <c r="BM567" s="214"/>
      <c r="BN567" s="214"/>
      <c r="BO567" s="214"/>
      <c r="BP567" s="214"/>
      <c r="BQ567" s="214"/>
      <c r="BR567" s="214"/>
      <c r="BS567" s="214"/>
      <c r="BT567" s="215"/>
      <c r="BU567" s="216"/>
      <c r="BV567" s="217"/>
      <c r="BW567" s="213"/>
    </row>
    <row r="568" spans="2:75" ht="15.75" customHeight="1">
      <c r="B568" s="394" t="s">
        <v>874</v>
      </c>
      <c r="C568" s="395">
        <v>41088682000113</v>
      </c>
      <c r="D568" s="396" t="s">
        <v>27</v>
      </c>
      <c r="E568" s="396" t="s">
        <v>31</v>
      </c>
      <c r="F568" s="396" t="s">
        <v>32</v>
      </c>
      <c r="G568" s="397"/>
      <c r="H568" s="397" t="s">
        <v>62</v>
      </c>
      <c r="I568" s="397" t="s">
        <v>62</v>
      </c>
      <c r="J568" s="397" t="s">
        <v>988</v>
      </c>
      <c r="K568" s="398" t="s">
        <v>81</v>
      </c>
      <c r="L568" s="399"/>
      <c r="M568" s="399" t="s">
        <v>1775</v>
      </c>
      <c r="N568" s="398">
        <v>634964</v>
      </c>
      <c r="O568" s="398" t="s">
        <v>1675</v>
      </c>
      <c r="P568" s="402">
        <v>44348</v>
      </c>
      <c r="Q568" s="403">
        <v>28185394.440000001</v>
      </c>
      <c r="R568" s="403">
        <v>11466992.891111108</v>
      </c>
      <c r="S568" s="398">
        <v>15</v>
      </c>
      <c r="T568" s="400">
        <v>-0.12114614471774476</v>
      </c>
      <c r="U568" s="400">
        <v>-1.5660798582365427</v>
      </c>
      <c r="V568" s="400">
        <v>-1.554543601656222E-2</v>
      </c>
      <c r="W568" s="400">
        <v>-0.15239725278536403</v>
      </c>
      <c r="X568" s="400" t="s">
        <v>1781</v>
      </c>
      <c r="Y568" s="400" t="s">
        <v>1781</v>
      </c>
      <c r="Z568" s="400" t="s">
        <v>1781</v>
      </c>
      <c r="AA568" s="400" t="s">
        <v>1781</v>
      </c>
      <c r="AB568" s="400">
        <v>0.17268030582022775</v>
      </c>
      <c r="AC568" s="404">
        <v>-0.56704352501972966</v>
      </c>
      <c r="AD568" s="607">
        <v>41536017000145</v>
      </c>
      <c r="AE568" s="401" t="s">
        <v>571</v>
      </c>
      <c r="AF568" s="401" t="s">
        <v>1018</v>
      </c>
      <c r="AG568" s="405" t="s">
        <v>1835</v>
      </c>
      <c r="AH568" s="405" t="s">
        <v>1024</v>
      </c>
      <c r="AI568" s="405">
        <v>1000</v>
      </c>
      <c r="AJ568" s="405">
        <v>1000</v>
      </c>
      <c r="AK568" s="405">
        <v>1000</v>
      </c>
      <c r="AL568" s="400">
        <v>1.4999999999999999E-2</v>
      </c>
      <c r="AM568" s="400">
        <v>0.2</v>
      </c>
      <c r="AN568" s="400" t="s">
        <v>62</v>
      </c>
      <c r="AO568" s="401" t="s">
        <v>1675</v>
      </c>
      <c r="AP568" s="401" t="s">
        <v>1021</v>
      </c>
      <c r="AQ568" s="407" t="s">
        <v>957</v>
      </c>
      <c r="AR568" s="400">
        <v>3.0000000000000001E-3</v>
      </c>
      <c r="AS568" s="400">
        <v>3.0000000000000001E-3</v>
      </c>
      <c r="AT568" s="400"/>
      <c r="AX568" s="226"/>
      <c r="AY568" s="212"/>
      <c r="AZ568" s="212"/>
      <c r="BA568" s="212"/>
      <c r="BB568" s="214"/>
      <c r="BC568" s="212"/>
      <c r="BD568" s="212"/>
      <c r="BE568" s="212"/>
      <c r="BF568" s="212"/>
      <c r="BG568" s="214"/>
      <c r="BH568" s="214"/>
      <c r="BI568" s="227"/>
      <c r="BJ568" s="227"/>
      <c r="BK568" s="227"/>
      <c r="BL568" s="214"/>
      <c r="BM568" s="214"/>
      <c r="BN568" s="214"/>
      <c r="BO568" s="214"/>
      <c r="BP568" s="214"/>
      <c r="BQ568" s="214"/>
      <c r="BR568" s="214"/>
      <c r="BS568" s="214"/>
      <c r="BT568" s="215"/>
      <c r="BU568" s="216"/>
      <c r="BV568" s="217"/>
      <c r="BW568" s="213"/>
    </row>
    <row r="569" spans="2:75" ht="15.75" customHeight="1">
      <c r="B569" s="394" t="s">
        <v>1239</v>
      </c>
      <c r="C569" s="395">
        <v>26142614000100</v>
      </c>
      <c r="D569" s="396" t="s">
        <v>18</v>
      </c>
      <c r="E569" s="396" t="s">
        <v>917</v>
      </c>
      <c r="F569" s="396" t="s">
        <v>990</v>
      </c>
      <c r="G569" s="397" t="s">
        <v>1048</v>
      </c>
      <c r="H569" s="397" t="s">
        <v>62</v>
      </c>
      <c r="I569" s="397"/>
      <c r="J569" s="397" t="s">
        <v>904</v>
      </c>
      <c r="K569" s="398" t="s">
        <v>81</v>
      </c>
      <c r="L569" s="399"/>
      <c r="M569" s="399" t="s">
        <v>62</v>
      </c>
      <c r="N569" s="398">
        <v>431923</v>
      </c>
      <c r="O569" s="398" t="s">
        <v>1675</v>
      </c>
      <c r="P569" s="402">
        <v>42675</v>
      </c>
      <c r="Q569" s="403">
        <v>85323823.939999998</v>
      </c>
      <c r="R569" s="403">
        <v>93512239.999047592</v>
      </c>
      <c r="S569" s="398">
        <v>15</v>
      </c>
      <c r="T569" s="400">
        <v>5.5720333638414887E-2</v>
      </c>
      <c r="U569" s="400">
        <v>0.72030762851473529</v>
      </c>
      <c r="V569" s="400">
        <v>8.8760415207804977E-2</v>
      </c>
      <c r="W569" s="400">
        <v>0.87014886036944405</v>
      </c>
      <c r="X569" s="400">
        <v>0.16562324054624433</v>
      </c>
      <c r="Y569" s="400">
        <v>1.2559511202711244</v>
      </c>
      <c r="Z569" s="400">
        <v>0.21253906883121698</v>
      </c>
      <c r="AA569" s="400">
        <v>1.2081409699080592</v>
      </c>
      <c r="AB569" s="400">
        <v>2.7034999100929082E-2</v>
      </c>
      <c r="AC569" s="404">
        <v>-0.43404030872130378</v>
      </c>
      <c r="AD569" s="607" t="s">
        <v>62</v>
      </c>
      <c r="AE569" s="401" t="s">
        <v>292</v>
      </c>
      <c r="AF569" s="401" t="s">
        <v>1051</v>
      </c>
      <c r="AG569" s="405" t="s">
        <v>1051</v>
      </c>
      <c r="AH569" s="405" t="s">
        <v>1024</v>
      </c>
      <c r="AI569" s="405">
        <v>100</v>
      </c>
      <c r="AJ569" s="405">
        <v>0</v>
      </c>
      <c r="AK569" s="405">
        <v>100</v>
      </c>
      <c r="AL569" s="400">
        <v>7.4999999999999997E-3</v>
      </c>
      <c r="AM569" s="400" t="s">
        <v>62</v>
      </c>
      <c r="AN569" s="400" t="s">
        <v>1086</v>
      </c>
      <c r="AO569" s="401" t="s">
        <v>1678</v>
      </c>
      <c r="AP569" s="401" t="s">
        <v>24</v>
      </c>
      <c r="AQ569" s="407" t="s">
        <v>969</v>
      </c>
      <c r="AR569" s="400">
        <v>1E-3</v>
      </c>
      <c r="AS569" s="400">
        <v>1E-3</v>
      </c>
      <c r="AT569" s="400"/>
      <c r="AW569" s="226"/>
      <c r="AX569" s="226"/>
      <c r="AY569" s="212"/>
      <c r="AZ569" s="212"/>
      <c r="BA569" s="212"/>
      <c r="BB569" s="214"/>
      <c r="BC569" s="212"/>
      <c r="BD569" s="212"/>
      <c r="BE569" s="212"/>
      <c r="BF569" s="212"/>
      <c r="BG569" s="214"/>
      <c r="BH569" s="214"/>
      <c r="BI569" s="227"/>
      <c r="BJ569" s="227"/>
      <c r="BK569" s="227"/>
      <c r="BL569" s="249"/>
      <c r="BM569" s="214"/>
      <c r="BN569" s="214"/>
      <c r="BO569" s="214"/>
      <c r="BP569" s="214"/>
      <c r="BQ569" s="214"/>
      <c r="BR569" s="214"/>
      <c r="BS569" s="214"/>
      <c r="BT569" s="215"/>
      <c r="BU569" s="216"/>
      <c r="BV569" s="217"/>
      <c r="BW569" s="213"/>
    </row>
    <row r="570" spans="2:75" ht="15.75" customHeight="1">
      <c r="B570" s="394" t="s">
        <v>1120</v>
      </c>
      <c r="C570" s="395">
        <v>35844973000191</v>
      </c>
      <c r="D570" s="396" t="s">
        <v>24</v>
      </c>
      <c r="E570" s="396" t="s">
        <v>912</v>
      </c>
      <c r="F570" s="396" t="s">
        <v>913</v>
      </c>
      <c r="G570" s="397"/>
      <c r="H570" s="397" t="s">
        <v>1692</v>
      </c>
      <c r="I570" s="397" t="s">
        <v>62</v>
      </c>
      <c r="J570" s="397" t="s">
        <v>904</v>
      </c>
      <c r="K570" s="398" t="s">
        <v>81</v>
      </c>
      <c r="L570" s="399"/>
      <c r="M570" s="399" t="s">
        <v>1775</v>
      </c>
      <c r="N570" s="398">
        <v>529125</v>
      </c>
      <c r="O570" s="398" t="s">
        <v>1675</v>
      </c>
      <c r="P570" s="402">
        <v>43895</v>
      </c>
      <c r="Q570" s="403">
        <v>81474113.209999993</v>
      </c>
      <c r="R570" s="403">
        <v>69455632.970119074</v>
      </c>
      <c r="S570" s="398">
        <v>15</v>
      </c>
      <c r="T570" s="400">
        <v>9.8084444317565467E-2</v>
      </c>
      <c r="U570" s="400">
        <v>1.267956755949192</v>
      </c>
      <c r="V570" s="400">
        <v>0.12085849883149202</v>
      </c>
      <c r="W570" s="400">
        <v>1.1848174073766287</v>
      </c>
      <c r="X570" s="400">
        <v>0.21776427230534212</v>
      </c>
      <c r="Y570" s="400">
        <v>1.6513460360688648</v>
      </c>
      <c r="Z570" s="400" t="s">
        <v>1781</v>
      </c>
      <c r="AA570" s="400" t="s">
        <v>1781</v>
      </c>
      <c r="AB570" s="400">
        <v>3.2611585784505619E-2</v>
      </c>
      <c r="AC570" s="404">
        <v>0.5365583372381324</v>
      </c>
      <c r="AD570" s="607">
        <v>35844975000180</v>
      </c>
      <c r="AE570" s="401" t="s">
        <v>1801</v>
      </c>
      <c r="AF570" s="401" t="s">
        <v>1026</v>
      </c>
      <c r="AG570" s="405" t="s">
        <v>1027</v>
      </c>
      <c r="AH570" s="405" t="s">
        <v>1024</v>
      </c>
      <c r="AI570" s="405">
        <v>1000</v>
      </c>
      <c r="AJ570" s="405">
        <v>1000</v>
      </c>
      <c r="AK570" s="405">
        <v>1000</v>
      </c>
      <c r="AL570" s="400">
        <v>1.4370000000000001E-2</v>
      </c>
      <c r="AM570" s="400">
        <v>0.2</v>
      </c>
      <c r="AN570" s="400" t="s">
        <v>103</v>
      </c>
      <c r="AO570" s="401" t="s">
        <v>1678</v>
      </c>
      <c r="AP570" s="401" t="s">
        <v>24</v>
      </c>
      <c r="AQ570" s="407" t="s">
        <v>966</v>
      </c>
      <c r="AR570" s="400">
        <v>2.8740000000000003E-3</v>
      </c>
      <c r="AS570" s="400">
        <v>2.8740000000000003E-3</v>
      </c>
      <c r="AT570" s="400"/>
      <c r="AX570" s="226"/>
      <c r="AY570" s="212"/>
      <c r="AZ570" s="212"/>
      <c r="BA570" s="212"/>
      <c r="BB570" s="214"/>
      <c r="BC570" s="212"/>
      <c r="BD570" s="212"/>
      <c r="BE570" s="212"/>
      <c r="BF570" s="212"/>
      <c r="BG570" s="214"/>
      <c r="BH570" s="214"/>
      <c r="BI570" s="227"/>
      <c r="BJ570" s="227"/>
      <c r="BK570" s="227"/>
      <c r="BL570" s="214"/>
      <c r="BM570" s="214"/>
      <c r="BN570" s="214"/>
      <c r="BO570" s="214"/>
      <c r="BP570" s="214"/>
      <c r="BQ570" s="214"/>
      <c r="BR570" s="214"/>
      <c r="BS570" s="214"/>
      <c r="BT570" s="215"/>
      <c r="BU570" s="216"/>
      <c r="BV570" s="217"/>
      <c r="BW570" s="213"/>
    </row>
    <row r="571" spans="2:75" ht="15.75" customHeight="1">
      <c r="B571" s="394" t="s">
        <v>515</v>
      </c>
      <c r="C571" s="395">
        <v>11403956000150</v>
      </c>
      <c r="D571" s="396" t="s">
        <v>24</v>
      </c>
      <c r="E571" s="396" t="s">
        <v>912</v>
      </c>
      <c r="F571" s="396" t="s">
        <v>913</v>
      </c>
      <c r="G571" s="397" t="s">
        <v>62</v>
      </c>
      <c r="H571" s="397" t="s">
        <v>1692</v>
      </c>
      <c r="I571" s="397" t="s">
        <v>62</v>
      </c>
      <c r="J571" s="397" t="s">
        <v>904</v>
      </c>
      <c r="K571" s="398" t="s">
        <v>81</v>
      </c>
      <c r="L571" s="399"/>
      <c r="M571" s="399" t="s">
        <v>62</v>
      </c>
      <c r="N571" s="398">
        <v>245054</v>
      </c>
      <c r="O571" s="398" t="s">
        <v>1675</v>
      </c>
      <c r="P571" s="402">
        <v>40259</v>
      </c>
      <c r="Q571" s="403">
        <v>629359612.44000006</v>
      </c>
      <c r="R571" s="403">
        <v>1066502920.7008338</v>
      </c>
      <c r="S571" s="398">
        <v>15</v>
      </c>
      <c r="T571" s="400">
        <v>7.2963108919518849E-2</v>
      </c>
      <c r="U571" s="400">
        <v>0.94320835004203396</v>
      </c>
      <c r="V571" s="400">
        <v>8.5338471963945617E-2</v>
      </c>
      <c r="W571" s="400">
        <v>0.83660237450722708</v>
      </c>
      <c r="X571" s="400">
        <v>0.10326658806158129</v>
      </c>
      <c r="Y571" s="400">
        <v>0.78308929673614436</v>
      </c>
      <c r="Z571" s="400">
        <v>0.17659719527231754</v>
      </c>
      <c r="AA571" s="400">
        <v>1.0038357086657375</v>
      </c>
      <c r="AB571" s="400">
        <v>2.1167869595454244E-2</v>
      </c>
      <c r="AC571" s="404">
        <v>-0.70974020215866207</v>
      </c>
      <c r="AD571" s="607">
        <v>11490618000101</v>
      </c>
      <c r="AE571" s="401" t="s">
        <v>516</v>
      </c>
      <c r="AF571" s="401" t="s">
        <v>1028</v>
      </c>
      <c r="AG571" s="405" t="s">
        <v>1836</v>
      </c>
      <c r="AH571" s="405" t="s">
        <v>1024</v>
      </c>
      <c r="AI571" s="405">
        <v>1000</v>
      </c>
      <c r="AJ571" s="405">
        <v>0</v>
      </c>
      <c r="AK571" s="405">
        <v>0</v>
      </c>
      <c r="AL571" s="400">
        <v>0.02</v>
      </c>
      <c r="AM571" s="400">
        <v>0.2</v>
      </c>
      <c r="AN571" s="400" t="s">
        <v>103</v>
      </c>
      <c r="AO571" s="401" t="s">
        <v>1678</v>
      </c>
      <c r="AP571" s="401" t="s">
        <v>24</v>
      </c>
      <c r="AQ571" s="407" t="s">
        <v>966</v>
      </c>
      <c r="AR571" s="400">
        <v>5.0000000000000001E-3</v>
      </c>
      <c r="AS571" s="400">
        <v>5.0000000000000001E-3</v>
      </c>
      <c r="AT571" s="400"/>
      <c r="AX571" s="226"/>
      <c r="AY571" s="212"/>
      <c r="AZ571" s="212"/>
      <c r="BA571" s="212"/>
      <c r="BB571" s="214"/>
      <c r="BC571" s="212"/>
      <c r="BD571" s="212"/>
      <c r="BE571" s="212"/>
      <c r="BF571" s="212"/>
      <c r="BG571" s="214"/>
      <c r="BH571" s="214"/>
      <c r="BI571" s="227"/>
      <c r="BJ571" s="227"/>
      <c r="BK571" s="227"/>
      <c r="BL571" s="214"/>
      <c r="BM571" s="214"/>
      <c r="BN571" s="214"/>
      <c r="BO571" s="214"/>
      <c r="BP571" s="214"/>
      <c r="BQ571" s="214"/>
      <c r="BR571" s="214"/>
      <c r="BS571" s="214"/>
      <c r="BT571" s="215"/>
      <c r="BU571" s="216"/>
      <c r="BV571" s="217"/>
      <c r="BW571" s="213"/>
    </row>
    <row r="572" spans="2:75" ht="15.75" customHeight="1">
      <c r="B572" s="394" t="s">
        <v>1054</v>
      </c>
      <c r="C572" s="395">
        <v>13001211000190</v>
      </c>
      <c r="D572" s="396" t="s">
        <v>24</v>
      </c>
      <c r="E572" s="396" t="s">
        <v>911</v>
      </c>
      <c r="F572" s="396" t="s">
        <v>915</v>
      </c>
      <c r="G572" s="397" t="s">
        <v>62</v>
      </c>
      <c r="H572" s="397" t="s">
        <v>1183</v>
      </c>
      <c r="I572" s="397" t="s">
        <v>62</v>
      </c>
      <c r="J572" s="397"/>
      <c r="K572" s="398" t="s">
        <v>81</v>
      </c>
      <c r="L572" s="399"/>
      <c r="M572" s="399" t="s">
        <v>62</v>
      </c>
      <c r="N572" s="398">
        <v>268127</v>
      </c>
      <c r="O572" s="398" t="s">
        <v>1675</v>
      </c>
      <c r="P572" s="402">
        <v>40588</v>
      </c>
      <c r="Q572" s="403">
        <v>122217088.31999999</v>
      </c>
      <c r="R572" s="403">
        <v>118658724.50793654</v>
      </c>
      <c r="S572" s="398">
        <v>15</v>
      </c>
      <c r="T572" s="400">
        <v>6.5780044674182525E-2</v>
      </c>
      <c r="U572" s="400">
        <v>0.85035147654226528</v>
      </c>
      <c r="V572" s="400">
        <v>6.3942717708104668E-2</v>
      </c>
      <c r="W572" s="400">
        <v>0.62685244106135929</v>
      </c>
      <c r="X572" s="400">
        <v>7.5380469904373193E-2</v>
      </c>
      <c r="Y572" s="400">
        <v>0.57162379694247645</v>
      </c>
      <c r="Z572" s="400">
        <v>0.19774896878699755</v>
      </c>
      <c r="AA572" s="400">
        <v>1.1240692464798814</v>
      </c>
      <c r="AB572" s="400">
        <v>6.6022327872018158E-2</v>
      </c>
      <c r="AC572" s="404">
        <v>-0.49969546286423266</v>
      </c>
      <c r="AD572" s="607" t="s">
        <v>62</v>
      </c>
      <c r="AE572" s="401" t="s">
        <v>127</v>
      </c>
      <c r="AF572" s="401" t="s">
        <v>1018</v>
      </c>
      <c r="AG572" s="405" t="s">
        <v>1835</v>
      </c>
      <c r="AH572" s="405" t="s">
        <v>1024</v>
      </c>
      <c r="AI572" s="405">
        <v>5000</v>
      </c>
      <c r="AJ572" s="405">
        <v>1000</v>
      </c>
      <c r="AK572" s="405">
        <v>5000</v>
      </c>
      <c r="AL572" s="400">
        <v>0.02</v>
      </c>
      <c r="AM572" s="400">
        <v>0.2</v>
      </c>
      <c r="AN572" s="400" t="s">
        <v>103</v>
      </c>
      <c r="AO572" s="401" t="s">
        <v>1678</v>
      </c>
      <c r="AP572" s="401" t="s">
        <v>24</v>
      </c>
      <c r="AQ572" s="407" t="s">
        <v>962</v>
      </c>
      <c r="AR572" s="400">
        <v>4.0000000000000001E-3</v>
      </c>
      <c r="AS572" s="400">
        <v>4.0000000000000001E-3</v>
      </c>
      <c r="AT572" s="400"/>
      <c r="AX572" s="226"/>
      <c r="AY572" s="212"/>
      <c r="AZ572" s="212"/>
      <c r="BA572" s="212"/>
      <c r="BB572" s="214"/>
      <c r="BC572" s="212"/>
      <c r="BD572" s="212"/>
      <c r="BE572" s="212"/>
      <c r="BF572" s="212"/>
      <c r="BG572" s="214"/>
      <c r="BH572" s="214"/>
      <c r="BI572" s="227"/>
      <c r="BJ572" s="227"/>
      <c r="BK572" s="227"/>
      <c r="BL572" s="214"/>
      <c r="BM572" s="214"/>
      <c r="BN572" s="214"/>
      <c r="BO572" s="214"/>
      <c r="BP572" s="214"/>
      <c r="BQ572" s="214"/>
      <c r="BR572" s="214"/>
      <c r="BS572" s="214"/>
      <c r="BT572" s="215"/>
      <c r="BU572" s="216"/>
      <c r="BV572" s="217"/>
      <c r="BW572" s="213"/>
    </row>
    <row r="573" spans="2:75" ht="15.75" customHeight="1">
      <c r="B573" s="394" t="s">
        <v>1230</v>
      </c>
      <c r="C573" s="395">
        <v>28856743000187</v>
      </c>
      <c r="D573" s="396" t="s">
        <v>24</v>
      </c>
      <c r="E573" s="396" t="s">
        <v>911</v>
      </c>
      <c r="F573" s="396" t="s">
        <v>915</v>
      </c>
      <c r="G573" s="397" t="s">
        <v>62</v>
      </c>
      <c r="H573" s="397" t="s">
        <v>1183</v>
      </c>
      <c r="I573" s="397" t="s">
        <v>62</v>
      </c>
      <c r="J573" s="397"/>
      <c r="K573" s="398" t="s">
        <v>81</v>
      </c>
      <c r="L573" s="399"/>
      <c r="M573" s="399" t="s">
        <v>62</v>
      </c>
      <c r="N573" s="398">
        <v>462802</v>
      </c>
      <c r="O573" s="398" t="s">
        <v>1675</v>
      </c>
      <c r="P573" s="402">
        <v>43203</v>
      </c>
      <c r="Q573" s="403">
        <v>224054523.11000001</v>
      </c>
      <c r="R573" s="403">
        <v>139361552.70218253</v>
      </c>
      <c r="S573" s="398">
        <v>15</v>
      </c>
      <c r="T573" s="400">
        <v>0.11963910623438312</v>
      </c>
      <c r="U573" s="400">
        <v>1.546598077616294</v>
      </c>
      <c r="V573" s="400">
        <v>0.1782557548053636</v>
      </c>
      <c r="W573" s="400">
        <v>1.7475024371510937</v>
      </c>
      <c r="X573" s="400">
        <v>0.33069042173631025</v>
      </c>
      <c r="Y573" s="400">
        <v>2.5076855414302996</v>
      </c>
      <c r="Z573" s="400">
        <v>0.48883254051287706</v>
      </c>
      <c r="AA573" s="400">
        <v>2.7786826340471187</v>
      </c>
      <c r="AB573" s="400">
        <v>5.5986677944117921E-2</v>
      </c>
      <c r="AC573" s="404">
        <v>1.223462112774125</v>
      </c>
      <c r="AD573" s="607" t="s">
        <v>62</v>
      </c>
      <c r="AE573" s="401" t="s">
        <v>279</v>
      </c>
      <c r="AF573" s="401" t="s">
        <v>1026</v>
      </c>
      <c r="AG573" s="405" t="s">
        <v>1027</v>
      </c>
      <c r="AH573" s="405" t="s">
        <v>1024</v>
      </c>
      <c r="AI573" s="405">
        <v>1000</v>
      </c>
      <c r="AJ573" s="405">
        <v>1000</v>
      </c>
      <c r="AK573" s="405">
        <v>1000</v>
      </c>
      <c r="AL573" s="400">
        <v>0.02</v>
      </c>
      <c r="AM573" s="400">
        <v>0.2</v>
      </c>
      <c r="AN573" s="400" t="s">
        <v>103</v>
      </c>
      <c r="AO573" s="401" t="s">
        <v>1678</v>
      </c>
      <c r="AP573" s="401" t="s">
        <v>24</v>
      </c>
      <c r="AQ573" s="407" t="s">
        <v>966</v>
      </c>
      <c r="AR573" s="400">
        <v>4.0000000000000001E-3</v>
      </c>
      <c r="AS573" s="400">
        <v>4.0000000000000001E-3</v>
      </c>
      <c r="AT573" s="400"/>
      <c r="AX573" s="226"/>
      <c r="AY573" s="212"/>
      <c r="AZ573" s="212"/>
      <c r="BA573" s="212"/>
      <c r="BB573" s="214"/>
      <c r="BC573" s="212"/>
      <c r="BD573" s="212"/>
      <c r="BE573" s="212"/>
      <c r="BF573" s="212"/>
      <c r="BG573" s="214"/>
      <c r="BH573" s="214"/>
      <c r="BI573" s="227"/>
      <c r="BJ573" s="227"/>
      <c r="BK573" s="227"/>
      <c r="BL573" s="214"/>
      <c r="BM573" s="214"/>
      <c r="BN573" s="214"/>
      <c r="BO573" s="214"/>
      <c r="BP573" s="214"/>
      <c r="BQ573" s="214"/>
      <c r="BR573" s="214"/>
      <c r="BS573" s="214"/>
      <c r="BT573" s="215"/>
      <c r="BU573" s="216"/>
      <c r="BV573" s="217"/>
      <c r="BW573" s="213"/>
    </row>
    <row r="574" spans="2:75" ht="15.75" customHeight="1">
      <c r="B574" s="394" t="s">
        <v>1242</v>
      </c>
      <c r="C574" s="395">
        <v>6092123000186</v>
      </c>
      <c r="D574" s="396" t="s">
        <v>24</v>
      </c>
      <c r="E574" s="396" t="s">
        <v>911</v>
      </c>
      <c r="F574" s="396" t="s">
        <v>915</v>
      </c>
      <c r="G574" s="397" t="s">
        <v>62</v>
      </c>
      <c r="H574" s="397" t="s">
        <v>1692</v>
      </c>
      <c r="I574" s="397" t="s">
        <v>62</v>
      </c>
      <c r="J574" s="397"/>
      <c r="K574" s="398" t="s">
        <v>81</v>
      </c>
      <c r="L574" s="399"/>
      <c r="M574" s="399" t="s">
        <v>1775</v>
      </c>
      <c r="N574" s="398">
        <v>126251</v>
      </c>
      <c r="O574" s="398" t="s">
        <v>1675</v>
      </c>
      <c r="P574" s="402">
        <v>38034</v>
      </c>
      <c r="Q574" s="403">
        <v>57881963.439999998</v>
      </c>
      <c r="R574" s="403">
        <v>59072140.367817447</v>
      </c>
      <c r="S574" s="398">
        <v>15</v>
      </c>
      <c r="T574" s="400">
        <v>9.5730712864274814E-2</v>
      </c>
      <c r="U574" s="400">
        <v>1.2375296100479787</v>
      </c>
      <c r="V574" s="400">
        <v>0.1142787149770168</v>
      </c>
      <c r="W574" s="400">
        <v>1.1203135245472768</v>
      </c>
      <c r="X574" s="400">
        <v>0.16317761981391987</v>
      </c>
      <c r="Y574" s="400">
        <v>1.2374055339851011</v>
      </c>
      <c r="Z574" s="400">
        <v>0.22928095208897203</v>
      </c>
      <c r="AA574" s="400">
        <v>1.3033072618671819</v>
      </c>
      <c r="AB574" s="400">
        <v>2.5568345198194713E-2</v>
      </c>
      <c r="AC574" s="404">
        <v>0.4460222600651933</v>
      </c>
      <c r="AD574" s="607" t="s">
        <v>62</v>
      </c>
      <c r="AE574" s="401" t="s">
        <v>292</v>
      </c>
      <c r="AF574" s="401" t="s">
        <v>1051</v>
      </c>
      <c r="AG574" s="405" t="s">
        <v>1051</v>
      </c>
      <c r="AH574" s="405" t="s">
        <v>1024</v>
      </c>
      <c r="AI574" s="405">
        <v>500</v>
      </c>
      <c r="AJ574" s="405">
        <v>500</v>
      </c>
      <c r="AK574" s="405">
        <v>500</v>
      </c>
      <c r="AL574" s="400">
        <v>6.0000000000000001E-3</v>
      </c>
      <c r="AM574" s="400">
        <v>0.1</v>
      </c>
      <c r="AN574" s="400" t="s">
        <v>103</v>
      </c>
      <c r="AO574" s="401" t="s">
        <v>1678</v>
      </c>
      <c r="AP574" s="401" t="s">
        <v>24</v>
      </c>
      <c r="AQ574" s="407" t="s">
        <v>984</v>
      </c>
      <c r="AR574" s="400">
        <v>8.0000000000000004E-4</v>
      </c>
      <c r="AS574" s="400">
        <v>8.0000000000000004E-4</v>
      </c>
      <c r="AT574" s="400"/>
      <c r="AX574" s="226"/>
      <c r="AY574" s="212"/>
      <c r="AZ574" s="212"/>
      <c r="BA574" s="212"/>
      <c r="BB574" s="214"/>
      <c r="BC574" s="212"/>
      <c r="BD574" s="212"/>
      <c r="BE574" s="212"/>
      <c r="BF574" s="212"/>
      <c r="BG574" s="214"/>
      <c r="BH574" s="214"/>
      <c r="BI574" s="227"/>
      <c r="BJ574" s="227"/>
      <c r="BK574" s="227"/>
      <c r="BL574" s="214"/>
      <c r="BM574" s="214"/>
      <c r="BN574" s="214"/>
      <c r="BO574" s="214"/>
      <c r="BP574" s="214"/>
      <c r="BQ574" s="214"/>
      <c r="BR574" s="214"/>
      <c r="BS574" s="214"/>
      <c r="BT574" s="215"/>
      <c r="BU574" s="216"/>
      <c r="BV574" s="217"/>
      <c r="BW574" s="213"/>
    </row>
    <row r="575" spans="2:75" ht="15.75" customHeight="1">
      <c r="B575" s="394" t="s">
        <v>1213</v>
      </c>
      <c r="C575" s="395">
        <v>44479860000125</v>
      </c>
      <c r="D575" s="396" t="s">
        <v>27</v>
      </c>
      <c r="E575" s="396" t="s">
        <v>903</v>
      </c>
      <c r="F575" s="396"/>
      <c r="G575" s="397"/>
      <c r="H575" s="397" t="s">
        <v>62</v>
      </c>
      <c r="I575" s="397" t="s">
        <v>62</v>
      </c>
      <c r="J575" s="397" t="s">
        <v>907</v>
      </c>
      <c r="K575" s="398" t="s">
        <v>82</v>
      </c>
      <c r="L575" s="399"/>
      <c r="M575" s="399" t="s">
        <v>62</v>
      </c>
      <c r="N575" s="398">
        <v>631256</v>
      </c>
      <c r="O575" s="398" t="s">
        <v>1675</v>
      </c>
      <c r="P575" s="402">
        <v>44558</v>
      </c>
      <c r="Q575" s="403">
        <v>21716844.59</v>
      </c>
      <c r="R575" s="403" t="s">
        <v>1781</v>
      </c>
      <c r="S575" s="398">
        <v>15</v>
      </c>
      <c r="T575" s="400">
        <v>-0.19299215964243854</v>
      </c>
      <c r="U575" s="400">
        <v>-2.4948473161715388</v>
      </c>
      <c r="V575" s="400" t="s">
        <v>1781</v>
      </c>
      <c r="W575" s="400" t="s">
        <v>1781</v>
      </c>
      <c r="X575" s="400" t="s">
        <v>1781</v>
      </c>
      <c r="Y575" s="400" t="s">
        <v>1781</v>
      </c>
      <c r="Z575" s="400" t="s">
        <v>1781</v>
      </c>
      <c r="AA575" s="400" t="s">
        <v>1781</v>
      </c>
      <c r="AB575" s="400" t="s">
        <v>1781</v>
      </c>
      <c r="AC575" s="404" t="s">
        <v>1781</v>
      </c>
      <c r="AD575" s="607">
        <v>44417189000198</v>
      </c>
      <c r="AE575" s="401" t="s">
        <v>1214</v>
      </c>
      <c r="AF575" s="401" t="s">
        <v>1018</v>
      </c>
      <c r="AG575" s="405" t="s">
        <v>1835</v>
      </c>
      <c r="AH575" s="405" t="s">
        <v>1024</v>
      </c>
      <c r="AI575" s="405">
        <v>5000</v>
      </c>
      <c r="AJ575" s="405">
        <v>1000</v>
      </c>
      <c r="AK575" s="405">
        <v>5000</v>
      </c>
      <c r="AL575" s="400">
        <v>1.9E-2</v>
      </c>
      <c r="AM575" s="400">
        <v>0.2</v>
      </c>
      <c r="AN575" s="400" t="s">
        <v>1798</v>
      </c>
      <c r="AO575" s="401" t="s">
        <v>1675</v>
      </c>
      <c r="AP575" s="401" t="s">
        <v>1021</v>
      </c>
      <c r="AQ575" s="407" t="s">
        <v>957</v>
      </c>
      <c r="AR575" s="400">
        <v>4.4327000000000004E-3</v>
      </c>
      <c r="AS575" s="400">
        <v>4.4327000000000004E-3</v>
      </c>
      <c r="AT575" s="400"/>
      <c r="AX575" s="226"/>
      <c r="AY575" s="212"/>
      <c r="AZ575" s="212"/>
      <c r="BA575" s="212"/>
      <c r="BB575" s="214"/>
      <c r="BC575" s="212"/>
      <c r="BD575" s="212"/>
      <c r="BE575" s="212"/>
      <c r="BF575" s="212"/>
      <c r="BG575" s="214"/>
      <c r="BH575" s="214"/>
      <c r="BI575" s="227"/>
      <c r="BJ575" s="227"/>
      <c r="BK575" s="227"/>
      <c r="BL575" s="214"/>
      <c r="BM575" s="214"/>
      <c r="BN575" s="214"/>
      <c r="BO575" s="214"/>
      <c r="BP575" s="214"/>
      <c r="BQ575" s="214"/>
      <c r="BR575" s="214"/>
      <c r="BS575" s="214"/>
      <c r="BT575" s="215"/>
      <c r="BU575" s="216"/>
      <c r="BV575" s="217"/>
      <c r="BW575" s="213"/>
    </row>
    <row r="576" spans="2:75" ht="15.75" customHeight="1">
      <c r="B576" s="394" t="s">
        <v>1215</v>
      </c>
      <c r="C576" s="395">
        <v>44515610000101</v>
      </c>
      <c r="D576" s="396" t="s">
        <v>27</v>
      </c>
      <c r="E576" s="396" t="s">
        <v>903</v>
      </c>
      <c r="F576" s="396"/>
      <c r="G576" s="397"/>
      <c r="H576" s="397" t="s">
        <v>62</v>
      </c>
      <c r="I576" s="397" t="s">
        <v>62</v>
      </c>
      <c r="J576" s="397" t="s">
        <v>907</v>
      </c>
      <c r="K576" s="398" t="s">
        <v>81</v>
      </c>
      <c r="L576" s="399"/>
      <c r="M576" s="399" t="s">
        <v>62</v>
      </c>
      <c r="N576" s="398">
        <v>631507</v>
      </c>
      <c r="O576" s="398" t="s">
        <v>1675</v>
      </c>
      <c r="P576" s="402">
        <v>44568</v>
      </c>
      <c r="Q576" s="403">
        <v>23287705.890000001</v>
      </c>
      <c r="R576" s="403" t="s">
        <v>1781</v>
      </c>
      <c r="S576" s="398">
        <v>15</v>
      </c>
      <c r="T576" s="400" t="s">
        <v>1781</v>
      </c>
      <c r="U576" s="400" t="s">
        <v>1781</v>
      </c>
      <c r="V576" s="400" t="s">
        <v>1781</v>
      </c>
      <c r="W576" s="400" t="s">
        <v>1781</v>
      </c>
      <c r="X576" s="400" t="s">
        <v>1781</v>
      </c>
      <c r="Y576" s="400" t="s">
        <v>1781</v>
      </c>
      <c r="Z576" s="400" t="s">
        <v>1781</v>
      </c>
      <c r="AA576" s="400" t="s">
        <v>1781</v>
      </c>
      <c r="AB576" s="400" t="s">
        <v>1781</v>
      </c>
      <c r="AC576" s="404" t="s">
        <v>1781</v>
      </c>
      <c r="AD576" s="607">
        <v>44417189000198</v>
      </c>
      <c r="AE576" s="401" t="s">
        <v>1214</v>
      </c>
      <c r="AF576" s="401" t="s">
        <v>1018</v>
      </c>
      <c r="AG576" s="405" t="s">
        <v>1835</v>
      </c>
      <c r="AH576" s="405" t="s">
        <v>1024</v>
      </c>
      <c r="AI576" s="405">
        <v>5000</v>
      </c>
      <c r="AJ576" s="405">
        <v>1000</v>
      </c>
      <c r="AK576" s="405">
        <v>5000</v>
      </c>
      <c r="AL576" s="400">
        <v>1.9E-2</v>
      </c>
      <c r="AM576" s="400">
        <v>0.2</v>
      </c>
      <c r="AN576" s="400" t="s">
        <v>1798</v>
      </c>
      <c r="AO576" s="401" t="s">
        <v>1675</v>
      </c>
      <c r="AP576" s="401" t="s">
        <v>1021</v>
      </c>
      <c r="AQ576" s="407" t="s">
        <v>957</v>
      </c>
      <c r="AR576" s="400">
        <v>4.4327000000000004E-3</v>
      </c>
      <c r="AS576" s="400">
        <v>4.4327000000000004E-3</v>
      </c>
      <c r="AT576" s="400"/>
      <c r="AX576" s="226"/>
      <c r="AY576" s="212"/>
      <c r="AZ576" s="212"/>
      <c r="BA576" s="212"/>
      <c r="BB576" s="214"/>
      <c r="BC576" s="212"/>
      <c r="BD576" s="212"/>
      <c r="BE576" s="212"/>
      <c r="BF576" s="212"/>
      <c r="BG576" s="214"/>
      <c r="BH576" s="214"/>
      <c r="BI576" s="227"/>
      <c r="BJ576" s="227"/>
      <c r="BK576" s="227"/>
      <c r="BL576" s="214"/>
      <c r="BM576" s="214"/>
      <c r="BN576" s="214"/>
      <c r="BO576" s="214"/>
      <c r="BP576" s="214"/>
      <c r="BQ576" s="214"/>
      <c r="BR576" s="214"/>
      <c r="BS576" s="214"/>
      <c r="BT576" s="215"/>
      <c r="BU576" s="216"/>
      <c r="BV576" s="217"/>
      <c r="BW576" s="213"/>
    </row>
    <row r="577" spans="2:75" ht="15.75" customHeight="1">
      <c r="B577" s="394" t="s">
        <v>1224</v>
      </c>
      <c r="C577" s="395">
        <v>11701977000152</v>
      </c>
      <c r="D577" s="396" t="s">
        <v>18</v>
      </c>
      <c r="E577" s="396" t="s">
        <v>916</v>
      </c>
      <c r="F577" s="396"/>
      <c r="G577" s="397" t="s">
        <v>1048</v>
      </c>
      <c r="H577" s="397" t="s">
        <v>62</v>
      </c>
      <c r="I577" s="397" t="s">
        <v>62</v>
      </c>
      <c r="J577" s="397"/>
      <c r="K577" s="398" t="s">
        <v>81</v>
      </c>
      <c r="L577" s="399"/>
      <c r="M577" s="399" t="s">
        <v>62</v>
      </c>
      <c r="N577" s="398">
        <v>259047</v>
      </c>
      <c r="O577" s="398" t="s">
        <v>1675</v>
      </c>
      <c r="P577" s="402">
        <v>40470</v>
      </c>
      <c r="Q577" s="403">
        <v>20078928.27</v>
      </c>
      <c r="R577" s="403">
        <v>21155316.152777772</v>
      </c>
      <c r="S577" s="398">
        <v>15</v>
      </c>
      <c r="T577" s="400">
        <v>5.9929064066354121E-2</v>
      </c>
      <c r="U577" s="400">
        <v>0.77471470822246824</v>
      </c>
      <c r="V577" s="400">
        <v>6.6075987806430536E-2</v>
      </c>
      <c r="W577" s="400">
        <v>0.6477656211154702</v>
      </c>
      <c r="X577" s="400">
        <v>0.11522674018483969</v>
      </c>
      <c r="Y577" s="400">
        <v>0.87378530297462442</v>
      </c>
      <c r="Z577" s="400">
        <v>0.19504958051842691</v>
      </c>
      <c r="AA577" s="400">
        <v>1.1087250484513336</v>
      </c>
      <c r="AB577" s="400">
        <v>4.0920241494558113E-2</v>
      </c>
      <c r="AC577" s="404">
        <v>-0.78996487607701937</v>
      </c>
      <c r="AD577" s="607" t="s">
        <v>62</v>
      </c>
      <c r="AE577" s="401" t="s">
        <v>267</v>
      </c>
      <c r="AF577" s="401" t="s">
        <v>1028</v>
      </c>
      <c r="AG577" s="405" t="s">
        <v>1836</v>
      </c>
      <c r="AH577" s="405" t="s">
        <v>1024</v>
      </c>
      <c r="AI577" s="405">
        <v>1000</v>
      </c>
      <c r="AJ577" s="405">
        <v>1000</v>
      </c>
      <c r="AK577" s="405">
        <v>1000</v>
      </c>
      <c r="AL577" s="400">
        <v>5.0000000000000001E-3</v>
      </c>
      <c r="AM577" s="400">
        <v>0.1</v>
      </c>
      <c r="AN577" s="400" t="s">
        <v>103</v>
      </c>
      <c r="AO577" s="401" t="s">
        <v>1678</v>
      </c>
      <c r="AP577" s="401" t="s">
        <v>24</v>
      </c>
      <c r="AQ577" s="407" t="s">
        <v>984</v>
      </c>
      <c r="AR577" s="400">
        <v>1.6666666666666666E-3</v>
      </c>
      <c r="AS577" s="400">
        <v>1.6666666666666666E-3</v>
      </c>
      <c r="AT577" s="400"/>
      <c r="AX577" s="226"/>
      <c r="AY577" s="212"/>
      <c r="AZ577" s="212"/>
      <c r="BA577" s="212"/>
      <c r="BB577" s="214"/>
      <c r="BC577" s="212"/>
      <c r="BD577" s="212"/>
      <c r="BE577" s="212"/>
      <c r="BF577" s="212"/>
      <c r="BG577" s="214"/>
      <c r="BH577" s="214"/>
      <c r="BI577" s="227"/>
      <c r="BJ577" s="227"/>
      <c r="BK577" s="227"/>
      <c r="BL577" s="214"/>
      <c r="BM577" s="214"/>
      <c r="BN577" s="214"/>
      <c r="BO577" s="214"/>
      <c r="BP577" s="214"/>
      <c r="BQ577" s="214"/>
      <c r="BR577" s="214"/>
      <c r="BS577" s="214"/>
      <c r="BT577" s="215"/>
      <c r="BU577" s="216"/>
      <c r="BV577" s="217"/>
      <c r="BW577" s="213"/>
    </row>
    <row r="578" spans="2:75" ht="15.75" customHeight="1">
      <c r="B578" s="394" t="s">
        <v>1231</v>
      </c>
      <c r="C578" s="395">
        <v>11182064000177</v>
      </c>
      <c r="D578" s="396" t="s">
        <v>27</v>
      </c>
      <c r="E578" s="396" t="s">
        <v>903</v>
      </c>
      <c r="F578" s="396"/>
      <c r="G578" s="397"/>
      <c r="H578" s="397" t="s">
        <v>62</v>
      </c>
      <c r="I578" s="397" t="s">
        <v>62</v>
      </c>
      <c r="J578" s="397" t="s">
        <v>904</v>
      </c>
      <c r="K578" s="398" t="s">
        <v>81</v>
      </c>
      <c r="L578" s="399"/>
      <c r="M578" s="399" t="s">
        <v>62</v>
      </c>
      <c r="N578" s="398">
        <v>236942</v>
      </c>
      <c r="O578" s="398" t="s">
        <v>1675</v>
      </c>
      <c r="P578" s="402">
        <v>40102</v>
      </c>
      <c r="Q578" s="403">
        <v>1273120661.8199999</v>
      </c>
      <c r="R578" s="403">
        <v>1156461708.4023015</v>
      </c>
      <c r="S578" s="398">
        <v>15</v>
      </c>
      <c r="T578" s="400">
        <v>9.1403052905245197E-2</v>
      </c>
      <c r="U578" s="400">
        <v>1.1815851050790118</v>
      </c>
      <c r="V578" s="400">
        <v>-6.4682637152961853E-3</v>
      </c>
      <c r="W578" s="400">
        <v>-6.3410612571572156E-2</v>
      </c>
      <c r="X578" s="400">
        <v>0.14417840923152148</v>
      </c>
      <c r="Y578" s="400">
        <v>1.0933310687317319</v>
      </c>
      <c r="Z578" s="400">
        <v>0.18177236935430607</v>
      </c>
      <c r="AA578" s="400">
        <v>1.0332530758784535</v>
      </c>
      <c r="AB578" s="400">
        <v>0.18024416403245375</v>
      </c>
      <c r="AC578" s="404">
        <v>-0.48507523315643075</v>
      </c>
      <c r="AD578" s="607" t="s">
        <v>62</v>
      </c>
      <c r="AE578" s="401" t="s">
        <v>279</v>
      </c>
      <c r="AF578" s="401" t="s">
        <v>1026</v>
      </c>
      <c r="AG578" s="405" t="s">
        <v>1027</v>
      </c>
      <c r="AH578" s="405" t="s">
        <v>1024</v>
      </c>
      <c r="AI578" s="405">
        <v>1000</v>
      </c>
      <c r="AJ578" s="405">
        <v>1000</v>
      </c>
      <c r="AK578" s="405">
        <v>1000</v>
      </c>
      <c r="AL578" s="400">
        <v>0.02</v>
      </c>
      <c r="AM578" s="400">
        <v>0.2</v>
      </c>
      <c r="AN578" s="400" t="s">
        <v>964</v>
      </c>
      <c r="AO578" s="401" t="s">
        <v>1675</v>
      </c>
      <c r="AP578" s="401" t="s">
        <v>1021</v>
      </c>
      <c r="AQ578" s="407" t="s">
        <v>957</v>
      </c>
      <c r="AR578" s="400">
        <v>4.0000000000000001E-3</v>
      </c>
      <c r="AS578" s="400">
        <v>4.0000000000000001E-3</v>
      </c>
      <c r="AT578" s="400"/>
      <c r="AX578" s="226"/>
      <c r="AY578" s="212"/>
      <c r="AZ578" s="212"/>
      <c r="BA578" s="212"/>
      <c r="BB578" s="214"/>
      <c r="BC578" s="212"/>
      <c r="BD578" s="212"/>
      <c r="BE578" s="212"/>
      <c r="BF578" s="212"/>
      <c r="BG578" s="214"/>
      <c r="BH578" s="214"/>
      <c r="BI578" s="227"/>
      <c r="BJ578" s="227"/>
      <c r="BK578" s="227"/>
      <c r="BL578" s="214"/>
      <c r="BM578" s="214"/>
      <c r="BN578" s="214"/>
      <c r="BO578" s="214"/>
      <c r="BP578" s="214"/>
      <c r="BQ578" s="214"/>
      <c r="BR578" s="214"/>
      <c r="BS578" s="214"/>
      <c r="BT578" s="215"/>
      <c r="BU578" s="216"/>
      <c r="BV578" s="217"/>
      <c r="BW578" s="213"/>
    </row>
    <row r="579" spans="2:75" ht="15.75" customHeight="1">
      <c r="B579" s="394" t="s">
        <v>1487</v>
      </c>
      <c r="C579" s="395">
        <v>11451917000129</v>
      </c>
      <c r="D579" s="396" t="s">
        <v>27</v>
      </c>
      <c r="E579" s="396" t="s">
        <v>903</v>
      </c>
      <c r="F579" s="396"/>
      <c r="G579" s="397"/>
      <c r="H579" s="397" t="s">
        <v>62</v>
      </c>
      <c r="I579" s="397" t="s">
        <v>62</v>
      </c>
      <c r="J579" s="397" t="s">
        <v>904</v>
      </c>
      <c r="K579" s="398" t="s">
        <v>81</v>
      </c>
      <c r="L579" s="399"/>
      <c r="M579" s="399" t="s">
        <v>62</v>
      </c>
      <c r="N579" s="398">
        <v>268755</v>
      </c>
      <c r="O579" s="398" t="s">
        <v>1675</v>
      </c>
      <c r="P579" s="402">
        <v>40599</v>
      </c>
      <c r="Q579" s="403">
        <v>159254689.86000001</v>
      </c>
      <c r="R579" s="403">
        <v>162840186.57714298</v>
      </c>
      <c r="S579" s="398">
        <v>15</v>
      </c>
      <c r="T579" s="400">
        <v>3.4800043442946516E-2</v>
      </c>
      <c r="U579" s="400">
        <v>0.44986695390705589</v>
      </c>
      <c r="V579" s="400">
        <v>-0.19172785529925274</v>
      </c>
      <c r="W579" s="400">
        <v>-1.8795740691291001</v>
      </c>
      <c r="X579" s="400">
        <v>0.11696496375626442</v>
      </c>
      <c r="Y579" s="400">
        <v>0.88696656808338803</v>
      </c>
      <c r="Z579" s="400">
        <v>0.25928509998529936</v>
      </c>
      <c r="AA579" s="400">
        <v>1.4738605655024786</v>
      </c>
      <c r="AB579" s="400">
        <v>0.31006870931324276</v>
      </c>
      <c r="AC579" s="404">
        <v>-0.84505555501879903</v>
      </c>
      <c r="AD579" s="607" t="s">
        <v>62</v>
      </c>
      <c r="AE579" s="401" t="s">
        <v>563</v>
      </c>
      <c r="AF579" s="401" t="s">
        <v>1023</v>
      </c>
      <c r="AG579" s="405" t="s">
        <v>96</v>
      </c>
      <c r="AH579" s="405" t="s">
        <v>1024</v>
      </c>
      <c r="AI579" s="405">
        <v>1000</v>
      </c>
      <c r="AJ579" s="405">
        <v>1000</v>
      </c>
      <c r="AK579" s="405">
        <v>1000</v>
      </c>
      <c r="AL579" s="400">
        <v>0.02</v>
      </c>
      <c r="AM579" s="400">
        <v>0.2</v>
      </c>
      <c r="AN579" s="400" t="s">
        <v>964</v>
      </c>
      <c r="AO579" s="401" t="s">
        <v>1678</v>
      </c>
      <c r="AP579" s="401" t="s">
        <v>1021</v>
      </c>
      <c r="AQ579" s="407" t="s">
        <v>963</v>
      </c>
      <c r="AR579" s="400">
        <v>5.5560000000000002E-3</v>
      </c>
      <c r="AS579" s="400">
        <v>5.5560000000000002E-3</v>
      </c>
      <c r="AT579" s="400"/>
      <c r="AX579" s="226"/>
      <c r="AY579" s="212"/>
      <c r="AZ579" s="212"/>
      <c r="BA579" s="212"/>
      <c r="BB579" s="214"/>
      <c r="BC579" s="212"/>
      <c r="BD579" s="212"/>
      <c r="BE579" s="212"/>
      <c r="BF579" s="212"/>
      <c r="BG579" s="214"/>
      <c r="BH579" s="214"/>
      <c r="BI579" s="227"/>
      <c r="BJ579" s="227"/>
      <c r="BK579" s="227"/>
      <c r="BL579" s="214"/>
      <c r="BM579" s="214"/>
      <c r="BN579" s="214"/>
      <c r="BO579" s="214"/>
      <c r="BP579" s="214"/>
      <c r="BQ579" s="214"/>
      <c r="BR579" s="214"/>
      <c r="BS579" s="214"/>
      <c r="BT579" s="215"/>
      <c r="BU579" s="216"/>
      <c r="BV579" s="217"/>
      <c r="BW579" s="213"/>
    </row>
    <row r="580" spans="2:75" ht="15.75" customHeight="1">
      <c r="B580" s="394" t="s">
        <v>891</v>
      </c>
      <c r="C580" s="395">
        <v>37829310000123</v>
      </c>
      <c r="D580" s="396" t="s">
        <v>27</v>
      </c>
      <c r="E580" s="396" t="s">
        <v>903</v>
      </c>
      <c r="F580" s="396"/>
      <c r="G580" s="397"/>
      <c r="H580" s="397" t="s">
        <v>62</v>
      </c>
      <c r="I580" s="397" t="s">
        <v>62</v>
      </c>
      <c r="J580" s="397" t="s">
        <v>904</v>
      </c>
      <c r="K580" s="398" t="s">
        <v>81</v>
      </c>
      <c r="L580" s="399"/>
      <c r="M580" s="399" t="s">
        <v>62</v>
      </c>
      <c r="N580" s="398">
        <v>552348</v>
      </c>
      <c r="O580" s="398" t="s">
        <v>1675</v>
      </c>
      <c r="P580" s="402">
        <v>44089</v>
      </c>
      <c r="Q580" s="403">
        <v>10515616.449999999</v>
      </c>
      <c r="R580" s="403">
        <v>11027645.729365075</v>
      </c>
      <c r="S580" s="398">
        <v>15</v>
      </c>
      <c r="T580" s="400">
        <v>-5.5793215170438781E-3</v>
      </c>
      <c r="U580" s="400">
        <v>-7.2124978230432527E-2</v>
      </c>
      <c r="V580" s="400">
        <v>-9.6195410978602736E-2</v>
      </c>
      <c r="W580" s="400">
        <v>-0.94303667958102455</v>
      </c>
      <c r="X580" s="400" t="s">
        <v>1781</v>
      </c>
      <c r="Y580" s="400" t="s">
        <v>1781</v>
      </c>
      <c r="Z580" s="400" t="s">
        <v>1781</v>
      </c>
      <c r="AA580" s="400" t="s">
        <v>1781</v>
      </c>
      <c r="AB580" s="400">
        <v>0.40579694914822795</v>
      </c>
      <c r="AC580" s="404">
        <v>-0.28679603553072114</v>
      </c>
      <c r="AD580" s="607" t="s">
        <v>62</v>
      </c>
      <c r="AE580" s="401" t="s">
        <v>692</v>
      </c>
      <c r="AF580" s="401" t="s">
        <v>1028</v>
      </c>
      <c r="AG580" s="405" t="s">
        <v>1836</v>
      </c>
      <c r="AH580" s="405" t="s">
        <v>1019</v>
      </c>
      <c r="AI580" s="405">
        <v>500</v>
      </c>
      <c r="AJ580" s="405" t="s">
        <v>1797</v>
      </c>
      <c r="AK580" s="405">
        <v>500</v>
      </c>
      <c r="AL580" s="400">
        <v>0.02</v>
      </c>
      <c r="AM580" s="400">
        <v>0.2</v>
      </c>
      <c r="AN580" s="400" t="s">
        <v>62</v>
      </c>
      <c r="AO580" s="401" t="s">
        <v>1678</v>
      </c>
      <c r="AP580" s="401" t="s">
        <v>1021</v>
      </c>
      <c r="AQ580" s="407" t="s">
        <v>957</v>
      </c>
      <c r="AR580" s="400">
        <v>4.0000000000000001E-3</v>
      </c>
      <c r="AS580" s="400">
        <v>4.0000000000000001E-3</v>
      </c>
      <c r="AT580" s="400"/>
      <c r="AX580" s="226"/>
      <c r="AY580" s="212"/>
      <c r="AZ580" s="212"/>
      <c r="BA580" s="212"/>
      <c r="BB580" s="214"/>
      <c r="BC580" s="212"/>
      <c r="BD580" s="212"/>
      <c r="BE580" s="212"/>
      <c r="BF580" s="212"/>
      <c r="BG580" s="214"/>
      <c r="BH580" s="214"/>
      <c r="BI580" s="227"/>
      <c r="BJ580" s="227"/>
      <c r="BK580" s="227"/>
      <c r="BL580" s="214"/>
      <c r="BM580" s="214"/>
      <c r="BN580" s="214"/>
      <c r="BO580" s="214"/>
      <c r="BP580" s="214"/>
      <c r="BQ580" s="214"/>
      <c r="BR580" s="214"/>
      <c r="BS580" s="214"/>
      <c r="BT580" s="215"/>
      <c r="BU580" s="216"/>
      <c r="BV580" s="217"/>
      <c r="BW580" s="213"/>
    </row>
    <row r="581" spans="2:75" ht="15.75" customHeight="1">
      <c r="B581" s="394" t="s">
        <v>705</v>
      </c>
      <c r="C581" s="395">
        <v>13962947000125</v>
      </c>
      <c r="D581" s="396" t="s">
        <v>27</v>
      </c>
      <c r="E581" s="396" t="s">
        <v>903</v>
      </c>
      <c r="F581" s="396"/>
      <c r="G581" s="397"/>
      <c r="H581" s="397" t="s">
        <v>62</v>
      </c>
      <c r="I581" s="397" t="s">
        <v>62</v>
      </c>
      <c r="J581" s="397" t="s">
        <v>904</v>
      </c>
      <c r="K581" s="398" t="s">
        <v>81</v>
      </c>
      <c r="L581" s="399"/>
      <c r="M581" s="399" t="s">
        <v>62</v>
      </c>
      <c r="N581" s="398">
        <v>302139</v>
      </c>
      <c r="O581" s="398" t="s">
        <v>1675</v>
      </c>
      <c r="P581" s="402">
        <v>41023</v>
      </c>
      <c r="Q581" s="403">
        <v>664292482.12</v>
      </c>
      <c r="R581" s="403">
        <v>629546229.82694435</v>
      </c>
      <c r="S581" s="398">
        <v>15</v>
      </c>
      <c r="T581" s="400">
        <v>2.7456038917626158E-2</v>
      </c>
      <c r="U581" s="400">
        <v>0.35492957399538966</v>
      </c>
      <c r="V581" s="400">
        <v>-3.9869310366936306E-2</v>
      </c>
      <c r="W581" s="400">
        <v>-0.39085255401615893</v>
      </c>
      <c r="X581" s="400">
        <v>0.2295256695165715</v>
      </c>
      <c r="Y581" s="400">
        <v>1.7405348477035021</v>
      </c>
      <c r="Z581" s="400">
        <v>0.54571266456163281</v>
      </c>
      <c r="AA581" s="400">
        <v>3.1020076990088286</v>
      </c>
      <c r="AB581" s="400">
        <v>0.2068746668554666</v>
      </c>
      <c r="AC581" s="404">
        <v>-0.56301439556917088</v>
      </c>
      <c r="AD581" s="607">
        <v>22041216000138</v>
      </c>
      <c r="AE581" s="401" t="s">
        <v>1624</v>
      </c>
      <c r="AF581" s="401" t="s">
        <v>1045</v>
      </c>
      <c r="AG581" s="405" t="s">
        <v>1045</v>
      </c>
      <c r="AH581" s="405" t="s">
        <v>1024</v>
      </c>
      <c r="AI581" s="405">
        <v>1000</v>
      </c>
      <c r="AJ581" s="405">
        <v>1000</v>
      </c>
      <c r="AK581" s="405">
        <v>1000</v>
      </c>
      <c r="AL581" s="400">
        <v>1.8000000000000002E-2</v>
      </c>
      <c r="AM581" s="400">
        <v>0.2</v>
      </c>
      <c r="AN581" s="400" t="s">
        <v>964</v>
      </c>
      <c r="AO581" s="401" t="s">
        <v>1675</v>
      </c>
      <c r="AP581" s="401" t="s">
        <v>1021</v>
      </c>
      <c r="AQ581" s="407" t="s">
        <v>957</v>
      </c>
      <c r="AR581" s="400">
        <v>5.9999999999999993E-3</v>
      </c>
      <c r="AS581" s="400">
        <v>5.9999999999999993E-3</v>
      </c>
      <c r="AT581" s="400"/>
      <c r="AX581" s="226"/>
      <c r="AY581" s="212"/>
      <c r="AZ581" s="212"/>
      <c r="BA581" s="212"/>
      <c r="BB581" s="214"/>
      <c r="BC581" s="212"/>
      <c r="BD581" s="212"/>
      <c r="BE581" s="212"/>
      <c r="BF581" s="212"/>
      <c r="BG581" s="214"/>
      <c r="BH581" s="214"/>
      <c r="BI581" s="227"/>
      <c r="BJ581" s="227"/>
      <c r="BK581" s="227"/>
      <c r="BL581" s="214"/>
      <c r="BM581" s="214"/>
      <c r="BN581" s="214"/>
      <c r="BO581" s="214"/>
      <c r="BP581" s="214"/>
      <c r="BQ581" s="214"/>
      <c r="BR581" s="214"/>
      <c r="BS581" s="214"/>
      <c r="BT581" s="215"/>
      <c r="BU581" s="216"/>
      <c r="BV581" s="217"/>
      <c r="BW581" s="213"/>
    </row>
    <row r="582" spans="2:75" ht="15.75" customHeight="1">
      <c r="B582" s="394" t="s">
        <v>706</v>
      </c>
      <c r="C582" s="395">
        <v>13962941000158</v>
      </c>
      <c r="D582" s="396" t="s">
        <v>27</v>
      </c>
      <c r="E582" s="396" t="s">
        <v>910</v>
      </c>
      <c r="F582" s="396"/>
      <c r="G582" s="397"/>
      <c r="H582" s="397" t="s">
        <v>1693</v>
      </c>
      <c r="I582" s="397" t="s">
        <v>62</v>
      </c>
      <c r="J582" s="397" t="s">
        <v>904</v>
      </c>
      <c r="K582" s="398" t="s">
        <v>81</v>
      </c>
      <c r="L582" s="399"/>
      <c r="M582" s="399" t="s">
        <v>62</v>
      </c>
      <c r="N582" s="398">
        <v>302147</v>
      </c>
      <c r="O582" s="398" t="s">
        <v>1675</v>
      </c>
      <c r="P582" s="402">
        <v>41023</v>
      </c>
      <c r="Q582" s="403">
        <v>103779650.75</v>
      </c>
      <c r="R582" s="403">
        <v>91673203.758174628</v>
      </c>
      <c r="S582" s="398">
        <v>15</v>
      </c>
      <c r="T582" s="400">
        <v>7.8639692614485668E-2</v>
      </c>
      <c r="U582" s="400">
        <v>1.0165906554302413</v>
      </c>
      <c r="V582" s="400">
        <v>-8.4250176271244426E-3</v>
      </c>
      <c r="W582" s="400">
        <v>-8.2593343774603853E-2</v>
      </c>
      <c r="X582" s="400">
        <v>0.27992818642750916</v>
      </c>
      <c r="Y582" s="400">
        <v>2.1227462895880809</v>
      </c>
      <c r="Z582" s="400">
        <v>0.52317550570019478</v>
      </c>
      <c r="AA582" s="400">
        <v>2.9738991817580436</v>
      </c>
      <c r="AB582" s="400">
        <v>0.25362319277931733</v>
      </c>
      <c r="AC582" s="404">
        <v>-0.2897537412508176</v>
      </c>
      <c r="AD582" s="607" t="s">
        <v>62</v>
      </c>
      <c r="AE582" s="401" t="s">
        <v>1624</v>
      </c>
      <c r="AF582" s="401" t="s">
        <v>1045</v>
      </c>
      <c r="AG582" s="405" t="s">
        <v>1045</v>
      </c>
      <c r="AH582" s="405" t="s">
        <v>1024</v>
      </c>
      <c r="AI582" s="405">
        <v>1000</v>
      </c>
      <c r="AJ582" s="405">
        <v>1000</v>
      </c>
      <c r="AK582" s="405">
        <v>1000</v>
      </c>
      <c r="AL582" s="400">
        <v>1.8000000000000002E-2</v>
      </c>
      <c r="AM582" s="400">
        <v>0.2</v>
      </c>
      <c r="AN582" s="400" t="s">
        <v>964</v>
      </c>
      <c r="AO582" s="401" t="s">
        <v>1678</v>
      </c>
      <c r="AP582" s="401" t="s">
        <v>1021</v>
      </c>
      <c r="AQ582" s="407" t="s">
        <v>957</v>
      </c>
      <c r="AR582" s="400">
        <v>5.9999999999999993E-3</v>
      </c>
      <c r="AS582" s="400">
        <v>5.9999999999999993E-3</v>
      </c>
      <c r="AT582" s="400"/>
      <c r="AX582" s="226"/>
      <c r="AY582" s="212"/>
      <c r="AZ582" s="212"/>
      <c r="BA582" s="212"/>
      <c r="BB582" s="214"/>
      <c r="BC582" s="212"/>
      <c r="BD582" s="212"/>
      <c r="BE582" s="212"/>
      <c r="BF582" s="212"/>
      <c r="BG582" s="214"/>
      <c r="BH582" s="214"/>
      <c r="BI582" s="227"/>
      <c r="BJ582" s="227"/>
      <c r="BK582" s="227"/>
      <c r="BL582" s="214"/>
      <c r="BM582" s="214"/>
      <c r="BN582" s="214"/>
      <c r="BO582" s="214"/>
      <c r="BP582" s="214"/>
      <c r="BQ582" s="214"/>
      <c r="BR582" s="214"/>
      <c r="BS582" s="214"/>
      <c r="BT582" s="215"/>
      <c r="BU582" s="216"/>
      <c r="BV582" s="217"/>
      <c r="BW582" s="213"/>
    </row>
    <row r="583" spans="2:75" ht="15.75" customHeight="1">
      <c r="B583" s="394" t="s">
        <v>1044</v>
      </c>
      <c r="C583" s="395">
        <v>35828705000186</v>
      </c>
      <c r="D583" s="396" t="s">
        <v>18</v>
      </c>
      <c r="E583" s="396" t="s">
        <v>959</v>
      </c>
      <c r="F583" s="396" t="s">
        <v>961</v>
      </c>
      <c r="G583" s="397"/>
      <c r="H583" s="397" t="s">
        <v>62</v>
      </c>
      <c r="I583" s="397"/>
      <c r="J583" s="397" t="s">
        <v>907</v>
      </c>
      <c r="K583" s="398" t="s">
        <v>81</v>
      </c>
      <c r="L583" s="399"/>
      <c r="M583" s="399" t="s">
        <v>62</v>
      </c>
      <c r="N583" s="398">
        <v>547166</v>
      </c>
      <c r="O583" s="398" t="s">
        <v>1675</v>
      </c>
      <c r="P583" s="402">
        <v>44048</v>
      </c>
      <c r="Q583" s="403">
        <v>70710848.480000004</v>
      </c>
      <c r="R583" s="403">
        <v>69982735.309007928</v>
      </c>
      <c r="S583" s="398">
        <v>16</v>
      </c>
      <c r="T583" s="400">
        <v>7.3053486747213014E-2</v>
      </c>
      <c r="U583" s="400">
        <v>0.94437668186070445</v>
      </c>
      <c r="V583" s="400">
        <v>7.8925449186723728E-2</v>
      </c>
      <c r="W583" s="400">
        <v>0.77373330783985728</v>
      </c>
      <c r="X583" s="400">
        <v>0.1348724312170908</v>
      </c>
      <c r="Y583" s="400">
        <v>1.0227621469192207</v>
      </c>
      <c r="Z583" s="400" t="s">
        <v>1781</v>
      </c>
      <c r="AA583" s="400" t="s">
        <v>1781</v>
      </c>
      <c r="AB583" s="400">
        <v>3.2167736288914069E-2</v>
      </c>
      <c r="AC583" s="404">
        <v>-0.64226205053548369</v>
      </c>
      <c r="AD583" s="607" t="s">
        <v>62</v>
      </c>
      <c r="AE583" s="401" t="s">
        <v>123</v>
      </c>
      <c r="AF583" s="401" t="s">
        <v>1045</v>
      </c>
      <c r="AG583" s="405" t="s">
        <v>1045</v>
      </c>
      <c r="AH583" s="405" t="s">
        <v>1019</v>
      </c>
      <c r="AI583" s="405">
        <v>5000</v>
      </c>
      <c r="AJ583" s="405">
        <v>1000</v>
      </c>
      <c r="AK583" s="405">
        <v>500</v>
      </c>
      <c r="AL583" s="400">
        <v>5.0000000000000001E-3</v>
      </c>
      <c r="AM583" s="400">
        <v>0.2</v>
      </c>
      <c r="AN583" s="400" t="s">
        <v>103</v>
      </c>
      <c r="AO583" s="401" t="s">
        <v>1678</v>
      </c>
      <c r="AP583" s="401" t="s">
        <v>18</v>
      </c>
      <c r="AQ583" s="407" t="s">
        <v>1046</v>
      </c>
      <c r="AR583" s="400">
        <v>1.3333333333333333E-3</v>
      </c>
      <c r="AS583" s="400">
        <v>1.3333333333333333E-3</v>
      </c>
      <c r="AT583" s="400"/>
      <c r="AX583" s="226"/>
      <c r="AY583" s="212"/>
      <c r="AZ583" s="212"/>
      <c r="BA583" s="212"/>
      <c r="BB583" s="214"/>
      <c r="BC583" s="212"/>
      <c r="BD583" s="212"/>
      <c r="BE583" s="212"/>
      <c r="BF583" s="212"/>
      <c r="BG583" s="214"/>
      <c r="BH583" s="214"/>
      <c r="BI583" s="227"/>
      <c r="BJ583" s="227"/>
      <c r="BK583" s="227"/>
      <c r="BL583" s="214"/>
      <c r="BM583" s="214"/>
      <c r="BN583" s="214"/>
      <c r="BO583" s="214"/>
      <c r="BP583" s="214"/>
      <c r="BQ583" s="214"/>
      <c r="BR583" s="214"/>
      <c r="BS583" s="214"/>
      <c r="BT583" s="215"/>
      <c r="BU583" s="216"/>
      <c r="BV583" s="217"/>
      <c r="BW583" s="213"/>
    </row>
    <row r="584" spans="2:75" ht="15.75" customHeight="1">
      <c r="B584" s="394" t="s">
        <v>1200</v>
      </c>
      <c r="C584" s="395">
        <v>4240128000183</v>
      </c>
      <c r="D584" s="396" t="s">
        <v>18</v>
      </c>
      <c r="E584" s="396" t="s">
        <v>916</v>
      </c>
      <c r="F584" s="396" t="s">
        <v>961</v>
      </c>
      <c r="G584" s="397" t="s">
        <v>1048</v>
      </c>
      <c r="H584" s="397" t="s">
        <v>62</v>
      </c>
      <c r="I584" s="397"/>
      <c r="J584" s="397" t="s">
        <v>904</v>
      </c>
      <c r="K584" s="398" t="s">
        <v>81</v>
      </c>
      <c r="L584" s="399"/>
      <c r="M584" s="399" t="s">
        <v>62</v>
      </c>
      <c r="N584" s="398">
        <v>143359</v>
      </c>
      <c r="O584" s="398" t="s">
        <v>1675</v>
      </c>
      <c r="P584" s="402">
        <v>36955</v>
      </c>
      <c r="Q584" s="403">
        <v>88385806.769999996</v>
      </c>
      <c r="R584" s="403">
        <v>79452196.362976149</v>
      </c>
      <c r="S584" s="398">
        <v>16</v>
      </c>
      <c r="T584" s="400">
        <v>8.8376827681456271E-2</v>
      </c>
      <c r="U584" s="400">
        <v>1.1424645009483132</v>
      </c>
      <c r="V584" s="400">
        <v>0.11830844563317289</v>
      </c>
      <c r="W584" s="400">
        <v>1.1598183593302227</v>
      </c>
      <c r="X584" s="400">
        <v>0.17288334619572421</v>
      </c>
      <c r="Y584" s="400">
        <v>1.3110058202859149</v>
      </c>
      <c r="Z584" s="400">
        <v>0.36004004640104093</v>
      </c>
      <c r="AA584" s="400">
        <v>2.0465843445005629</v>
      </c>
      <c r="AB584" s="400">
        <v>2.1497835767209507E-3</v>
      </c>
      <c r="AC584" s="404">
        <v>6.8343006179639145</v>
      </c>
      <c r="AD584" s="607" t="s">
        <v>62</v>
      </c>
      <c r="AE584" s="401" t="s">
        <v>741</v>
      </c>
      <c r="AF584" s="401" t="s">
        <v>741</v>
      </c>
      <c r="AG584" s="405" t="s">
        <v>741</v>
      </c>
      <c r="AH584" s="405" t="s">
        <v>1024</v>
      </c>
      <c r="AI584" s="405">
        <v>1000</v>
      </c>
      <c r="AJ584" s="405">
        <v>1000</v>
      </c>
      <c r="AK584" s="405">
        <v>1000</v>
      </c>
      <c r="AL584" s="400">
        <v>5.0000000000000001E-3</v>
      </c>
      <c r="AM584" s="400">
        <v>0.2</v>
      </c>
      <c r="AN584" s="400" t="s">
        <v>103</v>
      </c>
      <c r="AO584" s="401" t="s">
        <v>1678</v>
      </c>
      <c r="AP584" s="401" t="s">
        <v>18</v>
      </c>
      <c r="AQ584" s="407" t="s">
        <v>973</v>
      </c>
      <c r="AR584" s="400">
        <v>1.4000000000000002E-3</v>
      </c>
      <c r="AS584" s="400">
        <v>1.4000000000000002E-3</v>
      </c>
      <c r="AT584" s="400"/>
      <c r="AX584" s="226"/>
      <c r="AY584" s="212"/>
      <c r="AZ584" s="212"/>
      <c r="BA584" s="212"/>
      <c r="BB584" s="214"/>
      <c r="BC584" s="212"/>
      <c r="BD584" s="212"/>
      <c r="BE584" s="212"/>
      <c r="BF584" s="212"/>
      <c r="BG584" s="214"/>
      <c r="BH584" s="214"/>
      <c r="BI584" s="227"/>
      <c r="BJ584" s="227"/>
      <c r="BK584" s="227"/>
      <c r="BL584" s="214"/>
      <c r="BM584" s="214"/>
      <c r="BN584" s="214"/>
      <c r="BO584" s="214"/>
      <c r="BP584" s="214"/>
      <c r="BQ584" s="214"/>
      <c r="BR584" s="214"/>
      <c r="BS584" s="214"/>
      <c r="BT584" s="215"/>
      <c r="BU584" s="216"/>
      <c r="BV584" s="217"/>
      <c r="BW584" s="213"/>
    </row>
    <row r="585" spans="2:75" ht="15.75" customHeight="1">
      <c r="B585" s="394" t="s">
        <v>1397</v>
      </c>
      <c r="C585" s="395">
        <v>29283824000106</v>
      </c>
      <c r="D585" s="396" t="s">
        <v>18</v>
      </c>
      <c r="E585" s="396" t="s">
        <v>916</v>
      </c>
      <c r="F585" s="396" t="s">
        <v>961</v>
      </c>
      <c r="G585" s="397" t="s">
        <v>1048</v>
      </c>
      <c r="H585" s="397" t="s">
        <v>62</v>
      </c>
      <c r="I585" s="397"/>
      <c r="J585" s="397" t="s">
        <v>904</v>
      </c>
      <c r="K585" s="398" t="s">
        <v>81</v>
      </c>
      <c r="L585" s="399"/>
      <c r="M585" s="399" t="s">
        <v>62</v>
      </c>
      <c r="N585" s="398">
        <v>471704</v>
      </c>
      <c r="O585" s="398" t="s">
        <v>1675</v>
      </c>
      <c r="P585" s="402">
        <v>43222</v>
      </c>
      <c r="Q585" s="403">
        <v>228938854.43000001</v>
      </c>
      <c r="R585" s="403">
        <v>159526870.80619049</v>
      </c>
      <c r="S585" s="398">
        <v>16</v>
      </c>
      <c r="T585" s="400">
        <v>8.7836165641512531E-2</v>
      </c>
      <c r="U585" s="400">
        <v>1.135475257230804</v>
      </c>
      <c r="V585" s="400">
        <v>0.12355649005699498</v>
      </c>
      <c r="W585" s="400">
        <v>1.2112667427550388</v>
      </c>
      <c r="X585" s="400">
        <v>0.19637495059794774</v>
      </c>
      <c r="Y585" s="400">
        <v>1.4891469239657498</v>
      </c>
      <c r="Z585" s="400">
        <v>0.19203440995819876</v>
      </c>
      <c r="AA585" s="400">
        <v>1.091585841504092</v>
      </c>
      <c r="AB585" s="400">
        <v>4.4666507435057717E-3</v>
      </c>
      <c r="AC585" s="404">
        <v>4.3396899234865334</v>
      </c>
      <c r="AD585" s="607">
        <v>29283779000181</v>
      </c>
      <c r="AE585" s="401" t="s">
        <v>114</v>
      </c>
      <c r="AF585" s="401" t="s">
        <v>1028</v>
      </c>
      <c r="AG585" s="405" t="s">
        <v>1836</v>
      </c>
      <c r="AH585" s="405" t="s">
        <v>1024</v>
      </c>
      <c r="AI585" s="405">
        <v>3000</v>
      </c>
      <c r="AJ585" s="405">
        <v>1000</v>
      </c>
      <c r="AK585" s="405">
        <v>1000</v>
      </c>
      <c r="AL585" s="400">
        <v>6.5000000000000006E-3</v>
      </c>
      <c r="AM585" s="400" t="s">
        <v>62</v>
      </c>
      <c r="AN585" s="400" t="s">
        <v>103</v>
      </c>
      <c r="AO585" s="401" t="s">
        <v>1678</v>
      </c>
      <c r="AP585" s="401" t="s">
        <v>18</v>
      </c>
      <c r="AQ585" s="407" t="s">
        <v>973</v>
      </c>
      <c r="AR585" s="400">
        <v>2.1666666666666666E-3</v>
      </c>
      <c r="AS585" s="400">
        <v>2.1666666666666666E-3</v>
      </c>
      <c r="AT585" s="400"/>
      <c r="AX585" s="226"/>
      <c r="AY585" s="212"/>
      <c r="AZ585" s="212"/>
      <c r="BA585" s="212"/>
      <c r="BB585" s="214"/>
      <c r="BC585" s="212"/>
      <c r="BD585" s="212"/>
      <c r="BE585" s="212"/>
      <c r="BF585" s="212"/>
      <c r="BG585" s="214"/>
      <c r="BH585" s="214"/>
      <c r="BI585" s="227"/>
      <c r="BJ585" s="227"/>
      <c r="BK585" s="227"/>
      <c r="BL585" s="214"/>
      <c r="BM585" s="214"/>
      <c r="BN585" s="214"/>
      <c r="BO585" s="214"/>
      <c r="BP585" s="214"/>
      <c r="BQ585" s="214"/>
      <c r="BR585" s="214"/>
      <c r="BS585" s="214"/>
      <c r="BT585" s="215"/>
      <c r="BU585" s="216"/>
      <c r="BV585" s="217"/>
      <c r="BW585" s="213"/>
    </row>
    <row r="586" spans="2:75" ht="15.75" customHeight="1">
      <c r="B586" s="394" t="s">
        <v>1161</v>
      </c>
      <c r="C586" s="395">
        <v>42730755000191</v>
      </c>
      <c r="D586" s="396" t="s">
        <v>18</v>
      </c>
      <c r="E586" s="396" t="s">
        <v>916</v>
      </c>
      <c r="F586" s="396" t="s">
        <v>983</v>
      </c>
      <c r="G586" s="397" t="s">
        <v>1048</v>
      </c>
      <c r="H586" s="397" t="s">
        <v>62</v>
      </c>
      <c r="I586" s="397" t="s">
        <v>1673</v>
      </c>
      <c r="J586" s="397" t="s">
        <v>904</v>
      </c>
      <c r="K586" s="398" t="s">
        <v>81</v>
      </c>
      <c r="L586" s="399"/>
      <c r="M586" s="399" t="s">
        <v>62</v>
      </c>
      <c r="N586" s="398">
        <v>613398</v>
      </c>
      <c r="O586" s="398" t="s">
        <v>1675</v>
      </c>
      <c r="P586" s="402">
        <v>44454</v>
      </c>
      <c r="Q586" s="403">
        <v>286000.53999999998</v>
      </c>
      <c r="R586" s="403" t="s">
        <v>1781</v>
      </c>
      <c r="S586" s="398">
        <v>16</v>
      </c>
      <c r="T586" s="400">
        <v>-0.20894721057472943</v>
      </c>
      <c r="U586" s="400">
        <v>-2.7011013737019307</v>
      </c>
      <c r="V586" s="400" t="s">
        <v>1781</v>
      </c>
      <c r="W586" s="400" t="s">
        <v>1781</v>
      </c>
      <c r="X586" s="400" t="s">
        <v>1781</v>
      </c>
      <c r="Y586" s="400" t="s">
        <v>1781</v>
      </c>
      <c r="Z586" s="400" t="s">
        <v>1781</v>
      </c>
      <c r="AA586" s="400" t="s">
        <v>1781</v>
      </c>
      <c r="AB586" s="400" t="s">
        <v>1781</v>
      </c>
      <c r="AC586" s="404" t="s">
        <v>1781</v>
      </c>
      <c r="AD586" s="607" t="s">
        <v>62</v>
      </c>
      <c r="AE586" s="401" t="s">
        <v>1799</v>
      </c>
      <c r="AF586" s="401" t="s">
        <v>1018</v>
      </c>
      <c r="AG586" s="405" t="s">
        <v>1835</v>
      </c>
      <c r="AH586" s="405" t="s">
        <v>1035</v>
      </c>
      <c r="AI586" s="405">
        <v>50000</v>
      </c>
      <c r="AJ586" s="405">
        <v>5000</v>
      </c>
      <c r="AK586" s="405">
        <v>5000</v>
      </c>
      <c r="AL586" s="400">
        <v>1.7500000000000002E-2</v>
      </c>
      <c r="AM586" s="400" t="s">
        <v>62</v>
      </c>
      <c r="AN586" s="400" t="s">
        <v>1798</v>
      </c>
      <c r="AO586" s="401" t="s">
        <v>1678</v>
      </c>
      <c r="AP586" s="401" t="s">
        <v>24</v>
      </c>
      <c r="AQ586" s="407" t="s">
        <v>977</v>
      </c>
      <c r="AR586" s="400">
        <v>6.1250000000000002E-3</v>
      </c>
      <c r="AS586" s="400">
        <v>6.1250000000000002E-3</v>
      </c>
      <c r="AT586" s="400"/>
      <c r="AX586" s="226"/>
      <c r="AY586" s="212"/>
      <c r="AZ586" s="212"/>
      <c r="BA586" s="212"/>
      <c r="BB586" s="214"/>
      <c r="BC586" s="212"/>
      <c r="BD586" s="212"/>
      <c r="BE586" s="212"/>
      <c r="BF586" s="212"/>
      <c r="BG586" s="214"/>
      <c r="BH586" s="214"/>
      <c r="BI586" s="227"/>
      <c r="BJ586" s="227"/>
      <c r="BK586" s="227"/>
      <c r="BL586" s="214"/>
      <c r="BM586" s="214"/>
      <c r="BN586" s="214"/>
      <c r="BO586" s="214"/>
      <c r="BP586" s="214"/>
      <c r="BQ586" s="214"/>
      <c r="BR586" s="214"/>
      <c r="BS586" s="214"/>
      <c r="BT586" s="215"/>
      <c r="BU586" s="216"/>
      <c r="BV586" s="217"/>
      <c r="BW586" s="213"/>
    </row>
    <row r="587" spans="2:75" ht="15.75" customHeight="1">
      <c r="B587" s="394" t="s">
        <v>1140</v>
      </c>
      <c r="C587" s="395">
        <v>38376759000146</v>
      </c>
      <c r="D587" s="396" t="s">
        <v>24</v>
      </c>
      <c r="E587" s="396" t="s">
        <v>912</v>
      </c>
      <c r="F587" s="396" t="s">
        <v>913</v>
      </c>
      <c r="G587" s="397" t="s">
        <v>62</v>
      </c>
      <c r="H587" s="397" t="s">
        <v>1692</v>
      </c>
      <c r="I587" s="397" t="s">
        <v>62</v>
      </c>
      <c r="J587" s="397" t="s">
        <v>904</v>
      </c>
      <c r="K587" s="398" t="s">
        <v>81</v>
      </c>
      <c r="L587" s="399"/>
      <c r="M587" s="399" t="s">
        <v>1775</v>
      </c>
      <c r="N587" s="398">
        <v>556432</v>
      </c>
      <c r="O587" s="398" t="s">
        <v>1675</v>
      </c>
      <c r="P587" s="402">
        <v>44105</v>
      </c>
      <c r="Q587" s="403">
        <v>49580771.789999999</v>
      </c>
      <c r="R587" s="403">
        <v>23856994.5190873</v>
      </c>
      <c r="S587" s="398">
        <v>16</v>
      </c>
      <c r="T587" s="400">
        <v>0.14414972454956776</v>
      </c>
      <c r="U587" s="400">
        <v>1.8634516245926995</v>
      </c>
      <c r="V587" s="400">
        <v>0.14765686713872594</v>
      </c>
      <c r="W587" s="400">
        <v>1.4475310234374259</v>
      </c>
      <c r="X587" s="400" t="s">
        <v>1781</v>
      </c>
      <c r="Y587" s="400" t="s">
        <v>1781</v>
      </c>
      <c r="Z587" s="400" t="s">
        <v>1781</v>
      </c>
      <c r="AA587" s="400" t="s">
        <v>1781</v>
      </c>
      <c r="AB587" s="400">
        <v>4.3690197691444749E-2</v>
      </c>
      <c r="AC587" s="404">
        <v>0.9511768374355416</v>
      </c>
      <c r="AD587" s="607">
        <v>38388984000100</v>
      </c>
      <c r="AE587" s="401" t="s">
        <v>215</v>
      </c>
      <c r="AF587" s="401" t="s">
        <v>1027</v>
      </c>
      <c r="AG587" s="405" t="s">
        <v>1027</v>
      </c>
      <c r="AH587" s="405" t="s">
        <v>1024</v>
      </c>
      <c r="AI587" s="405">
        <v>100</v>
      </c>
      <c r="AJ587" s="405">
        <v>100</v>
      </c>
      <c r="AK587" s="405">
        <v>100</v>
      </c>
      <c r="AL587" s="400">
        <v>0.01</v>
      </c>
      <c r="AM587" s="400">
        <v>0.3</v>
      </c>
      <c r="AN587" s="400" t="s">
        <v>103</v>
      </c>
      <c r="AO587" s="401" t="s">
        <v>1678</v>
      </c>
      <c r="AP587" s="401" t="s">
        <v>24</v>
      </c>
      <c r="AQ587" s="407" t="s">
        <v>966</v>
      </c>
      <c r="AR587" s="400">
        <v>2.6666666666666666E-3</v>
      </c>
      <c r="AS587" s="400">
        <v>2.6666666666666666E-3</v>
      </c>
      <c r="AT587" s="400"/>
      <c r="AX587" s="226"/>
      <c r="AY587" s="212"/>
      <c r="AZ587" s="212"/>
      <c r="BA587" s="212"/>
      <c r="BB587" s="214"/>
      <c r="BC587" s="212"/>
      <c r="BD587" s="212"/>
      <c r="BE587" s="212"/>
      <c r="BF587" s="212"/>
      <c r="BG587" s="214"/>
      <c r="BH587" s="214"/>
      <c r="BI587" s="227"/>
      <c r="BJ587" s="227"/>
      <c r="BK587" s="227"/>
      <c r="BL587" s="214"/>
      <c r="BM587" s="214"/>
      <c r="BN587" s="214"/>
      <c r="BO587" s="214"/>
      <c r="BP587" s="214"/>
      <c r="BQ587" s="214"/>
      <c r="BR587" s="214"/>
      <c r="BS587" s="214"/>
      <c r="BT587" s="215"/>
      <c r="BU587" s="216"/>
      <c r="BV587" s="217"/>
      <c r="BW587" s="213"/>
    </row>
    <row r="588" spans="2:75" ht="15.75" customHeight="1">
      <c r="B588" s="394" t="s">
        <v>542</v>
      </c>
      <c r="C588" s="395">
        <v>9068336000160</v>
      </c>
      <c r="D588" s="396" t="s">
        <v>24</v>
      </c>
      <c r="E588" s="396" t="s">
        <v>912</v>
      </c>
      <c r="F588" s="396" t="s">
        <v>913</v>
      </c>
      <c r="G588" s="397" t="s">
        <v>62</v>
      </c>
      <c r="H588" s="397" t="s">
        <v>1693</v>
      </c>
      <c r="I588" s="397" t="s">
        <v>62</v>
      </c>
      <c r="J588" s="397" t="s">
        <v>904</v>
      </c>
      <c r="K588" s="398" t="s">
        <v>81</v>
      </c>
      <c r="L588" s="399"/>
      <c r="M588" s="399" t="s">
        <v>62</v>
      </c>
      <c r="N588" s="398">
        <v>196517</v>
      </c>
      <c r="O588" s="398" t="s">
        <v>1675</v>
      </c>
      <c r="P588" s="402">
        <v>39370</v>
      </c>
      <c r="Q588" s="403">
        <v>25288932.149999999</v>
      </c>
      <c r="R588" s="403">
        <v>39642983.304523818</v>
      </c>
      <c r="S588" s="398">
        <v>16</v>
      </c>
      <c r="T588" s="400">
        <v>6.9022658901539025E-2</v>
      </c>
      <c r="U588" s="400">
        <v>0.89226938355718366</v>
      </c>
      <c r="V588" s="400">
        <v>-7.4783634109643726E-2</v>
      </c>
      <c r="W588" s="400">
        <v>-0.73312967095122283</v>
      </c>
      <c r="X588" s="400">
        <v>-0.13854711414295451</v>
      </c>
      <c r="Y588" s="400">
        <v>-1.0506279350909662</v>
      </c>
      <c r="Z588" s="400">
        <v>-0.14061895150620463</v>
      </c>
      <c r="AA588" s="400">
        <v>-0.79932370737481995</v>
      </c>
      <c r="AB588" s="400">
        <v>0.12517750016074666</v>
      </c>
      <c r="AC588" s="404">
        <v>-1.3344659011917697</v>
      </c>
      <c r="AD588" s="607">
        <v>11695287000138</v>
      </c>
      <c r="AE588" s="401" t="s">
        <v>543</v>
      </c>
      <c r="AF588" s="401" t="s">
        <v>1026</v>
      </c>
      <c r="AG588" s="405" t="s">
        <v>1027</v>
      </c>
      <c r="AH588" s="405" t="s">
        <v>1024</v>
      </c>
      <c r="AI588" s="405">
        <v>1000</v>
      </c>
      <c r="AJ588" s="405">
        <v>1000</v>
      </c>
      <c r="AK588" s="405">
        <v>1000</v>
      </c>
      <c r="AL588" s="400">
        <v>1.3500000000000002E-2</v>
      </c>
      <c r="AM588" s="400">
        <v>0.2</v>
      </c>
      <c r="AN588" s="400" t="s">
        <v>103</v>
      </c>
      <c r="AO588" s="401" t="s">
        <v>1675</v>
      </c>
      <c r="AP588" s="401" t="s">
        <v>24</v>
      </c>
      <c r="AQ588" s="407" t="s">
        <v>966</v>
      </c>
      <c r="AR588" s="400">
        <v>4.0499999999999998E-3</v>
      </c>
      <c r="AS588" s="400">
        <v>4.0499999999999998E-3</v>
      </c>
      <c r="AT588" s="400"/>
      <c r="AX588" s="226"/>
      <c r="AY588" s="212"/>
      <c r="AZ588" s="212"/>
      <c r="BA588" s="212"/>
      <c r="BB588" s="214"/>
      <c r="BC588" s="212"/>
      <c r="BD588" s="212"/>
      <c r="BE588" s="212"/>
      <c r="BF588" s="212"/>
      <c r="BG588" s="214"/>
      <c r="BH588" s="214"/>
      <c r="BI588" s="227"/>
      <c r="BJ588" s="227"/>
      <c r="BK588" s="227"/>
      <c r="BL588" s="214"/>
      <c r="BM588" s="214"/>
      <c r="BN588" s="214"/>
      <c r="BO588" s="214"/>
      <c r="BP588" s="214"/>
      <c r="BQ588" s="214"/>
      <c r="BR588" s="214"/>
      <c r="BS588" s="214"/>
      <c r="BT588" s="215"/>
      <c r="BU588" s="216"/>
      <c r="BV588" s="217"/>
      <c r="BW588" s="213"/>
    </row>
    <row r="589" spans="2:75" ht="15.75" customHeight="1">
      <c r="B589" s="394" t="s">
        <v>1467</v>
      </c>
      <c r="C589" s="395">
        <v>13863646000144</v>
      </c>
      <c r="D589" s="396" t="s">
        <v>24</v>
      </c>
      <c r="E589" s="396" t="s">
        <v>912</v>
      </c>
      <c r="F589" s="396" t="s">
        <v>913</v>
      </c>
      <c r="G589" s="397" t="s">
        <v>62</v>
      </c>
      <c r="H589" s="397" t="s">
        <v>1693</v>
      </c>
      <c r="I589" s="397" t="s">
        <v>62</v>
      </c>
      <c r="J589" s="397" t="s">
        <v>904</v>
      </c>
      <c r="K589" s="398" t="s">
        <v>81</v>
      </c>
      <c r="L589" s="399"/>
      <c r="M589" s="399" t="s">
        <v>62</v>
      </c>
      <c r="N589" s="398">
        <v>282553</v>
      </c>
      <c r="O589" s="398" t="s">
        <v>1675</v>
      </c>
      <c r="P589" s="402">
        <v>40749</v>
      </c>
      <c r="Q589" s="403">
        <v>20957963.73</v>
      </c>
      <c r="R589" s="403">
        <v>20540338.293769836</v>
      </c>
      <c r="S589" s="398">
        <v>16</v>
      </c>
      <c r="T589" s="400">
        <v>6.730676666004598E-2</v>
      </c>
      <c r="U589" s="400">
        <v>0.87008770964120796</v>
      </c>
      <c r="V589" s="400">
        <v>-7.8681466431117619E-2</v>
      </c>
      <c r="W589" s="400">
        <v>-0.77134146102116663</v>
      </c>
      <c r="X589" s="400">
        <v>-0.13686686115339097</v>
      </c>
      <c r="Y589" s="400">
        <v>-1.0378862714354238</v>
      </c>
      <c r="Z589" s="400">
        <v>-0.13540713170213248</v>
      </c>
      <c r="AA589" s="400">
        <v>-0.76969803399766745</v>
      </c>
      <c r="AB589" s="400">
        <v>0.11984278339923982</v>
      </c>
      <c r="AC589" s="404">
        <v>-1.4345387974916346</v>
      </c>
      <c r="AD589" s="607">
        <v>13855024000174</v>
      </c>
      <c r="AE589" s="401" t="s">
        <v>543</v>
      </c>
      <c r="AF589" s="401" t="s">
        <v>1026</v>
      </c>
      <c r="AG589" s="405" t="s">
        <v>1027</v>
      </c>
      <c r="AH589" s="405" t="s">
        <v>1019</v>
      </c>
      <c r="AI589" s="405">
        <v>5000</v>
      </c>
      <c r="AJ589" s="405">
        <v>5000</v>
      </c>
      <c r="AK589" s="405">
        <v>5000</v>
      </c>
      <c r="AL589" s="400">
        <v>1.3999999999999999E-2</v>
      </c>
      <c r="AM589" s="400">
        <v>0.2</v>
      </c>
      <c r="AN589" s="400" t="s">
        <v>1086</v>
      </c>
      <c r="AO589" s="401" t="s">
        <v>1678</v>
      </c>
      <c r="AP589" s="401" t="s">
        <v>1021</v>
      </c>
      <c r="AQ589" s="407" t="s">
        <v>957</v>
      </c>
      <c r="AR589" s="400">
        <v>4.1999999999999997E-3</v>
      </c>
      <c r="AS589" s="400">
        <v>4.1999999999999997E-3</v>
      </c>
      <c r="AT589" s="400"/>
      <c r="AX589" s="226"/>
      <c r="AY589" s="212"/>
      <c r="AZ589" s="212"/>
      <c r="BA589" s="212"/>
      <c r="BB589" s="214"/>
      <c r="BC589" s="212"/>
      <c r="BD589" s="212"/>
      <c r="BE589" s="212"/>
      <c r="BF589" s="212"/>
      <c r="BG589" s="214"/>
      <c r="BH589" s="214"/>
      <c r="BI589" s="227"/>
      <c r="BJ589" s="227"/>
      <c r="BK589" s="227"/>
      <c r="BL589" s="214"/>
      <c r="BM589" s="214"/>
      <c r="BN589" s="214"/>
      <c r="BO589" s="214"/>
      <c r="BP589" s="214"/>
      <c r="BQ589" s="214"/>
      <c r="BR589" s="214"/>
      <c r="BS589" s="214"/>
      <c r="BT589" s="215"/>
      <c r="BU589" s="216"/>
      <c r="BV589" s="217"/>
      <c r="BW589" s="213"/>
    </row>
    <row r="590" spans="2:75" ht="15.75" customHeight="1">
      <c r="B590" s="394" t="s">
        <v>567</v>
      </c>
      <c r="C590" s="395">
        <v>10237439000196</v>
      </c>
      <c r="D590" s="396" t="s">
        <v>24</v>
      </c>
      <c r="E590" s="396" t="s">
        <v>912</v>
      </c>
      <c r="F590" s="396" t="s">
        <v>913</v>
      </c>
      <c r="G590" s="397" t="s">
        <v>62</v>
      </c>
      <c r="H590" s="397" t="s">
        <v>1693</v>
      </c>
      <c r="I590" s="397" t="s">
        <v>62</v>
      </c>
      <c r="J590" s="397" t="s">
        <v>904</v>
      </c>
      <c r="K590" s="398" t="s">
        <v>81</v>
      </c>
      <c r="L590" s="399"/>
      <c r="M590" s="399" t="s">
        <v>62</v>
      </c>
      <c r="N590" s="398">
        <v>216569</v>
      </c>
      <c r="O590" s="398" t="s">
        <v>1675</v>
      </c>
      <c r="P590" s="402">
        <v>39696</v>
      </c>
      <c r="Q590" s="403">
        <v>26603296.5</v>
      </c>
      <c r="R590" s="403">
        <v>24492457.173492067</v>
      </c>
      <c r="S590" s="398">
        <v>16</v>
      </c>
      <c r="T590" s="400">
        <v>0.10789077938786584</v>
      </c>
      <c r="U590" s="400">
        <v>1.3947251634168591</v>
      </c>
      <c r="V590" s="400">
        <v>0.23945306672610478</v>
      </c>
      <c r="W590" s="400">
        <v>2.3474407215860658</v>
      </c>
      <c r="X590" s="400">
        <v>0.22708253997969718</v>
      </c>
      <c r="Y590" s="400">
        <v>1.722008152605129</v>
      </c>
      <c r="Z590" s="400">
        <v>0.27604633310280291</v>
      </c>
      <c r="AA590" s="400">
        <v>1.5691368483374091</v>
      </c>
      <c r="AB590" s="400">
        <v>0.1202410797007156</v>
      </c>
      <c r="AC590" s="404">
        <v>1.0380188102112167</v>
      </c>
      <c r="AD590" s="607" t="s">
        <v>62</v>
      </c>
      <c r="AE590" s="401" t="s">
        <v>568</v>
      </c>
      <c r="AF590" s="401" t="s">
        <v>1028</v>
      </c>
      <c r="AG590" s="405" t="s">
        <v>1836</v>
      </c>
      <c r="AH590" s="405" t="s">
        <v>1024</v>
      </c>
      <c r="AI590" s="405">
        <v>10000</v>
      </c>
      <c r="AJ590" s="405">
        <v>1000</v>
      </c>
      <c r="AK590" s="405">
        <v>5000</v>
      </c>
      <c r="AL590" s="400">
        <v>0.02</v>
      </c>
      <c r="AM590" s="400">
        <v>0.2</v>
      </c>
      <c r="AN590" s="400" t="s">
        <v>103</v>
      </c>
      <c r="AO590" s="401" t="s">
        <v>1678</v>
      </c>
      <c r="AP590" s="401" t="s">
        <v>24</v>
      </c>
      <c r="AQ590" s="407" t="s">
        <v>962</v>
      </c>
      <c r="AR590" s="400">
        <v>4.0000000000000001E-3</v>
      </c>
      <c r="AS590" s="400">
        <v>4.0000000000000001E-3</v>
      </c>
      <c r="AT590" s="400"/>
      <c r="AX590" s="226"/>
      <c r="AY590" s="212"/>
      <c r="AZ590" s="212"/>
      <c r="BA590" s="212"/>
      <c r="BB590" s="214"/>
      <c r="BC590" s="212"/>
      <c r="BD590" s="212"/>
      <c r="BE590" s="212"/>
      <c r="BF590" s="212"/>
      <c r="BG590" s="214"/>
      <c r="BH590" s="214"/>
      <c r="BI590" s="227"/>
      <c r="BJ590" s="227"/>
      <c r="BK590" s="227"/>
      <c r="BL590" s="214"/>
      <c r="BM590" s="214"/>
      <c r="BN590" s="214"/>
      <c r="BO590" s="214"/>
      <c r="BP590" s="214"/>
      <c r="BQ590" s="214"/>
      <c r="BR590" s="214"/>
      <c r="BS590" s="214"/>
      <c r="BT590" s="215"/>
      <c r="BU590" s="216"/>
      <c r="BV590" s="217"/>
      <c r="BW590" s="213"/>
    </row>
    <row r="591" spans="2:75" ht="15.75" customHeight="1">
      <c r="B591" s="394" t="s">
        <v>1533</v>
      </c>
      <c r="C591" s="395">
        <v>20501983000157</v>
      </c>
      <c r="D591" s="396" t="s">
        <v>24</v>
      </c>
      <c r="E591" s="396" t="s">
        <v>912</v>
      </c>
      <c r="F591" s="396" t="s">
        <v>913</v>
      </c>
      <c r="G591" s="397" t="s">
        <v>62</v>
      </c>
      <c r="H591" s="397" t="s">
        <v>1692</v>
      </c>
      <c r="I591" s="397" t="s">
        <v>62</v>
      </c>
      <c r="J591" s="397" t="s">
        <v>904</v>
      </c>
      <c r="K591" s="398" t="s">
        <v>81</v>
      </c>
      <c r="L591" s="399"/>
      <c r="M591" s="399" t="s">
        <v>62</v>
      </c>
      <c r="N591" s="398">
        <v>378860</v>
      </c>
      <c r="O591" s="398" t="s">
        <v>1678</v>
      </c>
      <c r="P591" s="402">
        <v>41914</v>
      </c>
      <c r="Q591" s="403">
        <v>24910115.199999999</v>
      </c>
      <c r="R591" s="403">
        <v>23771667.95071429</v>
      </c>
      <c r="S591" s="398">
        <v>16</v>
      </c>
      <c r="T591" s="400">
        <v>8.5032995922662113E-2</v>
      </c>
      <c r="U591" s="400">
        <v>1.0992381351487239</v>
      </c>
      <c r="V591" s="400">
        <v>0.10545490481316144</v>
      </c>
      <c r="W591" s="400">
        <v>1.0338106804560303</v>
      </c>
      <c r="X591" s="400">
        <v>0.14233654606372381</v>
      </c>
      <c r="Y591" s="400">
        <v>1.0793638857364465</v>
      </c>
      <c r="Z591" s="400">
        <v>0.26158200985120184</v>
      </c>
      <c r="AA591" s="400">
        <v>1.4869169458114866</v>
      </c>
      <c r="AB591" s="400">
        <v>1.7060793180290416E-2</v>
      </c>
      <c r="AC591" s="404">
        <v>0.19164957358093368</v>
      </c>
      <c r="AD591" s="607">
        <v>7279819000189</v>
      </c>
      <c r="AE591" s="401" t="s">
        <v>107</v>
      </c>
      <c r="AF591" s="401" t="s">
        <v>1018</v>
      </c>
      <c r="AG591" s="405" t="s">
        <v>1835</v>
      </c>
      <c r="AH591" s="405" t="s">
        <v>1019</v>
      </c>
      <c r="AI591" s="405">
        <v>50000</v>
      </c>
      <c r="AJ591" s="405">
        <v>5000</v>
      </c>
      <c r="AK591" s="405">
        <v>5000</v>
      </c>
      <c r="AL591" s="400">
        <v>0</v>
      </c>
      <c r="AM591" s="400" t="s">
        <v>62</v>
      </c>
      <c r="AN591" s="400" t="s">
        <v>62</v>
      </c>
      <c r="AO591" s="401" t="s">
        <v>1678</v>
      </c>
      <c r="AP591" s="401" t="s">
        <v>24</v>
      </c>
      <c r="AQ591" s="407" t="s">
        <v>966</v>
      </c>
      <c r="AR591" s="400">
        <v>4.0000000000000001E-3</v>
      </c>
      <c r="AS591" s="400">
        <v>4.0000000000000001E-3</v>
      </c>
      <c r="AT591" s="400"/>
      <c r="AX591" s="226"/>
      <c r="AY591" s="212"/>
      <c r="AZ591" s="212"/>
      <c r="BA591" s="212"/>
      <c r="BB591" s="214"/>
      <c r="BC591" s="212"/>
      <c r="BD591" s="212"/>
      <c r="BE591" s="212"/>
      <c r="BF591" s="212"/>
      <c r="BG591" s="214"/>
      <c r="BH591" s="214"/>
      <c r="BI591" s="227"/>
      <c r="BJ591" s="227"/>
      <c r="BK591" s="227"/>
      <c r="BL591" s="214"/>
      <c r="BM591" s="214"/>
      <c r="BN591" s="214"/>
      <c r="BO591" s="214"/>
      <c r="BP591" s="214"/>
      <c r="BQ591" s="214"/>
      <c r="BR591" s="214"/>
      <c r="BS591" s="214"/>
      <c r="BT591" s="215"/>
      <c r="BU591" s="216"/>
      <c r="BV591" s="217"/>
      <c r="BW591" s="213"/>
    </row>
    <row r="592" spans="2:75" ht="15.75" customHeight="1">
      <c r="B592" s="394" t="s">
        <v>671</v>
      </c>
      <c r="C592" s="395">
        <v>13418910000130</v>
      </c>
      <c r="D592" s="396" t="s">
        <v>24</v>
      </c>
      <c r="E592" s="396" t="s">
        <v>912</v>
      </c>
      <c r="F592" s="396" t="s">
        <v>913</v>
      </c>
      <c r="G592" s="397" t="s">
        <v>62</v>
      </c>
      <c r="H592" s="397" t="s">
        <v>1693</v>
      </c>
      <c r="I592" s="397" t="s">
        <v>62</v>
      </c>
      <c r="J592" s="397" t="s">
        <v>904</v>
      </c>
      <c r="K592" s="398" t="s">
        <v>81</v>
      </c>
      <c r="L592" s="399"/>
      <c r="M592" s="399" t="s">
        <v>1775</v>
      </c>
      <c r="N592" s="398">
        <v>282944</v>
      </c>
      <c r="O592" s="398" t="s">
        <v>1675</v>
      </c>
      <c r="P592" s="402">
        <v>40757</v>
      </c>
      <c r="Q592" s="403">
        <v>54426859</v>
      </c>
      <c r="R592" s="403">
        <v>49872834.989206344</v>
      </c>
      <c r="S592" s="398">
        <v>16</v>
      </c>
      <c r="T592" s="400">
        <v>0.15514019019470693</v>
      </c>
      <c r="U592" s="400">
        <v>2.0055275191215332</v>
      </c>
      <c r="V592" s="400">
        <v>0.15351669898233866</v>
      </c>
      <c r="W592" s="400">
        <v>1.5049769692313772</v>
      </c>
      <c r="X592" s="400">
        <v>0.18671562820626808</v>
      </c>
      <c r="Y592" s="400">
        <v>1.4158985275518257</v>
      </c>
      <c r="Z592" s="400">
        <v>0.27402871461303668</v>
      </c>
      <c r="AA592" s="400">
        <v>1.5576680507533456</v>
      </c>
      <c r="AB592" s="400">
        <v>0.13703739518894764</v>
      </c>
      <c r="AC592" s="404">
        <v>0.40186405478271492</v>
      </c>
      <c r="AD592" s="607" t="s">
        <v>62</v>
      </c>
      <c r="AE592" s="401" t="s">
        <v>670</v>
      </c>
      <c r="AF592" s="401" t="s">
        <v>1018</v>
      </c>
      <c r="AG592" s="405" t="s">
        <v>1835</v>
      </c>
      <c r="AH592" s="405" t="s">
        <v>1024</v>
      </c>
      <c r="AI592" s="405">
        <v>1000</v>
      </c>
      <c r="AJ592" s="405">
        <v>500</v>
      </c>
      <c r="AK592" s="405">
        <v>500</v>
      </c>
      <c r="AL592" s="400">
        <v>1.3000000000000001E-2</v>
      </c>
      <c r="AM592" s="400">
        <v>0.2</v>
      </c>
      <c r="AN592" s="400" t="s">
        <v>62</v>
      </c>
      <c r="AO592" s="401" t="s">
        <v>1678</v>
      </c>
      <c r="AP592" s="401" t="s">
        <v>24</v>
      </c>
      <c r="AQ592" s="407" t="s">
        <v>966</v>
      </c>
      <c r="AR592" s="400">
        <v>3.0333333333333328E-3</v>
      </c>
      <c r="AS592" s="400">
        <v>3.0333333333333328E-3</v>
      </c>
      <c r="AT592" s="400"/>
      <c r="AW592" s="226"/>
      <c r="AX592" s="226"/>
      <c r="AY592" s="212"/>
      <c r="AZ592" s="212"/>
      <c r="BA592" s="212"/>
      <c r="BB592" s="214"/>
      <c r="BC592" s="212"/>
      <c r="BD592" s="212"/>
      <c r="BE592" s="212"/>
      <c r="BF592" s="212"/>
      <c r="BG592" s="214"/>
      <c r="BH592" s="214"/>
      <c r="BI592" s="227"/>
      <c r="BJ592" s="227"/>
      <c r="BK592" s="227"/>
      <c r="BL592" s="249"/>
      <c r="BM592" s="214"/>
      <c r="BN592" s="214"/>
      <c r="BO592" s="214"/>
      <c r="BP592" s="214"/>
      <c r="BQ592" s="214"/>
      <c r="BR592" s="214"/>
      <c r="BS592" s="214"/>
      <c r="BT592" s="215"/>
      <c r="BU592" s="216"/>
      <c r="BV592" s="217"/>
      <c r="BW592" s="213"/>
    </row>
    <row r="593" spans="2:75" ht="15.75" customHeight="1">
      <c r="B593" s="394" t="s">
        <v>85</v>
      </c>
      <c r="C593" s="395">
        <v>30057258000195</v>
      </c>
      <c r="D593" s="396" t="s">
        <v>24</v>
      </c>
      <c r="E593" s="396" t="s">
        <v>911</v>
      </c>
      <c r="F593" s="396" t="s">
        <v>913</v>
      </c>
      <c r="G593" s="397" t="s">
        <v>62</v>
      </c>
      <c r="H593" s="397" t="s">
        <v>1693</v>
      </c>
      <c r="I593" s="397" t="s">
        <v>62</v>
      </c>
      <c r="J593" s="397" t="s">
        <v>904</v>
      </c>
      <c r="K593" s="398" t="s">
        <v>81</v>
      </c>
      <c r="L593" s="399"/>
      <c r="M593" s="399" t="s">
        <v>1775</v>
      </c>
      <c r="N593" s="398">
        <v>465119</v>
      </c>
      <c r="O593" s="398" t="s">
        <v>1678</v>
      </c>
      <c r="P593" s="402">
        <v>43228</v>
      </c>
      <c r="Q593" s="403">
        <v>1077874090.6700001</v>
      </c>
      <c r="R593" s="403">
        <v>998066641.25892866</v>
      </c>
      <c r="S593" s="398">
        <v>16</v>
      </c>
      <c r="T593" s="400">
        <v>0.20820980853471083</v>
      </c>
      <c r="U593" s="400">
        <v>2.6915688336034713</v>
      </c>
      <c r="V593" s="400">
        <v>0.2512757018842624</v>
      </c>
      <c r="W593" s="400">
        <v>2.4633420778984458</v>
      </c>
      <c r="X593" s="400">
        <v>0.35951405676046178</v>
      </c>
      <c r="Y593" s="400">
        <v>2.7262604019358294</v>
      </c>
      <c r="Z593" s="400">
        <v>0.58666814514091437</v>
      </c>
      <c r="AA593" s="400">
        <v>3.3348119279075505</v>
      </c>
      <c r="AB593" s="400">
        <v>8.7303402110676206E-2</v>
      </c>
      <c r="AC593" s="404">
        <v>1.4994582382786514</v>
      </c>
      <c r="AD593" s="607">
        <v>41373649000135</v>
      </c>
      <c r="AE593" s="401" t="s">
        <v>702</v>
      </c>
      <c r="AF593" s="401" t="s">
        <v>1018</v>
      </c>
      <c r="AG593" s="405" t="s">
        <v>1835</v>
      </c>
      <c r="AH593" s="405" t="s">
        <v>1024</v>
      </c>
      <c r="AI593" s="405">
        <v>5000</v>
      </c>
      <c r="AJ593" s="405">
        <v>2000</v>
      </c>
      <c r="AK593" s="405">
        <v>3000</v>
      </c>
      <c r="AL593" s="400">
        <v>0.02</v>
      </c>
      <c r="AM593" s="400">
        <v>0.2</v>
      </c>
      <c r="AN593" s="400" t="s">
        <v>103</v>
      </c>
      <c r="AO593" s="401" t="s">
        <v>1678</v>
      </c>
      <c r="AP593" s="401" t="s">
        <v>24</v>
      </c>
      <c r="AQ593" s="407" t="s">
        <v>966</v>
      </c>
      <c r="AR593" s="400">
        <v>3.3333333333333331E-3</v>
      </c>
      <c r="AS593" s="400">
        <v>3.3333333333333331E-3</v>
      </c>
      <c r="AT593" s="400"/>
      <c r="AX593" s="226"/>
      <c r="AY593" s="212"/>
      <c r="AZ593" s="212"/>
      <c r="BA593" s="212"/>
      <c r="BB593" s="214"/>
      <c r="BC593" s="212"/>
      <c r="BD593" s="212"/>
      <c r="BE593" s="212"/>
      <c r="BF593" s="212"/>
      <c r="BG593" s="214"/>
      <c r="BH593" s="214"/>
      <c r="BI593" s="227"/>
      <c r="BJ593" s="227"/>
      <c r="BK593" s="227"/>
      <c r="BL593" s="214"/>
      <c r="BM593" s="214"/>
      <c r="BN593" s="214"/>
      <c r="BO593" s="214"/>
      <c r="BP593" s="214"/>
      <c r="BQ593" s="214"/>
      <c r="BR593" s="214"/>
      <c r="BS593" s="214"/>
      <c r="BT593" s="215"/>
      <c r="BU593" s="216"/>
      <c r="BV593" s="217"/>
      <c r="BW593" s="213"/>
    </row>
    <row r="594" spans="2:75" ht="15.75" customHeight="1">
      <c r="B594" s="394" t="s">
        <v>811</v>
      </c>
      <c r="C594" s="395">
        <v>41888275000190</v>
      </c>
      <c r="D594" s="396" t="s">
        <v>24</v>
      </c>
      <c r="E594" s="396" t="s">
        <v>911</v>
      </c>
      <c r="F594" s="396" t="s">
        <v>915</v>
      </c>
      <c r="G594" s="397" t="s">
        <v>62</v>
      </c>
      <c r="H594" s="397" t="s">
        <v>1693</v>
      </c>
      <c r="I594" s="397" t="s">
        <v>62</v>
      </c>
      <c r="J594" s="397" t="s">
        <v>907</v>
      </c>
      <c r="K594" s="398" t="s">
        <v>81</v>
      </c>
      <c r="L594" s="399"/>
      <c r="M594" s="399" t="s">
        <v>62</v>
      </c>
      <c r="N594" s="398">
        <v>603996</v>
      </c>
      <c r="O594" s="398" t="s">
        <v>1675</v>
      </c>
      <c r="P594" s="402">
        <v>44406</v>
      </c>
      <c r="Q594" s="403">
        <v>23587842.640000001</v>
      </c>
      <c r="R594" s="403">
        <v>25329165.276746042</v>
      </c>
      <c r="S594" s="398">
        <v>16</v>
      </c>
      <c r="T594" s="400">
        <v>3.5109361501376002E-2</v>
      </c>
      <c r="U594" s="400">
        <v>0.45386556882149565</v>
      </c>
      <c r="V594" s="400">
        <v>6.9944286963465441E-2</v>
      </c>
      <c r="W594" s="400">
        <v>0.68568788742282771</v>
      </c>
      <c r="X594" s="400" t="s">
        <v>1781</v>
      </c>
      <c r="Y594" s="400" t="s">
        <v>1781</v>
      </c>
      <c r="Z594" s="400" t="s">
        <v>1781</v>
      </c>
      <c r="AA594" s="400" t="s">
        <v>1781</v>
      </c>
      <c r="AB594" s="400">
        <v>8.1744943084957361E-2</v>
      </c>
      <c r="AC594" s="404">
        <v>-0.32061301341052678</v>
      </c>
      <c r="AD594" s="607">
        <v>19736757000176</v>
      </c>
      <c r="AE594" s="401" t="s">
        <v>156</v>
      </c>
      <c r="AF594" s="401" t="s">
        <v>1028</v>
      </c>
      <c r="AG594" s="405" t="s">
        <v>1836</v>
      </c>
      <c r="AH594" s="405" t="s">
        <v>1024</v>
      </c>
      <c r="AI594" s="405">
        <v>1000</v>
      </c>
      <c r="AJ594" s="405">
        <v>1000</v>
      </c>
      <c r="AK594" s="405">
        <v>1000</v>
      </c>
      <c r="AL594" s="400">
        <v>0.02</v>
      </c>
      <c r="AM594" s="400">
        <v>0.2</v>
      </c>
      <c r="AN594" s="400" t="s">
        <v>103</v>
      </c>
      <c r="AO594" s="401" t="s">
        <v>1678</v>
      </c>
      <c r="AP594" s="401" t="s">
        <v>24</v>
      </c>
      <c r="AQ594" s="407" t="s">
        <v>962</v>
      </c>
      <c r="AR594" s="400">
        <v>4.0000000000000001E-3</v>
      </c>
      <c r="AS594" s="400">
        <v>4.0000000000000001E-3</v>
      </c>
      <c r="AT594" s="400"/>
      <c r="AX594" s="226"/>
      <c r="AY594" s="212"/>
      <c r="AZ594" s="212"/>
      <c r="BA594" s="212"/>
      <c r="BB594" s="214"/>
      <c r="BC594" s="212"/>
      <c r="BD594" s="212"/>
      <c r="BE594" s="212"/>
      <c r="BF594" s="212"/>
      <c r="BG594" s="214"/>
      <c r="BH594" s="214"/>
      <c r="BI594" s="227"/>
      <c r="BJ594" s="227"/>
      <c r="BK594" s="227"/>
      <c r="BL594" s="214"/>
      <c r="BM594" s="214"/>
      <c r="BN594" s="214"/>
      <c r="BO594" s="214"/>
      <c r="BP594" s="214"/>
      <c r="BQ594" s="214"/>
      <c r="BR594" s="214"/>
      <c r="BS594" s="214"/>
      <c r="BT594" s="215"/>
      <c r="BU594" s="216"/>
      <c r="BV594" s="217"/>
      <c r="BW594" s="213"/>
    </row>
    <row r="595" spans="2:75" ht="15.75" customHeight="1">
      <c r="B595" s="394" t="s">
        <v>802</v>
      </c>
      <c r="C595" s="395">
        <v>40677875000147</v>
      </c>
      <c r="D595" s="396" t="s">
        <v>24</v>
      </c>
      <c r="E595" s="396" t="s">
        <v>911</v>
      </c>
      <c r="F595" s="396" t="s">
        <v>915</v>
      </c>
      <c r="G595" s="397" t="s">
        <v>62</v>
      </c>
      <c r="H595" s="397" t="s">
        <v>1183</v>
      </c>
      <c r="I595" s="397" t="s">
        <v>62</v>
      </c>
      <c r="J595" s="397" t="s">
        <v>907</v>
      </c>
      <c r="K595" s="398" t="s">
        <v>81</v>
      </c>
      <c r="L595" s="399"/>
      <c r="M595" s="399" t="s">
        <v>62</v>
      </c>
      <c r="N595" s="398">
        <v>592455</v>
      </c>
      <c r="O595" s="398" t="s">
        <v>1675</v>
      </c>
      <c r="P595" s="402">
        <v>44341</v>
      </c>
      <c r="Q595" s="403">
        <v>10576576.17</v>
      </c>
      <c r="R595" s="403">
        <v>13854766.164007934</v>
      </c>
      <c r="S595" s="398">
        <v>16</v>
      </c>
      <c r="T595" s="400">
        <v>-4.6772472669570631E-3</v>
      </c>
      <c r="U595" s="400">
        <v>-6.0463688331474079E-2</v>
      </c>
      <c r="V595" s="400">
        <v>-5.1181127732824461E-3</v>
      </c>
      <c r="W595" s="400">
        <v>-5.0174618792481758E-2</v>
      </c>
      <c r="X595" s="400" t="s">
        <v>1781</v>
      </c>
      <c r="Y595" s="400" t="s">
        <v>1781</v>
      </c>
      <c r="Z595" s="400" t="s">
        <v>1781</v>
      </c>
      <c r="AA595" s="400" t="s">
        <v>1781</v>
      </c>
      <c r="AB595" s="400">
        <v>5.6169280810631196E-2</v>
      </c>
      <c r="AC595" s="404">
        <v>-1.7930145868896579</v>
      </c>
      <c r="AD595" s="607">
        <v>41075494000150</v>
      </c>
      <c r="AE595" s="401" t="s">
        <v>160</v>
      </c>
      <c r="AF595" s="401" t="s">
        <v>1028</v>
      </c>
      <c r="AG595" s="405" t="s">
        <v>1836</v>
      </c>
      <c r="AH595" s="405" t="s">
        <v>1024</v>
      </c>
      <c r="AI595" s="405">
        <v>10000</v>
      </c>
      <c r="AJ595" s="405">
        <v>5000</v>
      </c>
      <c r="AK595" s="405">
        <v>5000</v>
      </c>
      <c r="AL595" s="400">
        <v>1.9E-2</v>
      </c>
      <c r="AM595" s="400">
        <v>0.2</v>
      </c>
      <c r="AN595" s="400" t="s">
        <v>62</v>
      </c>
      <c r="AO595" s="401" t="s">
        <v>1678</v>
      </c>
      <c r="AP595" s="401" t="s">
        <v>24</v>
      </c>
      <c r="AQ595" s="407" t="s">
        <v>966</v>
      </c>
      <c r="AR595" s="400">
        <v>3.7999999999999996E-3</v>
      </c>
      <c r="AS595" s="400">
        <v>3.7999999999999996E-3</v>
      </c>
      <c r="AT595" s="400"/>
      <c r="AX595" s="226"/>
      <c r="AY595" s="212"/>
      <c r="AZ595" s="212"/>
      <c r="BA595" s="212"/>
      <c r="BB595" s="214"/>
      <c r="BC595" s="212"/>
      <c r="BD595" s="212"/>
      <c r="BE595" s="212"/>
      <c r="BF595" s="212"/>
      <c r="BG595" s="214"/>
      <c r="BH595" s="214"/>
      <c r="BI595" s="227"/>
      <c r="BJ595" s="227"/>
      <c r="BK595" s="227"/>
      <c r="BL595" s="214"/>
      <c r="BM595" s="214"/>
      <c r="BN595" s="214"/>
      <c r="BO595" s="214"/>
      <c r="BP595" s="214"/>
      <c r="BQ595" s="214"/>
      <c r="BR595" s="214"/>
      <c r="BS595" s="214"/>
      <c r="BT595" s="215"/>
      <c r="BU595" s="216"/>
      <c r="BV595" s="217"/>
      <c r="BW595" s="213"/>
    </row>
    <row r="596" spans="2:75" ht="15.75" customHeight="1">
      <c r="B596" s="394" t="s">
        <v>1266</v>
      </c>
      <c r="C596" s="395">
        <v>37887638000104</v>
      </c>
      <c r="D596" s="396" t="s">
        <v>24</v>
      </c>
      <c r="E596" s="396" t="s">
        <v>911</v>
      </c>
      <c r="F596" s="396" t="s">
        <v>915</v>
      </c>
      <c r="G596" s="397" t="s">
        <v>62</v>
      </c>
      <c r="H596" s="397" t="s">
        <v>1693</v>
      </c>
      <c r="I596" s="397" t="s">
        <v>62</v>
      </c>
      <c r="J596" s="397"/>
      <c r="K596" s="398" t="s">
        <v>81</v>
      </c>
      <c r="L596" s="399"/>
      <c r="M596" s="399" t="s">
        <v>1775</v>
      </c>
      <c r="N596" s="398">
        <v>551007</v>
      </c>
      <c r="O596" s="398" t="s">
        <v>1675</v>
      </c>
      <c r="P596" s="402">
        <v>44077</v>
      </c>
      <c r="Q596" s="403">
        <v>177165499.00999999</v>
      </c>
      <c r="R596" s="403">
        <v>168817044.39674607</v>
      </c>
      <c r="S596" s="398">
        <v>16</v>
      </c>
      <c r="T596" s="400">
        <v>0.17935371119628507</v>
      </c>
      <c r="U596" s="400">
        <v>2.3185404311370874</v>
      </c>
      <c r="V596" s="400">
        <v>0.16595059551223423</v>
      </c>
      <c r="W596" s="400">
        <v>1.626870730883011</v>
      </c>
      <c r="X596" s="400" t="s">
        <v>1781</v>
      </c>
      <c r="Y596" s="400" t="s">
        <v>1781</v>
      </c>
      <c r="Z596" s="400" t="s">
        <v>1781</v>
      </c>
      <c r="AA596" s="400" t="s">
        <v>1781</v>
      </c>
      <c r="AB596" s="400">
        <v>9.9738847057842805E-2</v>
      </c>
      <c r="AC596" s="404">
        <v>0.61543615416815656</v>
      </c>
      <c r="AD596" s="607" t="s">
        <v>62</v>
      </c>
      <c r="AE596" s="401" t="s">
        <v>327</v>
      </c>
      <c r="AF596" s="401" t="s">
        <v>1028</v>
      </c>
      <c r="AG596" s="405" t="s">
        <v>1836</v>
      </c>
      <c r="AH596" s="405" t="s">
        <v>1024</v>
      </c>
      <c r="AI596" s="405">
        <v>1000</v>
      </c>
      <c r="AJ596" s="405">
        <v>100</v>
      </c>
      <c r="AK596" s="405">
        <v>1000</v>
      </c>
      <c r="AL596" s="400">
        <v>1.7500000000000002E-2</v>
      </c>
      <c r="AM596" s="400">
        <v>0.2</v>
      </c>
      <c r="AN596" s="400" t="s">
        <v>62</v>
      </c>
      <c r="AO596" s="401" t="s">
        <v>1678</v>
      </c>
      <c r="AP596" s="401" t="s">
        <v>24</v>
      </c>
      <c r="AQ596" s="407" t="s">
        <v>962</v>
      </c>
      <c r="AR596" s="400">
        <v>3.5000000000000001E-3</v>
      </c>
      <c r="AS596" s="400">
        <v>3.5000000000000001E-3</v>
      </c>
      <c r="AT596" s="400"/>
      <c r="AX596" s="226"/>
      <c r="AY596" s="212"/>
      <c r="AZ596" s="212"/>
      <c r="BA596" s="212"/>
      <c r="BB596" s="214"/>
      <c r="BC596" s="212"/>
      <c r="BD596" s="212"/>
      <c r="BE596" s="212"/>
      <c r="BF596" s="212"/>
      <c r="BG596" s="214"/>
      <c r="BH596" s="214"/>
      <c r="BI596" s="227"/>
      <c r="BJ596" s="227"/>
      <c r="BK596" s="227"/>
      <c r="BL596" s="214"/>
      <c r="BM596" s="214"/>
      <c r="BN596" s="214"/>
      <c r="BO596" s="214"/>
      <c r="BP596" s="214"/>
      <c r="BQ596" s="214"/>
      <c r="BR596" s="214"/>
      <c r="BS596" s="214"/>
      <c r="BT596" s="215"/>
      <c r="BU596" s="216"/>
      <c r="BV596" s="217"/>
      <c r="BW596" s="213"/>
    </row>
    <row r="597" spans="2:75" ht="15.75" customHeight="1">
      <c r="B597" s="394" t="s">
        <v>1349</v>
      </c>
      <c r="C597" s="395">
        <v>8912591000185</v>
      </c>
      <c r="D597" s="396" t="s">
        <v>24</v>
      </c>
      <c r="E597" s="396" t="s">
        <v>911</v>
      </c>
      <c r="F597" s="396" t="s">
        <v>915</v>
      </c>
      <c r="G597" s="397" t="s">
        <v>62</v>
      </c>
      <c r="H597" s="397" t="s">
        <v>1692</v>
      </c>
      <c r="I597" s="397" t="s">
        <v>62</v>
      </c>
      <c r="J597" s="397" t="s">
        <v>907</v>
      </c>
      <c r="K597" s="398" t="s">
        <v>81</v>
      </c>
      <c r="L597" s="399"/>
      <c r="M597" s="399" t="s">
        <v>1775</v>
      </c>
      <c r="N597" s="398">
        <v>191663</v>
      </c>
      <c r="O597" s="398" t="s">
        <v>1675</v>
      </c>
      <c r="P597" s="402">
        <v>39295</v>
      </c>
      <c r="Q597" s="403">
        <v>131757957.26000001</v>
      </c>
      <c r="R597" s="403">
        <v>154511866.11880958</v>
      </c>
      <c r="S597" s="398">
        <v>16</v>
      </c>
      <c r="T597" s="400">
        <v>9.1252080966770954E-2</v>
      </c>
      <c r="U597" s="400">
        <v>1.1796334613634458</v>
      </c>
      <c r="V597" s="400">
        <v>0.11329642169628196</v>
      </c>
      <c r="W597" s="400">
        <v>1.1106837658673643</v>
      </c>
      <c r="X597" s="400">
        <v>0.12046859122314624</v>
      </c>
      <c r="Y597" s="400">
        <v>0.91353521163564511</v>
      </c>
      <c r="Z597" s="400">
        <v>0.21138509092811453</v>
      </c>
      <c r="AA597" s="400">
        <v>1.2015813854007336</v>
      </c>
      <c r="AB597" s="400">
        <v>1.3411062146122445E-2</v>
      </c>
      <c r="AC597" s="404">
        <v>0.7669554758301601</v>
      </c>
      <c r="AD597" s="607">
        <v>10756521000127</v>
      </c>
      <c r="AE597" s="401" t="s">
        <v>396</v>
      </c>
      <c r="AF597" s="401" t="s">
        <v>1028</v>
      </c>
      <c r="AG597" s="405" t="s">
        <v>1836</v>
      </c>
      <c r="AH597" s="405" t="s">
        <v>1024</v>
      </c>
      <c r="AI597" s="405">
        <v>100000</v>
      </c>
      <c r="AJ597" s="405">
        <v>50000</v>
      </c>
      <c r="AK597" s="405">
        <v>100000</v>
      </c>
      <c r="AL597" s="400">
        <v>1.8500000000000003E-2</v>
      </c>
      <c r="AM597" s="400">
        <v>0.2</v>
      </c>
      <c r="AN597" s="400" t="s">
        <v>103</v>
      </c>
      <c r="AO597" s="401" t="s">
        <v>1678</v>
      </c>
      <c r="AP597" s="401" t="s">
        <v>24</v>
      </c>
      <c r="AQ597" s="407" t="s">
        <v>966</v>
      </c>
      <c r="AR597" s="400">
        <v>2.4666666666666665E-3</v>
      </c>
      <c r="AS597" s="400">
        <v>2.4666666666666665E-3</v>
      </c>
      <c r="AT597" s="400"/>
      <c r="AX597" s="226"/>
      <c r="AY597" s="212"/>
      <c r="AZ597" s="212"/>
      <c r="BA597" s="212"/>
      <c r="BB597" s="214"/>
      <c r="BC597" s="212"/>
      <c r="BD597" s="212"/>
      <c r="BE597" s="212"/>
      <c r="BF597" s="212"/>
      <c r="BG597" s="214"/>
      <c r="BH597" s="214"/>
      <c r="BI597" s="227"/>
      <c r="BJ597" s="227"/>
      <c r="BK597" s="227"/>
      <c r="BL597" s="214"/>
      <c r="BM597" s="214"/>
      <c r="BN597" s="214"/>
      <c r="BO597" s="214"/>
      <c r="BP597" s="214"/>
      <c r="BQ597" s="214"/>
      <c r="BR597" s="214"/>
      <c r="BS597" s="214"/>
      <c r="BT597" s="215"/>
      <c r="BU597" s="216"/>
      <c r="BV597" s="217"/>
      <c r="BW597" s="213"/>
    </row>
    <row r="598" spans="2:75" ht="15.75" customHeight="1">
      <c r="B598" s="394" t="s">
        <v>402</v>
      </c>
      <c r="C598" s="395">
        <v>30005655000113</v>
      </c>
      <c r="D598" s="396" t="s">
        <v>24</v>
      </c>
      <c r="E598" s="396" t="s">
        <v>911</v>
      </c>
      <c r="F598" s="396" t="s">
        <v>915</v>
      </c>
      <c r="G598" s="397" t="s">
        <v>62</v>
      </c>
      <c r="H598" s="397" t="s">
        <v>1692</v>
      </c>
      <c r="I598" s="397" t="s">
        <v>62</v>
      </c>
      <c r="J598" s="397" t="s">
        <v>907</v>
      </c>
      <c r="K598" s="398" t="s">
        <v>81</v>
      </c>
      <c r="L598" s="399"/>
      <c r="M598" s="399" t="s">
        <v>1775</v>
      </c>
      <c r="N598" s="398">
        <v>471941</v>
      </c>
      <c r="O598" s="398" t="s">
        <v>1675</v>
      </c>
      <c r="P598" s="402">
        <v>43318</v>
      </c>
      <c r="Q598" s="403">
        <v>41711271.340000004</v>
      </c>
      <c r="R598" s="403">
        <v>55641808.347023815</v>
      </c>
      <c r="S598" s="398">
        <v>16</v>
      </c>
      <c r="T598" s="400">
        <v>9.0994066105640536E-2</v>
      </c>
      <c r="U598" s="400">
        <v>1.1762980528939193</v>
      </c>
      <c r="V598" s="400">
        <v>0.11303419423821826</v>
      </c>
      <c r="W598" s="400">
        <v>1.1081130599591338</v>
      </c>
      <c r="X598" s="400">
        <v>0.12019297272363327</v>
      </c>
      <c r="Y598" s="400">
        <v>0.9114451464848301</v>
      </c>
      <c r="Z598" s="400">
        <v>0.21021852238906802</v>
      </c>
      <c r="AA598" s="400">
        <v>1.1949502316369656</v>
      </c>
      <c r="AB598" s="400">
        <v>1.3275293001467977E-2</v>
      </c>
      <c r="AC598" s="404">
        <v>0.75691096729291907</v>
      </c>
      <c r="AD598" s="607">
        <v>10756521000127</v>
      </c>
      <c r="AE598" s="401" t="s">
        <v>396</v>
      </c>
      <c r="AF598" s="401" t="s">
        <v>1028</v>
      </c>
      <c r="AG598" s="405" t="s">
        <v>1836</v>
      </c>
      <c r="AH598" s="405" t="s">
        <v>1024</v>
      </c>
      <c r="AI598" s="405">
        <v>20000</v>
      </c>
      <c r="AJ598" s="405">
        <v>1000</v>
      </c>
      <c r="AK598" s="405">
        <v>5000</v>
      </c>
      <c r="AL598" s="400">
        <v>1.8500000000000003E-2</v>
      </c>
      <c r="AM598" s="400">
        <v>0.2</v>
      </c>
      <c r="AN598" s="400" t="s">
        <v>103</v>
      </c>
      <c r="AO598" s="401" t="s">
        <v>1678</v>
      </c>
      <c r="AP598" s="401" t="s">
        <v>24</v>
      </c>
      <c r="AQ598" s="407" t="s">
        <v>966</v>
      </c>
      <c r="AR598" s="400">
        <v>2.4666666666666665E-3</v>
      </c>
      <c r="AS598" s="400">
        <v>2.4666666666666665E-3</v>
      </c>
      <c r="AT598" s="400"/>
      <c r="AX598" s="226"/>
      <c r="AY598" s="212"/>
      <c r="AZ598" s="212"/>
      <c r="BA598" s="212"/>
      <c r="BB598" s="214"/>
      <c r="BC598" s="212"/>
      <c r="BD598" s="212"/>
      <c r="BE598" s="212"/>
      <c r="BF598" s="212"/>
      <c r="BG598" s="214"/>
      <c r="BH598" s="214"/>
      <c r="BI598" s="227"/>
      <c r="BJ598" s="227"/>
      <c r="BK598" s="227"/>
      <c r="BL598" s="214"/>
      <c r="BM598" s="214"/>
      <c r="BN598" s="214"/>
      <c r="BO598" s="214"/>
      <c r="BP598" s="214"/>
      <c r="BQ598" s="214"/>
      <c r="BR598" s="214"/>
      <c r="BS598" s="214"/>
      <c r="BT598" s="215"/>
      <c r="BU598" s="216"/>
      <c r="BV598" s="217"/>
      <c r="BW598" s="213"/>
    </row>
    <row r="599" spans="2:75" ht="15.75" customHeight="1">
      <c r="B599" s="394" t="s">
        <v>487</v>
      </c>
      <c r="C599" s="395">
        <v>33159760000103</v>
      </c>
      <c r="D599" s="396" t="s">
        <v>24</v>
      </c>
      <c r="E599" s="396" t="s">
        <v>911</v>
      </c>
      <c r="F599" s="396" t="s">
        <v>915</v>
      </c>
      <c r="G599" s="397" t="s">
        <v>62</v>
      </c>
      <c r="H599" s="397" t="s">
        <v>1692</v>
      </c>
      <c r="I599" s="397" t="s">
        <v>62</v>
      </c>
      <c r="J599" s="397"/>
      <c r="K599" s="398" t="s">
        <v>81</v>
      </c>
      <c r="L599" s="399"/>
      <c r="M599" s="399" t="s">
        <v>1775</v>
      </c>
      <c r="N599" s="398">
        <v>503835</v>
      </c>
      <c r="O599" s="398" t="s">
        <v>1678</v>
      </c>
      <c r="P599" s="402">
        <v>43683</v>
      </c>
      <c r="Q599" s="403">
        <v>49417899.130000003</v>
      </c>
      <c r="R599" s="403">
        <v>74223742.736745939</v>
      </c>
      <c r="S599" s="398">
        <v>16</v>
      </c>
      <c r="T599" s="400">
        <v>6.8780899493667613E-2</v>
      </c>
      <c r="U599" s="400">
        <v>0.88914411250469794</v>
      </c>
      <c r="V599" s="400">
        <v>6.766823657680554E-2</v>
      </c>
      <c r="W599" s="400">
        <v>0.66337498312355403</v>
      </c>
      <c r="X599" s="400">
        <v>0.10567384209425423</v>
      </c>
      <c r="Y599" s="400">
        <v>0.80134394136899467</v>
      </c>
      <c r="Z599" s="400">
        <v>0.19963970599561165</v>
      </c>
      <c r="AA599" s="400">
        <v>1.1348168097284543</v>
      </c>
      <c r="AB599" s="400">
        <v>3.3719503397239121E-2</v>
      </c>
      <c r="AC599" s="404">
        <v>-0.92231924310875435</v>
      </c>
      <c r="AD599" s="607" t="s">
        <v>62</v>
      </c>
      <c r="AE599" s="401" t="s">
        <v>1415</v>
      </c>
      <c r="AF599" s="401" t="s">
        <v>1018</v>
      </c>
      <c r="AG599" s="405" t="s">
        <v>1835</v>
      </c>
      <c r="AH599" s="405" t="s">
        <v>1019</v>
      </c>
      <c r="AI599" s="405">
        <v>25000</v>
      </c>
      <c r="AJ599" s="405">
        <v>0</v>
      </c>
      <c r="AK599" s="405">
        <v>0</v>
      </c>
      <c r="AL599" s="400">
        <v>7.4999999999999997E-3</v>
      </c>
      <c r="AM599" s="400" t="s">
        <v>62</v>
      </c>
      <c r="AN599" s="400" t="s">
        <v>62</v>
      </c>
      <c r="AO599" s="401" t="s">
        <v>1678</v>
      </c>
      <c r="AP599" s="401" t="s">
        <v>24</v>
      </c>
      <c r="AQ599" s="407" t="s">
        <v>966</v>
      </c>
      <c r="AR599" s="400">
        <v>2.0000000000000001E-4</v>
      </c>
      <c r="AS599" s="400">
        <v>2.0000000000000001E-4</v>
      </c>
      <c r="AT599" s="400"/>
      <c r="AX599" s="226"/>
      <c r="AY599" s="212"/>
      <c r="AZ599" s="212"/>
      <c r="BA599" s="212"/>
      <c r="BB599" s="214"/>
      <c r="BC599" s="212"/>
      <c r="BD599" s="212"/>
      <c r="BE599" s="212"/>
      <c r="BF599" s="212"/>
      <c r="BG599" s="214"/>
      <c r="BH599" s="214"/>
      <c r="BI599" s="227"/>
      <c r="BJ599" s="227"/>
      <c r="BK599" s="227"/>
      <c r="BL599" s="214"/>
      <c r="BM599" s="214"/>
      <c r="BN599" s="214"/>
      <c r="BO599" s="214"/>
      <c r="BP599" s="214"/>
      <c r="BQ599" s="214"/>
      <c r="BR599" s="214"/>
      <c r="BS599" s="214"/>
      <c r="BT599" s="215"/>
      <c r="BU599" s="216"/>
      <c r="BV599" s="217"/>
      <c r="BW599" s="213"/>
    </row>
    <row r="600" spans="2:75" ht="15.75" customHeight="1">
      <c r="B600" s="394" t="s">
        <v>86</v>
      </c>
      <c r="C600" s="395">
        <v>21646715000196</v>
      </c>
      <c r="D600" s="396" t="s">
        <v>24</v>
      </c>
      <c r="E600" s="396" t="s">
        <v>911</v>
      </c>
      <c r="F600" s="396" t="s">
        <v>915</v>
      </c>
      <c r="G600" s="397" t="s">
        <v>62</v>
      </c>
      <c r="H600" s="397" t="s">
        <v>1693</v>
      </c>
      <c r="I600" s="397" t="s">
        <v>62</v>
      </c>
      <c r="J600" s="397"/>
      <c r="K600" s="398" t="s">
        <v>81</v>
      </c>
      <c r="L600" s="399"/>
      <c r="M600" s="399" t="s">
        <v>62</v>
      </c>
      <c r="N600" s="398">
        <v>397806</v>
      </c>
      <c r="O600" s="398" t="s">
        <v>1675</v>
      </c>
      <c r="P600" s="402">
        <v>42034</v>
      </c>
      <c r="Q600" s="403">
        <v>1074648282.73</v>
      </c>
      <c r="R600" s="403">
        <v>920976490.49785745</v>
      </c>
      <c r="S600" s="398">
        <v>16</v>
      </c>
      <c r="T600" s="400">
        <v>0.5027377772770627</v>
      </c>
      <c r="U600" s="400">
        <v>6.4989893719077134</v>
      </c>
      <c r="V600" s="400">
        <v>0.60090064543618693</v>
      </c>
      <c r="W600" s="400">
        <v>5.890835577970388</v>
      </c>
      <c r="X600" s="400">
        <v>0.98950107037215207</v>
      </c>
      <c r="Y600" s="400">
        <v>7.5035663699405992</v>
      </c>
      <c r="Z600" s="400">
        <v>1.9587121699543348</v>
      </c>
      <c r="AA600" s="400">
        <v>11.133954965515407</v>
      </c>
      <c r="AB600" s="400">
        <v>0.25726809318914756</v>
      </c>
      <c r="AC600" s="404">
        <v>1.5815141264980448</v>
      </c>
      <c r="AD600" s="607">
        <v>31301673000105</v>
      </c>
      <c r="AE600" s="401" t="s">
        <v>702</v>
      </c>
      <c r="AF600" s="401" t="s">
        <v>1018</v>
      </c>
      <c r="AG600" s="405" t="s">
        <v>1835</v>
      </c>
      <c r="AH600" s="405" t="s">
        <v>1019</v>
      </c>
      <c r="AI600" s="405">
        <v>5000</v>
      </c>
      <c r="AJ600" s="405">
        <v>2000</v>
      </c>
      <c r="AK600" s="405">
        <v>2000</v>
      </c>
      <c r="AL600" s="400">
        <v>0.02</v>
      </c>
      <c r="AM600" s="400">
        <v>0.2</v>
      </c>
      <c r="AN600" s="400" t="s">
        <v>103</v>
      </c>
      <c r="AO600" s="401" t="s">
        <v>1678</v>
      </c>
      <c r="AP600" s="401" t="s">
        <v>24</v>
      </c>
      <c r="AQ600" s="407" t="s">
        <v>966</v>
      </c>
      <c r="AR600" s="400">
        <v>5.3333333333333332E-3</v>
      </c>
      <c r="AS600" s="400">
        <v>5.3333333333333332E-3</v>
      </c>
      <c r="AT600" s="400"/>
      <c r="AX600" s="226"/>
      <c r="AY600" s="212"/>
      <c r="AZ600" s="212"/>
      <c r="BA600" s="212"/>
      <c r="BB600" s="214"/>
      <c r="BC600" s="212"/>
      <c r="BD600" s="212"/>
      <c r="BE600" s="212"/>
      <c r="BF600" s="212"/>
      <c r="BG600" s="214"/>
      <c r="BH600" s="214"/>
      <c r="BI600" s="227"/>
      <c r="BJ600" s="227"/>
      <c r="BK600" s="227"/>
      <c r="BL600" s="214"/>
      <c r="BM600" s="214"/>
      <c r="BN600" s="214"/>
      <c r="BO600" s="214"/>
      <c r="BP600" s="214"/>
      <c r="BQ600" s="214"/>
      <c r="BR600" s="214"/>
      <c r="BS600" s="214"/>
      <c r="BT600" s="215"/>
      <c r="BU600" s="216"/>
      <c r="BV600" s="217"/>
      <c r="BW600" s="213"/>
    </row>
    <row r="601" spans="2:75" ht="15.75" customHeight="1">
      <c r="B601" s="394" t="s">
        <v>302</v>
      </c>
      <c r="C601" s="395">
        <v>34626199000180</v>
      </c>
      <c r="D601" s="396" t="s">
        <v>24</v>
      </c>
      <c r="E601" s="396" t="s">
        <v>912</v>
      </c>
      <c r="F601" s="396" t="s">
        <v>906</v>
      </c>
      <c r="G601" s="397" t="s">
        <v>62</v>
      </c>
      <c r="H601" s="397" t="s">
        <v>1692</v>
      </c>
      <c r="I601" s="397" t="s">
        <v>62</v>
      </c>
      <c r="J601" s="397"/>
      <c r="K601" s="398" t="s">
        <v>81</v>
      </c>
      <c r="L601" s="399"/>
      <c r="M601" s="399" t="s">
        <v>62</v>
      </c>
      <c r="N601" s="398">
        <v>511943</v>
      </c>
      <c r="O601" s="398" t="s">
        <v>1675</v>
      </c>
      <c r="P601" s="402">
        <v>43760</v>
      </c>
      <c r="Q601" s="403">
        <v>115146782.47</v>
      </c>
      <c r="R601" s="403">
        <v>117897331.65579373</v>
      </c>
      <c r="S601" s="398">
        <v>16</v>
      </c>
      <c r="T601" s="400">
        <v>4.5518564243515192E-2</v>
      </c>
      <c r="U601" s="400">
        <v>0.58842736435156018</v>
      </c>
      <c r="V601" s="400">
        <v>7.2555001898055638E-2</v>
      </c>
      <c r="W601" s="400">
        <v>0.71128162332147848</v>
      </c>
      <c r="X601" s="400">
        <v>0.1728064296884444</v>
      </c>
      <c r="Y601" s="400">
        <v>1.3104225484385172</v>
      </c>
      <c r="Z601" s="400" t="s">
        <v>1781</v>
      </c>
      <c r="AA601" s="400" t="s">
        <v>1781</v>
      </c>
      <c r="AB601" s="400">
        <v>4.7208008283834493E-2</v>
      </c>
      <c r="AC601" s="404">
        <v>-0.55053448251539705</v>
      </c>
      <c r="AD601" s="607">
        <v>34626178000164</v>
      </c>
      <c r="AE601" s="401" t="s">
        <v>303</v>
      </c>
      <c r="AF601" s="401" t="s">
        <v>1026</v>
      </c>
      <c r="AG601" s="405" t="s">
        <v>1027</v>
      </c>
      <c r="AH601" s="405" t="s">
        <v>1024</v>
      </c>
      <c r="AI601" s="405">
        <v>20000</v>
      </c>
      <c r="AJ601" s="405">
        <v>5000</v>
      </c>
      <c r="AK601" s="405">
        <v>5000</v>
      </c>
      <c r="AL601" s="400">
        <v>1.985E-2</v>
      </c>
      <c r="AM601" s="400">
        <v>0.2</v>
      </c>
      <c r="AN601" s="400" t="s">
        <v>103</v>
      </c>
      <c r="AO601" s="401" t="s">
        <v>1678</v>
      </c>
      <c r="AP601" s="401" t="s">
        <v>24</v>
      </c>
      <c r="AQ601" s="407" t="s">
        <v>966</v>
      </c>
      <c r="AR601" s="400">
        <v>5.306666666666667E-3</v>
      </c>
      <c r="AS601" s="400">
        <v>5.306666666666667E-3</v>
      </c>
      <c r="AT601" s="400"/>
      <c r="AX601" s="226"/>
      <c r="AY601" s="212"/>
      <c r="AZ601" s="212"/>
      <c r="BA601" s="212"/>
      <c r="BB601" s="214"/>
      <c r="BC601" s="212"/>
      <c r="BD601" s="212"/>
      <c r="BE601" s="212"/>
      <c r="BF601" s="212"/>
      <c r="BG601" s="214"/>
      <c r="BH601" s="214"/>
      <c r="BI601" s="227"/>
      <c r="BJ601" s="227"/>
      <c r="BK601" s="227"/>
      <c r="BL601" s="214"/>
      <c r="BM601" s="214"/>
      <c r="BN601" s="214"/>
      <c r="BO601" s="214"/>
      <c r="BP601" s="214"/>
      <c r="BQ601" s="214"/>
      <c r="BR601" s="214"/>
      <c r="BS601" s="214"/>
      <c r="BT601" s="215"/>
      <c r="BU601" s="216"/>
      <c r="BV601" s="217"/>
      <c r="BW601" s="213"/>
    </row>
    <row r="602" spans="2:75" ht="15.75" customHeight="1">
      <c r="B602" s="394" t="s">
        <v>370</v>
      </c>
      <c r="C602" s="395">
        <v>29319740000177</v>
      </c>
      <c r="D602" s="396" t="s">
        <v>24</v>
      </c>
      <c r="E602" s="396" t="s">
        <v>912</v>
      </c>
      <c r="F602" s="396" t="s">
        <v>906</v>
      </c>
      <c r="G602" s="397" t="s">
        <v>62</v>
      </c>
      <c r="H602" s="397" t="s">
        <v>1692</v>
      </c>
      <c r="I602" s="397" t="s">
        <v>62</v>
      </c>
      <c r="J602" s="397"/>
      <c r="K602" s="398" t="s">
        <v>81</v>
      </c>
      <c r="L602" s="399"/>
      <c r="M602" s="399" t="s">
        <v>62</v>
      </c>
      <c r="N602" s="398">
        <v>475467</v>
      </c>
      <c r="O602" s="398" t="s">
        <v>1678</v>
      </c>
      <c r="P602" s="402">
        <v>43348</v>
      </c>
      <c r="Q602" s="403">
        <v>4336395.29</v>
      </c>
      <c r="R602" s="403">
        <v>5715584.0055555543</v>
      </c>
      <c r="S602" s="398">
        <v>16</v>
      </c>
      <c r="T602" s="400">
        <v>3.5159892455188135E-2</v>
      </c>
      <c r="U602" s="400">
        <v>0.45451879232412579</v>
      </c>
      <c r="V602" s="400">
        <v>7.4344842966207914E-2</v>
      </c>
      <c r="W602" s="400">
        <v>0.72882805054411925</v>
      </c>
      <c r="X602" s="400">
        <v>3.2217895901203164E-2</v>
      </c>
      <c r="Y602" s="400">
        <v>0.24431415733950959</v>
      </c>
      <c r="Z602" s="400">
        <v>0.10997860328975007</v>
      </c>
      <c r="AA602" s="400">
        <v>0.62515403487124377</v>
      </c>
      <c r="AB602" s="400">
        <v>3.4611901482732049E-2</v>
      </c>
      <c r="AC602" s="404">
        <v>-0.71751983878921655</v>
      </c>
      <c r="AD602" s="607" t="s">
        <v>62</v>
      </c>
      <c r="AE602" s="401" t="s">
        <v>314</v>
      </c>
      <c r="AF602" s="401" t="s">
        <v>1243</v>
      </c>
      <c r="AG602" s="405" t="s">
        <v>1837</v>
      </c>
      <c r="AH602" s="405" t="s">
        <v>1024</v>
      </c>
      <c r="AI602" s="405">
        <v>1000</v>
      </c>
      <c r="AJ602" s="405">
        <v>1000</v>
      </c>
      <c r="AK602" s="405">
        <v>1000</v>
      </c>
      <c r="AL602" s="400">
        <v>0.02</v>
      </c>
      <c r="AM602" s="400">
        <v>0.2</v>
      </c>
      <c r="AN602" s="400" t="s">
        <v>103</v>
      </c>
      <c r="AO602" s="401" t="s">
        <v>1678</v>
      </c>
      <c r="AP602" s="401" t="s">
        <v>24</v>
      </c>
      <c r="AQ602" s="407" t="s">
        <v>966</v>
      </c>
      <c r="AR602" s="400">
        <v>4.0000000000000001E-3</v>
      </c>
      <c r="AS602" s="400">
        <v>4.0000000000000001E-3</v>
      </c>
      <c r="AT602" s="400"/>
      <c r="AW602" s="226"/>
      <c r="AX602" s="226"/>
      <c r="AY602" s="212"/>
      <c r="AZ602" s="212"/>
      <c r="BA602" s="212"/>
      <c r="BB602" s="214"/>
      <c r="BC602" s="212"/>
      <c r="BD602" s="212"/>
      <c r="BE602" s="212"/>
      <c r="BF602" s="212"/>
      <c r="BG602" s="214"/>
      <c r="BH602" s="214"/>
      <c r="BI602" s="227"/>
      <c r="BJ602" s="227"/>
      <c r="BK602" s="227"/>
      <c r="BL602" s="249"/>
      <c r="BM602" s="214"/>
      <c r="BN602" s="214"/>
      <c r="BO602" s="214"/>
      <c r="BP602" s="214"/>
      <c r="BQ602" s="214"/>
      <c r="BR602" s="214"/>
      <c r="BS602" s="214"/>
      <c r="BT602" s="215"/>
      <c r="BU602" s="216"/>
      <c r="BV602" s="217"/>
      <c r="BW602" s="213"/>
    </row>
    <row r="603" spans="2:75" ht="15.75" customHeight="1">
      <c r="B603" s="394" t="s">
        <v>1502</v>
      </c>
      <c r="C603" s="395">
        <v>22407091000117</v>
      </c>
      <c r="D603" s="396" t="s">
        <v>24</v>
      </c>
      <c r="E603" s="396" t="s">
        <v>912</v>
      </c>
      <c r="F603" s="396" t="s">
        <v>906</v>
      </c>
      <c r="G603" s="397" t="s">
        <v>62</v>
      </c>
      <c r="H603" s="397" t="s">
        <v>1693</v>
      </c>
      <c r="I603" s="397" t="s">
        <v>62</v>
      </c>
      <c r="J603" s="397"/>
      <c r="K603" s="398" t="s">
        <v>81</v>
      </c>
      <c r="L603" s="399"/>
      <c r="M603" s="399" t="s">
        <v>62</v>
      </c>
      <c r="N603" s="398">
        <v>402362</v>
      </c>
      <c r="O603" s="398" t="s">
        <v>1675</v>
      </c>
      <c r="P603" s="402">
        <v>42233</v>
      </c>
      <c r="Q603" s="403">
        <v>11638229.119999999</v>
      </c>
      <c r="R603" s="403">
        <v>10882825.929047614</v>
      </c>
      <c r="S603" s="398">
        <v>16</v>
      </c>
      <c r="T603" s="400">
        <v>8.7060062561785667E-3</v>
      </c>
      <c r="U603" s="400">
        <v>0.11254424212383139</v>
      </c>
      <c r="V603" s="400">
        <v>6.8700722106208811E-2</v>
      </c>
      <c r="W603" s="400">
        <v>0.67349679367001025</v>
      </c>
      <c r="X603" s="400">
        <v>7.4587135860027409E-2</v>
      </c>
      <c r="Y603" s="400">
        <v>0.56560780076670358</v>
      </c>
      <c r="Z603" s="400">
        <v>0.11684012670218502</v>
      </c>
      <c r="AA603" s="400">
        <v>0.66415715837287681</v>
      </c>
      <c r="AB603" s="400">
        <v>7.365135233533289E-2</v>
      </c>
      <c r="AC603" s="404">
        <v>-0.38021369199275351</v>
      </c>
      <c r="AD603" s="607">
        <v>22407108000136</v>
      </c>
      <c r="AE603" s="401" t="s">
        <v>579</v>
      </c>
      <c r="AF603" s="401" t="s">
        <v>1026</v>
      </c>
      <c r="AG603" s="405" t="s">
        <v>1027</v>
      </c>
      <c r="AH603" s="405" t="s">
        <v>1024</v>
      </c>
      <c r="AI603" s="405">
        <v>100</v>
      </c>
      <c r="AJ603" s="405">
        <v>100</v>
      </c>
      <c r="AK603" s="405">
        <v>100</v>
      </c>
      <c r="AL603" s="400">
        <v>1.4999999999999999E-2</v>
      </c>
      <c r="AM603" s="400">
        <v>0.2</v>
      </c>
      <c r="AN603" s="400" t="s">
        <v>103</v>
      </c>
      <c r="AO603" s="401" t="s">
        <v>1678</v>
      </c>
      <c r="AP603" s="401" t="s">
        <v>24</v>
      </c>
      <c r="AQ603" s="407" t="s">
        <v>966</v>
      </c>
      <c r="AR603" s="400">
        <v>4.0000000000000001E-3</v>
      </c>
      <c r="AS603" s="400">
        <v>4.0000000000000001E-3</v>
      </c>
      <c r="AT603" s="400"/>
      <c r="AX603" s="226"/>
      <c r="AY603" s="212"/>
      <c r="AZ603" s="212"/>
      <c r="BA603" s="212"/>
      <c r="BB603" s="214"/>
      <c r="BC603" s="212"/>
      <c r="BD603" s="212"/>
      <c r="BE603" s="212"/>
      <c r="BF603" s="212"/>
      <c r="BG603" s="214"/>
      <c r="BH603" s="214"/>
      <c r="BI603" s="227"/>
      <c r="BJ603" s="227"/>
      <c r="BK603" s="227"/>
      <c r="BL603" s="214"/>
      <c r="BM603" s="214"/>
      <c r="BN603" s="214"/>
      <c r="BO603" s="214"/>
      <c r="BP603" s="214"/>
      <c r="BQ603" s="214"/>
      <c r="BR603" s="214"/>
      <c r="BS603" s="214"/>
      <c r="BT603" s="215"/>
      <c r="BU603" s="216"/>
      <c r="BV603" s="217"/>
      <c r="BW603" s="213"/>
    </row>
    <row r="604" spans="2:75" ht="15.75" customHeight="1">
      <c r="B604" s="394" t="s">
        <v>196</v>
      </c>
      <c r="C604" s="395">
        <v>36499625000197</v>
      </c>
      <c r="D604" s="396" t="s">
        <v>27</v>
      </c>
      <c r="E604" s="396" t="s">
        <v>910</v>
      </c>
      <c r="F604" s="396"/>
      <c r="G604" s="397"/>
      <c r="H604" s="397" t="s">
        <v>1183</v>
      </c>
      <c r="I604" s="397" t="s">
        <v>62</v>
      </c>
      <c r="J604" s="397" t="s">
        <v>904</v>
      </c>
      <c r="K604" s="398" t="s">
        <v>81</v>
      </c>
      <c r="L604" s="399"/>
      <c r="M604" s="399" t="s">
        <v>62</v>
      </c>
      <c r="N604" s="398">
        <v>542520</v>
      </c>
      <c r="O604" s="398" t="s">
        <v>1675</v>
      </c>
      <c r="P604" s="402">
        <v>43980</v>
      </c>
      <c r="Q604" s="403">
        <v>50710557.100000001</v>
      </c>
      <c r="R604" s="403">
        <v>22019486.563769832</v>
      </c>
      <c r="S604" s="398">
        <v>16</v>
      </c>
      <c r="T604" s="400">
        <v>3.1431115153792266E-2</v>
      </c>
      <c r="U604" s="400">
        <v>0.40631616036112667</v>
      </c>
      <c r="V604" s="400">
        <v>2.0729417403154038E-2</v>
      </c>
      <c r="W604" s="400">
        <v>0.20321760423548468</v>
      </c>
      <c r="X604" s="400">
        <v>0.30621714190303972</v>
      </c>
      <c r="Y604" s="400">
        <v>2.322100214625137</v>
      </c>
      <c r="Z604" s="400" t="s">
        <v>1781</v>
      </c>
      <c r="AA604" s="400" t="s">
        <v>1781</v>
      </c>
      <c r="AB604" s="400">
        <v>0.11350497269391063</v>
      </c>
      <c r="AC604" s="404">
        <v>-0.61852350017640301</v>
      </c>
      <c r="AD604" s="607" t="s">
        <v>62</v>
      </c>
      <c r="AE604" s="401" t="s">
        <v>197</v>
      </c>
      <c r="AF604" s="401" t="s">
        <v>1018</v>
      </c>
      <c r="AG604" s="405" t="s">
        <v>1835</v>
      </c>
      <c r="AH604" s="405" t="s">
        <v>1024</v>
      </c>
      <c r="AI604" s="405">
        <v>500</v>
      </c>
      <c r="AJ604" s="405">
        <v>100</v>
      </c>
      <c r="AK604" s="405">
        <v>500</v>
      </c>
      <c r="AL604" s="400">
        <v>0.02</v>
      </c>
      <c r="AM604" s="400">
        <v>0.2</v>
      </c>
      <c r="AN604" s="400" t="s">
        <v>62</v>
      </c>
      <c r="AO604" s="401" t="s">
        <v>1678</v>
      </c>
      <c r="AP604" s="401" t="s">
        <v>24</v>
      </c>
      <c r="AQ604" s="407" t="s">
        <v>966</v>
      </c>
      <c r="AR604" s="400">
        <v>4.0000000000000001E-3</v>
      </c>
      <c r="AS604" s="400">
        <v>4.0000000000000001E-3</v>
      </c>
      <c r="AT604" s="400"/>
      <c r="AX604" s="226"/>
      <c r="AY604" s="212"/>
      <c r="AZ604" s="212"/>
      <c r="BA604" s="212"/>
      <c r="BB604" s="214"/>
      <c r="BC604" s="212"/>
      <c r="BD604" s="212"/>
      <c r="BE604" s="212"/>
      <c r="BF604" s="212"/>
      <c r="BG604" s="214"/>
      <c r="BH604" s="214"/>
      <c r="BI604" s="227"/>
      <c r="BJ604" s="227"/>
      <c r="BK604" s="227"/>
      <c r="BL604" s="214"/>
      <c r="BM604" s="214"/>
      <c r="BN604" s="214"/>
      <c r="BO604" s="214"/>
      <c r="BP604" s="214"/>
      <c r="BQ604" s="214"/>
      <c r="BR604" s="214"/>
      <c r="BS604" s="214"/>
      <c r="BT604" s="215"/>
      <c r="BU604" s="216"/>
      <c r="BV604" s="217"/>
      <c r="BW604" s="213"/>
    </row>
    <row r="605" spans="2:75" ht="15.75" customHeight="1">
      <c r="B605" s="394" t="s">
        <v>1109</v>
      </c>
      <c r="C605" s="395">
        <v>37569846000157</v>
      </c>
      <c r="D605" s="396" t="s">
        <v>27</v>
      </c>
      <c r="E605" s="396" t="s">
        <v>903</v>
      </c>
      <c r="F605" s="396"/>
      <c r="G605" s="397"/>
      <c r="H605" s="397" t="s">
        <v>62</v>
      </c>
      <c r="I605" s="397" t="s">
        <v>62</v>
      </c>
      <c r="J605" s="397" t="s">
        <v>904</v>
      </c>
      <c r="K605" s="398" t="s">
        <v>81</v>
      </c>
      <c r="L605" s="399"/>
      <c r="M605" s="399" t="s">
        <v>62</v>
      </c>
      <c r="N605" s="398">
        <v>546534</v>
      </c>
      <c r="O605" s="398" t="s">
        <v>1675</v>
      </c>
      <c r="P605" s="402">
        <v>44041</v>
      </c>
      <c r="Q605" s="403">
        <v>28195190.32</v>
      </c>
      <c r="R605" s="403">
        <v>26850515.968214277</v>
      </c>
      <c r="S605" s="398">
        <v>16</v>
      </c>
      <c r="T605" s="400">
        <v>-1.1751756763609733E-2</v>
      </c>
      <c r="U605" s="400">
        <v>-0.15191725340714476</v>
      </c>
      <c r="V605" s="400">
        <v>-9.0262205558190645E-2</v>
      </c>
      <c r="W605" s="400">
        <v>-0.88487142739262103</v>
      </c>
      <c r="X605" s="400">
        <v>0.17502668778363506</v>
      </c>
      <c r="Y605" s="400">
        <v>1.3272591689076545</v>
      </c>
      <c r="Z605" s="400" t="s">
        <v>1781</v>
      </c>
      <c r="AA605" s="400" t="s">
        <v>1781</v>
      </c>
      <c r="AB605" s="400">
        <v>0.19273874032907645</v>
      </c>
      <c r="AC605" s="404">
        <v>-0.89841620167134506</v>
      </c>
      <c r="AD605" s="607" t="s">
        <v>62</v>
      </c>
      <c r="AE605" s="401" t="s">
        <v>197</v>
      </c>
      <c r="AF605" s="401" t="s">
        <v>1026</v>
      </c>
      <c r="AG605" s="405" t="s">
        <v>1027</v>
      </c>
      <c r="AH605" s="405" t="s">
        <v>1024</v>
      </c>
      <c r="AI605" s="405">
        <v>500</v>
      </c>
      <c r="AJ605" s="405">
        <v>100</v>
      </c>
      <c r="AK605" s="405">
        <v>500</v>
      </c>
      <c r="AL605" s="400">
        <v>0.02</v>
      </c>
      <c r="AM605" s="400">
        <v>0.2</v>
      </c>
      <c r="AN605" s="400" t="s">
        <v>964</v>
      </c>
      <c r="AO605" s="401" t="s">
        <v>1675</v>
      </c>
      <c r="AP605" s="401" t="s">
        <v>1021</v>
      </c>
      <c r="AQ605" s="407" t="s">
        <v>957</v>
      </c>
      <c r="AR605" s="400">
        <v>4.0000000000000001E-3</v>
      </c>
      <c r="AS605" s="400">
        <v>4.0000000000000001E-3</v>
      </c>
      <c r="AT605" s="400"/>
      <c r="AX605" s="226"/>
      <c r="AY605" s="212"/>
      <c r="AZ605" s="212"/>
      <c r="BA605" s="212"/>
      <c r="BB605" s="214"/>
      <c r="BC605" s="212"/>
      <c r="BD605" s="212"/>
      <c r="BE605" s="212"/>
      <c r="BF605" s="212"/>
      <c r="BG605" s="214"/>
      <c r="BH605" s="214"/>
      <c r="BI605" s="227"/>
      <c r="BJ605" s="227"/>
      <c r="BK605" s="227"/>
      <c r="BL605" s="214"/>
      <c r="BM605" s="214"/>
      <c r="BN605" s="214"/>
      <c r="BO605" s="214"/>
      <c r="BP605" s="214"/>
      <c r="BQ605" s="214"/>
      <c r="BR605" s="214"/>
      <c r="BS605" s="214"/>
      <c r="BT605" s="215"/>
      <c r="BU605" s="216"/>
      <c r="BV605" s="217"/>
      <c r="BW605" s="213"/>
    </row>
    <row r="606" spans="2:75" ht="15.75" customHeight="1">
      <c r="B606" s="394" t="s">
        <v>1133</v>
      </c>
      <c r="C606" s="395">
        <v>34054884000189</v>
      </c>
      <c r="D606" s="396" t="s">
        <v>27</v>
      </c>
      <c r="E606" s="396" t="s">
        <v>903</v>
      </c>
      <c r="F606" s="396"/>
      <c r="G606" s="397"/>
      <c r="H606" s="397" t="s">
        <v>62</v>
      </c>
      <c r="I606" s="397" t="s">
        <v>62</v>
      </c>
      <c r="J606" s="397" t="s">
        <v>904</v>
      </c>
      <c r="K606" s="398" t="s">
        <v>81</v>
      </c>
      <c r="L606" s="399"/>
      <c r="M606" s="399" t="s">
        <v>62</v>
      </c>
      <c r="N606" s="398">
        <v>509541</v>
      </c>
      <c r="O606" s="398" t="s">
        <v>1678</v>
      </c>
      <c r="P606" s="402">
        <v>43738</v>
      </c>
      <c r="Q606" s="403">
        <v>10818942.859999999</v>
      </c>
      <c r="R606" s="403">
        <v>11580021.736230163</v>
      </c>
      <c r="S606" s="398">
        <v>16</v>
      </c>
      <c r="T606" s="400">
        <v>-2.4143095420387173E-2</v>
      </c>
      <c r="U606" s="400">
        <v>-0.31210250678173734</v>
      </c>
      <c r="V606" s="400">
        <v>-0.1690852838604584</v>
      </c>
      <c r="W606" s="400">
        <v>-1.6576011582636705</v>
      </c>
      <c r="X606" s="400">
        <v>-4.6680865244917658E-2</v>
      </c>
      <c r="Y606" s="400">
        <v>-0.35398948122386076</v>
      </c>
      <c r="Z606" s="400" t="s">
        <v>1781</v>
      </c>
      <c r="AA606" s="400" t="s">
        <v>1781</v>
      </c>
      <c r="AB606" s="400">
        <v>0.24839249447659523</v>
      </c>
      <c r="AC606" s="404">
        <v>-1.0125172074723769</v>
      </c>
      <c r="AD606" s="607">
        <v>34791820000160</v>
      </c>
      <c r="AE606" s="401" t="s">
        <v>215</v>
      </c>
      <c r="AF606" s="401" t="s">
        <v>1026</v>
      </c>
      <c r="AG606" s="405" t="s">
        <v>1027</v>
      </c>
      <c r="AH606" s="405" t="s">
        <v>1024</v>
      </c>
      <c r="AI606" s="405">
        <v>1000</v>
      </c>
      <c r="AJ606" s="405">
        <v>500</v>
      </c>
      <c r="AK606" s="405">
        <v>500</v>
      </c>
      <c r="AL606" s="400">
        <v>1.4999999999999999E-2</v>
      </c>
      <c r="AM606" s="400">
        <v>0.2</v>
      </c>
      <c r="AN606" s="400" t="s">
        <v>964</v>
      </c>
      <c r="AO606" s="401" t="s">
        <v>1678</v>
      </c>
      <c r="AP606" s="401" t="s">
        <v>1021</v>
      </c>
      <c r="AQ606" s="407" t="s">
        <v>968</v>
      </c>
      <c r="AR606" s="400">
        <v>4.0000000000000001E-3</v>
      </c>
      <c r="AS606" s="400">
        <v>4.0000000000000001E-3</v>
      </c>
      <c r="AT606" s="400"/>
      <c r="AX606" s="226"/>
      <c r="AY606" s="212"/>
      <c r="AZ606" s="212"/>
      <c r="BA606" s="212"/>
      <c r="BB606" s="214"/>
      <c r="BC606" s="212"/>
      <c r="BD606" s="212"/>
      <c r="BE606" s="212"/>
      <c r="BF606" s="212"/>
      <c r="BG606" s="214"/>
      <c r="BH606" s="214"/>
      <c r="BI606" s="227"/>
      <c r="BJ606" s="227"/>
      <c r="BK606" s="227"/>
      <c r="BL606" s="214"/>
      <c r="BM606" s="214"/>
      <c r="BN606" s="214"/>
      <c r="BO606" s="214"/>
      <c r="BP606" s="214"/>
      <c r="BQ606" s="214"/>
      <c r="BR606" s="214"/>
      <c r="BS606" s="214"/>
      <c r="BT606" s="215"/>
      <c r="BU606" s="216"/>
      <c r="BV606" s="217"/>
      <c r="BW606" s="213"/>
    </row>
    <row r="607" spans="2:75" ht="15.75" customHeight="1">
      <c r="B607" s="394" t="s">
        <v>1137</v>
      </c>
      <c r="C607" s="395">
        <v>32158430000122</v>
      </c>
      <c r="D607" s="396" t="s">
        <v>27</v>
      </c>
      <c r="E607" s="396" t="s">
        <v>903</v>
      </c>
      <c r="F607" s="396"/>
      <c r="G607" s="397"/>
      <c r="H607" s="397" t="s">
        <v>62</v>
      </c>
      <c r="I607" s="397" t="s">
        <v>62</v>
      </c>
      <c r="J607" s="397" t="s">
        <v>904</v>
      </c>
      <c r="K607" s="398" t="s">
        <v>81</v>
      </c>
      <c r="L607" s="399"/>
      <c r="M607" s="399" t="s">
        <v>62</v>
      </c>
      <c r="N607" s="398">
        <v>483222</v>
      </c>
      <c r="O607" s="398" t="s">
        <v>1675</v>
      </c>
      <c r="P607" s="402">
        <v>43462</v>
      </c>
      <c r="Q607" s="403">
        <v>12919714.289999999</v>
      </c>
      <c r="R607" s="403">
        <v>12494886.504087303</v>
      </c>
      <c r="S607" s="398">
        <v>16</v>
      </c>
      <c r="T607" s="400">
        <v>0.10329192408785892</v>
      </c>
      <c r="U607" s="400">
        <v>1.3352748633428011</v>
      </c>
      <c r="V607" s="400">
        <v>1.2756468958646794E-2</v>
      </c>
      <c r="W607" s="400">
        <v>0.1250560500502102</v>
      </c>
      <c r="X607" s="400">
        <v>0.16024042010410811</v>
      </c>
      <c r="Y607" s="400">
        <v>1.2151322150122841</v>
      </c>
      <c r="Z607" s="400">
        <v>0.11246285934264977</v>
      </c>
      <c r="AA607" s="400">
        <v>0.63927535164257887</v>
      </c>
      <c r="AB607" s="400">
        <v>0.18057213036714631</v>
      </c>
      <c r="AC607" s="404">
        <v>-0.37770703571076042</v>
      </c>
      <c r="AD607" s="607">
        <v>17284948000119</v>
      </c>
      <c r="AE607" s="401" t="s">
        <v>215</v>
      </c>
      <c r="AF607" s="401" t="s">
        <v>1026</v>
      </c>
      <c r="AG607" s="405" t="s">
        <v>1027</v>
      </c>
      <c r="AH607" s="405" t="s">
        <v>1024</v>
      </c>
      <c r="AI607" s="405">
        <v>100</v>
      </c>
      <c r="AJ607" s="405">
        <v>100</v>
      </c>
      <c r="AK607" s="405">
        <v>100</v>
      </c>
      <c r="AL607" s="400">
        <v>1.4999999999999999E-2</v>
      </c>
      <c r="AM607" s="400">
        <v>0.2</v>
      </c>
      <c r="AN607" s="400" t="s">
        <v>1086</v>
      </c>
      <c r="AO607" s="401" t="s">
        <v>1678</v>
      </c>
      <c r="AP607" s="401" t="s">
        <v>1021</v>
      </c>
      <c r="AQ607" s="407" t="s">
        <v>965</v>
      </c>
      <c r="AR607" s="400">
        <v>4.0000000000000001E-3</v>
      </c>
      <c r="AS607" s="400">
        <v>4.0000000000000001E-3</v>
      </c>
      <c r="AT607" s="400"/>
      <c r="AX607" s="226"/>
      <c r="AY607" s="212"/>
      <c r="AZ607" s="212"/>
      <c r="BA607" s="212"/>
      <c r="BB607" s="214"/>
      <c r="BC607" s="212"/>
      <c r="BD607" s="212"/>
      <c r="BE607" s="212"/>
      <c r="BF607" s="212"/>
      <c r="BG607" s="214"/>
      <c r="BH607" s="214"/>
      <c r="BI607" s="227"/>
      <c r="BJ607" s="227"/>
      <c r="BK607" s="227"/>
      <c r="BL607" s="214"/>
      <c r="BM607" s="214"/>
      <c r="BN607" s="214"/>
      <c r="BO607" s="214"/>
      <c r="BP607" s="214"/>
      <c r="BQ607" s="214"/>
      <c r="BR607" s="214"/>
      <c r="BS607" s="214"/>
      <c r="BT607" s="215"/>
      <c r="BU607" s="216"/>
      <c r="BV607" s="217"/>
      <c r="BW607" s="213"/>
    </row>
    <row r="608" spans="2:75" ht="15.75" customHeight="1">
      <c r="B608" s="394" t="s">
        <v>1138</v>
      </c>
      <c r="C608" s="395">
        <v>36521791000142</v>
      </c>
      <c r="D608" s="396" t="s">
        <v>27</v>
      </c>
      <c r="E608" s="396" t="s">
        <v>910</v>
      </c>
      <c r="F608" s="396"/>
      <c r="G608" s="397"/>
      <c r="H608" s="397" t="s">
        <v>1183</v>
      </c>
      <c r="I608" s="397" t="s">
        <v>62</v>
      </c>
      <c r="J608" s="397" t="s">
        <v>904</v>
      </c>
      <c r="K608" s="398" t="s">
        <v>81</v>
      </c>
      <c r="L608" s="399"/>
      <c r="M608" s="399" t="s">
        <v>62</v>
      </c>
      <c r="N608" s="398">
        <v>537373</v>
      </c>
      <c r="O608" s="398" t="s">
        <v>1675</v>
      </c>
      <c r="P608" s="402">
        <v>43951</v>
      </c>
      <c r="Q608" s="403">
        <v>12777992.23</v>
      </c>
      <c r="R608" s="403">
        <v>12211261.402063495</v>
      </c>
      <c r="S608" s="398">
        <v>16</v>
      </c>
      <c r="T608" s="400">
        <v>8.4419146479395746E-2</v>
      </c>
      <c r="U608" s="400">
        <v>1.0913027835836455</v>
      </c>
      <c r="V608" s="400">
        <v>-3.8203692186928984E-2</v>
      </c>
      <c r="W608" s="400">
        <v>-0.37452392646579397</v>
      </c>
      <c r="X608" s="400">
        <v>8.754706593084971E-2</v>
      </c>
      <c r="Y608" s="400">
        <v>0.66388530480177244</v>
      </c>
      <c r="Z608" s="400" t="s">
        <v>1781</v>
      </c>
      <c r="AA608" s="400" t="s">
        <v>1781</v>
      </c>
      <c r="AB608" s="400">
        <v>0.16290011659123987</v>
      </c>
      <c r="AC608" s="404">
        <v>-0.75417978778684924</v>
      </c>
      <c r="AD608" s="607">
        <v>20216279000152</v>
      </c>
      <c r="AE608" s="401" t="s">
        <v>215</v>
      </c>
      <c r="AF608" s="401" t="s">
        <v>1026</v>
      </c>
      <c r="AG608" s="405" t="s">
        <v>1027</v>
      </c>
      <c r="AH608" s="405" t="s">
        <v>1019</v>
      </c>
      <c r="AI608" s="405">
        <v>100</v>
      </c>
      <c r="AJ608" s="405">
        <v>100</v>
      </c>
      <c r="AK608" s="405">
        <v>100</v>
      </c>
      <c r="AL608" s="400">
        <v>1.4999999999999999E-2</v>
      </c>
      <c r="AM608" s="400">
        <v>0.2</v>
      </c>
      <c r="AN608" s="400" t="s">
        <v>193</v>
      </c>
      <c r="AO608" s="401" t="s">
        <v>1678</v>
      </c>
      <c r="AP608" s="401" t="s">
        <v>24</v>
      </c>
      <c r="AQ608" s="407" t="s">
        <v>966</v>
      </c>
      <c r="AR608" s="400">
        <v>4.0000000000000001E-3</v>
      </c>
      <c r="AS608" s="400">
        <v>4.0000000000000001E-3</v>
      </c>
      <c r="AT608" s="400"/>
      <c r="AX608" s="226"/>
      <c r="AY608" s="212"/>
      <c r="AZ608" s="212"/>
      <c r="BA608" s="212"/>
      <c r="BB608" s="214"/>
      <c r="BC608" s="212"/>
      <c r="BD608" s="212"/>
      <c r="BE608" s="212"/>
      <c r="BF608" s="212"/>
      <c r="BG608" s="214"/>
      <c r="BH608" s="214"/>
      <c r="BI608" s="227"/>
      <c r="BJ608" s="227"/>
      <c r="BK608" s="227"/>
      <c r="BL608" s="214"/>
      <c r="BM608" s="214"/>
      <c r="BN608" s="214"/>
      <c r="BO608" s="214"/>
      <c r="BP608" s="214"/>
      <c r="BQ608" s="214"/>
      <c r="BR608" s="214"/>
      <c r="BS608" s="214"/>
      <c r="BT608" s="215"/>
      <c r="BU608" s="216"/>
      <c r="BV608" s="217"/>
      <c r="BW608" s="213"/>
    </row>
    <row r="609" spans="2:75" ht="15.75" customHeight="1">
      <c r="B609" s="394" t="s">
        <v>221</v>
      </c>
      <c r="C609" s="395">
        <v>9577036000107</v>
      </c>
      <c r="D609" s="396" t="s">
        <v>27</v>
      </c>
      <c r="E609" s="396" t="s">
        <v>903</v>
      </c>
      <c r="F609" s="396"/>
      <c r="G609" s="397"/>
      <c r="H609" s="397" t="s">
        <v>62</v>
      </c>
      <c r="I609" s="397" t="s">
        <v>62</v>
      </c>
      <c r="J609" s="397" t="s">
        <v>904</v>
      </c>
      <c r="K609" s="398" t="s">
        <v>81</v>
      </c>
      <c r="L609" s="399"/>
      <c r="M609" s="399" t="s">
        <v>62</v>
      </c>
      <c r="N609" s="398">
        <v>219436</v>
      </c>
      <c r="O609" s="398" t="s">
        <v>1678</v>
      </c>
      <c r="P609" s="402">
        <v>39734</v>
      </c>
      <c r="Q609" s="403">
        <v>318803857.44</v>
      </c>
      <c r="R609" s="403">
        <v>370553783.30297625</v>
      </c>
      <c r="S609" s="398">
        <v>16</v>
      </c>
      <c r="T609" s="400">
        <v>-4.8624711026806988E-2</v>
      </c>
      <c r="U609" s="400">
        <v>-0.62858113008115168</v>
      </c>
      <c r="V609" s="400">
        <v>-0.23452181755450352</v>
      </c>
      <c r="W609" s="400">
        <v>-2.2990979909124798</v>
      </c>
      <c r="X609" s="400">
        <v>-0.13978932617033835</v>
      </c>
      <c r="Y609" s="400">
        <v>-1.0600478545555378</v>
      </c>
      <c r="Z609" s="400">
        <v>-5.7964087937009023E-2</v>
      </c>
      <c r="AA609" s="400">
        <v>-0.32948666711091062</v>
      </c>
      <c r="AB609" s="400">
        <v>0.22975942153915246</v>
      </c>
      <c r="AC609" s="404">
        <v>-1.4707403654173261</v>
      </c>
      <c r="AD609" s="607">
        <v>11176045000138</v>
      </c>
      <c r="AE609" s="401" t="s">
        <v>219</v>
      </c>
      <c r="AF609" s="401" t="s">
        <v>1028</v>
      </c>
      <c r="AG609" s="405" t="s">
        <v>1836</v>
      </c>
      <c r="AH609" s="405" t="s">
        <v>1019</v>
      </c>
      <c r="AI609" s="405">
        <v>15000</v>
      </c>
      <c r="AJ609" s="405">
        <v>5000</v>
      </c>
      <c r="AK609" s="405">
        <v>15000</v>
      </c>
      <c r="AL609" s="400">
        <v>1.38E-2</v>
      </c>
      <c r="AM609" s="400">
        <v>0.2</v>
      </c>
      <c r="AN609" s="400" t="s">
        <v>1144</v>
      </c>
      <c r="AO609" s="401" t="s">
        <v>1678</v>
      </c>
      <c r="AP609" s="401" t="s">
        <v>1021</v>
      </c>
      <c r="AQ609" s="407" t="s">
        <v>957</v>
      </c>
      <c r="AR609" s="400">
        <v>4.1399999999999996E-3</v>
      </c>
      <c r="AS609" s="400">
        <v>4.1399999999999996E-3</v>
      </c>
      <c r="AT609" s="400"/>
      <c r="AX609" s="226"/>
      <c r="AY609" s="212"/>
      <c r="AZ609" s="212"/>
      <c r="BA609" s="212"/>
      <c r="BB609" s="214"/>
      <c r="BC609" s="212"/>
      <c r="BD609" s="212"/>
      <c r="BE609" s="212"/>
      <c r="BF609" s="212"/>
      <c r="BG609" s="214"/>
      <c r="BH609" s="214"/>
      <c r="BI609" s="227"/>
      <c r="BJ609" s="227"/>
      <c r="BK609" s="227"/>
      <c r="BL609" s="214"/>
      <c r="BM609" s="214"/>
      <c r="BN609" s="214"/>
      <c r="BO609" s="214"/>
      <c r="BP609" s="214"/>
      <c r="BQ609" s="214"/>
      <c r="BR609" s="214"/>
      <c r="BS609" s="214"/>
      <c r="BT609" s="215"/>
      <c r="BU609" s="216"/>
      <c r="BV609" s="217"/>
      <c r="BW609" s="213"/>
    </row>
    <row r="610" spans="2:75" ht="15.75" customHeight="1">
      <c r="B610" s="394" t="s">
        <v>635</v>
      </c>
      <c r="C610" s="395">
        <v>11225767000135</v>
      </c>
      <c r="D610" s="396" t="s">
        <v>27</v>
      </c>
      <c r="E610" s="396" t="s">
        <v>903</v>
      </c>
      <c r="F610" s="396"/>
      <c r="G610" s="397"/>
      <c r="H610" s="397" t="s">
        <v>62</v>
      </c>
      <c r="I610" s="397" t="s">
        <v>62</v>
      </c>
      <c r="J610" s="397" t="s">
        <v>904</v>
      </c>
      <c r="K610" s="398" t="s">
        <v>81</v>
      </c>
      <c r="L610" s="399"/>
      <c r="M610" s="399" t="s">
        <v>1775</v>
      </c>
      <c r="N610" s="398">
        <v>238341</v>
      </c>
      <c r="O610" s="398" t="s">
        <v>1675</v>
      </c>
      <c r="P610" s="402">
        <v>40142</v>
      </c>
      <c r="Q610" s="403">
        <v>84823985.459999993</v>
      </c>
      <c r="R610" s="403">
        <v>88423104.155674636</v>
      </c>
      <c r="S610" s="398">
        <v>16</v>
      </c>
      <c r="T610" s="400">
        <v>2.905308648047833E-2</v>
      </c>
      <c r="U610" s="400">
        <v>0.37557491955430777</v>
      </c>
      <c r="V610" s="400">
        <v>-0.19055591928789517</v>
      </c>
      <c r="W610" s="400">
        <v>-1.8680851775739935</v>
      </c>
      <c r="X610" s="400">
        <v>-6.5523243298776457E-2</v>
      </c>
      <c r="Y610" s="400">
        <v>-0.49687465692303073</v>
      </c>
      <c r="Z610" s="400">
        <v>-3.6477880987212496E-2</v>
      </c>
      <c r="AA610" s="400">
        <v>-0.20735210123217002</v>
      </c>
      <c r="AB610" s="400">
        <v>0.27599630058933516</v>
      </c>
      <c r="AC610" s="404">
        <v>-0.98009285335380547</v>
      </c>
      <c r="AD610" s="607">
        <v>11286540000108</v>
      </c>
      <c r="AE610" s="401" t="s">
        <v>633</v>
      </c>
      <c r="AF610" s="401" t="s">
        <v>1026</v>
      </c>
      <c r="AG610" s="405" t="s">
        <v>1027</v>
      </c>
      <c r="AH610" s="405" t="s">
        <v>1024</v>
      </c>
      <c r="AI610" s="405">
        <v>30000</v>
      </c>
      <c r="AJ610" s="405">
        <v>5000</v>
      </c>
      <c r="AK610" s="405">
        <v>30000</v>
      </c>
      <c r="AL610" s="400">
        <v>1.8500000000000003E-2</v>
      </c>
      <c r="AM610" s="400">
        <v>0.2</v>
      </c>
      <c r="AN610" s="400" t="s">
        <v>964</v>
      </c>
      <c r="AO610" s="401" t="s">
        <v>1675</v>
      </c>
      <c r="AP610" s="401" t="s">
        <v>1021</v>
      </c>
      <c r="AQ610" s="407" t="s">
        <v>957</v>
      </c>
      <c r="AR610" s="400">
        <v>3.6999999999999993E-3</v>
      </c>
      <c r="AS610" s="400">
        <v>3.6999999999999993E-3</v>
      </c>
      <c r="AT610" s="400"/>
      <c r="AX610" s="226"/>
      <c r="AY610" s="212"/>
      <c r="AZ610" s="212"/>
      <c r="BA610" s="212"/>
      <c r="BB610" s="214"/>
      <c r="BC610" s="212"/>
      <c r="BD610" s="212"/>
      <c r="BE610" s="212"/>
      <c r="BF610" s="212"/>
      <c r="BG610" s="214"/>
      <c r="BH610" s="214"/>
      <c r="BI610" s="227"/>
      <c r="BJ610" s="227"/>
      <c r="BK610" s="227"/>
      <c r="BL610" s="214"/>
      <c r="BM610" s="214"/>
      <c r="BN610" s="214"/>
      <c r="BO610" s="214"/>
      <c r="BP610" s="214"/>
      <c r="BQ610" s="214"/>
      <c r="BR610" s="214"/>
      <c r="BS610" s="214"/>
      <c r="BT610" s="215"/>
      <c r="BU610" s="216"/>
      <c r="BV610" s="217"/>
      <c r="BW610" s="213"/>
    </row>
    <row r="611" spans="2:75" ht="15.75" customHeight="1">
      <c r="B611" s="394" t="s">
        <v>1556</v>
      </c>
      <c r="C611" s="395">
        <v>41744647000105</v>
      </c>
      <c r="D611" s="396" t="s">
        <v>27</v>
      </c>
      <c r="E611" s="396" t="s">
        <v>903</v>
      </c>
      <c r="F611" s="396"/>
      <c r="G611" s="397"/>
      <c r="H611" s="397" t="s">
        <v>62</v>
      </c>
      <c r="I611" s="397" t="s">
        <v>62</v>
      </c>
      <c r="J611" s="397" t="s">
        <v>904</v>
      </c>
      <c r="K611" s="398" t="s">
        <v>81</v>
      </c>
      <c r="L611" s="399"/>
      <c r="M611" s="399" t="s">
        <v>1775</v>
      </c>
      <c r="N611" s="398">
        <v>600504</v>
      </c>
      <c r="O611" s="398" t="s">
        <v>1678</v>
      </c>
      <c r="P611" s="402">
        <v>44385</v>
      </c>
      <c r="Q611" s="403">
        <v>5885597.3399999999</v>
      </c>
      <c r="R611" s="403">
        <v>6341058.8201984111</v>
      </c>
      <c r="S611" s="398">
        <v>16</v>
      </c>
      <c r="T611" s="400">
        <v>2.0889628795797366E-2</v>
      </c>
      <c r="U611" s="400">
        <v>0.27004430870959834</v>
      </c>
      <c r="V611" s="400">
        <v>-1.3979794018037506E-4</v>
      </c>
      <c r="W611" s="400">
        <v>-1.3704872610741511E-3</v>
      </c>
      <c r="X611" s="400" t="s">
        <v>1781</v>
      </c>
      <c r="Y611" s="400" t="s">
        <v>1781</v>
      </c>
      <c r="Z611" s="400" t="s">
        <v>1781</v>
      </c>
      <c r="AA611" s="400" t="s">
        <v>1781</v>
      </c>
      <c r="AB611" s="400">
        <v>0.20205145263395358</v>
      </c>
      <c r="AC611" s="404">
        <v>-0.38081413290044419</v>
      </c>
      <c r="AD611" s="607">
        <v>41673080000123</v>
      </c>
      <c r="AE611" s="401" t="s">
        <v>1557</v>
      </c>
      <c r="AF611" s="401" t="s">
        <v>1018</v>
      </c>
      <c r="AG611" s="405" t="s">
        <v>1835</v>
      </c>
      <c r="AH611" s="405" t="s">
        <v>1024</v>
      </c>
      <c r="AI611" s="405">
        <v>1000</v>
      </c>
      <c r="AJ611" s="405">
        <v>500</v>
      </c>
      <c r="AK611" s="405">
        <v>300</v>
      </c>
      <c r="AL611" s="400">
        <v>9.0000000000000011E-3</v>
      </c>
      <c r="AM611" s="400">
        <v>0.1</v>
      </c>
      <c r="AN611" s="400" t="s">
        <v>62</v>
      </c>
      <c r="AO611" s="401" t="s">
        <v>1678</v>
      </c>
      <c r="AP611" s="401" t="s">
        <v>1021</v>
      </c>
      <c r="AQ611" s="407" t="s">
        <v>957</v>
      </c>
      <c r="AR611" s="400">
        <v>1.8E-3</v>
      </c>
      <c r="AS611" s="400">
        <v>1.8E-3</v>
      </c>
      <c r="AT611" s="400"/>
      <c r="AX611" s="226"/>
      <c r="AY611" s="212"/>
      <c r="AZ611" s="212"/>
      <c r="BA611" s="212"/>
      <c r="BB611" s="214"/>
      <c r="BC611" s="212"/>
      <c r="BD611" s="212"/>
      <c r="BE611" s="212"/>
      <c r="BF611" s="212"/>
      <c r="BG611" s="214"/>
      <c r="BH611" s="214"/>
      <c r="BI611" s="227"/>
      <c r="BJ611" s="227"/>
      <c r="BK611" s="227"/>
      <c r="BL611" s="214"/>
      <c r="BM611" s="214"/>
      <c r="BN611" s="214"/>
      <c r="BO611" s="214"/>
      <c r="BP611" s="214"/>
      <c r="BQ611" s="214"/>
      <c r="BR611" s="214"/>
      <c r="BS611" s="214"/>
      <c r="BT611" s="215"/>
      <c r="BU611" s="216"/>
      <c r="BV611" s="217"/>
      <c r="BW611" s="213"/>
    </row>
    <row r="612" spans="2:75" ht="15.75" customHeight="1">
      <c r="B612" s="394" t="s">
        <v>1403</v>
      </c>
      <c r="C612" s="395">
        <v>38049108000141</v>
      </c>
      <c r="D612" s="396" t="s">
        <v>24</v>
      </c>
      <c r="E612" s="396" t="s">
        <v>912</v>
      </c>
      <c r="F612" s="396" t="s">
        <v>913</v>
      </c>
      <c r="G612" s="397" t="s">
        <v>62</v>
      </c>
      <c r="H612" s="397" t="s">
        <v>1692</v>
      </c>
      <c r="I612" s="397" t="s">
        <v>62</v>
      </c>
      <c r="J612" s="397" t="s">
        <v>904</v>
      </c>
      <c r="K612" s="398" t="s">
        <v>81</v>
      </c>
      <c r="L612" s="399"/>
      <c r="M612" s="399" t="s">
        <v>62</v>
      </c>
      <c r="N612" s="398">
        <v>550124</v>
      </c>
      <c r="O612" s="398" t="s">
        <v>1675</v>
      </c>
      <c r="P612" s="402">
        <v>44067</v>
      </c>
      <c r="Q612" s="403">
        <v>466358483.31</v>
      </c>
      <c r="R612" s="403">
        <v>472336938.82281727</v>
      </c>
      <c r="S612" s="398">
        <v>17</v>
      </c>
      <c r="T612" s="400">
        <v>7.3751189367249559E-2</v>
      </c>
      <c r="U612" s="400">
        <v>0.95339601980846878</v>
      </c>
      <c r="V612" s="400">
        <v>5.1722220767163263E-2</v>
      </c>
      <c r="W612" s="400">
        <v>0.50705070893321358</v>
      </c>
      <c r="X612" s="400">
        <v>0.12177567451063975</v>
      </c>
      <c r="Y612" s="400">
        <v>0.9234470616501772</v>
      </c>
      <c r="Z612" s="400" t="s">
        <v>1781</v>
      </c>
      <c r="AA612" s="400" t="s">
        <v>1781</v>
      </c>
      <c r="AB612" s="400">
        <v>2.2079252128991714E-2</v>
      </c>
      <c r="AC612" s="404">
        <v>-2.1049238299249087</v>
      </c>
      <c r="AD612" s="607">
        <v>22222949000179</v>
      </c>
      <c r="AE612" s="401" t="s">
        <v>469</v>
      </c>
      <c r="AF612" s="401" t="s">
        <v>1018</v>
      </c>
      <c r="AG612" s="405" t="s">
        <v>1835</v>
      </c>
      <c r="AH612" s="405" t="s">
        <v>1024</v>
      </c>
      <c r="AI612" s="405">
        <v>1000</v>
      </c>
      <c r="AJ612" s="405">
        <v>1000</v>
      </c>
      <c r="AK612" s="405">
        <v>1000</v>
      </c>
      <c r="AL612" s="400">
        <v>1.8500000000000003E-2</v>
      </c>
      <c r="AM612" s="400">
        <v>0.2</v>
      </c>
      <c r="AN612" s="400" t="s">
        <v>62</v>
      </c>
      <c r="AO612" s="401" t="s">
        <v>1678</v>
      </c>
      <c r="AP612" s="401" t="s">
        <v>24</v>
      </c>
      <c r="AQ612" s="407" t="s">
        <v>966</v>
      </c>
      <c r="AR612" s="400">
        <v>4.933333333333333E-3</v>
      </c>
      <c r="AS612" s="400">
        <v>4.933333333333333E-3</v>
      </c>
      <c r="AT612" s="400"/>
      <c r="AW612" s="226"/>
      <c r="AX612" s="226"/>
      <c r="AY612" s="212"/>
      <c r="AZ612" s="212"/>
      <c r="BA612" s="212"/>
      <c r="BB612" s="214"/>
      <c r="BC612" s="212"/>
      <c r="BD612" s="212"/>
      <c r="BE612" s="212"/>
      <c r="BF612" s="212"/>
      <c r="BG612" s="214"/>
      <c r="BH612" s="214"/>
      <c r="BI612" s="227"/>
      <c r="BJ612" s="227"/>
      <c r="BK612" s="227"/>
      <c r="BL612" s="249"/>
      <c r="BM612" s="214"/>
      <c r="BN612" s="214"/>
      <c r="BO612" s="214"/>
      <c r="BP612" s="214"/>
      <c r="BQ612" s="214"/>
      <c r="BR612" s="214"/>
      <c r="BS612" s="214"/>
      <c r="BT612" s="215"/>
      <c r="BU612" s="216"/>
      <c r="BV612" s="217"/>
      <c r="BW612" s="213"/>
    </row>
    <row r="613" spans="2:75" ht="15.75" customHeight="1">
      <c r="B613" s="394" t="s">
        <v>803</v>
      </c>
      <c r="C613" s="395">
        <v>41287460000120</v>
      </c>
      <c r="D613" s="396" t="s">
        <v>24</v>
      </c>
      <c r="E613" s="396" t="s">
        <v>912</v>
      </c>
      <c r="F613" s="396" t="s">
        <v>913</v>
      </c>
      <c r="G613" s="397" t="s">
        <v>62</v>
      </c>
      <c r="H613" s="397" t="s">
        <v>1183</v>
      </c>
      <c r="I613" s="397" t="s">
        <v>62</v>
      </c>
      <c r="J613" s="397" t="s">
        <v>904</v>
      </c>
      <c r="K613" s="398" t="s">
        <v>81</v>
      </c>
      <c r="L613" s="399"/>
      <c r="M613" s="399" t="s">
        <v>62</v>
      </c>
      <c r="N613" s="398">
        <v>586099</v>
      </c>
      <c r="O613" s="398" t="s">
        <v>1675</v>
      </c>
      <c r="P613" s="402">
        <v>44301</v>
      </c>
      <c r="Q613" s="403">
        <v>18927427.300000001</v>
      </c>
      <c r="R613" s="403">
        <v>18734349.450476188</v>
      </c>
      <c r="S613" s="398">
        <v>17</v>
      </c>
      <c r="T613" s="400">
        <v>-6.9682213430868445E-2</v>
      </c>
      <c r="U613" s="400">
        <v>-0.90079557369058039</v>
      </c>
      <c r="V613" s="400">
        <v>-0.10957545126998502</v>
      </c>
      <c r="W613" s="400">
        <v>-1.0742058137495156</v>
      </c>
      <c r="X613" s="400" t="s">
        <v>1781</v>
      </c>
      <c r="Y613" s="400" t="s">
        <v>1781</v>
      </c>
      <c r="Z613" s="400" t="s">
        <v>1781</v>
      </c>
      <c r="AA613" s="400" t="s">
        <v>1781</v>
      </c>
      <c r="AB613" s="400">
        <v>7.1854402916879362E-2</v>
      </c>
      <c r="AC613" s="404">
        <v>-2.931040531823673</v>
      </c>
      <c r="AD613" s="607" t="s">
        <v>62</v>
      </c>
      <c r="AE613" s="401" t="s">
        <v>499</v>
      </c>
      <c r="AF613" s="401" t="s">
        <v>1018</v>
      </c>
      <c r="AG613" s="405" t="s">
        <v>1835</v>
      </c>
      <c r="AH613" s="405" t="s">
        <v>1024</v>
      </c>
      <c r="AI613" s="405">
        <v>100</v>
      </c>
      <c r="AJ613" s="405">
        <v>100</v>
      </c>
      <c r="AK613" s="405">
        <v>0</v>
      </c>
      <c r="AL613" s="400">
        <v>0.02</v>
      </c>
      <c r="AM613" s="400">
        <v>0.2</v>
      </c>
      <c r="AN613" s="400" t="s">
        <v>62</v>
      </c>
      <c r="AO613" s="401" t="s">
        <v>1678</v>
      </c>
      <c r="AP613" s="401" t="s">
        <v>1021</v>
      </c>
      <c r="AQ613" s="407" t="s">
        <v>957</v>
      </c>
      <c r="AR613" s="400">
        <v>5.3333333333333332E-3</v>
      </c>
      <c r="AS613" s="400">
        <v>5.3333333333333332E-3</v>
      </c>
      <c r="AT613" s="400"/>
      <c r="AW613" s="226"/>
      <c r="AX613" s="226"/>
      <c r="AY613" s="212"/>
      <c r="AZ613" s="212"/>
      <c r="BA613" s="212"/>
      <c r="BB613" s="214"/>
      <c r="BC613" s="212"/>
      <c r="BD613" s="212"/>
      <c r="BE613" s="212"/>
      <c r="BF613" s="212"/>
      <c r="BG613" s="214"/>
      <c r="BH613" s="214"/>
      <c r="BI613" s="227"/>
      <c r="BJ613" s="227"/>
      <c r="BK613" s="227"/>
      <c r="BL613" s="249"/>
      <c r="BM613" s="214"/>
      <c r="BN613" s="214"/>
      <c r="BO613" s="214"/>
      <c r="BP613" s="214"/>
      <c r="BQ613" s="214"/>
      <c r="BR613" s="214"/>
      <c r="BS613" s="214"/>
      <c r="BT613" s="215"/>
      <c r="BU613" s="216"/>
      <c r="BV613" s="217"/>
      <c r="BW613" s="213"/>
    </row>
    <row r="614" spans="2:75" ht="15.75" customHeight="1">
      <c r="B614" s="394" t="s">
        <v>562</v>
      </c>
      <c r="C614" s="395">
        <v>35343836000173</v>
      </c>
      <c r="D614" s="396" t="s">
        <v>24</v>
      </c>
      <c r="E614" s="396" t="s">
        <v>912</v>
      </c>
      <c r="F614" s="396" t="s">
        <v>913</v>
      </c>
      <c r="G614" s="397" t="s">
        <v>62</v>
      </c>
      <c r="H614" s="397" t="s">
        <v>1183</v>
      </c>
      <c r="I614" s="397" t="s">
        <v>62</v>
      </c>
      <c r="J614" s="397" t="s">
        <v>904</v>
      </c>
      <c r="K614" s="398" t="s">
        <v>81</v>
      </c>
      <c r="L614" s="399"/>
      <c r="M614" s="399" t="s">
        <v>1775</v>
      </c>
      <c r="N614" s="398">
        <v>551724</v>
      </c>
      <c r="O614" s="398" t="s">
        <v>1675</v>
      </c>
      <c r="P614" s="402">
        <v>43829</v>
      </c>
      <c r="Q614" s="403">
        <v>17277160.41</v>
      </c>
      <c r="R614" s="403">
        <v>23024077.610873029</v>
      </c>
      <c r="S614" s="398">
        <v>17</v>
      </c>
      <c r="T614" s="400">
        <v>3.7920368609240418E-2</v>
      </c>
      <c r="U614" s="400">
        <v>0.49020400636107181</v>
      </c>
      <c r="V614" s="400">
        <v>2.9071764026625369E-2</v>
      </c>
      <c r="W614" s="400">
        <v>0.28500049574433539</v>
      </c>
      <c r="X614" s="400">
        <v>8.6324710480250699E-2</v>
      </c>
      <c r="Y614" s="400">
        <v>0.65461596136611677</v>
      </c>
      <c r="Z614" s="400" t="s">
        <v>1781</v>
      </c>
      <c r="AA614" s="400" t="s">
        <v>1781</v>
      </c>
      <c r="AB614" s="400">
        <v>5.1095017818825299E-2</v>
      </c>
      <c r="AC614" s="404">
        <v>-1.3150687818916109</v>
      </c>
      <c r="AD614" s="607">
        <v>35726638000199</v>
      </c>
      <c r="AE614" s="401" t="s">
        <v>96</v>
      </c>
      <c r="AF614" s="401" t="s">
        <v>1023</v>
      </c>
      <c r="AG614" s="405" t="s">
        <v>96</v>
      </c>
      <c r="AH614" s="405" t="s">
        <v>1024</v>
      </c>
      <c r="AI614" s="405">
        <v>100</v>
      </c>
      <c r="AJ614" s="405">
        <v>100</v>
      </c>
      <c r="AK614" s="405">
        <v>100</v>
      </c>
      <c r="AL614" s="400">
        <v>1.3000000000000001E-2</v>
      </c>
      <c r="AM614" s="400">
        <v>0.2</v>
      </c>
      <c r="AN614" s="400" t="s">
        <v>103</v>
      </c>
      <c r="AO614" s="401" t="s">
        <v>1678</v>
      </c>
      <c r="AP614" s="401" t="s">
        <v>24</v>
      </c>
      <c r="AQ614" s="407" t="s">
        <v>972</v>
      </c>
      <c r="AR614" s="400">
        <v>2.1666666666666666E-3</v>
      </c>
      <c r="AS614" s="400">
        <v>2.1666666666666666E-3</v>
      </c>
      <c r="AT614" s="400"/>
      <c r="AW614" s="226"/>
      <c r="AX614" s="226"/>
      <c r="AY614" s="212"/>
      <c r="AZ614" s="212"/>
      <c r="BA614" s="212"/>
      <c r="BB614" s="214"/>
      <c r="BC614" s="212"/>
      <c r="BD614" s="212"/>
      <c r="BE614" s="212"/>
      <c r="BF614" s="212"/>
      <c r="BG614" s="214"/>
      <c r="BH614" s="214"/>
      <c r="BI614" s="227"/>
      <c r="BJ614" s="227"/>
      <c r="BK614" s="227"/>
      <c r="BL614" s="249"/>
      <c r="BM614" s="214"/>
      <c r="BN614" s="214"/>
      <c r="BO614" s="214"/>
      <c r="BP614" s="214"/>
      <c r="BQ614" s="214"/>
      <c r="BR614" s="214"/>
      <c r="BS614" s="214"/>
      <c r="BT614" s="215"/>
      <c r="BU614" s="216"/>
      <c r="BV614" s="217"/>
      <c r="BW614" s="213"/>
    </row>
    <row r="615" spans="2:75" ht="15.75" customHeight="1">
      <c r="B615" s="394" t="s">
        <v>586</v>
      </c>
      <c r="C615" s="395">
        <v>37287622000152</v>
      </c>
      <c r="D615" s="396" t="s">
        <v>24</v>
      </c>
      <c r="E615" s="396" t="s">
        <v>912</v>
      </c>
      <c r="F615" s="396" t="s">
        <v>913</v>
      </c>
      <c r="G615" s="397" t="s">
        <v>62</v>
      </c>
      <c r="H615" s="397" t="s">
        <v>1183</v>
      </c>
      <c r="I615" s="397" t="s">
        <v>62</v>
      </c>
      <c r="J615" s="397" t="s">
        <v>904</v>
      </c>
      <c r="K615" s="398" t="s">
        <v>81</v>
      </c>
      <c r="L615" s="399"/>
      <c r="M615" s="399" t="s">
        <v>62</v>
      </c>
      <c r="N615" s="398">
        <v>550183</v>
      </c>
      <c r="O615" s="398" t="s">
        <v>1675</v>
      </c>
      <c r="P615" s="402">
        <v>44067</v>
      </c>
      <c r="Q615" s="403">
        <v>9275026.2699999996</v>
      </c>
      <c r="R615" s="403">
        <v>15361518.438928561</v>
      </c>
      <c r="S615" s="398">
        <v>17</v>
      </c>
      <c r="T615" s="400">
        <v>9.0063637113098949E-2</v>
      </c>
      <c r="U615" s="400">
        <v>1.1642702157049305</v>
      </c>
      <c r="V615" s="400">
        <v>5.7645224131100736E-2</v>
      </c>
      <c r="W615" s="400">
        <v>0.56511594685518962</v>
      </c>
      <c r="X615" s="400">
        <v>0.13785638255256316</v>
      </c>
      <c r="Y615" s="400">
        <v>1.0453899919623482</v>
      </c>
      <c r="Z615" s="400" t="s">
        <v>1781</v>
      </c>
      <c r="AA615" s="400" t="s">
        <v>1781</v>
      </c>
      <c r="AB615" s="400">
        <v>5.8455020379481699E-2</v>
      </c>
      <c r="AC615" s="404">
        <v>-0.67400374555025966</v>
      </c>
      <c r="AD615" s="607">
        <v>25328809000178</v>
      </c>
      <c r="AE615" s="401" t="s">
        <v>585</v>
      </c>
      <c r="AF615" s="401" t="s">
        <v>1018</v>
      </c>
      <c r="AG615" s="405" t="s">
        <v>1835</v>
      </c>
      <c r="AH615" s="405" t="s">
        <v>1024</v>
      </c>
      <c r="AI615" s="405">
        <v>500</v>
      </c>
      <c r="AJ615" s="405">
        <v>100</v>
      </c>
      <c r="AK615" s="405">
        <v>100</v>
      </c>
      <c r="AL615" s="400">
        <v>1.7000000000000001E-2</v>
      </c>
      <c r="AM615" s="400">
        <v>0.2</v>
      </c>
      <c r="AN615" s="400" t="s">
        <v>62</v>
      </c>
      <c r="AO615" s="401" t="s">
        <v>1678</v>
      </c>
      <c r="AP615" s="401" t="s">
        <v>24</v>
      </c>
      <c r="AQ615" s="407" t="s">
        <v>966</v>
      </c>
      <c r="AR615" s="400">
        <v>4.5333333333333337E-3</v>
      </c>
      <c r="AS615" s="400">
        <v>4.5333333333333337E-3</v>
      </c>
      <c r="AT615" s="400"/>
      <c r="AW615" s="226"/>
      <c r="AX615" s="226"/>
      <c r="AY615" s="212"/>
      <c r="AZ615" s="212"/>
      <c r="BA615" s="212"/>
      <c r="BB615" s="214"/>
      <c r="BC615" s="212"/>
      <c r="BD615" s="212"/>
      <c r="BE615" s="212"/>
      <c r="BF615" s="212"/>
      <c r="BG615" s="214"/>
      <c r="BH615" s="214"/>
      <c r="BI615" s="227"/>
      <c r="BJ615" s="227"/>
      <c r="BK615" s="227"/>
      <c r="BL615" s="249"/>
      <c r="BM615" s="214"/>
      <c r="BN615" s="214"/>
      <c r="BO615" s="214"/>
      <c r="BP615" s="214"/>
      <c r="BQ615" s="214"/>
      <c r="BR615" s="214"/>
      <c r="BS615" s="214"/>
      <c r="BT615" s="215"/>
      <c r="BU615" s="216"/>
      <c r="BV615" s="217"/>
      <c r="BW615" s="213"/>
    </row>
    <row r="616" spans="2:75" ht="15.75" customHeight="1">
      <c r="B616" s="394" t="s">
        <v>1098</v>
      </c>
      <c r="C616" s="395">
        <v>41544414000169</v>
      </c>
      <c r="D616" s="396" t="s">
        <v>27</v>
      </c>
      <c r="E616" s="396" t="s">
        <v>903</v>
      </c>
      <c r="F616" s="396"/>
      <c r="G616" s="397"/>
      <c r="H616" s="397" t="s">
        <v>62</v>
      </c>
      <c r="I616" s="397" t="s">
        <v>62</v>
      </c>
      <c r="J616" s="397" t="s">
        <v>907</v>
      </c>
      <c r="K616" s="398"/>
      <c r="L616" s="399"/>
      <c r="M616" s="399" t="s">
        <v>62</v>
      </c>
      <c r="N616" s="398">
        <v>599190</v>
      </c>
      <c r="O616" s="398" t="s">
        <v>1675</v>
      </c>
      <c r="P616" s="402">
        <v>44334</v>
      </c>
      <c r="Q616" s="403">
        <v>24365973.359999999</v>
      </c>
      <c r="R616" s="403">
        <v>21757155.579999991</v>
      </c>
      <c r="S616" s="398">
        <v>17</v>
      </c>
      <c r="T616" s="400">
        <v>5.5500204319886448E-2</v>
      </c>
      <c r="U616" s="400">
        <v>0.71746197384897659</v>
      </c>
      <c r="V616" s="400">
        <v>9.1661547591620929E-2</v>
      </c>
      <c r="W616" s="400">
        <v>0.89858965834958193</v>
      </c>
      <c r="X616" s="400" t="s">
        <v>1781</v>
      </c>
      <c r="Y616" s="400" t="s">
        <v>1781</v>
      </c>
      <c r="Z616" s="400" t="s">
        <v>1781</v>
      </c>
      <c r="AA616" s="400" t="s">
        <v>1781</v>
      </c>
      <c r="AB616" s="400">
        <v>9.9037758120250494E-2</v>
      </c>
      <c r="AC616" s="404">
        <v>-4.5846514607755573E-2</v>
      </c>
      <c r="AD616" s="607">
        <v>41544386000180</v>
      </c>
      <c r="AE616" s="401" t="s">
        <v>169</v>
      </c>
      <c r="AF616" s="401" t="s">
        <v>1018</v>
      </c>
      <c r="AG616" s="405" t="s">
        <v>1835</v>
      </c>
      <c r="AH616" s="405" t="s">
        <v>1019</v>
      </c>
      <c r="AI616" s="405">
        <v>5000</v>
      </c>
      <c r="AJ616" s="405">
        <v>1000</v>
      </c>
      <c r="AK616" s="405">
        <v>5000</v>
      </c>
      <c r="AL616" s="400">
        <v>1.8700000000000001E-2</v>
      </c>
      <c r="AM616" s="400">
        <v>0.2</v>
      </c>
      <c r="AN616" s="400" t="s">
        <v>1086</v>
      </c>
      <c r="AO616" s="401" t="s">
        <v>1678</v>
      </c>
      <c r="AP616" s="401" t="s">
        <v>24</v>
      </c>
      <c r="AQ616" s="407" t="s">
        <v>966</v>
      </c>
      <c r="AR616" s="400">
        <v>4.9872900000000001E-3</v>
      </c>
      <c r="AS616" s="400">
        <v>4.9872900000000001E-3</v>
      </c>
      <c r="AT616" s="400"/>
      <c r="AX616" s="226"/>
      <c r="AY616" s="212"/>
      <c r="AZ616" s="212"/>
      <c r="BA616" s="212"/>
      <c r="BB616" s="214"/>
      <c r="BC616" s="212"/>
      <c r="BD616" s="212"/>
      <c r="BE616" s="212"/>
      <c r="BF616" s="212"/>
      <c r="BG616" s="214"/>
      <c r="BH616" s="214"/>
      <c r="BI616" s="227"/>
      <c r="BJ616" s="227"/>
      <c r="BK616" s="227"/>
      <c r="BL616" s="214"/>
      <c r="BM616" s="214"/>
      <c r="BN616" s="214"/>
      <c r="BO616" s="214"/>
      <c r="BP616" s="214"/>
      <c r="BQ616" s="214"/>
      <c r="BR616" s="214"/>
      <c r="BS616" s="214"/>
      <c r="BT616" s="215"/>
      <c r="BU616" s="216"/>
      <c r="BV616" s="217"/>
      <c r="BW616" s="213"/>
    </row>
    <row r="617" spans="2:75" ht="15.75" customHeight="1">
      <c r="B617" s="394" t="s">
        <v>287</v>
      </c>
      <c r="C617" s="395">
        <v>30858733000122</v>
      </c>
      <c r="D617" s="396" t="s">
        <v>27</v>
      </c>
      <c r="E617" s="396" t="s">
        <v>903</v>
      </c>
      <c r="F617" s="396"/>
      <c r="G617" s="397"/>
      <c r="H617" s="397" t="s">
        <v>62</v>
      </c>
      <c r="I617" s="397" t="s">
        <v>62</v>
      </c>
      <c r="J617" s="397" t="s">
        <v>904</v>
      </c>
      <c r="K617" s="398" t="s">
        <v>81</v>
      </c>
      <c r="L617" s="399"/>
      <c r="M617" s="399" t="s">
        <v>62</v>
      </c>
      <c r="N617" s="398">
        <v>497673</v>
      </c>
      <c r="O617" s="398" t="s">
        <v>1675</v>
      </c>
      <c r="P617" s="402">
        <v>43621</v>
      </c>
      <c r="Q617" s="403">
        <v>176442924.84</v>
      </c>
      <c r="R617" s="403">
        <v>231484493.1188888</v>
      </c>
      <c r="S617" s="398">
        <v>17</v>
      </c>
      <c r="T617" s="400">
        <v>6.3752240000668481E-2</v>
      </c>
      <c r="U617" s="400">
        <v>0.82413764973805903</v>
      </c>
      <c r="V617" s="400">
        <v>-0.15078374145231777</v>
      </c>
      <c r="W617" s="400">
        <v>-1.4781848471506249</v>
      </c>
      <c r="X617" s="400">
        <v>-5.2331590186521004E-2</v>
      </c>
      <c r="Y617" s="400">
        <v>-0.39683995496983915</v>
      </c>
      <c r="Z617" s="400">
        <v>8.7159153576918946E-2</v>
      </c>
      <c r="AA617" s="400">
        <v>0.49544088490575983</v>
      </c>
      <c r="AB617" s="400">
        <v>0.21872591687248263</v>
      </c>
      <c r="AC617" s="404">
        <v>-1.0818352140337038</v>
      </c>
      <c r="AD617" s="607">
        <v>31635364000171</v>
      </c>
      <c r="AE617" s="401" t="s">
        <v>288</v>
      </c>
      <c r="AF617" s="401" t="s">
        <v>1028</v>
      </c>
      <c r="AG617" s="405" t="s">
        <v>1836</v>
      </c>
      <c r="AH617" s="405" t="s">
        <v>1024</v>
      </c>
      <c r="AI617" s="405">
        <v>500</v>
      </c>
      <c r="AJ617" s="405">
        <v>100</v>
      </c>
      <c r="AK617" s="405">
        <v>100</v>
      </c>
      <c r="AL617" s="400">
        <v>1.8500000000000003E-2</v>
      </c>
      <c r="AM617" s="400">
        <v>0.2</v>
      </c>
      <c r="AN617" s="400" t="s">
        <v>1097</v>
      </c>
      <c r="AO617" s="401" t="s">
        <v>1675</v>
      </c>
      <c r="AP617" s="401" t="s">
        <v>1021</v>
      </c>
      <c r="AQ617" s="407" t="s">
        <v>968</v>
      </c>
      <c r="AR617" s="400">
        <v>4.3166666666666657E-3</v>
      </c>
      <c r="AS617" s="400">
        <v>4.3166666666666657E-3</v>
      </c>
      <c r="AT617" s="400"/>
      <c r="AX617" s="226"/>
      <c r="AY617" s="212"/>
      <c r="AZ617" s="212"/>
      <c r="BA617" s="212"/>
      <c r="BB617" s="214"/>
      <c r="BC617" s="212"/>
      <c r="BD617" s="212"/>
      <c r="BE617" s="212"/>
      <c r="BF617" s="212"/>
      <c r="BG617" s="214"/>
      <c r="BH617" s="214"/>
      <c r="BI617" s="227"/>
      <c r="BJ617" s="227"/>
      <c r="BK617" s="227"/>
      <c r="BL617" s="214"/>
      <c r="BM617" s="214"/>
      <c r="BN617" s="214"/>
      <c r="BO617" s="214"/>
      <c r="BP617" s="214"/>
      <c r="BQ617" s="214"/>
      <c r="BR617" s="214"/>
      <c r="BS617" s="214"/>
      <c r="BT617" s="215"/>
      <c r="BU617" s="216"/>
      <c r="BV617" s="217"/>
      <c r="BW617" s="213"/>
    </row>
    <row r="618" spans="2:75" ht="15.75" customHeight="1">
      <c r="B618" s="394" t="s">
        <v>352</v>
      </c>
      <c r="C618" s="395">
        <v>9143435000160</v>
      </c>
      <c r="D618" s="396" t="s">
        <v>27</v>
      </c>
      <c r="E618" s="396" t="s">
        <v>903</v>
      </c>
      <c r="F618" s="396"/>
      <c r="G618" s="397"/>
      <c r="H618" s="397" t="s">
        <v>62</v>
      </c>
      <c r="I618" s="397" t="s">
        <v>62</v>
      </c>
      <c r="J618" s="397" t="s">
        <v>904</v>
      </c>
      <c r="K618" s="398" t="s">
        <v>81</v>
      </c>
      <c r="L618" s="399"/>
      <c r="M618" s="399" t="s">
        <v>1775</v>
      </c>
      <c r="N618" s="398">
        <v>199567</v>
      </c>
      <c r="O618" s="398" t="s">
        <v>1678</v>
      </c>
      <c r="P618" s="402">
        <v>39416</v>
      </c>
      <c r="Q618" s="403">
        <v>338981201.77999997</v>
      </c>
      <c r="R618" s="403">
        <v>352892426.01115072</v>
      </c>
      <c r="S618" s="398">
        <v>17</v>
      </c>
      <c r="T618" s="400">
        <v>3.6505523499018366E-2</v>
      </c>
      <c r="U618" s="400">
        <v>0.47191402746982719</v>
      </c>
      <c r="V618" s="400">
        <v>3.1433873580959393E-3</v>
      </c>
      <c r="W618" s="400">
        <v>3.0815706764589171E-2</v>
      </c>
      <c r="X618" s="400">
        <v>0.39815167004833318</v>
      </c>
      <c r="Y618" s="400">
        <v>3.0192564424278348</v>
      </c>
      <c r="Z618" s="400">
        <v>0.52950178546576709</v>
      </c>
      <c r="AA618" s="400">
        <v>3.0098598068512015</v>
      </c>
      <c r="AB618" s="400">
        <v>0.22706822124666423</v>
      </c>
      <c r="AC618" s="404">
        <v>-0.30058009940857044</v>
      </c>
      <c r="AD618" s="607" t="s">
        <v>62</v>
      </c>
      <c r="AE618" s="401" t="s">
        <v>353</v>
      </c>
      <c r="AF618" s="401" t="s">
        <v>1028</v>
      </c>
      <c r="AG618" s="405" t="s">
        <v>1836</v>
      </c>
      <c r="AH618" s="405" t="s">
        <v>1024</v>
      </c>
      <c r="AI618" s="405">
        <v>5000</v>
      </c>
      <c r="AJ618" s="405">
        <v>1000</v>
      </c>
      <c r="AK618" s="405">
        <v>5000</v>
      </c>
      <c r="AL618" s="400">
        <v>0.02</v>
      </c>
      <c r="AM618" s="400">
        <v>0.15</v>
      </c>
      <c r="AN618" s="400" t="s">
        <v>964</v>
      </c>
      <c r="AO618" s="401" t="s">
        <v>1678</v>
      </c>
      <c r="AP618" s="401" t="s">
        <v>1021</v>
      </c>
      <c r="AQ618" s="407" t="s">
        <v>963</v>
      </c>
      <c r="AR618" s="400">
        <v>3.3333333333333331E-3</v>
      </c>
      <c r="AS618" s="400">
        <v>3.3333333333333331E-3</v>
      </c>
      <c r="AT618" s="400"/>
      <c r="AW618" s="226"/>
      <c r="AX618" s="226"/>
      <c r="AY618" s="212"/>
      <c r="AZ618" s="212"/>
      <c r="BA618" s="212"/>
      <c r="BB618" s="212"/>
      <c r="BC618" s="212"/>
      <c r="BD618" s="212"/>
      <c r="BE618" s="212"/>
      <c r="BF618" s="212"/>
      <c r="BG618" s="214"/>
      <c r="BH618" s="214"/>
      <c r="BI618" s="227"/>
      <c r="BJ618" s="227"/>
      <c r="BK618" s="227"/>
      <c r="BL618" s="249"/>
      <c r="BM618" s="214"/>
      <c r="BN618" s="214"/>
      <c r="BO618" s="214"/>
      <c r="BP618" s="214"/>
      <c r="BQ618" s="214"/>
      <c r="BR618" s="214"/>
      <c r="BS618" s="214"/>
      <c r="BT618" s="214"/>
      <c r="BU618" s="214"/>
      <c r="BV618" s="217"/>
      <c r="BW618" s="212"/>
    </row>
    <row r="619" spans="2:75" ht="15.75" customHeight="1">
      <c r="B619" s="394" t="s">
        <v>354</v>
      </c>
      <c r="C619" s="395">
        <v>35717650000137</v>
      </c>
      <c r="D619" s="396" t="s">
        <v>27</v>
      </c>
      <c r="E619" s="396" t="s">
        <v>903</v>
      </c>
      <c r="F619" s="396"/>
      <c r="G619" s="397"/>
      <c r="H619" s="397" t="s">
        <v>62</v>
      </c>
      <c r="I619" s="397" t="s">
        <v>62</v>
      </c>
      <c r="J619" s="397" t="s">
        <v>904</v>
      </c>
      <c r="K619" s="398" t="s">
        <v>81</v>
      </c>
      <c r="L619" s="399"/>
      <c r="M619" s="399" t="s">
        <v>1775</v>
      </c>
      <c r="N619" s="398">
        <v>535151</v>
      </c>
      <c r="O619" s="398" t="s">
        <v>1675</v>
      </c>
      <c r="P619" s="402">
        <v>43901</v>
      </c>
      <c r="Q619" s="403">
        <v>50206819.460000001</v>
      </c>
      <c r="R619" s="403">
        <v>28485985.557420649</v>
      </c>
      <c r="S619" s="398">
        <v>17</v>
      </c>
      <c r="T619" s="400">
        <v>4.0967177224966012E-2</v>
      </c>
      <c r="U619" s="400">
        <v>0.52959069601683029</v>
      </c>
      <c r="V619" s="400">
        <v>4.9393214599717794E-3</v>
      </c>
      <c r="W619" s="400">
        <v>4.8421866091212823E-2</v>
      </c>
      <c r="X619" s="400">
        <v>0.33448903412617903</v>
      </c>
      <c r="Y619" s="400">
        <v>2.5364911092406901</v>
      </c>
      <c r="Z619" s="400" t="s">
        <v>1781</v>
      </c>
      <c r="AA619" s="400" t="s">
        <v>1781</v>
      </c>
      <c r="AB619" s="400">
        <v>0.22216704532646278</v>
      </c>
      <c r="AC619" s="404">
        <v>-0.30412936392948547</v>
      </c>
      <c r="AD619" s="607" t="s">
        <v>62</v>
      </c>
      <c r="AE619" s="401" t="s">
        <v>353</v>
      </c>
      <c r="AF619" s="401" t="s">
        <v>1028</v>
      </c>
      <c r="AG619" s="405" t="s">
        <v>1836</v>
      </c>
      <c r="AH619" s="405" t="s">
        <v>1024</v>
      </c>
      <c r="AI619" s="405">
        <v>500</v>
      </c>
      <c r="AJ619" s="405">
        <v>500</v>
      </c>
      <c r="AK619" s="405">
        <v>500</v>
      </c>
      <c r="AL619" s="400">
        <v>0.02</v>
      </c>
      <c r="AM619" s="400">
        <v>0.2</v>
      </c>
      <c r="AN619" s="400" t="s">
        <v>964</v>
      </c>
      <c r="AO619" s="401" t="s">
        <v>1678</v>
      </c>
      <c r="AP619" s="401" t="s">
        <v>1021</v>
      </c>
      <c r="AQ619" s="407" t="s">
        <v>968</v>
      </c>
      <c r="AR619" s="400">
        <v>3.3333333333333331E-3</v>
      </c>
      <c r="AS619" s="400">
        <v>3.3333333333333331E-3</v>
      </c>
      <c r="AT619" s="400"/>
      <c r="AW619" s="226"/>
      <c r="AX619" s="226"/>
      <c r="AY619" s="212"/>
      <c r="AZ619" s="212"/>
      <c r="BA619" s="212"/>
      <c r="BB619" s="212"/>
      <c r="BC619" s="212"/>
      <c r="BD619" s="212"/>
      <c r="BE619" s="212"/>
      <c r="BF619" s="212"/>
      <c r="BG619" s="214"/>
      <c r="BH619" s="214"/>
      <c r="BI619" s="227"/>
      <c r="BJ619" s="227"/>
      <c r="BK619" s="227"/>
      <c r="BL619" s="249"/>
      <c r="BM619" s="214"/>
      <c r="BN619" s="214"/>
      <c r="BO619" s="214"/>
      <c r="BP619" s="214"/>
      <c r="BQ619" s="214"/>
      <c r="BR619" s="214"/>
      <c r="BS619" s="214"/>
      <c r="BT619" s="214"/>
      <c r="BU619" s="214"/>
      <c r="BV619" s="217"/>
      <c r="BW619" s="212"/>
    </row>
    <row r="620" spans="2:75" ht="15.75" customHeight="1">
      <c r="B620" s="394" t="s">
        <v>480</v>
      </c>
      <c r="C620" s="395">
        <v>20658576000158</v>
      </c>
      <c r="D620" s="396" t="s">
        <v>27</v>
      </c>
      <c r="E620" s="396" t="s">
        <v>903</v>
      </c>
      <c r="F620" s="396"/>
      <c r="G620" s="397"/>
      <c r="H620" s="397" t="s">
        <v>62</v>
      </c>
      <c r="I620" s="397" t="s">
        <v>62</v>
      </c>
      <c r="J620" s="397" t="s">
        <v>904</v>
      </c>
      <c r="K620" s="398" t="s">
        <v>81</v>
      </c>
      <c r="L620" s="399"/>
      <c r="M620" s="399" t="s">
        <v>62</v>
      </c>
      <c r="N620" s="398">
        <v>395511</v>
      </c>
      <c r="O620" s="398" t="s">
        <v>1675</v>
      </c>
      <c r="P620" s="402">
        <v>41855</v>
      </c>
      <c r="Q620" s="403">
        <v>934898071.36000001</v>
      </c>
      <c r="R620" s="403">
        <v>1278109611.4088881</v>
      </c>
      <c r="S620" s="398">
        <v>17</v>
      </c>
      <c r="T620" s="400">
        <v>4.2939526038896059E-2</v>
      </c>
      <c r="U620" s="400">
        <v>0.55508763410024364</v>
      </c>
      <c r="V620" s="400">
        <v>-5.1677470282806448E-2</v>
      </c>
      <c r="W620" s="400">
        <v>-0.50661200455274291</v>
      </c>
      <c r="X620" s="400">
        <v>-8.0093428225424979E-2</v>
      </c>
      <c r="Y620" s="400">
        <v>-0.6073630160496124</v>
      </c>
      <c r="Z620" s="400">
        <v>7.6363212421543425E-2</v>
      </c>
      <c r="AA620" s="400">
        <v>0.43407325546120096</v>
      </c>
      <c r="AB620" s="400">
        <v>0.26593467914721947</v>
      </c>
      <c r="AC620" s="404">
        <v>-0.43191818267897819</v>
      </c>
      <c r="AD620" s="607">
        <v>26491395000166</v>
      </c>
      <c r="AE620" s="401" t="s">
        <v>479</v>
      </c>
      <c r="AF620" s="401" t="s">
        <v>1023</v>
      </c>
      <c r="AG620" s="405" t="s">
        <v>96</v>
      </c>
      <c r="AH620" s="405" t="s">
        <v>1024</v>
      </c>
      <c r="AI620" s="405">
        <v>1000</v>
      </c>
      <c r="AJ620" s="405">
        <v>500</v>
      </c>
      <c r="AK620" s="405">
        <v>1000</v>
      </c>
      <c r="AL620" s="400">
        <v>1.8500000000000003E-2</v>
      </c>
      <c r="AM620" s="400">
        <v>0.2</v>
      </c>
      <c r="AN620" s="400" t="s">
        <v>964</v>
      </c>
      <c r="AO620" s="401" t="s">
        <v>1675</v>
      </c>
      <c r="AP620" s="401" t="s">
        <v>1021</v>
      </c>
      <c r="AQ620" s="407" t="s">
        <v>957</v>
      </c>
      <c r="AR620" s="400">
        <v>4.933333333333333E-3</v>
      </c>
      <c r="AS620" s="400">
        <v>4.933333333333333E-3</v>
      </c>
      <c r="AT620" s="400"/>
      <c r="AW620" s="226"/>
      <c r="AX620" s="226"/>
      <c r="AY620" s="212"/>
      <c r="AZ620" s="212"/>
      <c r="BA620" s="212"/>
      <c r="BB620" s="212"/>
      <c r="BC620" s="212"/>
      <c r="BD620" s="212"/>
      <c r="BE620" s="212"/>
      <c r="BF620" s="212"/>
      <c r="BG620" s="214"/>
      <c r="BH620" s="214"/>
      <c r="BI620" s="227"/>
      <c r="BJ620" s="227"/>
      <c r="BK620" s="227"/>
      <c r="BL620" s="249"/>
      <c r="BM620" s="214"/>
      <c r="BN620" s="214"/>
      <c r="BO620" s="214"/>
      <c r="BP620" s="214"/>
      <c r="BQ620" s="214"/>
      <c r="BR620" s="214"/>
      <c r="BS620" s="214"/>
      <c r="BT620" s="214"/>
      <c r="BU620" s="214"/>
      <c r="BV620" s="217"/>
      <c r="BW620" s="212"/>
    </row>
    <row r="621" spans="2:75" ht="15.75" customHeight="1">
      <c r="B621" s="394" t="s">
        <v>483</v>
      </c>
      <c r="C621" s="395">
        <v>35471548000102</v>
      </c>
      <c r="D621" s="396" t="s">
        <v>27</v>
      </c>
      <c r="E621" s="396" t="s">
        <v>903</v>
      </c>
      <c r="F621" s="396"/>
      <c r="G621" s="397"/>
      <c r="H621" s="397" t="s">
        <v>62</v>
      </c>
      <c r="I621" s="397" t="s">
        <v>62</v>
      </c>
      <c r="J621" s="397" t="s">
        <v>904</v>
      </c>
      <c r="K621" s="398" t="s">
        <v>81</v>
      </c>
      <c r="L621" s="399"/>
      <c r="M621" s="399" t="s">
        <v>62</v>
      </c>
      <c r="N621" s="398">
        <v>524174</v>
      </c>
      <c r="O621" s="398" t="s">
        <v>1675</v>
      </c>
      <c r="P621" s="402">
        <v>43852</v>
      </c>
      <c r="Q621" s="403">
        <v>14970787.800000001</v>
      </c>
      <c r="R621" s="403">
        <v>6181129.5892460365</v>
      </c>
      <c r="S621" s="398">
        <v>17</v>
      </c>
      <c r="T621" s="400">
        <v>-4.9402549956938824E-2</v>
      </c>
      <c r="U621" s="400">
        <v>-0.63863640575063241</v>
      </c>
      <c r="V621" s="400">
        <v>-0.22378021194631426</v>
      </c>
      <c r="W621" s="400">
        <v>-2.1937943388664487</v>
      </c>
      <c r="X621" s="400">
        <v>-0.13071526634095687</v>
      </c>
      <c r="Y621" s="400">
        <v>-0.99123761047063963</v>
      </c>
      <c r="Z621" s="400" t="s">
        <v>1781</v>
      </c>
      <c r="AA621" s="400" t="s">
        <v>1781</v>
      </c>
      <c r="AB621" s="400">
        <v>0.26819943409685071</v>
      </c>
      <c r="AC621" s="404">
        <v>-1.1724118796340377</v>
      </c>
      <c r="AD621" s="607">
        <v>9352724000179</v>
      </c>
      <c r="AE621" s="401" t="s">
        <v>484</v>
      </c>
      <c r="AF621" s="401" t="s">
        <v>1018</v>
      </c>
      <c r="AG621" s="405" t="s">
        <v>1835</v>
      </c>
      <c r="AH621" s="405" t="s">
        <v>1024</v>
      </c>
      <c r="AI621" s="405">
        <v>1000</v>
      </c>
      <c r="AJ621" s="405">
        <v>100</v>
      </c>
      <c r="AK621" s="405">
        <v>1000</v>
      </c>
      <c r="AL621" s="400">
        <v>1.2500000000000001E-2</v>
      </c>
      <c r="AM621" s="400">
        <v>0.15</v>
      </c>
      <c r="AN621" s="400" t="s">
        <v>62</v>
      </c>
      <c r="AO621" s="401" t="s">
        <v>1678</v>
      </c>
      <c r="AP621" s="401" t="s">
        <v>1021</v>
      </c>
      <c r="AQ621" s="407" t="s">
        <v>957</v>
      </c>
      <c r="AR621" s="400">
        <v>8.0000000000000002E-3</v>
      </c>
      <c r="AS621" s="400">
        <v>8.0000000000000002E-3</v>
      </c>
      <c r="AT621" s="400"/>
      <c r="AW621" s="226"/>
      <c r="AX621" s="226"/>
      <c r="AY621" s="212"/>
      <c r="AZ621" s="212"/>
      <c r="BA621" s="212"/>
      <c r="BB621" s="212"/>
      <c r="BC621" s="212"/>
      <c r="BD621" s="212"/>
      <c r="BE621" s="212"/>
      <c r="BF621" s="212"/>
      <c r="BG621" s="214"/>
      <c r="BH621" s="214"/>
      <c r="BI621" s="227"/>
      <c r="BJ621" s="227"/>
      <c r="BK621" s="227"/>
      <c r="BL621" s="249"/>
      <c r="BM621" s="214"/>
      <c r="BN621" s="214"/>
      <c r="BO621" s="214"/>
      <c r="BP621" s="214"/>
      <c r="BQ621" s="214"/>
      <c r="BR621" s="214"/>
      <c r="BS621" s="214"/>
      <c r="BT621" s="214"/>
      <c r="BU621" s="214"/>
      <c r="BV621" s="217"/>
      <c r="BW621" s="212"/>
    </row>
    <row r="622" spans="2:75" ht="15.75" customHeight="1">
      <c r="B622" s="394" t="s">
        <v>517</v>
      </c>
      <c r="C622" s="395">
        <v>11628883000103</v>
      </c>
      <c r="D622" s="396" t="s">
        <v>27</v>
      </c>
      <c r="E622" s="396" t="s">
        <v>903</v>
      </c>
      <c r="F622" s="396"/>
      <c r="G622" s="397"/>
      <c r="H622" s="397" t="s">
        <v>62</v>
      </c>
      <c r="I622" s="397" t="s">
        <v>62</v>
      </c>
      <c r="J622" s="397" t="s">
        <v>904</v>
      </c>
      <c r="K622" s="398" t="s">
        <v>81</v>
      </c>
      <c r="L622" s="399"/>
      <c r="M622" s="399" t="s">
        <v>62</v>
      </c>
      <c r="N622" s="398">
        <v>378100</v>
      </c>
      <c r="O622" s="398" t="s">
        <v>1675</v>
      </c>
      <c r="P622" s="402">
        <v>40269</v>
      </c>
      <c r="Q622" s="403">
        <v>994643888.30999994</v>
      </c>
      <c r="R622" s="403">
        <v>1020067737.3512301</v>
      </c>
      <c r="S622" s="398">
        <v>17</v>
      </c>
      <c r="T622" s="400">
        <v>6.3054644012524808E-2</v>
      </c>
      <c r="U622" s="400">
        <v>0.81511969024158648</v>
      </c>
      <c r="V622" s="400">
        <v>-5.2189966977977509E-2</v>
      </c>
      <c r="W622" s="400">
        <v>-0.51163618581870651</v>
      </c>
      <c r="X622" s="400">
        <v>4.8166027023124114E-2</v>
      </c>
      <c r="Y622" s="400">
        <v>0.36525173278330564</v>
      </c>
      <c r="Z622" s="400">
        <v>9.2641301755170602E-2</v>
      </c>
      <c r="AA622" s="400">
        <v>0.52660319239903453</v>
      </c>
      <c r="AB622" s="400">
        <v>0.18805621016611254</v>
      </c>
      <c r="AC622" s="404">
        <v>-0.70772908719517424</v>
      </c>
      <c r="AD622" s="607">
        <v>11616482000125</v>
      </c>
      <c r="AE622" s="401" t="s">
        <v>516</v>
      </c>
      <c r="AF622" s="401" t="s">
        <v>1026</v>
      </c>
      <c r="AG622" s="405" t="s">
        <v>1027</v>
      </c>
      <c r="AH622" s="405" t="s">
        <v>1024</v>
      </c>
      <c r="AI622" s="405">
        <v>5000</v>
      </c>
      <c r="AJ622" s="405">
        <v>0</v>
      </c>
      <c r="AK622" s="405">
        <v>0</v>
      </c>
      <c r="AL622" s="400">
        <v>0.02</v>
      </c>
      <c r="AM622" s="400">
        <v>0.2</v>
      </c>
      <c r="AN622" s="400" t="s">
        <v>964</v>
      </c>
      <c r="AO622" s="401" t="s">
        <v>1675</v>
      </c>
      <c r="AP622" s="401" t="s">
        <v>1021</v>
      </c>
      <c r="AQ622" s="407" t="s">
        <v>963</v>
      </c>
      <c r="AR622" s="400">
        <v>5.3333333333333332E-3</v>
      </c>
      <c r="AS622" s="400">
        <v>5.3333333333333332E-3</v>
      </c>
      <c r="AT622" s="400"/>
      <c r="AX622" s="226"/>
      <c r="AY622" s="212"/>
      <c r="AZ622" s="212"/>
      <c r="BA622" s="212"/>
      <c r="BB622" s="214"/>
      <c r="BC622" s="212"/>
      <c r="BD622" s="212"/>
      <c r="BE622" s="212"/>
      <c r="BF622" s="212"/>
      <c r="BG622" s="214"/>
      <c r="BH622" s="214"/>
      <c r="BI622" s="227"/>
      <c r="BJ622" s="227"/>
      <c r="BK622" s="227"/>
      <c r="BL622" s="214"/>
      <c r="BM622" s="214"/>
      <c r="BN622" s="214"/>
      <c r="BO622" s="214"/>
      <c r="BP622" s="214"/>
      <c r="BQ622" s="214"/>
      <c r="BR622" s="214"/>
      <c r="BS622" s="214"/>
      <c r="BT622" s="215"/>
      <c r="BU622" s="216"/>
      <c r="BV622" s="217"/>
      <c r="BW622" s="213"/>
    </row>
    <row r="623" spans="2:75" ht="15.75" customHeight="1">
      <c r="B623" s="394" t="s">
        <v>52</v>
      </c>
      <c r="C623" s="395">
        <v>18471807000178</v>
      </c>
      <c r="D623" s="396" t="s">
        <v>27</v>
      </c>
      <c r="E623" s="396" t="s">
        <v>910</v>
      </c>
      <c r="F623" s="396"/>
      <c r="G623" s="397"/>
      <c r="H623" s="397" t="s">
        <v>1693</v>
      </c>
      <c r="I623" s="397" t="s">
        <v>62</v>
      </c>
      <c r="J623" s="397" t="s">
        <v>904</v>
      </c>
      <c r="K623" s="398" t="s">
        <v>81</v>
      </c>
      <c r="L623" s="399"/>
      <c r="M623" s="399" t="s">
        <v>62</v>
      </c>
      <c r="N623" s="398">
        <v>351830</v>
      </c>
      <c r="O623" s="398" t="s">
        <v>1675</v>
      </c>
      <c r="P623" s="402">
        <v>41578</v>
      </c>
      <c r="Q623" s="403">
        <v>173399527.11000001</v>
      </c>
      <c r="R623" s="403">
        <v>246038236.94456354</v>
      </c>
      <c r="S623" s="398">
        <v>17</v>
      </c>
      <c r="T623" s="400">
        <v>-0.11320163465984412</v>
      </c>
      <c r="U623" s="400">
        <v>-1.4633796260977199</v>
      </c>
      <c r="V623" s="400">
        <v>-0.20174770835021838</v>
      </c>
      <c r="W623" s="400">
        <v>-1.977802132764841</v>
      </c>
      <c r="X623" s="400">
        <v>-0.13393697048491748</v>
      </c>
      <c r="Y623" s="400">
        <v>-1.0156683782508393</v>
      </c>
      <c r="Z623" s="400">
        <v>1.255567958024395E-3</v>
      </c>
      <c r="AA623" s="400">
        <v>7.1370553138053296E-3</v>
      </c>
      <c r="AB623" s="400">
        <v>0.19210986120130455</v>
      </c>
      <c r="AC623" s="404">
        <v>-1.5822347959945204</v>
      </c>
      <c r="AD623" s="607">
        <v>18543673000153</v>
      </c>
      <c r="AE623" s="401" t="s">
        <v>522</v>
      </c>
      <c r="AF623" s="401" t="s">
        <v>1028</v>
      </c>
      <c r="AG623" s="405" t="s">
        <v>1836</v>
      </c>
      <c r="AH623" s="405" t="s">
        <v>1024</v>
      </c>
      <c r="AI623" s="405">
        <v>50000</v>
      </c>
      <c r="AJ623" s="405">
        <v>5000</v>
      </c>
      <c r="AK623" s="405">
        <v>25000</v>
      </c>
      <c r="AL623" s="400">
        <v>0.02</v>
      </c>
      <c r="AM623" s="400">
        <v>0.2</v>
      </c>
      <c r="AN623" s="400" t="s">
        <v>62</v>
      </c>
      <c r="AO623" s="401" t="s">
        <v>1678</v>
      </c>
      <c r="AP623" s="401" t="s">
        <v>24</v>
      </c>
      <c r="AQ623" s="407" t="s">
        <v>966</v>
      </c>
      <c r="AR623" s="400">
        <v>5.3333333333333332E-3</v>
      </c>
      <c r="AS623" s="400">
        <v>5.3333333333333332E-3</v>
      </c>
      <c r="AT623" s="400"/>
      <c r="AX623" s="226"/>
      <c r="AY623" s="212"/>
      <c r="AZ623" s="212"/>
      <c r="BA623" s="212"/>
      <c r="BB623" s="214"/>
      <c r="BC623" s="212"/>
      <c r="BD623" s="212"/>
      <c r="BE623" s="212"/>
      <c r="BF623" s="212"/>
      <c r="BG623" s="214"/>
      <c r="BH623" s="214"/>
      <c r="BI623" s="227"/>
      <c r="BJ623" s="227"/>
      <c r="BK623" s="227"/>
      <c r="BL623" s="214"/>
      <c r="BM623" s="214"/>
      <c r="BN623" s="214"/>
      <c r="BO623" s="214"/>
      <c r="BP623" s="214"/>
      <c r="BQ623" s="214"/>
      <c r="BR623" s="214"/>
      <c r="BS623" s="214"/>
      <c r="BT623" s="215"/>
      <c r="BU623" s="216"/>
      <c r="BV623" s="217"/>
      <c r="BW623" s="213"/>
    </row>
    <row r="624" spans="2:75" ht="15.75" customHeight="1">
      <c r="B624" s="394" t="s">
        <v>1457</v>
      </c>
      <c r="C624" s="395">
        <v>14083797000142</v>
      </c>
      <c r="D624" s="396" t="s">
        <v>27</v>
      </c>
      <c r="E624" s="396" t="s">
        <v>903</v>
      </c>
      <c r="F624" s="396"/>
      <c r="G624" s="397"/>
      <c r="H624" s="397" t="s">
        <v>62</v>
      </c>
      <c r="I624" s="397" t="s">
        <v>62</v>
      </c>
      <c r="J624" s="397" t="s">
        <v>904</v>
      </c>
      <c r="K624" s="398" t="s">
        <v>81</v>
      </c>
      <c r="L624" s="399"/>
      <c r="M624" s="399" t="s">
        <v>62</v>
      </c>
      <c r="N624" s="398">
        <v>287962</v>
      </c>
      <c r="O624" s="398" t="s">
        <v>1675</v>
      </c>
      <c r="P624" s="402">
        <v>40816</v>
      </c>
      <c r="Q624" s="403">
        <v>144779857.47</v>
      </c>
      <c r="R624" s="403">
        <v>204980337.63019836</v>
      </c>
      <c r="S624" s="398">
        <v>17</v>
      </c>
      <c r="T624" s="400">
        <v>3.9061306122838424E-2</v>
      </c>
      <c r="U624" s="400">
        <v>0.504953128289098</v>
      </c>
      <c r="V624" s="400">
        <v>-0.17465687182789491</v>
      </c>
      <c r="W624" s="400">
        <v>-1.7122213502598733</v>
      </c>
      <c r="X624" s="400">
        <v>-9.6218047229766679E-2</v>
      </c>
      <c r="Y624" s="400">
        <v>-0.72963893116669076</v>
      </c>
      <c r="Z624" s="400">
        <v>4.0795513379084269E-2</v>
      </c>
      <c r="AA624" s="400">
        <v>0.23189492347331209</v>
      </c>
      <c r="AB624" s="400">
        <v>0.22619987622601978</v>
      </c>
      <c r="AC624" s="404">
        <v>-1.1648904412928103</v>
      </c>
      <c r="AD624" s="607">
        <v>14126355000136</v>
      </c>
      <c r="AE624" s="401" t="s">
        <v>1809</v>
      </c>
      <c r="AF624" s="401" t="s">
        <v>1028</v>
      </c>
      <c r="AG624" s="405" t="s">
        <v>1836</v>
      </c>
      <c r="AH624" s="405" t="s">
        <v>1024</v>
      </c>
      <c r="AI624" s="405">
        <v>25000</v>
      </c>
      <c r="AJ624" s="405">
        <v>5000</v>
      </c>
      <c r="AK624" s="405">
        <v>5000</v>
      </c>
      <c r="AL624" s="400">
        <v>2.9300000000000003E-2</v>
      </c>
      <c r="AM624" s="400" t="s">
        <v>62</v>
      </c>
      <c r="AN624" s="400" t="s">
        <v>1798</v>
      </c>
      <c r="AO624" s="401" t="s">
        <v>1675</v>
      </c>
      <c r="AP624" s="401" t="s">
        <v>1021</v>
      </c>
      <c r="AQ624" s="407" t="s">
        <v>957</v>
      </c>
      <c r="AR624" s="400">
        <v>4.8833333333333333E-3</v>
      </c>
      <c r="AS624" s="400">
        <v>4.8833333333333333E-3</v>
      </c>
      <c r="AT624" s="400"/>
      <c r="AX624" s="226"/>
      <c r="AY624" s="212"/>
      <c r="AZ624" s="212"/>
      <c r="BA624" s="212"/>
      <c r="BB624" s="214"/>
      <c r="BC624" s="212"/>
      <c r="BD624" s="212"/>
      <c r="BE624" s="212"/>
      <c r="BF624" s="212"/>
      <c r="BG624" s="214"/>
      <c r="BH624" s="214"/>
      <c r="BI624" s="227"/>
      <c r="BJ624" s="227"/>
      <c r="BK624" s="227"/>
      <c r="BL624" s="214"/>
      <c r="BM624" s="214"/>
      <c r="BN624" s="214"/>
      <c r="BO624" s="214"/>
      <c r="BP624" s="214"/>
      <c r="BQ624" s="214"/>
      <c r="BR624" s="214"/>
      <c r="BS624" s="214"/>
      <c r="BT624" s="215"/>
      <c r="BU624" s="216"/>
      <c r="BV624" s="217"/>
      <c r="BW624" s="213"/>
    </row>
    <row r="625" spans="2:75" ht="15.75" customHeight="1">
      <c r="B625" s="394" t="s">
        <v>559</v>
      </c>
      <c r="C625" s="395">
        <v>17787909000134</v>
      </c>
      <c r="D625" s="396" t="s">
        <v>27</v>
      </c>
      <c r="E625" s="396" t="s">
        <v>903</v>
      </c>
      <c r="F625" s="396"/>
      <c r="G625" s="397"/>
      <c r="H625" s="397" t="s">
        <v>62</v>
      </c>
      <c r="I625" s="397" t="s">
        <v>62</v>
      </c>
      <c r="J625" s="397" t="s">
        <v>904</v>
      </c>
      <c r="K625" s="398" t="s">
        <v>81</v>
      </c>
      <c r="L625" s="399"/>
      <c r="M625" s="399" t="s">
        <v>62</v>
      </c>
      <c r="N625" s="398">
        <v>342106</v>
      </c>
      <c r="O625" s="398" t="s">
        <v>1675</v>
      </c>
      <c r="P625" s="402">
        <v>41486</v>
      </c>
      <c r="Q625" s="403">
        <v>101596319.61</v>
      </c>
      <c r="R625" s="403">
        <v>108886809.52948414</v>
      </c>
      <c r="S625" s="398">
        <v>17</v>
      </c>
      <c r="T625" s="400">
        <v>-2.1182488661821708E-3</v>
      </c>
      <c r="U625" s="400">
        <v>-2.7383016535848428E-2</v>
      </c>
      <c r="V625" s="400">
        <v>-0.18031703004530686</v>
      </c>
      <c r="W625" s="400">
        <v>-1.7677098268613061</v>
      </c>
      <c r="X625" s="400">
        <v>-0.10326190600380136</v>
      </c>
      <c r="Y625" s="400">
        <v>-0.78305379184145407</v>
      </c>
      <c r="Z625" s="400">
        <v>-4.5180216329627654E-2</v>
      </c>
      <c r="AA625" s="400">
        <v>-0.25681899651343149</v>
      </c>
      <c r="AB625" s="400">
        <v>0.24399567167911287</v>
      </c>
      <c r="AC625" s="404">
        <v>-1.091146514672636</v>
      </c>
      <c r="AD625" s="607">
        <v>26470606000184</v>
      </c>
      <c r="AE625" s="401" t="s">
        <v>555</v>
      </c>
      <c r="AF625" s="401" t="s">
        <v>1023</v>
      </c>
      <c r="AG625" s="405" t="s">
        <v>96</v>
      </c>
      <c r="AH625" s="405" t="s">
        <v>1024</v>
      </c>
      <c r="AI625" s="405">
        <v>20000</v>
      </c>
      <c r="AJ625" s="405">
        <v>0</v>
      </c>
      <c r="AK625" s="405">
        <v>0</v>
      </c>
      <c r="AL625" s="400">
        <v>0.02</v>
      </c>
      <c r="AM625" s="400">
        <v>0.2</v>
      </c>
      <c r="AN625" s="400" t="s">
        <v>964</v>
      </c>
      <c r="AO625" s="401" t="s">
        <v>1675</v>
      </c>
      <c r="AP625" s="401" t="s">
        <v>1021</v>
      </c>
      <c r="AQ625" s="407" t="s">
        <v>957</v>
      </c>
      <c r="AR625" s="400">
        <v>5.3333333333333332E-3</v>
      </c>
      <c r="AS625" s="400">
        <v>5.3333333333333332E-3</v>
      </c>
      <c r="AT625" s="400"/>
      <c r="AX625" s="226"/>
      <c r="AY625" s="212"/>
      <c r="AZ625" s="212"/>
      <c r="BA625" s="212"/>
      <c r="BB625" s="214"/>
      <c r="BC625" s="212"/>
      <c r="BD625" s="212"/>
      <c r="BE625" s="212"/>
      <c r="BF625" s="212"/>
      <c r="BG625" s="214"/>
      <c r="BH625" s="214"/>
      <c r="BI625" s="227"/>
      <c r="BJ625" s="227"/>
      <c r="BK625" s="227"/>
      <c r="BL625" s="214"/>
      <c r="BM625" s="214"/>
      <c r="BN625" s="214"/>
      <c r="BO625" s="214"/>
      <c r="BP625" s="214"/>
      <c r="BQ625" s="214"/>
      <c r="BR625" s="214"/>
      <c r="BS625" s="214"/>
      <c r="BT625" s="215"/>
      <c r="BU625" s="216"/>
      <c r="BV625" s="217"/>
      <c r="BW625" s="213"/>
    </row>
    <row r="626" spans="2:75" ht="15.75" customHeight="1">
      <c r="B626" s="394" t="s">
        <v>602</v>
      </c>
      <c r="C626" s="395">
        <v>2444266000159</v>
      </c>
      <c r="D626" s="396" t="s">
        <v>27</v>
      </c>
      <c r="E626" s="396" t="s">
        <v>903</v>
      </c>
      <c r="F626" s="396"/>
      <c r="G626" s="397"/>
      <c r="H626" s="397" t="s">
        <v>62</v>
      </c>
      <c r="I626" s="397" t="s">
        <v>62</v>
      </c>
      <c r="J626" s="397" t="s">
        <v>904</v>
      </c>
      <c r="K626" s="398" t="s">
        <v>81</v>
      </c>
      <c r="L626" s="399"/>
      <c r="M626" s="399" t="s">
        <v>1775</v>
      </c>
      <c r="N626" s="398">
        <v>202770</v>
      </c>
      <c r="O626" s="398" t="s">
        <v>1675</v>
      </c>
      <c r="P626" s="402">
        <v>39464</v>
      </c>
      <c r="Q626" s="403">
        <v>300500492.69999999</v>
      </c>
      <c r="R626" s="403">
        <v>282911409.58916652</v>
      </c>
      <c r="S626" s="398">
        <v>17</v>
      </c>
      <c r="T626" s="400">
        <v>0.11437918390774882</v>
      </c>
      <c r="U626" s="400">
        <v>1.4786020350610569</v>
      </c>
      <c r="V626" s="400">
        <v>1.4963646414855036E-2</v>
      </c>
      <c r="W626" s="400">
        <v>0.1466937693382093</v>
      </c>
      <c r="X626" s="400">
        <v>0.22401630526898053</v>
      </c>
      <c r="Y626" s="400">
        <v>1.6987563377798809</v>
      </c>
      <c r="Z626" s="400">
        <v>0.3411968420962106</v>
      </c>
      <c r="AA626" s="400">
        <v>1.9394734624862451</v>
      </c>
      <c r="AB626" s="400">
        <v>0.23468840245613334</v>
      </c>
      <c r="AC626" s="404">
        <v>-0.23353542634273275</v>
      </c>
      <c r="AD626" s="607" t="s">
        <v>62</v>
      </c>
      <c r="AE626" s="401" t="s">
        <v>521</v>
      </c>
      <c r="AF626" s="401" t="s">
        <v>1023</v>
      </c>
      <c r="AG626" s="405" t="s">
        <v>96</v>
      </c>
      <c r="AH626" s="405" t="s">
        <v>1024</v>
      </c>
      <c r="AI626" s="405">
        <v>5000</v>
      </c>
      <c r="AJ626" s="405">
        <v>1000</v>
      </c>
      <c r="AK626" s="405">
        <v>5000</v>
      </c>
      <c r="AL626" s="400">
        <v>1.8000000000000002E-2</v>
      </c>
      <c r="AM626" s="400">
        <v>0.2</v>
      </c>
      <c r="AN626" s="400" t="s">
        <v>964</v>
      </c>
      <c r="AO626" s="401" t="s">
        <v>1678</v>
      </c>
      <c r="AP626" s="401" t="s">
        <v>1021</v>
      </c>
      <c r="AQ626" s="407" t="s">
        <v>957</v>
      </c>
      <c r="AR626" s="400">
        <v>3.5999999999999995E-3</v>
      </c>
      <c r="AS626" s="400">
        <v>3.5999999999999995E-3</v>
      </c>
      <c r="AT626" s="400"/>
      <c r="AX626" s="226"/>
      <c r="AY626" s="212"/>
      <c r="AZ626" s="212"/>
      <c r="BA626" s="212"/>
      <c r="BB626" s="214"/>
      <c r="BC626" s="212"/>
      <c r="BD626" s="212"/>
      <c r="BE626" s="212"/>
      <c r="BF626" s="212"/>
      <c r="BG626" s="214"/>
      <c r="BH626" s="214"/>
      <c r="BI626" s="227"/>
      <c r="BJ626" s="227"/>
      <c r="BK626" s="227"/>
      <c r="BL626" s="214"/>
      <c r="BM626" s="214"/>
      <c r="BN626" s="214"/>
      <c r="BO626" s="214"/>
      <c r="BP626" s="214"/>
      <c r="BQ626" s="214"/>
      <c r="BR626" s="214"/>
      <c r="BS626" s="214"/>
      <c r="BT626" s="215"/>
      <c r="BU626" s="216"/>
      <c r="BV626" s="217"/>
      <c r="BW626" s="213"/>
    </row>
    <row r="627" spans="2:75" ht="15.75" customHeight="1">
      <c r="B627" s="394" t="s">
        <v>632</v>
      </c>
      <c r="C627" s="395">
        <v>17033928000175</v>
      </c>
      <c r="D627" s="396" t="s">
        <v>27</v>
      </c>
      <c r="E627" s="396" t="s">
        <v>903</v>
      </c>
      <c r="F627" s="396"/>
      <c r="G627" s="397"/>
      <c r="H627" s="397" t="s">
        <v>62</v>
      </c>
      <c r="I627" s="397" t="s">
        <v>62</v>
      </c>
      <c r="J627" s="397" t="s">
        <v>904</v>
      </c>
      <c r="K627" s="398" t="s">
        <v>81</v>
      </c>
      <c r="L627" s="399"/>
      <c r="M627" s="399" t="s">
        <v>62</v>
      </c>
      <c r="N627" s="398">
        <v>336106</v>
      </c>
      <c r="O627" s="398" t="s">
        <v>1675</v>
      </c>
      <c r="P627" s="402">
        <v>41415</v>
      </c>
      <c r="Q627" s="403">
        <v>27528686.390000001</v>
      </c>
      <c r="R627" s="403">
        <v>34355105.413095251</v>
      </c>
      <c r="S627" s="398">
        <v>17</v>
      </c>
      <c r="T627" s="400">
        <v>4.1258604423624723E-2</v>
      </c>
      <c r="U627" s="400">
        <v>0.53335803229505074</v>
      </c>
      <c r="V627" s="400">
        <v>-0.18110355791317023</v>
      </c>
      <c r="W627" s="400">
        <v>-1.7754204299073579</v>
      </c>
      <c r="X627" s="400">
        <v>-4.2188092156474566E-2</v>
      </c>
      <c r="Y627" s="400">
        <v>-0.31991996673456696</v>
      </c>
      <c r="Z627" s="400">
        <v>9.2111810761921209E-3</v>
      </c>
      <c r="AA627" s="400">
        <v>5.2359339393863988E-2</v>
      </c>
      <c r="AB627" s="400">
        <v>0.27648718821706997</v>
      </c>
      <c r="AC627" s="404">
        <v>-0.93590274020241415</v>
      </c>
      <c r="AD627" s="607">
        <v>17034032000100</v>
      </c>
      <c r="AE627" s="401" t="s">
        <v>633</v>
      </c>
      <c r="AF627" s="401" t="s">
        <v>1028</v>
      </c>
      <c r="AG627" s="405" t="s">
        <v>1836</v>
      </c>
      <c r="AH627" s="405" t="s">
        <v>1024</v>
      </c>
      <c r="AI627" s="405">
        <v>500</v>
      </c>
      <c r="AJ627" s="405">
        <v>500</v>
      </c>
      <c r="AK627" s="405">
        <v>500</v>
      </c>
      <c r="AL627" s="400">
        <v>1.8500000000000003E-2</v>
      </c>
      <c r="AM627" s="400">
        <v>0.2</v>
      </c>
      <c r="AN627" s="400" t="s">
        <v>964</v>
      </c>
      <c r="AO627" s="401" t="s">
        <v>1678</v>
      </c>
      <c r="AP627" s="401" t="s">
        <v>1021</v>
      </c>
      <c r="AQ627" s="407" t="s">
        <v>957</v>
      </c>
      <c r="AR627" s="400">
        <v>4.933333333333333E-3</v>
      </c>
      <c r="AS627" s="400">
        <v>4.933333333333333E-3</v>
      </c>
      <c r="AT627" s="400"/>
      <c r="AX627" s="226"/>
      <c r="AY627" s="212"/>
      <c r="AZ627" s="212"/>
      <c r="BA627" s="212"/>
      <c r="BB627" s="214"/>
      <c r="BC627" s="212"/>
      <c r="BD627" s="212"/>
      <c r="BE627" s="212"/>
      <c r="BF627" s="212"/>
      <c r="BG627" s="214"/>
      <c r="BH627" s="214"/>
      <c r="BI627" s="227"/>
      <c r="BJ627" s="227"/>
      <c r="BK627" s="227"/>
      <c r="BL627" s="214"/>
      <c r="BM627" s="214"/>
      <c r="BN627" s="214"/>
      <c r="BO627" s="214"/>
      <c r="BP627" s="214"/>
      <c r="BQ627" s="214"/>
      <c r="BR627" s="214"/>
      <c r="BS627" s="214"/>
      <c r="BT627" s="215"/>
      <c r="BU627" s="216"/>
      <c r="BV627" s="217"/>
      <c r="BW627" s="213"/>
    </row>
    <row r="628" spans="2:75" ht="15.75" customHeight="1">
      <c r="B628" s="394" t="s">
        <v>642</v>
      </c>
      <c r="C628" s="395">
        <v>3618010000183</v>
      </c>
      <c r="D628" s="396" t="s">
        <v>27</v>
      </c>
      <c r="E628" s="396" t="s">
        <v>903</v>
      </c>
      <c r="F628" s="396"/>
      <c r="G628" s="397"/>
      <c r="H628" s="397" t="s">
        <v>62</v>
      </c>
      <c r="I628" s="397" t="s">
        <v>62</v>
      </c>
      <c r="J628" s="397" t="s">
        <v>904</v>
      </c>
      <c r="K628" s="398" t="s">
        <v>81</v>
      </c>
      <c r="L628" s="399"/>
      <c r="M628" s="399" t="s">
        <v>62</v>
      </c>
      <c r="N628" s="398">
        <v>354491</v>
      </c>
      <c r="O628" s="398" t="s">
        <v>1675</v>
      </c>
      <c r="P628" s="402">
        <v>40584</v>
      </c>
      <c r="Q628" s="403">
        <v>22529142.25</v>
      </c>
      <c r="R628" s="403">
        <v>31603857.679523814</v>
      </c>
      <c r="S628" s="398">
        <v>17</v>
      </c>
      <c r="T628" s="400">
        <v>-9.2234920912558138E-2</v>
      </c>
      <c r="U628" s="400">
        <v>-1.1923388251746818</v>
      </c>
      <c r="V628" s="400">
        <v>-0.25149955084134512</v>
      </c>
      <c r="W628" s="400">
        <v>-2.4655365461695142</v>
      </c>
      <c r="X628" s="400">
        <v>-0.27605778436736372</v>
      </c>
      <c r="Y628" s="400">
        <v>-2.0933963276666314</v>
      </c>
      <c r="Z628" s="400">
        <v>-0.1729140664731379</v>
      </c>
      <c r="AA628" s="400">
        <v>-0.9828996105440746</v>
      </c>
      <c r="AB628" s="400">
        <v>0.39278159839446902</v>
      </c>
      <c r="AC628" s="404">
        <v>-0.78822915441285557</v>
      </c>
      <c r="AD628" s="607" t="s">
        <v>62</v>
      </c>
      <c r="AE628" s="401" t="s">
        <v>641</v>
      </c>
      <c r="AF628" s="401" t="s">
        <v>1018</v>
      </c>
      <c r="AG628" s="405" t="s">
        <v>1835</v>
      </c>
      <c r="AH628" s="405" t="s">
        <v>1024</v>
      </c>
      <c r="AI628" s="405">
        <v>1000</v>
      </c>
      <c r="AJ628" s="405">
        <v>1000</v>
      </c>
      <c r="AK628" s="405">
        <v>1000</v>
      </c>
      <c r="AL628" s="400">
        <v>0.02</v>
      </c>
      <c r="AM628" s="400">
        <v>0.2</v>
      </c>
      <c r="AN628" s="400" t="s">
        <v>964</v>
      </c>
      <c r="AO628" s="401" t="s">
        <v>1678</v>
      </c>
      <c r="AP628" s="401" t="s">
        <v>1021</v>
      </c>
      <c r="AQ628" s="407" t="s">
        <v>957</v>
      </c>
      <c r="AR628" s="400">
        <v>4.0000000000000001E-3</v>
      </c>
      <c r="AS628" s="400">
        <v>4.0000000000000001E-3</v>
      </c>
      <c r="AT628" s="400"/>
      <c r="AX628" s="226"/>
      <c r="AY628" s="212"/>
      <c r="AZ628" s="212"/>
      <c r="BA628" s="212"/>
      <c r="BB628" s="214"/>
      <c r="BC628" s="212"/>
      <c r="BD628" s="212"/>
      <c r="BE628" s="212"/>
      <c r="BF628" s="212"/>
      <c r="BG628" s="214"/>
      <c r="BH628" s="214"/>
      <c r="BI628" s="227"/>
      <c r="BJ628" s="227"/>
      <c r="BK628" s="227"/>
      <c r="BL628" s="214"/>
      <c r="BM628" s="214"/>
      <c r="BN628" s="214"/>
      <c r="BO628" s="214"/>
      <c r="BP628" s="214"/>
      <c r="BQ628" s="214"/>
      <c r="BR628" s="214"/>
      <c r="BS628" s="214"/>
      <c r="BT628" s="215"/>
      <c r="BU628" s="216"/>
      <c r="BV628" s="217"/>
      <c r="BW628" s="213"/>
    </row>
    <row r="629" spans="2:75" ht="15.75" customHeight="1">
      <c r="B629" s="394" t="s">
        <v>1591</v>
      </c>
      <c r="C629" s="395">
        <v>35948858000167</v>
      </c>
      <c r="D629" s="396" t="s">
        <v>27</v>
      </c>
      <c r="E629" s="396" t="s">
        <v>903</v>
      </c>
      <c r="F629" s="396"/>
      <c r="G629" s="397"/>
      <c r="H629" s="397" t="s">
        <v>62</v>
      </c>
      <c r="I629" s="397" t="s">
        <v>62</v>
      </c>
      <c r="J629" s="397" t="s">
        <v>904</v>
      </c>
      <c r="K629" s="398" t="s">
        <v>81</v>
      </c>
      <c r="L629" s="399"/>
      <c r="M629" s="399" t="s">
        <v>62</v>
      </c>
      <c r="N629" s="398">
        <v>528404</v>
      </c>
      <c r="O629" s="398" t="s">
        <v>1675</v>
      </c>
      <c r="P629" s="402">
        <v>43861</v>
      </c>
      <c r="Q629" s="403">
        <v>24780487.719999999</v>
      </c>
      <c r="R629" s="403">
        <v>25644113.766865075</v>
      </c>
      <c r="S629" s="398">
        <v>17</v>
      </c>
      <c r="T629" s="400">
        <v>-5.3134124292583573E-2</v>
      </c>
      <c r="U629" s="400">
        <v>-0.68687519552129572</v>
      </c>
      <c r="V629" s="400">
        <v>-0.14808713925280437</v>
      </c>
      <c r="W629" s="400">
        <v>-1.4517491288714479</v>
      </c>
      <c r="X629" s="400">
        <v>2.8423243703559642E-2</v>
      </c>
      <c r="Y629" s="400">
        <v>0.21553862038617388</v>
      </c>
      <c r="Z629" s="400" t="s">
        <v>1781</v>
      </c>
      <c r="AA629" s="400" t="s">
        <v>1781</v>
      </c>
      <c r="AB629" s="400">
        <v>0.21956598519636894</v>
      </c>
      <c r="AC629" s="404">
        <v>-1.0622173506648254</v>
      </c>
      <c r="AD629" s="607" t="s">
        <v>62</v>
      </c>
      <c r="AE629" s="401" t="s">
        <v>674</v>
      </c>
      <c r="AF629" s="401" t="s">
        <v>1018</v>
      </c>
      <c r="AG629" s="405" t="s">
        <v>1835</v>
      </c>
      <c r="AH629" s="405" t="s">
        <v>1024</v>
      </c>
      <c r="AI629" s="405">
        <v>100</v>
      </c>
      <c r="AJ629" s="405">
        <v>100</v>
      </c>
      <c r="AK629" s="405">
        <v>100</v>
      </c>
      <c r="AL629" s="400">
        <v>1.8000000000000002E-2</v>
      </c>
      <c r="AM629" s="400">
        <v>0.2</v>
      </c>
      <c r="AN629" s="400" t="s">
        <v>1798</v>
      </c>
      <c r="AO629" s="401" t="s">
        <v>1678</v>
      </c>
      <c r="AP629" s="401" t="s">
        <v>1021</v>
      </c>
      <c r="AQ629" s="407" t="s">
        <v>957</v>
      </c>
      <c r="AR629" s="400">
        <v>5.9999999999999993E-3</v>
      </c>
      <c r="AS629" s="400">
        <v>5.9999999999999993E-3</v>
      </c>
      <c r="AT629" s="400"/>
      <c r="AX629" s="226"/>
      <c r="AY629" s="212"/>
      <c r="AZ629" s="212"/>
      <c r="BA629" s="212"/>
      <c r="BB629" s="214"/>
      <c r="BC629" s="212"/>
      <c r="BD629" s="212"/>
      <c r="BE629" s="212"/>
      <c r="BF629" s="212"/>
      <c r="BG629" s="214"/>
      <c r="BH629" s="214"/>
      <c r="BI629" s="227"/>
      <c r="BJ629" s="227"/>
      <c r="BK629" s="227"/>
      <c r="BL629" s="214"/>
      <c r="BM629" s="214"/>
      <c r="BN629" s="214"/>
      <c r="BO629" s="214"/>
      <c r="BP629" s="214"/>
      <c r="BQ629" s="214"/>
      <c r="BR629" s="214"/>
      <c r="BS629" s="214"/>
      <c r="BT629" s="215"/>
      <c r="BU629" s="216"/>
      <c r="BV629" s="217"/>
      <c r="BW629" s="213"/>
    </row>
    <row r="630" spans="2:75" ht="15.75" customHeight="1">
      <c r="B630" s="394" t="s">
        <v>89</v>
      </c>
      <c r="C630" s="395">
        <v>21329166000126</v>
      </c>
      <c r="D630" s="396" t="s">
        <v>27</v>
      </c>
      <c r="E630" s="396" t="s">
        <v>903</v>
      </c>
      <c r="F630" s="396"/>
      <c r="G630" s="397"/>
      <c r="H630" s="397" t="s">
        <v>62</v>
      </c>
      <c r="I630" s="397" t="s">
        <v>62</v>
      </c>
      <c r="J630" s="397" t="s">
        <v>904</v>
      </c>
      <c r="K630" s="398" t="s">
        <v>81</v>
      </c>
      <c r="L630" s="399"/>
      <c r="M630" s="399" t="s">
        <v>62</v>
      </c>
      <c r="N630" s="398">
        <v>388467</v>
      </c>
      <c r="O630" s="398" t="s">
        <v>1675</v>
      </c>
      <c r="P630" s="402">
        <v>42003</v>
      </c>
      <c r="Q630" s="403">
        <v>454427107.88</v>
      </c>
      <c r="R630" s="403">
        <v>510114892.4330557</v>
      </c>
      <c r="S630" s="398">
        <v>17</v>
      </c>
      <c r="T630" s="400">
        <v>-2.1490990550757205E-2</v>
      </c>
      <c r="U630" s="400">
        <v>-0.27781822949057416</v>
      </c>
      <c r="V630" s="400">
        <v>-0.22349074911041311</v>
      </c>
      <c r="W630" s="400">
        <v>-2.1909566351875172</v>
      </c>
      <c r="X630" s="400">
        <v>-0.12899651955098035</v>
      </c>
      <c r="Y630" s="400">
        <v>-0.97820404133376071</v>
      </c>
      <c r="Z630" s="400">
        <v>-8.6826439542410094E-3</v>
      </c>
      <c r="AA630" s="400">
        <v>-4.9354963047162678E-2</v>
      </c>
      <c r="AB630" s="400">
        <v>0.30010401728451142</v>
      </c>
      <c r="AC630" s="404">
        <v>-1.0166381875775437</v>
      </c>
      <c r="AD630" s="607">
        <v>34507968000120</v>
      </c>
      <c r="AE630" s="401" t="s">
        <v>702</v>
      </c>
      <c r="AF630" s="401" t="s">
        <v>1018</v>
      </c>
      <c r="AG630" s="405" t="s">
        <v>1835</v>
      </c>
      <c r="AH630" s="405" t="s">
        <v>1024</v>
      </c>
      <c r="AI630" s="405">
        <v>5000</v>
      </c>
      <c r="AJ630" s="405">
        <v>2000</v>
      </c>
      <c r="AK630" s="405">
        <v>2000</v>
      </c>
      <c r="AL630" s="400">
        <v>0.02</v>
      </c>
      <c r="AM630" s="400">
        <v>0.2</v>
      </c>
      <c r="AN630" s="400" t="s">
        <v>1097</v>
      </c>
      <c r="AO630" s="401" t="s">
        <v>1675</v>
      </c>
      <c r="AP630" s="401" t="s">
        <v>1021</v>
      </c>
      <c r="AQ630" s="407" t="s">
        <v>957</v>
      </c>
      <c r="AR630" s="400">
        <v>5.3340000000000002E-3</v>
      </c>
      <c r="AS630" s="400">
        <v>5.3340000000000002E-3</v>
      </c>
      <c r="AT630" s="400"/>
      <c r="AX630" s="226"/>
      <c r="AY630" s="212"/>
      <c r="AZ630" s="212"/>
      <c r="BA630" s="212"/>
      <c r="BB630" s="214"/>
      <c r="BC630" s="212"/>
      <c r="BD630" s="212"/>
      <c r="BE630" s="212"/>
      <c r="BF630" s="212"/>
      <c r="BG630" s="214"/>
      <c r="BH630" s="214"/>
      <c r="BI630" s="227"/>
      <c r="BJ630" s="227"/>
      <c r="BK630" s="227"/>
      <c r="BL630" s="214"/>
      <c r="BM630" s="214"/>
      <c r="BN630" s="214"/>
      <c r="BO630" s="214"/>
      <c r="BP630" s="214"/>
      <c r="BQ630" s="214"/>
      <c r="BR630" s="214"/>
      <c r="BS630" s="214"/>
      <c r="BT630" s="215"/>
      <c r="BU630" s="216"/>
      <c r="BV630" s="217"/>
      <c r="BW630" s="213"/>
    </row>
    <row r="631" spans="2:75" ht="15.75" customHeight="1">
      <c r="B631" s="394" t="s">
        <v>1427</v>
      </c>
      <c r="C631" s="395">
        <v>28911598000190</v>
      </c>
      <c r="D631" s="396" t="s">
        <v>24</v>
      </c>
      <c r="E631" s="396" t="s">
        <v>912</v>
      </c>
      <c r="F631" s="396" t="s">
        <v>913</v>
      </c>
      <c r="G631" s="397" t="s">
        <v>62</v>
      </c>
      <c r="H631" s="397" t="s">
        <v>1692</v>
      </c>
      <c r="I631" s="397" t="s">
        <v>62</v>
      </c>
      <c r="J631" s="397" t="s">
        <v>904</v>
      </c>
      <c r="K631" s="398" t="s">
        <v>81</v>
      </c>
      <c r="L631" s="399"/>
      <c r="M631" s="399" t="s">
        <v>62</v>
      </c>
      <c r="N631" s="398">
        <v>456561</v>
      </c>
      <c r="O631" s="398" t="s">
        <v>1675</v>
      </c>
      <c r="P631" s="402">
        <v>43067</v>
      </c>
      <c r="Q631" s="403">
        <v>31175386.329999998</v>
      </c>
      <c r="R631" s="403">
        <v>54906909.112063497</v>
      </c>
      <c r="S631" s="398">
        <v>18</v>
      </c>
      <c r="T631" s="400">
        <v>6.1845813270589911E-2</v>
      </c>
      <c r="U631" s="400">
        <v>0.79949289929935619</v>
      </c>
      <c r="V631" s="400">
        <v>5.3487239784769436E-2</v>
      </c>
      <c r="W631" s="400">
        <v>0.52435379706213614</v>
      </c>
      <c r="X631" s="400">
        <v>9.6777738133495994E-2</v>
      </c>
      <c r="Y631" s="400">
        <v>0.73388316896342742</v>
      </c>
      <c r="Z631" s="400">
        <v>0.14622113391938418</v>
      </c>
      <c r="AA631" s="400">
        <v>0.83116832837311483</v>
      </c>
      <c r="AB631" s="400">
        <v>4.7957360763387857E-2</v>
      </c>
      <c r="AC631" s="404">
        <v>-0.91533694080022543</v>
      </c>
      <c r="AD631" s="607" t="s">
        <v>62</v>
      </c>
      <c r="AE631" s="401" t="s">
        <v>506</v>
      </c>
      <c r="AF631" s="401" t="s">
        <v>1028</v>
      </c>
      <c r="AG631" s="405" t="s">
        <v>1836</v>
      </c>
      <c r="AH631" s="405" t="s">
        <v>1024</v>
      </c>
      <c r="AI631" s="405">
        <v>1000</v>
      </c>
      <c r="AJ631" s="405">
        <v>500</v>
      </c>
      <c r="AK631" s="405">
        <v>1000</v>
      </c>
      <c r="AL631" s="400">
        <v>0.02</v>
      </c>
      <c r="AM631" s="400">
        <v>0.2</v>
      </c>
      <c r="AN631" s="400" t="s">
        <v>103</v>
      </c>
      <c r="AO631" s="401" t="s">
        <v>1678</v>
      </c>
      <c r="AP631" s="401" t="s">
        <v>24</v>
      </c>
      <c r="AQ631" s="407" t="s">
        <v>972</v>
      </c>
      <c r="AR631" s="400">
        <v>5.4000000000000003E-3</v>
      </c>
      <c r="AS631" s="400">
        <v>5.4000000000000003E-3</v>
      </c>
      <c r="AT631" s="400"/>
      <c r="AX631" s="226"/>
      <c r="AY631" s="212"/>
      <c r="AZ631" s="212"/>
      <c r="BA631" s="212"/>
      <c r="BB631" s="214"/>
      <c r="BC631" s="212"/>
      <c r="BD631" s="212"/>
      <c r="BE631" s="212"/>
      <c r="BF631" s="212"/>
      <c r="BG631" s="214"/>
      <c r="BH631" s="214"/>
      <c r="BI631" s="227"/>
      <c r="BJ631" s="227"/>
      <c r="BK631" s="227"/>
      <c r="BL631" s="214"/>
      <c r="BM631" s="214"/>
      <c r="BN631" s="214"/>
      <c r="BO631" s="214"/>
      <c r="BP631" s="214"/>
      <c r="BQ631" s="214"/>
      <c r="BR631" s="214"/>
      <c r="BS631" s="214"/>
      <c r="BT631" s="215"/>
      <c r="BU631" s="216"/>
      <c r="BV631" s="217"/>
      <c r="BW631" s="213"/>
    </row>
    <row r="632" spans="2:75" ht="15.75" customHeight="1">
      <c r="B632" s="394" t="s">
        <v>1251</v>
      </c>
      <c r="C632" s="395">
        <v>23799268000130</v>
      </c>
      <c r="D632" s="396" t="s">
        <v>24</v>
      </c>
      <c r="E632" s="396" t="s">
        <v>912</v>
      </c>
      <c r="F632" s="396" t="s">
        <v>915</v>
      </c>
      <c r="G632" s="397" t="s">
        <v>62</v>
      </c>
      <c r="H632" s="397" t="s">
        <v>1693</v>
      </c>
      <c r="I632" s="397" t="s">
        <v>62</v>
      </c>
      <c r="J632" s="397" t="s">
        <v>907</v>
      </c>
      <c r="K632" s="398" t="s">
        <v>81</v>
      </c>
      <c r="L632" s="399"/>
      <c r="M632" s="399" t="s">
        <v>62</v>
      </c>
      <c r="N632" s="398">
        <v>429661</v>
      </c>
      <c r="O632" s="398" t="s">
        <v>1675</v>
      </c>
      <c r="P632" s="402">
        <v>42607</v>
      </c>
      <c r="Q632" s="403">
        <v>135896753.91</v>
      </c>
      <c r="R632" s="403">
        <v>98922948.280634865</v>
      </c>
      <c r="S632" s="398">
        <v>18</v>
      </c>
      <c r="T632" s="400">
        <v>0.18858312215358608</v>
      </c>
      <c r="U632" s="400">
        <v>2.4378508279911744</v>
      </c>
      <c r="V632" s="400">
        <v>0.24431310627138103</v>
      </c>
      <c r="W632" s="400">
        <v>2.3950853598155262</v>
      </c>
      <c r="X632" s="400">
        <v>1.5505812770626481</v>
      </c>
      <c r="Y632" s="400">
        <v>11.758339503413517</v>
      </c>
      <c r="Z632" s="400">
        <v>1.8661332228550194</v>
      </c>
      <c r="AA632" s="400">
        <v>10.607706217194901</v>
      </c>
      <c r="AB632" s="400">
        <v>0.28338554307643565</v>
      </c>
      <c r="AC632" s="404">
        <v>0.56944063743838524</v>
      </c>
      <c r="AD632" s="607" t="s">
        <v>62</v>
      </c>
      <c r="AE632" s="401" t="s">
        <v>840</v>
      </c>
      <c r="AF632" s="401" t="s">
        <v>1023</v>
      </c>
      <c r="AG632" s="405" t="s">
        <v>96</v>
      </c>
      <c r="AH632" s="405" t="s">
        <v>1024</v>
      </c>
      <c r="AI632" s="405">
        <v>5000</v>
      </c>
      <c r="AJ632" s="405">
        <v>0</v>
      </c>
      <c r="AK632" s="405">
        <v>5000</v>
      </c>
      <c r="AL632" s="400">
        <v>0.02</v>
      </c>
      <c r="AM632" s="400">
        <v>0.2</v>
      </c>
      <c r="AN632" s="400" t="s">
        <v>103</v>
      </c>
      <c r="AO632" s="401" t="s">
        <v>1678</v>
      </c>
      <c r="AP632" s="401" t="s">
        <v>24</v>
      </c>
      <c r="AQ632" s="407" t="s">
        <v>966</v>
      </c>
      <c r="AR632" s="400">
        <v>4.0000000000000001E-3</v>
      </c>
      <c r="AS632" s="400">
        <v>4.0000000000000001E-3</v>
      </c>
      <c r="AT632" s="400"/>
      <c r="AX632" s="226"/>
      <c r="AY632" s="212"/>
      <c r="AZ632" s="212"/>
      <c r="BA632" s="212"/>
      <c r="BB632" s="214"/>
      <c r="BC632" s="212"/>
      <c r="BD632" s="212"/>
      <c r="BE632" s="212"/>
      <c r="BF632" s="212"/>
      <c r="BG632" s="214"/>
      <c r="BH632" s="214"/>
      <c r="BI632" s="227"/>
      <c r="BJ632" s="227"/>
      <c r="BK632" s="227"/>
      <c r="BL632" s="214"/>
      <c r="BM632" s="214"/>
      <c r="BN632" s="214"/>
      <c r="BO632" s="214"/>
      <c r="BP632" s="214"/>
      <c r="BQ632" s="214"/>
      <c r="BR632" s="214"/>
      <c r="BS632" s="214"/>
      <c r="BT632" s="215"/>
      <c r="BU632" s="216"/>
      <c r="BV632" s="217"/>
      <c r="BW632" s="213"/>
    </row>
    <row r="633" spans="2:75" ht="15.75" customHeight="1">
      <c r="B633" s="394" t="s">
        <v>1292</v>
      </c>
      <c r="C633" s="395">
        <v>36352424000162</v>
      </c>
      <c r="D633" s="396" t="s">
        <v>27</v>
      </c>
      <c r="E633" s="396" t="s">
        <v>903</v>
      </c>
      <c r="F633" s="396"/>
      <c r="G633" s="397"/>
      <c r="H633" s="397" t="s">
        <v>62</v>
      </c>
      <c r="I633" s="397" t="s">
        <v>62</v>
      </c>
      <c r="J633" s="397" t="s">
        <v>907</v>
      </c>
      <c r="K633" s="398" t="s">
        <v>82</v>
      </c>
      <c r="L633" s="399"/>
      <c r="M633" s="399" t="s">
        <v>1775</v>
      </c>
      <c r="N633" s="398">
        <v>557021</v>
      </c>
      <c r="O633" s="398" t="s">
        <v>1675</v>
      </c>
      <c r="P633" s="402">
        <v>44132</v>
      </c>
      <c r="Q633" s="403">
        <v>18551952.260000002</v>
      </c>
      <c r="R633" s="403">
        <v>25741449.411904752</v>
      </c>
      <c r="S633" s="398">
        <v>19</v>
      </c>
      <c r="T633" s="400">
        <v>-0.28399075586252631</v>
      </c>
      <c r="U633" s="400">
        <v>-3.6712039307391113</v>
      </c>
      <c r="V633" s="400">
        <v>-0.204763034307195</v>
      </c>
      <c r="W633" s="400">
        <v>-2.0073624095950344</v>
      </c>
      <c r="X633" s="400" t="s">
        <v>1781</v>
      </c>
      <c r="Y633" s="400" t="s">
        <v>1781</v>
      </c>
      <c r="Z633" s="400" t="s">
        <v>1781</v>
      </c>
      <c r="AA633" s="400" t="s">
        <v>1781</v>
      </c>
      <c r="AB633" s="400">
        <v>0.21166265914645094</v>
      </c>
      <c r="AC633" s="404">
        <v>-1.4354780499797222</v>
      </c>
      <c r="AD633" s="607">
        <v>36327593000142</v>
      </c>
      <c r="AE633" s="401" t="s">
        <v>340</v>
      </c>
      <c r="AF633" s="401" t="s">
        <v>1028</v>
      </c>
      <c r="AG633" s="405" t="s">
        <v>1836</v>
      </c>
      <c r="AH633" s="405" t="s">
        <v>1019</v>
      </c>
      <c r="AI633" s="405">
        <v>1000</v>
      </c>
      <c r="AJ633" s="405">
        <v>1000</v>
      </c>
      <c r="AK633" s="405">
        <v>1000</v>
      </c>
      <c r="AL633" s="400">
        <v>1.2E-2</v>
      </c>
      <c r="AM633" s="400" t="s">
        <v>62</v>
      </c>
      <c r="AN633" s="400" t="s">
        <v>62</v>
      </c>
      <c r="AO633" s="401" t="s">
        <v>1678</v>
      </c>
      <c r="AP633" s="401" t="s">
        <v>1021</v>
      </c>
      <c r="AQ633" s="407" t="s">
        <v>985</v>
      </c>
      <c r="AR633" s="400">
        <v>3.2000000000000002E-3</v>
      </c>
      <c r="AS633" s="400">
        <v>3.2000000000000002E-3</v>
      </c>
      <c r="AT633" s="400"/>
      <c r="AX633" s="226"/>
      <c r="AY633" s="212"/>
      <c r="AZ633" s="212"/>
      <c r="BA633" s="212"/>
      <c r="BB633" s="214"/>
      <c r="BC633" s="212"/>
      <c r="BD633" s="212"/>
      <c r="BE633" s="212"/>
      <c r="BF633" s="212"/>
      <c r="BG633" s="214"/>
      <c r="BH633" s="214"/>
      <c r="BI633" s="227"/>
      <c r="BJ633" s="227"/>
      <c r="BK633" s="227"/>
      <c r="BL633" s="214"/>
      <c r="BM633" s="214"/>
      <c r="BN633" s="214"/>
      <c r="BO633" s="214"/>
      <c r="BP633" s="214"/>
      <c r="BQ633" s="214"/>
      <c r="BR633" s="214"/>
      <c r="BS633" s="214"/>
      <c r="BT633" s="215"/>
      <c r="BU633" s="216"/>
      <c r="BV633" s="217"/>
      <c r="BW633" s="213"/>
    </row>
    <row r="634" spans="2:75" ht="15.75" customHeight="1">
      <c r="B634" s="394" t="s">
        <v>1587</v>
      </c>
      <c r="C634" s="395">
        <v>17439235000187</v>
      </c>
      <c r="D634" s="396" t="s">
        <v>27</v>
      </c>
      <c r="E634" s="396" t="s">
        <v>910</v>
      </c>
      <c r="F634" s="396"/>
      <c r="G634" s="397"/>
      <c r="H634" s="397" t="s">
        <v>1693</v>
      </c>
      <c r="I634" s="397" t="s">
        <v>62</v>
      </c>
      <c r="J634" s="397" t="s">
        <v>904</v>
      </c>
      <c r="K634" s="398" t="s">
        <v>81</v>
      </c>
      <c r="L634" s="399"/>
      <c r="M634" s="399" t="s">
        <v>62</v>
      </c>
      <c r="N634" s="398">
        <v>331945</v>
      </c>
      <c r="O634" s="398" t="s">
        <v>1675</v>
      </c>
      <c r="P634" s="402">
        <v>41359</v>
      </c>
      <c r="Q634" s="403">
        <v>55375275.299999997</v>
      </c>
      <c r="R634" s="403">
        <v>45904576.417222224</v>
      </c>
      <c r="S634" s="398">
        <v>19</v>
      </c>
      <c r="T634" s="400">
        <v>9.1850768012400108E-2</v>
      </c>
      <c r="U634" s="400">
        <v>1.1873728056548505</v>
      </c>
      <c r="V634" s="400">
        <v>-5.4375174358286316E-2</v>
      </c>
      <c r="W634" s="400">
        <v>-0.53305852490077299</v>
      </c>
      <c r="X634" s="400">
        <v>8.2754091106896244E-2</v>
      </c>
      <c r="Y634" s="400">
        <v>0.62753930601729113</v>
      </c>
      <c r="Z634" s="400">
        <v>0.27893709835663372</v>
      </c>
      <c r="AA634" s="400">
        <v>1.5855688951923481</v>
      </c>
      <c r="AB634" s="400">
        <v>0.23828110523979057</v>
      </c>
      <c r="AC634" s="404">
        <v>-0.523615934734456</v>
      </c>
      <c r="AD634" s="607" t="s">
        <v>62</v>
      </c>
      <c r="AE634" s="401" t="s">
        <v>670</v>
      </c>
      <c r="AF634" s="401" t="s">
        <v>1018</v>
      </c>
      <c r="AG634" s="405" t="s">
        <v>1835</v>
      </c>
      <c r="AH634" s="405" t="s">
        <v>1024</v>
      </c>
      <c r="AI634" s="405">
        <v>1000</v>
      </c>
      <c r="AJ634" s="405">
        <v>500</v>
      </c>
      <c r="AK634" s="405">
        <v>500</v>
      </c>
      <c r="AL634" s="400">
        <v>0.02</v>
      </c>
      <c r="AM634" s="400">
        <v>0.2</v>
      </c>
      <c r="AN634" s="400" t="s">
        <v>964</v>
      </c>
      <c r="AO634" s="401" t="s">
        <v>1678</v>
      </c>
      <c r="AP634" s="401" t="s">
        <v>1021</v>
      </c>
      <c r="AQ634" s="407" t="s">
        <v>968</v>
      </c>
      <c r="AR634" s="400">
        <v>4.6666666666666662E-3</v>
      </c>
      <c r="AS634" s="400">
        <v>4.6666666666666662E-3</v>
      </c>
      <c r="AT634" s="400"/>
      <c r="AX634" s="226"/>
      <c r="AY634" s="212"/>
      <c r="AZ634" s="212"/>
      <c r="BA634" s="212"/>
      <c r="BB634" s="214"/>
      <c r="BC634" s="212"/>
      <c r="BD634" s="212"/>
      <c r="BE634" s="212"/>
      <c r="BF634" s="212"/>
      <c r="BG634" s="214"/>
      <c r="BH634" s="214"/>
      <c r="BI634" s="227"/>
      <c r="BJ634" s="227"/>
      <c r="BK634" s="227"/>
      <c r="BL634" s="214"/>
      <c r="BM634" s="214"/>
      <c r="BN634" s="214"/>
      <c r="BO634" s="214"/>
      <c r="BP634" s="214"/>
      <c r="BQ634" s="214"/>
      <c r="BR634" s="214"/>
      <c r="BS634" s="214"/>
      <c r="BT634" s="215"/>
      <c r="BU634" s="216"/>
      <c r="BV634" s="217"/>
      <c r="BW634" s="213"/>
    </row>
    <row r="635" spans="2:75" ht="15.75" customHeight="1">
      <c r="B635" s="394" t="s">
        <v>100</v>
      </c>
      <c r="C635" s="395">
        <v>9550197000107</v>
      </c>
      <c r="D635" s="396" t="s">
        <v>27</v>
      </c>
      <c r="E635" s="396" t="s">
        <v>903</v>
      </c>
      <c r="F635" s="396"/>
      <c r="G635" s="397"/>
      <c r="H635" s="397" t="s">
        <v>62</v>
      </c>
      <c r="I635" s="397" t="s">
        <v>62</v>
      </c>
      <c r="J635" s="397" t="s">
        <v>904</v>
      </c>
      <c r="K635" s="398" t="s">
        <v>81</v>
      </c>
      <c r="L635" s="399"/>
      <c r="M635" s="399" t="s">
        <v>1775</v>
      </c>
      <c r="N635" s="398">
        <v>213691</v>
      </c>
      <c r="O635" s="398" t="s">
        <v>1675</v>
      </c>
      <c r="P635" s="402">
        <v>39629</v>
      </c>
      <c r="Q635" s="403">
        <v>345428700.72000003</v>
      </c>
      <c r="R635" s="403">
        <v>379102380.53019869</v>
      </c>
      <c r="S635" s="398">
        <v>20</v>
      </c>
      <c r="T635" s="400">
        <v>-3.7647870011649154E-2</v>
      </c>
      <c r="U635" s="400">
        <v>-0.48668136380336047</v>
      </c>
      <c r="V635" s="400">
        <v>-7.4805478087655697E-2</v>
      </c>
      <c r="W635" s="400">
        <v>-0.73334381497622037</v>
      </c>
      <c r="X635" s="400">
        <v>5.4805802864507092E-2</v>
      </c>
      <c r="Y635" s="400">
        <v>0.41560235917384331</v>
      </c>
      <c r="Z635" s="400">
        <v>0.18192514579187913</v>
      </c>
      <c r="AA635" s="400">
        <v>1.0341215066779466</v>
      </c>
      <c r="AB635" s="400">
        <v>0.24912221650959668</v>
      </c>
      <c r="AC635" s="404">
        <v>-0.57779851541551552</v>
      </c>
      <c r="AD635" s="607" t="s">
        <v>62</v>
      </c>
      <c r="AE635" s="401" t="s">
        <v>99</v>
      </c>
      <c r="AF635" s="401" t="s">
        <v>1026</v>
      </c>
      <c r="AG635" s="405" t="s">
        <v>1027</v>
      </c>
      <c r="AH635" s="405" t="s">
        <v>1024</v>
      </c>
      <c r="AI635" s="405">
        <v>500</v>
      </c>
      <c r="AJ635" s="405">
        <v>100</v>
      </c>
      <c r="AK635" s="405">
        <v>500</v>
      </c>
      <c r="AL635" s="400">
        <v>0.02</v>
      </c>
      <c r="AM635" s="400">
        <v>0.2</v>
      </c>
      <c r="AN635" s="400" t="s">
        <v>964</v>
      </c>
      <c r="AO635" s="401" t="s">
        <v>1675</v>
      </c>
      <c r="AP635" s="401" t="s">
        <v>1021</v>
      </c>
      <c r="AQ635" s="407" t="s">
        <v>979</v>
      </c>
      <c r="AR635" s="400">
        <v>3.3333333333333331E-3</v>
      </c>
      <c r="AS635" s="400">
        <v>3.3333333333333331E-3</v>
      </c>
      <c r="AT635" s="400"/>
      <c r="AW635" s="226"/>
      <c r="AX635" s="226"/>
      <c r="AY635" s="212"/>
      <c r="AZ635" s="212"/>
      <c r="BA635" s="212"/>
      <c r="BB635" s="214"/>
      <c r="BC635" s="212"/>
      <c r="BD635" s="212"/>
      <c r="BE635" s="212"/>
      <c r="BF635" s="212"/>
      <c r="BG635" s="214"/>
      <c r="BH635" s="214"/>
      <c r="BI635" s="227"/>
      <c r="BJ635" s="227"/>
      <c r="BK635" s="227"/>
      <c r="BL635" s="249"/>
      <c r="BM635" s="214"/>
      <c r="BN635" s="214"/>
      <c r="BO635" s="214"/>
      <c r="BP635" s="214"/>
      <c r="BQ635" s="214"/>
      <c r="BR635" s="214"/>
      <c r="BS635" s="214"/>
      <c r="BT635" s="215"/>
      <c r="BU635" s="216"/>
      <c r="BV635" s="217"/>
      <c r="BW635" s="213"/>
    </row>
    <row r="636" spans="2:75" ht="15.75" customHeight="1">
      <c r="B636" s="394" t="s">
        <v>768</v>
      </c>
      <c r="C636" s="395">
        <v>37608764000174</v>
      </c>
      <c r="D636" s="396" t="s">
        <v>18</v>
      </c>
      <c r="E636" s="396" t="s">
        <v>959</v>
      </c>
      <c r="F636" s="396"/>
      <c r="G636" s="397"/>
      <c r="H636" s="397" t="s">
        <v>62</v>
      </c>
      <c r="I636" s="397" t="s">
        <v>62</v>
      </c>
      <c r="J636" s="397" t="s">
        <v>907</v>
      </c>
      <c r="K636" s="398" t="s">
        <v>81</v>
      </c>
      <c r="L636" s="399"/>
      <c r="M636" s="399" t="s">
        <v>62</v>
      </c>
      <c r="N636" s="398">
        <v>559199</v>
      </c>
      <c r="O636" s="398" t="s">
        <v>1675</v>
      </c>
      <c r="P636" s="402">
        <v>44124</v>
      </c>
      <c r="Q636" s="403">
        <v>11063356.74</v>
      </c>
      <c r="R636" s="403">
        <v>13980419.353055554</v>
      </c>
      <c r="S636" s="398">
        <v>20</v>
      </c>
      <c r="T636" s="400">
        <v>-0.22129780221734086</v>
      </c>
      <c r="U636" s="400">
        <v>-2.8607598824713416</v>
      </c>
      <c r="V636" s="400">
        <v>-0.26432354666680313</v>
      </c>
      <c r="W636" s="400">
        <v>-2.5912545853064421</v>
      </c>
      <c r="X636" s="400" t="s">
        <v>1781</v>
      </c>
      <c r="Y636" s="400" t="s">
        <v>1781</v>
      </c>
      <c r="Z636" s="400" t="s">
        <v>1781</v>
      </c>
      <c r="AA636" s="400" t="s">
        <v>1781</v>
      </c>
      <c r="AB636" s="400">
        <v>0.213715400369141</v>
      </c>
      <c r="AC636" s="404">
        <v>-1.7836390816942076</v>
      </c>
      <c r="AD636" s="607" t="s">
        <v>62</v>
      </c>
      <c r="AE636" s="401" t="s">
        <v>769</v>
      </c>
      <c r="AF636" s="401" t="s">
        <v>1307</v>
      </c>
      <c r="AG636" s="405" t="s">
        <v>1307</v>
      </c>
      <c r="AH636" s="405" t="s">
        <v>1035</v>
      </c>
      <c r="AI636" s="405">
        <v>1000</v>
      </c>
      <c r="AJ636" s="405">
        <v>100</v>
      </c>
      <c r="AK636" s="405">
        <v>1000</v>
      </c>
      <c r="AL636" s="400">
        <v>1.15E-2</v>
      </c>
      <c r="AM636" s="400">
        <v>0.2</v>
      </c>
      <c r="AN636" s="400" t="s">
        <v>103</v>
      </c>
      <c r="AO636" s="401" t="s">
        <v>1678</v>
      </c>
      <c r="AP636" s="401" t="s">
        <v>24</v>
      </c>
      <c r="AQ636" s="407" t="s">
        <v>977</v>
      </c>
      <c r="AR636" s="400">
        <v>2.3E-3</v>
      </c>
      <c r="AS636" s="400">
        <v>2.3E-3</v>
      </c>
      <c r="AT636" s="400"/>
      <c r="AW636" s="226"/>
      <c r="AX636" s="226"/>
      <c r="AY636" s="212"/>
      <c r="AZ636" s="212"/>
      <c r="BA636" s="212"/>
      <c r="BB636" s="214"/>
      <c r="BC636" s="212"/>
      <c r="BD636" s="212"/>
      <c r="BE636" s="212"/>
      <c r="BF636" s="212"/>
      <c r="BG636" s="214"/>
      <c r="BH636" s="214"/>
      <c r="BI636" s="227"/>
      <c r="BJ636" s="227"/>
      <c r="BK636" s="227"/>
      <c r="BL636" s="249"/>
      <c r="BM636" s="214"/>
      <c r="BN636" s="214"/>
      <c r="BO636" s="214"/>
      <c r="BP636" s="214"/>
      <c r="BQ636" s="214"/>
      <c r="BR636" s="214"/>
      <c r="BS636" s="214"/>
      <c r="BT636" s="215"/>
      <c r="BU636" s="216"/>
      <c r="BV636" s="217"/>
      <c r="BW636" s="213"/>
    </row>
    <row r="637" spans="2:75" ht="15.75" customHeight="1">
      <c r="B637" s="394" t="s">
        <v>1428</v>
      </c>
      <c r="C637" s="395">
        <v>17703320000100</v>
      </c>
      <c r="D637" s="396" t="s">
        <v>27</v>
      </c>
      <c r="E637" s="396" t="s">
        <v>903</v>
      </c>
      <c r="F637" s="396"/>
      <c r="G637" s="397"/>
      <c r="H637" s="397" t="s">
        <v>62</v>
      </c>
      <c r="I637" s="397" t="s">
        <v>62</v>
      </c>
      <c r="J637" s="397" t="s">
        <v>907</v>
      </c>
      <c r="K637" s="398"/>
      <c r="L637" s="399"/>
      <c r="M637" s="399" t="s">
        <v>62</v>
      </c>
      <c r="N637" s="398">
        <v>336408</v>
      </c>
      <c r="O637" s="398" t="s">
        <v>1675</v>
      </c>
      <c r="P637" s="402">
        <v>41422</v>
      </c>
      <c r="Q637" s="403">
        <v>4665023.1900000004</v>
      </c>
      <c r="R637" s="403">
        <v>3815180.346865078</v>
      </c>
      <c r="S637" s="398">
        <v>20</v>
      </c>
      <c r="T637" s="400">
        <v>-0.21127097354862867</v>
      </c>
      <c r="U637" s="400">
        <v>-2.7311411112207629</v>
      </c>
      <c r="V637" s="400">
        <v>-0.16949009145010896</v>
      </c>
      <c r="W637" s="400">
        <v>-1.6615696262116704</v>
      </c>
      <c r="X637" s="400">
        <v>2.3989900871301817E-2</v>
      </c>
      <c r="Y637" s="400">
        <v>0.181919776325666</v>
      </c>
      <c r="Z637" s="400">
        <v>0.46676770893445485</v>
      </c>
      <c r="AA637" s="400">
        <v>2.6532589781959568</v>
      </c>
      <c r="AB637" s="400">
        <v>0.19206452392949036</v>
      </c>
      <c r="AC637" s="404">
        <v>-1.376705347179868</v>
      </c>
      <c r="AD637" s="607">
        <v>17703461000123</v>
      </c>
      <c r="AE637" s="401" t="s">
        <v>873</v>
      </c>
      <c r="AF637" s="401" t="s">
        <v>1028</v>
      </c>
      <c r="AG637" s="405" t="s">
        <v>1836</v>
      </c>
      <c r="AH637" s="405" t="s">
        <v>1024</v>
      </c>
      <c r="AI637" s="405">
        <v>20000</v>
      </c>
      <c r="AJ637" s="405">
        <v>5000</v>
      </c>
      <c r="AK637" s="405">
        <v>5000</v>
      </c>
      <c r="AL637" s="400">
        <v>0.02</v>
      </c>
      <c r="AM637" s="400">
        <v>0.2</v>
      </c>
      <c r="AN637" s="400" t="s">
        <v>1798</v>
      </c>
      <c r="AO637" s="401" t="s">
        <v>1678</v>
      </c>
      <c r="AP637" s="401" t="s">
        <v>1021</v>
      </c>
      <c r="AQ637" s="407" t="s">
        <v>957</v>
      </c>
      <c r="AR637" s="400">
        <v>5.3340000000000002E-3</v>
      </c>
      <c r="AS637" s="400">
        <v>5.3340000000000002E-3</v>
      </c>
      <c r="AT637" s="400"/>
      <c r="AW637" s="226"/>
      <c r="AX637" s="226"/>
      <c r="AY637" s="212"/>
      <c r="AZ637" s="212"/>
      <c r="BA637" s="212"/>
      <c r="BB637" s="214"/>
      <c r="BC637" s="212"/>
      <c r="BD637" s="212"/>
      <c r="BE637" s="212"/>
      <c r="BF637" s="212"/>
      <c r="BG637" s="214"/>
      <c r="BH637" s="214"/>
      <c r="BI637" s="227"/>
      <c r="BJ637" s="227"/>
      <c r="BK637" s="227"/>
      <c r="BL637" s="249"/>
      <c r="BM637" s="214"/>
      <c r="BN637" s="214"/>
      <c r="BO637" s="214"/>
      <c r="BP637" s="214"/>
      <c r="BQ637" s="214"/>
      <c r="BR637" s="214"/>
      <c r="BS637" s="214"/>
      <c r="BT637" s="215"/>
      <c r="BU637" s="216"/>
      <c r="BV637" s="217"/>
      <c r="BW637" s="213"/>
    </row>
    <row r="638" spans="2:75" ht="15.75" customHeight="1">
      <c r="B638" s="394" t="s">
        <v>87</v>
      </c>
      <c r="C638" s="395">
        <v>18832847000106</v>
      </c>
      <c r="D638" s="396" t="s">
        <v>27</v>
      </c>
      <c r="E638" s="396" t="s">
        <v>910</v>
      </c>
      <c r="F638" s="396"/>
      <c r="G638" s="397"/>
      <c r="H638" s="397" t="s">
        <v>1693</v>
      </c>
      <c r="I638" s="397" t="s">
        <v>62</v>
      </c>
      <c r="J638" s="397" t="s">
        <v>904</v>
      </c>
      <c r="K638" s="398" t="s">
        <v>81</v>
      </c>
      <c r="L638" s="399"/>
      <c r="M638" s="399" t="s">
        <v>1775</v>
      </c>
      <c r="N638" s="398">
        <v>350729</v>
      </c>
      <c r="O638" s="398" t="s">
        <v>1678</v>
      </c>
      <c r="P638" s="402">
        <v>41575</v>
      </c>
      <c r="Q638" s="403">
        <v>207692558.41999999</v>
      </c>
      <c r="R638" s="403">
        <v>225616883.67063481</v>
      </c>
      <c r="S638" s="398">
        <v>20</v>
      </c>
      <c r="T638" s="400">
        <v>-3.578473345184463E-3</v>
      </c>
      <c r="U638" s="400">
        <v>-4.6259623384522483E-2</v>
      </c>
      <c r="V638" s="400">
        <v>-0.31489997678305703</v>
      </c>
      <c r="W638" s="400">
        <v>-3.0870727146401062</v>
      </c>
      <c r="X638" s="400">
        <v>-0.30987055412428322</v>
      </c>
      <c r="Y638" s="400">
        <v>-2.3498047031796996</v>
      </c>
      <c r="Z638" s="400">
        <v>0.77442558695012464</v>
      </c>
      <c r="AA638" s="400">
        <v>4.4020860959099197</v>
      </c>
      <c r="AB638" s="400">
        <v>0.65317564666938055</v>
      </c>
      <c r="AC638" s="404">
        <v>-0.40316206378257308</v>
      </c>
      <c r="AD638" s="607" t="s">
        <v>62</v>
      </c>
      <c r="AE638" s="401" t="s">
        <v>692</v>
      </c>
      <c r="AF638" s="401" t="s">
        <v>1028</v>
      </c>
      <c r="AG638" s="405" t="s">
        <v>1836</v>
      </c>
      <c r="AH638" s="405" t="s">
        <v>1024</v>
      </c>
      <c r="AI638" s="405">
        <v>500000</v>
      </c>
      <c r="AJ638" s="405">
        <v>1000</v>
      </c>
      <c r="AK638" s="405">
        <v>5000</v>
      </c>
      <c r="AL638" s="400">
        <v>0.02</v>
      </c>
      <c r="AM638" s="400">
        <v>0.2</v>
      </c>
      <c r="AN638" s="400" t="s">
        <v>62</v>
      </c>
      <c r="AO638" s="401" t="s">
        <v>1678</v>
      </c>
      <c r="AP638" s="401" t="s">
        <v>24</v>
      </c>
      <c r="AQ638" s="407" t="s">
        <v>972</v>
      </c>
      <c r="AR638" s="400">
        <v>3.3333333333333331E-3</v>
      </c>
      <c r="AS638" s="400">
        <v>3.3333333333333331E-3</v>
      </c>
      <c r="AT638" s="400"/>
      <c r="AW638" s="226"/>
      <c r="AX638" s="226"/>
      <c r="AY638" s="212"/>
      <c r="AZ638" s="212"/>
      <c r="BA638" s="212"/>
      <c r="BB638" s="214"/>
      <c r="BC638" s="212"/>
      <c r="BD638" s="212"/>
      <c r="BE638" s="212"/>
      <c r="BF638" s="212"/>
      <c r="BG638" s="214"/>
      <c r="BH638" s="214"/>
      <c r="BI638" s="227"/>
      <c r="BJ638" s="227"/>
      <c r="BK638" s="227"/>
      <c r="BL638" s="249"/>
      <c r="BM638" s="214"/>
      <c r="BN638" s="214"/>
      <c r="BO638" s="214"/>
      <c r="BP638" s="214"/>
      <c r="BQ638" s="214"/>
      <c r="BR638" s="214"/>
      <c r="BS638" s="214"/>
      <c r="BT638" s="215"/>
      <c r="BU638" s="216"/>
      <c r="BV638" s="217"/>
      <c r="BW638" s="213"/>
    </row>
    <row r="639" spans="2:75" ht="15.75" customHeight="1">
      <c r="B639" s="394" t="s">
        <v>1078</v>
      </c>
      <c r="C639" s="395">
        <v>44613740000179</v>
      </c>
      <c r="D639" s="396" t="s">
        <v>24</v>
      </c>
      <c r="E639" s="396" t="s">
        <v>911</v>
      </c>
      <c r="F639" s="396" t="s">
        <v>915</v>
      </c>
      <c r="G639" s="397" t="s">
        <v>62</v>
      </c>
      <c r="H639" s="397" t="s">
        <v>1693</v>
      </c>
      <c r="I639" s="397" t="s">
        <v>62</v>
      </c>
      <c r="J639" s="397"/>
      <c r="K639" s="398" t="s">
        <v>81</v>
      </c>
      <c r="L639" s="399"/>
      <c r="M639" s="399" t="s">
        <v>62</v>
      </c>
      <c r="N639" s="398">
        <v>637157</v>
      </c>
      <c r="O639" s="398" t="s">
        <v>1675</v>
      </c>
      <c r="P639" s="402">
        <v>44593</v>
      </c>
      <c r="Q639" s="403">
        <v>6482358.4500000002</v>
      </c>
      <c r="R639" s="403" t="s">
        <v>1781</v>
      </c>
      <c r="S639" s="398">
        <v>21</v>
      </c>
      <c r="T639" s="400" t="s">
        <v>1781</v>
      </c>
      <c r="U639" s="400" t="s">
        <v>1781</v>
      </c>
      <c r="V639" s="400" t="s">
        <v>1781</v>
      </c>
      <c r="W639" s="400" t="s">
        <v>1781</v>
      </c>
      <c r="X639" s="400" t="s">
        <v>1781</v>
      </c>
      <c r="Y639" s="400" t="s">
        <v>1781</v>
      </c>
      <c r="Z639" s="400" t="s">
        <v>1781</v>
      </c>
      <c r="AA639" s="400" t="s">
        <v>1781</v>
      </c>
      <c r="AB639" s="400" t="s">
        <v>1781</v>
      </c>
      <c r="AC639" s="404" t="s">
        <v>1781</v>
      </c>
      <c r="AD639" s="607">
        <v>44574244000153</v>
      </c>
      <c r="AE639" s="401" t="s">
        <v>151</v>
      </c>
      <c r="AF639" s="401" t="s">
        <v>1018</v>
      </c>
      <c r="AG639" s="405" t="s">
        <v>1835</v>
      </c>
      <c r="AH639" s="405" t="s">
        <v>1024</v>
      </c>
      <c r="AI639" s="405">
        <v>1000</v>
      </c>
      <c r="AJ639" s="405">
        <v>500</v>
      </c>
      <c r="AK639" s="405">
        <v>500</v>
      </c>
      <c r="AL639" s="400">
        <v>1.4999999999999999E-2</v>
      </c>
      <c r="AM639" s="400">
        <v>0.2</v>
      </c>
      <c r="AN639" s="400" t="s">
        <v>1798</v>
      </c>
      <c r="AO639" s="401" t="s">
        <v>1678</v>
      </c>
      <c r="AP639" s="401" t="s">
        <v>24</v>
      </c>
      <c r="AQ639" s="407" t="s">
        <v>966</v>
      </c>
      <c r="AR639" s="400">
        <v>4.0000000000000001E-3</v>
      </c>
      <c r="AS639" s="400">
        <v>4.0000000000000001E-3</v>
      </c>
      <c r="AT639" s="400"/>
      <c r="AW639" s="226"/>
      <c r="AX639" s="226"/>
      <c r="AY639" s="212"/>
      <c r="AZ639" s="212"/>
      <c r="BA639" s="212"/>
      <c r="BB639" s="214"/>
      <c r="BC639" s="212"/>
      <c r="BD639" s="212"/>
      <c r="BE639" s="212"/>
      <c r="BF639" s="212"/>
      <c r="BG639" s="214"/>
      <c r="BH639" s="214"/>
      <c r="BI639" s="227"/>
      <c r="BJ639" s="227"/>
      <c r="BK639" s="227"/>
      <c r="BL639" s="249"/>
      <c r="BM639" s="214"/>
      <c r="BN639" s="214"/>
      <c r="BO639" s="214"/>
      <c r="BP639" s="214"/>
      <c r="BQ639" s="214"/>
      <c r="BR639" s="214"/>
      <c r="BS639" s="214"/>
      <c r="BT639" s="215"/>
      <c r="BU639" s="216"/>
      <c r="BV639" s="217"/>
      <c r="BW639" s="213"/>
    </row>
    <row r="640" spans="2:75" ht="15.75" customHeight="1">
      <c r="B640" s="394" t="s">
        <v>189</v>
      </c>
      <c r="C640" s="395">
        <v>9528698000197</v>
      </c>
      <c r="D640" s="396" t="s">
        <v>24</v>
      </c>
      <c r="E640" s="396" t="s">
        <v>911</v>
      </c>
      <c r="F640" s="396" t="s">
        <v>915</v>
      </c>
      <c r="G640" s="397"/>
      <c r="H640" s="397" t="s">
        <v>1692</v>
      </c>
      <c r="I640" s="397" t="s">
        <v>62</v>
      </c>
      <c r="J640" s="397" t="s">
        <v>907</v>
      </c>
      <c r="K640" s="398" t="s">
        <v>81</v>
      </c>
      <c r="L640" s="399"/>
      <c r="M640" s="399" t="s">
        <v>1775</v>
      </c>
      <c r="N640" s="398">
        <v>210269</v>
      </c>
      <c r="O640" s="398" t="s">
        <v>1675</v>
      </c>
      <c r="P640" s="402">
        <v>39598</v>
      </c>
      <c r="Q640" s="403">
        <v>59465357.689999998</v>
      </c>
      <c r="R640" s="403">
        <v>77905470.258769751</v>
      </c>
      <c r="S640" s="398">
        <v>21</v>
      </c>
      <c r="T640" s="400">
        <v>0.11284744362569943</v>
      </c>
      <c r="U640" s="400">
        <v>1.4588009294678408</v>
      </c>
      <c r="V640" s="400">
        <v>0.11607136863595868</v>
      </c>
      <c r="W640" s="400">
        <v>1.1378875245642148</v>
      </c>
      <c r="X640" s="400">
        <v>0.15206030119433955</v>
      </c>
      <c r="Y640" s="400">
        <v>1.1531008873146096</v>
      </c>
      <c r="Z640" s="400">
        <v>0.15829418132623263</v>
      </c>
      <c r="AA640" s="400">
        <v>0.89979544377390241</v>
      </c>
      <c r="AB640" s="400">
        <v>2.3592805477186098E-2</v>
      </c>
      <c r="AC640" s="404">
        <v>0.54947583754393958</v>
      </c>
      <c r="AD640" s="607" t="s">
        <v>62</v>
      </c>
      <c r="AE640" s="401" t="s">
        <v>190</v>
      </c>
      <c r="AF640" s="401" t="s">
        <v>1026</v>
      </c>
      <c r="AG640" s="405" t="s">
        <v>1027</v>
      </c>
      <c r="AH640" s="405" t="s">
        <v>1024</v>
      </c>
      <c r="AI640" s="405">
        <v>20000</v>
      </c>
      <c r="AJ640" s="405">
        <v>1000</v>
      </c>
      <c r="AK640" s="405">
        <v>20000</v>
      </c>
      <c r="AL640" s="400">
        <v>1.37E-2</v>
      </c>
      <c r="AM640" s="400">
        <v>0.2</v>
      </c>
      <c r="AN640" s="400" t="s">
        <v>103</v>
      </c>
      <c r="AO640" s="401" t="s">
        <v>1678</v>
      </c>
      <c r="AP640" s="401" t="s">
        <v>24</v>
      </c>
      <c r="AQ640" s="407" t="s">
        <v>962</v>
      </c>
      <c r="AR640" s="400">
        <v>3.4845999999999996E-3</v>
      </c>
      <c r="AS640" s="400">
        <v>3.4845999999999996E-3</v>
      </c>
      <c r="AT640" s="400"/>
      <c r="AX640" s="226"/>
      <c r="AY640" s="212"/>
      <c r="AZ640" s="212"/>
      <c r="BA640" s="212"/>
      <c r="BB640" s="214"/>
      <c r="BC640" s="212"/>
      <c r="BD640" s="212"/>
      <c r="BE640" s="212"/>
      <c r="BF640" s="212"/>
      <c r="BG640" s="214"/>
      <c r="BH640" s="214"/>
      <c r="BI640" s="227"/>
      <c r="BJ640" s="227"/>
      <c r="BK640" s="227"/>
      <c r="BL640" s="214"/>
      <c r="BM640" s="214"/>
      <c r="BN640" s="214"/>
      <c r="BO640" s="214"/>
      <c r="BP640" s="214"/>
      <c r="BQ640" s="214"/>
      <c r="BR640" s="214"/>
      <c r="BS640" s="214"/>
      <c r="BT640" s="215"/>
      <c r="BU640" s="216"/>
      <c r="BV640" s="217"/>
      <c r="BW640" s="213"/>
    </row>
    <row r="641" spans="2:75" ht="15.75" customHeight="1">
      <c r="B641" s="394" t="s">
        <v>323</v>
      </c>
      <c r="C641" s="395">
        <v>26846429000198</v>
      </c>
      <c r="D641" s="396" t="s">
        <v>27</v>
      </c>
      <c r="E641" s="396" t="s">
        <v>903</v>
      </c>
      <c r="F641" s="396"/>
      <c r="G641" s="397"/>
      <c r="H641" s="397" t="s">
        <v>62</v>
      </c>
      <c r="I641" s="397" t="s">
        <v>62</v>
      </c>
      <c r="J641" s="397" t="s">
        <v>904</v>
      </c>
      <c r="K641" s="398" t="s">
        <v>81</v>
      </c>
      <c r="L641" s="399"/>
      <c r="M641" s="399" t="s">
        <v>62</v>
      </c>
      <c r="N641" s="398">
        <v>434213</v>
      </c>
      <c r="O641" s="398" t="s">
        <v>1675</v>
      </c>
      <c r="P641" s="402">
        <v>42765</v>
      </c>
      <c r="Q641" s="403">
        <v>28360288.75</v>
      </c>
      <c r="R641" s="403">
        <v>35238652.431111105</v>
      </c>
      <c r="S641" s="398">
        <v>21</v>
      </c>
      <c r="T641" s="400">
        <v>-0.28289754196510153</v>
      </c>
      <c r="U641" s="400">
        <v>-3.6570717413121172</v>
      </c>
      <c r="V641" s="400">
        <v>-0.32510077016293315</v>
      </c>
      <c r="W641" s="400">
        <v>-3.1870745985157334</v>
      </c>
      <c r="X641" s="400">
        <v>-0.16483400453028707</v>
      </c>
      <c r="Y641" s="400">
        <v>-1.2499662001890719</v>
      </c>
      <c r="Z641" s="400">
        <v>0.11924015451458669</v>
      </c>
      <c r="AA641" s="400">
        <v>0.67779969451941413</v>
      </c>
      <c r="AB641" s="400">
        <v>0.25667098285230833</v>
      </c>
      <c r="AC641" s="404">
        <v>-1.7812448441553521</v>
      </c>
      <c r="AD641" s="607" t="s">
        <v>62</v>
      </c>
      <c r="AE641" s="401" t="s">
        <v>324</v>
      </c>
      <c r="AF641" s="401" t="s">
        <v>1072</v>
      </c>
      <c r="AG641" s="405" t="s">
        <v>1837</v>
      </c>
      <c r="AH641" s="405" t="s">
        <v>1019</v>
      </c>
      <c r="AI641" s="405">
        <v>10000</v>
      </c>
      <c r="AJ641" s="405">
        <v>5000</v>
      </c>
      <c r="AK641" s="405">
        <v>5000</v>
      </c>
      <c r="AL641" s="400">
        <v>0.02</v>
      </c>
      <c r="AM641" s="400">
        <v>0.2</v>
      </c>
      <c r="AN641" s="400" t="s">
        <v>62</v>
      </c>
      <c r="AO641" s="401" t="s">
        <v>1678</v>
      </c>
      <c r="AP641" s="401" t="s">
        <v>1021</v>
      </c>
      <c r="AQ641" s="407" t="s">
        <v>985</v>
      </c>
      <c r="AR641" s="400">
        <v>4.0000000000000001E-3</v>
      </c>
      <c r="AS641" s="400">
        <v>4.0000000000000001E-3</v>
      </c>
      <c r="AT641" s="400"/>
      <c r="AX641" s="226"/>
      <c r="AY641" s="212"/>
      <c r="AZ641" s="212"/>
      <c r="BA641" s="212"/>
      <c r="BB641" s="214"/>
      <c r="BC641" s="212"/>
      <c r="BD641" s="212"/>
      <c r="BE641" s="212"/>
      <c r="BF641" s="212"/>
      <c r="BG641" s="214"/>
      <c r="BH641" s="214"/>
      <c r="BI641" s="227"/>
      <c r="BJ641" s="227"/>
      <c r="BK641" s="227"/>
      <c r="BL641" s="214"/>
      <c r="BM641" s="214"/>
      <c r="BN641" s="214"/>
      <c r="BO641" s="214"/>
      <c r="BP641" s="214"/>
      <c r="BQ641" s="214"/>
      <c r="BR641" s="214"/>
      <c r="BS641" s="214"/>
      <c r="BT641" s="215"/>
      <c r="BU641" s="216"/>
      <c r="BV641" s="217"/>
      <c r="BW641" s="213"/>
    </row>
    <row r="642" spans="2:75" ht="15.75" customHeight="1">
      <c r="B642" s="394" t="s">
        <v>1766</v>
      </c>
      <c r="C642" s="395">
        <v>42449356000157</v>
      </c>
      <c r="D642" s="396" t="s">
        <v>18</v>
      </c>
      <c r="E642" s="396" t="s">
        <v>916</v>
      </c>
      <c r="F642" s="396" t="s">
        <v>961</v>
      </c>
      <c r="G642" s="397"/>
      <c r="H642" s="397" t="s">
        <v>62</v>
      </c>
      <c r="I642" s="397" t="s">
        <v>1658</v>
      </c>
      <c r="J642" s="397" t="s">
        <v>904</v>
      </c>
      <c r="K642" s="398" t="s">
        <v>81</v>
      </c>
      <c r="L642" s="399"/>
      <c r="M642" s="399" t="s">
        <v>1775</v>
      </c>
      <c r="N642" s="398">
        <v>667218</v>
      </c>
      <c r="O642" s="398" t="s">
        <v>1675</v>
      </c>
      <c r="P642" s="402">
        <v>44753</v>
      </c>
      <c r="Q642" s="403">
        <v>9459972.5999999996</v>
      </c>
      <c r="R642" s="403" t="s">
        <v>1781</v>
      </c>
      <c r="S642" s="398">
        <v>22</v>
      </c>
      <c r="T642" s="400" t="s">
        <v>1781</v>
      </c>
      <c r="U642" s="400" t="s">
        <v>1781</v>
      </c>
      <c r="V642" s="400" t="s">
        <v>1781</v>
      </c>
      <c r="W642" s="400" t="s">
        <v>1781</v>
      </c>
      <c r="X642" s="400" t="s">
        <v>1781</v>
      </c>
      <c r="Y642" s="400" t="s">
        <v>1781</v>
      </c>
      <c r="Z642" s="400" t="s">
        <v>1781</v>
      </c>
      <c r="AA642" s="400" t="s">
        <v>1781</v>
      </c>
      <c r="AB642" s="400" t="s">
        <v>1781</v>
      </c>
      <c r="AC642" s="404" t="s">
        <v>1781</v>
      </c>
      <c r="AD642" s="607">
        <v>28840203000105</v>
      </c>
      <c r="AE642" s="401" t="s">
        <v>1331</v>
      </c>
      <c r="AF642" s="401" t="s">
        <v>1023</v>
      </c>
      <c r="AG642" s="405" t="s">
        <v>96</v>
      </c>
      <c r="AH642" s="405" t="s">
        <v>1019</v>
      </c>
      <c r="AI642" s="405">
        <v>0</v>
      </c>
      <c r="AJ642" s="405">
        <v>0</v>
      </c>
      <c r="AK642" s="405">
        <v>0</v>
      </c>
      <c r="AL642" s="400">
        <v>6.0000000000000001E-3</v>
      </c>
      <c r="AM642" s="400">
        <v>0.2</v>
      </c>
      <c r="AN642" s="400" t="s">
        <v>103</v>
      </c>
      <c r="AO642" s="401" t="s">
        <v>1678</v>
      </c>
      <c r="AP642" s="401" t="s">
        <v>24</v>
      </c>
      <c r="AQ642" s="407" t="s">
        <v>966</v>
      </c>
      <c r="AR642" s="400" t="s">
        <v>62</v>
      </c>
      <c r="AS642" s="400" t="s">
        <v>62</v>
      </c>
      <c r="AT642" s="400"/>
      <c r="AW642" s="226"/>
      <c r="AX642" s="226"/>
      <c r="AY642" s="212"/>
      <c r="AZ642" s="212"/>
      <c r="BA642" s="212"/>
      <c r="BB642" s="212"/>
      <c r="BC642" s="212"/>
      <c r="BD642" s="212"/>
      <c r="BE642" s="212"/>
      <c r="BF642" s="212"/>
      <c r="BG642" s="214"/>
      <c r="BH642" s="214"/>
      <c r="BI642" s="227"/>
      <c r="BJ642" s="227"/>
      <c r="BK642" s="227"/>
      <c r="BL642" s="249"/>
      <c r="BM642" s="214"/>
      <c r="BN642" s="214"/>
      <c r="BO642" s="214"/>
      <c r="BP642" s="214"/>
      <c r="BQ642" s="214"/>
      <c r="BR642" s="214"/>
      <c r="BS642" s="214"/>
      <c r="BT642" s="214"/>
      <c r="BU642" s="214"/>
      <c r="BV642" s="217"/>
      <c r="BW642" s="212"/>
    </row>
    <row r="643" spans="2:75" ht="15.75" customHeight="1">
      <c r="B643" s="394" t="s">
        <v>1330</v>
      </c>
      <c r="C643" s="395">
        <v>42826922000100</v>
      </c>
      <c r="D643" s="396" t="s">
        <v>18</v>
      </c>
      <c r="E643" s="396" t="s">
        <v>917</v>
      </c>
      <c r="F643" s="396" t="s">
        <v>990</v>
      </c>
      <c r="G643" s="397" t="s">
        <v>1183</v>
      </c>
      <c r="H643" s="397" t="s">
        <v>62</v>
      </c>
      <c r="I643" s="397"/>
      <c r="J643" s="397" t="s">
        <v>904</v>
      </c>
      <c r="K643" s="398" t="s">
        <v>81</v>
      </c>
      <c r="L643" s="399"/>
      <c r="M643" s="399" t="s">
        <v>62</v>
      </c>
      <c r="N643" s="398">
        <v>645923</v>
      </c>
      <c r="O643" s="398" t="s">
        <v>1675</v>
      </c>
      <c r="P643" s="402">
        <v>44659</v>
      </c>
      <c r="Q643" s="403">
        <v>3094449.64</v>
      </c>
      <c r="R643" s="403" t="s">
        <v>1781</v>
      </c>
      <c r="S643" s="398">
        <v>22</v>
      </c>
      <c r="T643" s="400" t="s">
        <v>1781</v>
      </c>
      <c r="U643" s="400" t="s">
        <v>1781</v>
      </c>
      <c r="V643" s="400" t="s">
        <v>1781</v>
      </c>
      <c r="W643" s="400" t="s">
        <v>1781</v>
      </c>
      <c r="X643" s="400" t="s">
        <v>1781</v>
      </c>
      <c r="Y643" s="400" t="s">
        <v>1781</v>
      </c>
      <c r="Z643" s="400" t="s">
        <v>1781</v>
      </c>
      <c r="AA643" s="400" t="s">
        <v>1781</v>
      </c>
      <c r="AB643" s="400" t="s">
        <v>1781</v>
      </c>
      <c r="AC643" s="404" t="s">
        <v>1781</v>
      </c>
      <c r="AD643" s="607">
        <v>42378579000170</v>
      </c>
      <c r="AE643" s="401" t="s">
        <v>1331</v>
      </c>
      <c r="AF643" s="401" t="s">
        <v>1023</v>
      </c>
      <c r="AG643" s="405" t="s">
        <v>96</v>
      </c>
      <c r="AH643" s="405" t="s">
        <v>1024</v>
      </c>
      <c r="AI643" s="405">
        <v>0</v>
      </c>
      <c r="AJ643" s="405">
        <v>0</v>
      </c>
      <c r="AK643" s="405">
        <v>0</v>
      </c>
      <c r="AL643" s="400">
        <v>8.5000000000000006E-3</v>
      </c>
      <c r="AM643" s="400">
        <v>0.2</v>
      </c>
      <c r="AN643" s="400" t="s">
        <v>931</v>
      </c>
      <c r="AO643" s="401" t="s">
        <v>1678</v>
      </c>
      <c r="AP643" s="401" t="s">
        <v>18</v>
      </c>
      <c r="AQ643" s="407" t="s">
        <v>973</v>
      </c>
      <c r="AR643" s="400">
        <v>1.9833333333333335E-3</v>
      </c>
      <c r="AS643" s="400">
        <v>1.9833333333333335E-3</v>
      </c>
      <c r="AT643" s="400"/>
      <c r="AW643" s="226"/>
      <c r="AX643" s="226"/>
      <c r="AY643" s="212"/>
      <c r="AZ643" s="212"/>
      <c r="BA643" s="212"/>
      <c r="BB643" s="212"/>
      <c r="BC643" s="212"/>
      <c r="BD643" s="212"/>
      <c r="BE643" s="212"/>
      <c r="BF643" s="212"/>
      <c r="BG643" s="214"/>
      <c r="BH643" s="214"/>
      <c r="BI643" s="227"/>
      <c r="BJ643" s="227"/>
      <c r="BK643" s="227"/>
      <c r="BL643" s="249"/>
      <c r="BM643" s="214"/>
      <c r="BN643" s="214"/>
      <c r="BO643" s="214"/>
      <c r="BP643" s="214"/>
      <c r="BQ643" s="214"/>
      <c r="BR643" s="214"/>
      <c r="BS643" s="214"/>
      <c r="BT643" s="214"/>
      <c r="BU643" s="214"/>
      <c r="BV643" s="217"/>
      <c r="BW643" s="212"/>
    </row>
    <row r="644" spans="2:75" ht="15.75" customHeight="1">
      <c r="B644" s="394" t="s">
        <v>1077</v>
      </c>
      <c r="C644" s="395">
        <v>34172497000147</v>
      </c>
      <c r="D644" s="396" t="s">
        <v>24</v>
      </c>
      <c r="E644" s="396" t="s">
        <v>911</v>
      </c>
      <c r="F644" s="396" t="s">
        <v>915</v>
      </c>
      <c r="G644" s="397" t="s">
        <v>62</v>
      </c>
      <c r="H644" s="397" t="s">
        <v>1693</v>
      </c>
      <c r="I644" s="397" t="s">
        <v>62</v>
      </c>
      <c r="J644" s="397"/>
      <c r="K644" s="398" t="s">
        <v>81</v>
      </c>
      <c r="L644" s="399"/>
      <c r="M644" s="399" t="s">
        <v>62</v>
      </c>
      <c r="N644" s="398">
        <v>511897</v>
      </c>
      <c r="O644" s="398" t="s">
        <v>1675</v>
      </c>
      <c r="P644" s="402">
        <v>43761</v>
      </c>
      <c r="Q644" s="403">
        <v>134863015.97999999</v>
      </c>
      <c r="R644" s="403">
        <v>103804881.52484126</v>
      </c>
      <c r="S644" s="398">
        <v>22</v>
      </c>
      <c r="T644" s="400">
        <v>0.16925203498212538</v>
      </c>
      <c r="U644" s="400">
        <v>2.1879540910576623</v>
      </c>
      <c r="V644" s="400">
        <v>0.21103169841887337</v>
      </c>
      <c r="W644" s="400">
        <v>2.0688162786429127</v>
      </c>
      <c r="X644" s="400">
        <v>0.24211266992865021</v>
      </c>
      <c r="Y644" s="400">
        <v>1.8359843583897113</v>
      </c>
      <c r="Z644" s="400" t="s">
        <v>1781</v>
      </c>
      <c r="AA644" s="400" t="s">
        <v>1781</v>
      </c>
      <c r="AB644" s="400">
        <v>0.10320283322254376</v>
      </c>
      <c r="AC644" s="404">
        <v>0.96606721666971918</v>
      </c>
      <c r="AD644" s="607">
        <v>37953365000140</v>
      </c>
      <c r="AE644" s="401" t="s">
        <v>151</v>
      </c>
      <c r="AF644" s="401" t="s">
        <v>1018</v>
      </c>
      <c r="AG644" s="405" t="s">
        <v>1835</v>
      </c>
      <c r="AH644" s="405" t="s">
        <v>1019</v>
      </c>
      <c r="AI644" s="405">
        <v>10000</v>
      </c>
      <c r="AJ644" s="405">
        <v>2000</v>
      </c>
      <c r="AK644" s="405">
        <v>2000</v>
      </c>
      <c r="AL644" s="400">
        <v>0.02</v>
      </c>
      <c r="AM644" s="400">
        <v>0.2</v>
      </c>
      <c r="AN644" s="400" t="s">
        <v>62</v>
      </c>
      <c r="AO644" s="401" t="s">
        <v>1678</v>
      </c>
      <c r="AP644" s="401" t="s">
        <v>24</v>
      </c>
      <c r="AQ644" s="407" t="s">
        <v>966</v>
      </c>
      <c r="AR644" s="400">
        <v>5.3333333333333332E-3</v>
      </c>
      <c r="AS644" s="400">
        <v>5.3333333333333332E-3</v>
      </c>
      <c r="AT644" s="400"/>
      <c r="AW644" s="226"/>
      <c r="AX644" s="226"/>
      <c r="AY644" s="212"/>
      <c r="AZ644" s="212"/>
      <c r="BA644" s="212"/>
      <c r="BB644" s="212"/>
      <c r="BC644" s="212"/>
      <c r="BD644" s="212"/>
      <c r="BE644" s="212"/>
      <c r="BF644" s="212"/>
      <c r="BG644" s="214"/>
      <c r="BH644" s="214"/>
      <c r="BI644" s="227"/>
      <c r="BJ644" s="227"/>
      <c r="BK644" s="227"/>
      <c r="BL644" s="249"/>
      <c r="BM644" s="214"/>
      <c r="BN644" s="214"/>
      <c r="BO644" s="214"/>
      <c r="BP644" s="214"/>
      <c r="BQ644" s="214"/>
      <c r="BR644" s="214"/>
      <c r="BS644" s="214"/>
      <c r="BT644" s="214"/>
      <c r="BU644" s="214"/>
      <c r="BV644" s="217"/>
      <c r="BW644" s="212"/>
    </row>
    <row r="645" spans="2:75" ht="15.75" customHeight="1">
      <c r="B645" s="394" t="s">
        <v>391</v>
      </c>
      <c r="C645" s="395">
        <v>35727276000150</v>
      </c>
      <c r="D645" s="396" t="s">
        <v>24</v>
      </c>
      <c r="E645" s="396" t="s">
        <v>911</v>
      </c>
      <c r="F645" s="396" t="s">
        <v>915</v>
      </c>
      <c r="G645" s="397"/>
      <c r="H645" s="397" t="s">
        <v>1692</v>
      </c>
      <c r="I645" s="397" t="s">
        <v>62</v>
      </c>
      <c r="J645" s="397" t="s">
        <v>904</v>
      </c>
      <c r="K645" s="398" t="s">
        <v>81</v>
      </c>
      <c r="L645" s="399"/>
      <c r="M645" s="399" t="s">
        <v>62</v>
      </c>
      <c r="N645" s="398">
        <v>592293</v>
      </c>
      <c r="O645" s="398" t="s">
        <v>1675</v>
      </c>
      <c r="P645" s="402">
        <v>44316</v>
      </c>
      <c r="Q645" s="403">
        <v>151792795.94</v>
      </c>
      <c r="R645" s="403">
        <v>100900091.06603168</v>
      </c>
      <c r="S645" s="398">
        <v>22</v>
      </c>
      <c r="T645" s="400">
        <v>0.14165406768726774</v>
      </c>
      <c r="U645" s="400">
        <v>1.8311897812280267</v>
      </c>
      <c r="V645" s="400">
        <v>0.22729452945541717</v>
      </c>
      <c r="W645" s="400">
        <v>2.2282464014031436</v>
      </c>
      <c r="X645" s="400" t="s">
        <v>1781</v>
      </c>
      <c r="Y645" s="400" t="s">
        <v>1781</v>
      </c>
      <c r="Z645" s="400" t="s">
        <v>1781</v>
      </c>
      <c r="AA645" s="400" t="s">
        <v>1781</v>
      </c>
      <c r="AB645" s="400">
        <v>3.0762877652949314E-2</v>
      </c>
      <c r="AC645" s="404">
        <v>3.5176857581464653</v>
      </c>
      <c r="AD645" s="607">
        <v>40671799000162</v>
      </c>
      <c r="AE645" s="401" t="s">
        <v>96</v>
      </c>
      <c r="AF645" s="401" t="s">
        <v>1023</v>
      </c>
      <c r="AG645" s="405" t="s">
        <v>96</v>
      </c>
      <c r="AH645" s="405" t="s">
        <v>1024</v>
      </c>
      <c r="AI645" s="405">
        <v>100</v>
      </c>
      <c r="AJ645" s="405">
        <v>1</v>
      </c>
      <c r="AK645" s="405">
        <v>100</v>
      </c>
      <c r="AL645" s="400">
        <v>0.02</v>
      </c>
      <c r="AM645" s="400">
        <v>0.2</v>
      </c>
      <c r="AN645" s="400" t="s">
        <v>103</v>
      </c>
      <c r="AO645" s="401" t="s">
        <v>1678</v>
      </c>
      <c r="AP645" s="401" t="s">
        <v>24</v>
      </c>
      <c r="AQ645" s="407" t="s">
        <v>966</v>
      </c>
      <c r="AR645" s="400">
        <v>4.6666666666666662E-3</v>
      </c>
      <c r="AS645" s="400">
        <v>4.6666666666666662E-3</v>
      </c>
      <c r="AT645" s="400"/>
      <c r="AX645" s="226"/>
      <c r="AY645" s="212"/>
      <c r="AZ645" s="212"/>
      <c r="BA645" s="212"/>
      <c r="BB645" s="214"/>
      <c r="BC645" s="212"/>
      <c r="BD645" s="212"/>
      <c r="BE645" s="212"/>
      <c r="BF645" s="212"/>
      <c r="BG645" s="214"/>
      <c r="BH645" s="214"/>
      <c r="BI645" s="227"/>
      <c r="BJ645" s="227"/>
      <c r="BK645" s="227"/>
      <c r="BL645" s="214"/>
      <c r="BM645" s="214"/>
      <c r="BN645" s="214"/>
      <c r="BO645" s="214"/>
      <c r="BP645" s="214"/>
      <c r="BQ645" s="214"/>
      <c r="BR645" s="214"/>
      <c r="BS645" s="214"/>
      <c r="BT645" s="215"/>
      <c r="BU645" s="216"/>
      <c r="BV645" s="217"/>
      <c r="BW645" s="213"/>
    </row>
    <row r="646" spans="2:75" ht="15.75" customHeight="1">
      <c r="B646" s="394" t="s">
        <v>1589</v>
      </c>
      <c r="C646" s="395">
        <v>27477408000105</v>
      </c>
      <c r="D646" s="396" t="s">
        <v>24</v>
      </c>
      <c r="E646" s="396" t="s">
        <v>911</v>
      </c>
      <c r="F646" s="396" t="s">
        <v>915</v>
      </c>
      <c r="G646" s="397" t="s">
        <v>62</v>
      </c>
      <c r="H646" s="397" t="s">
        <v>1693</v>
      </c>
      <c r="I646" s="397" t="s">
        <v>62</v>
      </c>
      <c r="J646" s="397"/>
      <c r="K646" s="398" t="s">
        <v>81</v>
      </c>
      <c r="L646" s="399"/>
      <c r="M646" s="399" t="s">
        <v>1775</v>
      </c>
      <c r="N646" s="398">
        <v>467006</v>
      </c>
      <c r="O646" s="398" t="s">
        <v>1675</v>
      </c>
      <c r="P646" s="402">
        <v>43250</v>
      </c>
      <c r="Q646" s="403">
        <v>7071129.6200000001</v>
      </c>
      <c r="R646" s="403">
        <v>7531742.8688095268</v>
      </c>
      <c r="S646" s="398">
        <v>22</v>
      </c>
      <c r="T646" s="400">
        <v>5.1208992364081052E-2</v>
      </c>
      <c r="U646" s="400">
        <v>0.66198863933166019</v>
      </c>
      <c r="V646" s="400">
        <v>8.3701329998509655E-2</v>
      </c>
      <c r="W646" s="400">
        <v>0.82055290907658518</v>
      </c>
      <c r="X646" s="400">
        <v>8.1516849960175719E-2</v>
      </c>
      <c r="Y646" s="400">
        <v>0.61815708164380234</v>
      </c>
      <c r="Z646" s="400">
        <v>0.10725831593085955</v>
      </c>
      <c r="AA646" s="400">
        <v>0.60969103963807791</v>
      </c>
      <c r="AB646" s="400">
        <v>8.3455515601981528E-2</v>
      </c>
      <c r="AC646" s="404">
        <v>-0.15918708773512624</v>
      </c>
      <c r="AD646" s="607" t="s">
        <v>62</v>
      </c>
      <c r="AE646" s="401" t="s">
        <v>674</v>
      </c>
      <c r="AF646" s="401" t="s">
        <v>1045</v>
      </c>
      <c r="AG646" s="405" t="s">
        <v>1045</v>
      </c>
      <c r="AH646" s="405" t="s">
        <v>1024</v>
      </c>
      <c r="AI646" s="405">
        <v>100</v>
      </c>
      <c r="AJ646" s="405">
        <v>100</v>
      </c>
      <c r="AK646" s="405">
        <v>0</v>
      </c>
      <c r="AL646" s="400">
        <v>8.5000000000000006E-3</v>
      </c>
      <c r="AM646" s="400">
        <v>0.1</v>
      </c>
      <c r="AN646" s="400" t="s">
        <v>103</v>
      </c>
      <c r="AO646" s="401" t="s">
        <v>1678</v>
      </c>
      <c r="AP646" s="401" t="s">
        <v>24</v>
      </c>
      <c r="AQ646" s="407" t="s">
        <v>966</v>
      </c>
      <c r="AR646" s="400">
        <v>2.2666666666666668E-3</v>
      </c>
      <c r="AS646" s="400">
        <v>2.2666666666666668E-3</v>
      </c>
      <c r="AT646" s="400"/>
      <c r="AX646" s="226"/>
      <c r="AY646" s="212"/>
      <c r="AZ646" s="212"/>
      <c r="BA646" s="212"/>
      <c r="BB646" s="214"/>
      <c r="BC646" s="212"/>
      <c r="BD646" s="212"/>
      <c r="BE646" s="212"/>
      <c r="BF646" s="212"/>
      <c r="BG646" s="214"/>
      <c r="BH646" s="214"/>
      <c r="BI646" s="227"/>
      <c r="BJ646" s="227"/>
      <c r="BK646" s="227"/>
      <c r="BL646" s="214"/>
      <c r="BM646" s="214"/>
      <c r="BN646" s="214"/>
      <c r="BO646" s="214"/>
      <c r="BP646" s="214"/>
      <c r="BQ646" s="214"/>
      <c r="BR646" s="214"/>
      <c r="BS646" s="214"/>
      <c r="BT646" s="215"/>
      <c r="BU646" s="216"/>
      <c r="BV646" s="217"/>
      <c r="BW646" s="213"/>
    </row>
    <row r="647" spans="2:75" ht="15.75" customHeight="1">
      <c r="B647" s="394" t="s">
        <v>685</v>
      </c>
      <c r="C647" s="395">
        <v>10643371000145</v>
      </c>
      <c r="D647" s="396" t="s">
        <v>27</v>
      </c>
      <c r="E647" s="396" t="s">
        <v>903</v>
      </c>
      <c r="F647" s="396"/>
      <c r="G647" s="397"/>
      <c r="H647" s="397" t="s">
        <v>62</v>
      </c>
      <c r="I647" s="397" t="s">
        <v>62</v>
      </c>
      <c r="J647" s="397" t="s">
        <v>904</v>
      </c>
      <c r="K647" s="398" t="s">
        <v>81</v>
      </c>
      <c r="L647" s="399"/>
      <c r="M647" s="399" t="s">
        <v>62</v>
      </c>
      <c r="N647" s="398">
        <v>240631</v>
      </c>
      <c r="O647" s="398" t="s">
        <v>1675</v>
      </c>
      <c r="P647" s="402">
        <v>40177</v>
      </c>
      <c r="Q647" s="403">
        <v>131181360.73</v>
      </c>
      <c r="R647" s="403">
        <v>120305560.18480162</v>
      </c>
      <c r="S647" s="398">
        <v>22</v>
      </c>
      <c r="T647" s="400">
        <v>9.913064472544808E-2</v>
      </c>
      <c r="U647" s="400">
        <v>1.2814811928207175</v>
      </c>
      <c r="V647" s="400">
        <v>5.4576017230051121E-2</v>
      </c>
      <c r="W647" s="400">
        <v>0.53502745660946671</v>
      </c>
      <c r="X647" s="400">
        <v>0.27435821771082547</v>
      </c>
      <c r="Y647" s="400">
        <v>2.0805082049658883</v>
      </c>
      <c r="Z647" s="400">
        <v>0.36179184244729434</v>
      </c>
      <c r="AA647" s="400">
        <v>2.0565421211391834</v>
      </c>
      <c r="AB647" s="400">
        <v>0.1867500112375084</v>
      </c>
      <c r="AC647" s="404">
        <v>-0.14243076740086591</v>
      </c>
      <c r="AD647" s="607" t="s">
        <v>62</v>
      </c>
      <c r="AE647" s="401" t="s">
        <v>686</v>
      </c>
      <c r="AF647" s="401" t="s">
        <v>1023</v>
      </c>
      <c r="AG647" s="405" t="s">
        <v>96</v>
      </c>
      <c r="AH647" s="405" t="s">
        <v>1019</v>
      </c>
      <c r="AI647" s="405">
        <v>20000</v>
      </c>
      <c r="AJ647" s="405">
        <v>10000</v>
      </c>
      <c r="AK647" s="405">
        <v>20000</v>
      </c>
      <c r="AL647" s="400">
        <v>0.02</v>
      </c>
      <c r="AM647" s="400">
        <v>0.2</v>
      </c>
      <c r="AN647" s="400" t="s">
        <v>964</v>
      </c>
      <c r="AO647" s="401" t="s">
        <v>1678</v>
      </c>
      <c r="AP647" s="401" t="s">
        <v>1021</v>
      </c>
      <c r="AQ647" s="407" t="s">
        <v>957</v>
      </c>
      <c r="AR647" s="400">
        <v>4.0000000000000001E-3</v>
      </c>
      <c r="AS647" s="400">
        <v>4.0000000000000001E-3</v>
      </c>
      <c r="AT647" s="400"/>
      <c r="AX647" s="226"/>
      <c r="AY647" s="212"/>
      <c r="AZ647" s="212"/>
      <c r="BA647" s="212"/>
      <c r="BB647" s="214"/>
      <c r="BC647" s="212"/>
      <c r="BD647" s="212"/>
      <c r="BE647" s="212"/>
      <c r="BF647" s="212"/>
      <c r="BG647" s="214"/>
      <c r="BH647" s="214"/>
      <c r="BI647" s="227"/>
      <c r="BJ647" s="227"/>
      <c r="BK647" s="227"/>
      <c r="BL647" s="214"/>
      <c r="BM647" s="214"/>
      <c r="BN647" s="214"/>
      <c r="BO647" s="214"/>
      <c r="BP647" s="214"/>
      <c r="BQ647" s="214"/>
      <c r="BR647" s="214"/>
      <c r="BS647" s="214"/>
      <c r="BT647" s="215"/>
      <c r="BU647" s="216"/>
      <c r="BV647" s="217"/>
      <c r="BW647" s="213"/>
    </row>
    <row r="648" spans="2:75" ht="15.75" customHeight="1">
      <c r="B648" s="394" t="s">
        <v>1327</v>
      </c>
      <c r="C648" s="395">
        <v>39990463000183</v>
      </c>
      <c r="D648" s="396" t="s">
        <v>27</v>
      </c>
      <c r="E648" s="396" t="s">
        <v>903</v>
      </c>
      <c r="F648" s="396"/>
      <c r="G648" s="397"/>
      <c r="H648" s="397" t="s">
        <v>62</v>
      </c>
      <c r="I648" s="397" t="s">
        <v>62</v>
      </c>
      <c r="J648" s="397" t="s">
        <v>904</v>
      </c>
      <c r="K648" s="398" t="s">
        <v>81</v>
      </c>
      <c r="L648" s="399"/>
      <c r="M648" s="399" t="s">
        <v>62</v>
      </c>
      <c r="N648" s="398">
        <v>574767</v>
      </c>
      <c r="O648" s="398" t="s">
        <v>1678</v>
      </c>
      <c r="P648" s="402">
        <v>44229</v>
      </c>
      <c r="Q648" s="403">
        <v>15790701.09</v>
      </c>
      <c r="R648" s="403">
        <v>29316833.578333355</v>
      </c>
      <c r="S648" s="398">
        <v>23</v>
      </c>
      <c r="T648" s="400">
        <v>-3.6874363603383364E-2</v>
      </c>
      <c r="U648" s="400">
        <v>-0.47668209548966967</v>
      </c>
      <c r="V648" s="400">
        <v>-0.19010800575931819</v>
      </c>
      <c r="W648" s="400">
        <v>-1.8636941272896654</v>
      </c>
      <c r="X648" s="400" t="s">
        <v>1781</v>
      </c>
      <c r="Y648" s="400" t="s">
        <v>1781</v>
      </c>
      <c r="Z648" s="400" t="s">
        <v>1781</v>
      </c>
      <c r="AA648" s="400" t="s">
        <v>1781</v>
      </c>
      <c r="AB648" s="400">
        <v>0.21913566309323318</v>
      </c>
      <c r="AC648" s="404">
        <v>-1.2954012205130774</v>
      </c>
      <c r="AD648" s="607">
        <v>35492558000116</v>
      </c>
      <c r="AE648" s="401" t="s">
        <v>96</v>
      </c>
      <c r="AF648" s="401" t="s">
        <v>1023</v>
      </c>
      <c r="AG648" s="405" t="s">
        <v>96</v>
      </c>
      <c r="AH648" s="405" t="s">
        <v>1019</v>
      </c>
      <c r="AI648" s="405">
        <v>100</v>
      </c>
      <c r="AJ648" s="405">
        <v>1</v>
      </c>
      <c r="AK648" s="405">
        <v>100</v>
      </c>
      <c r="AL648" s="400">
        <v>0.02</v>
      </c>
      <c r="AM648" s="400">
        <v>0.2</v>
      </c>
      <c r="AN648" s="400" t="s">
        <v>964</v>
      </c>
      <c r="AO648" s="401" t="s">
        <v>1678</v>
      </c>
      <c r="AP648" s="401" t="s">
        <v>1021</v>
      </c>
      <c r="AQ648" s="407" t="s">
        <v>957</v>
      </c>
      <c r="AR648" s="400">
        <v>4.6666666666666662E-3</v>
      </c>
      <c r="AS648" s="400">
        <v>4.6666666666666662E-3</v>
      </c>
      <c r="AT648" s="400"/>
      <c r="AW648" s="226"/>
      <c r="AX648" s="226"/>
      <c r="AY648" s="212"/>
      <c r="AZ648" s="212"/>
      <c r="BA648" s="212"/>
      <c r="BB648" s="214"/>
      <c r="BC648" s="212"/>
      <c r="BD648" s="212"/>
      <c r="BE648" s="212"/>
      <c r="BF648" s="212"/>
      <c r="BG648" s="214"/>
      <c r="BH648" s="214"/>
      <c r="BI648" s="227"/>
      <c r="BJ648" s="227"/>
      <c r="BK648" s="227"/>
      <c r="BL648" s="249"/>
      <c r="BM648" s="214"/>
      <c r="BN648" s="214"/>
      <c r="BO648" s="214"/>
      <c r="BP648" s="214"/>
      <c r="BQ648" s="214"/>
      <c r="BR648" s="214"/>
      <c r="BS648" s="214"/>
      <c r="BT648" s="215"/>
      <c r="BU648" s="216"/>
      <c r="BV648" s="217"/>
      <c r="BW648" s="213"/>
    </row>
    <row r="649" spans="2:75" ht="15.75" customHeight="1">
      <c r="B649" s="394" t="s">
        <v>1333</v>
      </c>
      <c r="C649" s="395">
        <v>37567415000151</v>
      </c>
      <c r="D649" s="396" t="s">
        <v>27</v>
      </c>
      <c r="E649" s="396" t="s">
        <v>903</v>
      </c>
      <c r="F649" s="396"/>
      <c r="G649" s="397"/>
      <c r="H649" s="397" t="s">
        <v>62</v>
      </c>
      <c r="I649" s="397" t="s">
        <v>62</v>
      </c>
      <c r="J649" s="397" t="s">
        <v>904</v>
      </c>
      <c r="K649" s="398" t="s">
        <v>81</v>
      </c>
      <c r="L649" s="399"/>
      <c r="M649" s="399" t="s">
        <v>62</v>
      </c>
      <c r="N649" s="398">
        <v>555411</v>
      </c>
      <c r="O649" s="398" t="s">
        <v>1678</v>
      </c>
      <c r="P649" s="402">
        <v>44102</v>
      </c>
      <c r="Q649" s="403">
        <v>1712626.9</v>
      </c>
      <c r="R649" s="403">
        <v>2407194.2803968238</v>
      </c>
      <c r="S649" s="398">
        <v>23</v>
      </c>
      <c r="T649" s="400">
        <v>6.9536622516722657E-2</v>
      </c>
      <c r="U649" s="400">
        <v>0.89891349152678401</v>
      </c>
      <c r="V649" s="400">
        <v>-6.2872681418182919E-2</v>
      </c>
      <c r="W649" s="400">
        <v>-0.61636250750201871</v>
      </c>
      <c r="X649" s="400" t="s">
        <v>1781</v>
      </c>
      <c r="Y649" s="400" t="s">
        <v>1781</v>
      </c>
      <c r="Z649" s="400" t="s">
        <v>1781</v>
      </c>
      <c r="AA649" s="400" t="s">
        <v>1781</v>
      </c>
      <c r="AB649" s="400">
        <v>0.17563885298479354</v>
      </c>
      <c r="AC649" s="404">
        <v>-0.83512349601586278</v>
      </c>
      <c r="AD649" s="607">
        <v>35495676000188</v>
      </c>
      <c r="AE649" s="401" t="s">
        <v>96</v>
      </c>
      <c r="AF649" s="401" t="s">
        <v>1023</v>
      </c>
      <c r="AG649" s="405" t="s">
        <v>96</v>
      </c>
      <c r="AH649" s="405" t="s">
        <v>1019</v>
      </c>
      <c r="AI649" s="405">
        <v>100</v>
      </c>
      <c r="AJ649" s="405">
        <v>0</v>
      </c>
      <c r="AK649" s="405">
        <v>1</v>
      </c>
      <c r="AL649" s="400">
        <v>0.02</v>
      </c>
      <c r="AM649" s="400">
        <v>0.2</v>
      </c>
      <c r="AN649" s="400" t="s">
        <v>1086</v>
      </c>
      <c r="AO649" s="401" t="s">
        <v>1678</v>
      </c>
      <c r="AP649" s="401" t="s">
        <v>1021</v>
      </c>
      <c r="AQ649" s="407" t="s">
        <v>957</v>
      </c>
      <c r="AR649" s="400">
        <v>4.6666666666666662E-3</v>
      </c>
      <c r="AS649" s="400">
        <v>4.6666666666666662E-3</v>
      </c>
      <c r="AT649" s="400"/>
      <c r="AW649" s="226"/>
      <c r="AX649" s="226"/>
      <c r="AY649" s="212"/>
      <c r="AZ649" s="212"/>
      <c r="BA649" s="212"/>
      <c r="BB649" s="214"/>
      <c r="BC649" s="212"/>
      <c r="BD649" s="212"/>
      <c r="BE649" s="212"/>
      <c r="BF649" s="212"/>
      <c r="BG649" s="214"/>
      <c r="BH649" s="214"/>
      <c r="BI649" s="227"/>
      <c r="BJ649" s="227"/>
      <c r="BK649" s="227"/>
      <c r="BL649" s="249"/>
      <c r="BM649" s="214"/>
      <c r="BN649" s="214"/>
      <c r="BO649" s="214"/>
      <c r="BP649" s="214"/>
      <c r="BQ649" s="214"/>
      <c r="BR649" s="214"/>
      <c r="BS649" s="214"/>
      <c r="BT649" s="215"/>
      <c r="BU649" s="216"/>
      <c r="BV649" s="217"/>
      <c r="BW649" s="213"/>
    </row>
    <row r="650" spans="2:75" ht="15.75" customHeight="1">
      <c r="B650" s="394" t="s">
        <v>1336</v>
      </c>
      <c r="C650" s="395">
        <v>30630299000129</v>
      </c>
      <c r="D650" s="396" t="s">
        <v>27</v>
      </c>
      <c r="E650" s="396" t="s">
        <v>910</v>
      </c>
      <c r="F650" s="396"/>
      <c r="G650" s="397"/>
      <c r="H650" s="397" t="s">
        <v>1183</v>
      </c>
      <c r="I650" s="397" t="s">
        <v>62</v>
      </c>
      <c r="J650" s="397" t="s">
        <v>904</v>
      </c>
      <c r="K650" s="398" t="s">
        <v>81</v>
      </c>
      <c r="L650" s="399"/>
      <c r="M650" s="399" t="s">
        <v>62</v>
      </c>
      <c r="N650" s="398">
        <v>474282</v>
      </c>
      <c r="O650" s="398" t="s">
        <v>1675</v>
      </c>
      <c r="P650" s="402">
        <v>43334</v>
      </c>
      <c r="Q650" s="403">
        <v>1082844.58</v>
      </c>
      <c r="R650" s="403">
        <v>1368184.8454761901</v>
      </c>
      <c r="S650" s="398">
        <v>23</v>
      </c>
      <c r="T650" s="400">
        <v>-1.5590392101059836E-2</v>
      </c>
      <c r="U650" s="400">
        <v>-0.20154004164445871</v>
      </c>
      <c r="V650" s="400">
        <v>-0.12382623012826177</v>
      </c>
      <c r="W650" s="400">
        <v>-1.2139110973928495</v>
      </c>
      <c r="X650" s="400">
        <v>-3.9687002617196043E-2</v>
      </c>
      <c r="Y650" s="400">
        <v>-0.30095375040891686</v>
      </c>
      <c r="Z650" s="400">
        <v>-0.2265836447215519</v>
      </c>
      <c r="AA650" s="400">
        <v>-1.2879748923553773</v>
      </c>
      <c r="AB650" s="400">
        <v>0.1080497076176602</v>
      </c>
      <c r="AC650" s="404">
        <v>-2.0683388999257963</v>
      </c>
      <c r="AD650" s="607">
        <v>29259435000137</v>
      </c>
      <c r="AE650" s="401" t="s">
        <v>96</v>
      </c>
      <c r="AF650" s="401" t="s">
        <v>1023</v>
      </c>
      <c r="AG650" s="405" t="s">
        <v>96</v>
      </c>
      <c r="AH650" s="405" t="s">
        <v>1019</v>
      </c>
      <c r="AI650" s="405">
        <v>100</v>
      </c>
      <c r="AJ650" s="405">
        <v>1</v>
      </c>
      <c r="AK650" s="405">
        <v>1</v>
      </c>
      <c r="AL650" s="400">
        <v>0.02</v>
      </c>
      <c r="AM650" s="400">
        <v>0.2</v>
      </c>
      <c r="AN650" s="400" t="s">
        <v>964</v>
      </c>
      <c r="AO650" s="401" t="s">
        <v>1678</v>
      </c>
      <c r="AP650" s="401" t="s">
        <v>1021</v>
      </c>
      <c r="AQ650" s="407" t="s">
        <v>957</v>
      </c>
      <c r="AR650" s="400">
        <v>4.6666666666666662E-3</v>
      </c>
      <c r="AS650" s="400">
        <v>4.6666666666666662E-3</v>
      </c>
      <c r="AT650" s="400"/>
      <c r="AX650" s="226"/>
      <c r="AY650" s="212"/>
      <c r="AZ650" s="212"/>
      <c r="BA650" s="212"/>
      <c r="BB650" s="214"/>
      <c r="BC650" s="212"/>
      <c r="BD650" s="212"/>
      <c r="BE650" s="212"/>
      <c r="BF650" s="212"/>
      <c r="BG650" s="214"/>
      <c r="BH650" s="214"/>
      <c r="BI650" s="227"/>
      <c r="BJ650" s="227"/>
      <c r="BK650" s="227"/>
      <c r="BL650" s="214"/>
      <c r="BM650" s="214"/>
      <c r="BN650" s="214"/>
      <c r="BO650" s="214"/>
      <c r="BP650" s="214"/>
      <c r="BQ650" s="214"/>
      <c r="BR650" s="214"/>
      <c r="BS650" s="214"/>
      <c r="BT650" s="215"/>
      <c r="BU650" s="216"/>
      <c r="BV650" s="217"/>
      <c r="BW650" s="213"/>
    </row>
    <row r="651" spans="2:75" ht="15.75" customHeight="1">
      <c r="B651" s="394" t="s">
        <v>265</v>
      </c>
      <c r="C651" s="395">
        <v>23591953000177</v>
      </c>
      <c r="D651" s="396" t="s">
        <v>27</v>
      </c>
      <c r="E651" s="396" t="s">
        <v>903</v>
      </c>
      <c r="F651" s="396"/>
      <c r="G651" s="397"/>
      <c r="H651" s="397" t="s">
        <v>62</v>
      </c>
      <c r="I651" s="397" t="s">
        <v>62</v>
      </c>
      <c r="J651" s="397" t="s">
        <v>904</v>
      </c>
      <c r="K651" s="398" t="s">
        <v>81</v>
      </c>
      <c r="L651" s="399"/>
      <c r="M651" s="399" t="s">
        <v>62</v>
      </c>
      <c r="N651" s="398">
        <v>409804</v>
      </c>
      <c r="O651" s="398" t="s">
        <v>1675</v>
      </c>
      <c r="P651" s="402">
        <v>42359</v>
      </c>
      <c r="Q651" s="403">
        <v>107545241.53</v>
      </c>
      <c r="R651" s="403">
        <v>104038845.31380954</v>
      </c>
      <c r="S651" s="398">
        <v>24</v>
      </c>
      <c r="T651" s="400">
        <v>0.18168018837675493</v>
      </c>
      <c r="U651" s="400">
        <v>2.3486152557340203</v>
      </c>
      <c r="V651" s="400">
        <v>6.0216996357710606E-2</v>
      </c>
      <c r="W651" s="400">
        <v>0.59032791400152618</v>
      </c>
      <c r="X651" s="400">
        <v>0.10607246206027132</v>
      </c>
      <c r="Y651" s="400">
        <v>0.80436674898482452</v>
      </c>
      <c r="Z651" s="400">
        <v>0.36279603243794645</v>
      </c>
      <c r="AA651" s="400">
        <v>2.0622502625926584</v>
      </c>
      <c r="AB651" s="400">
        <v>0.1891799489331657</v>
      </c>
      <c r="AC651" s="404">
        <v>-0.10977938218674906</v>
      </c>
      <c r="AD651" s="607" t="s">
        <v>62</v>
      </c>
      <c r="AE651" s="401" t="s">
        <v>266</v>
      </c>
      <c r="AF651" s="401" t="s">
        <v>1018</v>
      </c>
      <c r="AG651" s="405" t="s">
        <v>1835</v>
      </c>
      <c r="AH651" s="405" t="s">
        <v>1019</v>
      </c>
      <c r="AI651" s="405">
        <v>10000</v>
      </c>
      <c r="AJ651" s="405">
        <v>1000</v>
      </c>
      <c r="AK651" s="405">
        <v>10000</v>
      </c>
      <c r="AL651" s="400">
        <v>0.02</v>
      </c>
      <c r="AM651" s="400">
        <v>0.2</v>
      </c>
      <c r="AN651" s="400" t="s">
        <v>62</v>
      </c>
      <c r="AO651" s="401" t="s">
        <v>1678</v>
      </c>
      <c r="AP651" s="401" t="s">
        <v>1021</v>
      </c>
      <c r="AQ651" s="407" t="s">
        <v>957</v>
      </c>
      <c r="AR651" s="400">
        <v>4.0000000000000001E-3</v>
      </c>
      <c r="AS651" s="400">
        <v>4.0000000000000001E-3</v>
      </c>
      <c r="AT651" s="400"/>
      <c r="AX651" s="226"/>
      <c r="AY651" s="212"/>
      <c r="AZ651" s="212"/>
      <c r="BA651" s="212"/>
      <c r="BB651" s="214"/>
      <c r="BC651" s="212"/>
      <c r="BD651" s="212"/>
      <c r="BE651" s="212"/>
      <c r="BF651" s="212"/>
      <c r="BG651" s="214"/>
      <c r="BH651" s="214"/>
      <c r="BI651" s="227"/>
      <c r="BJ651" s="227"/>
      <c r="BK651" s="227"/>
      <c r="BL651" s="214"/>
      <c r="BM651" s="214"/>
      <c r="BN651" s="214"/>
      <c r="BO651" s="214"/>
      <c r="BP651" s="214"/>
      <c r="BQ651" s="214"/>
      <c r="BR651" s="214"/>
      <c r="BS651" s="214"/>
      <c r="BT651" s="215"/>
      <c r="BU651" s="216"/>
      <c r="BV651" s="217"/>
      <c r="BW651" s="213"/>
    </row>
    <row r="652" spans="2:75" ht="15.75" customHeight="1">
      <c r="B652" s="394" t="s">
        <v>185</v>
      </c>
      <c r="C652" s="395">
        <v>14812722000155</v>
      </c>
      <c r="D652" s="396" t="s">
        <v>24</v>
      </c>
      <c r="E652" s="396" t="s">
        <v>911</v>
      </c>
      <c r="F652" s="396" t="s">
        <v>915</v>
      </c>
      <c r="G652" s="397" t="s">
        <v>62</v>
      </c>
      <c r="H652" s="397" t="s">
        <v>1183</v>
      </c>
      <c r="I652" s="397" t="s">
        <v>62</v>
      </c>
      <c r="J652" s="397"/>
      <c r="K652" s="398" t="s">
        <v>81</v>
      </c>
      <c r="L652" s="399"/>
      <c r="M652" s="399" t="s">
        <v>62</v>
      </c>
      <c r="N652" s="398">
        <v>296139</v>
      </c>
      <c r="O652" s="398" t="s">
        <v>1675</v>
      </c>
      <c r="P652" s="402">
        <v>40931</v>
      </c>
      <c r="Q652" s="403">
        <v>60902876.840000004</v>
      </c>
      <c r="R652" s="403">
        <v>140988913.97448415</v>
      </c>
      <c r="S652" s="398">
        <v>29</v>
      </c>
      <c r="T652" s="400">
        <v>4.1576294430982985E-2</v>
      </c>
      <c r="U652" s="400">
        <v>0.53746487302734125</v>
      </c>
      <c r="V652" s="400">
        <v>8.359676615125089E-2</v>
      </c>
      <c r="W652" s="400">
        <v>0.81952783373962279</v>
      </c>
      <c r="X652" s="400">
        <v>5.2885028814073642E-2</v>
      </c>
      <c r="Y652" s="400">
        <v>0.40103678062053622</v>
      </c>
      <c r="Z652" s="400">
        <v>6.5613994506574569E-2</v>
      </c>
      <c r="AA652" s="400">
        <v>0.37297121606223971</v>
      </c>
      <c r="AB652" s="400">
        <v>5.656947886175169E-2</v>
      </c>
      <c r="AC652" s="404">
        <v>-0.26972039004930187</v>
      </c>
      <c r="AD652" s="607">
        <v>23686472000145</v>
      </c>
      <c r="AE652" s="401" t="s">
        <v>176</v>
      </c>
      <c r="AF652" s="401" t="s">
        <v>1028</v>
      </c>
      <c r="AG652" s="405" t="s">
        <v>1836</v>
      </c>
      <c r="AH652" s="405" t="s">
        <v>1024</v>
      </c>
      <c r="AI652" s="405">
        <v>1000</v>
      </c>
      <c r="AJ652" s="405">
        <v>500</v>
      </c>
      <c r="AK652" s="405">
        <v>500</v>
      </c>
      <c r="AL652" s="400">
        <v>0.02</v>
      </c>
      <c r="AM652" s="400">
        <v>0.25</v>
      </c>
      <c r="AN652" s="400" t="s">
        <v>103</v>
      </c>
      <c r="AO652" s="401" t="s">
        <v>1678</v>
      </c>
      <c r="AP652" s="401" t="s">
        <v>24</v>
      </c>
      <c r="AQ652" s="407" t="s">
        <v>972</v>
      </c>
      <c r="AR652" s="400">
        <v>4.0000000000000001E-3</v>
      </c>
      <c r="AS652" s="400">
        <v>4.0000000000000001E-3</v>
      </c>
      <c r="AT652" s="400"/>
      <c r="AX652" s="226"/>
      <c r="AY652" s="212"/>
      <c r="AZ652" s="212"/>
      <c r="BA652" s="212"/>
      <c r="BB652" s="214"/>
      <c r="BC652" s="212"/>
      <c r="BD652" s="212"/>
      <c r="BE652" s="212"/>
      <c r="BF652" s="212"/>
      <c r="BG652" s="214"/>
      <c r="BH652" s="214"/>
      <c r="BI652" s="227"/>
      <c r="BJ652" s="227"/>
      <c r="BK652" s="227"/>
      <c r="BL652" s="214"/>
      <c r="BM652" s="214"/>
      <c r="BN652" s="214"/>
      <c r="BO652" s="214"/>
      <c r="BP652" s="214"/>
      <c r="BQ652" s="214"/>
      <c r="BR652" s="214"/>
      <c r="BS652" s="214"/>
      <c r="BT652" s="215"/>
      <c r="BU652" s="216"/>
      <c r="BV652" s="217"/>
      <c r="BW652" s="213"/>
    </row>
    <row r="653" spans="2:75" ht="15.75" customHeight="1">
      <c r="B653" s="394" t="s">
        <v>182</v>
      </c>
      <c r="C653" s="395">
        <v>11392165000172</v>
      </c>
      <c r="D653" s="396" t="s">
        <v>27</v>
      </c>
      <c r="E653" s="396" t="s">
        <v>903</v>
      </c>
      <c r="F653" s="396"/>
      <c r="G653" s="397"/>
      <c r="H653" s="397" t="s">
        <v>62</v>
      </c>
      <c r="I653" s="397" t="s">
        <v>62</v>
      </c>
      <c r="J653" s="397" t="s">
        <v>904</v>
      </c>
      <c r="K653" s="398" t="s">
        <v>81</v>
      </c>
      <c r="L653" s="399"/>
      <c r="M653" s="399" t="s">
        <v>62</v>
      </c>
      <c r="N653" s="398">
        <v>240737</v>
      </c>
      <c r="O653" s="398" t="s">
        <v>1675</v>
      </c>
      <c r="P653" s="402">
        <v>40177</v>
      </c>
      <c r="Q653" s="403">
        <v>1116195129.8399999</v>
      </c>
      <c r="R653" s="403">
        <v>1339901392.2854764</v>
      </c>
      <c r="S653" s="398">
        <v>29</v>
      </c>
      <c r="T653" s="400">
        <v>-3.1871474291946478E-2</v>
      </c>
      <c r="U653" s="400">
        <v>-0.4120087688899452</v>
      </c>
      <c r="V653" s="400">
        <v>-0.14902550344308074</v>
      </c>
      <c r="W653" s="400">
        <v>-1.4609482355776171</v>
      </c>
      <c r="X653" s="400">
        <v>-5.3668392402505094E-2</v>
      </c>
      <c r="Y653" s="400">
        <v>-0.40697716901787218</v>
      </c>
      <c r="Z653" s="400">
        <v>3.3715991900753473E-2</v>
      </c>
      <c r="AA653" s="400">
        <v>0.19165262829271298</v>
      </c>
      <c r="AB653" s="400">
        <v>0.16882704437527427</v>
      </c>
      <c r="AC653" s="404">
        <v>-1.4467728354198166</v>
      </c>
      <c r="AD653" s="607">
        <v>11403884000141</v>
      </c>
      <c r="AE653" s="401" t="s">
        <v>176</v>
      </c>
      <c r="AF653" s="401" t="s">
        <v>1026</v>
      </c>
      <c r="AG653" s="405" t="s">
        <v>1027</v>
      </c>
      <c r="AH653" s="405" t="s">
        <v>1024</v>
      </c>
      <c r="AI653" s="405">
        <v>1000</v>
      </c>
      <c r="AJ653" s="405">
        <v>500</v>
      </c>
      <c r="AK653" s="405">
        <v>500</v>
      </c>
      <c r="AL653" s="400">
        <v>0.02</v>
      </c>
      <c r="AM653" s="400">
        <v>0.2</v>
      </c>
      <c r="AN653" s="400" t="s">
        <v>1097</v>
      </c>
      <c r="AO653" s="401" t="s">
        <v>1675</v>
      </c>
      <c r="AP653" s="401" t="s">
        <v>1021</v>
      </c>
      <c r="AQ653" s="407" t="s">
        <v>957</v>
      </c>
      <c r="AR653" s="400">
        <v>4.0000000000000001E-3</v>
      </c>
      <c r="AS653" s="400">
        <v>4.0000000000000001E-3</v>
      </c>
      <c r="AT653" s="400"/>
      <c r="AX653" s="226"/>
      <c r="AY653" s="212"/>
      <c r="AZ653" s="212"/>
      <c r="BA653" s="212"/>
      <c r="BB653" s="214"/>
      <c r="BC653" s="212"/>
      <c r="BD653" s="212"/>
      <c r="BE653" s="212"/>
      <c r="BF653" s="212"/>
      <c r="BG653" s="214"/>
      <c r="BH653" s="214"/>
      <c r="BI653" s="227"/>
      <c r="BJ653" s="227"/>
      <c r="BK653" s="227"/>
      <c r="BL653" s="214"/>
      <c r="BM653" s="214"/>
      <c r="BN653" s="214"/>
      <c r="BO653" s="214"/>
      <c r="BP653" s="214"/>
      <c r="BQ653" s="214"/>
      <c r="BR653" s="214"/>
      <c r="BS653" s="214"/>
      <c r="BT653" s="215"/>
      <c r="BU653" s="216"/>
      <c r="BV653" s="217"/>
      <c r="BW653" s="213"/>
    </row>
    <row r="654" spans="2:75" ht="15.75" customHeight="1">
      <c r="B654" s="394" t="s">
        <v>205</v>
      </c>
      <c r="C654" s="395">
        <v>12239939000192</v>
      </c>
      <c r="D654" s="396" t="s">
        <v>27</v>
      </c>
      <c r="E654" s="396" t="s">
        <v>903</v>
      </c>
      <c r="F654" s="396"/>
      <c r="G654" s="397"/>
      <c r="H654" s="397" t="s">
        <v>62</v>
      </c>
      <c r="I654" s="397" t="s">
        <v>62</v>
      </c>
      <c r="J654" s="397" t="s">
        <v>904</v>
      </c>
      <c r="K654" s="398" t="s">
        <v>81</v>
      </c>
      <c r="L654" s="399"/>
      <c r="M654" s="399" t="s">
        <v>62</v>
      </c>
      <c r="N654" s="398">
        <v>287393</v>
      </c>
      <c r="O654" s="398" t="s">
        <v>1675</v>
      </c>
      <c r="P654" s="402">
        <v>40808</v>
      </c>
      <c r="Q654" s="403">
        <v>202626812.46000001</v>
      </c>
      <c r="R654" s="403">
        <v>216161014.83876982</v>
      </c>
      <c r="S654" s="398">
        <v>29</v>
      </c>
      <c r="T654" s="400">
        <v>8.4920931945067002E-2</v>
      </c>
      <c r="U654" s="400">
        <v>1.0977894622375515</v>
      </c>
      <c r="V654" s="400">
        <v>-5.6988330490041483E-2</v>
      </c>
      <c r="W654" s="400">
        <v>-0.55867619269435753</v>
      </c>
      <c r="X654" s="400">
        <v>3.9738523978498641E-2</v>
      </c>
      <c r="Y654" s="400">
        <v>0.30134444625107332</v>
      </c>
      <c r="Z654" s="400">
        <v>9.5110963298846052E-2</v>
      </c>
      <c r="AA654" s="400">
        <v>0.54064154924857033</v>
      </c>
      <c r="AB654" s="400">
        <v>0.19726729251221967</v>
      </c>
      <c r="AC654" s="404">
        <v>-0.69136399603495635</v>
      </c>
      <c r="AD654" s="607">
        <v>12241282000106</v>
      </c>
      <c r="AE654" s="401" t="s">
        <v>116</v>
      </c>
      <c r="AF654" s="401" t="s">
        <v>1037</v>
      </c>
      <c r="AG654" s="405" t="s">
        <v>1037</v>
      </c>
      <c r="AH654" s="405" t="s">
        <v>1024</v>
      </c>
      <c r="AI654" s="405">
        <v>5000</v>
      </c>
      <c r="AJ654" s="405">
        <v>5000</v>
      </c>
      <c r="AK654" s="405">
        <v>1000</v>
      </c>
      <c r="AL654" s="400">
        <v>0.02</v>
      </c>
      <c r="AM654" s="400">
        <v>0.2</v>
      </c>
      <c r="AN654" s="400" t="s">
        <v>964</v>
      </c>
      <c r="AO654" s="401" t="s">
        <v>1675</v>
      </c>
      <c r="AP654" s="401" t="s">
        <v>1021</v>
      </c>
      <c r="AQ654" s="407" t="s">
        <v>957</v>
      </c>
      <c r="AR654" s="400">
        <v>6.6000000000000008E-3</v>
      </c>
      <c r="AS654" s="400">
        <v>6.6000000000000008E-3</v>
      </c>
      <c r="AT654" s="400"/>
      <c r="AX654" s="226"/>
      <c r="AY654" s="212"/>
      <c r="AZ654" s="212"/>
      <c r="BA654" s="212"/>
      <c r="BB654" s="214"/>
      <c r="BC654" s="212"/>
      <c r="BD654" s="212"/>
      <c r="BE654" s="212"/>
      <c r="BF654" s="212"/>
      <c r="BG654" s="214"/>
      <c r="BH654" s="214"/>
      <c r="BI654" s="227"/>
      <c r="BJ654" s="227"/>
      <c r="BK654" s="227"/>
      <c r="BL654" s="214"/>
      <c r="BM654" s="214"/>
      <c r="BN654" s="214"/>
      <c r="BO654" s="214"/>
      <c r="BP654" s="214"/>
      <c r="BQ654" s="214"/>
      <c r="BR654" s="214"/>
      <c r="BS654" s="214"/>
      <c r="BT654" s="215"/>
      <c r="BU654" s="216"/>
      <c r="BV654" s="217"/>
      <c r="BW654" s="213"/>
    </row>
    <row r="655" spans="2:75" ht="15.75" customHeight="1">
      <c r="B655" s="394" t="s">
        <v>1413</v>
      </c>
      <c r="C655" s="395">
        <v>6118222000190</v>
      </c>
      <c r="D655" s="396" t="s">
        <v>27</v>
      </c>
      <c r="E655" s="396" t="s">
        <v>903</v>
      </c>
      <c r="F655" s="396"/>
      <c r="G655" s="397"/>
      <c r="H655" s="397" t="s">
        <v>62</v>
      </c>
      <c r="I655" s="397" t="s">
        <v>62</v>
      </c>
      <c r="J655" s="397" t="s">
        <v>904</v>
      </c>
      <c r="K655" s="398" t="s">
        <v>81</v>
      </c>
      <c r="L655" s="399"/>
      <c r="M655" s="399" t="s">
        <v>62</v>
      </c>
      <c r="N655" s="398">
        <v>223336</v>
      </c>
      <c r="O655" s="398" t="s">
        <v>1675</v>
      </c>
      <c r="P655" s="402">
        <v>39827</v>
      </c>
      <c r="Q655" s="403">
        <v>47810006.960000001</v>
      </c>
      <c r="R655" s="403">
        <v>71323517.911190435</v>
      </c>
      <c r="S655" s="398">
        <v>29</v>
      </c>
      <c r="T655" s="400">
        <v>-6.4205807528987857E-2</v>
      </c>
      <c r="U655" s="400">
        <v>-0.83000100570457425</v>
      </c>
      <c r="V655" s="400">
        <v>-0.21099194454227332</v>
      </c>
      <c r="W655" s="400">
        <v>-2.0684265577257919</v>
      </c>
      <c r="X655" s="400">
        <v>-0.14153130516275925</v>
      </c>
      <c r="Y655" s="400">
        <v>-1.0732575977039271</v>
      </c>
      <c r="Z655" s="400">
        <v>-3.1123830092202542E-2</v>
      </c>
      <c r="AA655" s="400">
        <v>-0.17691794022447685</v>
      </c>
      <c r="AB655" s="400">
        <v>0.22112063166311743</v>
      </c>
      <c r="AC655" s="404">
        <v>-1.4002763262951519</v>
      </c>
      <c r="AD655" s="607">
        <v>29599351000142</v>
      </c>
      <c r="AE655" s="401" t="s">
        <v>482</v>
      </c>
      <c r="AF655" s="401" t="s">
        <v>1028</v>
      </c>
      <c r="AG655" s="405" t="s">
        <v>1836</v>
      </c>
      <c r="AH655" s="405" t="s">
        <v>1024</v>
      </c>
      <c r="AI655" s="405">
        <v>5000</v>
      </c>
      <c r="AJ655" s="405">
        <v>1000</v>
      </c>
      <c r="AK655" s="405">
        <v>5000</v>
      </c>
      <c r="AL655" s="400">
        <v>0.02</v>
      </c>
      <c r="AM655" s="400">
        <v>0.2</v>
      </c>
      <c r="AN655" s="400" t="s">
        <v>964</v>
      </c>
      <c r="AO655" s="401" t="s">
        <v>1678</v>
      </c>
      <c r="AP655" s="401" t="s">
        <v>1021</v>
      </c>
      <c r="AQ655" s="407" t="s">
        <v>963</v>
      </c>
      <c r="AR655" s="400">
        <v>5.3333333333333332E-3</v>
      </c>
      <c r="AS655" s="400">
        <v>5.3333333333333332E-3</v>
      </c>
      <c r="AT655" s="400"/>
      <c r="AX655" s="226"/>
      <c r="AY655" s="212"/>
      <c r="AZ655" s="212"/>
      <c r="BA655" s="212"/>
      <c r="BB655" s="214"/>
      <c r="BC655" s="212"/>
      <c r="BD655" s="212"/>
      <c r="BE655" s="212"/>
      <c r="BF655" s="212"/>
      <c r="BG655" s="214"/>
      <c r="BH655" s="214"/>
      <c r="BI655" s="227"/>
      <c r="BJ655" s="227"/>
      <c r="BK655" s="227"/>
      <c r="BL655" s="214"/>
      <c r="BM655" s="214"/>
      <c r="BN655" s="214"/>
      <c r="BO655" s="214"/>
      <c r="BP655" s="214"/>
      <c r="BQ655" s="214"/>
      <c r="BR655" s="214"/>
      <c r="BS655" s="214"/>
      <c r="BT655" s="215"/>
      <c r="BU655" s="216"/>
      <c r="BV655" s="217"/>
      <c r="BW655" s="213"/>
    </row>
    <row r="656" spans="2:75" ht="15.75" customHeight="1">
      <c r="B656" s="394" t="s">
        <v>553</v>
      </c>
      <c r="C656" s="395">
        <v>37414101000119</v>
      </c>
      <c r="D656" s="396" t="s">
        <v>27</v>
      </c>
      <c r="E656" s="396" t="s">
        <v>903</v>
      </c>
      <c r="F656" s="396"/>
      <c r="G656" s="397"/>
      <c r="H656" s="397" t="s">
        <v>62</v>
      </c>
      <c r="I656" s="397" t="s">
        <v>62</v>
      </c>
      <c r="J656" s="397" t="s">
        <v>904</v>
      </c>
      <c r="K656" s="398" t="s">
        <v>81</v>
      </c>
      <c r="L656" s="399"/>
      <c r="M656" s="399" t="s">
        <v>1775</v>
      </c>
      <c r="N656" s="398">
        <v>544507</v>
      </c>
      <c r="O656" s="398" t="s">
        <v>1675</v>
      </c>
      <c r="P656" s="402">
        <v>44029</v>
      </c>
      <c r="Q656" s="403">
        <v>2021510.92</v>
      </c>
      <c r="R656" s="403">
        <v>4513176.6514682518</v>
      </c>
      <c r="S656" s="398">
        <v>29</v>
      </c>
      <c r="T656" s="400">
        <v>-0.1095137400935603</v>
      </c>
      <c r="U656" s="400">
        <v>-1.4157054932310622</v>
      </c>
      <c r="V656" s="400">
        <v>-0.27814787862247592</v>
      </c>
      <c r="W656" s="400">
        <v>-2.7267792633786985</v>
      </c>
      <c r="X656" s="400">
        <v>1.5762043534089498E-2</v>
      </c>
      <c r="Y656" s="400">
        <v>0.11952643946049661</v>
      </c>
      <c r="Z656" s="400" t="s">
        <v>1781</v>
      </c>
      <c r="AA656" s="400" t="s">
        <v>1781</v>
      </c>
      <c r="AB656" s="400">
        <v>0.30649826616081793</v>
      </c>
      <c r="AC656" s="404">
        <v>-1.226332139574511</v>
      </c>
      <c r="AD656" s="607" t="s">
        <v>62</v>
      </c>
      <c r="AE656" s="401" t="s">
        <v>222</v>
      </c>
      <c r="AF656" s="401" t="s">
        <v>1072</v>
      </c>
      <c r="AG656" s="405" t="s">
        <v>1072</v>
      </c>
      <c r="AH656" s="405" t="s">
        <v>1024</v>
      </c>
      <c r="AI656" s="405">
        <v>0</v>
      </c>
      <c r="AJ656" s="405">
        <v>0</v>
      </c>
      <c r="AK656" s="405">
        <v>0</v>
      </c>
      <c r="AL656" s="400">
        <v>0.02</v>
      </c>
      <c r="AM656" s="400">
        <v>0.2</v>
      </c>
      <c r="AN656" s="400" t="s">
        <v>1086</v>
      </c>
      <c r="AO656" s="401" t="s">
        <v>1678</v>
      </c>
      <c r="AP656" s="401" t="s">
        <v>1021</v>
      </c>
      <c r="AQ656" s="407" t="s">
        <v>979</v>
      </c>
      <c r="AR656" s="400">
        <v>3.3333333333333331E-3</v>
      </c>
      <c r="AS656" s="400">
        <v>3.3333333333333331E-3</v>
      </c>
      <c r="AT656" s="400"/>
      <c r="AX656" s="226"/>
      <c r="AY656" s="212"/>
      <c r="AZ656" s="212"/>
      <c r="BA656" s="212"/>
      <c r="BB656" s="214"/>
      <c r="BC656" s="212"/>
      <c r="BD656" s="212"/>
      <c r="BE656" s="212"/>
      <c r="BF656" s="212"/>
      <c r="BG656" s="214"/>
      <c r="BH656" s="214"/>
      <c r="BI656" s="227"/>
      <c r="BJ656" s="227"/>
      <c r="BK656" s="227"/>
      <c r="BL656" s="214"/>
      <c r="BM656" s="214"/>
      <c r="BN656" s="214"/>
      <c r="BO656" s="214"/>
      <c r="BP656" s="214"/>
      <c r="BQ656" s="214"/>
      <c r="BR656" s="214"/>
      <c r="BS656" s="214"/>
      <c r="BT656" s="215"/>
      <c r="BU656" s="216"/>
      <c r="BV656" s="217"/>
      <c r="BW656" s="213"/>
    </row>
    <row r="657" spans="2:75" ht="15.75" customHeight="1">
      <c r="B657" s="394" t="s">
        <v>859</v>
      </c>
      <c r="C657" s="395">
        <v>31666885000196</v>
      </c>
      <c r="D657" s="396" t="s">
        <v>27</v>
      </c>
      <c r="E657" s="396" t="s">
        <v>910</v>
      </c>
      <c r="F657" s="396"/>
      <c r="G657" s="397"/>
      <c r="H657" s="397" t="s">
        <v>1693</v>
      </c>
      <c r="I657" s="397" t="s">
        <v>62</v>
      </c>
      <c r="J657" s="397" t="s">
        <v>904</v>
      </c>
      <c r="K657" s="398" t="s">
        <v>81</v>
      </c>
      <c r="L657" s="399"/>
      <c r="M657" s="399" t="s">
        <v>62</v>
      </c>
      <c r="N657" s="398">
        <v>513229</v>
      </c>
      <c r="O657" s="398" t="s">
        <v>1675</v>
      </c>
      <c r="P657" s="402">
        <v>43780</v>
      </c>
      <c r="Q657" s="403">
        <v>86865126.200000003</v>
      </c>
      <c r="R657" s="403">
        <v>42700623.465833366</v>
      </c>
      <c r="S657" s="398">
        <v>29</v>
      </c>
      <c r="T657" s="400">
        <v>1.2419890764095776E-2</v>
      </c>
      <c r="U657" s="400">
        <v>0.16055435203873608</v>
      </c>
      <c r="V657" s="400">
        <v>-0.20106496738723989</v>
      </c>
      <c r="W657" s="400">
        <v>-1.9711089884225979</v>
      </c>
      <c r="X657" s="400">
        <v>-0.18075556469704679</v>
      </c>
      <c r="Y657" s="400">
        <v>-1.370702283252986</v>
      </c>
      <c r="Z657" s="400" t="s">
        <v>1781</v>
      </c>
      <c r="AA657" s="400" t="s">
        <v>1781</v>
      </c>
      <c r="AB657" s="400">
        <v>0.2783888097627123</v>
      </c>
      <c r="AC657" s="404">
        <v>-1.0159245543048152</v>
      </c>
      <c r="AD657" s="607">
        <v>22899381000125</v>
      </c>
      <c r="AE657" s="401" t="s">
        <v>591</v>
      </c>
      <c r="AF657" s="401" t="s">
        <v>1018</v>
      </c>
      <c r="AG657" s="405" t="s">
        <v>1835</v>
      </c>
      <c r="AH657" s="405" t="s">
        <v>1024</v>
      </c>
      <c r="AI657" s="405">
        <v>5000</v>
      </c>
      <c r="AJ657" s="405">
        <v>1000</v>
      </c>
      <c r="AK657" s="405">
        <v>1000</v>
      </c>
      <c r="AL657" s="400">
        <v>1.8000000000000002E-2</v>
      </c>
      <c r="AM657" s="400">
        <v>0.2</v>
      </c>
      <c r="AN657" s="400" t="s">
        <v>103</v>
      </c>
      <c r="AO657" s="401" t="s">
        <v>1678</v>
      </c>
      <c r="AP657" s="401" t="s">
        <v>24</v>
      </c>
      <c r="AQ657" s="407" t="s">
        <v>966</v>
      </c>
      <c r="AR657" s="400">
        <v>4.8005999999999995E-3</v>
      </c>
      <c r="AS657" s="400">
        <v>4.8005999999999995E-3</v>
      </c>
      <c r="AT657" s="400"/>
      <c r="AX657" s="226"/>
      <c r="AY657" s="212"/>
      <c r="AZ657" s="212"/>
      <c r="BA657" s="212"/>
      <c r="BB657" s="214"/>
      <c r="BC657" s="212"/>
      <c r="BD657" s="212"/>
      <c r="BE657" s="212"/>
      <c r="BF657" s="212"/>
      <c r="BG657" s="214"/>
      <c r="BH657" s="214"/>
      <c r="BI657" s="227"/>
      <c r="BJ657" s="227"/>
      <c r="BK657" s="227"/>
      <c r="BL657" s="214"/>
      <c r="BM657" s="214"/>
      <c r="BN657" s="214"/>
      <c r="BO657" s="214"/>
      <c r="BP657" s="214"/>
      <c r="BQ657" s="214"/>
      <c r="BR657" s="214"/>
      <c r="BS657" s="214"/>
      <c r="BT657" s="215"/>
      <c r="BU657" s="216"/>
      <c r="BV657" s="217"/>
      <c r="BW657" s="213"/>
    </row>
    <row r="658" spans="2:75" ht="15.75" customHeight="1">
      <c r="B658" s="394" t="s">
        <v>1513</v>
      </c>
      <c r="C658" s="395">
        <v>23960625000109</v>
      </c>
      <c r="D658" s="396" t="s">
        <v>27</v>
      </c>
      <c r="E658" s="396" t="s">
        <v>910</v>
      </c>
      <c r="F658" s="396"/>
      <c r="G658" s="397"/>
      <c r="H658" s="397" t="s">
        <v>1693</v>
      </c>
      <c r="I658" s="397" t="s">
        <v>62</v>
      </c>
      <c r="J658" s="397" t="s">
        <v>904</v>
      </c>
      <c r="K658" s="398" t="s">
        <v>81</v>
      </c>
      <c r="L658" s="399"/>
      <c r="M658" s="399" t="s">
        <v>62</v>
      </c>
      <c r="N658" s="398">
        <v>416681</v>
      </c>
      <c r="O658" s="398" t="s">
        <v>1675</v>
      </c>
      <c r="P658" s="402">
        <v>42489</v>
      </c>
      <c r="Q658" s="403">
        <v>424513807.20999998</v>
      </c>
      <c r="R658" s="403">
        <v>211218244.61071432</v>
      </c>
      <c r="S658" s="398">
        <v>29</v>
      </c>
      <c r="T658" s="400">
        <v>1.1819558672620412E-2</v>
      </c>
      <c r="U658" s="400">
        <v>0.15279374191859516</v>
      </c>
      <c r="V658" s="400">
        <v>-0.20196414655060924</v>
      </c>
      <c r="W658" s="400">
        <v>-1.9799239508407207</v>
      </c>
      <c r="X658" s="400">
        <v>-0.1793924836267845</v>
      </c>
      <c r="Y658" s="400">
        <v>-1.3603657918791303</v>
      </c>
      <c r="Z658" s="400">
        <v>-0.20788139042496045</v>
      </c>
      <c r="AA658" s="400">
        <v>-1.1816652158822276</v>
      </c>
      <c r="AB658" s="400">
        <v>0.27803780500712905</v>
      </c>
      <c r="AC658" s="404">
        <v>-1.0215887176137579</v>
      </c>
      <c r="AD658" s="607">
        <v>22899381000125</v>
      </c>
      <c r="AE658" s="401" t="s">
        <v>591</v>
      </c>
      <c r="AF658" s="401" t="s">
        <v>1028</v>
      </c>
      <c r="AG658" s="405" t="s">
        <v>1836</v>
      </c>
      <c r="AH658" s="405" t="s">
        <v>1024</v>
      </c>
      <c r="AI658" s="405">
        <v>100000</v>
      </c>
      <c r="AJ658" s="405">
        <v>10000</v>
      </c>
      <c r="AK658" s="405">
        <v>100000</v>
      </c>
      <c r="AL658" s="400">
        <v>1.8000000000000002E-2</v>
      </c>
      <c r="AM658" s="400">
        <v>0.2</v>
      </c>
      <c r="AN658" s="400" t="s">
        <v>1798</v>
      </c>
      <c r="AO658" s="401" t="s">
        <v>1678</v>
      </c>
      <c r="AP658" s="401" t="s">
        <v>24</v>
      </c>
      <c r="AQ658" s="407" t="s">
        <v>966</v>
      </c>
      <c r="AR658" s="400">
        <v>4.7999999999999996E-3</v>
      </c>
      <c r="AS658" s="400">
        <v>4.7999999999999996E-3</v>
      </c>
      <c r="AT658" s="400"/>
      <c r="AX658" s="226"/>
      <c r="AY658" s="212"/>
      <c r="AZ658" s="212"/>
      <c r="BA658" s="212"/>
      <c r="BB658" s="214"/>
      <c r="BC658" s="212"/>
      <c r="BD658" s="212"/>
      <c r="BE658" s="212"/>
      <c r="BF658" s="212"/>
      <c r="BG658" s="214"/>
      <c r="BH658" s="214"/>
      <c r="BI658" s="227"/>
      <c r="BJ658" s="227"/>
      <c r="BK658" s="227"/>
      <c r="BL658" s="214"/>
      <c r="BM658" s="214"/>
      <c r="BN658" s="214"/>
      <c r="BO658" s="214"/>
      <c r="BP658" s="214"/>
      <c r="BQ658" s="214"/>
      <c r="BR658" s="214"/>
      <c r="BS658" s="214"/>
      <c r="BT658" s="215"/>
      <c r="BU658" s="216"/>
      <c r="BV658" s="217"/>
      <c r="BW658" s="213"/>
    </row>
    <row r="659" spans="2:75" ht="15.75" customHeight="1">
      <c r="B659" s="394" t="s">
        <v>1232</v>
      </c>
      <c r="C659" s="395">
        <v>41707420000190</v>
      </c>
      <c r="D659" s="396" t="s">
        <v>18</v>
      </c>
      <c r="E659" s="396" t="s">
        <v>916</v>
      </c>
      <c r="F659" s="396" t="s">
        <v>961</v>
      </c>
      <c r="G659" s="397" t="s">
        <v>1048</v>
      </c>
      <c r="H659" s="397" t="s">
        <v>62</v>
      </c>
      <c r="I659" s="397"/>
      <c r="J659" s="397"/>
      <c r="K659" s="398" t="s">
        <v>81</v>
      </c>
      <c r="L659" s="399"/>
      <c r="M659" s="399" t="s">
        <v>62</v>
      </c>
      <c r="N659" s="398">
        <v>617067</v>
      </c>
      <c r="O659" s="398" t="s">
        <v>1675</v>
      </c>
      <c r="P659" s="402">
        <v>44482</v>
      </c>
      <c r="Q659" s="403">
        <v>108799418.72</v>
      </c>
      <c r="R659" s="403" t="s">
        <v>1781</v>
      </c>
      <c r="S659" s="398">
        <v>30</v>
      </c>
      <c r="T659" s="400">
        <v>8.751572831040999E-2</v>
      </c>
      <c r="U659" s="400">
        <v>1.1313329013082447</v>
      </c>
      <c r="V659" s="400" t="s">
        <v>1781</v>
      </c>
      <c r="W659" s="400" t="s">
        <v>1781</v>
      </c>
      <c r="X659" s="400" t="s">
        <v>1781</v>
      </c>
      <c r="Y659" s="400" t="s">
        <v>1781</v>
      </c>
      <c r="Z659" s="400" t="s">
        <v>1781</v>
      </c>
      <c r="AA659" s="400" t="s">
        <v>1781</v>
      </c>
      <c r="AB659" s="400" t="s">
        <v>1781</v>
      </c>
      <c r="AC659" s="404" t="s">
        <v>1781</v>
      </c>
      <c r="AD659" s="607" t="s">
        <v>62</v>
      </c>
      <c r="AE659" s="401" t="s">
        <v>307</v>
      </c>
      <c r="AF659" s="401" t="s">
        <v>1018</v>
      </c>
      <c r="AG659" s="405" t="s">
        <v>1835</v>
      </c>
      <c r="AH659" s="405" t="s">
        <v>1024</v>
      </c>
      <c r="AI659" s="405">
        <v>0</v>
      </c>
      <c r="AJ659" s="405">
        <v>0</v>
      </c>
      <c r="AK659" s="405">
        <v>0</v>
      </c>
      <c r="AL659" s="400">
        <v>5.0000000000000001E-3</v>
      </c>
      <c r="AM659" s="400">
        <v>0.2</v>
      </c>
      <c r="AN659" s="400" t="s">
        <v>1798</v>
      </c>
      <c r="AO659" s="401" t="s">
        <v>1675</v>
      </c>
      <c r="AP659" s="401" t="s">
        <v>24</v>
      </c>
      <c r="AQ659" s="407" t="s">
        <v>966</v>
      </c>
      <c r="AR659" s="400">
        <v>6.6666666666666664E-4</v>
      </c>
      <c r="AS659" s="400">
        <v>6.6666666666666664E-4</v>
      </c>
      <c r="AT659" s="400"/>
      <c r="AW659" s="226"/>
      <c r="AX659" s="226"/>
      <c r="AY659" s="212"/>
      <c r="AZ659" s="212"/>
      <c r="BA659" s="212"/>
      <c r="BB659" s="214"/>
      <c r="BC659" s="212"/>
      <c r="BD659" s="212"/>
      <c r="BE659" s="212"/>
      <c r="BF659" s="212"/>
      <c r="BG659" s="214"/>
      <c r="BH659" s="214"/>
      <c r="BI659" s="227"/>
      <c r="BJ659" s="227"/>
      <c r="BK659" s="227"/>
      <c r="BL659" s="249"/>
      <c r="BM659" s="214"/>
      <c r="BN659" s="214"/>
      <c r="BO659" s="214"/>
      <c r="BP659" s="214"/>
      <c r="BQ659" s="214"/>
      <c r="BR659" s="214"/>
      <c r="BS659" s="214"/>
      <c r="BT659" s="215"/>
      <c r="BU659" s="216"/>
      <c r="BV659" s="217"/>
      <c r="BW659" s="213"/>
    </row>
    <row r="660" spans="2:75" ht="15.75" customHeight="1">
      <c r="B660" s="394" t="s">
        <v>753</v>
      </c>
      <c r="C660" s="395">
        <v>29250121000173</v>
      </c>
      <c r="D660" s="396" t="s">
        <v>18</v>
      </c>
      <c r="E660" s="396" t="s">
        <v>916</v>
      </c>
      <c r="F660" s="396" t="s">
        <v>961</v>
      </c>
      <c r="G660" s="397" t="s">
        <v>1048</v>
      </c>
      <c r="H660" s="397" t="s">
        <v>62</v>
      </c>
      <c r="I660" s="397"/>
      <c r="J660" s="397" t="s">
        <v>904</v>
      </c>
      <c r="K660" s="398" t="s">
        <v>81</v>
      </c>
      <c r="L660" s="399"/>
      <c r="M660" s="399" t="s">
        <v>62</v>
      </c>
      <c r="N660" s="398">
        <v>470473</v>
      </c>
      <c r="O660" s="398" t="s">
        <v>1675</v>
      </c>
      <c r="P660" s="402">
        <v>43283</v>
      </c>
      <c r="Q660" s="403">
        <v>373298074.62</v>
      </c>
      <c r="R660" s="403">
        <v>253030408.26285723</v>
      </c>
      <c r="S660" s="398">
        <v>30</v>
      </c>
      <c r="T660" s="400">
        <v>9.2309093492847216E-2</v>
      </c>
      <c r="U660" s="400">
        <v>1.1932976685971843</v>
      </c>
      <c r="V660" s="400">
        <v>0.12544997417051262</v>
      </c>
      <c r="W660" s="400">
        <v>1.2298292183771689</v>
      </c>
      <c r="X660" s="400">
        <v>0.18877596823759579</v>
      </c>
      <c r="Y660" s="400">
        <v>1.4315224602918868</v>
      </c>
      <c r="Z660" s="400">
        <v>0.21941061250721661</v>
      </c>
      <c r="AA660" s="400">
        <v>1.2472010518362455</v>
      </c>
      <c r="AB660" s="400">
        <v>2.3810284367875613E-3</v>
      </c>
      <c r="AC660" s="404">
        <v>8.845505335871815</v>
      </c>
      <c r="AD660" s="607" t="s">
        <v>62</v>
      </c>
      <c r="AE660" s="401" t="s">
        <v>292</v>
      </c>
      <c r="AF660" s="401" t="s">
        <v>1051</v>
      </c>
      <c r="AG660" s="405" t="s">
        <v>1051</v>
      </c>
      <c r="AH660" s="405" t="s">
        <v>1024</v>
      </c>
      <c r="AI660" s="405">
        <v>500</v>
      </c>
      <c r="AJ660" s="405">
        <v>500</v>
      </c>
      <c r="AK660" s="405">
        <v>500</v>
      </c>
      <c r="AL660" s="400">
        <v>4.0000000000000001E-3</v>
      </c>
      <c r="AM660" s="400">
        <v>0.1</v>
      </c>
      <c r="AN660" s="400" t="s">
        <v>103</v>
      </c>
      <c r="AO660" s="401" t="s">
        <v>1678</v>
      </c>
      <c r="AP660" s="401" t="s">
        <v>18</v>
      </c>
      <c r="AQ660" s="407" t="s">
        <v>960</v>
      </c>
      <c r="AR660" s="400">
        <v>5.3333333333333336E-4</v>
      </c>
      <c r="AS660" s="400">
        <v>5.3333333333333336E-4</v>
      </c>
      <c r="AT660" s="400"/>
      <c r="AW660" s="226"/>
      <c r="AX660" s="226"/>
      <c r="AY660" s="212"/>
      <c r="AZ660" s="212"/>
      <c r="BA660" s="212"/>
      <c r="BB660" s="214"/>
      <c r="BC660" s="212"/>
      <c r="BD660" s="212"/>
      <c r="BE660" s="212"/>
      <c r="BF660" s="212"/>
      <c r="BG660" s="214"/>
      <c r="BH660" s="214"/>
      <c r="BI660" s="227"/>
      <c r="BJ660" s="227"/>
      <c r="BK660" s="227"/>
      <c r="BL660" s="249"/>
      <c r="BM660" s="214"/>
      <c r="BN660" s="214"/>
      <c r="BO660" s="214"/>
      <c r="BP660" s="214"/>
      <c r="BQ660" s="214"/>
      <c r="BR660" s="214"/>
      <c r="BS660" s="214"/>
      <c r="BT660" s="215"/>
      <c r="BU660" s="216"/>
      <c r="BV660" s="217"/>
      <c r="BW660" s="213"/>
    </row>
    <row r="661" spans="2:75" ht="15.75" customHeight="1">
      <c r="B661" s="394" t="s">
        <v>1319</v>
      </c>
      <c r="C661" s="395">
        <v>33784218000133</v>
      </c>
      <c r="D661" s="396" t="s">
        <v>18</v>
      </c>
      <c r="E661" s="396" t="s">
        <v>959</v>
      </c>
      <c r="F661" s="396" t="s">
        <v>961</v>
      </c>
      <c r="G661" s="397"/>
      <c r="H661" s="397" t="s">
        <v>62</v>
      </c>
      <c r="I661" s="397"/>
      <c r="J661" s="397" t="s">
        <v>907</v>
      </c>
      <c r="K661" s="398" t="s">
        <v>81</v>
      </c>
      <c r="L661" s="399"/>
      <c r="M661" s="399" t="s">
        <v>62</v>
      </c>
      <c r="N661" s="398">
        <v>505161</v>
      </c>
      <c r="O661" s="398" t="s">
        <v>1675</v>
      </c>
      <c r="P661" s="402">
        <v>43707</v>
      </c>
      <c r="Q661" s="403">
        <v>69941888.400000006</v>
      </c>
      <c r="R661" s="403">
        <v>76976053.260515943</v>
      </c>
      <c r="S661" s="398">
        <v>30</v>
      </c>
      <c r="T661" s="400">
        <v>7.8287324655591739E-2</v>
      </c>
      <c r="U661" s="400">
        <v>1.0120355260499592</v>
      </c>
      <c r="V661" s="400">
        <v>9.8508753582846831E-2</v>
      </c>
      <c r="W661" s="400">
        <v>0.96571517230792736</v>
      </c>
      <c r="X661" s="400">
        <v>0.17917928378003678</v>
      </c>
      <c r="Y661" s="400">
        <v>1.358749058711241</v>
      </c>
      <c r="Z661" s="400" t="s">
        <v>1781</v>
      </c>
      <c r="AA661" s="400" t="s">
        <v>1781</v>
      </c>
      <c r="AB661" s="400">
        <v>2.0797008604863228E-2</v>
      </c>
      <c r="AC661" s="404">
        <v>-0.14260054711444872</v>
      </c>
      <c r="AD661" s="607" t="s">
        <v>62</v>
      </c>
      <c r="AE661" s="401" t="s">
        <v>297</v>
      </c>
      <c r="AF661" s="401" t="s">
        <v>1018</v>
      </c>
      <c r="AG661" s="405" t="s">
        <v>1835</v>
      </c>
      <c r="AH661" s="405" t="s">
        <v>1019</v>
      </c>
      <c r="AI661" s="405">
        <v>5000</v>
      </c>
      <c r="AJ661" s="405">
        <v>1000</v>
      </c>
      <c r="AK661" s="405">
        <v>5000</v>
      </c>
      <c r="AL661" s="400">
        <v>0.01</v>
      </c>
      <c r="AM661" s="400">
        <v>0.15</v>
      </c>
      <c r="AN661" s="400" t="s">
        <v>103</v>
      </c>
      <c r="AO661" s="401" t="s">
        <v>1678</v>
      </c>
      <c r="AP661" s="401" t="s">
        <v>24</v>
      </c>
      <c r="AQ661" s="407" t="s">
        <v>986</v>
      </c>
      <c r="AR661" s="400">
        <v>2.3333333333333331E-3</v>
      </c>
      <c r="AS661" s="400">
        <v>2.3333333333333331E-3</v>
      </c>
      <c r="AT661" s="400"/>
      <c r="AW661" s="226"/>
      <c r="AX661" s="226"/>
      <c r="AY661" s="212"/>
      <c r="AZ661" s="212"/>
      <c r="BA661" s="212"/>
      <c r="BB661" s="214"/>
      <c r="BC661" s="212"/>
      <c r="BD661" s="212"/>
      <c r="BE661" s="212"/>
      <c r="BF661" s="212"/>
      <c r="BG661" s="214"/>
      <c r="BH661" s="214"/>
      <c r="BI661" s="227"/>
      <c r="BJ661" s="227"/>
      <c r="BK661" s="227"/>
      <c r="BL661" s="249"/>
      <c r="BM661" s="214"/>
      <c r="BN661" s="214"/>
      <c r="BO661" s="214"/>
      <c r="BP661" s="214"/>
      <c r="BQ661" s="214"/>
      <c r="BR661" s="214"/>
      <c r="BS661" s="214"/>
      <c r="BT661" s="215"/>
      <c r="BU661" s="216"/>
      <c r="BV661" s="217"/>
      <c r="BW661" s="213"/>
    </row>
    <row r="662" spans="2:75" ht="15.75" customHeight="1">
      <c r="B662" s="394" t="s">
        <v>1547</v>
      </c>
      <c r="C662" s="395">
        <v>13823084000105</v>
      </c>
      <c r="D662" s="396" t="s">
        <v>18</v>
      </c>
      <c r="E662" s="396" t="s">
        <v>916</v>
      </c>
      <c r="F662" s="396" t="s">
        <v>961</v>
      </c>
      <c r="G662" s="397" t="s">
        <v>1048</v>
      </c>
      <c r="H662" s="397" t="s">
        <v>62</v>
      </c>
      <c r="I662" s="397"/>
      <c r="J662" s="397" t="s">
        <v>904</v>
      </c>
      <c r="K662" s="398" t="s">
        <v>81</v>
      </c>
      <c r="L662" s="399"/>
      <c r="M662" s="399" t="s">
        <v>62</v>
      </c>
      <c r="N662" s="398">
        <v>299588</v>
      </c>
      <c r="O662" s="398" t="s">
        <v>1675</v>
      </c>
      <c r="P662" s="402">
        <v>40994</v>
      </c>
      <c r="Q662" s="403">
        <v>1073518194.75</v>
      </c>
      <c r="R662" s="403">
        <v>871572248.48857176</v>
      </c>
      <c r="S662" s="398">
        <v>30</v>
      </c>
      <c r="T662" s="400">
        <v>8.7340540220748109E-2</v>
      </c>
      <c r="U662" s="400">
        <v>1.1290682106797345</v>
      </c>
      <c r="V662" s="400">
        <v>0.12406500287761579</v>
      </c>
      <c r="W662" s="400">
        <v>1.216251868729388</v>
      </c>
      <c r="X662" s="400">
        <v>0.18976597500837467</v>
      </c>
      <c r="Y662" s="400">
        <v>1.4390298614798773</v>
      </c>
      <c r="Z662" s="400">
        <v>0.18738218072328139</v>
      </c>
      <c r="AA662" s="400">
        <v>1.0651410623347095</v>
      </c>
      <c r="AB662" s="400">
        <v>2.8226197082483456E-3</v>
      </c>
      <c r="AC662" s="404">
        <v>7.0256066306844698</v>
      </c>
      <c r="AD662" s="607" t="s">
        <v>62</v>
      </c>
      <c r="AE662" s="401" t="s">
        <v>636</v>
      </c>
      <c r="AF662" s="401" t="s">
        <v>636</v>
      </c>
      <c r="AG662" s="405" t="s">
        <v>1027</v>
      </c>
      <c r="AH662" s="405" t="s">
        <v>1024</v>
      </c>
      <c r="AI662" s="405">
        <v>1000</v>
      </c>
      <c r="AJ662" s="405">
        <v>1000</v>
      </c>
      <c r="AK662" s="405">
        <v>1000</v>
      </c>
      <c r="AL662" s="400">
        <v>6.0000000000000001E-3</v>
      </c>
      <c r="AM662" s="400">
        <v>0.2</v>
      </c>
      <c r="AN662" s="400" t="s">
        <v>103</v>
      </c>
      <c r="AO662" s="401" t="s">
        <v>1675</v>
      </c>
      <c r="AP662" s="401" t="s">
        <v>18</v>
      </c>
      <c r="AQ662" s="407" t="s">
        <v>973</v>
      </c>
      <c r="AR662" s="400">
        <v>2.4000000000000002E-3</v>
      </c>
      <c r="AS662" s="400">
        <v>2.4000000000000002E-3</v>
      </c>
      <c r="AT662" s="400"/>
      <c r="AW662" s="226"/>
      <c r="AX662" s="226"/>
      <c r="AY662" s="212"/>
      <c r="AZ662" s="212"/>
      <c r="BA662" s="212"/>
      <c r="BB662" s="214"/>
      <c r="BC662" s="212"/>
      <c r="BD662" s="212"/>
      <c r="BE662" s="212"/>
      <c r="BF662" s="212"/>
      <c r="BG662" s="214"/>
      <c r="BH662" s="214"/>
      <c r="BI662" s="227"/>
      <c r="BJ662" s="227"/>
      <c r="BK662" s="227"/>
      <c r="BL662" s="249"/>
      <c r="BM662" s="214"/>
      <c r="BN662" s="214"/>
      <c r="BO662" s="214"/>
      <c r="BP662" s="214"/>
      <c r="BQ662" s="214"/>
      <c r="BR662" s="214"/>
      <c r="BS662" s="214"/>
      <c r="BT662" s="215"/>
      <c r="BU662" s="216"/>
      <c r="BV662" s="217"/>
      <c r="BW662" s="213"/>
    </row>
    <row r="663" spans="2:75" ht="15.75" customHeight="1">
      <c r="B663" s="394" t="s">
        <v>1102</v>
      </c>
      <c r="C663" s="395">
        <v>25213405000139</v>
      </c>
      <c r="D663" s="396" t="s">
        <v>18</v>
      </c>
      <c r="E663" s="396" t="s">
        <v>917</v>
      </c>
      <c r="F663" s="396" t="s">
        <v>990</v>
      </c>
      <c r="G663" s="397" t="s">
        <v>1048</v>
      </c>
      <c r="H663" s="397" t="s">
        <v>62</v>
      </c>
      <c r="I663" s="397"/>
      <c r="J663" s="397" t="s">
        <v>904</v>
      </c>
      <c r="K663" s="398" t="s">
        <v>81</v>
      </c>
      <c r="L663" s="399"/>
      <c r="M663" s="399" t="s">
        <v>62</v>
      </c>
      <c r="N663" s="398">
        <v>423394</v>
      </c>
      <c r="O663" s="398" t="s">
        <v>1675</v>
      </c>
      <c r="P663" s="402">
        <v>42619</v>
      </c>
      <c r="Q663" s="403">
        <v>206215189.83000001</v>
      </c>
      <c r="R663" s="403">
        <v>172484860.20416659</v>
      </c>
      <c r="S663" s="398">
        <v>30</v>
      </c>
      <c r="T663" s="400">
        <v>6.5502194377914158E-2</v>
      </c>
      <c r="U663" s="400">
        <v>0.84675965153120325</v>
      </c>
      <c r="V663" s="400">
        <v>0.10174423469461757</v>
      </c>
      <c r="W663" s="400">
        <v>0.99743370579566415</v>
      </c>
      <c r="X663" s="400">
        <v>0.19587382889762206</v>
      </c>
      <c r="Y663" s="400">
        <v>1.4853468270781365</v>
      </c>
      <c r="Z663" s="400">
        <v>0.24634548402068024</v>
      </c>
      <c r="AA663" s="400">
        <v>1.4003075934879674</v>
      </c>
      <c r="AB663" s="400">
        <v>2.5620054503835882E-2</v>
      </c>
      <c r="AC663" s="404">
        <v>3.4301775754595415E-3</v>
      </c>
      <c r="AD663" s="607">
        <v>24658649000162</v>
      </c>
      <c r="AE663" s="401" t="s">
        <v>176</v>
      </c>
      <c r="AF663" s="401" t="s">
        <v>1028</v>
      </c>
      <c r="AG663" s="405" t="s">
        <v>1836</v>
      </c>
      <c r="AH663" s="405" t="s">
        <v>1024</v>
      </c>
      <c r="AI663" s="405">
        <v>5000</v>
      </c>
      <c r="AJ663" s="405">
        <v>2500</v>
      </c>
      <c r="AK663" s="405">
        <v>5000</v>
      </c>
      <c r="AL663" s="400">
        <v>1.1000000000000001E-2</v>
      </c>
      <c r="AM663" s="400">
        <v>0.2</v>
      </c>
      <c r="AN663" s="400" t="s">
        <v>932</v>
      </c>
      <c r="AO663" s="401" t="s">
        <v>1678</v>
      </c>
      <c r="AP663" s="401" t="s">
        <v>24</v>
      </c>
      <c r="AQ663" s="407" t="s">
        <v>969</v>
      </c>
      <c r="AR663" s="400">
        <v>2.7499999999999998E-3</v>
      </c>
      <c r="AS663" s="400">
        <v>2.7499999999999998E-3</v>
      </c>
      <c r="AT663" s="400"/>
      <c r="AX663" s="226"/>
      <c r="AY663" s="212"/>
      <c r="AZ663" s="212"/>
      <c r="BA663" s="212"/>
      <c r="BB663" s="214"/>
      <c r="BC663" s="212"/>
      <c r="BD663" s="212"/>
      <c r="BE663" s="212"/>
      <c r="BF663" s="212"/>
      <c r="BG663" s="214"/>
      <c r="BH663" s="214"/>
      <c r="BI663" s="227"/>
      <c r="BJ663" s="227"/>
      <c r="BK663" s="227"/>
      <c r="BL663" s="214"/>
      <c r="BM663" s="214"/>
      <c r="BN663" s="214"/>
      <c r="BO663" s="214"/>
      <c r="BP663" s="214"/>
      <c r="BQ663" s="214"/>
      <c r="BR663" s="214"/>
      <c r="BS663" s="214"/>
      <c r="BT663" s="215"/>
      <c r="BU663" s="216"/>
      <c r="BV663" s="217"/>
      <c r="BW663" s="213"/>
    </row>
    <row r="664" spans="2:75" ht="15.75" customHeight="1">
      <c r="B664" s="394" t="s">
        <v>1125</v>
      </c>
      <c r="C664" s="395">
        <v>38443033000189</v>
      </c>
      <c r="D664" s="396" t="s">
        <v>18</v>
      </c>
      <c r="E664" s="396" t="s">
        <v>917</v>
      </c>
      <c r="F664" s="396" t="s">
        <v>990</v>
      </c>
      <c r="G664" s="397" t="s">
        <v>1048</v>
      </c>
      <c r="H664" s="397" t="s">
        <v>62</v>
      </c>
      <c r="I664" s="397"/>
      <c r="J664" s="397" t="s">
        <v>904</v>
      </c>
      <c r="K664" s="398" t="s">
        <v>81</v>
      </c>
      <c r="L664" s="399"/>
      <c r="M664" s="399" t="s">
        <v>1775</v>
      </c>
      <c r="N664" s="398">
        <v>576859</v>
      </c>
      <c r="O664" s="398" t="s">
        <v>1675</v>
      </c>
      <c r="P664" s="402">
        <v>44244</v>
      </c>
      <c r="Q664" s="403">
        <v>330195128.29000002</v>
      </c>
      <c r="R664" s="403">
        <v>386715855.77492064</v>
      </c>
      <c r="S664" s="398">
        <v>30</v>
      </c>
      <c r="T664" s="400">
        <v>5.3881292991532659E-2</v>
      </c>
      <c r="U664" s="400">
        <v>0.69653399112601933</v>
      </c>
      <c r="V664" s="400">
        <v>8.5801713343960806E-2</v>
      </c>
      <c r="W664" s="400">
        <v>0.84114368898792746</v>
      </c>
      <c r="X664" s="400" t="s">
        <v>1781</v>
      </c>
      <c r="Y664" s="400" t="s">
        <v>1781</v>
      </c>
      <c r="Z664" s="400" t="s">
        <v>1781</v>
      </c>
      <c r="AA664" s="400" t="s">
        <v>1781</v>
      </c>
      <c r="AB664" s="400">
        <v>3.6191374632457293E-2</v>
      </c>
      <c r="AC664" s="404">
        <v>-0.39148907030165569</v>
      </c>
      <c r="AD664" s="607">
        <v>25108905000100</v>
      </c>
      <c r="AE664" s="401" t="s">
        <v>116</v>
      </c>
      <c r="AF664" s="401" t="s">
        <v>1037</v>
      </c>
      <c r="AG664" s="405" t="s">
        <v>1037</v>
      </c>
      <c r="AH664" s="405" t="s">
        <v>1024</v>
      </c>
      <c r="AI664" s="405">
        <v>1000</v>
      </c>
      <c r="AJ664" s="405">
        <v>1000</v>
      </c>
      <c r="AK664" s="405">
        <v>1000</v>
      </c>
      <c r="AL664" s="400">
        <v>9.7999999999999997E-3</v>
      </c>
      <c r="AM664" s="400" t="s">
        <v>62</v>
      </c>
      <c r="AN664" s="400" t="s">
        <v>62</v>
      </c>
      <c r="AO664" s="401" t="s">
        <v>1678</v>
      </c>
      <c r="AP664" s="401" t="s">
        <v>18</v>
      </c>
      <c r="AQ664" s="407" t="s">
        <v>973</v>
      </c>
      <c r="AR664" s="400" t="s">
        <v>62</v>
      </c>
      <c r="AS664" s="400" t="s">
        <v>62</v>
      </c>
      <c r="AT664" s="400"/>
      <c r="AX664" s="226"/>
      <c r="AY664" s="212"/>
      <c r="AZ664" s="212"/>
      <c r="BA664" s="212"/>
      <c r="BB664" s="214"/>
      <c r="BC664" s="212"/>
      <c r="BD664" s="212"/>
      <c r="BE664" s="212"/>
      <c r="BF664" s="212"/>
      <c r="BG664" s="214"/>
      <c r="BH664" s="214"/>
      <c r="BI664" s="227"/>
      <c r="BJ664" s="227"/>
      <c r="BK664" s="227"/>
      <c r="BL664" s="214"/>
      <c r="BM664" s="214"/>
      <c r="BN664" s="214"/>
      <c r="BO664" s="214"/>
      <c r="BP664" s="214"/>
      <c r="BQ664" s="214"/>
      <c r="BR664" s="214"/>
      <c r="BS664" s="214"/>
      <c r="BT664" s="215"/>
      <c r="BU664" s="216"/>
      <c r="BV664" s="217"/>
      <c r="BW664" s="213"/>
    </row>
    <row r="665" spans="2:75" ht="15.75" customHeight="1">
      <c r="B665" s="394" t="s">
        <v>1352</v>
      </c>
      <c r="C665" s="395">
        <v>31120420000135</v>
      </c>
      <c r="D665" s="396" t="s">
        <v>18</v>
      </c>
      <c r="E665" s="396" t="s">
        <v>916</v>
      </c>
      <c r="F665" s="396" t="s">
        <v>990</v>
      </c>
      <c r="G665" s="397" t="s">
        <v>1048</v>
      </c>
      <c r="H665" s="397" t="s">
        <v>62</v>
      </c>
      <c r="I665" s="397"/>
      <c r="J665" s="397" t="s">
        <v>904</v>
      </c>
      <c r="K665" s="398" t="s">
        <v>81</v>
      </c>
      <c r="L665" s="399"/>
      <c r="M665" s="399" t="s">
        <v>62</v>
      </c>
      <c r="N665" s="398">
        <v>480967</v>
      </c>
      <c r="O665" s="398" t="s">
        <v>1675</v>
      </c>
      <c r="P665" s="402">
        <v>43433</v>
      </c>
      <c r="Q665" s="403">
        <v>52881638.200000003</v>
      </c>
      <c r="R665" s="403">
        <v>49828005.442301601</v>
      </c>
      <c r="S665" s="398">
        <v>30</v>
      </c>
      <c r="T665" s="400">
        <v>6.5456635382463713E-2</v>
      </c>
      <c r="U665" s="400">
        <v>0.84617070150474827</v>
      </c>
      <c r="V665" s="400">
        <v>9.2694673028961949E-2</v>
      </c>
      <c r="W665" s="400">
        <v>0.90871774213351098</v>
      </c>
      <c r="X665" s="400">
        <v>0.159539677761382</v>
      </c>
      <c r="Y665" s="400">
        <v>1.2098183585301525</v>
      </c>
      <c r="Z665" s="400">
        <v>0.15189101373100544</v>
      </c>
      <c r="AA665" s="400">
        <v>0.86339776333085438</v>
      </c>
      <c r="AB665" s="400">
        <v>2.2215482434344524E-2</v>
      </c>
      <c r="AC665" s="404">
        <v>-0.37109752619401992</v>
      </c>
      <c r="AD665" s="607" t="s">
        <v>62</v>
      </c>
      <c r="AE665" s="401" t="s">
        <v>406</v>
      </c>
      <c r="AF665" s="401" t="s">
        <v>1018</v>
      </c>
      <c r="AG665" s="405" t="s">
        <v>1835</v>
      </c>
      <c r="AH665" s="405" t="s">
        <v>1024</v>
      </c>
      <c r="AI665" s="405">
        <v>500</v>
      </c>
      <c r="AJ665" s="405">
        <v>100</v>
      </c>
      <c r="AK665" s="405">
        <v>100</v>
      </c>
      <c r="AL665" s="400">
        <v>0.01</v>
      </c>
      <c r="AM665" s="400" t="s">
        <v>62</v>
      </c>
      <c r="AN665" s="400" t="s">
        <v>62</v>
      </c>
      <c r="AO665" s="401" t="s">
        <v>1678</v>
      </c>
      <c r="AP665" s="401" t="s">
        <v>18</v>
      </c>
      <c r="AQ665" s="407" t="s">
        <v>1221</v>
      </c>
      <c r="AR665" s="400">
        <v>3.0000000000000001E-3</v>
      </c>
      <c r="AS665" s="400">
        <v>3.0000000000000001E-3</v>
      </c>
      <c r="AT665" s="400"/>
      <c r="AX665" s="226"/>
      <c r="AY665" s="212"/>
      <c r="AZ665" s="212"/>
      <c r="BA665" s="212"/>
      <c r="BB665" s="214"/>
      <c r="BC665" s="212"/>
      <c r="BD665" s="212"/>
      <c r="BE665" s="212"/>
      <c r="BF665" s="212"/>
      <c r="BG665" s="214"/>
      <c r="BH665" s="214"/>
      <c r="BI665" s="227"/>
      <c r="BJ665" s="227"/>
      <c r="BK665" s="227"/>
      <c r="BL665" s="214"/>
      <c r="BM665" s="214"/>
      <c r="BN665" s="214"/>
      <c r="BO665" s="214"/>
      <c r="BP665" s="214"/>
      <c r="BQ665" s="214"/>
      <c r="BR665" s="214"/>
      <c r="BS665" s="214"/>
      <c r="BT665" s="215"/>
      <c r="BU665" s="216"/>
      <c r="BV665" s="217"/>
      <c r="BW665" s="213"/>
    </row>
    <row r="666" spans="2:75" ht="15.75" customHeight="1">
      <c r="B666" s="394" t="s">
        <v>115</v>
      </c>
      <c r="C666" s="395">
        <v>26831986000135</v>
      </c>
      <c r="D666" s="396" t="s">
        <v>24</v>
      </c>
      <c r="E666" s="396" t="s">
        <v>912</v>
      </c>
      <c r="F666" s="396" t="s">
        <v>913</v>
      </c>
      <c r="G666" s="397" t="s">
        <v>62</v>
      </c>
      <c r="H666" s="397" t="s">
        <v>1692</v>
      </c>
      <c r="I666" s="397" t="s">
        <v>62</v>
      </c>
      <c r="J666" s="397" t="s">
        <v>904</v>
      </c>
      <c r="K666" s="398" t="s">
        <v>81</v>
      </c>
      <c r="L666" s="399"/>
      <c r="M666" s="399" t="s">
        <v>62</v>
      </c>
      <c r="N666" s="398">
        <v>440922</v>
      </c>
      <c r="O666" s="398" t="s">
        <v>1678</v>
      </c>
      <c r="P666" s="402">
        <v>42881</v>
      </c>
      <c r="Q666" s="403">
        <v>30424234.98</v>
      </c>
      <c r="R666" s="403">
        <v>44142778.909523822</v>
      </c>
      <c r="S666" s="398">
        <v>30</v>
      </c>
      <c r="T666" s="400">
        <v>9.0277360896344527E-2</v>
      </c>
      <c r="U666" s="400">
        <v>1.1670330647658465</v>
      </c>
      <c r="V666" s="400">
        <v>5.5212313121076884E-2</v>
      </c>
      <c r="W666" s="400">
        <v>0.54126528394654683</v>
      </c>
      <c r="X666" s="400">
        <v>4.042947532338026E-3</v>
      </c>
      <c r="Y666" s="400">
        <v>3.0658405581791188E-2</v>
      </c>
      <c r="Z666" s="400">
        <v>9.6019778781856191E-2</v>
      </c>
      <c r="AA666" s="400">
        <v>0.54580755108131229</v>
      </c>
      <c r="AB666" s="400">
        <v>4.021887187856326E-2</v>
      </c>
      <c r="AC666" s="404">
        <v>-1.0591707257554173</v>
      </c>
      <c r="AD666" s="607">
        <v>13608337000128</v>
      </c>
      <c r="AE666" s="401" t="s">
        <v>107</v>
      </c>
      <c r="AF666" s="401" t="s">
        <v>1018</v>
      </c>
      <c r="AG666" s="405" t="s">
        <v>1835</v>
      </c>
      <c r="AH666" s="405" t="s">
        <v>1024</v>
      </c>
      <c r="AI666" s="405">
        <v>5000</v>
      </c>
      <c r="AJ666" s="405">
        <v>5000</v>
      </c>
      <c r="AK666" s="405">
        <v>5000</v>
      </c>
      <c r="AL666" s="400">
        <v>0</v>
      </c>
      <c r="AM666" s="400" t="s">
        <v>62</v>
      </c>
      <c r="AN666" s="400" t="s">
        <v>62</v>
      </c>
      <c r="AO666" s="401" t="s">
        <v>1678</v>
      </c>
      <c r="AP666" s="401" t="s">
        <v>24</v>
      </c>
      <c r="AQ666" s="407" t="s">
        <v>972</v>
      </c>
      <c r="AR666" s="400">
        <v>4.0000000000000001E-3</v>
      </c>
      <c r="AS666" s="400">
        <v>4.0000000000000001E-3</v>
      </c>
      <c r="AT666" s="400"/>
      <c r="AX666" s="226"/>
      <c r="AY666" s="212"/>
      <c r="AZ666" s="212"/>
      <c r="BA666" s="212"/>
      <c r="BB666" s="214"/>
      <c r="BC666" s="212"/>
      <c r="BD666" s="212"/>
      <c r="BE666" s="212"/>
      <c r="BF666" s="212"/>
      <c r="BG666" s="214"/>
      <c r="BH666" s="214"/>
      <c r="BI666" s="227"/>
      <c r="BJ666" s="227"/>
      <c r="BK666" s="227"/>
      <c r="BL666" s="214"/>
      <c r="BM666" s="214"/>
      <c r="BN666" s="214"/>
      <c r="BO666" s="214"/>
      <c r="BP666" s="214"/>
      <c r="BQ666" s="214"/>
      <c r="BR666" s="214"/>
      <c r="BS666" s="214"/>
      <c r="BT666" s="215"/>
      <c r="BU666" s="216"/>
      <c r="BV666" s="217"/>
      <c r="BW666" s="213"/>
    </row>
    <row r="667" spans="2:75" ht="15.75" customHeight="1">
      <c r="B667" s="394" t="s">
        <v>142</v>
      </c>
      <c r="C667" s="395">
        <v>13608337000128</v>
      </c>
      <c r="D667" s="396" t="s">
        <v>24</v>
      </c>
      <c r="E667" s="396" t="s">
        <v>912</v>
      </c>
      <c r="F667" s="396" t="s">
        <v>913</v>
      </c>
      <c r="G667" s="397" t="s">
        <v>62</v>
      </c>
      <c r="H667" s="397" t="s">
        <v>1692</v>
      </c>
      <c r="I667" s="397" t="s">
        <v>62</v>
      </c>
      <c r="J667" s="397" t="s">
        <v>904</v>
      </c>
      <c r="K667" s="398" t="s">
        <v>81</v>
      </c>
      <c r="L667" s="399"/>
      <c r="M667" s="399" t="s">
        <v>62</v>
      </c>
      <c r="N667" s="398">
        <v>292540</v>
      </c>
      <c r="O667" s="398" t="s">
        <v>1675</v>
      </c>
      <c r="P667" s="402">
        <v>40877</v>
      </c>
      <c r="Q667" s="403">
        <v>293900861.62</v>
      </c>
      <c r="R667" s="403">
        <v>575348728.55591226</v>
      </c>
      <c r="S667" s="398">
        <v>30</v>
      </c>
      <c r="T667" s="400">
        <v>8.9874604210877118E-2</v>
      </c>
      <c r="U667" s="400">
        <v>1.1618265504822085</v>
      </c>
      <c r="V667" s="400">
        <v>5.441696127379636E-2</v>
      </c>
      <c r="W667" s="400">
        <v>0.5334681763971556</v>
      </c>
      <c r="X667" s="400">
        <v>2.8585511452992041E-3</v>
      </c>
      <c r="Y667" s="400">
        <v>2.1676912620776836E-2</v>
      </c>
      <c r="Z667" s="400">
        <v>9.5731773620212124E-2</v>
      </c>
      <c r="AA667" s="400">
        <v>0.54417043637463447</v>
      </c>
      <c r="AB667" s="400">
        <v>4.0699861060091581E-2</v>
      </c>
      <c r="AC667" s="404">
        <v>-1.0647071783009769</v>
      </c>
      <c r="AD667" s="607" t="s">
        <v>62</v>
      </c>
      <c r="AE667" s="401" t="s">
        <v>141</v>
      </c>
      <c r="AF667" s="401" t="s">
        <v>1028</v>
      </c>
      <c r="AG667" s="405" t="s">
        <v>1836</v>
      </c>
      <c r="AH667" s="405" t="s">
        <v>1024</v>
      </c>
      <c r="AI667" s="405">
        <v>500</v>
      </c>
      <c r="AJ667" s="405">
        <v>100</v>
      </c>
      <c r="AK667" s="405">
        <v>100</v>
      </c>
      <c r="AL667" s="400">
        <v>0.02</v>
      </c>
      <c r="AM667" s="400">
        <v>0.2</v>
      </c>
      <c r="AN667" s="400" t="s">
        <v>1798</v>
      </c>
      <c r="AO667" s="401" t="s">
        <v>1678</v>
      </c>
      <c r="AP667" s="401" t="s">
        <v>24</v>
      </c>
      <c r="AQ667" s="407" t="s">
        <v>966</v>
      </c>
      <c r="AR667" s="400">
        <v>4.0000000000000001E-3</v>
      </c>
      <c r="AS667" s="400">
        <v>4.0000000000000001E-3</v>
      </c>
      <c r="AT667" s="400"/>
      <c r="AW667" s="226"/>
      <c r="AX667" s="226"/>
      <c r="AY667" s="212"/>
      <c r="AZ667" s="212"/>
      <c r="BA667" s="212"/>
      <c r="BB667" s="212"/>
      <c r="BC667" s="212"/>
      <c r="BD667" s="212"/>
      <c r="BE667" s="212"/>
      <c r="BF667" s="212"/>
      <c r="BG667" s="214"/>
      <c r="BH667" s="214"/>
      <c r="BI667" s="227"/>
      <c r="BJ667" s="227"/>
      <c r="BK667" s="227"/>
      <c r="BL667" s="249"/>
      <c r="BM667" s="214"/>
      <c r="BN667" s="214"/>
      <c r="BO667" s="214"/>
      <c r="BP667" s="214"/>
      <c r="BQ667" s="214"/>
      <c r="BR667" s="214"/>
      <c r="BS667" s="214"/>
      <c r="BT667" s="214"/>
      <c r="BU667" s="214"/>
      <c r="BV667" s="217"/>
      <c r="BW667" s="212"/>
    </row>
    <row r="668" spans="2:75" ht="15.75" customHeight="1">
      <c r="B668" s="394" t="s">
        <v>1030</v>
      </c>
      <c r="C668" s="395">
        <v>29177012000178</v>
      </c>
      <c r="D668" s="396" t="s">
        <v>24</v>
      </c>
      <c r="E668" s="396" t="s">
        <v>911</v>
      </c>
      <c r="F668" s="396" t="s">
        <v>915</v>
      </c>
      <c r="G668" s="397" t="s">
        <v>62</v>
      </c>
      <c r="H668" s="397" t="s">
        <v>1692</v>
      </c>
      <c r="I668" s="397" t="s">
        <v>62</v>
      </c>
      <c r="J668" s="397" t="s">
        <v>907</v>
      </c>
      <c r="K668" s="398" t="s">
        <v>81</v>
      </c>
      <c r="L668" s="399"/>
      <c r="M668" s="399" t="s">
        <v>62</v>
      </c>
      <c r="N668" s="398">
        <v>465488</v>
      </c>
      <c r="O668" s="398" t="s">
        <v>1675</v>
      </c>
      <c r="P668" s="402">
        <v>43235</v>
      </c>
      <c r="Q668" s="403">
        <v>223085827.53</v>
      </c>
      <c r="R668" s="403">
        <v>153190821.47047615</v>
      </c>
      <c r="S668" s="398">
        <v>30</v>
      </c>
      <c r="T668" s="400">
        <v>0.17667379703488906</v>
      </c>
      <c r="U668" s="400">
        <v>2.283896657703409</v>
      </c>
      <c r="V668" s="400">
        <v>0.21587377297207411</v>
      </c>
      <c r="W668" s="400">
        <v>2.1162847998798551</v>
      </c>
      <c r="X668" s="400">
        <v>0.29352885008821095</v>
      </c>
      <c r="Y668" s="400">
        <v>2.2258825928312218</v>
      </c>
      <c r="Z668" s="400">
        <v>0.38693786699021393</v>
      </c>
      <c r="AA668" s="400">
        <v>2.199480276687142</v>
      </c>
      <c r="AB668" s="400">
        <v>4.2849067547080295E-2</v>
      </c>
      <c r="AC668" s="404">
        <v>2.3174486372668555</v>
      </c>
      <c r="AD668" s="607">
        <v>23565803000199</v>
      </c>
      <c r="AE668" s="401" t="s">
        <v>107</v>
      </c>
      <c r="AF668" s="401" t="s">
        <v>1018</v>
      </c>
      <c r="AG668" s="405" t="s">
        <v>1835</v>
      </c>
      <c r="AH668" s="405" t="s">
        <v>1024</v>
      </c>
      <c r="AI668" s="405">
        <v>10000</v>
      </c>
      <c r="AJ668" s="405">
        <v>10000</v>
      </c>
      <c r="AK668" s="405">
        <v>10000</v>
      </c>
      <c r="AL668" s="400">
        <v>0</v>
      </c>
      <c r="AM668" s="400" t="s">
        <v>62</v>
      </c>
      <c r="AN668" s="400" t="s">
        <v>62</v>
      </c>
      <c r="AO668" s="401" t="s">
        <v>1678</v>
      </c>
      <c r="AP668" s="401" t="s">
        <v>24</v>
      </c>
      <c r="AQ668" s="407" t="s">
        <v>962</v>
      </c>
      <c r="AR668" s="400">
        <v>3.8E-3</v>
      </c>
      <c r="AS668" s="400">
        <v>3.8E-3</v>
      </c>
      <c r="AT668" s="400"/>
      <c r="AW668" s="226"/>
      <c r="AX668" s="226"/>
      <c r="AY668" s="212"/>
      <c r="AZ668" s="212"/>
      <c r="BA668" s="212"/>
      <c r="BB668" s="212"/>
      <c r="BC668" s="212"/>
      <c r="BD668" s="212"/>
      <c r="BE668" s="212"/>
      <c r="BF668" s="212"/>
      <c r="BG668" s="214"/>
      <c r="BH668" s="214"/>
      <c r="BI668" s="227"/>
      <c r="BJ668" s="227"/>
      <c r="BK668" s="227"/>
      <c r="BL668" s="249"/>
      <c r="BM668" s="214"/>
      <c r="BN668" s="214"/>
      <c r="BO668" s="214"/>
      <c r="BP668" s="214"/>
      <c r="BQ668" s="214"/>
      <c r="BR668" s="214"/>
      <c r="BS668" s="214"/>
      <c r="BT668" s="214"/>
      <c r="BU668" s="214"/>
      <c r="BV668" s="217"/>
      <c r="BW668" s="212"/>
    </row>
    <row r="669" spans="2:75" ht="15.75" customHeight="1">
      <c r="B669" s="394" t="s">
        <v>1076</v>
      </c>
      <c r="C669" s="395">
        <v>19523641000159</v>
      </c>
      <c r="D669" s="396" t="s">
        <v>24</v>
      </c>
      <c r="E669" s="396" t="s">
        <v>911</v>
      </c>
      <c r="F669" s="396" t="s">
        <v>915</v>
      </c>
      <c r="G669" s="397" t="s">
        <v>62</v>
      </c>
      <c r="H669" s="397" t="s">
        <v>1692</v>
      </c>
      <c r="I669" s="397" t="s">
        <v>62</v>
      </c>
      <c r="J669" s="397"/>
      <c r="K669" s="398" t="s">
        <v>81</v>
      </c>
      <c r="L669" s="399"/>
      <c r="M669" s="399" t="s">
        <v>62</v>
      </c>
      <c r="N669" s="398">
        <v>366706</v>
      </c>
      <c r="O669" s="398" t="s">
        <v>1675</v>
      </c>
      <c r="P669" s="402">
        <v>41757</v>
      </c>
      <c r="Q669" s="403">
        <v>60838788.600000001</v>
      </c>
      <c r="R669" s="403">
        <v>57988120.602579385</v>
      </c>
      <c r="S669" s="398">
        <v>30</v>
      </c>
      <c r="T669" s="400">
        <v>0.12837857699258537</v>
      </c>
      <c r="U669" s="400">
        <v>1.6595749218894327</v>
      </c>
      <c r="V669" s="400">
        <v>0.12878657366397084</v>
      </c>
      <c r="W669" s="400">
        <v>1.2625390501185443</v>
      </c>
      <c r="X669" s="400">
        <v>0.21012025567840142</v>
      </c>
      <c r="Y669" s="400">
        <v>1.5933800693705096</v>
      </c>
      <c r="Z669" s="400">
        <v>0.2208994301613485</v>
      </c>
      <c r="AA669" s="400">
        <v>1.2556639740395394</v>
      </c>
      <c r="AB669" s="400">
        <v>3.8397148520839218E-2</v>
      </c>
      <c r="AC669" s="404">
        <v>0.64469047446634831</v>
      </c>
      <c r="AD669" s="607" t="s">
        <v>62</v>
      </c>
      <c r="AE669" s="401" t="s">
        <v>149</v>
      </c>
      <c r="AF669" s="401" t="s">
        <v>1018</v>
      </c>
      <c r="AG669" s="405" t="s">
        <v>1835</v>
      </c>
      <c r="AH669" s="405" t="s">
        <v>1024</v>
      </c>
      <c r="AI669" s="405">
        <v>1000</v>
      </c>
      <c r="AJ669" s="405">
        <v>1000</v>
      </c>
      <c r="AK669" s="405">
        <v>1000</v>
      </c>
      <c r="AL669" s="400">
        <v>1.3999999999999999E-2</v>
      </c>
      <c r="AM669" s="400">
        <v>0.15</v>
      </c>
      <c r="AN669" s="400" t="s">
        <v>103</v>
      </c>
      <c r="AO669" s="401" t="s">
        <v>1678</v>
      </c>
      <c r="AP669" s="401" t="s">
        <v>24</v>
      </c>
      <c r="AQ669" s="407" t="s">
        <v>966</v>
      </c>
      <c r="AR669" s="400">
        <v>3.7333333333333333E-3</v>
      </c>
      <c r="AS669" s="400">
        <v>3.7333333333333333E-3</v>
      </c>
      <c r="AT669" s="400"/>
      <c r="AW669" s="226"/>
      <c r="AX669" s="226"/>
      <c r="AY669" s="212"/>
      <c r="AZ669" s="212"/>
      <c r="BA669" s="212"/>
      <c r="BB669" s="212"/>
      <c r="BC669" s="212"/>
      <c r="BD669" s="212"/>
      <c r="BE669" s="212"/>
      <c r="BF669" s="212"/>
      <c r="BG669" s="214"/>
      <c r="BH669" s="214"/>
      <c r="BI669" s="227"/>
      <c r="BJ669" s="227"/>
      <c r="BK669" s="227"/>
      <c r="BL669" s="249"/>
      <c r="BM669" s="214"/>
      <c r="BN669" s="214"/>
      <c r="BO669" s="214"/>
      <c r="BP669" s="214"/>
      <c r="BQ669" s="214"/>
      <c r="BR669" s="214"/>
      <c r="BS669" s="214"/>
      <c r="BT669" s="214"/>
      <c r="BU669" s="214"/>
      <c r="BV669" s="217"/>
      <c r="BW669" s="212"/>
    </row>
    <row r="670" spans="2:75" ht="15.75" customHeight="1">
      <c r="B670" s="394" t="s">
        <v>148</v>
      </c>
      <c r="C670" s="395">
        <v>36327745000107</v>
      </c>
      <c r="D670" s="396" t="s">
        <v>24</v>
      </c>
      <c r="E670" s="396" t="s">
        <v>911</v>
      </c>
      <c r="F670" s="396" t="s">
        <v>915</v>
      </c>
      <c r="G670" s="397" t="s">
        <v>62</v>
      </c>
      <c r="H670" s="397" t="s">
        <v>1693</v>
      </c>
      <c r="I670" s="397" t="s">
        <v>62</v>
      </c>
      <c r="J670" s="397"/>
      <c r="K670" s="398" t="s">
        <v>81</v>
      </c>
      <c r="L670" s="399"/>
      <c r="M670" s="399" t="s">
        <v>62</v>
      </c>
      <c r="N670" s="398">
        <v>537454</v>
      </c>
      <c r="O670" s="398" t="s">
        <v>1675</v>
      </c>
      <c r="P670" s="402">
        <v>43970</v>
      </c>
      <c r="Q670" s="403">
        <v>34834172.719999999</v>
      </c>
      <c r="R670" s="403">
        <v>29794383.108452376</v>
      </c>
      <c r="S670" s="398">
        <v>30</v>
      </c>
      <c r="T670" s="400">
        <v>0.18528550435254854</v>
      </c>
      <c r="U670" s="400">
        <v>2.3952218790436084</v>
      </c>
      <c r="V670" s="400">
        <v>0.16366707979087902</v>
      </c>
      <c r="W670" s="400">
        <v>1.6044846413416203</v>
      </c>
      <c r="X670" s="400">
        <v>0.27602597043271859</v>
      </c>
      <c r="Y670" s="400">
        <v>2.0931550768208802</v>
      </c>
      <c r="Z670" s="400" t="s">
        <v>1781</v>
      </c>
      <c r="AA670" s="400" t="s">
        <v>1781</v>
      </c>
      <c r="AB670" s="400">
        <v>7.4165239966343957E-2</v>
      </c>
      <c r="AC670" s="404">
        <v>0.77136157493276469</v>
      </c>
      <c r="AD670" s="607">
        <v>36352273000142</v>
      </c>
      <c r="AE670" s="401" t="s">
        <v>149</v>
      </c>
      <c r="AF670" s="401" t="s">
        <v>1018</v>
      </c>
      <c r="AG670" s="405" t="s">
        <v>1835</v>
      </c>
      <c r="AH670" s="405" t="s">
        <v>1024</v>
      </c>
      <c r="AI670" s="405">
        <v>1000</v>
      </c>
      <c r="AJ670" s="405">
        <v>1000</v>
      </c>
      <c r="AK670" s="405">
        <v>1000</v>
      </c>
      <c r="AL670" s="400">
        <v>1.8700000000000001E-2</v>
      </c>
      <c r="AM670" s="400">
        <v>0.2</v>
      </c>
      <c r="AN670" s="400" t="s">
        <v>62</v>
      </c>
      <c r="AO670" s="401" t="s">
        <v>1678</v>
      </c>
      <c r="AP670" s="401" t="s">
        <v>24</v>
      </c>
      <c r="AQ670" s="407" t="s">
        <v>966</v>
      </c>
      <c r="AR670" s="400">
        <v>5.3333333333333332E-3</v>
      </c>
      <c r="AS670" s="400">
        <v>5.3333333333333332E-3</v>
      </c>
      <c r="AT670" s="400"/>
      <c r="AW670" s="226"/>
      <c r="AX670" s="226"/>
      <c r="AY670" s="212"/>
      <c r="AZ670" s="212"/>
      <c r="BA670" s="212"/>
      <c r="BB670" s="212"/>
      <c r="BC670" s="212"/>
      <c r="BD670" s="212"/>
      <c r="BE670" s="212"/>
      <c r="BF670" s="212"/>
      <c r="BG670" s="214"/>
      <c r="BH670" s="214"/>
      <c r="BI670" s="227"/>
      <c r="BJ670" s="227"/>
      <c r="BK670" s="227"/>
      <c r="BL670" s="249"/>
      <c r="BM670" s="214"/>
      <c r="BN670" s="214"/>
      <c r="BO670" s="214"/>
      <c r="BP670" s="214"/>
      <c r="BQ670" s="214"/>
      <c r="BR670" s="214"/>
      <c r="BS670" s="214"/>
      <c r="BT670" s="214"/>
      <c r="BU670" s="214"/>
      <c r="BV670" s="217"/>
      <c r="BW670" s="212"/>
    </row>
    <row r="671" spans="2:75" ht="15.75" customHeight="1">
      <c r="B671" s="394" t="s">
        <v>181</v>
      </c>
      <c r="C671" s="395">
        <v>26323079000185</v>
      </c>
      <c r="D671" s="396" t="s">
        <v>24</v>
      </c>
      <c r="E671" s="396" t="s">
        <v>911</v>
      </c>
      <c r="F671" s="396" t="s">
        <v>915</v>
      </c>
      <c r="G671" s="397" t="s">
        <v>62</v>
      </c>
      <c r="H671" s="397" t="s">
        <v>1183</v>
      </c>
      <c r="I671" s="397" t="s">
        <v>62</v>
      </c>
      <c r="J671" s="397"/>
      <c r="K671" s="398" t="s">
        <v>81</v>
      </c>
      <c r="L671" s="399"/>
      <c r="M671" s="399" t="s">
        <v>62</v>
      </c>
      <c r="N671" s="398">
        <v>437468</v>
      </c>
      <c r="O671" s="398" t="s">
        <v>1675</v>
      </c>
      <c r="P671" s="402">
        <v>42790</v>
      </c>
      <c r="Q671" s="403">
        <v>280498837.25999999</v>
      </c>
      <c r="R671" s="403">
        <v>315848695.7072221</v>
      </c>
      <c r="S671" s="398">
        <v>30</v>
      </c>
      <c r="T671" s="400">
        <v>0.16840512295226007</v>
      </c>
      <c r="U671" s="400">
        <v>2.177005893946145</v>
      </c>
      <c r="V671" s="400">
        <v>0.13847948571194468</v>
      </c>
      <c r="W671" s="400">
        <v>1.3575619987207952</v>
      </c>
      <c r="X671" s="400">
        <v>0.13147665069095194</v>
      </c>
      <c r="Y671" s="400">
        <v>0.99701132631015199</v>
      </c>
      <c r="Z671" s="400">
        <v>0.27308305394671839</v>
      </c>
      <c r="AA671" s="400">
        <v>1.552292608953904</v>
      </c>
      <c r="AB671" s="400">
        <v>6.3091738432296138E-2</v>
      </c>
      <c r="AC671" s="404">
        <v>0.54772360586239122</v>
      </c>
      <c r="AD671" s="607" t="s">
        <v>62</v>
      </c>
      <c r="AE671" s="401" t="s">
        <v>176</v>
      </c>
      <c r="AF671" s="401" t="s">
        <v>1028</v>
      </c>
      <c r="AG671" s="405" t="s">
        <v>1836</v>
      </c>
      <c r="AH671" s="405" t="s">
        <v>1024</v>
      </c>
      <c r="AI671" s="405">
        <v>1000</v>
      </c>
      <c r="AJ671" s="405">
        <v>500</v>
      </c>
      <c r="AK671" s="405">
        <v>500</v>
      </c>
      <c r="AL671" s="400">
        <v>0.02</v>
      </c>
      <c r="AM671" s="400">
        <v>0.2</v>
      </c>
      <c r="AN671" s="400" t="s">
        <v>103</v>
      </c>
      <c r="AO671" s="401" t="s">
        <v>1678</v>
      </c>
      <c r="AP671" s="401" t="s">
        <v>24</v>
      </c>
      <c r="AQ671" s="407" t="s">
        <v>962</v>
      </c>
      <c r="AR671" s="400">
        <v>5.4000000000000003E-3</v>
      </c>
      <c r="AS671" s="400">
        <v>5.4000000000000003E-3</v>
      </c>
      <c r="AT671" s="400"/>
      <c r="AW671" s="226"/>
      <c r="AX671" s="226"/>
      <c r="AY671" s="212"/>
      <c r="AZ671" s="212"/>
      <c r="BA671" s="212"/>
      <c r="BB671" s="212"/>
      <c r="BC671" s="212"/>
      <c r="BD671" s="212"/>
      <c r="BE671" s="212"/>
      <c r="BF671" s="212"/>
      <c r="BG671" s="214"/>
      <c r="BH671" s="214"/>
      <c r="BI671" s="227"/>
      <c r="BJ671" s="227"/>
      <c r="BK671" s="227"/>
      <c r="BL671" s="249"/>
      <c r="BM671" s="214"/>
      <c r="BN671" s="214"/>
      <c r="BO671" s="214"/>
      <c r="BP671" s="214"/>
      <c r="BQ671" s="214"/>
      <c r="BR671" s="214"/>
      <c r="BS671" s="214"/>
      <c r="BT671" s="214"/>
      <c r="BU671" s="214"/>
      <c r="BV671" s="217"/>
      <c r="BW671" s="212"/>
    </row>
    <row r="672" spans="2:75" ht="15.75" customHeight="1">
      <c r="B672" s="394" t="s">
        <v>207</v>
      </c>
      <c r="C672" s="395">
        <v>7965741000156</v>
      </c>
      <c r="D672" s="396" t="s">
        <v>24</v>
      </c>
      <c r="E672" s="396" t="s">
        <v>911</v>
      </c>
      <c r="F672" s="396" t="s">
        <v>915</v>
      </c>
      <c r="G672" s="397" t="s">
        <v>62</v>
      </c>
      <c r="H672" s="397" t="s">
        <v>1692</v>
      </c>
      <c r="I672" s="397" t="s">
        <v>62</v>
      </c>
      <c r="J672" s="397"/>
      <c r="K672" s="398" t="s">
        <v>81</v>
      </c>
      <c r="L672" s="399"/>
      <c r="M672" s="399" t="s">
        <v>1775</v>
      </c>
      <c r="N672" s="398">
        <v>170437</v>
      </c>
      <c r="O672" s="398" t="s">
        <v>1675</v>
      </c>
      <c r="P672" s="402">
        <v>38939</v>
      </c>
      <c r="Q672" s="403">
        <v>141480472.58000001</v>
      </c>
      <c r="R672" s="403">
        <v>136664657.23186511</v>
      </c>
      <c r="S672" s="398">
        <v>30</v>
      </c>
      <c r="T672" s="400">
        <v>0.10411955675981677</v>
      </c>
      <c r="U672" s="400">
        <v>1.3459738324316772</v>
      </c>
      <c r="V672" s="400">
        <v>0.11610385007482482</v>
      </c>
      <c r="W672" s="400">
        <v>1.1382059512744365</v>
      </c>
      <c r="X672" s="400">
        <v>0.17144493177073294</v>
      </c>
      <c r="Y672" s="400">
        <v>1.3000980623980509</v>
      </c>
      <c r="Z672" s="400">
        <v>0.24810852775283632</v>
      </c>
      <c r="AA672" s="400">
        <v>1.4103293056196267</v>
      </c>
      <c r="AB672" s="400">
        <v>3.1208846277110749E-2</v>
      </c>
      <c r="AC672" s="404">
        <v>0.42299733119296162</v>
      </c>
      <c r="AD672" s="607" t="s">
        <v>62</v>
      </c>
      <c r="AE672" s="401" t="s">
        <v>116</v>
      </c>
      <c r="AF672" s="401" t="s">
        <v>1037</v>
      </c>
      <c r="AG672" s="405" t="s">
        <v>1037</v>
      </c>
      <c r="AH672" s="405" t="s">
        <v>1019</v>
      </c>
      <c r="AI672" s="405">
        <v>5000</v>
      </c>
      <c r="AJ672" s="405">
        <v>5000</v>
      </c>
      <c r="AK672" s="405">
        <v>0</v>
      </c>
      <c r="AL672" s="400">
        <v>6.9999999999999993E-3</v>
      </c>
      <c r="AM672" s="400">
        <v>0.2</v>
      </c>
      <c r="AN672" s="400" t="s">
        <v>103</v>
      </c>
      <c r="AO672" s="401" t="s">
        <v>1678</v>
      </c>
      <c r="AP672" s="401" t="s">
        <v>24</v>
      </c>
      <c r="AQ672" s="407" t="s">
        <v>966</v>
      </c>
      <c r="AR672" s="400">
        <v>1.8666666666666666E-3</v>
      </c>
      <c r="AS672" s="400">
        <v>1.8666666666666666E-3</v>
      </c>
      <c r="AT672" s="400"/>
      <c r="AW672" s="226"/>
      <c r="AX672" s="226"/>
      <c r="AY672" s="212"/>
      <c r="AZ672" s="212"/>
      <c r="BA672" s="212"/>
      <c r="BB672" s="212"/>
      <c r="BC672" s="212"/>
      <c r="BD672" s="212"/>
      <c r="BE672" s="212"/>
      <c r="BF672" s="212"/>
      <c r="BG672" s="214"/>
      <c r="BH672" s="214"/>
      <c r="BI672" s="227"/>
      <c r="BJ672" s="227"/>
      <c r="BK672" s="227"/>
      <c r="BL672" s="249"/>
      <c r="BM672" s="214"/>
      <c r="BN672" s="214"/>
      <c r="BO672" s="214"/>
      <c r="BP672" s="214"/>
      <c r="BQ672" s="214"/>
      <c r="BR672" s="214"/>
      <c r="BS672" s="214"/>
      <c r="BT672" s="214"/>
      <c r="BU672" s="214"/>
      <c r="BV672" s="217"/>
      <c r="BW672" s="212"/>
    </row>
    <row r="673" spans="2:75" ht="15.75" customHeight="1">
      <c r="B673" s="394" t="s">
        <v>1216</v>
      </c>
      <c r="C673" s="395">
        <v>13106979000129</v>
      </c>
      <c r="D673" s="396" t="s">
        <v>24</v>
      </c>
      <c r="E673" s="396" t="s">
        <v>911</v>
      </c>
      <c r="F673" s="396" t="s">
        <v>915</v>
      </c>
      <c r="G673" s="397" t="s">
        <v>62</v>
      </c>
      <c r="H673" s="397" t="s">
        <v>1693</v>
      </c>
      <c r="I673" s="397" t="s">
        <v>62</v>
      </c>
      <c r="J673" s="397"/>
      <c r="K673" s="398" t="s">
        <v>81</v>
      </c>
      <c r="L673" s="399"/>
      <c r="M673" s="399" t="s">
        <v>62</v>
      </c>
      <c r="N673" s="398">
        <v>271020</v>
      </c>
      <c r="O673" s="398" t="s">
        <v>1675</v>
      </c>
      <c r="P673" s="402">
        <v>40633</v>
      </c>
      <c r="Q673" s="403">
        <v>119796995.98</v>
      </c>
      <c r="R673" s="403">
        <v>194423130.90484124</v>
      </c>
      <c r="S673" s="398">
        <v>30</v>
      </c>
      <c r="T673" s="400">
        <v>0.10066607931376192</v>
      </c>
      <c r="U673" s="400">
        <v>1.3013300554320739</v>
      </c>
      <c r="V673" s="400">
        <v>4.816834275790427E-2</v>
      </c>
      <c r="W673" s="400">
        <v>0.47221082121514873</v>
      </c>
      <c r="X673" s="400">
        <v>5.5359015123741306E-2</v>
      </c>
      <c r="Y673" s="400">
        <v>0.41979746823245961</v>
      </c>
      <c r="Z673" s="400">
        <v>0.1168392425868503</v>
      </c>
      <c r="AA673" s="400">
        <v>0.66415213277469443</v>
      </c>
      <c r="AB673" s="400">
        <v>8.0650157429063826E-2</v>
      </c>
      <c r="AC673" s="404">
        <v>-0.58106746615511939</v>
      </c>
      <c r="AD673" s="607">
        <v>9720565000118</v>
      </c>
      <c r="AE673" s="401" t="s">
        <v>254</v>
      </c>
      <c r="AF673" s="401" t="s">
        <v>1028</v>
      </c>
      <c r="AG673" s="405" t="s">
        <v>1836</v>
      </c>
      <c r="AH673" s="405" t="s">
        <v>1024</v>
      </c>
      <c r="AI673" s="405">
        <v>20000</v>
      </c>
      <c r="AJ673" s="405">
        <v>5000</v>
      </c>
      <c r="AK673" s="405">
        <v>5000</v>
      </c>
      <c r="AL673" s="400">
        <v>1.95E-2</v>
      </c>
      <c r="AM673" s="400">
        <v>0.2</v>
      </c>
      <c r="AN673" s="400" t="s">
        <v>103</v>
      </c>
      <c r="AO673" s="401" t="s">
        <v>1678</v>
      </c>
      <c r="AP673" s="401" t="s">
        <v>24</v>
      </c>
      <c r="AQ673" s="407" t="s">
        <v>962</v>
      </c>
      <c r="AR673" s="400">
        <v>6.8249999999999995E-3</v>
      </c>
      <c r="AS673" s="400">
        <v>6.8249999999999995E-3</v>
      </c>
      <c r="AT673" s="400"/>
      <c r="AX673" s="226"/>
      <c r="AY673" s="212"/>
      <c r="AZ673" s="212"/>
      <c r="BA673" s="212"/>
      <c r="BB673" s="214"/>
      <c r="BC673" s="212"/>
      <c r="BD673" s="212"/>
      <c r="BE673" s="212"/>
      <c r="BF673" s="212"/>
      <c r="BG673" s="214"/>
      <c r="BH673" s="214"/>
      <c r="BI673" s="227"/>
      <c r="BJ673" s="227"/>
      <c r="BK673" s="227"/>
      <c r="BL673" s="214"/>
      <c r="BM673" s="214"/>
      <c r="BN673" s="214"/>
      <c r="BO673" s="214"/>
      <c r="BP673" s="214"/>
      <c r="BQ673" s="214"/>
      <c r="BR673" s="214"/>
      <c r="BS673" s="214"/>
      <c r="BT673" s="215"/>
      <c r="BU673" s="216"/>
      <c r="BV673" s="217"/>
      <c r="BW673" s="213"/>
    </row>
    <row r="674" spans="2:75" ht="15.75" customHeight="1">
      <c r="B674" s="394" t="s">
        <v>257</v>
      </c>
      <c r="C674" s="395">
        <v>28866524000189</v>
      </c>
      <c r="D674" s="396" t="s">
        <v>24</v>
      </c>
      <c r="E674" s="396" t="s">
        <v>911</v>
      </c>
      <c r="F674" s="396" t="s">
        <v>915</v>
      </c>
      <c r="G674" s="397" t="s">
        <v>62</v>
      </c>
      <c r="H674" s="397" t="s">
        <v>1693</v>
      </c>
      <c r="I674" s="397" t="s">
        <v>62</v>
      </c>
      <c r="J674" s="397"/>
      <c r="K674" s="398" t="s">
        <v>81</v>
      </c>
      <c r="L674" s="399"/>
      <c r="M674" s="399" t="s">
        <v>62</v>
      </c>
      <c r="N674" s="398">
        <v>456381</v>
      </c>
      <c r="O674" s="398" t="s">
        <v>1675</v>
      </c>
      <c r="P674" s="402">
        <v>43088</v>
      </c>
      <c r="Q674" s="403">
        <v>214731114.78999999</v>
      </c>
      <c r="R674" s="403">
        <v>528778667.54186463</v>
      </c>
      <c r="S674" s="398">
        <v>30</v>
      </c>
      <c r="T674" s="400">
        <v>1.5338486491156544E-5</v>
      </c>
      <c r="U674" s="400">
        <v>1.9828360865795731E-4</v>
      </c>
      <c r="V674" s="400">
        <v>-2.8181575151259519E-2</v>
      </c>
      <c r="W674" s="400">
        <v>-0.27627366820979005</v>
      </c>
      <c r="X674" s="400">
        <v>1.0958623082574004E-2</v>
      </c>
      <c r="Y674" s="400">
        <v>8.3101229584653991E-2</v>
      </c>
      <c r="Z674" s="400">
        <v>-2.3518918301409841E-2</v>
      </c>
      <c r="AA674" s="400">
        <v>-0.13368915618247179</v>
      </c>
      <c r="AB674" s="400">
        <v>7.6189916090260212E-2</v>
      </c>
      <c r="AC674" s="404">
        <v>-1.6123552608351346</v>
      </c>
      <c r="AD674" s="607">
        <v>28629342000194</v>
      </c>
      <c r="AE674" s="401" t="s">
        <v>254</v>
      </c>
      <c r="AF674" s="401" t="s">
        <v>1028</v>
      </c>
      <c r="AG674" s="405" t="s">
        <v>1836</v>
      </c>
      <c r="AH674" s="405" t="s">
        <v>1024</v>
      </c>
      <c r="AI674" s="405">
        <v>20000</v>
      </c>
      <c r="AJ674" s="405">
        <v>5000</v>
      </c>
      <c r="AK674" s="405">
        <v>5000</v>
      </c>
      <c r="AL674" s="400">
        <v>1.3999999999999999E-2</v>
      </c>
      <c r="AM674" s="400">
        <v>0.15</v>
      </c>
      <c r="AN674" s="400" t="s">
        <v>103</v>
      </c>
      <c r="AO674" s="401" t="s">
        <v>1678</v>
      </c>
      <c r="AP674" s="401" t="s">
        <v>24</v>
      </c>
      <c r="AQ674" s="407" t="s">
        <v>966</v>
      </c>
      <c r="AR674" s="400">
        <v>3.7333333333333333E-3</v>
      </c>
      <c r="AS674" s="400">
        <v>3.7333333333333333E-3</v>
      </c>
      <c r="AT674" s="400"/>
      <c r="AW674" s="226"/>
      <c r="AX674" s="226"/>
      <c r="AY674" s="212"/>
      <c r="AZ674" s="212"/>
      <c r="BA674" s="212"/>
      <c r="BB674" s="214"/>
      <c r="BC674" s="212"/>
      <c r="BD674" s="212"/>
      <c r="BE674" s="212"/>
      <c r="BF674" s="212"/>
      <c r="BG674" s="214"/>
      <c r="BH674" s="214"/>
      <c r="BI674" s="227"/>
      <c r="BJ674" s="227"/>
      <c r="BK674" s="227"/>
      <c r="BL674" s="249"/>
      <c r="BM674" s="214"/>
      <c r="BN674" s="214"/>
      <c r="BO674" s="214"/>
      <c r="BP674" s="214"/>
      <c r="BQ674" s="214"/>
      <c r="BR674" s="214"/>
      <c r="BS674" s="214"/>
      <c r="BT674" s="215"/>
      <c r="BU674" s="216"/>
      <c r="BV674" s="217"/>
      <c r="BW674" s="213"/>
    </row>
    <row r="675" spans="2:75" ht="15.75" customHeight="1">
      <c r="B675" s="394" t="s">
        <v>1295</v>
      </c>
      <c r="C675" s="395">
        <v>41252582000180</v>
      </c>
      <c r="D675" s="396" t="s">
        <v>24</v>
      </c>
      <c r="E675" s="396" t="s">
        <v>912</v>
      </c>
      <c r="F675" s="396" t="s">
        <v>915</v>
      </c>
      <c r="G675" s="397" t="s">
        <v>62</v>
      </c>
      <c r="H675" s="397" t="s">
        <v>1693</v>
      </c>
      <c r="I675" s="397" t="s">
        <v>62</v>
      </c>
      <c r="J675" s="397"/>
      <c r="K675" s="398"/>
      <c r="L675" s="399"/>
      <c r="M675" s="399" t="s">
        <v>62</v>
      </c>
      <c r="N675" s="398">
        <v>581038</v>
      </c>
      <c r="O675" s="398" t="s">
        <v>1675</v>
      </c>
      <c r="P675" s="402">
        <v>44286</v>
      </c>
      <c r="Q675" s="403">
        <v>1484753.28</v>
      </c>
      <c r="R675" s="403">
        <v>4203609.6963492073</v>
      </c>
      <c r="S675" s="398">
        <v>30</v>
      </c>
      <c r="T675" s="400">
        <v>-0.1668159356924801</v>
      </c>
      <c r="U675" s="400">
        <v>-2.1564621600592262</v>
      </c>
      <c r="V675" s="400">
        <v>-0.1290356690960669</v>
      </c>
      <c r="W675" s="400">
        <v>-1.2649810182622734</v>
      </c>
      <c r="X675" s="400" t="s">
        <v>1781</v>
      </c>
      <c r="Y675" s="400" t="s">
        <v>1781</v>
      </c>
      <c r="Z675" s="400" t="s">
        <v>1781</v>
      </c>
      <c r="AA675" s="400" t="s">
        <v>1781</v>
      </c>
      <c r="AB675" s="400">
        <v>0.12036943254591737</v>
      </c>
      <c r="AC675" s="404">
        <v>-1.8944841589600219</v>
      </c>
      <c r="AD675" s="607">
        <v>41252413000140</v>
      </c>
      <c r="AE675" s="401" t="s">
        <v>1296</v>
      </c>
      <c r="AF675" s="401" t="s">
        <v>1026</v>
      </c>
      <c r="AG675" s="405" t="s">
        <v>1027</v>
      </c>
      <c r="AH675" s="405" t="s">
        <v>1019</v>
      </c>
      <c r="AI675" s="405">
        <v>10000</v>
      </c>
      <c r="AJ675" s="405">
        <v>5000</v>
      </c>
      <c r="AK675" s="405">
        <v>5000</v>
      </c>
      <c r="AL675" s="400">
        <v>1.8700000000000001E-2</v>
      </c>
      <c r="AM675" s="400">
        <v>0.2</v>
      </c>
      <c r="AN675" s="400" t="s">
        <v>103</v>
      </c>
      <c r="AO675" s="401" t="s">
        <v>1678</v>
      </c>
      <c r="AP675" s="401" t="s">
        <v>24</v>
      </c>
      <c r="AQ675" s="407" t="s">
        <v>977</v>
      </c>
      <c r="AR675" s="400">
        <v>4.9872900000000001E-3</v>
      </c>
      <c r="AS675" s="400">
        <v>4.9872900000000001E-3</v>
      </c>
      <c r="AT675" s="400"/>
      <c r="AX675" s="226"/>
      <c r="AY675" s="212"/>
      <c r="AZ675" s="212"/>
      <c r="BA675" s="212"/>
      <c r="BB675" s="214"/>
      <c r="BC675" s="212"/>
      <c r="BD675" s="212"/>
      <c r="BE675" s="212"/>
      <c r="BF675" s="212"/>
      <c r="BG675" s="214"/>
      <c r="BH675" s="214"/>
      <c r="BI675" s="227"/>
      <c r="BJ675" s="227"/>
      <c r="BK675" s="227"/>
      <c r="BL675" s="214"/>
      <c r="BM675" s="214"/>
      <c r="BN675" s="214"/>
      <c r="BO675" s="214"/>
      <c r="BP675" s="214"/>
      <c r="BQ675" s="214"/>
      <c r="BR675" s="214"/>
      <c r="BS675" s="214"/>
      <c r="BT675" s="215"/>
      <c r="BU675" s="216"/>
      <c r="BV675" s="217"/>
      <c r="BW675" s="213"/>
    </row>
    <row r="676" spans="2:75" ht="15.75" customHeight="1">
      <c r="B676" s="394" t="s">
        <v>807</v>
      </c>
      <c r="C676" s="395">
        <v>27500387000100</v>
      </c>
      <c r="D676" s="396" t="s">
        <v>24</v>
      </c>
      <c r="E676" s="396" t="s">
        <v>912</v>
      </c>
      <c r="F676" s="396" t="s">
        <v>915</v>
      </c>
      <c r="G676" s="397" t="s">
        <v>62</v>
      </c>
      <c r="H676" s="397" t="s">
        <v>1693</v>
      </c>
      <c r="I676" s="397" t="s">
        <v>62</v>
      </c>
      <c r="J676" s="397" t="s">
        <v>907</v>
      </c>
      <c r="K676" s="398" t="s">
        <v>81</v>
      </c>
      <c r="L676" s="399"/>
      <c r="M676" s="399" t="s">
        <v>1775</v>
      </c>
      <c r="N676" s="398">
        <v>443311</v>
      </c>
      <c r="O676" s="398" t="s">
        <v>1675</v>
      </c>
      <c r="P676" s="402">
        <v>42886</v>
      </c>
      <c r="Q676" s="403">
        <v>35752537.539999999</v>
      </c>
      <c r="R676" s="403">
        <v>27092421.406111117</v>
      </c>
      <c r="S676" s="398">
        <v>30</v>
      </c>
      <c r="T676" s="400">
        <v>0.11350999590294064</v>
      </c>
      <c r="U676" s="400">
        <v>1.4673658720735978</v>
      </c>
      <c r="V676" s="400">
        <v>0.13325075646313445</v>
      </c>
      <c r="W676" s="400">
        <v>1.3063029685959278</v>
      </c>
      <c r="X676" s="400">
        <v>0.27277960605910923</v>
      </c>
      <c r="Y676" s="400">
        <v>2.0685373060394632</v>
      </c>
      <c r="Z676" s="400">
        <v>0.28896674041527293</v>
      </c>
      <c r="AA676" s="400">
        <v>1.6425806321458851</v>
      </c>
      <c r="AB676" s="400">
        <v>8.113872675988841E-2</v>
      </c>
      <c r="AC676" s="404">
        <v>0.3851267910746311</v>
      </c>
      <c r="AD676" s="607" t="s">
        <v>62</v>
      </c>
      <c r="AE676" s="401" t="s">
        <v>760</v>
      </c>
      <c r="AF676" s="401" t="s">
        <v>1307</v>
      </c>
      <c r="AG676" s="405" t="s">
        <v>1307</v>
      </c>
      <c r="AH676" s="405" t="s">
        <v>1024</v>
      </c>
      <c r="AI676" s="405">
        <v>5000</v>
      </c>
      <c r="AJ676" s="405">
        <v>5000</v>
      </c>
      <c r="AK676" s="405">
        <v>5000</v>
      </c>
      <c r="AL676" s="400">
        <v>1.106E-2</v>
      </c>
      <c r="AM676" s="400">
        <v>0.2</v>
      </c>
      <c r="AN676" s="400" t="s">
        <v>103</v>
      </c>
      <c r="AO676" s="401" t="s">
        <v>1678</v>
      </c>
      <c r="AP676" s="401" t="s">
        <v>24</v>
      </c>
      <c r="AQ676" s="407" t="s">
        <v>966</v>
      </c>
      <c r="AR676" s="400">
        <v>2.2200000000000002E-3</v>
      </c>
      <c r="AS676" s="400">
        <v>2.2200000000000002E-3</v>
      </c>
      <c r="AT676" s="400"/>
      <c r="AX676" s="226"/>
      <c r="AY676" s="212"/>
      <c r="AZ676" s="212"/>
      <c r="BA676" s="212"/>
      <c r="BB676" s="214"/>
      <c r="BC676" s="212"/>
      <c r="BD676" s="212"/>
      <c r="BE676" s="212"/>
      <c r="BF676" s="212"/>
      <c r="BG676" s="214"/>
      <c r="BH676" s="214"/>
      <c r="BI676" s="227"/>
      <c r="BJ676" s="227"/>
      <c r="BK676" s="227"/>
      <c r="BL676" s="214"/>
      <c r="BM676" s="214"/>
      <c r="BN676" s="214"/>
      <c r="BO676" s="214"/>
      <c r="BP676" s="214"/>
      <c r="BQ676" s="214"/>
      <c r="BR676" s="214"/>
      <c r="BS676" s="214"/>
      <c r="BT676" s="215"/>
      <c r="BU676" s="216"/>
      <c r="BV676" s="217"/>
      <c r="BW676" s="213"/>
    </row>
    <row r="677" spans="2:75" ht="15.75" customHeight="1">
      <c r="B677" s="394" t="s">
        <v>367</v>
      </c>
      <c r="C677" s="395">
        <v>6170653000103</v>
      </c>
      <c r="D677" s="396" t="s">
        <v>24</v>
      </c>
      <c r="E677" s="396" t="s">
        <v>911</v>
      </c>
      <c r="F677" s="396" t="s">
        <v>915</v>
      </c>
      <c r="G677" s="397" t="s">
        <v>62</v>
      </c>
      <c r="H677" s="397" t="s">
        <v>1693</v>
      </c>
      <c r="I677" s="397" t="s">
        <v>62</v>
      </c>
      <c r="J677" s="397"/>
      <c r="K677" s="398" t="s">
        <v>81</v>
      </c>
      <c r="L677" s="399"/>
      <c r="M677" s="399" t="s">
        <v>62</v>
      </c>
      <c r="N677" s="398">
        <v>132500</v>
      </c>
      <c r="O677" s="398" t="s">
        <v>1678</v>
      </c>
      <c r="P677" s="402">
        <v>38279</v>
      </c>
      <c r="Q677" s="403">
        <v>16354400.18</v>
      </c>
      <c r="R677" s="403">
        <v>23583605.828492075</v>
      </c>
      <c r="S677" s="398">
        <v>30</v>
      </c>
      <c r="T677" s="400">
        <v>-5.8670249081657522E-2</v>
      </c>
      <c r="U677" s="400">
        <v>-0.7584417612180645</v>
      </c>
      <c r="V677" s="400">
        <v>-9.5850595688133255E-2</v>
      </c>
      <c r="W677" s="400">
        <v>-0.93965633676336735</v>
      </c>
      <c r="X677" s="400">
        <v>-1.7311860986642058E-2</v>
      </c>
      <c r="Y677" s="400">
        <v>-0.13127898674389335</v>
      </c>
      <c r="Z677" s="400">
        <v>0.15744126749386389</v>
      </c>
      <c r="AA677" s="400">
        <v>0.89494720504606518</v>
      </c>
      <c r="AB677" s="400">
        <v>0.10218916153230279</v>
      </c>
      <c r="AC677" s="404">
        <v>-1.8856639504643267</v>
      </c>
      <c r="AD677" s="607" t="s">
        <v>62</v>
      </c>
      <c r="AE677" s="401" t="s">
        <v>368</v>
      </c>
      <c r="AF677" s="401" t="s">
        <v>1028</v>
      </c>
      <c r="AG677" s="405" t="s">
        <v>1836</v>
      </c>
      <c r="AH677" s="405" t="s">
        <v>1024</v>
      </c>
      <c r="AI677" s="405">
        <v>5000</v>
      </c>
      <c r="AJ677" s="405">
        <v>1000</v>
      </c>
      <c r="AK677" s="405">
        <v>5000</v>
      </c>
      <c r="AL677" s="400">
        <v>0.02</v>
      </c>
      <c r="AM677" s="400">
        <v>0.2</v>
      </c>
      <c r="AN677" s="400" t="s">
        <v>103</v>
      </c>
      <c r="AO677" s="401" t="s">
        <v>1678</v>
      </c>
      <c r="AP677" s="401" t="s">
        <v>24</v>
      </c>
      <c r="AQ677" s="407" t="s">
        <v>972</v>
      </c>
      <c r="AR677" s="400">
        <v>5.3333333333333332E-3</v>
      </c>
      <c r="AS677" s="400">
        <v>5.3333333333333332E-3</v>
      </c>
      <c r="AT677" s="400"/>
      <c r="AX677" s="226"/>
      <c r="AY677" s="212"/>
      <c r="AZ677" s="212"/>
      <c r="BA677" s="212"/>
      <c r="BB677" s="214"/>
      <c r="BC677" s="212"/>
      <c r="BD677" s="212"/>
      <c r="BE677" s="212"/>
      <c r="BF677" s="212"/>
      <c r="BG677" s="214"/>
      <c r="BH677" s="214"/>
      <c r="BI677" s="227"/>
      <c r="BJ677" s="227"/>
      <c r="BK677" s="227"/>
      <c r="BL677" s="214"/>
      <c r="BM677" s="214"/>
      <c r="BN677" s="214"/>
      <c r="BO677" s="214"/>
      <c r="BP677" s="214"/>
      <c r="BQ677" s="214"/>
      <c r="BR677" s="214"/>
      <c r="BS677" s="214"/>
      <c r="BT677" s="215"/>
      <c r="BU677" s="216"/>
      <c r="BV677" s="217"/>
      <c r="BW677" s="213"/>
    </row>
    <row r="678" spans="2:75" ht="15.75" customHeight="1">
      <c r="B678" s="394" t="s">
        <v>418</v>
      </c>
      <c r="C678" s="395">
        <v>29762315000158</v>
      </c>
      <c r="D678" s="396" t="s">
        <v>24</v>
      </c>
      <c r="E678" s="396" t="s">
        <v>911</v>
      </c>
      <c r="F678" s="396" t="s">
        <v>915</v>
      </c>
      <c r="G678" s="397" t="s">
        <v>62</v>
      </c>
      <c r="H678" s="397" t="s">
        <v>1692</v>
      </c>
      <c r="I678" s="397" t="s">
        <v>62</v>
      </c>
      <c r="J678" s="397" t="s">
        <v>907</v>
      </c>
      <c r="K678" s="398" t="s">
        <v>81</v>
      </c>
      <c r="L678" s="399"/>
      <c r="M678" s="399" t="s">
        <v>62</v>
      </c>
      <c r="N678" s="398">
        <v>469106</v>
      </c>
      <c r="O678" s="398" t="s">
        <v>1675</v>
      </c>
      <c r="P678" s="402">
        <v>43199</v>
      </c>
      <c r="Q678" s="403">
        <v>1991493374.48</v>
      </c>
      <c r="R678" s="403">
        <v>2115905402.9671814</v>
      </c>
      <c r="S678" s="398">
        <v>30</v>
      </c>
      <c r="T678" s="400">
        <v>0.12405656846661972</v>
      </c>
      <c r="U678" s="400">
        <v>1.6037034740987381</v>
      </c>
      <c r="V678" s="400">
        <v>0.15933407918655074</v>
      </c>
      <c r="W678" s="400">
        <v>1.5620067470121575</v>
      </c>
      <c r="X678" s="400">
        <v>0.21378162323729244</v>
      </c>
      <c r="Y678" s="400">
        <v>1.6211448846956242</v>
      </c>
      <c r="Z678" s="400">
        <v>0.27928447250622002</v>
      </c>
      <c r="AA678" s="400">
        <v>1.5875434824732186</v>
      </c>
      <c r="AB678" s="400">
        <v>3.5110726074099992E-2</v>
      </c>
      <c r="AC678" s="404">
        <v>1.4625481745806399</v>
      </c>
      <c r="AD678" s="607" t="s">
        <v>62</v>
      </c>
      <c r="AE678" s="401" t="s">
        <v>417</v>
      </c>
      <c r="AF678" s="401" t="s">
        <v>1023</v>
      </c>
      <c r="AG678" s="405" t="s">
        <v>96</v>
      </c>
      <c r="AH678" s="405" t="s">
        <v>1024</v>
      </c>
      <c r="AI678" s="405">
        <v>1</v>
      </c>
      <c r="AJ678" s="405">
        <v>1</v>
      </c>
      <c r="AK678" s="405">
        <v>1</v>
      </c>
      <c r="AL678" s="400">
        <v>0.02</v>
      </c>
      <c r="AM678" s="400">
        <v>0.2</v>
      </c>
      <c r="AN678" s="400" t="s">
        <v>103</v>
      </c>
      <c r="AO678" s="401" t="s">
        <v>1678</v>
      </c>
      <c r="AP678" s="401" t="s">
        <v>24</v>
      </c>
      <c r="AQ678" s="407" t="s">
        <v>962</v>
      </c>
      <c r="AR678" s="400">
        <v>4.6666666666666662E-3</v>
      </c>
      <c r="AS678" s="400">
        <v>4.6666666666666662E-3</v>
      </c>
      <c r="AT678" s="400"/>
      <c r="AX678" s="226"/>
      <c r="AY678" s="212"/>
      <c r="AZ678" s="212"/>
      <c r="BA678" s="212"/>
      <c r="BB678" s="214"/>
      <c r="BC678" s="212"/>
      <c r="BD678" s="212"/>
      <c r="BE678" s="212"/>
      <c r="BF678" s="212"/>
      <c r="BG678" s="214"/>
      <c r="BH678" s="214"/>
      <c r="BI678" s="227"/>
      <c r="BJ678" s="227"/>
      <c r="BK678" s="227"/>
      <c r="BL678" s="214"/>
      <c r="BM678" s="214"/>
      <c r="BN678" s="214"/>
      <c r="BO678" s="214"/>
      <c r="BP678" s="214"/>
      <c r="BQ678" s="214"/>
      <c r="BR678" s="214"/>
      <c r="BS678" s="214"/>
      <c r="BT678" s="215"/>
      <c r="BU678" s="216"/>
      <c r="BV678" s="217"/>
      <c r="BW678" s="213"/>
    </row>
    <row r="679" spans="2:75" ht="15.75" customHeight="1">
      <c r="B679" s="394" t="s">
        <v>459</v>
      </c>
      <c r="C679" s="395">
        <v>32973321000169</v>
      </c>
      <c r="D679" s="396" t="s">
        <v>24</v>
      </c>
      <c r="E679" s="396" t="s">
        <v>911</v>
      </c>
      <c r="F679" s="396" t="s">
        <v>915</v>
      </c>
      <c r="G679" s="397" t="s">
        <v>62</v>
      </c>
      <c r="H679" s="397" t="s">
        <v>1183</v>
      </c>
      <c r="I679" s="397" t="s">
        <v>62</v>
      </c>
      <c r="J679" s="397"/>
      <c r="K679" s="398" t="s">
        <v>81</v>
      </c>
      <c r="L679" s="399"/>
      <c r="M679" s="399" t="s">
        <v>62</v>
      </c>
      <c r="N679" s="398">
        <v>505961</v>
      </c>
      <c r="O679" s="398" t="s">
        <v>1675</v>
      </c>
      <c r="P679" s="402">
        <v>43707</v>
      </c>
      <c r="Q679" s="403">
        <v>10738687.460000001</v>
      </c>
      <c r="R679" s="403">
        <v>12539973.887698414</v>
      </c>
      <c r="S679" s="398">
        <v>30</v>
      </c>
      <c r="T679" s="400">
        <v>5.0229444671130885E-2</v>
      </c>
      <c r="U679" s="400">
        <v>0.64932583511543462</v>
      </c>
      <c r="V679" s="400">
        <v>4.4129570927176065E-2</v>
      </c>
      <c r="W679" s="400">
        <v>0.43261735269010138</v>
      </c>
      <c r="X679" s="400">
        <v>2.861631399831932E-2</v>
      </c>
      <c r="Y679" s="400">
        <v>0.21700270750459244</v>
      </c>
      <c r="Z679" s="400" t="s">
        <v>1781</v>
      </c>
      <c r="AA679" s="400" t="s">
        <v>1781</v>
      </c>
      <c r="AB679" s="400">
        <v>5.5340988834899997E-2</v>
      </c>
      <c r="AC679" s="404">
        <v>-0.94757005293092444</v>
      </c>
      <c r="AD679" s="607">
        <v>32905708000188</v>
      </c>
      <c r="AE679" s="401" t="s">
        <v>460</v>
      </c>
      <c r="AF679" s="401" t="s">
        <v>1023</v>
      </c>
      <c r="AG679" s="405" t="s">
        <v>96</v>
      </c>
      <c r="AH679" s="405" t="s">
        <v>1024</v>
      </c>
      <c r="AI679" s="405">
        <v>5000</v>
      </c>
      <c r="AJ679" s="405">
        <v>1000</v>
      </c>
      <c r="AK679" s="405">
        <v>5000</v>
      </c>
      <c r="AL679" s="400">
        <v>1.8749999999999999E-2</v>
      </c>
      <c r="AM679" s="400">
        <v>0.2</v>
      </c>
      <c r="AN679" s="400" t="s">
        <v>103</v>
      </c>
      <c r="AO679" s="401" t="s">
        <v>1678</v>
      </c>
      <c r="AP679" s="401" t="s">
        <v>24</v>
      </c>
      <c r="AQ679" s="407" t="s">
        <v>962</v>
      </c>
      <c r="AR679" s="400">
        <v>3.7599999999999999E-3</v>
      </c>
      <c r="AS679" s="400">
        <v>3.7599999999999999E-3</v>
      </c>
      <c r="AT679" s="400"/>
      <c r="AX679" s="226"/>
      <c r="AY679" s="212"/>
      <c r="AZ679" s="212"/>
      <c r="BA679" s="212"/>
      <c r="BB679" s="214"/>
      <c r="BC679" s="212"/>
      <c r="BD679" s="212"/>
      <c r="BE679" s="212"/>
      <c r="BF679" s="212"/>
      <c r="BG679" s="214"/>
      <c r="BH679" s="214"/>
      <c r="BI679" s="227"/>
      <c r="BJ679" s="227"/>
      <c r="BK679" s="227"/>
      <c r="BL679" s="214"/>
      <c r="BM679" s="214"/>
      <c r="BN679" s="214"/>
      <c r="BO679" s="214"/>
      <c r="BP679" s="214"/>
      <c r="BQ679" s="214"/>
      <c r="BR679" s="214"/>
      <c r="BS679" s="214"/>
      <c r="BT679" s="215"/>
      <c r="BU679" s="216"/>
      <c r="BV679" s="217"/>
      <c r="BW679" s="213"/>
    </row>
    <row r="680" spans="2:75" ht="15.75" customHeight="1">
      <c r="B680" s="394" t="s">
        <v>465</v>
      </c>
      <c r="C680" s="395">
        <v>7187591000105</v>
      </c>
      <c r="D680" s="396" t="s">
        <v>24</v>
      </c>
      <c r="E680" s="396" t="s">
        <v>911</v>
      </c>
      <c r="F680" s="396" t="s">
        <v>915</v>
      </c>
      <c r="G680" s="397" t="s">
        <v>62</v>
      </c>
      <c r="H680" s="397" t="s">
        <v>1183</v>
      </c>
      <c r="I680" s="397" t="s">
        <v>62</v>
      </c>
      <c r="J680" s="397"/>
      <c r="K680" s="398" t="s">
        <v>81</v>
      </c>
      <c r="L680" s="399"/>
      <c r="M680" s="399" t="s">
        <v>62</v>
      </c>
      <c r="N680" s="398">
        <v>153524</v>
      </c>
      <c r="O680" s="398" t="s">
        <v>1675</v>
      </c>
      <c r="P680" s="402">
        <v>38726</v>
      </c>
      <c r="Q680" s="403">
        <v>69149361.260000005</v>
      </c>
      <c r="R680" s="403">
        <v>84703956.472817451</v>
      </c>
      <c r="S680" s="398">
        <v>30</v>
      </c>
      <c r="T680" s="400">
        <v>7.4254874430111251E-2</v>
      </c>
      <c r="U680" s="400">
        <v>0.95990725492602147</v>
      </c>
      <c r="V680" s="400">
        <v>6.0932748092652256E-2</v>
      </c>
      <c r="W680" s="400">
        <v>0.59734467428829152</v>
      </c>
      <c r="X680" s="400">
        <v>4.9500623034709035E-2</v>
      </c>
      <c r="Y680" s="400">
        <v>0.37537221678259947</v>
      </c>
      <c r="Z680" s="400">
        <v>0.1655938260771046</v>
      </c>
      <c r="AA680" s="400">
        <v>0.9412889909970068</v>
      </c>
      <c r="AB680" s="400">
        <v>6.2065304550871961E-2</v>
      </c>
      <c r="AC680" s="404">
        <v>-0.58129953505372978</v>
      </c>
      <c r="AD680" s="607" t="s">
        <v>62</v>
      </c>
      <c r="AE680" s="401" t="s">
        <v>463</v>
      </c>
      <c r="AF680" s="401" t="s">
        <v>1028</v>
      </c>
      <c r="AG680" s="405" t="s">
        <v>1836</v>
      </c>
      <c r="AH680" s="405" t="s">
        <v>1024</v>
      </c>
      <c r="AI680" s="405">
        <v>500</v>
      </c>
      <c r="AJ680" s="405">
        <v>0</v>
      </c>
      <c r="AK680" s="405">
        <v>0</v>
      </c>
      <c r="AL680" s="400">
        <v>0.02</v>
      </c>
      <c r="AM680" s="400">
        <v>0.2</v>
      </c>
      <c r="AN680" s="400" t="s">
        <v>103</v>
      </c>
      <c r="AO680" s="401" t="s">
        <v>1678</v>
      </c>
      <c r="AP680" s="401" t="s">
        <v>24</v>
      </c>
      <c r="AQ680" s="407" t="s">
        <v>962</v>
      </c>
      <c r="AR680" s="400">
        <v>6.6666666666666662E-3</v>
      </c>
      <c r="AS680" s="400">
        <v>6.6666666666666662E-3</v>
      </c>
      <c r="AT680" s="400"/>
      <c r="AX680" s="226"/>
      <c r="AY680" s="212"/>
      <c r="AZ680" s="212"/>
      <c r="BA680" s="212"/>
      <c r="BB680" s="214"/>
      <c r="BC680" s="212"/>
      <c r="BD680" s="212"/>
      <c r="BE680" s="212"/>
      <c r="BF680" s="212"/>
      <c r="BG680" s="214"/>
      <c r="BH680" s="214"/>
      <c r="BI680" s="227"/>
      <c r="BJ680" s="227"/>
      <c r="BK680" s="227"/>
      <c r="BL680" s="214"/>
      <c r="BM680" s="214"/>
      <c r="BN680" s="214"/>
      <c r="BO680" s="214"/>
      <c r="BP680" s="214"/>
      <c r="BQ680" s="214"/>
      <c r="BR680" s="214"/>
      <c r="BS680" s="214"/>
      <c r="BT680" s="215"/>
      <c r="BU680" s="216"/>
      <c r="BV680" s="217"/>
      <c r="BW680" s="213"/>
    </row>
    <row r="681" spans="2:75" ht="15.75" customHeight="1">
      <c r="B681" s="394" t="s">
        <v>1498</v>
      </c>
      <c r="C681" s="395">
        <v>28911549000157</v>
      </c>
      <c r="D681" s="396" t="s">
        <v>24</v>
      </c>
      <c r="E681" s="396" t="s">
        <v>911</v>
      </c>
      <c r="F681" s="396" t="s">
        <v>915</v>
      </c>
      <c r="G681" s="397" t="s">
        <v>62</v>
      </c>
      <c r="H681" s="397" t="s">
        <v>1183</v>
      </c>
      <c r="I681" s="397" t="s">
        <v>62</v>
      </c>
      <c r="J681" s="397" t="s">
        <v>907</v>
      </c>
      <c r="K681" s="398" t="s">
        <v>81</v>
      </c>
      <c r="L681" s="399"/>
      <c r="M681" s="399" t="s">
        <v>62</v>
      </c>
      <c r="N681" s="398">
        <v>456748</v>
      </c>
      <c r="O681" s="398" t="s">
        <v>1675</v>
      </c>
      <c r="P681" s="402">
        <v>43102</v>
      </c>
      <c r="Q681" s="403">
        <v>220398400.09</v>
      </c>
      <c r="R681" s="403">
        <v>225791259.36702394</v>
      </c>
      <c r="S681" s="398">
        <v>30</v>
      </c>
      <c r="T681" s="400">
        <v>8.4224524665676315E-2</v>
      </c>
      <c r="U681" s="400">
        <v>1.0887868694111427</v>
      </c>
      <c r="V681" s="400">
        <v>0.1252600276073359</v>
      </c>
      <c r="W681" s="400">
        <v>1.2279671069270097</v>
      </c>
      <c r="X681" s="400">
        <v>0.1484718827707503</v>
      </c>
      <c r="Y681" s="400">
        <v>1.1258892585344682</v>
      </c>
      <c r="Z681" s="400">
        <v>0.39172819088256361</v>
      </c>
      <c r="AA681" s="400">
        <v>2.2267100306580367</v>
      </c>
      <c r="AB681" s="400">
        <v>6.5060291183868815E-2</v>
      </c>
      <c r="AC681" s="404">
        <v>0.35346353384472495</v>
      </c>
      <c r="AD681" s="607">
        <v>42870882000196</v>
      </c>
      <c r="AE681" s="401" t="s">
        <v>575</v>
      </c>
      <c r="AF681" s="401" t="s">
        <v>1028</v>
      </c>
      <c r="AG681" s="405" t="s">
        <v>1836</v>
      </c>
      <c r="AH681" s="405" t="s">
        <v>1024</v>
      </c>
      <c r="AI681" s="405">
        <v>5000</v>
      </c>
      <c r="AJ681" s="405">
        <v>1000</v>
      </c>
      <c r="AK681" s="405">
        <v>5000</v>
      </c>
      <c r="AL681" s="400">
        <v>1.55E-2</v>
      </c>
      <c r="AM681" s="400">
        <v>0.15</v>
      </c>
      <c r="AN681" s="400" t="s">
        <v>103</v>
      </c>
      <c r="AO681" s="401" t="s">
        <v>1678</v>
      </c>
      <c r="AP681" s="401" t="s">
        <v>24</v>
      </c>
      <c r="AQ681" s="407" t="s">
        <v>966</v>
      </c>
      <c r="AR681" s="400">
        <v>4.5333333333333337E-3</v>
      </c>
      <c r="AS681" s="400">
        <v>4.5333333333333337E-3</v>
      </c>
      <c r="AT681" s="400"/>
      <c r="AX681" s="226"/>
      <c r="AY681" s="212"/>
      <c r="AZ681" s="212"/>
      <c r="BA681" s="212"/>
      <c r="BB681" s="214"/>
      <c r="BC681" s="212"/>
      <c r="BD681" s="212"/>
      <c r="BE681" s="212"/>
      <c r="BF681" s="212"/>
      <c r="BG681" s="214"/>
      <c r="BH681" s="214"/>
      <c r="BI681" s="227"/>
      <c r="BJ681" s="227"/>
      <c r="BK681" s="227"/>
      <c r="BL681" s="214"/>
      <c r="BM681" s="214"/>
      <c r="BN681" s="214"/>
      <c r="BO681" s="214"/>
      <c r="BP681" s="214"/>
      <c r="BQ681" s="214"/>
      <c r="BR681" s="214"/>
      <c r="BS681" s="214"/>
      <c r="BT681" s="215"/>
      <c r="BU681" s="216"/>
      <c r="BV681" s="217"/>
      <c r="BW681" s="213"/>
    </row>
    <row r="682" spans="2:75" ht="15.75" customHeight="1">
      <c r="B682" s="394" t="s">
        <v>580</v>
      </c>
      <c r="C682" s="395">
        <v>22504083000199</v>
      </c>
      <c r="D682" s="396" t="s">
        <v>24</v>
      </c>
      <c r="E682" s="396" t="s">
        <v>911</v>
      </c>
      <c r="F682" s="396" t="s">
        <v>915</v>
      </c>
      <c r="G682" s="397" t="s">
        <v>62</v>
      </c>
      <c r="H682" s="397" t="s">
        <v>1692</v>
      </c>
      <c r="I682" s="397" t="s">
        <v>62</v>
      </c>
      <c r="J682" s="397"/>
      <c r="K682" s="398" t="s">
        <v>81</v>
      </c>
      <c r="L682" s="399"/>
      <c r="M682" s="399" t="s">
        <v>62</v>
      </c>
      <c r="N682" s="398">
        <v>402346</v>
      </c>
      <c r="O682" s="398" t="s">
        <v>1675</v>
      </c>
      <c r="P682" s="402">
        <v>42247</v>
      </c>
      <c r="Q682" s="403">
        <v>7205679.8499999996</v>
      </c>
      <c r="R682" s="403">
        <v>7085594.3791269856</v>
      </c>
      <c r="S682" s="398">
        <v>30</v>
      </c>
      <c r="T682" s="400">
        <v>8.4727183107504933E-2</v>
      </c>
      <c r="U682" s="400">
        <v>1.0952848331982235</v>
      </c>
      <c r="V682" s="400">
        <v>8.5693633282640347E-2</v>
      </c>
      <c r="W682" s="400">
        <v>0.84008414299587153</v>
      </c>
      <c r="X682" s="400">
        <v>0.12009297444671763</v>
      </c>
      <c r="Y682" s="400">
        <v>0.91068684138523681</v>
      </c>
      <c r="Z682" s="400">
        <v>0.13121436857521385</v>
      </c>
      <c r="AA682" s="400">
        <v>0.74586500913966913</v>
      </c>
      <c r="AB682" s="400">
        <v>2.166147413842014E-2</v>
      </c>
      <c r="AC682" s="404">
        <v>-0.67797030273305747</v>
      </c>
      <c r="AD682" s="607">
        <v>22504056000116</v>
      </c>
      <c r="AE682" s="401" t="s">
        <v>577</v>
      </c>
      <c r="AF682" s="401" t="s">
        <v>1026</v>
      </c>
      <c r="AG682" s="405" t="s">
        <v>1027</v>
      </c>
      <c r="AH682" s="405" t="s">
        <v>1024</v>
      </c>
      <c r="AI682" s="405">
        <v>50000</v>
      </c>
      <c r="AJ682" s="405">
        <v>10000</v>
      </c>
      <c r="AK682" s="405">
        <v>50000</v>
      </c>
      <c r="AL682" s="400">
        <v>0.02</v>
      </c>
      <c r="AM682" s="400">
        <v>0.2</v>
      </c>
      <c r="AN682" s="400" t="s">
        <v>103</v>
      </c>
      <c r="AO682" s="401" t="s">
        <v>1678</v>
      </c>
      <c r="AP682" s="401" t="s">
        <v>24</v>
      </c>
      <c r="AQ682" s="407" t="s">
        <v>966</v>
      </c>
      <c r="AR682" s="400">
        <v>6.0000000000000001E-3</v>
      </c>
      <c r="AS682" s="400">
        <v>6.0000000000000001E-3</v>
      </c>
      <c r="AT682" s="400"/>
      <c r="AX682" s="226"/>
      <c r="AY682" s="212"/>
      <c r="AZ682" s="212"/>
      <c r="BA682" s="212"/>
      <c r="BB682" s="214"/>
      <c r="BC682" s="212"/>
      <c r="BD682" s="212"/>
      <c r="BE682" s="212"/>
      <c r="BF682" s="212"/>
      <c r="BG682" s="214"/>
      <c r="BH682" s="214"/>
      <c r="BI682" s="227"/>
      <c r="BJ682" s="227"/>
      <c r="BK682" s="227"/>
      <c r="BL682" s="214"/>
      <c r="BM682" s="214"/>
      <c r="BN682" s="214"/>
      <c r="BO682" s="214"/>
      <c r="BP682" s="214"/>
      <c r="BQ682" s="214"/>
      <c r="BR682" s="214"/>
      <c r="BS682" s="214"/>
      <c r="BT682" s="215"/>
      <c r="BU682" s="216"/>
      <c r="BV682" s="217"/>
      <c r="BW682" s="213"/>
    </row>
    <row r="683" spans="2:75" ht="15.75" customHeight="1">
      <c r="B683" s="394" t="s">
        <v>672</v>
      </c>
      <c r="C683" s="395">
        <v>26343648000154</v>
      </c>
      <c r="D683" s="396" t="s">
        <v>24</v>
      </c>
      <c r="E683" s="396" t="s">
        <v>911</v>
      </c>
      <c r="F683" s="396" t="s">
        <v>915</v>
      </c>
      <c r="G683" s="397" t="s">
        <v>62</v>
      </c>
      <c r="H683" s="397" t="s">
        <v>1183</v>
      </c>
      <c r="I683" s="397" t="s">
        <v>62</v>
      </c>
      <c r="J683" s="397"/>
      <c r="K683" s="398" t="s">
        <v>81</v>
      </c>
      <c r="L683" s="399"/>
      <c r="M683" s="399" t="s">
        <v>1775</v>
      </c>
      <c r="N683" s="398">
        <v>431931</v>
      </c>
      <c r="O683" s="398" t="s">
        <v>1675</v>
      </c>
      <c r="P683" s="402">
        <v>42720</v>
      </c>
      <c r="Q683" s="403">
        <v>18142233.960000001</v>
      </c>
      <c r="R683" s="403">
        <v>21260724.473253965</v>
      </c>
      <c r="S683" s="398">
        <v>30</v>
      </c>
      <c r="T683" s="400">
        <v>5.9792642327403556E-2</v>
      </c>
      <c r="U683" s="400">
        <v>0.77295115777607271</v>
      </c>
      <c r="V683" s="400">
        <v>3.0312371430463836E-2</v>
      </c>
      <c r="W683" s="400">
        <v>0.29716259656471339</v>
      </c>
      <c r="X683" s="400">
        <v>7.8983696933437209E-2</v>
      </c>
      <c r="Y683" s="400">
        <v>0.59894772206807234</v>
      </c>
      <c r="Z683" s="400">
        <v>0.14929349796118974</v>
      </c>
      <c r="AA683" s="400">
        <v>0.84863264161109786</v>
      </c>
      <c r="AB683" s="400">
        <v>6.6126590817134651E-2</v>
      </c>
      <c r="AC683" s="404">
        <v>-0.98463717895822345</v>
      </c>
      <c r="AD683" s="607" t="s">
        <v>62</v>
      </c>
      <c r="AE683" s="401" t="s">
        <v>673</v>
      </c>
      <c r="AF683" s="401" t="s">
        <v>1018</v>
      </c>
      <c r="AG683" s="405" t="s">
        <v>1835</v>
      </c>
      <c r="AH683" s="405" t="s">
        <v>1019</v>
      </c>
      <c r="AI683" s="405">
        <v>25000</v>
      </c>
      <c r="AJ683" s="405">
        <v>5000</v>
      </c>
      <c r="AK683" s="405">
        <v>25000</v>
      </c>
      <c r="AL683" s="400">
        <v>7.7499999999999999E-3</v>
      </c>
      <c r="AM683" s="400" t="s">
        <v>62</v>
      </c>
      <c r="AN683" s="400" t="s">
        <v>62</v>
      </c>
      <c r="AO683" s="401" t="s">
        <v>1678</v>
      </c>
      <c r="AP683" s="401" t="s">
        <v>24</v>
      </c>
      <c r="AQ683" s="407" t="s">
        <v>966</v>
      </c>
      <c r="AR683" s="400">
        <v>1.2499999999999998E-3</v>
      </c>
      <c r="AS683" s="400">
        <v>1.2499999999999998E-3</v>
      </c>
      <c r="AT683" s="400"/>
      <c r="AX683" s="226"/>
      <c r="AY683" s="212"/>
      <c r="AZ683" s="212"/>
      <c r="BA683" s="212"/>
      <c r="BB683" s="214"/>
      <c r="BC683" s="212"/>
      <c r="BD683" s="212"/>
      <c r="BE683" s="212"/>
      <c r="BF683" s="212"/>
      <c r="BG683" s="214"/>
      <c r="BH683" s="214"/>
      <c r="BI683" s="227"/>
      <c r="BJ683" s="227"/>
      <c r="BK683" s="227"/>
      <c r="BL683" s="214"/>
      <c r="BM683" s="214"/>
      <c r="BN683" s="214"/>
      <c r="BO683" s="214"/>
      <c r="BP683" s="214"/>
      <c r="BQ683" s="214"/>
      <c r="BR683" s="214"/>
      <c r="BS683" s="214"/>
      <c r="BT683" s="215"/>
      <c r="BU683" s="216"/>
      <c r="BV683" s="217"/>
      <c r="BW683" s="213"/>
    </row>
    <row r="684" spans="2:75" ht="15.75" customHeight="1">
      <c r="B684" s="394" t="s">
        <v>436</v>
      </c>
      <c r="C684" s="395">
        <v>10320151000180</v>
      </c>
      <c r="D684" s="396" t="s">
        <v>27</v>
      </c>
      <c r="E684" s="396" t="s">
        <v>903</v>
      </c>
      <c r="F684" s="396"/>
      <c r="G684" s="397"/>
      <c r="H684" s="397" t="s">
        <v>62</v>
      </c>
      <c r="I684" s="397" t="s">
        <v>62</v>
      </c>
      <c r="J684" s="397" t="s">
        <v>904</v>
      </c>
      <c r="K684" s="398" t="s">
        <v>81</v>
      </c>
      <c r="L684" s="399"/>
      <c r="M684" s="399" t="s">
        <v>62</v>
      </c>
      <c r="N684" s="398">
        <v>219118</v>
      </c>
      <c r="O684" s="398" t="s">
        <v>1675</v>
      </c>
      <c r="P684" s="402">
        <v>39721</v>
      </c>
      <c r="Q684" s="403">
        <v>170903818.34</v>
      </c>
      <c r="R684" s="403">
        <v>228866587.57515883</v>
      </c>
      <c r="S684" s="398">
        <v>30</v>
      </c>
      <c r="T684" s="400">
        <v>-7.7891384284855314E-2</v>
      </c>
      <c r="U684" s="400">
        <v>-1.0069171275972661</v>
      </c>
      <c r="V684" s="400">
        <v>-0.24209748211790205</v>
      </c>
      <c r="W684" s="400">
        <v>-2.3733648346507543</v>
      </c>
      <c r="X684" s="400">
        <v>-0.23290888653080344</v>
      </c>
      <c r="Y684" s="400">
        <v>-1.7661903969194861</v>
      </c>
      <c r="Z684" s="400">
        <v>-0.22125286830579749</v>
      </c>
      <c r="AA684" s="400">
        <v>-1.2576730310330855</v>
      </c>
      <c r="AB684" s="400">
        <v>0.24792190067422537</v>
      </c>
      <c r="AC684" s="404">
        <v>-1.3856444353320805</v>
      </c>
      <c r="AD684" s="607">
        <v>37895385000102</v>
      </c>
      <c r="AE684" s="401" t="s">
        <v>437</v>
      </c>
      <c r="AF684" s="401" t="s">
        <v>1028</v>
      </c>
      <c r="AG684" s="405" t="s">
        <v>1836</v>
      </c>
      <c r="AH684" s="405" t="s">
        <v>1019</v>
      </c>
      <c r="AI684" s="405">
        <v>100000</v>
      </c>
      <c r="AJ684" s="405">
        <v>20000</v>
      </c>
      <c r="AK684" s="405">
        <v>100000</v>
      </c>
      <c r="AL684" s="400">
        <v>0.02</v>
      </c>
      <c r="AM684" s="400">
        <v>0.15</v>
      </c>
      <c r="AN684" s="400" t="s">
        <v>193</v>
      </c>
      <c r="AO684" s="401" t="s">
        <v>1678</v>
      </c>
      <c r="AP684" s="401" t="s">
        <v>1021</v>
      </c>
      <c r="AQ684" s="407" t="s">
        <v>957</v>
      </c>
      <c r="AR684" s="400">
        <v>5.0000000000000001E-3</v>
      </c>
      <c r="AS684" s="400">
        <v>5.0000000000000001E-3</v>
      </c>
      <c r="AT684" s="400"/>
      <c r="AW684" s="226"/>
      <c r="AX684" s="226"/>
      <c r="AY684" s="212"/>
      <c r="AZ684" s="212"/>
      <c r="BA684" s="212"/>
      <c r="BB684" s="212"/>
      <c r="BC684" s="212"/>
      <c r="BD684" s="212"/>
      <c r="BE684" s="212"/>
      <c r="BF684" s="212"/>
      <c r="BG684" s="214"/>
      <c r="BH684" s="214"/>
      <c r="BI684" s="227"/>
      <c r="BJ684" s="227"/>
      <c r="BK684" s="227"/>
      <c r="BL684" s="249"/>
      <c r="BM684" s="214"/>
      <c r="BN684" s="214"/>
      <c r="BO684" s="214"/>
      <c r="BP684" s="214"/>
      <c r="BQ684" s="214"/>
      <c r="BR684" s="214"/>
      <c r="BS684" s="214"/>
      <c r="BT684" s="214"/>
      <c r="BU684" s="214"/>
      <c r="BV684" s="217"/>
      <c r="BW684" s="212"/>
    </row>
    <row r="685" spans="2:75" ht="15.75" customHeight="1">
      <c r="B685" s="394" t="s">
        <v>1373</v>
      </c>
      <c r="C685" s="395">
        <v>26768800000140</v>
      </c>
      <c r="D685" s="396" t="s">
        <v>27</v>
      </c>
      <c r="E685" s="396" t="s">
        <v>903</v>
      </c>
      <c r="F685" s="396"/>
      <c r="G685" s="397"/>
      <c r="H685" s="397" t="s">
        <v>62</v>
      </c>
      <c r="I685" s="397" t="s">
        <v>62</v>
      </c>
      <c r="J685" s="397" t="s">
        <v>904</v>
      </c>
      <c r="K685" s="398" t="s">
        <v>81</v>
      </c>
      <c r="L685" s="399"/>
      <c r="M685" s="399" t="s">
        <v>62</v>
      </c>
      <c r="N685" s="398">
        <v>436747</v>
      </c>
      <c r="O685" s="398" t="s">
        <v>1675</v>
      </c>
      <c r="P685" s="402">
        <v>42818</v>
      </c>
      <c r="Q685" s="403">
        <v>472972967.97000003</v>
      </c>
      <c r="R685" s="403">
        <v>660819494.09341276</v>
      </c>
      <c r="S685" s="398">
        <v>30</v>
      </c>
      <c r="T685" s="400">
        <v>5.1488878921368553E-5</v>
      </c>
      <c r="U685" s="400">
        <v>6.6560678748635684E-4</v>
      </c>
      <c r="V685" s="400">
        <v>-0.21293970315194</v>
      </c>
      <c r="W685" s="400">
        <v>-2.0875211048897309</v>
      </c>
      <c r="X685" s="400">
        <v>-0.16336476998624838</v>
      </c>
      <c r="Y685" s="400">
        <v>-1.2388247277396713</v>
      </c>
      <c r="Z685" s="400">
        <v>-0.13951374461497557</v>
      </c>
      <c r="AA685" s="400">
        <v>-0.79304135310997226</v>
      </c>
      <c r="AB685" s="400">
        <v>0.2525733270086386</v>
      </c>
      <c r="AC685" s="404">
        <v>-1.2061261762168345</v>
      </c>
      <c r="AD685" s="607">
        <v>10346018000101</v>
      </c>
      <c r="AE685" s="401" t="s">
        <v>437</v>
      </c>
      <c r="AF685" s="401" t="s">
        <v>1028</v>
      </c>
      <c r="AG685" s="405" t="s">
        <v>1836</v>
      </c>
      <c r="AH685" s="405" t="s">
        <v>1024</v>
      </c>
      <c r="AI685" s="405">
        <v>1000</v>
      </c>
      <c r="AJ685" s="405">
        <v>1000</v>
      </c>
      <c r="AK685" s="405">
        <v>100</v>
      </c>
      <c r="AL685" s="400">
        <v>0.02</v>
      </c>
      <c r="AM685" s="400">
        <v>0.2</v>
      </c>
      <c r="AN685" s="400" t="s">
        <v>1798</v>
      </c>
      <c r="AO685" s="401" t="s">
        <v>1675</v>
      </c>
      <c r="AP685" s="401" t="s">
        <v>1021</v>
      </c>
      <c r="AQ685" s="407" t="s">
        <v>957</v>
      </c>
      <c r="AR685" s="400">
        <v>5.0000000000000001E-3</v>
      </c>
      <c r="AS685" s="400">
        <v>5.0000000000000001E-3</v>
      </c>
      <c r="AT685" s="400"/>
      <c r="AW685" s="226"/>
      <c r="AX685" s="226"/>
      <c r="AY685" s="212"/>
      <c r="AZ685" s="212"/>
      <c r="BA685" s="212"/>
      <c r="BB685" s="212"/>
      <c r="BC685" s="212"/>
      <c r="BD685" s="212"/>
      <c r="BE685" s="212"/>
      <c r="BF685" s="212"/>
      <c r="BG685" s="214"/>
      <c r="BH685" s="214"/>
      <c r="BI685" s="227"/>
      <c r="BJ685" s="227"/>
      <c r="BK685" s="227"/>
      <c r="BL685" s="249"/>
      <c r="BM685" s="214"/>
      <c r="BN685" s="214"/>
      <c r="BO685" s="214"/>
      <c r="BP685" s="214"/>
      <c r="BQ685" s="214"/>
      <c r="BR685" s="214"/>
      <c r="BS685" s="214"/>
      <c r="BT685" s="214"/>
      <c r="BU685" s="214"/>
      <c r="BV685" s="217"/>
      <c r="BW685" s="212"/>
    </row>
    <row r="686" spans="2:75" ht="15.75" customHeight="1">
      <c r="B686" s="394" t="s">
        <v>446</v>
      </c>
      <c r="C686" s="395">
        <v>24325422000103</v>
      </c>
      <c r="D686" s="396" t="s">
        <v>27</v>
      </c>
      <c r="E686" s="396" t="s">
        <v>903</v>
      </c>
      <c r="F686" s="396"/>
      <c r="G686" s="397"/>
      <c r="H686" s="397" t="s">
        <v>62</v>
      </c>
      <c r="I686" s="397" t="s">
        <v>62</v>
      </c>
      <c r="J686" s="397" t="s">
        <v>904</v>
      </c>
      <c r="K686" s="398" t="s">
        <v>81</v>
      </c>
      <c r="L686" s="399"/>
      <c r="M686" s="399" t="s">
        <v>62</v>
      </c>
      <c r="N686" s="398">
        <v>414948</v>
      </c>
      <c r="O686" s="398" t="s">
        <v>1675</v>
      </c>
      <c r="P686" s="402">
        <v>42439</v>
      </c>
      <c r="Q686" s="403">
        <v>249685708.21000001</v>
      </c>
      <c r="R686" s="403">
        <v>257503993.7744841</v>
      </c>
      <c r="S686" s="398">
        <v>30</v>
      </c>
      <c r="T686" s="400">
        <v>-8.2361672559299048E-2</v>
      </c>
      <c r="U686" s="400">
        <v>-1.0647054166379812</v>
      </c>
      <c r="V686" s="400">
        <v>-0.17838881904844994</v>
      </c>
      <c r="W686" s="400">
        <v>-1.7488069116649456</v>
      </c>
      <c r="X686" s="400">
        <v>-2.3281859956924777E-2</v>
      </c>
      <c r="Y686" s="400">
        <v>-0.17655057344884303</v>
      </c>
      <c r="Z686" s="400">
        <v>0.38777045738237415</v>
      </c>
      <c r="AA686" s="400">
        <v>2.2042129903922132</v>
      </c>
      <c r="AB686" s="400">
        <v>0.20018936445052776</v>
      </c>
      <c r="AC686" s="404">
        <v>-1.3663325514923859</v>
      </c>
      <c r="AD686" s="607" t="s">
        <v>62</v>
      </c>
      <c r="AE686" s="401" t="s">
        <v>447</v>
      </c>
      <c r="AF686" s="401" t="s">
        <v>1028</v>
      </c>
      <c r="AG686" s="405" t="s">
        <v>1836</v>
      </c>
      <c r="AH686" s="405" t="s">
        <v>1024</v>
      </c>
      <c r="AI686" s="405">
        <v>100</v>
      </c>
      <c r="AJ686" s="405">
        <v>100</v>
      </c>
      <c r="AK686" s="405">
        <v>100</v>
      </c>
      <c r="AL686" s="400">
        <v>0.02</v>
      </c>
      <c r="AM686" s="400">
        <v>0.2</v>
      </c>
      <c r="AN686" s="400" t="s">
        <v>1097</v>
      </c>
      <c r="AO686" s="401" t="s">
        <v>1678</v>
      </c>
      <c r="AP686" s="401" t="s">
        <v>1021</v>
      </c>
      <c r="AQ686" s="407" t="s">
        <v>957</v>
      </c>
      <c r="AR686" s="400">
        <v>7.416666666666666E-3</v>
      </c>
      <c r="AS686" s="400">
        <v>7.416666666666666E-3</v>
      </c>
      <c r="AT686" s="400"/>
      <c r="AW686" s="226"/>
      <c r="AX686" s="226"/>
      <c r="AY686" s="212"/>
      <c r="AZ686" s="212"/>
      <c r="BA686" s="212"/>
      <c r="BB686" s="212"/>
      <c r="BC686" s="212"/>
      <c r="BD686" s="212"/>
      <c r="BE686" s="212"/>
      <c r="BF686" s="212"/>
      <c r="BG686" s="214"/>
      <c r="BH686" s="214"/>
      <c r="BI686" s="227"/>
      <c r="BJ686" s="227"/>
      <c r="BK686" s="227"/>
      <c r="BL686" s="249"/>
      <c r="BM686" s="214"/>
      <c r="BN686" s="214"/>
      <c r="BO686" s="214"/>
      <c r="BP686" s="214"/>
      <c r="BQ686" s="214"/>
      <c r="BR686" s="214"/>
      <c r="BS686" s="214"/>
      <c r="BT686" s="214"/>
      <c r="BU686" s="214"/>
      <c r="BV686" s="217"/>
      <c r="BW686" s="212"/>
    </row>
    <row r="687" spans="2:75" ht="15.75" customHeight="1">
      <c r="B687" s="394" t="s">
        <v>1570</v>
      </c>
      <c r="C687" s="395">
        <v>45126846000100</v>
      </c>
      <c r="D687" s="396" t="s">
        <v>27</v>
      </c>
      <c r="E687" s="396" t="s">
        <v>903</v>
      </c>
      <c r="F687" s="396"/>
      <c r="G687" s="397"/>
      <c r="H687" s="397" t="s">
        <v>62</v>
      </c>
      <c r="I687" s="397" t="s">
        <v>62</v>
      </c>
      <c r="J687" s="397" t="s">
        <v>904</v>
      </c>
      <c r="K687" s="398" t="s">
        <v>81</v>
      </c>
      <c r="L687" s="399"/>
      <c r="M687" s="399" t="s">
        <v>62</v>
      </c>
      <c r="N687" s="398">
        <v>640441</v>
      </c>
      <c r="O687" s="398" t="s">
        <v>1675</v>
      </c>
      <c r="P687" s="402">
        <v>44617</v>
      </c>
      <c r="Q687" s="403">
        <v>24029076.120000001</v>
      </c>
      <c r="R687" s="403" t="s">
        <v>1781</v>
      </c>
      <c r="S687" s="398">
        <v>30</v>
      </c>
      <c r="T687" s="400" t="s">
        <v>1781</v>
      </c>
      <c r="U687" s="400" t="s">
        <v>1781</v>
      </c>
      <c r="V687" s="400" t="s">
        <v>1781</v>
      </c>
      <c r="W687" s="400" t="s">
        <v>1781</v>
      </c>
      <c r="X687" s="400" t="s">
        <v>1781</v>
      </c>
      <c r="Y687" s="400" t="s">
        <v>1781</v>
      </c>
      <c r="Z687" s="400" t="s">
        <v>1781</v>
      </c>
      <c r="AA687" s="400" t="s">
        <v>1781</v>
      </c>
      <c r="AB687" s="400" t="s">
        <v>1781</v>
      </c>
      <c r="AC687" s="404" t="s">
        <v>1781</v>
      </c>
      <c r="AD687" s="607">
        <v>45127383000100</v>
      </c>
      <c r="AE687" s="401" t="s">
        <v>1571</v>
      </c>
      <c r="AF687" s="401" t="s">
        <v>1018</v>
      </c>
      <c r="AG687" s="405" t="s">
        <v>1835</v>
      </c>
      <c r="AH687" s="405" t="s">
        <v>1024</v>
      </c>
      <c r="AI687" s="405">
        <v>1000</v>
      </c>
      <c r="AJ687" s="405">
        <v>1000</v>
      </c>
      <c r="AK687" s="405">
        <v>1000</v>
      </c>
      <c r="AL687" s="400">
        <v>1.9E-2</v>
      </c>
      <c r="AM687" s="400">
        <v>0.2</v>
      </c>
      <c r="AN687" s="400" t="s">
        <v>1798</v>
      </c>
      <c r="AO687" s="401" t="s">
        <v>1675</v>
      </c>
      <c r="AP687" s="401" t="s">
        <v>1021</v>
      </c>
      <c r="AQ687" s="407" t="s">
        <v>957</v>
      </c>
      <c r="AR687" s="400">
        <v>5.0666666666666664E-3</v>
      </c>
      <c r="AS687" s="400">
        <v>5.0666666666666664E-3</v>
      </c>
      <c r="AT687" s="400"/>
      <c r="AW687" s="226"/>
      <c r="AX687" s="226"/>
      <c r="AY687" s="212"/>
      <c r="AZ687" s="212"/>
      <c r="BA687" s="212"/>
      <c r="BB687" s="212"/>
      <c r="BC687" s="212"/>
      <c r="BD687" s="212"/>
      <c r="BE687" s="212"/>
      <c r="BF687" s="212"/>
      <c r="BG687" s="214"/>
      <c r="BH687" s="214"/>
      <c r="BI687" s="227"/>
      <c r="BJ687" s="227"/>
      <c r="BK687" s="227"/>
      <c r="BL687" s="249"/>
      <c r="BM687" s="214"/>
      <c r="BN687" s="214"/>
      <c r="BO687" s="214"/>
      <c r="BP687" s="214"/>
      <c r="BQ687" s="214"/>
      <c r="BR687" s="214"/>
      <c r="BS687" s="214"/>
      <c r="BT687" s="214"/>
      <c r="BU687" s="214"/>
      <c r="BV687" s="217"/>
      <c r="BW687" s="212"/>
    </row>
    <row r="688" spans="2:75" ht="15.75" customHeight="1">
      <c r="B688" s="394" t="s">
        <v>687</v>
      </c>
      <c r="C688" s="395">
        <v>2162620000152</v>
      </c>
      <c r="D688" s="396" t="s">
        <v>27</v>
      </c>
      <c r="E688" s="396" t="s">
        <v>31</v>
      </c>
      <c r="F688" s="396" t="s">
        <v>33</v>
      </c>
      <c r="G688" s="397"/>
      <c r="H688" s="397" t="s">
        <v>62</v>
      </c>
      <c r="I688" s="397" t="s">
        <v>62</v>
      </c>
      <c r="J688" s="397" t="s">
        <v>907</v>
      </c>
      <c r="K688" s="398" t="s">
        <v>82</v>
      </c>
      <c r="L688" s="399"/>
      <c r="M688" s="399" t="s">
        <v>62</v>
      </c>
      <c r="N688" s="398">
        <v>174394</v>
      </c>
      <c r="O688" s="398" t="s">
        <v>1675</v>
      </c>
      <c r="P688" s="402">
        <v>35782</v>
      </c>
      <c r="Q688" s="403">
        <v>84589797.769999996</v>
      </c>
      <c r="R688" s="403">
        <v>81989797.460198417</v>
      </c>
      <c r="S688" s="398">
        <v>31</v>
      </c>
      <c r="T688" s="400">
        <v>1.2441746275055454E-2</v>
      </c>
      <c r="U688" s="400">
        <v>0.16083688249470035</v>
      </c>
      <c r="V688" s="400">
        <v>7.7322960106594785E-2</v>
      </c>
      <c r="W688" s="400">
        <v>0.75802355655529974</v>
      </c>
      <c r="X688" s="400">
        <v>-1.0206016747479341E-3</v>
      </c>
      <c r="Y688" s="400">
        <v>-7.7394079026750469E-3</v>
      </c>
      <c r="Z688" s="400">
        <v>0.48220414685883739</v>
      </c>
      <c r="AA688" s="400">
        <v>2.7410046956701359</v>
      </c>
      <c r="AB688" s="400">
        <v>0.16636356564782787</v>
      </c>
      <c r="AC688" s="404">
        <v>-5.3452557994283903E-2</v>
      </c>
      <c r="AD688" s="607">
        <v>11904064000133</v>
      </c>
      <c r="AE688" s="401" t="s">
        <v>686</v>
      </c>
      <c r="AF688" s="401" t="s">
        <v>1023</v>
      </c>
      <c r="AG688" s="405" t="s">
        <v>96</v>
      </c>
      <c r="AH688" s="405" t="s">
        <v>1019</v>
      </c>
      <c r="AI688" s="405">
        <v>20000</v>
      </c>
      <c r="AJ688" s="405">
        <v>10000</v>
      </c>
      <c r="AK688" s="405">
        <v>20000</v>
      </c>
      <c r="AL688" s="400">
        <v>1.95E-2</v>
      </c>
      <c r="AM688" s="400">
        <v>0.2</v>
      </c>
      <c r="AN688" s="400" t="s">
        <v>1202</v>
      </c>
      <c r="AO688" s="401" t="s">
        <v>1678</v>
      </c>
      <c r="AP688" s="401" t="s">
        <v>24</v>
      </c>
      <c r="AQ688" s="407" t="s">
        <v>962</v>
      </c>
      <c r="AR688" s="400">
        <v>3.8999999999999998E-3</v>
      </c>
      <c r="AS688" s="400">
        <v>3.8999999999999998E-3</v>
      </c>
      <c r="AT688" s="400"/>
      <c r="AX688" s="226"/>
      <c r="AY688" s="212"/>
      <c r="AZ688" s="212"/>
      <c r="BA688" s="212"/>
      <c r="BB688" s="214"/>
      <c r="BC688" s="212"/>
      <c r="BD688" s="212"/>
      <c r="BE688" s="212"/>
      <c r="BF688" s="212"/>
      <c r="BG688" s="214"/>
      <c r="BH688" s="214"/>
      <c r="BI688" s="227"/>
      <c r="BJ688" s="227"/>
      <c r="BK688" s="227"/>
      <c r="BL688" s="214"/>
      <c r="BM688" s="214"/>
      <c r="BN688" s="214"/>
      <c r="BO688" s="214"/>
      <c r="BP688" s="214"/>
      <c r="BQ688" s="214"/>
      <c r="BR688" s="214"/>
      <c r="BS688" s="214"/>
      <c r="BT688" s="215"/>
      <c r="BU688" s="216"/>
      <c r="BV688" s="217"/>
      <c r="BW688" s="213"/>
    </row>
    <row r="689" spans="2:75" ht="15.75" customHeight="1">
      <c r="B689" s="394" t="s">
        <v>124</v>
      </c>
      <c r="C689" s="395">
        <v>29044189000104</v>
      </c>
      <c r="D689" s="396" t="s">
        <v>18</v>
      </c>
      <c r="E689" s="396" t="s">
        <v>916</v>
      </c>
      <c r="F689" s="396" t="s">
        <v>961</v>
      </c>
      <c r="G689" s="397" t="s">
        <v>1048</v>
      </c>
      <c r="H689" s="397" t="s">
        <v>62</v>
      </c>
      <c r="I689" s="397"/>
      <c r="J689" s="397" t="s">
        <v>904</v>
      </c>
      <c r="K689" s="398" t="s">
        <v>81</v>
      </c>
      <c r="L689" s="399"/>
      <c r="M689" s="399" t="s">
        <v>62</v>
      </c>
      <c r="N689" s="398">
        <v>462276</v>
      </c>
      <c r="O689" s="398" t="s">
        <v>1675</v>
      </c>
      <c r="P689" s="402">
        <v>43187</v>
      </c>
      <c r="Q689" s="403">
        <v>418862000.16000003</v>
      </c>
      <c r="R689" s="403">
        <v>310963628.44813502</v>
      </c>
      <c r="S689" s="398">
        <v>31</v>
      </c>
      <c r="T689" s="400">
        <v>9.3585877334233958E-2</v>
      </c>
      <c r="U689" s="400">
        <v>1.2098029025192076</v>
      </c>
      <c r="V689" s="400">
        <v>0.1318273364753979</v>
      </c>
      <c r="W689" s="400">
        <v>1.2923486931764598</v>
      </c>
      <c r="X689" s="400">
        <v>0.18884839345188631</v>
      </c>
      <c r="Y689" s="400">
        <v>1.4320716738486559</v>
      </c>
      <c r="Z689" s="400">
        <v>0.18143031391645392</v>
      </c>
      <c r="AA689" s="400">
        <v>1.031308721879344</v>
      </c>
      <c r="AB689" s="400">
        <v>4.391199496052928E-3</v>
      </c>
      <c r="AC689" s="404">
        <v>6.0852141775524311</v>
      </c>
      <c r="AD689" s="607" t="s">
        <v>62</v>
      </c>
      <c r="AE689" s="401" t="s">
        <v>123</v>
      </c>
      <c r="AF689" s="401" t="s">
        <v>1018</v>
      </c>
      <c r="AG689" s="405" t="s">
        <v>1835</v>
      </c>
      <c r="AH689" s="405" t="s">
        <v>1024</v>
      </c>
      <c r="AI689" s="405">
        <v>1000</v>
      </c>
      <c r="AJ689" s="405">
        <v>1000</v>
      </c>
      <c r="AK689" s="405">
        <v>500</v>
      </c>
      <c r="AL689" s="400">
        <v>5.0000000000000001E-3</v>
      </c>
      <c r="AM689" s="400" t="s">
        <v>62</v>
      </c>
      <c r="AN689" s="400" t="s">
        <v>103</v>
      </c>
      <c r="AO689" s="401" t="s">
        <v>1678</v>
      </c>
      <c r="AP689" s="401" t="s">
        <v>18</v>
      </c>
      <c r="AQ689" s="407" t="s">
        <v>967</v>
      </c>
      <c r="AR689" s="400">
        <v>1.3333333333333333E-3</v>
      </c>
      <c r="AS689" s="400">
        <v>1.3333333333333333E-3</v>
      </c>
      <c r="AT689" s="400"/>
      <c r="AX689" s="226"/>
      <c r="AY689" s="212"/>
      <c r="AZ689" s="212"/>
      <c r="BA689" s="212"/>
      <c r="BB689" s="214"/>
      <c r="BC689" s="212"/>
      <c r="BD689" s="212"/>
      <c r="BE689" s="212"/>
      <c r="BF689" s="212"/>
      <c r="BG689" s="214"/>
      <c r="BH689" s="214"/>
      <c r="BI689" s="227"/>
      <c r="BJ689" s="227"/>
      <c r="BK689" s="227"/>
      <c r="BL689" s="214"/>
      <c r="BM689" s="214"/>
      <c r="BN689" s="214"/>
      <c r="BO689" s="214"/>
      <c r="BP689" s="214"/>
      <c r="BQ689" s="214"/>
      <c r="BR689" s="214"/>
      <c r="BS689" s="214"/>
      <c r="BT689" s="215"/>
      <c r="BU689" s="216"/>
      <c r="BV689" s="217"/>
      <c r="BW689" s="213"/>
    </row>
    <row r="690" spans="2:75" ht="15.75" customHeight="1">
      <c r="B690" s="394" t="s">
        <v>131</v>
      </c>
      <c r="C690" s="395">
        <v>30056825000199</v>
      </c>
      <c r="D690" s="396" t="s">
        <v>18</v>
      </c>
      <c r="E690" s="396" t="s">
        <v>916</v>
      </c>
      <c r="F690" s="396" t="s">
        <v>961</v>
      </c>
      <c r="G690" s="397" t="s">
        <v>1048</v>
      </c>
      <c r="H690" s="397" t="s">
        <v>62</v>
      </c>
      <c r="I690" s="397"/>
      <c r="J690" s="397" t="s">
        <v>904</v>
      </c>
      <c r="K690" s="398" t="s">
        <v>81</v>
      </c>
      <c r="L690" s="399"/>
      <c r="M690" s="399" t="s">
        <v>62</v>
      </c>
      <c r="N690" s="398">
        <v>502766</v>
      </c>
      <c r="O690" s="398" t="s">
        <v>1675</v>
      </c>
      <c r="P690" s="402">
        <v>43671</v>
      </c>
      <c r="Q690" s="403">
        <v>83760915.609999999</v>
      </c>
      <c r="R690" s="403">
        <v>75409358.872460291</v>
      </c>
      <c r="S690" s="398">
        <v>31</v>
      </c>
      <c r="T690" s="400">
        <v>8.8011285862787947E-2</v>
      </c>
      <c r="U690" s="400">
        <v>1.1377390705114356</v>
      </c>
      <c r="V690" s="400">
        <v>0.12074351623080859</v>
      </c>
      <c r="W690" s="400">
        <v>1.1836901934185511</v>
      </c>
      <c r="X690" s="400">
        <v>0.18052880462205878</v>
      </c>
      <c r="Y690" s="400">
        <v>1.3689827204109921</v>
      </c>
      <c r="Z690" s="400">
        <v>0.21772396031151975</v>
      </c>
      <c r="AA690" s="400">
        <v>1.23761357396306</v>
      </c>
      <c r="AB690" s="400">
        <v>3.6843852536086429E-3</v>
      </c>
      <c r="AC690" s="404">
        <v>4.5795390184604168</v>
      </c>
      <c r="AD690" s="607" t="s">
        <v>62</v>
      </c>
      <c r="AE690" s="401" t="s">
        <v>129</v>
      </c>
      <c r="AF690" s="401" t="s">
        <v>129</v>
      </c>
      <c r="AG690" s="405" t="s">
        <v>1027</v>
      </c>
      <c r="AH690" s="405" t="s">
        <v>1024</v>
      </c>
      <c r="AI690" s="405">
        <v>1000</v>
      </c>
      <c r="AJ690" s="405">
        <v>0</v>
      </c>
      <c r="AK690" s="405">
        <v>1000</v>
      </c>
      <c r="AL690" s="400">
        <v>6.0000000000000001E-3</v>
      </c>
      <c r="AM690" s="400" t="s">
        <v>62</v>
      </c>
      <c r="AN690" s="400" t="s">
        <v>103</v>
      </c>
      <c r="AO690" s="401" t="s">
        <v>1678</v>
      </c>
      <c r="AP690" s="401" t="s">
        <v>18</v>
      </c>
      <c r="AQ690" s="407" t="s">
        <v>1730</v>
      </c>
      <c r="AR690" s="400">
        <v>7.9999999999999993E-4</v>
      </c>
      <c r="AS690" s="400">
        <v>7.9999999999999993E-4</v>
      </c>
      <c r="AT690" s="400"/>
      <c r="AX690" s="226"/>
      <c r="AY690" s="212"/>
      <c r="AZ690" s="212"/>
      <c r="BA690" s="212"/>
      <c r="BB690" s="214"/>
      <c r="BC690" s="212"/>
      <c r="BD690" s="212"/>
      <c r="BE690" s="212"/>
      <c r="BF690" s="212"/>
      <c r="BG690" s="214"/>
      <c r="BH690" s="214"/>
      <c r="BI690" s="227"/>
      <c r="BJ690" s="227"/>
      <c r="BK690" s="227"/>
      <c r="BL690" s="214"/>
      <c r="BM690" s="214"/>
      <c r="BN690" s="214"/>
      <c r="BO690" s="214"/>
      <c r="BP690" s="214"/>
      <c r="BQ690" s="214"/>
      <c r="BR690" s="214"/>
      <c r="BS690" s="214"/>
      <c r="BT690" s="215"/>
      <c r="BU690" s="216"/>
      <c r="BV690" s="217"/>
      <c r="BW690" s="213"/>
    </row>
    <row r="691" spans="2:75" ht="15.75" customHeight="1">
      <c r="B691" s="394" t="s">
        <v>1645</v>
      </c>
      <c r="C691" s="395">
        <v>44315854000132</v>
      </c>
      <c r="D691" s="396" t="s">
        <v>18</v>
      </c>
      <c r="E691" s="396" t="s">
        <v>917</v>
      </c>
      <c r="F691" s="396" t="s">
        <v>961</v>
      </c>
      <c r="G691" s="397" t="s">
        <v>1183</v>
      </c>
      <c r="H691" s="397" t="s">
        <v>62</v>
      </c>
      <c r="I691" s="397"/>
      <c r="J691" s="397" t="s">
        <v>904</v>
      </c>
      <c r="K691" s="398" t="s">
        <v>81</v>
      </c>
      <c r="L691" s="399"/>
      <c r="M691" s="399" t="s">
        <v>62</v>
      </c>
      <c r="N691" s="398">
        <v>629588</v>
      </c>
      <c r="O691" s="398" t="s">
        <v>1675</v>
      </c>
      <c r="P691" s="402">
        <v>44560</v>
      </c>
      <c r="Q691" s="403">
        <v>23099823.329999998</v>
      </c>
      <c r="R691" s="403" t="s">
        <v>1781</v>
      </c>
      <c r="S691" s="398">
        <v>31</v>
      </c>
      <c r="T691" s="400">
        <v>7.2867724567333703E-2</v>
      </c>
      <c r="U691" s="400">
        <v>0.94197529790408818</v>
      </c>
      <c r="V691" s="400" t="s">
        <v>1781</v>
      </c>
      <c r="W691" s="400" t="s">
        <v>1781</v>
      </c>
      <c r="X691" s="400" t="s">
        <v>1781</v>
      </c>
      <c r="Y691" s="400" t="s">
        <v>1781</v>
      </c>
      <c r="Z691" s="400" t="s">
        <v>1781</v>
      </c>
      <c r="AA691" s="400" t="s">
        <v>1781</v>
      </c>
      <c r="AB691" s="400" t="s">
        <v>1781</v>
      </c>
      <c r="AC691" s="404" t="s">
        <v>1781</v>
      </c>
      <c r="AD691" s="607">
        <v>40142060000163</v>
      </c>
      <c r="AE691" s="401" t="s">
        <v>215</v>
      </c>
      <c r="AF691" s="401" t="s">
        <v>1027</v>
      </c>
      <c r="AG691" s="405" t="s">
        <v>1027</v>
      </c>
      <c r="AH691" s="405" t="s">
        <v>1024</v>
      </c>
      <c r="AI691" s="405">
        <v>10000</v>
      </c>
      <c r="AJ691" s="405">
        <v>1000</v>
      </c>
      <c r="AK691" s="405">
        <v>0</v>
      </c>
      <c r="AL691" s="400">
        <v>3.4999999999999996E-3</v>
      </c>
      <c r="AM691" s="400">
        <v>0.2</v>
      </c>
      <c r="AN691" s="400" t="s">
        <v>932</v>
      </c>
      <c r="AO691" s="401" t="s">
        <v>1675</v>
      </c>
      <c r="AP691" s="401" t="s">
        <v>18</v>
      </c>
      <c r="AQ691" s="407" t="s">
        <v>973</v>
      </c>
      <c r="AR691" s="400">
        <v>9.3333333333333332E-4</v>
      </c>
      <c r="AS691" s="400">
        <v>9.3333333333333332E-4</v>
      </c>
      <c r="AT691" s="400"/>
      <c r="AX691" s="226"/>
      <c r="AY691" s="212"/>
      <c r="AZ691" s="212"/>
      <c r="BA691" s="212"/>
      <c r="BB691" s="214"/>
      <c r="BC691" s="212"/>
      <c r="BD691" s="212"/>
      <c r="BE691" s="212"/>
      <c r="BF691" s="212"/>
      <c r="BG691" s="214"/>
      <c r="BH691" s="214"/>
      <c r="BI691" s="227"/>
      <c r="BJ691" s="227"/>
      <c r="BK691" s="227"/>
      <c r="BL691" s="214"/>
      <c r="BM691" s="214"/>
      <c r="BN691" s="214"/>
      <c r="BO691" s="214"/>
      <c r="BP691" s="214"/>
      <c r="BQ691" s="214"/>
      <c r="BR691" s="214"/>
      <c r="BS691" s="214"/>
      <c r="BT691" s="215"/>
      <c r="BU691" s="216"/>
      <c r="BV691" s="217"/>
      <c r="BW691" s="213"/>
    </row>
    <row r="692" spans="2:75" ht="15.75" customHeight="1">
      <c r="B692" s="394" t="s">
        <v>231</v>
      </c>
      <c r="C692" s="395">
        <v>33342285000106</v>
      </c>
      <c r="D692" s="396" t="s">
        <v>18</v>
      </c>
      <c r="E692" s="396" t="s">
        <v>916</v>
      </c>
      <c r="F692" s="396" t="s">
        <v>961</v>
      </c>
      <c r="G692" s="397" t="s">
        <v>1048</v>
      </c>
      <c r="H692" s="397" t="s">
        <v>62</v>
      </c>
      <c r="I692" s="397"/>
      <c r="J692" s="397" t="s">
        <v>904</v>
      </c>
      <c r="K692" s="398" t="s">
        <v>81</v>
      </c>
      <c r="L692" s="399"/>
      <c r="M692" s="399" t="s">
        <v>62</v>
      </c>
      <c r="N692" s="398">
        <v>505501</v>
      </c>
      <c r="O692" s="398" t="s">
        <v>1675</v>
      </c>
      <c r="P692" s="402">
        <v>43703</v>
      </c>
      <c r="Q692" s="403">
        <v>18863758.280000001</v>
      </c>
      <c r="R692" s="403">
        <v>36620850.080753967</v>
      </c>
      <c r="S692" s="398">
        <v>31</v>
      </c>
      <c r="T692" s="400">
        <v>8.8791581539507058E-2</v>
      </c>
      <c r="U692" s="400">
        <v>1.1478261050235612</v>
      </c>
      <c r="V692" s="400">
        <v>0.11892335820578492</v>
      </c>
      <c r="W692" s="400">
        <v>1.165846558646692</v>
      </c>
      <c r="X692" s="400">
        <v>0.17980246002008693</v>
      </c>
      <c r="Y692" s="400">
        <v>1.3634747173460797</v>
      </c>
      <c r="Z692" s="400">
        <v>0.18768470781101021</v>
      </c>
      <c r="AA692" s="400">
        <v>1.0668607243770911</v>
      </c>
      <c r="AB692" s="400">
        <v>2.5515015369888712E-3</v>
      </c>
      <c r="AC692" s="404">
        <v>5.9741922040512057</v>
      </c>
      <c r="AD692" s="607" t="s">
        <v>62</v>
      </c>
      <c r="AE692" s="401" t="s">
        <v>232</v>
      </c>
      <c r="AF692" s="401" t="s">
        <v>1028</v>
      </c>
      <c r="AG692" s="405" t="s">
        <v>1836</v>
      </c>
      <c r="AH692" s="405" t="s">
        <v>1024</v>
      </c>
      <c r="AI692" s="405">
        <v>1000</v>
      </c>
      <c r="AJ692" s="405">
        <v>1000</v>
      </c>
      <c r="AK692" s="405">
        <v>1000</v>
      </c>
      <c r="AL692" s="400">
        <v>5.5000000000000005E-3</v>
      </c>
      <c r="AM692" s="400" t="s">
        <v>62</v>
      </c>
      <c r="AN692" s="400" t="s">
        <v>62</v>
      </c>
      <c r="AO692" s="401" t="s">
        <v>1678</v>
      </c>
      <c r="AP692" s="401" t="s">
        <v>18</v>
      </c>
      <c r="AQ692" s="407" t="s">
        <v>960</v>
      </c>
      <c r="AR692" s="400">
        <v>9.3333333333333332E-4</v>
      </c>
      <c r="AS692" s="400">
        <v>9.3333333333333332E-4</v>
      </c>
      <c r="AT692" s="400"/>
      <c r="AW692" s="226"/>
      <c r="AX692" s="226"/>
      <c r="AY692" s="212"/>
      <c r="AZ692" s="212"/>
      <c r="BA692" s="212"/>
      <c r="BB692" s="214"/>
      <c r="BC692" s="212"/>
      <c r="BD692" s="212"/>
      <c r="BE692" s="212"/>
      <c r="BF692" s="212"/>
      <c r="BG692" s="214"/>
      <c r="BH692" s="214"/>
      <c r="BI692" s="227"/>
      <c r="BJ692" s="227"/>
      <c r="BK692" s="227"/>
      <c r="BL692" s="249"/>
      <c r="BM692" s="214"/>
      <c r="BN692" s="214"/>
      <c r="BO692" s="214"/>
      <c r="BP692" s="214"/>
      <c r="BQ692" s="214"/>
      <c r="BR692" s="214"/>
      <c r="BS692" s="214"/>
      <c r="BT692" s="215"/>
      <c r="BU692" s="216"/>
      <c r="BV692" s="217"/>
      <c r="BW692" s="213"/>
    </row>
    <row r="693" spans="2:75" ht="15.75" customHeight="1">
      <c r="B693" s="394" t="s">
        <v>1152</v>
      </c>
      <c r="C693" s="395">
        <v>42730970000192</v>
      </c>
      <c r="D693" s="396" t="s">
        <v>18</v>
      </c>
      <c r="E693" s="396" t="s">
        <v>916</v>
      </c>
      <c r="F693" s="396" t="s">
        <v>961</v>
      </c>
      <c r="G693" s="397" t="s">
        <v>1048</v>
      </c>
      <c r="H693" s="397" t="s">
        <v>62</v>
      </c>
      <c r="I693" s="397"/>
      <c r="J693" s="397"/>
      <c r="K693" s="398" t="s">
        <v>81</v>
      </c>
      <c r="L693" s="399"/>
      <c r="M693" s="399" t="s">
        <v>62</v>
      </c>
      <c r="N693" s="398">
        <v>613657</v>
      </c>
      <c r="O693" s="398" t="s">
        <v>1675</v>
      </c>
      <c r="P693" s="402">
        <v>44456</v>
      </c>
      <c r="Q693" s="403">
        <v>32789041.18</v>
      </c>
      <c r="R693" s="403" t="s">
        <v>1781</v>
      </c>
      <c r="S693" s="398">
        <v>31</v>
      </c>
      <c r="T693" s="400">
        <v>8.9912659631264935E-2</v>
      </c>
      <c r="U693" s="400">
        <v>1.1623185003292709</v>
      </c>
      <c r="V693" s="400" t="s">
        <v>1781</v>
      </c>
      <c r="W693" s="400" t="s">
        <v>1781</v>
      </c>
      <c r="X693" s="400" t="s">
        <v>1781</v>
      </c>
      <c r="Y693" s="400" t="s">
        <v>1781</v>
      </c>
      <c r="Z693" s="400" t="s">
        <v>1781</v>
      </c>
      <c r="AA693" s="400" t="s">
        <v>1781</v>
      </c>
      <c r="AB693" s="400" t="s">
        <v>1781</v>
      </c>
      <c r="AC693" s="404" t="s">
        <v>1781</v>
      </c>
      <c r="AD693" s="607" t="s">
        <v>62</v>
      </c>
      <c r="AE693" s="401" t="s">
        <v>1799</v>
      </c>
      <c r="AF693" s="401" t="s">
        <v>1018</v>
      </c>
      <c r="AG693" s="405" t="s">
        <v>1835</v>
      </c>
      <c r="AH693" s="405" t="s">
        <v>1019</v>
      </c>
      <c r="AI693" s="405">
        <v>5000</v>
      </c>
      <c r="AJ693" s="405">
        <v>1000</v>
      </c>
      <c r="AK693" s="405">
        <v>1000</v>
      </c>
      <c r="AL693" s="400">
        <v>5.0000000000000001E-3</v>
      </c>
      <c r="AM693" s="400">
        <v>0.2</v>
      </c>
      <c r="AN693" s="400" t="s">
        <v>1798</v>
      </c>
      <c r="AO693" s="401" t="s">
        <v>1678</v>
      </c>
      <c r="AP693" s="401" t="s">
        <v>18</v>
      </c>
      <c r="AQ693" s="407" t="s">
        <v>973</v>
      </c>
      <c r="AR693" s="400">
        <v>1.6666666666666666E-3</v>
      </c>
      <c r="AS693" s="400">
        <v>1.6666666666666666E-3</v>
      </c>
      <c r="AT693" s="400"/>
      <c r="AW693" s="226"/>
      <c r="AX693" s="226"/>
      <c r="AY693" s="212"/>
      <c r="AZ693" s="212"/>
      <c r="BA693" s="212"/>
      <c r="BB693" s="214"/>
      <c r="BC693" s="212"/>
      <c r="BD693" s="212"/>
      <c r="BE693" s="212"/>
      <c r="BF693" s="212"/>
      <c r="BG693" s="214"/>
      <c r="BH693" s="214"/>
      <c r="BI693" s="227"/>
      <c r="BJ693" s="227"/>
      <c r="BK693" s="227"/>
      <c r="BL693" s="249"/>
      <c r="BM693" s="214"/>
      <c r="BN693" s="214"/>
      <c r="BO693" s="214"/>
      <c r="BP693" s="214"/>
      <c r="BQ693" s="214"/>
      <c r="BR693" s="214"/>
      <c r="BS693" s="214"/>
      <c r="BT693" s="215"/>
      <c r="BU693" s="216"/>
      <c r="BV693" s="217"/>
      <c r="BW693" s="213"/>
    </row>
    <row r="694" spans="2:75" ht="15.75" customHeight="1">
      <c r="B694" s="394" t="s">
        <v>1160</v>
      </c>
      <c r="C694" s="395">
        <v>22232878000195</v>
      </c>
      <c r="D694" s="396" t="s">
        <v>18</v>
      </c>
      <c r="E694" s="396" t="s">
        <v>916</v>
      </c>
      <c r="F694" s="396" t="s">
        <v>961</v>
      </c>
      <c r="G694" s="397" t="s">
        <v>1048</v>
      </c>
      <c r="H694" s="397" t="s">
        <v>62</v>
      </c>
      <c r="I694" s="397"/>
      <c r="J694" s="397" t="s">
        <v>904</v>
      </c>
      <c r="K694" s="398" t="s">
        <v>81</v>
      </c>
      <c r="L694" s="399"/>
      <c r="M694" s="399" t="s">
        <v>62</v>
      </c>
      <c r="N694" s="398">
        <v>400513</v>
      </c>
      <c r="O694" s="398" t="s">
        <v>1675</v>
      </c>
      <c r="P694" s="402">
        <v>42184</v>
      </c>
      <c r="Q694" s="403">
        <v>872297484.89999998</v>
      </c>
      <c r="R694" s="403">
        <v>770287889.70372963</v>
      </c>
      <c r="S694" s="398">
        <v>31</v>
      </c>
      <c r="T694" s="400">
        <v>9.580424770059226E-2</v>
      </c>
      <c r="U694" s="400">
        <v>1.2384802092296843</v>
      </c>
      <c r="V694" s="400">
        <v>0.13290943710770731</v>
      </c>
      <c r="W694" s="400">
        <v>1.302956897631167</v>
      </c>
      <c r="X694" s="400">
        <v>0.21163888100198269</v>
      </c>
      <c r="Y694" s="400">
        <v>1.6048960810735378</v>
      </c>
      <c r="Z694" s="400">
        <v>0.20171148576840259</v>
      </c>
      <c r="AA694" s="400">
        <v>1.1465934776036828</v>
      </c>
      <c r="AB694" s="400">
        <v>4.3802173247453778E-3</v>
      </c>
      <c r="AC694" s="404">
        <v>6.3187337712114067</v>
      </c>
      <c r="AD694" s="607" t="s">
        <v>62</v>
      </c>
      <c r="AE694" s="401" t="s">
        <v>1799</v>
      </c>
      <c r="AF694" s="401" t="s">
        <v>1018</v>
      </c>
      <c r="AG694" s="405" t="s">
        <v>1835</v>
      </c>
      <c r="AH694" s="405" t="s">
        <v>218</v>
      </c>
      <c r="AI694" s="405">
        <v>0</v>
      </c>
      <c r="AJ694" s="405">
        <v>0</v>
      </c>
      <c r="AK694" s="405">
        <v>0</v>
      </c>
      <c r="AL694" s="400">
        <v>3.0000000000000001E-3</v>
      </c>
      <c r="AM694" s="400">
        <v>0.2</v>
      </c>
      <c r="AN694" s="400" t="s">
        <v>62</v>
      </c>
      <c r="AO694" s="401" t="s">
        <v>1678</v>
      </c>
      <c r="AP694" s="401" t="s">
        <v>18</v>
      </c>
      <c r="AQ694" s="407" t="s">
        <v>973</v>
      </c>
      <c r="AR694" s="400">
        <v>1.0499999999999999E-3</v>
      </c>
      <c r="AS694" s="400">
        <v>1.0499999999999999E-3</v>
      </c>
      <c r="AT694" s="400"/>
      <c r="AW694" s="226"/>
      <c r="AX694" s="226"/>
      <c r="AY694" s="212"/>
      <c r="AZ694" s="212"/>
      <c r="BA694" s="212"/>
      <c r="BB694" s="214"/>
      <c r="BC694" s="212"/>
      <c r="BD694" s="212"/>
      <c r="BE694" s="212"/>
      <c r="BF694" s="212"/>
      <c r="BG694" s="214"/>
      <c r="BH694" s="214"/>
      <c r="BI694" s="227"/>
      <c r="BJ694" s="227"/>
      <c r="BK694" s="227"/>
      <c r="BL694" s="249"/>
      <c r="BM694" s="214"/>
      <c r="BN694" s="214"/>
      <c r="BO694" s="214"/>
      <c r="BP694" s="214"/>
      <c r="BQ694" s="214"/>
      <c r="BR694" s="214"/>
      <c r="BS694" s="214"/>
      <c r="BT694" s="215"/>
      <c r="BU694" s="216"/>
      <c r="BV694" s="217"/>
      <c r="BW694" s="213"/>
    </row>
    <row r="695" spans="2:75" ht="15.75" customHeight="1">
      <c r="B695" s="394" t="s">
        <v>1162</v>
      </c>
      <c r="C695" s="395">
        <v>14171644000157</v>
      </c>
      <c r="D695" s="396" t="s">
        <v>18</v>
      </c>
      <c r="E695" s="396" t="s">
        <v>916</v>
      </c>
      <c r="F695" s="396" t="s">
        <v>961</v>
      </c>
      <c r="G695" s="397" t="s">
        <v>1048</v>
      </c>
      <c r="H695" s="397" t="s">
        <v>62</v>
      </c>
      <c r="I695" s="397"/>
      <c r="J695" s="397" t="s">
        <v>904</v>
      </c>
      <c r="K695" s="398" t="s">
        <v>81</v>
      </c>
      <c r="L695" s="399"/>
      <c r="M695" s="399" t="s">
        <v>62</v>
      </c>
      <c r="N695" s="398">
        <v>293075</v>
      </c>
      <c r="O695" s="398" t="s">
        <v>1675</v>
      </c>
      <c r="P695" s="402">
        <v>40899</v>
      </c>
      <c r="Q695" s="403">
        <v>2306468079.9299998</v>
      </c>
      <c r="R695" s="403">
        <v>1605036599.9946835</v>
      </c>
      <c r="S695" s="398">
        <v>31</v>
      </c>
      <c r="T695" s="400">
        <v>9.0101196256108906E-2</v>
      </c>
      <c r="U695" s="400">
        <v>1.1647557500774652</v>
      </c>
      <c r="V695" s="400">
        <v>0.12301066003320638</v>
      </c>
      <c r="W695" s="400">
        <v>1.2059157834107959</v>
      </c>
      <c r="X695" s="400">
        <v>0.19820742496176469</v>
      </c>
      <c r="Y695" s="400">
        <v>1.5030429099548743</v>
      </c>
      <c r="Z695" s="400">
        <v>0.18479677201462263</v>
      </c>
      <c r="AA695" s="400">
        <v>1.0504447610755363</v>
      </c>
      <c r="AB695" s="400">
        <v>2.8651766729626822E-3</v>
      </c>
      <c r="AC695" s="404">
        <v>6.5936218437068863</v>
      </c>
      <c r="AD695" s="607">
        <v>14557317000138</v>
      </c>
      <c r="AE695" s="401" t="s">
        <v>1799</v>
      </c>
      <c r="AF695" s="401" t="s">
        <v>1018</v>
      </c>
      <c r="AG695" s="405" t="s">
        <v>1835</v>
      </c>
      <c r="AH695" s="405" t="s">
        <v>1024</v>
      </c>
      <c r="AI695" s="405">
        <v>5000</v>
      </c>
      <c r="AJ695" s="405">
        <v>1000</v>
      </c>
      <c r="AK695" s="405">
        <v>1000</v>
      </c>
      <c r="AL695" s="400">
        <v>5.0000000000000001E-3</v>
      </c>
      <c r="AM695" s="400">
        <v>0.2</v>
      </c>
      <c r="AN695" s="400" t="s">
        <v>1798</v>
      </c>
      <c r="AO695" s="401" t="s">
        <v>1675</v>
      </c>
      <c r="AP695" s="401" t="s">
        <v>18</v>
      </c>
      <c r="AQ695" s="407" t="s">
        <v>973</v>
      </c>
      <c r="AR695" s="400">
        <v>1.7499999999999998E-3</v>
      </c>
      <c r="AS695" s="400">
        <v>1.7499999999999998E-3</v>
      </c>
      <c r="AT695" s="400"/>
      <c r="AW695" s="226"/>
      <c r="AX695" s="226"/>
      <c r="AY695" s="212"/>
      <c r="AZ695" s="212"/>
      <c r="BA695" s="212"/>
      <c r="BB695" s="214"/>
      <c r="BC695" s="212"/>
      <c r="BD695" s="212"/>
      <c r="BE695" s="212"/>
      <c r="BF695" s="212"/>
      <c r="BG695" s="214"/>
      <c r="BH695" s="214"/>
      <c r="BI695" s="227"/>
      <c r="BJ695" s="227"/>
      <c r="BK695" s="227"/>
      <c r="BL695" s="249"/>
      <c r="BM695" s="214"/>
      <c r="BN695" s="214"/>
      <c r="BO695" s="214"/>
      <c r="BP695" s="214"/>
      <c r="BQ695" s="214"/>
      <c r="BR695" s="214"/>
      <c r="BS695" s="214"/>
      <c r="BT695" s="215"/>
      <c r="BU695" s="216"/>
      <c r="BV695" s="217"/>
      <c r="BW695" s="213"/>
    </row>
    <row r="696" spans="2:75" ht="15.75" customHeight="1">
      <c r="B696" s="394" t="s">
        <v>1163</v>
      </c>
      <c r="C696" s="395">
        <v>44347394000124</v>
      </c>
      <c r="D696" s="396" t="s">
        <v>18</v>
      </c>
      <c r="E696" s="396" t="s">
        <v>917</v>
      </c>
      <c r="F696" s="396" t="s">
        <v>961</v>
      </c>
      <c r="G696" s="397" t="s">
        <v>1183</v>
      </c>
      <c r="H696" s="397" t="s">
        <v>62</v>
      </c>
      <c r="I696" s="397"/>
      <c r="J696" s="397" t="s">
        <v>904</v>
      </c>
      <c r="K696" s="398" t="s">
        <v>81</v>
      </c>
      <c r="L696" s="399"/>
      <c r="M696" s="399" t="s">
        <v>1775</v>
      </c>
      <c r="N696" s="398">
        <v>634778</v>
      </c>
      <c r="O696" s="398" t="s">
        <v>1675</v>
      </c>
      <c r="P696" s="402">
        <v>44579</v>
      </c>
      <c r="Q696" s="403">
        <v>78422537.760000005</v>
      </c>
      <c r="R696" s="403" t="s">
        <v>1781</v>
      </c>
      <c r="S696" s="398">
        <v>31</v>
      </c>
      <c r="T696" s="400" t="s">
        <v>1781</v>
      </c>
      <c r="U696" s="400" t="s">
        <v>1781</v>
      </c>
      <c r="V696" s="400" t="s">
        <v>1781</v>
      </c>
      <c r="W696" s="400" t="s">
        <v>1781</v>
      </c>
      <c r="X696" s="400" t="s">
        <v>1781</v>
      </c>
      <c r="Y696" s="400" t="s">
        <v>1781</v>
      </c>
      <c r="Z696" s="400" t="s">
        <v>1781</v>
      </c>
      <c r="AA696" s="400" t="s">
        <v>1781</v>
      </c>
      <c r="AB696" s="400" t="s">
        <v>1781</v>
      </c>
      <c r="AC696" s="404" t="s">
        <v>1781</v>
      </c>
      <c r="AD696" s="607" t="s">
        <v>62</v>
      </c>
      <c r="AE696" s="401" t="s">
        <v>1799</v>
      </c>
      <c r="AF696" s="401" t="s">
        <v>1018</v>
      </c>
      <c r="AG696" s="405" t="s">
        <v>1835</v>
      </c>
      <c r="AH696" s="405" t="s">
        <v>1024</v>
      </c>
      <c r="AI696" s="405">
        <v>1000</v>
      </c>
      <c r="AJ696" s="405">
        <v>1000</v>
      </c>
      <c r="AK696" s="405">
        <v>1000</v>
      </c>
      <c r="AL696" s="400">
        <v>5.0000000000000001E-3</v>
      </c>
      <c r="AM696" s="400">
        <v>0.2</v>
      </c>
      <c r="AN696" s="400" t="s">
        <v>1798</v>
      </c>
      <c r="AO696" s="401" t="s">
        <v>1675</v>
      </c>
      <c r="AP696" s="401" t="s">
        <v>18</v>
      </c>
      <c r="AQ696" s="407" t="s">
        <v>973</v>
      </c>
      <c r="AR696" s="400" t="s">
        <v>62</v>
      </c>
      <c r="AS696" s="400" t="s">
        <v>62</v>
      </c>
      <c r="AT696" s="400"/>
      <c r="AW696" s="226"/>
      <c r="AX696" s="226"/>
      <c r="AY696" s="212"/>
      <c r="AZ696" s="212"/>
      <c r="BA696" s="212"/>
      <c r="BB696" s="214"/>
      <c r="BC696" s="212"/>
      <c r="BD696" s="212"/>
      <c r="BE696" s="212"/>
      <c r="BF696" s="212"/>
      <c r="BG696" s="214"/>
      <c r="BH696" s="214"/>
      <c r="BI696" s="227"/>
      <c r="BJ696" s="227"/>
      <c r="BK696" s="227"/>
      <c r="BL696" s="249"/>
      <c r="BM696" s="214"/>
      <c r="BN696" s="214"/>
      <c r="BO696" s="214"/>
      <c r="BP696" s="214"/>
      <c r="BQ696" s="214"/>
      <c r="BR696" s="214"/>
      <c r="BS696" s="214"/>
      <c r="BT696" s="215"/>
      <c r="BU696" s="216"/>
      <c r="BV696" s="217"/>
      <c r="BW696" s="213"/>
    </row>
    <row r="697" spans="2:75" ht="15.75" customHeight="1">
      <c r="B697" s="394" t="s">
        <v>252</v>
      </c>
      <c r="C697" s="395">
        <v>23714047000112</v>
      </c>
      <c r="D697" s="396" t="s">
        <v>18</v>
      </c>
      <c r="E697" s="396" t="s">
        <v>916</v>
      </c>
      <c r="F697" s="396" t="s">
        <v>961</v>
      </c>
      <c r="G697" s="397" t="s">
        <v>1048</v>
      </c>
      <c r="H697" s="397" t="s">
        <v>62</v>
      </c>
      <c r="I697" s="397" t="s">
        <v>1658</v>
      </c>
      <c r="J697" s="397" t="s">
        <v>904</v>
      </c>
      <c r="K697" s="398" t="s">
        <v>81</v>
      </c>
      <c r="L697" s="399"/>
      <c r="M697" s="399" t="s">
        <v>62</v>
      </c>
      <c r="N697" s="398">
        <v>474045</v>
      </c>
      <c r="O697" s="398" t="s">
        <v>1675</v>
      </c>
      <c r="P697" s="402">
        <v>43342</v>
      </c>
      <c r="Q697" s="403">
        <v>204482853.86000001</v>
      </c>
      <c r="R697" s="403">
        <v>103848875.24484126</v>
      </c>
      <c r="S697" s="398">
        <v>31</v>
      </c>
      <c r="T697" s="400">
        <v>0.10114109912272218</v>
      </c>
      <c r="U697" s="400">
        <v>1.3074707292175192</v>
      </c>
      <c r="V697" s="400">
        <v>0.14290300392529298</v>
      </c>
      <c r="W697" s="400">
        <v>1.4009272682855778</v>
      </c>
      <c r="X697" s="400">
        <v>0.21013603455960128</v>
      </c>
      <c r="Y697" s="400">
        <v>1.5934997234930484</v>
      </c>
      <c r="Z697" s="400">
        <v>0.19094886652606191</v>
      </c>
      <c r="AA697" s="400">
        <v>1.0854152607153871</v>
      </c>
      <c r="AB697" s="400">
        <v>1.3297108047668068E-2</v>
      </c>
      <c r="AC697" s="404">
        <v>2.7481567091282195</v>
      </c>
      <c r="AD697" s="607" t="s">
        <v>62</v>
      </c>
      <c r="AE697" s="401" t="s">
        <v>250</v>
      </c>
      <c r="AF697" s="401" t="s">
        <v>250</v>
      </c>
      <c r="AG697" s="405" t="s">
        <v>1027</v>
      </c>
      <c r="AH697" s="405" t="s">
        <v>1019</v>
      </c>
      <c r="AI697" s="405">
        <v>1000</v>
      </c>
      <c r="AJ697" s="405">
        <v>1000</v>
      </c>
      <c r="AK697" s="405">
        <v>1000</v>
      </c>
      <c r="AL697" s="400">
        <v>2.5000000000000001E-3</v>
      </c>
      <c r="AM697" s="400">
        <v>0.2</v>
      </c>
      <c r="AN697" s="400" t="s">
        <v>103</v>
      </c>
      <c r="AO697" s="401" t="s">
        <v>1678</v>
      </c>
      <c r="AP697" s="401" t="s">
        <v>18</v>
      </c>
      <c r="AQ697" s="407" t="s">
        <v>960</v>
      </c>
      <c r="AR697" s="400">
        <v>1.5E-3</v>
      </c>
      <c r="AS697" s="400">
        <v>1.5E-3</v>
      </c>
      <c r="AT697" s="400"/>
      <c r="AW697" s="226"/>
      <c r="AX697" s="226"/>
      <c r="AY697" s="212"/>
      <c r="AZ697" s="212"/>
      <c r="BA697" s="212"/>
      <c r="BB697" s="214"/>
      <c r="BC697" s="212"/>
      <c r="BD697" s="212"/>
      <c r="BE697" s="212"/>
      <c r="BF697" s="212"/>
      <c r="BG697" s="214"/>
      <c r="BH697" s="214"/>
      <c r="BI697" s="227"/>
      <c r="BJ697" s="227"/>
      <c r="BK697" s="227"/>
      <c r="BL697" s="249"/>
      <c r="BM697" s="214"/>
      <c r="BN697" s="214"/>
      <c r="BO697" s="214"/>
      <c r="BP697" s="214"/>
      <c r="BQ697" s="214"/>
      <c r="BR697" s="214"/>
      <c r="BS697" s="214"/>
      <c r="BT697" s="215"/>
      <c r="BU697" s="216"/>
      <c r="BV697" s="217"/>
      <c r="BW697" s="213"/>
    </row>
    <row r="698" spans="2:75" ht="15.75" customHeight="1">
      <c r="B698" s="394" t="s">
        <v>253</v>
      </c>
      <c r="C698" s="395">
        <v>11447124000136</v>
      </c>
      <c r="D698" s="396" t="s">
        <v>18</v>
      </c>
      <c r="E698" s="396" t="s">
        <v>916</v>
      </c>
      <c r="F698" s="396" t="s">
        <v>961</v>
      </c>
      <c r="G698" s="397" t="s">
        <v>1048</v>
      </c>
      <c r="H698" s="397" t="s">
        <v>62</v>
      </c>
      <c r="I698" s="397" t="s">
        <v>1658</v>
      </c>
      <c r="J698" s="397" t="s">
        <v>904</v>
      </c>
      <c r="K698" s="398" t="s">
        <v>81</v>
      </c>
      <c r="L698" s="399"/>
      <c r="M698" s="399" t="s">
        <v>62</v>
      </c>
      <c r="N698" s="398">
        <v>284211</v>
      </c>
      <c r="O698" s="398" t="s">
        <v>1675</v>
      </c>
      <c r="P698" s="402">
        <v>40771</v>
      </c>
      <c r="Q698" s="403">
        <v>684214366.98000002</v>
      </c>
      <c r="R698" s="403">
        <v>619685311.5521028</v>
      </c>
      <c r="S698" s="398">
        <v>31</v>
      </c>
      <c r="T698" s="400">
        <v>9.7754495066614933E-2</v>
      </c>
      <c r="U698" s="400">
        <v>1.2636914375822084</v>
      </c>
      <c r="V698" s="400">
        <v>0.1380179698630335</v>
      </c>
      <c r="W698" s="400">
        <v>1.3530376002146332</v>
      </c>
      <c r="X698" s="400">
        <v>0.20818917569990658</v>
      </c>
      <c r="Y698" s="400">
        <v>1.5787363390925324</v>
      </c>
      <c r="Z698" s="400">
        <v>0.18589107218022738</v>
      </c>
      <c r="AA698" s="400">
        <v>1.0566651179761029</v>
      </c>
      <c r="AB698" s="400">
        <v>8.6946809779191551E-3</v>
      </c>
      <c r="AC698" s="404">
        <v>3.7041930272784342</v>
      </c>
      <c r="AD698" s="607" t="s">
        <v>62</v>
      </c>
      <c r="AE698" s="401" t="s">
        <v>250</v>
      </c>
      <c r="AF698" s="401" t="s">
        <v>250</v>
      </c>
      <c r="AG698" s="405" t="s">
        <v>1027</v>
      </c>
      <c r="AH698" s="405" t="s">
        <v>1024</v>
      </c>
      <c r="AI698" s="405">
        <v>1000</v>
      </c>
      <c r="AJ698" s="405">
        <v>1000</v>
      </c>
      <c r="AK698" s="405">
        <v>1000</v>
      </c>
      <c r="AL698" s="400">
        <v>5.0000000000000001E-3</v>
      </c>
      <c r="AM698" s="400" t="s">
        <v>62</v>
      </c>
      <c r="AN698" s="400" t="s">
        <v>103</v>
      </c>
      <c r="AO698" s="401" t="s">
        <v>1678</v>
      </c>
      <c r="AP698" s="401" t="s">
        <v>18</v>
      </c>
      <c r="AQ698" s="407" t="s">
        <v>960</v>
      </c>
      <c r="AR698" s="400">
        <v>1.5E-3</v>
      </c>
      <c r="AS698" s="400">
        <v>1.5E-3</v>
      </c>
      <c r="AT698" s="400"/>
      <c r="AX698" s="226"/>
      <c r="AY698" s="212"/>
      <c r="AZ698" s="212"/>
      <c r="BA698" s="212"/>
      <c r="BB698" s="214"/>
      <c r="BC698" s="212"/>
      <c r="BD698" s="212"/>
      <c r="BE698" s="212"/>
      <c r="BF698" s="212"/>
      <c r="BG698" s="214"/>
      <c r="BH698" s="214"/>
      <c r="BI698" s="227"/>
      <c r="BJ698" s="227"/>
      <c r="BK698" s="227"/>
      <c r="BL698" s="214"/>
      <c r="BM698" s="214"/>
      <c r="BN698" s="214"/>
      <c r="BO698" s="214"/>
      <c r="BP698" s="214"/>
      <c r="BQ698" s="214"/>
      <c r="BR698" s="214"/>
      <c r="BS698" s="214"/>
      <c r="BT698" s="215"/>
      <c r="BU698" s="216"/>
      <c r="BV698" s="217"/>
      <c r="BW698" s="213"/>
    </row>
    <row r="699" spans="2:75" ht="15.75" customHeight="1">
      <c r="B699" s="394" t="s">
        <v>752</v>
      </c>
      <c r="C699" s="395">
        <v>42847342000191</v>
      </c>
      <c r="D699" s="396" t="s">
        <v>18</v>
      </c>
      <c r="E699" s="396" t="s">
        <v>916</v>
      </c>
      <c r="F699" s="396" t="s">
        <v>961</v>
      </c>
      <c r="G699" s="397" t="s">
        <v>1048</v>
      </c>
      <c r="H699" s="397" t="s">
        <v>62</v>
      </c>
      <c r="I699" s="397"/>
      <c r="J699" s="397"/>
      <c r="K699" s="398" t="s">
        <v>81</v>
      </c>
      <c r="L699" s="399"/>
      <c r="M699" s="399" t="s">
        <v>1775</v>
      </c>
      <c r="N699" s="398">
        <v>614548</v>
      </c>
      <c r="O699" s="398" t="s">
        <v>1675</v>
      </c>
      <c r="P699" s="402">
        <v>44459</v>
      </c>
      <c r="Q699" s="403">
        <v>52863376.850000001</v>
      </c>
      <c r="R699" s="403" t="s">
        <v>1781</v>
      </c>
      <c r="S699" s="398">
        <v>31</v>
      </c>
      <c r="T699" s="400">
        <v>9.7665940157850129E-2</v>
      </c>
      <c r="U699" s="400">
        <v>1.2625466709923374</v>
      </c>
      <c r="V699" s="400" t="s">
        <v>1781</v>
      </c>
      <c r="W699" s="400" t="s">
        <v>1781</v>
      </c>
      <c r="X699" s="400" t="s">
        <v>1781</v>
      </c>
      <c r="Y699" s="400" t="s">
        <v>1781</v>
      </c>
      <c r="Z699" s="400" t="s">
        <v>1781</v>
      </c>
      <c r="AA699" s="400" t="s">
        <v>1781</v>
      </c>
      <c r="AB699" s="400" t="s">
        <v>1781</v>
      </c>
      <c r="AC699" s="404" t="s">
        <v>1781</v>
      </c>
      <c r="AD699" s="607" t="s">
        <v>62</v>
      </c>
      <c r="AE699" s="401" t="s">
        <v>1218</v>
      </c>
      <c r="AF699" s="401" t="s">
        <v>1018</v>
      </c>
      <c r="AG699" s="405" t="s">
        <v>1835</v>
      </c>
      <c r="AH699" s="405" t="s">
        <v>218</v>
      </c>
      <c r="AI699" s="405">
        <v>1000</v>
      </c>
      <c r="AJ699" s="405" t="s">
        <v>1797</v>
      </c>
      <c r="AK699" s="405" t="s">
        <v>1797</v>
      </c>
      <c r="AL699" s="400">
        <v>5.5000000000000005E-3</v>
      </c>
      <c r="AM699" s="400">
        <v>0.15</v>
      </c>
      <c r="AN699" s="400" t="s">
        <v>103</v>
      </c>
      <c r="AO699" s="401" t="s">
        <v>1678</v>
      </c>
      <c r="AP699" s="401" t="s">
        <v>24</v>
      </c>
      <c r="AQ699" s="407" t="s">
        <v>966</v>
      </c>
      <c r="AR699" s="400" t="s">
        <v>62</v>
      </c>
      <c r="AS699" s="400" t="s">
        <v>62</v>
      </c>
      <c r="AT699" s="400"/>
      <c r="AW699" s="226"/>
      <c r="AX699" s="226"/>
      <c r="AY699" s="212"/>
      <c r="AZ699" s="212"/>
      <c r="BA699" s="212"/>
      <c r="BB699" s="214"/>
      <c r="BC699" s="212"/>
      <c r="BD699" s="212"/>
      <c r="BE699" s="212"/>
      <c r="BF699" s="212"/>
      <c r="BG699" s="214"/>
      <c r="BH699" s="214"/>
      <c r="BI699" s="227"/>
      <c r="BJ699" s="227"/>
      <c r="BK699" s="227"/>
      <c r="BL699" s="249"/>
      <c r="BM699" s="214"/>
      <c r="BN699" s="214"/>
      <c r="BO699" s="214"/>
      <c r="BP699" s="214"/>
      <c r="BQ699" s="214"/>
      <c r="BR699" s="214"/>
      <c r="BS699" s="214"/>
      <c r="BT699" s="215"/>
      <c r="BU699" s="216"/>
      <c r="BV699" s="217"/>
      <c r="BW699" s="213"/>
    </row>
    <row r="700" spans="2:75" ht="15.75" customHeight="1">
      <c r="B700" s="394" t="s">
        <v>268</v>
      </c>
      <c r="C700" s="395">
        <v>11447136000160</v>
      </c>
      <c r="D700" s="396" t="s">
        <v>18</v>
      </c>
      <c r="E700" s="396" t="s">
        <v>916</v>
      </c>
      <c r="F700" s="396" t="s">
        <v>961</v>
      </c>
      <c r="G700" s="397" t="s">
        <v>1048</v>
      </c>
      <c r="H700" s="397" t="s">
        <v>62</v>
      </c>
      <c r="I700" s="397"/>
      <c r="J700" s="397" t="s">
        <v>904</v>
      </c>
      <c r="K700" s="398" t="s">
        <v>81</v>
      </c>
      <c r="L700" s="399"/>
      <c r="M700" s="399" t="s">
        <v>62</v>
      </c>
      <c r="N700" s="398">
        <v>248185</v>
      </c>
      <c r="O700" s="398" t="s">
        <v>1675</v>
      </c>
      <c r="P700" s="402">
        <v>40302</v>
      </c>
      <c r="Q700" s="403">
        <v>94555760.049999997</v>
      </c>
      <c r="R700" s="403">
        <v>86271904.864484146</v>
      </c>
      <c r="S700" s="398">
        <v>31</v>
      </c>
      <c r="T700" s="400">
        <v>8.7060516875523186E-2</v>
      </c>
      <c r="U700" s="400">
        <v>1.1254482942406725</v>
      </c>
      <c r="V700" s="400">
        <v>0.11747949965024351</v>
      </c>
      <c r="W700" s="400">
        <v>1.1516919169215758</v>
      </c>
      <c r="X700" s="400">
        <v>0.17735283324384477</v>
      </c>
      <c r="Y700" s="400">
        <v>1.3448987525012881</v>
      </c>
      <c r="Z700" s="400">
        <v>0.20121414567572526</v>
      </c>
      <c r="AA700" s="400">
        <v>1.1437664352850843</v>
      </c>
      <c r="AB700" s="400">
        <v>1.8897620909978021E-3</v>
      </c>
      <c r="AC700" s="404">
        <v>7.3818243182759993</v>
      </c>
      <c r="AD700" s="607" t="s">
        <v>62</v>
      </c>
      <c r="AE700" s="401" t="s">
        <v>267</v>
      </c>
      <c r="AF700" s="401" t="s">
        <v>1028</v>
      </c>
      <c r="AG700" s="405" t="s">
        <v>1836</v>
      </c>
      <c r="AH700" s="405" t="s">
        <v>1024</v>
      </c>
      <c r="AI700" s="405">
        <v>1000</v>
      </c>
      <c r="AJ700" s="405">
        <v>1</v>
      </c>
      <c r="AK700" s="405">
        <v>1000</v>
      </c>
      <c r="AL700" s="400">
        <v>5.0000000000000001E-3</v>
      </c>
      <c r="AM700" s="400" t="s">
        <v>62</v>
      </c>
      <c r="AN700" s="400" t="s">
        <v>1798</v>
      </c>
      <c r="AO700" s="401" t="s">
        <v>1678</v>
      </c>
      <c r="AP700" s="401" t="s">
        <v>18</v>
      </c>
      <c r="AQ700" s="407" t="s">
        <v>973</v>
      </c>
      <c r="AR700" s="400">
        <v>1.6666666666666666E-3</v>
      </c>
      <c r="AS700" s="400">
        <v>1.6666666666666666E-3</v>
      </c>
      <c r="AT700" s="400"/>
      <c r="AX700" s="226"/>
      <c r="AY700" s="212"/>
      <c r="AZ700" s="212"/>
      <c r="BA700" s="212"/>
      <c r="BB700" s="214"/>
      <c r="BC700" s="212"/>
      <c r="BD700" s="212"/>
      <c r="BE700" s="212"/>
      <c r="BF700" s="212"/>
      <c r="BG700" s="214"/>
      <c r="BH700" s="214"/>
      <c r="BI700" s="227"/>
      <c r="BJ700" s="227"/>
      <c r="BK700" s="227"/>
      <c r="BL700" s="214"/>
      <c r="BM700" s="214"/>
      <c r="BN700" s="214"/>
      <c r="BO700" s="214"/>
      <c r="BP700" s="214"/>
      <c r="BQ700" s="214"/>
      <c r="BR700" s="214"/>
      <c r="BS700" s="214"/>
      <c r="BT700" s="215"/>
      <c r="BU700" s="216"/>
      <c r="BV700" s="217"/>
      <c r="BW700" s="213"/>
    </row>
    <row r="701" spans="2:75" ht="15.75" customHeight="1">
      <c r="B701" s="394" t="s">
        <v>756</v>
      </c>
      <c r="C701" s="395">
        <v>29613915000154</v>
      </c>
      <c r="D701" s="396" t="s">
        <v>18</v>
      </c>
      <c r="E701" s="396" t="s">
        <v>916</v>
      </c>
      <c r="F701" s="396" t="s">
        <v>961</v>
      </c>
      <c r="G701" s="397" t="s">
        <v>1048</v>
      </c>
      <c r="H701" s="397" t="s">
        <v>62</v>
      </c>
      <c r="I701" s="397"/>
      <c r="J701" s="397" t="s">
        <v>904</v>
      </c>
      <c r="K701" s="398" t="s">
        <v>81</v>
      </c>
      <c r="L701" s="399"/>
      <c r="M701" s="399" t="s">
        <v>62</v>
      </c>
      <c r="N701" s="398">
        <v>483761</v>
      </c>
      <c r="O701" s="398" t="s">
        <v>1675</v>
      </c>
      <c r="P701" s="402">
        <v>43448</v>
      </c>
      <c r="Q701" s="403">
        <v>26517597.550000001</v>
      </c>
      <c r="R701" s="403">
        <v>26883113.773214288</v>
      </c>
      <c r="S701" s="398">
        <v>31</v>
      </c>
      <c r="T701" s="400">
        <v>5.6337606938064999E-2</v>
      </c>
      <c r="U701" s="400">
        <v>0.72828724093955932</v>
      </c>
      <c r="V701" s="400">
        <v>8.0590302228522814E-2</v>
      </c>
      <c r="W701" s="400">
        <v>0.7900544344773619</v>
      </c>
      <c r="X701" s="400">
        <v>0.15245268678096524</v>
      </c>
      <c r="Y701" s="400">
        <v>1.1560764184989736</v>
      </c>
      <c r="Z701" s="400">
        <v>0.18166224841870027</v>
      </c>
      <c r="AA701" s="400">
        <v>1.0326271127805553</v>
      </c>
      <c r="AB701" s="400">
        <v>1.7776238300985445E-2</v>
      </c>
      <c r="AC701" s="404">
        <v>-1.0955786306340431</v>
      </c>
      <c r="AD701" s="607">
        <v>42046759000155</v>
      </c>
      <c r="AE701" s="401" t="s">
        <v>322</v>
      </c>
      <c r="AF701" s="401" t="s">
        <v>1018</v>
      </c>
      <c r="AG701" s="405" t="s">
        <v>1835</v>
      </c>
      <c r="AH701" s="405" t="s">
        <v>1024</v>
      </c>
      <c r="AI701" s="405">
        <v>1000</v>
      </c>
      <c r="AJ701" s="405">
        <v>1000</v>
      </c>
      <c r="AK701" s="405">
        <v>1000</v>
      </c>
      <c r="AL701" s="400">
        <v>1.8700000000000001E-2</v>
      </c>
      <c r="AM701" s="400">
        <v>0.2</v>
      </c>
      <c r="AN701" s="400" t="s">
        <v>1798</v>
      </c>
      <c r="AO701" s="401" t="s">
        <v>1678</v>
      </c>
      <c r="AP701" s="401" t="s">
        <v>24</v>
      </c>
      <c r="AQ701" s="407" t="s">
        <v>962</v>
      </c>
      <c r="AR701" s="400">
        <v>4.986666666666667E-3</v>
      </c>
      <c r="AS701" s="400">
        <v>4.986666666666667E-3</v>
      </c>
      <c r="AT701" s="400"/>
      <c r="AX701" s="226"/>
      <c r="AY701" s="212"/>
      <c r="AZ701" s="212"/>
      <c r="BA701" s="212"/>
      <c r="BB701" s="214"/>
      <c r="BC701" s="212"/>
      <c r="BD701" s="212"/>
      <c r="BE701" s="212"/>
      <c r="BF701" s="212"/>
      <c r="BG701" s="214"/>
      <c r="BH701" s="214"/>
      <c r="BI701" s="227"/>
      <c r="BJ701" s="227"/>
      <c r="BK701" s="227"/>
      <c r="BL701" s="214"/>
      <c r="BM701" s="214"/>
      <c r="BN701" s="214"/>
      <c r="BO701" s="214"/>
      <c r="BP701" s="214"/>
      <c r="BQ701" s="214"/>
      <c r="BR701" s="214"/>
      <c r="BS701" s="214"/>
      <c r="BT701" s="215"/>
      <c r="BU701" s="216"/>
      <c r="BV701" s="217"/>
      <c r="BW701" s="213"/>
    </row>
    <row r="702" spans="2:75" ht="15.75" customHeight="1">
      <c r="B702" s="394" t="s">
        <v>1326</v>
      </c>
      <c r="C702" s="395">
        <v>28259415000101</v>
      </c>
      <c r="D702" s="396" t="s">
        <v>18</v>
      </c>
      <c r="E702" s="396" t="s">
        <v>916</v>
      </c>
      <c r="F702" s="396" t="s">
        <v>961</v>
      </c>
      <c r="G702" s="397" t="s">
        <v>1048</v>
      </c>
      <c r="H702" s="397" t="s">
        <v>62</v>
      </c>
      <c r="I702" s="397"/>
      <c r="J702" s="397" t="s">
        <v>904</v>
      </c>
      <c r="K702" s="398" t="s">
        <v>81</v>
      </c>
      <c r="L702" s="399"/>
      <c r="M702" s="399" t="s">
        <v>62</v>
      </c>
      <c r="N702" s="398">
        <v>452734</v>
      </c>
      <c r="O702" s="398" t="s">
        <v>1675</v>
      </c>
      <c r="P702" s="402">
        <v>43047</v>
      </c>
      <c r="Q702" s="403">
        <v>149509878.13</v>
      </c>
      <c r="R702" s="403">
        <v>126106745.80932537</v>
      </c>
      <c r="S702" s="398">
        <v>31</v>
      </c>
      <c r="T702" s="400">
        <v>7.9760816382139277E-2</v>
      </c>
      <c r="U702" s="400">
        <v>1.0310836411971702</v>
      </c>
      <c r="V702" s="400">
        <v>0.11961314774848475</v>
      </c>
      <c r="W702" s="400">
        <v>1.1726088026387889</v>
      </c>
      <c r="X702" s="400">
        <v>0.20147185630092235</v>
      </c>
      <c r="Y702" s="400">
        <v>1.527797685818099</v>
      </c>
      <c r="Z702" s="400">
        <v>0.18291062254815271</v>
      </c>
      <c r="AA702" s="400">
        <v>1.039723276040603</v>
      </c>
      <c r="AB702" s="400">
        <v>1.1669725868610979E-2</v>
      </c>
      <c r="AC702" s="404">
        <v>1.3645776896265343</v>
      </c>
      <c r="AD702" s="607" t="s">
        <v>62</v>
      </c>
      <c r="AE702" s="401" t="s">
        <v>390</v>
      </c>
      <c r="AF702" s="401" t="s">
        <v>1028</v>
      </c>
      <c r="AG702" s="405" t="s">
        <v>1836</v>
      </c>
      <c r="AH702" s="405" t="s">
        <v>1019</v>
      </c>
      <c r="AI702" s="405">
        <v>500</v>
      </c>
      <c r="AJ702" s="405">
        <v>100</v>
      </c>
      <c r="AK702" s="405">
        <v>500</v>
      </c>
      <c r="AL702" s="400">
        <v>6.9999999999999993E-3</v>
      </c>
      <c r="AM702" s="400">
        <v>0.2</v>
      </c>
      <c r="AN702" s="400" t="s">
        <v>103</v>
      </c>
      <c r="AO702" s="401" t="s">
        <v>1678</v>
      </c>
      <c r="AP702" s="401" t="s">
        <v>18</v>
      </c>
      <c r="AQ702" s="407" t="s">
        <v>973</v>
      </c>
      <c r="AR702" s="400">
        <v>2.4499999999999999E-3</v>
      </c>
      <c r="AS702" s="400">
        <v>2.4499999999999999E-3</v>
      </c>
      <c r="AT702" s="400"/>
      <c r="AX702" s="226"/>
      <c r="AY702" s="212"/>
      <c r="AZ702" s="212"/>
      <c r="BA702" s="212"/>
      <c r="BB702" s="214"/>
      <c r="BC702" s="212"/>
      <c r="BD702" s="212"/>
      <c r="BE702" s="212"/>
      <c r="BF702" s="212"/>
      <c r="BG702" s="214"/>
      <c r="BH702" s="214"/>
      <c r="BI702" s="227"/>
      <c r="BJ702" s="227"/>
      <c r="BK702" s="227"/>
      <c r="BL702" s="214"/>
      <c r="BM702" s="214"/>
      <c r="BN702" s="214"/>
      <c r="BO702" s="214"/>
      <c r="BP702" s="214"/>
      <c r="BQ702" s="214"/>
      <c r="BR702" s="214"/>
      <c r="BS702" s="214"/>
      <c r="BT702" s="215"/>
      <c r="BU702" s="216"/>
      <c r="BV702" s="217"/>
      <c r="BW702" s="213"/>
    </row>
    <row r="703" spans="2:75" ht="15.75" customHeight="1">
      <c r="B703" s="394" t="s">
        <v>485</v>
      </c>
      <c r="C703" s="395">
        <v>31964159000150</v>
      </c>
      <c r="D703" s="396" t="s">
        <v>18</v>
      </c>
      <c r="E703" s="396" t="s">
        <v>916</v>
      </c>
      <c r="F703" s="396" t="s">
        <v>961</v>
      </c>
      <c r="G703" s="397" t="s">
        <v>1048</v>
      </c>
      <c r="H703" s="397" t="s">
        <v>62</v>
      </c>
      <c r="I703" s="397"/>
      <c r="J703" s="397" t="s">
        <v>904</v>
      </c>
      <c r="K703" s="398" t="s">
        <v>81</v>
      </c>
      <c r="L703" s="399"/>
      <c r="M703" s="399" t="s">
        <v>62</v>
      </c>
      <c r="N703" s="398">
        <v>482145</v>
      </c>
      <c r="O703" s="398" t="s">
        <v>1675</v>
      </c>
      <c r="P703" s="402">
        <v>43444</v>
      </c>
      <c r="Q703" s="403">
        <v>37531017.060000002</v>
      </c>
      <c r="R703" s="403">
        <v>31895246.233650781</v>
      </c>
      <c r="S703" s="398">
        <v>31</v>
      </c>
      <c r="T703" s="400">
        <v>8.9209022674010985E-2</v>
      </c>
      <c r="U703" s="400">
        <v>1.1532224480460251</v>
      </c>
      <c r="V703" s="400">
        <v>0.12411450735810092</v>
      </c>
      <c r="W703" s="400">
        <v>1.2167371781680207</v>
      </c>
      <c r="X703" s="400">
        <v>0.18265670449686966</v>
      </c>
      <c r="Y703" s="400">
        <v>1.3851189717171444</v>
      </c>
      <c r="Z703" s="400">
        <v>0.25261379784427862</v>
      </c>
      <c r="AA703" s="400">
        <v>1.4359387213750674</v>
      </c>
      <c r="AB703" s="400">
        <v>5.756144996614935E-3</v>
      </c>
      <c r="AC703" s="404">
        <v>3.4549499357115536</v>
      </c>
      <c r="AD703" s="607" t="s">
        <v>62</v>
      </c>
      <c r="AE703" s="401" t="s">
        <v>484</v>
      </c>
      <c r="AF703" s="401" t="s">
        <v>1018</v>
      </c>
      <c r="AG703" s="405" t="s">
        <v>1835</v>
      </c>
      <c r="AH703" s="405" t="s">
        <v>1019</v>
      </c>
      <c r="AI703" s="405">
        <v>0</v>
      </c>
      <c r="AJ703" s="405">
        <v>0</v>
      </c>
      <c r="AK703" s="405">
        <v>0</v>
      </c>
      <c r="AL703" s="400">
        <v>0.01</v>
      </c>
      <c r="AM703" s="400">
        <v>0.1</v>
      </c>
      <c r="AN703" s="400" t="s">
        <v>103</v>
      </c>
      <c r="AO703" s="401" t="s">
        <v>1678</v>
      </c>
      <c r="AP703" s="401" t="s">
        <v>24</v>
      </c>
      <c r="AQ703" s="407" t="s">
        <v>962</v>
      </c>
      <c r="AR703" s="400">
        <v>2.6670000000000001E-3</v>
      </c>
      <c r="AS703" s="400">
        <v>2.6670000000000001E-3</v>
      </c>
      <c r="AT703" s="400"/>
      <c r="AX703" s="226"/>
      <c r="AY703" s="212"/>
      <c r="AZ703" s="212"/>
      <c r="BA703" s="212"/>
      <c r="BB703" s="214"/>
      <c r="BC703" s="212"/>
      <c r="BD703" s="212"/>
      <c r="BE703" s="212"/>
      <c r="BF703" s="212"/>
      <c r="BG703" s="214"/>
      <c r="BH703" s="214"/>
      <c r="BI703" s="227"/>
      <c r="BJ703" s="227"/>
      <c r="BK703" s="227"/>
      <c r="BL703" s="214"/>
      <c r="BM703" s="214"/>
      <c r="BN703" s="214"/>
      <c r="BO703" s="214"/>
      <c r="BP703" s="214"/>
      <c r="BQ703" s="214"/>
      <c r="BR703" s="214"/>
      <c r="BS703" s="214"/>
      <c r="BT703" s="215"/>
      <c r="BU703" s="216"/>
      <c r="BV703" s="217"/>
      <c r="BW703" s="213"/>
    </row>
    <row r="704" spans="2:75" ht="15.75" customHeight="1">
      <c r="B704" s="394" t="s">
        <v>1417</v>
      </c>
      <c r="C704" s="395">
        <v>40141547000121</v>
      </c>
      <c r="D704" s="396" t="s">
        <v>18</v>
      </c>
      <c r="E704" s="396" t="s">
        <v>916</v>
      </c>
      <c r="F704" s="396" t="s">
        <v>961</v>
      </c>
      <c r="G704" s="397" t="s">
        <v>1048</v>
      </c>
      <c r="H704" s="397" t="s">
        <v>62</v>
      </c>
      <c r="I704" s="397"/>
      <c r="J704" s="397"/>
      <c r="K704" s="398" t="s">
        <v>81</v>
      </c>
      <c r="L704" s="399"/>
      <c r="M704" s="399" t="s">
        <v>62</v>
      </c>
      <c r="N704" s="398">
        <v>569690</v>
      </c>
      <c r="O704" s="398" t="s">
        <v>1675</v>
      </c>
      <c r="P704" s="402">
        <v>44203</v>
      </c>
      <c r="Q704" s="403">
        <v>17406420.890000001</v>
      </c>
      <c r="R704" s="403">
        <v>18648119.753611118</v>
      </c>
      <c r="S704" s="398">
        <v>31</v>
      </c>
      <c r="T704" s="400">
        <v>8.5277798043842834E-2</v>
      </c>
      <c r="U704" s="400">
        <v>1.10240273995004</v>
      </c>
      <c r="V704" s="400">
        <v>0.11879172716125996</v>
      </c>
      <c r="W704" s="400">
        <v>1.164556134270978</v>
      </c>
      <c r="X704" s="400" t="s">
        <v>1781</v>
      </c>
      <c r="Y704" s="400" t="s">
        <v>1781</v>
      </c>
      <c r="Z704" s="400" t="s">
        <v>1781</v>
      </c>
      <c r="AA704" s="400" t="s">
        <v>1781</v>
      </c>
      <c r="AB704" s="400">
        <v>4.28165010709513E-2</v>
      </c>
      <c r="AC704" s="404">
        <v>0.37437143012008312</v>
      </c>
      <c r="AD704" s="607">
        <v>36776025000129</v>
      </c>
      <c r="AE704" s="401" t="s">
        <v>454</v>
      </c>
      <c r="AF704" s="401" t="s">
        <v>1018</v>
      </c>
      <c r="AG704" s="405" t="s">
        <v>1835</v>
      </c>
      <c r="AH704" s="405" t="s">
        <v>1019</v>
      </c>
      <c r="AI704" s="405">
        <v>5000</v>
      </c>
      <c r="AJ704" s="405">
        <v>0</v>
      </c>
      <c r="AK704" s="405">
        <v>0</v>
      </c>
      <c r="AL704" s="400">
        <v>1.4999999999999999E-2</v>
      </c>
      <c r="AM704" s="400">
        <v>0.25</v>
      </c>
      <c r="AN704" s="400" t="s">
        <v>62</v>
      </c>
      <c r="AO704" s="401" t="s">
        <v>1678</v>
      </c>
      <c r="AP704" s="401" t="s">
        <v>24</v>
      </c>
      <c r="AQ704" s="407" t="s">
        <v>966</v>
      </c>
      <c r="AR704" s="400">
        <v>4.9999999999999992E-3</v>
      </c>
      <c r="AS704" s="400">
        <v>4.9999999999999992E-3</v>
      </c>
      <c r="AT704" s="400"/>
      <c r="AX704" s="226"/>
      <c r="AY704" s="212"/>
      <c r="AZ704" s="212"/>
      <c r="BA704" s="212"/>
      <c r="BB704" s="214"/>
      <c r="BC704" s="212"/>
      <c r="BD704" s="212"/>
      <c r="BE704" s="212"/>
      <c r="BF704" s="212"/>
      <c r="BG704" s="214"/>
      <c r="BH704" s="214"/>
      <c r="BI704" s="227"/>
      <c r="BJ704" s="227"/>
      <c r="BK704" s="227"/>
      <c r="BL704" s="214"/>
      <c r="BM704" s="214"/>
      <c r="BN704" s="214"/>
      <c r="BO704" s="214"/>
      <c r="BP704" s="214"/>
      <c r="BQ704" s="214"/>
      <c r="BR704" s="214"/>
      <c r="BS704" s="214"/>
      <c r="BT704" s="215"/>
      <c r="BU704" s="216"/>
      <c r="BV704" s="217"/>
      <c r="BW704" s="213"/>
    </row>
    <row r="705" spans="2:75" ht="15.75" customHeight="1">
      <c r="B705" s="394" t="s">
        <v>1461</v>
      </c>
      <c r="C705" s="395">
        <v>32525986000100</v>
      </c>
      <c r="D705" s="396" t="s">
        <v>18</v>
      </c>
      <c r="E705" s="396" t="s">
        <v>916</v>
      </c>
      <c r="F705" s="396" t="s">
        <v>961</v>
      </c>
      <c r="G705" s="397" t="s">
        <v>1048</v>
      </c>
      <c r="H705" s="397" t="s">
        <v>62</v>
      </c>
      <c r="I705" s="397" t="s">
        <v>1658</v>
      </c>
      <c r="J705" s="397" t="s">
        <v>904</v>
      </c>
      <c r="K705" s="398" t="s">
        <v>81</v>
      </c>
      <c r="L705" s="399"/>
      <c r="M705" s="399" t="s">
        <v>62</v>
      </c>
      <c r="N705" s="398">
        <v>518700</v>
      </c>
      <c r="O705" s="398" t="s">
        <v>1675</v>
      </c>
      <c r="P705" s="402">
        <v>43775</v>
      </c>
      <c r="Q705" s="403">
        <v>58976906.840000004</v>
      </c>
      <c r="R705" s="403">
        <v>39795627.619285725</v>
      </c>
      <c r="S705" s="398">
        <v>31</v>
      </c>
      <c r="T705" s="400">
        <v>9.8720477407517881E-2</v>
      </c>
      <c r="U705" s="400">
        <v>1.2761788798448155</v>
      </c>
      <c r="V705" s="400">
        <v>0.13459227453739242</v>
      </c>
      <c r="W705" s="400">
        <v>1.3194543314049871</v>
      </c>
      <c r="X705" s="400">
        <v>0.20135606915706483</v>
      </c>
      <c r="Y705" s="400">
        <v>1.5269196508722713</v>
      </c>
      <c r="Z705" s="400" t="s">
        <v>1781</v>
      </c>
      <c r="AA705" s="400" t="s">
        <v>1781</v>
      </c>
      <c r="AB705" s="400">
        <v>1.5860452827990185E-3</v>
      </c>
      <c r="AC705" s="404">
        <v>18.381681574610059</v>
      </c>
      <c r="AD705" s="607" t="s">
        <v>62</v>
      </c>
      <c r="AE705" s="401" t="s">
        <v>1462</v>
      </c>
      <c r="AF705" s="401" t="s">
        <v>1252</v>
      </c>
      <c r="AG705" s="405" t="s">
        <v>1252</v>
      </c>
      <c r="AH705" s="405" t="s">
        <v>1019</v>
      </c>
      <c r="AI705" s="405">
        <v>20000</v>
      </c>
      <c r="AJ705" s="405">
        <v>10000</v>
      </c>
      <c r="AK705" s="405">
        <v>1000</v>
      </c>
      <c r="AL705" s="400">
        <v>4.7499999999999999E-3</v>
      </c>
      <c r="AM705" s="400" t="s">
        <v>62</v>
      </c>
      <c r="AN705" s="400" t="s">
        <v>62</v>
      </c>
      <c r="AO705" s="401" t="s">
        <v>1678</v>
      </c>
      <c r="AP705" s="401" t="s">
        <v>24</v>
      </c>
      <c r="AQ705" s="407" t="s">
        <v>966</v>
      </c>
      <c r="AR705" s="400">
        <v>3.1999999999999997E-3</v>
      </c>
      <c r="AS705" s="400">
        <v>3.1999999999999997E-3</v>
      </c>
      <c r="AT705" s="400"/>
      <c r="AX705" s="226"/>
      <c r="AY705" s="212"/>
      <c r="AZ705" s="212"/>
      <c r="BA705" s="212"/>
      <c r="BB705" s="214"/>
      <c r="BC705" s="212"/>
      <c r="BD705" s="212"/>
      <c r="BE705" s="212"/>
      <c r="BF705" s="212"/>
      <c r="BG705" s="214"/>
      <c r="BH705" s="214"/>
      <c r="BI705" s="227"/>
      <c r="BJ705" s="227"/>
      <c r="BK705" s="227"/>
      <c r="BL705" s="214"/>
      <c r="BM705" s="214"/>
      <c r="BN705" s="214"/>
      <c r="BO705" s="214"/>
      <c r="BP705" s="214"/>
      <c r="BQ705" s="214"/>
      <c r="BR705" s="214"/>
      <c r="BS705" s="214"/>
      <c r="BT705" s="215"/>
      <c r="BU705" s="216"/>
      <c r="BV705" s="217"/>
      <c r="BW705" s="213"/>
    </row>
    <row r="706" spans="2:75" ht="15.75" customHeight="1">
      <c r="B706" s="394" t="s">
        <v>1742</v>
      </c>
      <c r="C706" s="395">
        <v>18316558000146</v>
      </c>
      <c r="D706" s="396" t="s">
        <v>18</v>
      </c>
      <c r="E706" s="396" t="s">
        <v>916</v>
      </c>
      <c r="F706" s="396" t="s">
        <v>961</v>
      </c>
      <c r="G706" s="397" t="s">
        <v>1048</v>
      </c>
      <c r="H706" s="397" t="s">
        <v>62</v>
      </c>
      <c r="I706" s="397"/>
      <c r="J706" s="397" t="s">
        <v>904</v>
      </c>
      <c r="K706" s="398" t="s">
        <v>81</v>
      </c>
      <c r="L706" s="399"/>
      <c r="M706" s="399" t="s">
        <v>62</v>
      </c>
      <c r="N706" s="398">
        <v>347582</v>
      </c>
      <c r="O706" s="398" t="s">
        <v>1675</v>
      </c>
      <c r="P706" s="402">
        <v>41537</v>
      </c>
      <c r="Q706" s="403">
        <v>128173485.39</v>
      </c>
      <c r="R706" s="403">
        <v>123749831.59273811</v>
      </c>
      <c r="S706" s="398">
        <v>31</v>
      </c>
      <c r="T706" s="400">
        <v>8.52513389862668E-2</v>
      </c>
      <c r="U706" s="400">
        <v>1.1020606985484396</v>
      </c>
      <c r="V706" s="400">
        <v>0.11386523109027058</v>
      </c>
      <c r="W706" s="400">
        <v>1.1162599998764986</v>
      </c>
      <c r="X706" s="400">
        <v>0.17081271281008115</v>
      </c>
      <c r="Y706" s="400">
        <v>1.2953038311701841</v>
      </c>
      <c r="Z706" s="400">
        <v>0.15486135091622022</v>
      </c>
      <c r="AA706" s="400">
        <v>0.88028212284006602</v>
      </c>
      <c r="AB706" s="400">
        <v>1.7476958746441588E-3</v>
      </c>
      <c r="AC706" s="404">
        <v>6.1273139618664434</v>
      </c>
      <c r="AD706" s="607">
        <v>15487311000102</v>
      </c>
      <c r="AE706" s="401" t="s">
        <v>126</v>
      </c>
      <c r="AF706" s="401" t="s">
        <v>1028</v>
      </c>
      <c r="AG706" s="405" t="s">
        <v>1836</v>
      </c>
      <c r="AH706" s="405" t="s">
        <v>1024</v>
      </c>
      <c r="AI706" s="405">
        <v>3000</v>
      </c>
      <c r="AJ706" s="405">
        <v>0</v>
      </c>
      <c r="AK706" s="405">
        <v>100</v>
      </c>
      <c r="AL706" s="400">
        <v>5.0000000000000001E-3</v>
      </c>
      <c r="AM706" s="400">
        <v>0.2</v>
      </c>
      <c r="AN706" s="400" t="s">
        <v>103</v>
      </c>
      <c r="AO706" s="401" t="s">
        <v>1678</v>
      </c>
      <c r="AP706" s="401" t="s">
        <v>18</v>
      </c>
      <c r="AQ706" s="407" t="s">
        <v>973</v>
      </c>
      <c r="AR706" s="400">
        <v>1.3500000000000001E-3</v>
      </c>
      <c r="AS706" s="400">
        <v>1.3500000000000001E-3</v>
      </c>
      <c r="AT706" s="400"/>
      <c r="AX706" s="226"/>
      <c r="AY706" s="212"/>
      <c r="AZ706" s="212"/>
      <c r="BA706" s="212"/>
      <c r="BB706" s="214"/>
      <c r="BC706" s="212"/>
      <c r="BD706" s="212"/>
      <c r="BE706" s="212"/>
      <c r="BF706" s="212"/>
      <c r="BG706" s="214"/>
      <c r="BH706" s="214"/>
      <c r="BI706" s="227"/>
      <c r="BJ706" s="227"/>
      <c r="BK706" s="227"/>
      <c r="BL706" s="214"/>
      <c r="BM706" s="214"/>
      <c r="BN706" s="214"/>
      <c r="BO706" s="214"/>
      <c r="BP706" s="214"/>
      <c r="BQ706" s="214"/>
      <c r="BR706" s="214"/>
      <c r="BS706" s="214"/>
      <c r="BT706" s="215"/>
      <c r="BU706" s="216"/>
      <c r="BV706" s="217"/>
      <c r="BW706" s="213"/>
    </row>
    <row r="707" spans="2:75" ht="15.75" customHeight="1">
      <c r="B707" s="394" t="s">
        <v>566</v>
      </c>
      <c r="C707" s="395">
        <v>29196922000106</v>
      </c>
      <c r="D707" s="396" t="s">
        <v>18</v>
      </c>
      <c r="E707" s="396" t="s">
        <v>916</v>
      </c>
      <c r="F707" s="396" t="s">
        <v>961</v>
      </c>
      <c r="G707" s="397" t="s">
        <v>1048</v>
      </c>
      <c r="H707" s="397" t="s">
        <v>62</v>
      </c>
      <c r="I707" s="397"/>
      <c r="J707" s="397" t="s">
        <v>904</v>
      </c>
      <c r="K707" s="398" t="s">
        <v>81</v>
      </c>
      <c r="L707" s="399"/>
      <c r="M707" s="399" t="s">
        <v>62</v>
      </c>
      <c r="N707" s="398">
        <v>472204</v>
      </c>
      <c r="O707" s="398" t="s">
        <v>1675</v>
      </c>
      <c r="P707" s="402">
        <v>43307</v>
      </c>
      <c r="Q707" s="403">
        <v>374196216.33999997</v>
      </c>
      <c r="R707" s="403">
        <v>305951793.22571439</v>
      </c>
      <c r="S707" s="398">
        <v>31</v>
      </c>
      <c r="T707" s="400">
        <v>8.570654230799879E-2</v>
      </c>
      <c r="U707" s="400">
        <v>1.1079452007356763</v>
      </c>
      <c r="V707" s="400">
        <v>0.11756454141443506</v>
      </c>
      <c r="W707" s="400">
        <v>1.1525256105678012</v>
      </c>
      <c r="X707" s="400">
        <v>0.16867136200233634</v>
      </c>
      <c r="Y707" s="400">
        <v>1.2790655789960901</v>
      </c>
      <c r="Z707" s="400">
        <v>0.15805138093852533</v>
      </c>
      <c r="AA707" s="400">
        <v>0.8984152876571383</v>
      </c>
      <c r="AB707" s="400">
        <v>3.5904340921298194E-3</v>
      </c>
      <c r="AC707" s="404">
        <v>3.9077903689847133</v>
      </c>
      <c r="AD707" s="607" t="s">
        <v>62</v>
      </c>
      <c r="AE707" s="401" t="s">
        <v>565</v>
      </c>
      <c r="AF707" s="401" t="s">
        <v>1028</v>
      </c>
      <c r="AG707" s="405" t="s">
        <v>1836</v>
      </c>
      <c r="AH707" s="405" t="s">
        <v>1024</v>
      </c>
      <c r="AI707" s="405">
        <v>500</v>
      </c>
      <c r="AJ707" s="405">
        <v>100</v>
      </c>
      <c r="AK707" s="405">
        <v>100</v>
      </c>
      <c r="AL707" s="400">
        <v>6.0000000000000001E-3</v>
      </c>
      <c r="AM707" s="400" t="s">
        <v>62</v>
      </c>
      <c r="AN707" s="400" t="s">
        <v>103</v>
      </c>
      <c r="AO707" s="401" t="s">
        <v>1678</v>
      </c>
      <c r="AP707" s="401" t="s">
        <v>18</v>
      </c>
      <c r="AQ707" s="407" t="s">
        <v>960</v>
      </c>
      <c r="AR707" s="400">
        <v>2E-3</v>
      </c>
      <c r="AS707" s="400">
        <v>2E-3</v>
      </c>
      <c r="AT707" s="400"/>
      <c r="AX707" s="226"/>
      <c r="AY707" s="212"/>
      <c r="AZ707" s="212"/>
      <c r="BA707" s="212"/>
      <c r="BB707" s="214"/>
      <c r="BC707" s="212"/>
      <c r="BD707" s="212"/>
      <c r="BE707" s="212"/>
      <c r="BF707" s="212"/>
      <c r="BG707" s="214"/>
      <c r="BH707" s="214"/>
      <c r="BI707" s="227"/>
      <c r="BJ707" s="227"/>
      <c r="BK707" s="227"/>
      <c r="BL707" s="214"/>
      <c r="BM707" s="214"/>
      <c r="BN707" s="214"/>
      <c r="BO707" s="214"/>
      <c r="BP707" s="214"/>
      <c r="BQ707" s="214"/>
      <c r="BR707" s="214"/>
      <c r="BS707" s="214"/>
      <c r="BT707" s="215"/>
      <c r="BU707" s="216"/>
      <c r="BV707" s="217"/>
      <c r="BW707" s="213"/>
    </row>
    <row r="708" spans="2:75" ht="15.75" customHeight="1">
      <c r="B708" s="394" t="s">
        <v>1543</v>
      </c>
      <c r="C708" s="395">
        <v>26773148000152</v>
      </c>
      <c r="D708" s="396" t="s">
        <v>18</v>
      </c>
      <c r="E708" s="396" t="s">
        <v>916</v>
      </c>
      <c r="F708" s="396" t="s">
        <v>961</v>
      </c>
      <c r="G708" s="397" t="s">
        <v>1048</v>
      </c>
      <c r="H708" s="397" t="s">
        <v>62</v>
      </c>
      <c r="I708" s="397"/>
      <c r="J708" s="397" t="s">
        <v>904</v>
      </c>
      <c r="K708" s="398" t="s">
        <v>81</v>
      </c>
      <c r="L708" s="399"/>
      <c r="M708" s="399" t="s">
        <v>62</v>
      </c>
      <c r="N708" s="398">
        <v>439282</v>
      </c>
      <c r="O708" s="398" t="s">
        <v>1675</v>
      </c>
      <c r="P708" s="402">
        <v>42858</v>
      </c>
      <c r="Q708" s="403">
        <v>277087108.30000001</v>
      </c>
      <c r="R708" s="403">
        <v>142065743.89761916</v>
      </c>
      <c r="S708" s="398">
        <v>31</v>
      </c>
      <c r="T708" s="400">
        <v>9.2030674151289515E-2</v>
      </c>
      <c r="U708" s="400">
        <v>1.1896984874266001</v>
      </c>
      <c r="V708" s="400">
        <v>0.12399250525432159</v>
      </c>
      <c r="W708" s="400">
        <v>1.2155411496082431</v>
      </c>
      <c r="X708" s="400">
        <v>0.19703341521582263</v>
      </c>
      <c r="Y708" s="400">
        <v>1.4941401807801395</v>
      </c>
      <c r="Z708" s="400">
        <v>0.24210112650385995</v>
      </c>
      <c r="AA708" s="400">
        <v>1.3761812893914724</v>
      </c>
      <c r="AB708" s="400">
        <v>2.6188034227482538E-3</v>
      </c>
      <c r="AC708" s="404">
        <v>7.5475453784774391</v>
      </c>
      <c r="AD708" s="607">
        <v>24444154000130</v>
      </c>
      <c r="AE708" s="401" t="s">
        <v>621</v>
      </c>
      <c r="AF708" s="401" t="s">
        <v>1028</v>
      </c>
      <c r="AG708" s="405" t="s">
        <v>1836</v>
      </c>
      <c r="AH708" s="405" t="s">
        <v>1019</v>
      </c>
      <c r="AI708" s="405">
        <v>1000</v>
      </c>
      <c r="AJ708" s="405">
        <v>100</v>
      </c>
      <c r="AK708" s="405">
        <v>100</v>
      </c>
      <c r="AL708" s="400">
        <v>3.4999999999999996E-3</v>
      </c>
      <c r="AM708" s="400">
        <v>0.2</v>
      </c>
      <c r="AN708" s="400" t="s">
        <v>103</v>
      </c>
      <c r="AO708" s="401" t="s">
        <v>1678</v>
      </c>
      <c r="AP708" s="401" t="s">
        <v>18</v>
      </c>
      <c r="AQ708" s="407" t="s">
        <v>1731</v>
      </c>
      <c r="AR708" s="400">
        <v>1.5983333333333333E-3</v>
      </c>
      <c r="AS708" s="400">
        <v>1.5983333333333333E-3</v>
      </c>
      <c r="AT708" s="400"/>
      <c r="AX708" s="226"/>
      <c r="AY708" s="212"/>
      <c r="AZ708" s="212"/>
      <c r="BA708" s="212"/>
      <c r="BB708" s="214"/>
      <c r="BC708" s="212"/>
      <c r="BD708" s="212"/>
      <c r="BE708" s="212"/>
      <c r="BF708" s="212"/>
      <c r="BG708" s="214"/>
      <c r="BH708" s="214"/>
      <c r="BI708" s="227"/>
      <c r="BJ708" s="227"/>
      <c r="BK708" s="227"/>
      <c r="BL708" s="214"/>
      <c r="BM708" s="214"/>
      <c r="BN708" s="214"/>
      <c r="BO708" s="214"/>
      <c r="BP708" s="214"/>
      <c r="BQ708" s="214"/>
      <c r="BR708" s="214"/>
      <c r="BS708" s="214"/>
      <c r="BT708" s="215"/>
      <c r="BU708" s="216"/>
      <c r="BV708" s="217"/>
      <c r="BW708" s="213"/>
    </row>
    <row r="709" spans="2:75" ht="15.75" customHeight="1">
      <c r="B709" s="394" t="s">
        <v>1545</v>
      </c>
      <c r="C709" s="395">
        <v>38026926000129</v>
      </c>
      <c r="D709" s="396" t="s">
        <v>18</v>
      </c>
      <c r="E709" s="396" t="s">
        <v>917</v>
      </c>
      <c r="F709" s="396" t="s">
        <v>961</v>
      </c>
      <c r="G709" s="397" t="s">
        <v>1048</v>
      </c>
      <c r="H709" s="397" t="s">
        <v>62</v>
      </c>
      <c r="I709" s="397"/>
      <c r="J709" s="397" t="s">
        <v>904</v>
      </c>
      <c r="K709" s="398" t="s">
        <v>81</v>
      </c>
      <c r="L709" s="399"/>
      <c r="M709" s="399" t="s">
        <v>62</v>
      </c>
      <c r="N709" s="398">
        <v>553743</v>
      </c>
      <c r="O709" s="398" t="s">
        <v>1675</v>
      </c>
      <c r="P709" s="402">
        <v>44104</v>
      </c>
      <c r="Q709" s="403">
        <v>161237816.71000001</v>
      </c>
      <c r="R709" s="403">
        <v>99182838.64785713</v>
      </c>
      <c r="S709" s="398">
        <v>31</v>
      </c>
      <c r="T709" s="400">
        <v>7.4186243163368859E-2</v>
      </c>
      <c r="U709" s="400">
        <v>0.95902004514529804</v>
      </c>
      <c r="V709" s="400">
        <v>0.11139278158717003</v>
      </c>
      <c r="W709" s="400">
        <v>1.0920217275294493</v>
      </c>
      <c r="X709" s="400" t="s">
        <v>1781</v>
      </c>
      <c r="Y709" s="400" t="s">
        <v>1781</v>
      </c>
      <c r="Z709" s="400" t="s">
        <v>1781</v>
      </c>
      <c r="AA709" s="400" t="s">
        <v>1781</v>
      </c>
      <c r="AB709" s="400">
        <v>2.7497280720784556E-2</v>
      </c>
      <c r="AC709" s="404">
        <v>0.32222844295495284</v>
      </c>
      <c r="AD709" s="607">
        <v>38026869000188</v>
      </c>
      <c r="AE709" s="401" t="s">
        <v>621</v>
      </c>
      <c r="AF709" s="401" t="s">
        <v>1028</v>
      </c>
      <c r="AG709" s="405" t="s">
        <v>1836</v>
      </c>
      <c r="AH709" s="405" t="s">
        <v>1024</v>
      </c>
      <c r="AI709" s="405">
        <v>1000</v>
      </c>
      <c r="AJ709" s="405">
        <v>100</v>
      </c>
      <c r="AK709" s="405">
        <v>100</v>
      </c>
      <c r="AL709" s="400">
        <v>3.0000000000000001E-3</v>
      </c>
      <c r="AM709" s="400">
        <v>0.2</v>
      </c>
      <c r="AN709" s="400" t="s">
        <v>62</v>
      </c>
      <c r="AO709" s="401" t="s">
        <v>1678</v>
      </c>
      <c r="AP709" s="401" t="s">
        <v>18</v>
      </c>
      <c r="AQ709" s="407" t="s">
        <v>973</v>
      </c>
      <c r="AR709" s="400">
        <v>1.4E-3</v>
      </c>
      <c r="AS709" s="400">
        <v>1.4E-3</v>
      </c>
      <c r="AT709" s="400"/>
      <c r="AW709" s="226"/>
      <c r="AX709" s="226"/>
      <c r="AY709" s="212"/>
      <c r="AZ709" s="212"/>
      <c r="BA709" s="212"/>
      <c r="BB709" s="214"/>
      <c r="BC709" s="212"/>
      <c r="BD709" s="212"/>
      <c r="BE709" s="212"/>
      <c r="BF709" s="212"/>
      <c r="BG709" s="214"/>
      <c r="BH709" s="214"/>
      <c r="BI709" s="227"/>
      <c r="BJ709" s="227"/>
      <c r="BK709" s="227"/>
      <c r="BL709" s="249"/>
      <c r="BM709" s="214"/>
      <c r="BN709" s="214"/>
      <c r="BO709" s="214"/>
      <c r="BP709" s="214"/>
      <c r="BQ709" s="214"/>
      <c r="BR709" s="214"/>
      <c r="BS709" s="214"/>
      <c r="BT709" s="215"/>
      <c r="BU709" s="216"/>
      <c r="BV709" s="217"/>
      <c r="BW709" s="213"/>
    </row>
    <row r="710" spans="2:75" ht="15.75" customHeight="1">
      <c r="B710" s="394" t="s">
        <v>1662</v>
      </c>
      <c r="C710" s="395">
        <v>46521638000179</v>
      </c>
      <c r="D710" s="396" t="s">
        <v>18</v>
      </c>
      <c r="E710" s="396" t="s">
        <v>916</v>
      </c>
      <c r="F710" s="396" t="s">
        <v>961</v>
      </c>
      <c r="G710" s="397" t="s">
        <v>1048</v>
      </c>
      <c r="H710" s="397" t="s">
        <v>62</v>
      </c>
      <c r="I710" s="397"/>
      <c r="J710" s="397" t="s">
        <v>904</v>
      </c>
      <c r="K710" s="398" t="s">
        <v>81</v>
      </c>
      <c r="L710" s="399"/>
      <c r="M710" s="399" t="s">
        <v>62</v>
      </c>
      <c r="N710" s="398">
        <v>658626</v>
      </c>
      <c r="O710" s="398" t="s">
        <v>1675</v>
      </c>
      <c r="P710" s="402">
        <v>44742</v>
      </c>
      <c r="Q710" s="403">
        <v>13011882.25</v>
      </c>
      <c r="R710" s="403" t="s">
        <v>1781</v>
      </c>
      <c r="S710" s="398">
        <v>31</v>
      </c>
      <c r="T710" s="400" t="s">
        <v>1781</v>
      </c>
      <c r="U710" s="400" t="s">
        <v>1781</v>
      </c>
      <c r="V710" s="400" t="s">
        <v>1781</v>
      </c>
      <c r="W710" s="400" t="s">
        <v>1781</v>
      </c>
      <c r="X710" s="400" t="s">
        <v>1781</v>
      </c>
      <c r="Y710" s="400" t="s">
        <v>1781</v>
      </c>
      <c r="Z710" s="400" t="s">
        <v>1781</v>
      </c>
      <c r="AA710" s="400" t="s">
        <v>1781</v>
      </c>
      <c r="AB710" s="400" t="s">
        <v>1781</v>
      </c>
      <c r="AC710" s="404" t="s">
        <v>1781</v>
      </c>
      <c r="AD710" s="607">
        <v>46539828000113</v>
      </c>
      <c r="AE710" s="401" t="s">
        <v>348</v>
      </c>
      <c r="AF710" s="401" t="s">
        <v>1018</v>
      </c>
      <c r="AG710" s="405" t="s">
        <v>1835</v>
      </c>
      <c r="AH710" s="405" t="s">
        <v>1024</v>
      </c>
      <c r="AI710" s="405">
        <v>0</v>
      </c>
      <c r="AJ710" s="405">
        <v>0</v>
      </c>
      <c r="AK710" s="405">
        <v>0</v>
      </c>
      <c r="AL710" s="400">
        <v>0.01</v>
      </c>
      <c r="AM710" s="400">
        <v>0.2</v>
      </c>
      <c r="AN710" s="400" t="s">
        <v>1798</v>
      </c>
      <c r="AO710" s="401" t="s">
        <v>1675</v>
      </c>
      <c r="AP710" s="401" t="s">
        <v>24</v>
      </c>
      <c r="AQ710" s="407" t="s">
        <v>966</v>
      </c>
      <c r="AR710" s="400">
        <v>2.6666666666666666E-3</v>
      </c>
      <c r="AS710" s="400">
        <v>2.6666666666666666E-3</v>
      </c>
      <c r="AT710" s="400"/>
      <c r="AW710" s="226"/>
      <c r="AX710" s="226"/>
      <c r="AY710" s="212"/>
      <c r="AZ710" s="212"/>
      <c r="BA710" s="212"/>
      <c r="BB710" s="214"/>
      <c r="BC710" s="212"/>
      <c r="BD710" s="212"/>
      <c r="BE710" s="212"/>
      <c r="BF710" s="212"/>
      <c r="BG710" s="214"/>
      <c r="BH710" s="214"/>
      <c r="BI710" s="227"/>
      <c r="BJ710" s="227"/>
      <c r="BK710" s="227"/>
      <c r="BL710" s="249"/>
      <c r="BM710" s="214"/>
      <c r="BN710" s="214"/>
      <c r="BO710" s="214"/>
      <c r="BP710" s="214"/>
      <c r="BQ710" s="214"/>
      <c r="BR710" s="214"/>
      <c r="BS710" s="214"/>
      <c r="BT710" s="215"/>
      <c r="BU710" s="216"/>
      <c r="BV710" s="217"/>
      <c r="BW710" s="213"/>
    </row>
    <row r="711" spans="2:75" ht="15.75" customHeight="1">
      <c r="B711" s="394" t="s">
        <v>453</v>
      </c>
      <c r="C711" s="395">
        <v>19392834000118</v>
      </c>
      <c r="D711" s="396" t="s">
        <v>18</v>
      </c>
      <c r="E711" s="396" t="s">
        <v>916</v>
      </c>
      <c r="F711" s="396" t="s">
        <v>983</v>
      </c>
      <c r="G711" s="397" t="s">
        <v>1048</v>
      </c>
      <c r="H711" s="397" t="s">
        <v>62</v>
      </c>
      <c r="I711" s="397" t="s">
        <v>1673</v>
      </c>
      <c r="J711" s="397" t="s">
        <v>904</v>
      </c>
      <c r="K711" s="398" t="s">
        <v>81</v>
      </c>
      <c r="L711" s="399"/>
      <c r="M711" s="399" t="s">
        <v>62</v>
      </c>
      <c r="N711" s="398">
        <v>367771</v>
      </c>
      <c r="O711" s="398" t="s">
        <v>1675</v>
      </c>
      <c r="P711" s="402">
        <v>41656</v>
      </c>
      <c r="Q711" s="403">
        <v>255651686.40000001</v>
      </c>
      <c r="R711" s="403">
        <v>127848255.0994444</v>
      </c>
      <c r="S711" s="398">
        <v>31</v>
      </c>
      <c r="T711" s="400">
        <v>9.8690170742500083E-2</v>
      </c>
      <c r="U711" s="400">
        <v>1.275787099670834</v>
      </c>
      <c r="V711" s="400">
        <v>0.1351418804872504</v>
      </c>
      <c r="W711" s="400">
        <v>1.324842307450407</v>
      </c>
      <c r="X711" s="400">
        <v>0.20143787937007063</v>
      </c>
      <c r="Y711" s="400">
        <v>1.5275400325791826</v>
      </c>
      <c r="Z711" s="400">
        <v>0.26380143835671421</v>
      </c>
      <c r="AA711" s="400">
        <v>1.4995328969494897</v>
      </c>
      <c r="AB711" s="400">
        <v>1.5135166576491664E-3</v>
      </c>
      <c r="AC711" s="404">
        <v>19.582606857486983</v>
      </c>
      <c r="AD711" s="607" t="s">
        <v>62</v>
      </c>
      <c r="AE711" s="401" t="s">
        <v>454</v>
      </c>
      <c r="AF711" s="401" t="s">
        <v>1018</v>
      </c>
      <c r="AG711" s="405" t="s">
        <v>1835</v>
      </c>
      <c r="AH711" s="405" t="s">
        <v>1019</v>
      </c>
      <c r="AI711" s="405">
        <v>100</v>
      </c>
      <c r="AJ711" s="405">
        <v>100</v>
      </c>
      <c r="AK711" s="405">
        <v>100</v>
      </c>
      <c r="AL711" s="400">
        <v>5.0000000000000001E-3</v>
      </c>
      <c r="AM711" s="400" t="s">
        <v>62</v>
      </c>
      <c r="AN711" s="400" t="s">
        <v>62</v>
      </c>
      <c r="AO711" s="401" t="s">
        <v>1678</v>
      </c>
      <c r="AP711" s="401" t="s">
        <v>24</v>
      </c>
      <c r="AQ711" s="407" t="s">
        <v>969</v>
      </c>
      <c r="AR711" s="400">
        <v>1E-3</v>
      </c>
      <c r="AS711" s="400">
        <v>1E-3</v>
      </c>
      <c r="AT711" s="400"/>
      <c r="AW711" s="226"/>
      <c r="AX711" s="226"/>
      <c r="AY711" s="212"/>
      <c r="AZ711" s="212"/>
      <c r="BA711" s="212"/>
      <c r="BB711" s="214"/>
      <c r="BC711" s="212"/>
      <c r="BD711" s="212"/>
      <c r="BE711" s="212"/>
      <c r="BF711" s="212"/>
      <c r="BG711" s="214"/>
      <c r="BH711" s="214"/>
      <c r="BI711" s="227"/>
      <c r="BJ711" s="227"/>
      <c r="BK711" s="227"/>
      <c r="BL711" s="249"/>
      <c r="BM711" s="214"/>
      <c r="BN711" s="214"/>
      <c r="BO711" s="214"/>
      <c r="BP711" s="214"/>
      <c r="BQ711" s="214"/>
      <c r="BR711" s="214"/>
      <c r="BS711" s="214"/>
      <c r="BT711" s="215"/>
      <c r="BU711" s="216"/>
      <c r="BV711" s="217"/>
      <c r="BW711" s="213"/>
    </row>
    <row r="712" spans="2:75" ht="15.75" customHeight="1">
      <c r="B712" s="394" t="s">
        <v>767</v>
      </c>
      <c r="C712" s="395">
        <v>41574480000181</v>
      </c>
      <c r="D712" s="396" t="s">
        <v>18</v>
      </c>
      <c r="E712" s="396" t="s">
        <v>916</v>
      </c>
      <c r="F712" s="396" t="s">
        <v>983</v>
      </c>
      <c r="G712" s="397" t="s">
        <v>1048</v>
      </c>
      <c r="H712" s="397" t="s">
        <v>62</v>
      </c>
      <c r="I712" s="397" t="s">
        <v>1673</v>
      </c>
      <c r="J712" s="397" t="s">
        <v>904</v>
      </c>
      <c r="K712" s="398" t="s">
        <v>81</v>
      </c>
      <c r="L712" s="399"/>
      <c r="M712" s="399" t="s">
        <v>1775</v>
      </c>
      <c r="N712" s="398">
        <v>593338</v>
      </c>
      <c r="O712" s="398" t="s">
        <v>1675</v>
      </c>
      <c r="P712" s="402">
        <v>44343</v>
      </c>
      <c r="Q712" s="403">
        <v>2994102.07</v>
      </c>
      <c r="R712" s="403">
        <v>3050698.5451587308</v>
      </c>
      <c r="S712" s="398">
        <v>31</v>
      </c>
      <c r="T712" s="400">
        <v>-0.12691163482319323</v>
      </c>
      <c r="U712" s="400">
        <v>-1.6406114741459212</v>
      </c>
      <c r="V712" s="400">
        <v>-8.6081736725412528E-2</v>
      </c>
      <c r="W712" s="400">
        <v>-0.84388885445021777</v>
      </c>
      <c r="X712" s="400" t="s">
        <v>1781</v>
      </c>
      <c r="Y712" s="400" t="s">
        <v>1781</v>
      </c>
      <c r="Z712" s="400" t="s">
        <v>1781</v>
      </c>
      <c r="AA712" s="400" t="s">
        <v>1781</v>
      </c>
      <c r="AB712" s="400">
        <v>0.18498755686225843</v>
      </c>
      <c r="AC712" s="404">
        <v>-0.91790724283344172</v>
      </c>
      <c r="AD712" s="607" t="s">
        <v>62</v>
      </c>
      <c r="AE712" s="401" t="s">
        <v>670</v>
      </c>
      <c r="AF712" s="401" t="s">
        <v>1018</v>
      </c>
      <c r="AG712" s="405" t="s">
        <v>1835</v>
      </c>
      <c r="AH712" s="405" t="s">
        <v>1035</v>
      </c>
      <c r="AI712" s="405">
        <v>100000</v>
      </c>
      <c r="AJ712" s="405">
        <v>50000</v>
      </c>
      <c r="AK712" s="405">
        <v>10000</v>
      </c>
      <c r="AL712" s="400">
        <v>0.01</v>
      </c>
      <c r="AM712" s="400">
        <v>0.2</v>
      </c>
      <c r="AN712" s="400" t="s">
        <v>103</v>
      </c>
      <c r="AO712" s="401" t="s">
        <v>1678</v>
      </c>
      <c r="AP712" s="401" t="s">
        <v>24</v>
      </c>
      <c r="AQ712" s="407" t="s">
        <v>969</v>
      </c>
      <c r="AR712" s="400" t="s">
        <v>62</v>
      </c>
      <c r="AS712" s="400" t="s">
        <v>62</v>
      </c>
      <c r="AT712" s="400"/>
      <c r="AW712" s="226"/>
      <c r="AX712" s="226"/>
      <c r="AY712" s="212"/>
      <c r="AZ712" s="212"/>
      <c r="BA712" s="212"/>
      <c r="BB712" s="214"/>
      <c r="BC712" s="212"/>
      <c r="BD712" s="212"/>
      <c r="BE712" s="212"/>
      <c r="BF712" s="212"/>
      <c r="BG712" s="214"/>
      <c r="BH712" s="214"/>
      <c r="BI712" s="227"/>
      <c r="BJ712" s="227"/>
      <c r="BK712" s="227"/>
      <c r="BL712" s="249"/>
      <c r="BM712" s="214"/>
      <c r="BN712" s="214"/>
      <c r="BO712" s="214"/>
      <c r="BP712" s="214"/>
      <c r="BQ712" s="214"/>
      <c r="BR712" s="214"/>
      <c r="BS712" s="214"/>
      <c r="BT712" s="215"/>
      <c r="BU712" s="216"/>
      <c r="BV712" s="217"/>
      <c r="BW712" s="213"/>
    </row>
    <row r="713" spans="2:75" ht="15.75" customHeight="1">
      <c r="B713" s="394" t="s">
        <v>680</v>
      </c>
      <c r="C713" s="395">
        <v>39817321000119</v>
      </c>
      <c r="D713" s="396" t="s">
        <v>18</v>
      </c>
      <c r="E713" s="396" t="s">
        <v>916</v>
      </c>
      <c r="F713" s="396" t="s">
        <v>983</v>
      </c>
      <c r="G713" s="397" t="s">
        <v>1048</v>
      </c>
      <c r="H713" s="397" t="s">
        <v>62</v>
      </c>
      <c r="I713" s="397" t="s">
        <v>1673</v>
      </c>
      <c r="J713" s="397" t="s">
        <v>904</v>
      </c>
      <c r="K713" s="398" t="s">
        <v>81</v>
      </c>
      <c r="L713" s="399"/>
      <c r="M713" s="399" t="s">
        <v>1775</v>
      </c>
      <c r="N713" s="398">
        <v>582700</v>
      </c>
      <c r="O713" s="398" t="s">
        <v>1675</v>
      </c>
      <c r="P713" s="402">
        <v>44265</v>
      </c>
      <c r="Q713" s="403">
        <v>70875728.530000001</v>
      </c>
      <c r="R713" s="403">
        <v>64500041.170515865</v>
      </c>
      <c r="S713" s="398">
        <v>31</v>
      </c>
      <c r="T713" s="400">
        <v>0.10240512403951807</v>
      </c>
      <c r="U713" s="400">
        <v>1.3238110260310523</v>
      </c>
      <c r="V713" s="400">
        <v>0.14648926538438412</v>
      </c>
      <c r="W713" s="400">
        <v>1.4360846220936818</v>
      </c>
      <c r="X713" s="400" t="s">
        <v>1781</v>
      </c>
      <c r="Y713" s="400" t="s">
        <v>1781</v>
      </c>
      <c r="Z713" s="400" t="s">
        <v>1781</v>
      </c>
      <c r="AA713" s="400" t="s">
        <v>1781</v>
      </c>
      <c r="AB713" s="400">
        <v>4.3356844900339494E-3</v>
      </c>
      <c r="AC713" s="404">
        <v>9.1332355942157388</v>
      </c>
      <c r="AD713" s="607" t="s">
        <v>62</v>
      </c>
      <c r="AE713" s="401" t="s">
        <v>677</v>
      </c>
      <c r="AF713" s="401" t="s">
        <v>1051</v>
      </c>
      <c r="AG713" s="405" t="s">
        <v>1051</v>
      </c>
      <c r="AH713" s="405" t="s">
        <v>218</v>
      </c>
      <c r="AI713" s="405">
        <v>1000</v>
      </c>
      <c r="AJ713" s="405">
        <v>1000</v>
      </c>
      <c r="AK713" s="405">
        <v>1000</v>
      </c>
      <c r="AL713" s="400">
        <v>5.4000000000000003E-3</v>
      </c>
      <c r="AM713" s="400">
        <v>0.1</v>
      </c>
      <c r="AN713" s="400" t="s">
        <v>1086</v>
      </c>
      <c r="AO713" s="401" t="s">
        <v>1678</v>
      </c>
      <c r="AP713" s="401" t="s">
        <v>24</v>
      </c>
      <c r="AQ713" s="407" t="s">
        <v>977</v>
      </c>
      <c r="AR713" s="400" t="s">
        <v>62</v>
      </c>
      <c r="AS713" s="400" t="s">
        <v>62</v>
      </c>
      <c r="AT713" s="400"/>
      <c r="AX713" s="226"/>
      <c r="AY713" s="212"/>
      <c r="AZ713" s="212"/>
      <c r="BA713" s="212"/>
      <c r="BB713" s="214"/>
      <c r="BC713" s="212"/>
      <c r="BD713" s="212"/>
      <c r="BE713" s="212"/>
      <c r="BF713" s="212"/>
      <c r="BG713" s="214"/>
      <c r="BH713" s="214"/>
      <c r="BI713" s="227"/>
      <c r="BJ713" s="227"/>
      <c r="BK713" s="227"/>
      <c r="BL713" s="214"/>
      <c r="BM713" s="214"/>
      <c r="BN713" s="214"/>
      <c r="BO713" s="214"/>
      <c r="BP713" s="214"/>
      <c r="BQ713" s="214"/>
      <c r="BR713" s="214"/>
      <c r="BS713" s="214"/>
      <c r="BT713" s="215"/>
      <c r="BU713" s="216"/>
      <c r="BV713" s="217"/>
      <c r="BW713" s="213"/>
    </row>
    <row r="714" spans="2:75" ht="15.75" customHeight="1">
      <c r="B714" s="394" t="s">
        <v>1055</v>
      </c>
      <c r="C714" s="395">
        <v>33422090000168</v>
      </c>
      <c r="D714" s="396" t="s">
        <v>18</v>
      </c>
      <c r="E714" s="396" t="s">
        <v>917</v>
      </c>
      <c r="F714" s="396" t="s">
        <v>990</v>
      </c>
      <c r="G714" s="397" t="s">
        <v>1048</v>
      </c>
      <c r="H714" s="397" t="s">
        <v>62</v>
      </c>
      <c r="I714" s="397"/>
      <c r="J714" s="397" t="s">
        <v>904</v>
      </c>
      <c r="K714" s="398" t="s">
        <v>81</v>
      </c>
      <c r="L714" s="399"/>
      <c r="M714" s="399" t="s">
        <v>62</v>
      </c>
      <c r="N714" s="398">
        <v>511005</v>
      </c>
      <c r="O714" s="398" t="s">
        <v>1675</v>
      </c>
      <c r="P714" s="402">
        <v>43753</v>
      </c>
      <c r="Q714" s="403">
        <v>98897212.040000007</v>
      </c>
      <c r="R714" s="403">
        <v>99384809.009246051</v>
      </c>
      <c r="S714" s="398">
        <v>31</v>
      </c>
      <c r="T714" s="400">
        <v>6.9823439334212312E-2</v>
      </c>
      <c r="U714" s="400">
        <v>0.9026212285077716</v>
      </c>
      <c r="V714" s="400">
        <v>8.6898896635055456E-2</v>
      </c>
      <c r="W714" s="400">
        <v>0.85189975393114847</v>
      </c>
      <c r="X714" s="400">
        <v>0.15695558061365045</v>
      </c>
      <c r="Y714" s="400">
        <v>1.1902226804303955</v>
      </c>
      <c r="Z714" s="400" t="s">
        <v>1781</v>
      </c>
      <c r="AA714" s="400" t="s">
        <v>1781</v>
      </c>
      <c r="AB714" s="400">
        <v>3.0293194861800557E-2</v>
      </c>
      <c r="AC714" s="404">
        <v>-0.44078929054238936</v>
      </c>
      <c r="AD714" s="607">
        <v>33422113000134</v>
      </c>
      <c r="AE714" s="401" t="s">
        <v>129</v>
      </c>
      <c r="AF714" s="401" t="s">
        <v>129</v>
      </c>
      <c r="AG714" s="405" t="s">
        <v>1027</v>
      </c>
      <c r="AH714" s="405" t="s">
        <v>1024</v>
      </c>
      <c r="AI714" s="405">
        <v>1000</v>
      </c>
      <c r="AJ714" s="405">
        <v>1000</v>
      </c>
      <c r="AK714" s="405">
        <v>1000</v>
      </c>
      <c r="AL714" s="400">
        <v>8.0000000000000002E-3</v>
      </c>
      <c r="AM714" s="400">
        <v>0.2</v>
      </c>
      <c r="AN714" s="400" t="s">
        <v>932</v>
      </c>
      <c r="AO714" s="401" t="s">
        <v>1678</v>
      </c>
      <c r="AP714" s="401" t="s">
        <v>18</v>
      </c>
      <c r="AQ714" s="407" t="s">
        <v>973</v>
      </c>
      <c r="AR714" s="400">
        <v>2.1333333333333334E-3</v>
      </c>
      <c r="AS714" s="400">
        <v>2.1333333333333334E-3</v>
      </c>
      <c r="AT714" s="400"/>
      <c r="AX714" s="226"/>
      <c r="AY714" s="212"/>
      <c r="AZ714" s="212"/>
      <c r="BA714" s="212"/>
      <c r="BB714" s="214"/>
      <c r="BC714" s="212"/>
      <c r="BD714" s="212"/>
      <c r="BE714" s="212"/>
      <c r="BF714" s="212"/>
      <c r="BG714" s="214"/>
      <c r="BH714" s="214"/>
      <c r="BI714" s="227"/>
      <c r="BJ714" s="227"/>
      <c r="BK714" s="227"/>
      <c r="BL714" s="214"/>
      <c r="BM714" s="214"/>
      <c r="BN714" s="214"/>
      <c r="BO714" s="214"/>
      <c r="BP714" s="214"/>
      <c r="BQ714" s="214"/>
      <c r="BR714" s="214"/>
      <c r="BS714" s="214"/>
      <c r="BT714" s="215"/>
      <c r="BU714" s="216"/>
      <c r="BV714" s="217"/>
      <c r="BW714" s="213"/>
    </row>
    <row r="715" spans="2:75" ht="15.75" customHeight="1">
      <c r="B715" s="394" t="s">
        <v>1643</v>
      </c>
      <c r="C715" s="395">
        <v>32388012000121</v>
      </c>
      <c r="D715" s="396" t="s">
        <v>18</v>
      </c>
      <c r="E715" s="396" t="s">
        <v>916</v>
      </c>
      <c r="F715" s="396" t="s">
        <v>990</v>
      </c>
      <c r="G715" s="397" t="s">
        <v>1048</v>
      </c>
      <c r="H715" s="397" t="s">
        <v>62</v>
      </c>
      <c r="I715" s="397"/>
      <c r="J715" s="397" t="s">
        <v>904</v>
      </c>
      <c r="K715" s="398" t="s">
        <v>81</v>
      </c>
      <c r="L715" s="399"/>
      <c r="M715" s="399" t="s">
        <v>62</v>
      </c>
      <c r="N715" s="398">
        <v>502464</v>
      </c>
      <c r="O715" s="398" t="s">
        <v>1675</v>
      </c>
      <c r="P715" s="402">
        <v>43677</v>
      </c>
      <c r="Q715" s="403">
        <v>2362252206.7600002</v>
      </c>
      <c r="R715" s="403">
        <v>1550565191.0095236</v>
      </c>
      <c r="S715" s="398">
        <v>31</v>
      </c>
      <c r="T715" s="400">
        <v>8.5945686515510822E-2</v>
      </c>
      <c r="U715" s="400">
        <v>1.1110366645826777</v>
      </c>
      <c r="V715" s="400">
        <v>0.1166191537049952</v>
      </c>
      <c r="W715" s="400">
        <v>1.143257649889041</v>
      </c>
      <c r="X715" s="400">
        <v>0.19371529757100592</v>
      </c>
      <c r="Y715" s="400">
        <v>1.4689782919084184</v>
      </c>
      <c r="Z715" s="400">
        <v>0.22909558900256899</v>
      </c>
      <c r="AA715" s="400">
        <v>1.3022535979915302</v>
      </c>
      <c r="AB715" s="400">
        <v>2.5476051224074373E-2</v>
      </c>
      <c r="AC715" s="404">
        <v>0.52992437813375315</v>
      </c>
      <c r="AD715" s="607">
        <v>32388028000134</v>
      </c>
      <c r="AE715" s="401" t="s">
        <v>215</v>
      </c>
      <c r="AF715" s="401" t="s">
        <v>1027</v>
      </c>
      <c r="AG715" s="405" t="s">
        <v>1027</v>
      </c>
      <c r="AH715" s="405" t="s">
        <v>1024</v>
      </c>
      <c r="AI715" s="405">
        <v>1000</v>
      </c>
      <c r="AJ715" s="405">
        <v>1000</v>
      </c>
      <c r="AK715" s="405">
        <v>0</v>
      </c>
      <c r="AL715" s="400">
        <v>5.0000000000000001E-3</v>
      </c>
      <c r="AM715" s="400" t="s">
        <v>62</v>
      </c>
      <c r="AN715" s="400" t="s">
        <v>103</v>
      </c>
      <c r="AO715" s="401" t="s">
        <v>1678</v>
      </c>
      <c r="AP715" s="401" t="s">
        <v>18</v>
      </c>
      <c r="AQ715" s="407" t="s">
        <v>973</v>
      </c>
      <c r="AR715" s="400">
        <v>1.3333333333333333E-3</v>
      </c>
      <c r="AS715" s="400">
        <v>1.3333333333333333E-3</v>
      </c>
      <c r="AT715" s="400"/>
      <c r="AW715" s="226"/>
      <c r="AX715" s="226"/>
      <c r="AY715" s="212"/>
      <c r="AZ715" s="212"/>
      <c r="BA715" s="212"/>
      <c r="BB715" s="214"/>
      <c r="BC715" s="212"/>
      <c r="BD715" s="212"/>
      <c r="BE715" s="212"/>
      <c r="BF715" s="212"/>
      <c r="BG715" s="214"/>
      <c r="BH715" s="214"/>
      <c r="BI715" s="227"/>
      <c r="BJ715" s="227"/>
      <c r="BK715" s="227"/>
      <c r="BL715" s="249"/>
      <c r="BM715" s="214"/>
      <c r="BN715" s="214"/>
      <c r="BO715" s="214"/>
      <c r="BP715" s="214"/>
      <c r="BQ715" s="214"/>
      <c r="BR715" s="214"/>
      <c r="BS715" s="214"/>
      <c r="BT715" s="215"/>
      <c r="BU715" s="216"/>
      <c r="BV715" s="217"/>
      <c r="BW715" s="213"/>
    </row>
    <row r="716" spans="2:75" ht="15.75" customHeight="1">
      <c r="B716" s="394" t="s">
        <v>1644</v>
      </c>
      <c r="C716" s="395">
        <v>44315861000134</v>
      </c>
      <c r="D716" s="396" t="s">
        <v>18</v>
      </c>
      <c r="E716" s="396" t="s">
        <v>917</v>
      </c>
      <c r="F716" s="396" t="s">
        <v>990</v>
      </c>
      <c r="G716" s="397" t="s">
        <v>1183</v>
      </c>
      <c r="H716" s="397" t="s">
        <v>62</v>
      </c>
      <c r="I716" s="397"/>
      <c r="J716" s="397" t="s">
        <v>904</v>
      </c>
      <c r="K716" s="398" t="s">
        <v>81</v>
      </c>
      <c r="L716" s="399"/>
      <c r="M716" s="399" t="s">
        <v>62</v>
      </c>
      <c r="N716" s="398">
        <v>636797</v>
      </c>
      <c r="O716" s="398" t="s">
        <v>1675</v>
      </c>
      <c r="P716" s="402">
        <v>44560</v>
      </c>
      <c r="Q716" s="403">
        <v>67310965.25</v>
      </c>
      <c r="R716" s="403" t="s">
        <v>1781</v>
      </c>
      <c r="S716" s="398">
        <v>31</v>
      </c>
      <c r="T716" s="400">
        <v>8.0957508203423068E-2</v>
      </c>
      <c r="U716" s="400">
        <v>1.0465535099428525</v>
      </c>
      <c r="V716" s="400" t="s">
        <v>1781</v>
      </c>
      <c r="W716" s="400" t="s">
        <v>1781</v>
      </c>
      <c r="X716" s="400" t="s">
        <v>1781</v>
      </c>
      <c r="Y716" s="400" t="s">
        <v>1781</v>
      </c>
      <c r="Z716" s="400" t="s">
        <v>1781</v>
      </c>
      <c r="AA716" s="400" t="s">
        <v>1781</v>
      </c>
      <c r="AB716" s="400" t="s">
        <v>1781</v>
      </c>
      <c r="AC716" s="404" t="s">
        <v>1781</v>
      </c>
      <c r="AD716" s="607">
        <v>44315864000178</v>
      </c>
      <c r="AE716" s="401" t="s">
        <v>215</v>
      </c>
      <c r="AF716" s="401" t="s">
        <v>1027</v>
      </c>
      <c r="AG716" s="405" t="s">
        <v>1027</v>
      </c>
      <c r="AH716" s="405" t="s">
        <v>1024</v>
      </c>
      <c r="AI716" s="405">
        <v>100</v>
      </c>
      <c r="AJ716" s="405">
        <v>100</v>
      </c>
      <c r="AK716" s="405">
        <v>100</v>
      </c>
      <c r="AL716" s="400">
        <v>5.0000000000000001E-3</v>
      </c>
      <c r="AM716" s="400">
        <v>0.15</v>
      </c>
      <c r="AN716" s="400" t="s">
        <v>932</v>
      </c>
      <c r="AO716" s="401" t="s">
        <v>1678</v>
      </c>
      <c r="AP716" s="401" t="s">
        <v>24</v>
      </c>
      <c r="AQ716" s="407" t="s">
        <v>969</v>
      </c>
      <c r="AR716" s="400">
        <v>1.3333333333333333E-3</v>
      </c>
      <c r="AS716" s="400">
        <v>1.3333333333333333E-3</v>
      </c>
      <c r="AT716" s="400"/>
      <c r="AX716" s="226"/>
      <c r="AY716" s="212"/>
      <c r="AZ716" s="212"/>
      <c r="BA716" s="212"/>
      <c r="BB716" s="214"/>
      <c r="BC716" s="212"/>
      <c r="BD716" s="212"/>
      <c r="BE716" s="212"/>
      <c r="BF716" s="212"/>
      <c r="BG716" s="214"/>
      <c r="BH716" s="214"/>
      <c r="BI716" s="227"/>
      <c r="BJ716" s="227"/>
      <c r="BK716" s="227"/>
      <c r="BL716" s="214"/>
      <c r="BM716" s="214"/>
      <c r="BN716" s="214"/>
      <c r="BO716" s="214"/>
      <c r="BP716" s="214"/>
      <c r="BQ716" s="214"/>
      <c r="BR716" s="214"/>
      <c r="BS716" s="214"/>
      <c r="BT716" s="215"/>
      <c r="BU716" s="216"/>
      <c r="BV716" s="217"/>
      <c r="BW716" s="213"/>
    </row>
    <row r="717" spans="2:75" ht="15.75" customHeight="1">
      <c r="B717" s="394" t="s">
        <v>1145</v>
      </c>
      <c r="C717" s="395">
        <v>24623412000146</v>
      </c>
      <c r="D717" s="396" t="s">
        <v>18</v>
      </c>
      <c r="E717" s="396" t="s">
        <v>916</v>
      </c>
      <c r="F717" s="396" t="s">
        <v>990</v>
      </c>
      <c r="G717" s="397" t="s">
        <v>1048</v>
      </c>
      <c r="H717" s="397" t="s">
        <v>62</v>
      </c>
      <c r="I717" s="397"/>
      <c r="J717" s="397" t="s">
        <v>904</v>
      </c>
      <c r="K717" s="398" t="s">
        <v>81</v>
      </c>
      <c r="L717" s="399"/>
      <c r="M717" s="399" t="s">
        <v>62</v>
      </c>
      <c r="N717" s="398">
        <v>425524</v>
      </c>
      <c r="O717" s="398" t="s">
        <v>1675</v>
      </c>
      <c r="P717" s="402">
        <v>42590</v>
      </c>
      <c r="Q717" s="403">
        <v>104197482.79000001</v>
      </c>
      <c r="R717" s="403">
        <v>107730040.53388888</v>
      </c>
      <c r="S717" s="398">
        <v>31</v>
      </c>
      <c r="T717" s="400">
        <v>6.9414408828834429E-2</v>
      </c>
      <c r="U717" s="400">
        <v>0.89733361132961809</v>
      </c>
      <c r="V717" s="400">
        <v>9.8804794413621888E-2</v>
      </c>
      <c r="W717" s="400">
        <v>0.96861736233169704</v>
      </c>
      <c r="X717" s="400">
        <v>0.17849921214133802</v>
      </c>
      <c r="Y717" s="400">
        <v>1.3535919519328004</v>
      </c>
      <c r="Z717" s="400">
        <v>0.19475569006735638</v>
      </c>
      <c r="AA717" s="400">
        <v>1.107054479851614</v>
      </c>
      <c r="AB717" s="400">
        <v>2.0450424387094056E-2</v>
      </c>
      <c r="AC717" s="404">
        <v>-0.13218672932271625</v>
      </c>
      <c r="AD717" s="607">
        <v>24601713000179</v>
      </c>
      <c r="AE717" s="401" t="s">
        <v>126</v>
      </c>
      <c r="AF717" s="401" t="s">
        <v>1028</v>
      </c>
      <c r="AG717" s="405" t="s">
        <v>1836</v>
      </c>
      <c r="AH717" s="405" t="s">
        <v>1024</v>
      </c>
      <c r="AI717" s="405">
        <v>100</v>
      </c>
      <c r="AJ717" s="405">
        <v>100</v>
      </c>
      <c r="AK717" s="405">
        <v>100</v>
      </c>
      <c r="AL717" s="400">
        <v>0.01</v>
      </c>
      <c r="AM717" s="400">
        <v>0.2</v>
      </c>
      <c r="AN717" s="400" t="s">
        <v>193</v>
      </c>
      <c r="AO717" s="401" t="s">
        <v>1678</v>
      </c>
      <c r="AP717" s="401" t="s">
        <v>24</v>
      </c>
      <c r="AQ717" s="407" t="s">
        <v>969</v>
      </c>
      <c r="AR717" s="400">
        <v>2E-3</v>
      </c>
      <c r="AS717" s="400">
        <v>2E-3</v>
      </c>
      <c r="AT717" s="400"/>
      <c r="AX717" s="226"/>
      <c r="AY717" s="212"/>
      <c r="AZ717" s="212"/>
      <c r="BA717" s="212"/>
      <c r="BB717" s="214"/>
      <c r="BC717" s="212"/>
      <c r="BD717" s="212"/>
      <c r="BE717" s="212"/>
      <c r="BF717" s="212"/>
      <c r="BG717" s="214"/>
      <c r="BH717" s="214"/>
      <c r="BI717" s="227"/>
      <c r="BJ717" s="227"/>
      <c r="BK717" s="227"/>
      <c r="BL717" s="214"/>
      <c r="BM717" s="214"/>
      <c r="BN717" s="214"/>
      <c r="BO717" s="214"/>
      <c r="BP717" s="214"/>
      <c r="BQ717" s="214"/>
      <c r="BR717" s="214"/>
      <c r="BS717" s="214"/>
      <c r="BT717" s="215"/>
      <c r="BU717" s="216"/>
      <c r="BV717" s="217"/>
      <c r="BW717" s="213"/>
    </row>
    <row r="718" spans="2:75" ht="15.75" customHeight="1">
      <c r="B718" s="394" t="s">
        <v>1146</v>
      </c>
      <c r="C718" s="395">
        <v>30178843000143</v>
      </c>
      <c r="D718" s="396" t="s">
        <v>18</v>
      </c>
      <c r="E718" s="396" t="s">
        <v>916</v>
      </c>
      <c r="F718" s="396" t="s">
        <v>990</v>
      </c>
      <c r="G718" s="397" t="s">
        <v>1048</v>
      </c>
      <c r="H718" s="397" t="s">
        <v>62</v>
      </c>
      <c r="I718" s="397"/>
      <c r="J718" s="397" t="s">
        <v>904</v>
      </c>
      <c r="K718" s="398" t="s">
        <v>81</v>
      </c>
      <c r="L718" s="399"/>
      <c r="M718" s="399" t="s">
        <v>62</v>
      </c>
      <c r="N718" s="398">
        <v>492558</v>
      </c>
      <c r="O718" s="398" t="s">
        <v>1675</v>
      </c>
      <c r="P718" s="402">
        <v>43556</v>
      </c>
      <c r="Q718" s="403">
        <v>47833308.520000003</v>
      </c>
      <c r="R718" s="403">
        <v>33469430.672817461</v>
      </c>
      <c r="S718" s="398">
        <v>31</v>
      </c>
      <c r="T718" s="400">
        <v>8.0022642239655273E-2</v>
      </c>
      <c r="U718" s="400">
        <v>1.0344683151608085</v>
      </c>
      <c r="V718" s="400">
        <v>0.1070915499772418</v>
      </c>
      <c r="W718" s="400">
        <v>1.049855275572215</v>
      </c>
      <c r="X718" s="400">
        <v>0.17781986174260878</v>
      </c>
      <c r="Y718" s="400">
        <v>1.3484403144480694</v>
      </c>
      <c r="Z718" s="400">
        <v>0.17854696879442722</v>
      </c>
      <c r="AA718" s="400">
        <v>1.0149188534590989</v>
      </c>
      <c r="AB718" s="400">
        <v>1.4965695205164628E-2</v>
      </c>
      <c r="AC718" s="404">
        <v>0.31513976779372532</v>
      </c>
      <c r="AD718" s="607">
        <v>30618457000125</v>
      </c>
      <c r="AE718" s="401" t="s">
        <v>126</v>
      </c>
      <c r="AF718" s="401" t="s">
        <v>1028</v>
      </c>
      <c r="AG718" s="405" t="s">
        <v>1836</v>
      </c>
      <c r="AH718" s="405" t="s">
        <v>1024</v>
      </c>
      <c r="AI718" s="405">
        <v>100</v>
      </c>
      <c r="AJ718" s="405">
        <v>100</v>
      </c>
      <c r="AK718" s="405">
        <v>100</v>
      </c>
      <c r="AL718" s="400">
        <v>0.01</v>
      </c>
      <c r="AM718" s="400">
        <v>0.2</v>
      </c>
      <c r="AN718" s="400" t="s">
        <v>103</v>
      </c>
      <c r="AO718" s="401" t="s">
        <v>1678</v>
      </c>
      <c r="AP718" s="401" t="s">
        <v>24</v>
      </c>
      <c r="AQ718" s="407" t="s">
        <v>969</v>
      </c>
      <c r="AR718" s="400">
        <v>2E-3</v>
      </c>
      <c r="AS718" s="400">
        <v>2E-3</v>
      </c>
      <c r="AT718" s="400"/>
      <c r="AX718" s="226"/>
      <c r="AY718" s="212"/>
      <c r="AZ718" s="212"/>
      <c r="BA718" s="212"/>
      <c r="BB718" s="214"/>
      <c r="BC718" s="212"/>
      <c r="BD718" s="212"/>
      <c r="BE718" s="212"/>
      <c r="BF718" s="212"/>
      <c r="BG718" s="214"/>
      <c r="BH718" s="214"/>
      <c r="BI718" s="227"/>
      <c r="BJ718" s="227"/>
      <c r="BK718" s="227"/>
      <c r="BL718" s="214"/>
      <c r="BM718" s="214"/>
      <c r="BN718" s="214"/>
      <c r="BO718" s="214"/>
      <c r="BP718" s="214"/>
      <c r="BQ718" s="214"/>
      <c r="BR718" s="214"/>
      <c r="BS718" s="214"/>
      <c r="BT718" s="215"/>
      <c r="BU718" s="216"/>
      <c r="BV718" s="217"/>
      <c r="BW718" s="213"/>
    </row>
    <row r="719" spans="2:75" ht="15.75" customHeight="1">
      <c r="B719" s="394" t="s">
        <v>1197</v>
      </c>
      <c r="C719" s="395">
        <v>23186354000178</v>
      </c>
      <c r="D719" s="396" t="s">
        <v>18</v>
      </c>
      <c r="E719" s="396" t="s">
        <v>917</v>
      </c>
      <c r="F719" s="396" t="s">
        <v>990</v>
      </c>
      <c r="G719" s="397" t="s">
        <v>1048</v>
      </c>
      <c r="H719" s="397" t="s">
        <v>62</v>
      </c>
      <c r="I719" s="397"/>
      <c r="J719" s="397" t="s">
        <v>904</v>
      </c>
      <c r="K719" s="398" t="s">
        <v>81</v>
      </c>
      <c r="L719" s="399"/>
      <c r="M719" s="399" t="s">
        <v>62</v>
      </c>
      <c r="N719" s="398">
        <v>411051</v>
      </c>
      <c r="O719" s="398" t="s">
        <v>1675</v>
      </c>
      <c r="P719" s="402">
        <v>42320</v>
      </c>
      <c r="Q719" s="403">
        <v>58017529.009999998</v>
      </c>
      <c r="R719" s="403">
        <v>61419086.66329366</v>
      </c>
      <c r="S719" s="398">
        <v>31</v>
      </c>
      <c r="T719" s="400">
        <v>4.7287421933395635E-2</v>
      </c>
      <c r="U719" s="400">
        <v>0.61129373295670841</v>
      </c>
      <c r="V719" s="400">
        <v>7.6022000967326253E-2</v>
      </c>
      <c r="W719" s="400">
        <v>0.74526980692747935</v>
      </c>
      <c r="X719" s="400">
        <v>0.15640744995951184</v>
      </c>
      <c r="Y719" s="400">
        <v>1.1860661061063462</v>
      </c>
      <c r="Z719" s="400">
        <v>0.20237631662421807</v>
      </c>
      <c r="AA719" s="400">
        <v>1.1503725917184979</v>
      </c>
      <c r="AB719" s="400">
        <v>4.7851899050078424E-2</v>
      </c>
      <c r="AC719" s="404">
        <v>-0.47504801047600426</v>
      </c>
      <c r="AD719" s="607" t="s">
        <v>62</v>
      </c>
      <c r="AE719" s="401" t="s">
        <v>246</v>
      </c>
      <c r="AF719" s="401" t="s">
        <v>1018</v>
      </c>
      <c r="AG719" s="405" t="s">
        <v>1835</v>
      </c>
      <c r="AH719" s="405" t="s">
        <v>1024</v>
      </c>
      <c r="AI719" s="405">
        <v>100</v>
      </c>
      <c r="AJ719" s="405">
        <v>0</v>
      </c>
      <c r="AK719" s="405">
        <v>0</v>
      </c>
      <c r="AL719" s="400">
        <v>0.01</v>
      </c>
      <c r="AM719" s="400">
        <v>0.2</v>
      </c>
      <c r="AN719" s="400" t="s">
        <v>62</v>
      </c>
      <c r="AO719" s="401" t="s">
        <v>1678</v>
      </c>
      <c r="AP719" s="401" t="s">
        <v>18</v>
      </c>
      <c r="AQ719" s="407" t="s">
        <v>973</v>
      </c>
      <c r="AR719" s="400">
        <v>2.3333333333333331E-3</v>
      </c>
      <c r="AS719" s="400">
        <v>2.3333333333333331E-3</v>
      </c>
      <c r="AT719" s="400"/>
      <c r="AX719" s="226"/>
      <c r="AY719" s="212"/>
      <c r="AZ719" s="212"/>
      <c r="BA719" s="212"/>
      <c r="BB719" s="214"/>
      <c r="BC719" s="212"/>
      <c r="BD719" s="212"/>
      <c r="BE719" s="212"/>
      <c r="BF719" s="212"/>
      <c r="BG719" s="214"/>
      <c r="BH719" s="214"/>
      <c r="BI719" s="227"/>
      <c r="BJ719" s="227"/>
      <c r="BK719" s="227"/>
      <c r="BL719" s="214"/>
      <c r="BM719" s="214"/>
      <c r="BN719" s="214"/>
      <c r="BO719" s="214"/>
      <c r="BP719" s="214"/>
      <c r="BQ719" s="214"/>
      <c r="BR719" s="214"/>
      <c r="BS719" s="214"/>
      <c r="BT719" s="215"/>
      <c r="BU719" s="216"/>
      <c r="BV719" s="217"/>
      <c r="BW719" s="213"/>
    </row>
    <row r="720" spans="2:75" ht="15.75" customHeight="1">
      <c r="B720" s="394" t="s">
        <v>1206</v>
      </c>
      <c r="C720" s="395">
        <v>32485590000186</v>
      </c>
      <c r="D720" s="396" t="s">
        <v>18</v>
      </c>
      <c r="E720" s="396" t="s">
        <v>917</v>
      </c>
      <c r="F720" s="396" t="s">
        <v>990</v>
      </c>
      <c r="G720" s="397" t="s">
        <v>1048</v>
      </c>
      <c r="H720" s="397" t="s">
        <v>62</v>
      </c>
      <c r="I720" s="397"/>
      <c r="J720" s="397" t="s">
        <v>904</v>
      </c>
      <c r="K720" s="398" t="s">
        <v>81</v>
      </c>
      <c r="L720" s="399"/>
      <c r="M720" s="399" t="s">
        <v>62</v>
      </c>
      <c r="N720" s="398">
        <v>501646</v>
      </c>
      <c r="O720" s="398" t="s">
        <v>1675</v>
      </c>
      <c r="P720" s="402">
        <v>43661</v>
      </c>
      <c r="Q720" s="403">
        <v>61818007.509999998</v>
      </c>
      <c r="R720" s="403">
        <v>85063738.233253941</v>
      </c>
      <c r="S720" s="398">
        <v>31</v>
      </c>
      <c r="T720" s="400">
        <v>5.9149486364944659E-2</v>
      </c>
      <c r="U720" s="400">
        <v>0.76463695511730589</v>
      </c>
      <c r="V720" s="400">
        <v>9.7520197499296968E-2</v>
      </c>
      <c r="W720" s="400">
        <v>0.95602401721927299</v>
      </c>
      <c r="X720" s="400">
        <v>0.1671194007686847</v>
      </c>
      <c r="Y720" s="400">
        <v>1.2672967750311785</v>
      </c>
      <c r="Z720" s="400">
        <v>0.20508466217675236</v>
      </c>
      <c r="AA720" s="400">
        <v>1.1657677058529416</v>
      </c>
      <c r="AB720" s="400">
        <v>4.4391773921834014E-2</v>
      </c>
      <c r="AC720" s="404">
        <v>-6.9871313316579378E-2</v>
      </c>
      <c r="AD720" s="607" t="s">
        <v>62</v>
      </c>
      <c r="AE720" s="401" t="s">
        <v>741</v>
      </c>
      <c r="AF720" s="401" t="s">
        <v>741</v>
      </c>
      <c r="AG720" s="405" t="s">
        <v>741</v>
      </c>
      <c r="AH720" s="405" t="s">
        <v>1024</v>
      </c>
      <c r="AI720" s="405">
        <v>1000</v>
      </c>
      <c r="AJ720" s="405">
        <v>1000</v>
      </c>
      <c r="AK720" s="405">
        <v>1000</v>
      </c>
      <c r="AL720" s="400">
        <v>6.0000000000000001E-3</v>
      </c>
      <c r="AM720" s="400" t="s">
        <v>62</v>
      </c>
      <c r="AN720" s="400" t="s">
        <v>932</v>
      </c>
      <c r="AO720" s="401" t="s">
        <v>1678</v>
      </c>
      <c r="AP720" s="401" t="s">
        <v>18</v>
      </c>
      <c r="AQ720" s="407" t="s">
        <v>973</v>
      </c>
      <c r="AR720" s="400">
        <v>2.2002000000000002E-3</v>
      </c>
      <c r="AS720" s="400">
        <v>2.2002000000000002E-3</v>
      </c>
      <c r="AT720" s="400"/>
      <c r="AX720" s="226"/>
      <c r="AY720" s="212"/>
      <c r="AZ720" s="212"/>
      <c r="BA720" s="212"/>
      <c r="BB720" s="214"/>
      <c r="BC720" s="212"/>
      <c r="BD720" s="212"/>
      <c r="BE720" s="212"/>
      <c r="BF720" s="212"/>
      <c r="BG720" s="214"/>
      <c r="BH720" s="214"/>
      <c r="BI720" s="227"/>
      <c r="BJ720" s="227"/>
      <c r="BK720" s="227"/>
      <c r="BL720" s="214"/>
      <c r="BM720" s="214"/>
      <c r="BN720" s="214"/>
      <c r="BO720" s="214"/>
      <c r="BP720" s="214"/>
      <c r="BQ720" s="214"/>
      <c r="BR720" s="214"/>
      <c r="BS720" s="214"/>
      <c r="BT720" s="215"/>
      <c r="BU720" s="216"/>
      <c r="BV720" s="217"/>
      <c r="BW720" s="213"/>
    </row>
    <row r="721" spans="2:75" ht="15.75" customHeight="1">
      <c r="B721" s="394" t="s">
        <v>1212</v>
      </c>
      <c r="C721" s="395">
        <v>18623722000168</v>
      </c>
      <c r="D721" s="396" t="s">
        <v>18</v>
      </c>
      <c r="E721" s="396" t="s">
        <v>917</v>
      </c>
      <c r="F721" s="396" t="s">
        <v>990</v>
      </c>
      <c r="G721" s="397" t="s">
        <v>1048</v>
      </c>
      <c r="H721" s="397" t="s">
        <v>62</v>
      </c>
      <c r="I721" s="397"/>
      <c r="J721" s="397" t="s">
        <v>904</v>
      </c>
      <c r="K721" s="398" t="s">
        <v>81</v>
      </c>
      <c r="L721" s="399"/>
      <c r="M721" s="399" t="s">
        <v>62</v>
      </c>
      <c r="N721" s="398">
        <v>405469</v>
      </c>
      <c r="O721" s="398" t="s">
        <v>1675</v>
      </c>
      <c r="P721" s="402">
        <v>42250</v>
      </c>
      <c r="Q721" s="403">
        <v>862376750.73000002</v>
      </c>
      <c r="R721" s="403">
        <v>931954008.06758106</v>
      </c>
      <c r="S721" s="398">
        <v>31</v>
      </c>
      <c r="T721" s="400">
        <v>6.90825563996047E-2</v>
      </c>
      <c r="U721" s="400">
        <v>0.8930436902055543</v>
      </c>
      <c r="V721" s="400">
        <v>0.10546974922822083</v>
      </c>
      <c r="W721" s="400">
        <v>1.0339562053594067</v>
      </c>
      <c r="X721" s="400">
        <v>0.19307537887495396</v>
      </c>
      <c r="Y721" s="400">
        <v>1.4641256721882743</v>
      </c>
      <c r="Z721" s="400">
        <v>0.28262173440858152</v>
      </c>
      <c r="AA721" s="400">
        <v>1.6065135610273789</v>
      </c>
      <c r="AB721" s="400">
        <v>3.1562703082645943E-2</v>
      </c>
      <c r="AC721" s="404">
        <v>0.1151358937099128</v>
      </c>
      <c r="AD721" s="607" t="s">
        <v>62</v>
      </c>
      <c r="AE721" s="401" t="s">
        <v>250</v>
      </c>
      <c r="AF721" s="401" t="s">
        <v>250</v>
      </c>
      <c r="AG721" s="405" t="s">
        <v>1027</v>
      </c>
      <c r="AH721" s="405" t="s">
        <v>1024</v>
      </c>
      <c r="AI721" s="405">
        <v>1000</v>
      </c>
      <c r="AJ721" s="405">
        <v>1000</v>
      </c>
      <c r="AK721" s="405">
        <v>1000</v>
      </c>
      <c r="AL721" s="400">
        <v>8.0000000000000002E-3</v>
      </c>
      <c r="AM721" s="400">
        <v>0.2</v>
      </c>
      <c r="AN721" s="400" t="s">
        <v>932</v>
      </c>
      <c r="AO721" s="401" t="s">
        <v>1678</v>
      </c>
      <c r="AP721" s="401" t="s">
        <v>24</v>
      </c>
      <c r="AQ721" s="407" t="s">
        <v>969</v>
      </c>
      <c r="AR721" s="400">
        <v>2.8E-3</v>
      </c>
      <c r="AS721" s="400">
        <v>2.8E-3</v>
      </c>
      <c r="AT721" s="400"/>
      <c r="AX721" s="226"/>
      <c r="AY721" s="212"/>
      <c r="AZ721" s="212"/>
      <c r="BA721" s="212"/>
      <c r="BB721" s="214"/>
      <c r="BC721" s="212"/>
      <c r="BD721" s="212"/>
      <c r="BE721" s="212"/>
      <c r="BF721" s="212"/>
      <c r="BG721" s="214"/>
      <c r="BH721" s="214"/>
      <c r="BI721" s="227"/>
      <c r="BJ721" s="227"/>
      <c r="BK721" s="227"/>
      <c r="BL721" s="214"/>
      <c r="BM721" s="214"/>
      <c r="BN721" s="214"/>
      <c r="BO721" s="214"/>
      <c r="BP721" s="214"/>
      <c r="BQ721" s="214"/>
      <c r="BR721" s="214"/>
      <c r="BS721" s="214"/>
      <c r="BT721" s="215"/>
      <c r="BU721" s="216"/>
      <c r="BV721" s="217"/>
      <c r="BW721" s="213"/>
    </row>
    <row r="722" spans="2:75" ht="15.75" customHeight="1">
      <c r="B722" s="394" t="s">
        <v>1259</v>
      </c>
      <c r="C722" s="395">
        <v>20584638000124</v>
      </c>
      <c r="D722" s="396" t="s">
        <v>18</v>
      </c>
      <c r="E722" s="396" t="s">
        <v>916</v>
      </c>
      <c r="F722" s="396" t="s">
        <v>990</v>
      </c>
      <c r="G722" s="397" t="s">
        <v>1048</v>
      </c>
      <c r="H722" s="397" t="s">
        <v>62</v>
      </c>
      <c r="I722" s="397" t="s">
        <v>1658</v>
      </c>
      <c r="J722" s="397" t="s">
        <v>904</v>
      </c>
      <c r="K722" s="398" t="s">
        <v>81</v>
      </c>
      <c r="L722" s="399"/>
      <c r="M722" s="399" t="s">
        <v>62</v>
      </c>
      <c r="N722" s="398">
        <v>408840</v>
      </c>
      <c r="O722" s="398" t="s">
        <v>1675</v>
      </c>
      <c r="P722" s="402">
        <v>42319</v>
      </c>
      <c r="Q722" s="403">
        <v>15149372.880000001</v>
      </c>
      <c r="R722" s="403">
        <v>24937374.189087309</v>
      </c>
      <c r="S722" s="398">
        <v>31</v>
      </c>
      <c r="T722" s="400">
        <v>7.1145698524793577E-2</v>
      </c>
      <c r="U722" s="400">
        <v>0.9197143311447733</v>
      </c>
      <c r="V722" s="400">
        <v>9.9990712641968349E-2</v>
      </c>
      <c r="W722" s="400">
        <v>0.9802433263661271</v>
      </c>
      <c r="X722" s="400">
        <v>0.15170663381871408</v>
      </c>
      <c r="Y722" s="400">
        <v>1.1504189633578317</v>
      </c>
      <c r="Z722" s="400">
        <v>0.11966348137570026</v>
      </c>
      <c r="AA722" s="400">
        <v>0.68020602163558319</v>
      </c>
      <c r="AB722" s="400">
        <v>7.6514829135699985E-3</v>
      </c>
      <c r="AC722" s="404">
        <v>-0.23566314677695285</v>
      </c>
      <c r="AD722" s="607" t="s">
        <v>62</v>
      </c>
      <c r="AE722" s="401" t="s">
        <v>322</v>
      </c>
      <c r="AF722" s="401" t="s">
        <v>1018</v>
      </c>
      <c r="AG722" s="405" t="s">
        <v>96</v>
      </c>
      <c r="AH722" s="405" t="s">
        <v>1024</v>
      </c>
      <c r="AI722" s="405">
        <v>0</v>
      </c>
      <c r="AJ722" s="405">
        <v>0</v>
      </c>
      <c r="AK722" s="405">
        <v>0</v>
      </c>
      <c r="AL722" s="400">
        <v>7.4999999999999997E-3</v>
      </c>
      <c r="AM722" s="400" t="s">
        <v>62</v>
      </c>
      <c r="AN722" s="400" t="s">
        <v>103</v>
      </c>
      <c r="AO722" s="401" t="s">
        <v>1678</v>
      </c>
      <c r="AP722" s="401" t="s">
        <v>18</v>
      </c>
      <c r="AQ722" s="407" t="s">
        <v>973</v>
      </c>
      <c r="AR722" s="400">
        <v>2E-3</v>
      </c>
      <c r="AS722" s="400">
        <v>2E-3</v>
      </c>
      <c r="AT722" s="400"/>
      <c r="AX722" s="226"/>
      <c r="AY722" s="212"/>
      <c r="AZ722" s="212"/>
      <c r="BA722" s="212"/>
      <c r="BB722" s="214"/>
      <c r="BC722" s="212"/>
      <c r="BD722" s="212"/>
      <c r="BE722" s="212"/>
      <c r="BF722" s="212"/>
      <c r="BG722" s="214"/>
      <c r="BH722" s="214"/>
      <c r="BI722" s="227"/>
      <c r="BJ722" s="227"/>
      <c r="BK722" s="227"/>
      <c r="BL722" s="214"/>
      <c r="BM722" s="214"/>
      <c r="BN722" s="214"/>
      <c r="BO722" s="214"/>
      <c r="BP722" s="214"/>
      <c r="BQ722" s="214"/>
      <c r="BR722" s="214"/>
      <c r="BS722" s="214"/>
      <c r="BT722" s="215"/>
      <c r="BU722" s="216"/>
      <c r="BV722" s="217"/>
      <c r="BW722" s="213"/>
    </row>
    <row r="723" spans="2:75" ht="15.75" customHeight="1">
      <c r="B723" s="394" t="s">
        <v>743</v>
      </c>
      <c r="C723" s="395">
        <v>41088594000111</v>
      </c>
      <c r="D723" s="396" t="s">
        <v>18</v>
      </c>
      <c r="E723" s="396" t="s">
        <v>917</v>
      </c>
      <c r="F723" s="396" t="s">
        <v>990</v>
      </c>
      <c r="G723" s="397" t="s">
        <v>1048</v>
      </c>
      <c r="H723" s="397" t="s">
        <v>62</v>
      </c>
      <c r="I723" s="397"/>
      <c r="J723" s="397" t="s">
        <v>904</v>
      </c>
      <c r="K723" s="398" t="s">
        <v>81</v>
      </c>
      <c r="L723" s="399"/>
      <c r="M723" s="399" t="s">
        <v>62</v>
      </c>
      <c r="N723" s="398">
        <v>635685</v>
      </c>
      <c r="O723" s="398" t="s">
        <v>1675</v>
      </c>
      <c r="P723" s="402">
        <v>44287</v>
      </c>
      <c r="Q723" s="403">
        <v>3322791.94</v>
      </c>
      <c r="R723" s="403">
        <v>3289942.5839285692</v>
      </c>
      <c r="S723" s="398">
        <v>31</v>
      </c>
      <c r="T723" s="400">
        <v>4.5397866403447118E-2</v>
      </c>
      <c r="U723" s="400">
        <v>0.58686707981503061</v>
      </c>
      <c r="V723" s="400">
        <v>7.57290517683058E-2</v>
      </c>
      <c r="W723" s="400">
        <v>0.74239792523250303</v>
      </c>
      <c r="X723" s="400" t="s">
        <v>1781</v>
      </c>
      <c r="Y723" s="400" t="s">
        <v>1781</v>
      </c>
      <c r="Z723" s="400" t="s">
        <v>1781</v>
      </c>
      <c r="AA723" s="400" t="s">
        <v>1781</v>
      </c>
      <c r="AB723" s="400">
        <v>3.4508719649502931E-2</v>
      </c>
      <c r="AC723" s="404">
        <v>-0.68244819902252085</v>
      </c>
      <c r="AD723" s="607">
        <v>34706691000165</v>
      </c>
      <c r="AE723" s="401" t="s">
        <v>406</v>
      </c>
      <c r="AF723" s="401" t="s">
        <v>1018</v>
      </c>
      <c r="AG723" s="405" t="s">
        <v>1835</v>
      </c>
      <c r="AH723" s="405" t="s">
        <v>1024</v>
      </c>
      <c r="AI723" s="405">
        <v>500</v>
      </c>
      <c r="AJ723" s="405">
        <v>100</v>
      </c>
      <c r="AK723" s="405">
        <v>100</v>
      </c>
      <c r="AL723" s="400">
        <v>8.0000000000000002E-3</v>
      </c>
      <c r="AM723" s="400">
        <v>0.2</v>
      </c>
      <c r="AN723" s="400" t="s">
        <v>62</v>
      </c>
      <c r="AO723" s="401" t="s">
        <v>1678</v>
      </c>
      <c r="AP723" s="401" t="s">
        <v>18</v>
      </c>
      <c r="AQ723" s="407" t="s">
        <v>973</v>
      </c>
      <c r="AR723" s="400">
        <v>1.8664E-3</v>
      </c>
      <c r="AS723" s="400">
        <v>1.8664E-3</v>
      </c>
      <c r="AT723" s="400"/>
      <c r="AX723" s="226"/>
      <c r="AY723" s="212"/>
      <c r="AZ723" s="212"/>
      <c r="BA723" s="212"/>
      <c r="BB723" s="214"/>
      <c r="BC723" s="212"/>
      <c r="BD723" s="212"/>
      <c r="BE723" s="212"/>
      <c r="BF723" s="212"/>
      <c r="BG723" s="214"/>
      <c r="BH723" s="214"/>
      <c r="BI723" s="227"/>
      <c r="BJ723" s="227"/>
      <c r="BK723" s="227"/>
      <c r="BL723" s="214"/>
      <c r="BM723" s="214"/>
      <c r="BN723" s="214"/>
      <c r="BO723" s="214"/>
      <c r="BP723" s="214"/>
      <c r="BQ723" s="214"/>
      <c r="BR723" s="214"/>
      <c r="BS723" s="214"/>
      <c r="BT723" s="215"/>
      <c r="BU723" s="216"/>
      <c r="BV723" s="217"/>
      <c r="BW723" s="213"/>
    </row>
    <row r="724" spans="2:75" ht="15.75" customHeight="1">
      <c r="B724" s="394" t="s">
        <v>1420</v>
      </c>
      <c r="C724" s="395">
        <v>27954376000191</v>
      </c>
      <c r="D724" s="396" t="s">
        <v>18</v>
      </c>
      <c r="E724" s="396" t="s">
        <v>917</v>
      </c>
      <c r="F724" s="396" t="s">
        <v>990</v>
      </c>
      <c r="G724" s="397" t="s">
        <v>1048</v>
      </c>
      <c r="H724" s="397" t="s">
        <v>62</v>
      </c>
      <c r="I724" s="397"/>
      <c r="J724" s="397" t="s">
        <v>904</v>
      </c>
      <c r="K724" s="398" t="s">
        <v>81</v>
      </c>
      <c r="L724" s="399"/>
      <c r="M724" s="399" t="s">
        <v>1775</v>
      </c>
      <c r="N724" s="398">
        <v>453552</v>
      </c>
      <c r="O724" s="398" t="s">
        <v>1675</v>
      </c>
      <c r="P724" s="402">
        <v>43060</v>
      </c>
      <c r="Q724" s="403">
        <v>6466963.2000000002</v>
      </c>
      <c r="R724" s="403">
        <v>5956531.7437301623</v>
      </c>
      <c r="S724" s="398">
        <v>31</v>
      </c>
      <c r="T724" s="400">
        <v>8.3109020323365312E-2</v>
      </c>
      <c r="U724" s="400">
        <v>1.0743665270524247</v>
      </c>
      <c r="V724" s="400">
        <v>0.13933024470632116</v>
      </c>
      <c r="W724" s="400">
        <v>1.36590228157856</v>
      </c>
      <c r="X724" s="400">
        <v>0.14486666754370958</v>
      </c>
      <c r="Y724" s="400">
        <v>1.0985502565424379</v>
      </c>
      <c r="Z724" s="400">
        <v>0.12867316322992095</v>
      </c>
      <c r="AA724" s="400">
        <v>0.73141997412807891</v>
      </c>
      <c r="AB724" s="400">
        <v>3.1046806118105015E-2</v>
      </c>
      <c r="AC724" s="404">
        <v>1.0887415852256284</v>
      </c>
      <c r="AD724" s="607">
        <v>36729801000130</v>
      </c>
      <c r="AE724" s="401" t="s">
        <v>494</v>
      </c>
      <c r="AF724" s="401" t="s">
        <v>1018</v>
      </c>
      <c r="AG724" s="405" t="s">
        <v>1835</v>
      </c>
      <c r="AH724" s="405" t="s">
        <v>1019</v>
      </c>
      <c r="AI724" s="405">
        <v>1000</v>
      </c>
      <c r="AJ724" s="405">
        <v>1000</v>
      </c>
      <c r="AK724" s="405">
        <v>1000</v>
      </c>
      <c r="AL724" s="400">
        <v>2.5000000000000001E-3</v>
      </c>
      <c r="AM724" s="400" t="s">
        <v>62</v>
      </c>
      <c r="AN724" s="400" t="s">
        <v>62</v>
      </c>
      <c r="AO724" s="401" t="s">
        <v>1678</v>
      </c>
      <c r="AP724" s="401" t="s">
        <v>18</v>
      </c>
      <c r="AQ724" s="407" t="s">
        <v>973</v>
      </c>
      <c r="AR724" s="400" t="s">
        <v>62</v>
      </c>
      <c r="AS724" s="400" t="s">
        <v>62</v>
      </c>
      <c r="AT724" s="400"/>
      <c r="AX724" s="226"/>
      <c r="AY724" s="212"/>
      <c r="AZ724" s="212"/>
      <c r="BA724" s="212"/>
      <c r="BB724" s="214"/>
      <c r="BC724" s="212"/>
      <c r="BD724" s="212"/>
      <c r="BE724" s="212"/>
      <c r="BF724" s="212"/>
      <c r="BG724" s="214"/>
      <c r="BH724" s="214"/>
      <c r="BI724" s="227"/>
      <c r="BJ724" s="227"/>
      <c r="BK724" s="227"/>
      <c r="BL724" s="214"/>
      <c r="BM724" s="214"/>
      <c r="BN724" s="214"/>
      <c r="BO724" s="214"/>
      <c r="BP724" s="214"/>
      <c r="BQ724" s="214"/>
      <c r="BR724" s="214"/>
      <c r="BS724" s="214"/>
      <c r="BT724" s="215"/>
      <c r="BU724" s="216"/>
      <c r="BV724" s="217"/>
      <c r="BW724" s="213"/>
    </row>
    <row r="725" spans="2:75" ht="15.75" customHeight="1">
      <c r="B725" s="394" t="s">
        <v>1450</v>
      </c>
      <c r="C725" s="395">
        <v>24552346000160</v>
      </c>
      <c r="D725" s="396" t="s">
        <v>18</v>
      </c>
      <c r="E725" s="396" t="s">
        <v>917</v>
      </c>
      <c r="F725" s="396" t="s">
        <v>990</v>
      </c>
      <c r="G725" s="397" t="s">
        <v>1048</v>
      </c>
      <c r="H725" s="397" t="s">
        <v>62</v>
      </c>
      <c r="I725" s="397"/>
      <c r="J725" s="397" t="s">
        <v>904</v>
      </c>
      <c r="K725" s="398" t="s">
        <v>81</v>
      </c>
      <c r="L725" s="399"/>
      <c r="M725" s="399" t="s">
        <v>62</v>
      </c>
      <c r="N725" s="398">
        <v>426911</v>
      </c>
      <c r="O725" s="398" t="s">
        <v>1675</v>
      </c>
      <c r="P725" s="402">
        <v>42646</v>
      </c>
      <c r="Q725" s="403">
        <v>41803552.5</v>
      </c>
      <c r="R725" s="403">
        <v>53039816.083492056</v>
      </c>
      <c r="S725" s="398">
        <v>31</v>
      </c>
      <c r="T725" s="400">
        <v>5.625636648634047E-2</v>
      </c>
      <c r="U725" s="400">
        <v>0.7272370297634938</v>
      </c>
      <c r="V725" s="400">
        <v>8.7058298122519417E-2</v>
      </c>
      <c r="W725" s="400">
        <v>0.85346242150467466</v>
      </c>
      <c r="X725" s="400">
        <v>0.15694488238976567</v>
      </c>
      <c r="Y725" s="400">
        <v>1.1901415538552318</v>
      </c>
      <c r="Z725" s="400">
        <v>0.20935942250322359</v>
      </c>
      <c r="AA725" s="400">
        <v>1.1900668293757266</v>
      </c>
      <c r="AB725" s="400">
        <v>3.4435287135415216E-2</v>
      </c>
      <c r="AC725" s="404">
        <v>-0.37964306725801977</v>
      </c>
      <c r="AD725" s="607" t="s">
        <v>62</v>
      </c>
      <c r="AE725" s="401" t="s">
        <v>527</v>
      </c>
      <c r="AF725" s="401" t="s">
        <v>1018</v>
      </c>
      <c r="AG725" s="405" t="s">
        <v>1835</v>
      </c>
      <c r="AH725" s="405" t="s">
        <v>1024</v>
      </c>
      <c r="AI725" s="405">
        <v>0</v>
      </c>
      <c r="AJ725" s="405">
        <v>0</v>
      </c>
      <c r="AK725" s="405">
        <v>0</v>
      </c>
      <c r="AL725" s="400">
        <v>9.0000000000000011E-3</v>
      </c>
      <c r="AM725" s="400">
        <v>0.2</v>
      </c>
      <c r="AN725" s="400" t="s">
        <v>1798</v>
      </c>
      <c r="AO725" s="401" t="s">
        <v>1678</v>
      </c>
      <c r="AP725" s="401" t="s">
        <v>18</v>
      </c>
      <c r="AQ725" s="407" t="s">
        <v>973</v>
      </c>
      <c r="AR725" s="400">
        <v>1.7999999999999997E-3</v>
      </c>
      <c r="AS725" s="400">
        <v>1.7999999999999997E-3</v>
      </c>
      <c r="AT725" s="400"/>
      <c r="AX725" s="226"/>
      <c r="AY725" s="212"/>
      <c r="AZ725" s="212"/>
      <c r="BA725" s="212"/>
      <c r="BB725" s="214"/>
      <c r="BC725" s="212"/>
      <c r="BD725" s="212"/>
      <c r="BE725" s="212"/>
      <c r="BF725" s="212"/>
      <c r="BG725" s="214"/>
      <c r="BH725" s="214"/>
      <c r="BI725" s="227"/>
      <c r="BJ725" s="227"/>
      <c r="BK725" s="227"/>
      <c r="BL725" s="214"/>
      <c r="BM725" s="214"/>
      <c r="BN725" s="214"/>
      <c r="BO725" s="214"/>
      <c r="BP725" s="214"/>
      <c r="BQ725" s="214"/>
      <c r="BR725" s="214"/>
      <c r="BS725" s="214"/>
      <c r="BT725" s="215"/>
      <c r="BU725" s="216"/>
      <c r="BV725" s="217"/>
      <c r="BW725" s="213"/>
    </row>
    <row r="726" spans="2:75" ht="15.75" customHeight="1">
      <c r="B726" s="394" t="s">
        <v>1493</v>
      </c>
      <c r="C726" s="395">
        <v>23565840000105</v>
      </c>
      <c r="D726" s="396" t="s">
        <v>18</v>
      </c>
      <c r="E726" s="396" t="s">
        <v>916</v>
      </c>
      <c r="F726" s="396" t="s">
        <v>990</v>
      </c>
      <c r="G726" s="397" t="s">
        <v>1048</v>
      </c>
      <c r="H726" s="397" t="s">
        <v>62</v>
      </c>
      <c r="I726" s="397"/>
      <c r="J726" s="397" t="s">
        <v>904</v>
      </c>
      <c r="K726" s="398" t="s">
        <v>81</v>
      </c>
      <c r="L726" s="399"/>
      <c r="M726" s="399" t="s">
        <v>62</v>
      </c>
      <c r="N726" s="398">
        <v>416517</v>
      </c>
      <c r="O726" s="398" t="s">
        <v>1675</v>
      </c>
      <c r="P726" s="402">
        <v>42458</v>
      </c>
      <c r="Q726" s="403">
        <v>54170126.759999998</v>
      </c>
      <c r="R726" s="403">
        <v>56365244.961071447</v>
      </c>
      <c r="S726" s="398">
        <v>31</v>
      </c>
      <c r="T726" s="400">
        <v>8.8619225346694419E-2</v>
      </c>
      <c r="U726" s="400">
        <v>1.1455980228783547</v>
      </c>
      <c r="V726" s="400">
        <v>0.11973405392648795</v>
      </c>
      <c r="W726" s="400">
        <v>1.1737940874614747</v>
      </c>
      <c r="X726" s="400">
        <v>0.18159472284425671</v>
      </c>
      <c r="Y726" s="400">
        <v>1.3770657719252093</v>
      </c>
      <c r="Z726" s="400">
        <v>0.15476223002061928</v>
      </c>
      <c r="AA726" s="400">
        <v>0.87971868753563942</v>
      </c>
      <c r="AB726" s="400">
        <v>1.240581250188299E-2</v>
      </c>
      <c r="AC726" s="404">
        <v>1.2930334556798582</v>
      </c>
      <c r="AD726" s="607">
        <v>26171796000139</v>
      </c>
      <c r="AE726" s="401" t="s">
        <v>569</v>
      </c>
      <c r="AF726" s="401" t="s">
        <v>1028</v>
      </c>
      <c r="AG726" s="405" t="s">
        <v>1836</v>
      </c>
      <c r="AH726" s="405" t="s">
        <v>1024</v>
      </c>
      <c r="AI726" s="405">
        <v>1000</v>
      </c>
      <c r="AJ726" s="405">
        <v>1000</v>
      </c>
      <c r="AK726" s="405">
        <v>1000</v>
      </c>
      <c r="AL726" s="400">
        <v>8.0000000000000002E-3</v>
      </c>
      <c r="AM726" s="400" t="s">
        <v>62</v>
      </c>
      <c r="AN726" s="400" t="s">
        <v>103</v>
      </c>
      <c r="AO726" s="401" t="s">
        <v>1678</v>
      </c>
      <c r="AP726" s="401" t="s">
        <v>18</v>
      </c>
      <c r="AQ726" s="407" t="s">
        <v>973</v>
      </c>
      <c r="AR726" s="400">
        <v>1.5999999999999999E-3</v>
      </c>
      <c r="AS726" s="400">
        <v>1.5999999999999999E-3</v>
      </c>
      <c r="AT726" s="400"/>
      <c r="AX726" s="226"/>
      <c r="AY726" s="212"/>
      <c r="AZ726" s="212"/>
      <c r="BA726" s="212"/>
      <c r="BB726" s="214"/>
      <c r="BC726" s="212"/>
      <c r="BD726" s="212"/>
      <c r="BE726" s="212"/>
      <c r="BF726" s="212"/>
      <c r="BG726" s="214"/>
      <c r="BH726" s="214"/>
      <c r="BI726" s="227"/>
      <c r="BJ726" s="227"/>
      <c r="BK726" s="227"/>
      <c r="BL726" s="214"/>
      <c r="BM726" s="214"/>
      <c r="BN726" s="214"/>
      <c r="BO726" s="214"/>
      <c r="BP726" s="214"/>
      <c r="BQ726" s="214"/>
      <c r="BR726" s="214"/>
      <c r="BS726" s="214"/>
      <c r="BT726" s="215"/>
      <c r="BU726" s="216"/>
      <c r="BV726" s="217"/>
      <c r="BW726" s="213"/>
    </row>
    <row r="727" spans="2:75" ht="15.75" customHeight="1">
      <c r="B727" s="394" t="s">
        <v>1541</v>
      </c>
      <c r="C727" s="395">
        <v>26759909000111</v>
      </c>
      <c r="D727" s="396" t="s">
        <v>18</v>
      </c>
      <c r="E727" s="396" t="s">
        <v>916</v>
      </c>
      <c r="F727" s="396" t="s">
        <v>990</v>
      </c>
      <c r="G727" s="397" t="s">
        <v>1048</v>
      </c>
      <c r="H727" s="397" t="s">
        <v>62</v>
      </c>
      <c r="I727" s="397"/>
      <c r="J727" s="397" t="s">
        <v>904</v>
      </c>
      <c r="K727" s="398" t="s">
        <v>81</v>
      </c>
      <c r="L727" s="399"/>
      <c r="M727" s="399" t="s">
        <v>62</v>
      </c>
      <c r="N727" s="398">
        <v>442976</v>
      </c>
      <c r="O727" s="398" t="s">
        <v>1678</v>
      </c>
      <c r="P727" s="402">
        <v>42916</v>
      </c>
      <c r="Q727" s="403">
        <v>627155034.49000001</v>
      </c>
      <c r="R727" s="403">
        <v>510847612.86448413</v>
      </c>
      <c r="S727" s="398">
        <v>31</v>
      </c>
      <c r="T727" s="400">
        <v>8.559176619539266E-2</v>
      </c>
      <c r="U727" s="400">
        <v>1.1064614675258579</v>
      </c>
      <c r="V727" s="400">
        <v>0.11685347723827144</v>
      </c>
      <c r="W727" s="400">
        <v>1.1455548040310164</v>
      </c>
      <c r="X727" s="400">
        <v>0.20208746405599398</v>
      </c>
      <c r="Y727" s="400">
        <v>1.5324659512564505</v>
      </c>
      <c r="Z727" s="400">
        <v>0.21190224482632236</v>
      </c>
      <c r="AA727" s="400">
        <v>1.2045210558133705</v>
      </c>
      <c r="AB727" s="400">
        <v>1.3354935338420183E-2</v>
      </c>
      <c r="AC727" s="404">
        <v>1.0090862681819313</v>
      </c>
      <c r="AD727" s="607">
        <v>30676315000114</v>
      </c>
      <c r="AE727" s="401" t="s">
        <v>621</v>
      </c>
      <c r="AF727" s="401" t="s">
        <v>1028</v>
      </c>
      <c r="AG727" s="405" t="s">
        <v>1836</v>
      </c>
      <c r="AH727" s="405" t="s">
        <v>1024</v>
      </c>
      <c r="AI727" s="405">
        <v>1000</v>
      </c>
      <c r="AJ727" s="405">
        <v>100</v>
      </c>
      <c r="AK727" s="405">
        <v>100</v>
      </c>
      <c r="AL727" s="400">
        <v>8.0000000000000002E-3</v>
      </c>
      <c r="AM727" s="400" t="s">
        <v>62</v>
      </c>
      <c r="AN727" s="400" t="s">
        <v>103</v>
      </c>
      <c r="AO727" s="401" t="s">
        <v>1678</v>
      </c>
      <c r="AP727" s="401" t="s">
        <v>18</v>
      </c>
      <c r="AQ727" s="407" t="s">
        <v>973</v>
      </c>
      <c r="AR727" s="400">
        <v>2.3999999999999998E-3</v>
      </c>
      <c r="AS727" s="400">
        <v>2.3999999999999998E-3</v>
      </c>
      <c r="AT727" s="400"/>
      <c r="AX727" s="226"/>
      <c r="AY727" s="212"/>
      <c r="AZ727" s="212"/>
      <c r="BA727" s="212"/>
      <c r="BB727" s="214"/>
      <c r="BC727" s="212"/>
      <c r="BD727" s="212"/>
      <c r="BE727" s="212"/>
      <c r="BF727" s="212"/>
      <c r="BG727" s="214"/>
      <c r="BH727" s="214"/>
      <c r="BI727" s="227"/>
      <c r="BJ727" s="227"/>
      <c r="BK727" s="227"/>
      <c r="BL727" s="214"/>
      <c r="BM727" s="214"/>
      <c r="BN727" s="214"/>
      <c r="BO727" s="214"/>
      <c r="BP727" s="214"/>
      <c r="BQ727" s="214"/>
      <c r="BR727" s="214"/>
      <c r="BS727" s="214"/>
      <c r="BT727" s="215"/>
      <c r="BU727" s="216"/>
      <c r="BV727" s="217"/>
      <c r="BW727" s="213"/>
    </row>
    <row r="728" spans="2:75" ht="15.75" customHeight="1">
      <c r="B728" s="394" t="s">
        <v>101</v>
      </c>
      <c r="C728" s="395">
        <v>36181846000112</v>
      </c>
      <c r="D728" s="396" t="s">
        <v>24</v>
      </c>
      <c r="E728" s="396" t="s">
        <v>912</v>
      </c>
      <c r="F728" s="396" t="s">
        <v>913</v>
      </c>
      <c r="G728" s="397" t="s">
        <v>62</v>
      </c>
      <c r="H728" s="397" t="s">
        <v>1692</v>
      </c>
      <c r="I728" s="397" t="s">
        <v>62</v>
      </c>
      <c r="J728" s="397" t="s">
        <v>904</v>
      </c>
      <c r="K728" s="398" t="s">
        <v>81</v>
      </c>
      <c r="L728" s="399"/>
      <c r="M728" s="399" t="s">
        <v>62</v>
      </c>
      <c r="N728" s="398">
        <v>531715</v>
      </c>
      <c r="O728" s="398" t="s">
        <v>1675</v>
      </c>
      <c r="P728" s="402">
        <v>43922</v>
      </c>
      <c r="Q728" s="403">
        <v>673939480.39999998</v>
      </c>
      <c r="R728" s="403">
        <v>1218769776.60869</v>
      </c>
      <c r="S728" s="398">
        <v>31</v>
      </c>
      <c r="T728" s="400">
        <v>-3.6293599792973641E-3</v>
      </c>
      <c r="U728" s="400">
        <v>-4.6917444835822816E-2</v>
      </c>
      <c r="V728" s="400">
        <v>1.8581823835060352E-2</v>
      </c>
      <c r="W728" s="400">
        <v>0.18216400628375781</v>
      </c>
      <c r="X728" s="400">
        <v>1.3961187764306437E-2</v>
      </c>
      <c r="Y728" s="400">
        <v>0.10587022301378222</v>
      </c>
      <c r="Z728" s="400" t="s">
        <v>1781</v>
      </c>
      <c r="AA728" s="400" t="s">
        <v>1781</v>
      </c>
      <c r="AB728" s="400">
        <v>4.0256160220714265E-2</v>
      </c>
      <c r="AC728" s="404">
        <v>-1.9359125540116628</v>
      </c>
      <c r="AD728" s="607">
        <v>36181795000129</v>
      </c>
      <c r="AE728" s="401" t="s">
        <v>102</v>
      </c>
      <c r="AF728" s="401" t="s">
        <v>1023</v>
      </c>
      <c r="AG728" s="405" t="s">
        <v>96</v>
      </c>
      <c r="AH728" s="405" t="s">
        <v>1024</v>
      </c>
      <c r="AI728" s="405">
        <v>25000</v>
      </c>
      <c r="AJ728" s="405">
        <v>1000</v>
      </c>
      <c r="AK728" s="405">
        <v>10000</v>
      </c>
      <c r="AL728" s="400">
        <v>0.02</v>
      </c>
      <c r="AM728" s="400">
        <v>0.2</v>
      </c>
      <c r="AN728" s="400" t="s">
        <v>103</v>
      </c>
      <c r="AO728" s="401" t="s">
        <v>1678</v>
      </c>
      <c r="AP728" s="401" t="s">
        <v>24</v>
      </c>
      <c r="AQ728" s="407" t="s">
        <v>966</v>
      </c>
      <c r="AR728" s="400">
        <v>4.0000000000000001E-3</v>
      </c>
      <c r="AS728" s="400">
        <v>4.0000000000000001E-3</v>
      </c>
      <c r="AT728" s="400"/>
      <c r="AX728" s="226"/>
      <c r="AY728" s="212"/>
      <c r="AZ728" s="212"/>
      <c r="BA728" s="212"/>
      <c r="BB728" s="214"/>
      <c r="BC728" s="212"/>
      <c r="BD728" s="212"/>
      <c r="BE728" s="212"/>
      <c r="BF728" s="212"/>
      <c r="BG728" s="214"/>
      <c r="BH728" s="214"/>
      <c r="BI728" s="227"/>
      <c r="BJ728" s="227"/>
      <c r="BK728" s="227"/>
      <c r="BL728" s="214"/>
      <c r="BM728" s="214"/>
      <c r="BN728" s="214"/>
      <c r="BO728" s="214"/>
      <c r="BP728" s="214"/>
      <c r="BQ728" s="214"/>
      <c r="BR728" s="214"/>
      <c r="BS728" s="214"/>
      <c r="BT728" s="215"/>
      <c r="BU728" s="216"/>
      <c r="BV728" s="217"/>
      <c r="BW728" s="213"/>
    </row>
    <row r="729" spans="2:75" ht="15.75" customHeight="1">
      <c r="B729" s="394" t="s">
        <v>1089</v>
      </c>
      <c r="C729" s="395">
        <v>20458815000126</v>
      </c>
      <c r="D729" s="396" t="s">
        <v>24</v>
      </c>
      <c r="E729" s="396" t="s">
        <v>912</v>
      </c>
      <c r="F729" s="396" t="s">
        <v>913</v>
      </c>
      <c r="G729" s="397" t="s">
        <v>62</v>
      </c>
      <c r="H729" s="397" t="s">
        <v>1693</v>
      </c>
      <c r="I729" s="397" t="s">
        <v>62</v>
      </c>
      <c r="J729" s="397" t="s">
        <v>904</v>
      </c>
      <c r="K729" s="398" t="s">
        <v>81</v>
      </c>
      <c r="L729" s="399"/>
      <c r="M729" s="399" t="s">
        <v>62</v>
      </c>
      <c r="N729" s="398">
        <v>375918</v>
      </c>
      <c r="O729" s="398" t="s">
        <v>1675</v>
      </c>
      <c r="P729" s="402">
        <v>41883</v>
      </c>
      <c r="Q729" s="403">
        <v>763726216.5</v>
      </c>
      <c r="R729" s="403">
        <v>303978286.54218268</v>
      </c>
      <c r="S729" s="398">
        <v>31</v>
      </c>
      <c r="T729" s="400">
        <v>0.32237263208770894</v>
      </c>
      <c r="U729" s="400">
        <v>4.167373936129156</v>
      </c>
      <c r="V729" s="400">
        <v>0.41744998996992444</v>
      </c>
      <c r="W729" s="400">
        <v>4.0924057439698016</v>
      </c>
      <c r="X729" s="400">
        <v>0.40595423302015332</v>
      </c>
      <c r="Y729" s="400">
        <v>3.078424694861027</v>
      </c>
      <c r="Z729" s="400">
        <v>0.59092682880667025</v>
      </c>
      <c r="AA729" s="400">
        <v>3.3590196664789649</v>
      </c>
      <c r="AB729" s="400">
        <v>8.5051742900132982E-2</v>
      </c>
      <c r="AC729" s="404">
        <v>3.0044846416659752</v>
      </c>
      <c r="AD729" s="607">
        <v>36327493000116</v>
      </c>
      <c r="AE729" s="401" t="s">
        <v>160</v>
      </c>
      <c r="AF729" s="401" t="s">
        <v>1028</v>
      </c>
      <c r="AG729" s="405" t="s">
        <v>1836</v>
      </c>
      <c r="AH729" s="405" t="s">
        <v>1024</v>
      </c>
      <c r="AI729" s="405">
        <v>10000</v>
      </c>
      <c r="AJ729" s="405">
        <v>5000</v>
      </c>
      <c r="AK729" s="405">
        <v>5000</v>
      </c>
      <c r="AL729" s="400">
        <v>1.9E-2</v>
      </c>
      <c r="AM729" s="400">
        <v>0.2</v>
      </c>
      <c r="AN729" s="400" t="s">
        <v>62</v>
      </c>
      <c r="AO729" s="401" t="s">
        <v>1678</v>
      </c>
      <c r="AP729" s="401" t="s">
        <v>24</v>
      </c>
      <c r="AQ729" s="407" t="s">
        <v>966</v>
      </c>
      <c r="AR729" s="400">
        <v>3.7999999999999996E-3</v>
      </c>
      <c r="AS729" s="400">
        <v>3.7999999999999996E-3</v>
      </c>
      <c r="AT729" s="400"/>
      <c r="AX729" s="226"/>
      <c r="AY729" s="212"/>
      <c r="AZ729" s="212"/>
      <c r="BA729" s="212"/>
      <c r="BB729" s="214"/>
      <c r="BC729" s="212"/>
      <c r="BD729" s="212"/>
      <c r="BE729" s="212"/>
      <c r="BF729" s="212"/>
      <c r="BG729" s="214"/>
      <c r="BH729" s="214"/>
      <c r="BI729" s="227"/>
      <c r="BJ729" s="227"/>
      <c r="BK729" s="227"/>
      <c r="BL729" s="214"/>
      <c r="BM729" s="214"/>
      <c r="BN729" s="214"/>
      <c r="BO729" s="214"/>
      <c r="BP729" s="214"/>
      <c r="BQ729" s="214"/>
      <c r="BR729" s="214"/>
      <c r="BS729" s="214"/>
      <c r="BT729" s="215"/>
      <c r="BU729" s="216"/>
      <c r="BV729" s="217"/>
      <c r="BW729" s="213"/>
    </row>
    <row r="730" spans="2:75" ht="15.75" customHeight="1">
      <c r="B730" s="394" t="s">
        <v>376</v>
      </c>
      <c r="C730" s="395">
        <v>18391138000124</v>
      </c>
      <c r="D730" s="396" t="s">
        <v>24</v>
      </c>
      <c r="E730" s="396" t="s">
        <v>912</v>
      </c>
      <c r="F730" s="396" t="s">
        <v>913</v>
      </c>
      <c r="G730" s="397" t="s">
        <v>62</v>
      </c>
      <c r="H730" s="397" t="s">
        <v>1693</v>
      </c>
      <c r="I730" s="397" t="s">
        <v>62</v>
      </c>
      <c r="J730" s="397" t="s">
        <v>904</v>
      </c>
      <c r="K730" s="398" t="s">
        <v>81</v>
      </c>
      <c r="L730" s="399"/>
      <c r="M730" s="399" t="s">
        <v>62</v>
      </c>
      <c r="N730" s="398">
        <v>342092</v>
      </c>
      <c r="O730" s="398" t="s">
        <v>1678</v>
      </c>
      <c r="P730" s="402">
        <v>41486</v>
      </c>
      <c r="Q730" s="403">
        <v>794935679.66999996</v>
      </c>
      <c r="R730" s="403">
        <v>602799095.22761869</v>
      </c>
      <c r="S730" s="398">
        <v>31</v>
      </c>
      <c r="T730" s="400">
        <v>0.21466615079981533</v>
      </c>
      <c r="U730" s="400">
        <v>2.7750312302221931</v>
      </c>
      <c r="V730" s="400">
        <v>0.21046411082595928</v>
      </c>
      <c r="W730" s="400">
        <v>2.0632520223696882</v>
      </c>
      <c r="X730" s="400">
        <v>0.2705632399552651</v>
      </c>
      <c r="Y730" s="400">
        <v>2.0517301992477281</v>
      </c>
      <c r="Z730" s="400">
        <v>0.41323740718778756</v>
      </c>
      <c r="AA730" s="400">
        <v>2.3489753891723897</v>
      </c>
      <c r="AB730" s="400">
        <v>9.6858857909488047E-2</v>
      </c>
      <c r="AC730" s="404">
        <v>1.0179631278398089</v>
      </c>
      <c r="AD730" s="607">
        <v>13962959000150</v>
      </c>
      <c r="AE730" s="401" t="s">
        <v>371</v>
      </c>
      <c r="AF730" s="401" t="s">
        <v>1026</v>
      </c>
      <c r="AG730" s="405" t="s">
        <v>1027</v>
      </c>
      <c r="AH730" s="405" t="s">
        <v>1024</v>
      </c>
      <c r="AI730" s="405">
        <v>1000</v>
      </c>
      <c r="AJ730" s="405">
        <v>100</v>
      </c>
      <c r="AK730" s="405">
        <v>1000</v>
      </c>
      <c r="AL730" s="400">
        <v>1.9574999999999999E-2</v>
      </c>
      <c r="AM730" s="400">
        <v>0.2</v>
      </c>
      <c r="AN730" s="400" t="s">
        <v>103</v>
      </c>
      <c r="AO730" s="401" t="s">
        <v>1678</v>
      </c>
      <c r="AP730" s="401" t="s">
        <v>24</v>
      </c>
      <c r="AQ730" s="407" t="s">
        <v>989</v>
      </c>
      <c r="AR730" s="400">
        <v>4.8937499999999997E-3</v>
      </c>
      <c r="AS730" s="400">
        <v>4.8937499999999997E-3</v>
      </c>
      <c r="AT730" s="400"/>
      <c r="AX730" s="226"/>
      <c r="AY730" s="212"/>
      <c r="AZ730" s="212"/>
      <c r="BA730" s="212"/>
      <c r="BB730" s="214"/>
      <c r="BC730" s="212"/>
      <c r="BD730" s="212"/>
      <c r="BE730" s="212"/>
      <c r="BF730" s="212"/>
      <c r="BG730" s="214"/>
      <c r="BH730" s="214"/>
      <c r="BI730" s="227"/>
      <c r="BJ730" s="227"/>
      <c r="BK730" s="227"/>
      <c r="BL730" s="214"/>
      <c r="BM730" s="214"/>
      <c r="BN730" s="214"/>
      <c r="BO730" s="214"/>
      <c r="BP730" s="214"/>
      <c r="BQ730" s="214"/>
      <c r="BR730" s="214"/>
      <c r="BS730" s="214"/>
      <c r="BT730" s="215"/>
      <c r="BU730" s="216"/>
      <c r="BV730" s="217"/>
      <c r="BW730" s="213"/>
    </row>
    <row r="731" spans="2:75" ht="15.75" customHeight="1">
      <c r="B731" s="394" t="s">
        <v>478</v>
      </c>
      <c r="C731" s="395">
        <v>24140256000162</v>
      </c>
      <c r="D731" s="396" t="s">
        <v>24</v>
      </c>
      <c r="E731" s="396" t="s">
        <v>912</v>
      </c>
      <c r="F731" s="396" t="s">
        <v>913</v>
      </c>
      <c r="G731" s="397" t="s">
        <v>62</v>
      </c>
      <c r="H731" s="397" t="s">
        <v>1183</v>
      </c>
      <c r="I731" s="397" t="s">
        <v>62</v>
      </c>
      <c r="J731" s="397" t="s">
        <v>904</v>
      </c>
      <c r="K731" s="398" t="s">
        <v>81</v>
      </c>
      <c r="L731" s="399"/>
      <c r="M731" s="399" t="s">
        <v>62</v>
      </c>
      <c r="N731" s="398">
        <v>427977</v>
      </c>
      <c r="O731" s="398" t="s">
        <v>1675</v>
      </c>
      <c r="P731" s="402">
        <v>42500</v>
      </c>
      <c r="Q731" s="403">
        <v>622151666.51999998</v>
      </c>
      <c r="R731" s="403">
        <v>538023822.02928579</v>
      </c>
      <c r="S731" s="398">
        <v>31</v>
      </c>
      <c r="T731" s="400">
        <v>0.1309293432338472</v>
      </c>
      <c r="U731" s="400">
        <v>1.6925491749522688</v>
      </c>
      <c r="V731" s="400">
        <v>0.22693557480227855</v>
      </c>
      <c r="W731" s="400">
        <v>2.2247274455530426</v>
      </c>
      <c r="X731" s="400">
        <v>0.20449431920362482</v>
      </c>
      <c r="Y731" s="400">
        <v>1.5507175710715648</v>
      </c>
      <c r="Z731" s="400">
        <v>0.43228124225074449</v>
      </c>
      <c r="AA731" s="400">
        <v>2.4572267214580359</v>
      </c>
      <c r="AB731" s="400">
        <v>5.6969561436926955E-2</v>
      </c>
      <c r="AC731" s="404">
        <v>1.9144414290086567</v>
      </c>
      <c r="AD731" s="607">
        <v>24119428000116</v>
      </c>
      <c r="AE731" s="401" t="s">
        <v>479</v>
      </c>
      <c r="AF731" s="401" t="s">
        <v>1023</v>
      </c>
      <c r="AG731" s="405" t="s">
        <v>96</v>
      </c>
      <c r="AH731" s="405" t="s">
        <v>1024</v>
      </c>
      <c r="AI731" s="405">
        <v>1000</v>
      </c>
      <c r="AJ731" s="405">
        <v>500</v>
      </c>
      <c r="AK731" s="405">
        <v>1000</v>
      </c>
      <c r="AL731" s="400">
        <v>1.8500000000000003E-2</v>
      </c>
      <c r="AM731" s="400">
        <v>0.2</v>
      </c>
      <c r="AN731" s="400" t="s">
        <v>103</v>
      </c>
      <c r="AO731" s="401" t="s">
        <v>1678</v>
      </c>
      <c r="AP731" s="401" t="s">
        <v>24</v>
      </c>
      <c r="AQ731" s="407" t="s">
        <v>972</v>
      </c>
      <c r="AR731" s="400">
        <v>4.933333333333333E-3</v>
      </c>
      <c r="AS731" s="400">
        <v>4.933333333333333E-3</v>
      </c>
      <c r="AT731" s="400"/>
      <c r="AX731" s="226"/>
      <c r="AY731" s="212"/>
      <c r="AZ731" s="212"/>
      <c r="BA731" s="212"/>
      <c r="BB731" s="214"/>
      <c r="BC731" s="212"/>
      <c r="BD731" s="212"/>
      <c r="BE731" s="212"/>
      <c r="BF731" s="212"/>
      <c r="BG731" s="214"/>
      <c r="BH731" s="214"/>
      <c r="BI731" s="227"/>
      <c r="BJ731" s="227"/>
      <c r="BK731" s="227"/>
      <c r="BL731" s="214"/>
      <c r="BM731" s="214"/>
      <c r="BN731" s="214"/>
      <c r="BO731" s="214"/>
      <c r="BP731" s="214"/>
      <c r="BQ731" s="214"/>
      <c r="BR731" s="214"/>
      <c r="BS731" s="214"/>
      <c r="BT731" s="215"/>
      <c r="BU731" s="216"/>
      <c r="BV731" s="217"/>
      <c r="BW731" s="213"/>
    </row>
    <row r="732" spans="2:75" ht="15.75" customHeight="1">
      <c r="B732" s="394" t="s">
        <v>69</v>
      </c>
      <c r="C732" s="395">
        <v>26324209000102</v>
      </c>
      <c r="D732" s="396" t="s">
        <v>24</v>
      </c>
      <c r="E732" s="396" t="s">
        <v>912</v>
      </c>
      <c r="F732" s="396" t="s">
        <v>913</v>
      </c>
      <c r="G732" s="397" t="s">
        <v>62</v>
      </c>
      <c r="H732" s="397" t="s">
        <v>1693</v>
      </c>
      <c r="I732" s="397" t="s">
        <v>62</v>
      </c>
      <c r="J732" s="397" t="s">
        <v>904</v>
      </c>
      <c r="K732" s="398" t="s">
        <v>81</v>
      </c>
      <c r="L732" s="399"/>
      <c r="M732" s="399" t="s">
        <v>62</v>
      </c>
      <c r="N732" s="398">
        <v>443808</v>
      </c>
      <c r="O732" s="398" t="s">
        <v>1675</v>
      </c>
      <c r="P732" s="402">
        <v>42923</v>
      </c>
      <c r="Q732" s="403">
        <v>382067597.99000001</v>
      </c>
      <c r="R732" s="403">
        <v>381792285.56075382</v>
      </c>
      <c r="S732" s="398">
        <v>31</v>
      </c>
      <c r="T732" s="400">
        <v>0.17329714173598187</v>
      </c>
      <c r="U732" s="400">
        <v>2.2402459755942354</v>
      </c>
      <c r="V732" s="400">
        <v>0.12237165359126068</v>
      </c>
      <c r="W732" s="400">
        <v>1.1996513836113356</v>
      </c>
      <c r="X732" s="400">
        <v>0.19312270211732718</v>
      </c>
      <c r="Y732" s="400">
        <v>1.4644845329319567</v>
      </c>
      <c r="Z732" s="400">
        <v>0.40517812387462793</v>
      </c>
      <c r="AA732" s="400">
        <v>2.3031638100953367</v>
      </c>
      <c r="AB732" s="400">
        <v>9.1023374468162735E-2</v>
      </c>
      <c r="AC732" s="404">
        <v>0.24694195581856188</v>
      </c>
      <c r="AD732" s="607">
        <v>36182250000137</v>
      </c>
      <c r="AE732" s="401" t="s">
        <v>150</v>
      </c>
      <c r="AF732" s="401" t="s">
        <v>1023</v>
      </c>
      <c r="AG732" s="405" t="s">
        <v>96</v>
      </c>
      <c r="AH732" s="405" t="s">
        <v>1019</v>
      </c>
      <c r="AI732" s="405">
        <v>25000</v>
      </c>
      <c r="AJ732" s="405" t="s">
        <v>1797</v>
      </c>
      <c r="AK732" s="405" t="s">
        <v>1797</v>
      </c>
      <c r="AL732" s="400">
        <v>0.02</v>
      </c>
      <c r="AM732" s="400">
        <v>0.2</v>
      </c>
      <c r="AN732" s="400" t="s">
        <v>103</v>
      </c>
      <c r="AO732" s="401" t="s">
        <v>1678</v>
      </c>
      <c r="AP732" s="401" t="s">
        <v>24</v>
      </c>
      <c r="AQ732" s="407" t="s">
        <v>962</v>
      </c>
      <c r="AR732" s="400">
        <v>5.3333333333333332E-3</v>
      </c>
      <c r="AS732" s="400">
        <v>5.3333333333333332E-3</v>
      </c>
      <c r="AT732" s="400"/>
      <c r="AX732" s="226"/>
      <c r="AY732" s="212"/>
      <c r="AZ732" s="212"/>
      <c r="BA732" s="212"/>
      <c r="BB732" s="214"/>
      <c r="BC732" s="212"/>
      <c r="BD732" s="212"/>
      <c r="BE732" s="212"/>
      <c r="BF732" s="212"/>
      <c r="BG732" s="214"/>
      <c r="BH732" s="214"/>
      <c r="BI732" s="227"/>
      <c r="BJ732" s="227"/>
      <c r="BK732" s="227"/>
      <c r="BL732" s="214"/>
      <c r="BM732" s="214"/>
      <c r="BN732" s="214"/>
      <c r="BO732" s="214"/>
      <c r="BP732" s="214"/>
      <c r="BQ732" s="214"/>
      <c r="BR732" s="214"/>
      <c r="BS732" s="214"/>
      <c r="BT732" s="215"/>
      <c r="BU732" s="216"/>
      <c r="BV732" s="217"/>
      <c r="BW732" s="213"/>
    </row>
    <row r="733" spans="2:75" ht="15.75" customHeight="1">
      <c r="B733" s="394" t="s">
        <v>1463</v>
      </c>
      <c r="C733" s="395">
        <v>31594537000150</v>
      </c>
      <c r="D733" s="396" t="s">
        <v>24</v>
      </c>
      <c r="E733" s="396" t="s">
        <v>912</v>
      </c>
      <c r="F733" s="396" t="s">
        <v>913</v>
      </c>
      <c r="G733" s="397" t="s">
        <v>62</v>
      </c>
      <c r="H733" s="397" t="s">
        <v>1693</v>
      </c>
      <c r="I733" s="397" t="s">
        <v>62</v>
      </c>
      <c r="J733" s="397" t="s">
        <v>904</v>
      </c>
      <c r="K733" s="398" t="s">
        <v>81</v>
      </c>
      <c r="L733" s="399"/>
      <c r="M733" s="399" t="s">
        <v>62</v>
      </c>
      <c r="N733" s="398">
        <v>483877</v>
      </c>
      <c r="O733" s="398" t="s">
        <v>1675</v>
      </c>
      <c r="P733" s="402">
        <v>43467</v>
      </c>
      <c r="Q733" s="403">
        <v>460896704.58999997</v>
      </c>
      <c r="R733" s="403">
        <v>442596045.49527788</v>
      </c>
      <c r="S733" s="398">
        <v>31</v>
      </c>
      <c r="T733" s="400">
        <v>4.6845389173514995E-2</v>
      </c>
      <c r="U733" s="400">
        <v>0.60557948919317262</v>
      </c>
      <c r="V733" s="400">
        <v>8.1779769572426053E-2</v>
      </c>
      <c r="W733" s="400">
        <v>0.80171519171155148</v>
      </c>
      <c r="X733" s="400">
        <v>0.13563331615337781</v>
      </c>
      <c r="Y733" s="400">
        <v>1.028532075613861</v>
      </c>
      <c r="Z733" s="400">
        <v>0.23857107396698995</v>
      </c>
      <c r="AA733" s="400">
        <v>1.3561153263703052</v>
      </c>
      <c r="AB733" s="400">
        <v>7.6308096979068346E-2</v>
      </c>
      <c r="AC733" s="404">
        <v>-0.20482509655899578</v>
      </c>
      <c r="AD733" s="607">
        <v>41054588000143</v>
      </c>
      <c r="AE733" s="401" t="s">
        <v>1464</v>
      </c>
      <c r="AF733" s="401" t="s">
        <v>1028</v>
      </c>
      <c r="AG733" s="405" t="s">
        <v>1836</v>
      </c>
      <c r="AH733" s="405" t="s">
        <v>1024</v>
      </c>
      <c r="AI733" s="405">
        <v>500</v>
      </c>
      <c r="AJ733" s="405">
        <v>100</v>
      </c>
      <c r="AK733" s="405">
        <v>500</v>
      </c>
      <c r="AL733" s="400">
        <v>1.9E-2</v>
      </c>
      <c r="AM733" s="400">
        <v>0.2</v>
      </c>
      <c r="AN733" s="400" t="s">
        <v>1798</v>
      </c>
      <c r="AO733" s="401" t="s">
        <v>1678</v>
      </c>
      <c r="AP733" s="401" t="s">
        <v>24</v>
      </c>
      <c r="AQ733" s="407" t="s">
        <v>966</v>
      </c>
      <c r="AR733" s="400">
        <v>5.0672999999999994E-3</v>
      </c>
      <c r="AS733" s="400">
        <v>5.0672999999999994E-3</v>
      </c>
      <c r="AT733" s="400"/>
      <c r="AX733" s="226"/>
      <c r="AY733" s="212"/>
      <c r="AZ733" s="212"/>
      <c r="BA733" s="212"/>
      <c r="BB733" s="214"/>
      <c r="BC733" s="212"/>
      <c r="BD733" s="212"/>
      <c r="BE733" s="212"/>
      <c r="BF733" s="212"/>
      <c r="BG733" s="214"/>
      <c r="BH733" s="214"/>
      <c r="BI733" s="227"/>
      <c r="BJ733" s="227"/>
      <c r="BK733" s="227"/>
      <c r="BL733" s="214"/>
      <c r="BM733" s="214"/>
      <c r="BN733" s="214"/>
      <c r="BO733" s="214"/>
      <c r="BP733" s="214"/>
      <c r="BQ733" s="214"/>
      <c r="BR733" s="214"/>
      <c r="BS733" s="214"/>
      <c r="BT733" s="215"/>
      <c r="BU733" s="216"/>
      <c r="BV733" s="217"/>
      <c r="BW733" s="213"/>
    </row>
    <row r="734" spans="2:75" ht="15.75" customHeight="1">
      <c r="B734" s="394" t="s">
        <v>1520</v>
      </c>
      <c r="C734" s="395">
        <v>25079578000106</v>
      </c>
      <c r="D734" s="396" t="s">
        <v>24</v>
      </c>
      <c r="E734" s="396" t="s">
        <v>912</v>
      </c>
      <c r="F734" s="396" t="s">
        <v>913</v>
      </c>
      <c r="G734" s="397" t="s">
        <v>62</v>
      </c>
      <c r="H734" s="397" t="s">
        <v>1692</v>
      </c>
      <c r="I734" s="397" t="s">
        <v>62</v>
      </c>
      <c r="J734" s="397" t="s">
        <v>904</v>
      </c>
      <c r="K734" s="398" t="s">
        <v>81</v>
      </c>
      <c r="L734" s="399"/>
      <c r="M734" s="399" t="s">
        <v>1775</v>
      </c>
      <c r="N734" s="398">
        <v>433454</v>
      </c>
      <c r="O734" s="398" t="s">
        <v>1675</v>
      </c>
      <c r="P734" s="402">
        <v>42733</v>
      </c>
      <c r="Q734" s="403">
        <v>288190219.75</v>
      </c>
      <c r="R734" s="403">
        <v>504965249.98210323</v>
      </c>
      <c r="S734" s="398">
        <v>31</v>
      </c>
      <c r="T734" s="400">
        <v>9.0160070618713117E-2</v>
      </c>
      <c r="U734" s="400">
        <v>1.1655168304540284</v>
      </c>
      <c r="V734" s="400">
        <v>6.0264064424401242E-2</v>
      </c>
      <c r="W734" s="400">
        <v>0.59078933843825021</v>
      </c>
      <c r="X734" s="400">
        <v>0.10057784823689175</v>
      </c>
      <c r="Y734" s="400">
        <v>0.76270009420756857</v>
      </c>
      <c r="Z734" s="400">
        <v>0.18316998628832493</v>
      </c>
      <c r="AA734" s="400">
        <v>1.0411975836224221</v>
      </c>
      <c r="AB734" s="400">
        <v>2.400341586140195E-2</v>
      </c>
      <c r="AC734" s="404">
        <v>-1.5972759170065864</v>
      </c>
      <c r="AD734" s="607" t="s">
        <v>62</v>
      </c>
      <c r="AE734" s="401" t="s">
        <v>462</v>
      </c>
      <c r="AF734" s="401" t="s">
        <v>462</v>
      </c>
      <c r="AG734" s="405" t="s">
        <v>1839</v>
      </c>
      <c r="AH734" s="405" t="s">
        <v>1024</v>
      </c>
      <c r="AI734" s="405">
        <v>1000</v>
      </c>
      <c r="AJ734" s="405">
        <v>100</v>
      </c>
      <c r="AK734" s="405">
        <v>100</v>
      </c>
      <c r="AL734" s="400">
        <v>0.02</v>
      </c>
      <c r="AM734" s="400">
        <v>0.2</v>
      </c>
      <c r="AN734" s="400" t="s">
        <v>103</v>
      </c>
      <c r="AO734" s="401" t="s">
        <v>1678</v>
      </c>
      <c r="AP734" s="401" t="s">
        <v>24</v>
      </c>
      <c r="AQ734" s="407" t="s">
        <v>972</v>
      </c>
      <c r="AR734" s="400" t="s">
        <v>62</v>
      </c>
      <c r="AS734" s="400" t="s">
        <v>62</v>
      </c>
      <c r="AT734" s="400"/>
      <c r="AX734" s="226"/>
      <c r="AY734" s="212"/>
      <c r="AZ734" s="212"/>
      <c r="BA734" s="212"/>
      <c r="BB734" s="214"/>
      <c r="BC734" s="212"/>
      <c r="BD734" s="212"/>
      <c r="BE734" s="212"/>
      <c r="BF734" s="212"/>
      <c r="BG734" s="214"/>
      <c r="BH734" s="214"/>
      <c r="BI734" s="227"/>
      <c r="BJ734" s="227"/>
      <c r="BK734" s="227"/>
      <c r="BL734" s="214"/>
      <c r="BM734" s="214"/>
      <c r="BN734" s="214"/>
      <c r="BO734" s="214"/>
      <c r="BP734" s="214"/>
      <c r="BQ734" s="214"/>
      <c r="BR734" s="214"/>
      <c r="BS734" s="214"/>
      <c r="BT734" s="215"/>
      <c r="BU734" s="216"/>
      <c r="BV734" s="217"/>
      <c r="BW734" s="213"/>
    </row>
    <row r="735" spans="2:75" ht="15.75" customHeight="1">
      <c r="B735" s="394" t="s">
        <v>688</v>
      </c>
      <c r="C735" s="395">
        <v>7088369000147</v>
      </c>
      <c r="D735" s="396" t="s">
        <v>24</v>
      </c>
      <c r="E735" s="396" t="s">
        <v>912</v>
      </c>
      <c r="F735" s="396" t="s">
        <v>913</v>
      </c>
      <c r="G735" s="397" t="s">
        <v>62</v>
      </c>
      <c r="H735" s="397" t="s">
        <v>1693</v>
      </c>
      <c r="I735" s="397" t="s">
        <v>62</v>
      </c>
      <c r="J735" s="397" t="s">
        <v>904</v>
      </c>
      <c r="K735" s="398" t="s">
        <v>81</v>
      </c>
      <c r="L735" s="399"/>
      <c r="M735" s="399" t="s">
        <v>62</v>
      </c>
      <c r="N735" s="398">
        <v>174378</v>
      </c>
      <c r="O735" s="398" t="s">
        <v>1675</v>
      </c>
      <c r="P735" s="402">
        <v>38317</v>
      </c>
      <c r="Q735" s="403">
        <v>96324749.730000004</v>
      </c>
      <c r="R735" s="403">
        <v>97270906.466230229</v>
      </c>
      <c r="S735" s="398">
        <v>31</v>
      </c>
      <c r="T735" s="400">
        <v>0.15985360711617513</v>
      </c>
      <c r="U735" s="400">
        <v>2.0664587796365157</v>
      </c>
      <c r="V735" s="400">
        <v>0.16827589250262909</v>
      </c>
      <c r="W735" s="400">
        <v>1.649666416566494</v>
      </c>
      <c r="X735" s="400">
        <v>0.15155287865223865</v>
      </c>
      <c r="Y735" s="400">
        <v>1.1492530099992004</v>
      </c>
      <c r="Z735" s="400">
        <v>0.33912284461212705</v>
      </c>
      <c r="AA735" s="400">
        <v>1.9276841884210736</v>
      </c>
      <c r="AB735" s="400">
        <v>6.385943524005594E-2</v>
      </c>
      <c r="AC735" s="404">
        <v>0.94669214639952759</v>
      </c>
      <c r="AD735" s="607">
        <v>9489380000144</v>
      </c>
      <c r="AE735" s="401" t="s">
        <v>686</v>
      </c>
      <c r="AF735" s="401" t="s">
        <v>1023</v>
      </c>
      <c r="AG735" s="405" t="s">
        <v>96</v>
      </c>
      <c r="AH735" s="405" t="s">
        <v>1019</v>
      </c>
      <c r="AI735" s="405">
        <v>20000</v>
      </c>
      <c r="AJ735" s="405">
        <v>10000</v>
      </c>
      <c r="AK735" s="405">
        <v>20000</v>
      </c>
      <c r="AL735" s="400">
        <v>1.95E-2</v>
      </c>
      <c r="AM735" s="400">
        <v>0.2</v>
      </c>
      <c r="AN735" s="400" t="s">
        <v>103</v>
      </c>
      <c r="AO735" s="401" t="s">
        <v>1678</v>
      </c>
      <c r="AP735" s="401" t="s">
        <v>24</v>
      </c>
      <c r="AQ735" s="407" t="s">
        <v>962</v>
      </c>
      <c r="AR735" s="400">
        <v>3.8999999999999998E-3</v>
      </c>
      <c r="AS735" s="400">
        <v>3.8999999999999998E-3</v>
      </c>
      <c r="AT735" s="400"/>
      <c r="AX735" s="226"/>
      <c r="AY735" s="212"/>
      <c r="AZ735" s="212"/>
      <c r="BA735" s="212"/>
      <c r="BB735" s="214"/>
      <c r="BC735" s="212"/>
      <c r="BD735" s="212"/>
      <c r="BE735" s="212"/>
      <c r="BF735" s="212"/>
      <c r="BG735" s="214"/>
      <c r="BH735" s="214"/>
      <c r="BI735" s="227"/>
      <c r="BJ735" s="227"/>
      <c r="BK735" s="227"/>
      <c r="BL735" s="214"/>
      <c r="BM735" s="214"/>
      <c r="BN735" s="214"/>
      <c r="BO735" s="214"/>
      <c r="BP735" s="214"/>
      <c r="BQ735" s="214"/>
      <c r="BR735" s="214"/>
      <c r="BS735" s="214"/>
      <c r="BT735" s="215"/>
      <c r="BU735" s="216"/>
      <c r="BV735" s="217"/>
      <c r="BW735" s="213"/>
    </row>
    <row r="736" spans="2:75" ht="15.75" customHeight="1">
      <c r="B736" s="394" t="s">
        <v>112</v>
      </c>
      <c r="C736" s="395">
        <v>21377860000119</v>
      </c>
      <c r="D736" s="396" t="s">
        <v>24</v>
      </c>
      <c r="E736" s="396" t="s">
        <v>911</v>
      </c>
      <c r="F736" s="396" t="s">
        <v>915</v>
      </c>
      <c r="G736" s="397" t="s">
        <v>62</v>
      </c>
      <c r="H736" s="397" t="s">
        <v>1693</v>
      </c>
      <c r="I736" s="397" t="s">
        <v>62</v>
      </c>
      <c r="J736" s="397"/>
      <c r="K736" s="398" t="s">
        <v>81</v>
      </c>
      <c r="L736" s="399"/>
      <c r="M736" s="399" t="s">
        <v>1775</v>
      </c>
      <c r="N736" s="398">
        <v>390887</v>
      </c>
      <c r="O736" s="398" t="s">
        <v>1675</v>
      </c>
      <c r="P736" s="402">
        <v>42081</v>
      </c>
      <c r="Q736" s="403">
        <v>27696919.77</v>
      </c>
      <c r="R736" s="403">
        <v>28561909.635119047</v>
      </c>
      <c r="S736" s="398">
        <v>31</v>
      </c>
      <c r="T736" s="400">
        <v>-5.8080119418409404E-2</v>
      </c>
      <c r="U736" s="400">
        <v>-0.7508130398789411</v>
      </c>
      <c r="V736" s="400">
        <v>-0.10221972782402755</v>
      </c>
      <c r="W736" s="400">
        <v>-1.0020951283870403</v>
      </c>
      <c r="X736" s="400">
        <v>-0.16624917626613411</v>
      </c>
      <c r="Y736" s="400">
        <v>-1.2606977045428758</v>
      </c>
      <c r="Z736" s="400">
        <v>-0.54162308772712475</v>
      </c>
      <c r="AA736" s="400">
        <v>-3.0787612184886766</v>
      </c>
      <c r="AB736" s="400">
        <v>0.19124939016443013</v>
      </c>
      <c r="AC736" s="404">
        <v>-0.9758701553999638</v>
      </c>
      <c r="AD736" s="607">
        <v>28971394000144</v>
      </c>
      <c r="AE736" s="401" t="s">
        <v>110</v>
      </c>
      <c r="AF736" s="401" t="s">
        <v>1018</v>
      </c>
      <c r="AG736" s="405" t="s">
        <v>1835</v>
      </c>
      <c r="AH736" s="405" t="s">
        <v>1019</v>
      </c>
      <c r="AI736" s="405">
        <v>5000</v>
      </c>
      <c r="AJ736" s="405">
        <v>1000</v>
      </c>
      <c r="AK736" s="405">
        <v>1000</v>
      </c>
      <c r="AL736" s="400">
        <v>0.02</v>
      </c>
      <c r="AM736" s="400">
        <v>0.2</v>
      </c>
      <c r="AN736" s="400" t="s">
        <v>103</v>
      </c>
      <c r="AO736" s="401" t="s">
        <v>1678</v>
      </c>
      <c r="AP736" s="401" t="s">
        <v>24</v>
      </c>
      <c r="AQ736" s="407" t="s">
        <v>966</v>
      </c>
      <c r="AR736" s="400" t="s">
        <v>62</v>
      </c>
      <c r="AS736" s="400" t="s">
        <v>62</v>
      </c>
      <c r="AT736" s="400"/>
      <c r="AX736" s="226"/>
      <c r="AY736" s="212"/>
      <c r="AZ736" s="212"/>
      <c r="BA736" s="212"/>
      <c r="BB736" s="214"/>
      <c r="BC736" s="212"/>
      <c r="BD736" s="212"/>
      <c r="BE736" s="212"/>
      <c r="BF736" s="212"/>
      <c r="BG736" s="214"/>
      <c r="BH736" s="214"/>
      <c r="BI736" s="227"/>
      <c r="BJ736" s="227"/>
      <c r="BK736" s="227"/>
      <c r="BL736" s="214"/>
      <c r="BM736" s="214"/>
      <c r="BN736" s="214"/>
      <c r="BO736" s="214"/>
      <c r="BP736" s="214"/>
      <c r="BQ736" s="214"/>
      <c r="BR736" s="214"/>
      <c r="BS736" s="214"/>
      <c r="BT736" s="215"/>
      <c r="BU736" s="216"/>
      <c r="BV736" s="217"/>
      <c r="BW736" s="213"/>
    </row>
    <row r="737" spans="2:75" ht="15.75" customHeight="1">
      <c r="B737" s="394" t="s">
        <v>1038</v>
      </c>
      <c r="C737" s="395">
        <v>43984537000146</v>
      </c>
      <c r="D737" s="396" t="s">
        <v>24</v>
      </c>
      <c r="E737" s="396" t="s">
        <v>911</v>
      </c>
      <c r="F737" s="396" t="s">
        <v>915</v>
      </c>
      <c r="G737" s="397" t="s">
        <v>62</v>
      </c>
      <c r="H737" s="397" t="s">
        <v>1693</v>
      </c>
      <c r="I737" s="397" t="s">
        <v>62</v>
      </c>
      <c r="J737" s="397" t="s">
        <v>907</v>
      </c>
      <c r="K737" s="398" t="s">
        <v>81</v>
      </c>
      <c r="L737" s="399"/>
      <c r="M737" s="399" t="s">
        <v>62</v>
      </c>
      <c r="N737" s="398">
        <v>622435</v>
      </c>
      <c r="O737" s="398" t="s">
        <v>1675</v>
      </c>
      <c r="P737" s="402">
        <v>44510</v>
      </c>
      <c r="Q737" s="403">
        <v>267796122.50999999</v>
      </c>
      <c r="R737" s="403" t="s">
        <v>1781</v>
      </c>
      <c r="S737" s="398">
        <v>31</v>
      </c>
      <c r="T737" s="400">
        <v>0.15986533431171557</v>
      </c>
      <c r="U737" s="400">
        <v>2.066610379382197</v>
      </c>
      <c r="V737" s="400" t="s">
        <v>1781</v>
      </c>
      <c r="W737" s="400" t="s">
        <v>1781</v>
      </c>
      <c r="X737" s="400" t="s">
        <v>1781</v>
      </c>
      <c r="Y737" s="400" t="s">
        <v>1781</v>
      </c>
      <c r="Z737" s="400" t="s">
        <v>1781</v>
      </c>
      <c r="AA737" s="400" t="s">
        <v>1781</v>
      </c>
      <c r="AB737" s="400" t="s">
        <v>1781</v>
      </c>
      <c r="AC737" s="404" t="s">
        <v>1781</v>
      </c>
      <c r="AD737" s="607">
        <v>29726133000121</v>
      </c>
      <c r="AE737" s="401" t="s">
        <v>107</v>
      </c>
      <c r="AF737" s="401" t="s">
        <v>1018</v>
      </c>
      <c r="AG737" s="405" t="s">
        <v>1835</v>
      </c>
      <c r="AH737" s="405" t="s">
        <v>1024</v>
      </c>
      <c r="AI737" s="405">
        <v>500</v>
      </c>
      <c r="AJ737" s="405">
        <v>100</v>
      </c>
      <c r="AK737" s="405">
        <v>100</v>
      </c>
      <c r="AL737" s="400">
        <v>0</v>
      </c>
      <c r="AM737" s="400" t="s">
        <v>62</v>
      </c>
      <c r="AN737" s="400" t="s">
        <v>1798</v>
      </c>
      <c r="AO737" s="401" t="s">
        <v>1678</v>
      </c>
      <c r="AP737" s="401" t="s">
        <v>24</v>
      </c>
      <c r="AQ737" s="407" t="s">
        <v>966</v>
      </c>
      <c r="AR737" s="400">
        <v>4.0000000000000001E-3</v>
      </c>
      <c r="AS737" s="400">
        <v>4.0000000000000001E-3</v>
      </c>
      <c r="AT737" s="400"/>
      <c r="AX737" s="226"/>
      <c r="AY737" s="212"/>
      <c r="AZ737" s="212"/>
      <c r="BA737" s="212"/>
      <c r="BB737" s="214"/>
      <c r="BC737" s="212"/>
      <c r="BD737" s="212"/>
      <c r="BE737" s="212"/>
      <c r="BF737" s="212"/>
      <c r="BG737" s="214"/>
      <c r="BH737" s="214"/>
      <c r="BI737" s="227"/>
      <c r="BJ737" s="227"/>
      <c r="BK737" s="227"/>
      <c r="BL737" s="214"/>
      <c r="BM737" s="214"/>
      <c r="BN737" s="214"/>
      <c r="BO737" s="214"/>
      <c r="BP737" s="214"/>
      <c r="BQ737" s="214"/>
      <c r="BR737" s="214"/>
      <c r="BS737" s="214"/>
      <c r="BT737" s="215"/>
      <c r="BU737" s="216"/>
      <c r="BV737" s="217"/>
      <c r="BW737" s="213"/>
    </row>
    <row r="738" spans="2:75" ht="15.75" customHeight="1">
      <c r="B738" s="394" t="s">
        <v>1042</v>
      </c>
      <c r="C738" s="395">
        <v>24029438000160</v>
      </c>
      <c r="D738" s="396" t="s">
        <v>24</v>
      </c>
      <c r="E738" s="396" t="s">
        <v>911</v>
      </c>
      <c r="F738" s="396" t="s">
        <v>915</v>
      </c>
      <c r="G738" s="397" t="s">
        <v>62</v>
      </c>
      <c r="H738" s="397" t="s">
        <v>1693</v>
      </c>
      <c r="I738" s="397" t="s">
        <v>62</v>
      </c>
      <c r="J738" s="397" t="s">
        <v>907</v>
      </c>
      <c r="K738" s="398" t="s">
        <v>81</v>
      </c>
      <c r="L738" s="399"/>
      <c r="M738" s="399" t="s">
        <v>62</v>
      </c>
      <c r="N738" s="398">
        <v>416770</v>
      </c>
      <c r="O738" s="398" t="s">
        <v>1675</v>
      </c>
      <c r="P738" s="402">
        <v>42489</v>
      </c>
      <c r="Q738" s="403">
        <v>180007376.41999999</v>
      </c>
      <c r="R738" s="403">
        <v>294233640.84698391</v>
      </c>
      <c r="S738" s="398">
        <v>31</v>
      </c>
      <c r="T738" s="400">
        <v>-9.2737345806140903E-3</v>
      </c>
      <c r="U738" s="400">
        <v>-0.11988337698380043</v>
      </c>
      <c r="V738" s="400">
        <v>-1.6599780582580159E-3</v>
      </c>
      <c r="W738" s="400">
        <v>-1.6273335498147627E-2</v>
      </c>
      <c r="X738" s="400">
        <v>1.3446137951721227E-2</v>
      </c>
      <c r="Y738" s="400">
        <v>0.10196450672071639</v>
      </c>
      <c r="Z738" s="400">
        <v>4.5303891192118861E-2</v>
      </c>
      <c r="AA738" s="400">
        <v>0.25752200452577029</v>
      </c>
      <c r="AB738" s="400">
        <v>0.10488551967150625</v>
      </c>
      <c r="AC738" s="404">
        <v>-0.88968394265651496</v>
      </c>
      <c r="AD738" s="607">
        <v>23884632000160</v>
      </c>
      <c r="AE738" s="401" t="s">
        <v>120</v>
      </c>
      <c r="AF738" s="401" t="s">
        <v>1028</v>
      </c>
      <c r="AG738" s="405" t="s">
        <v>1836</v>
      </c>
      <c r="AH738" s="405" t="s">
        <v>1024</v>
      </c>
      <c r="AI738" s="405">
        <v>5000</v>
      </c>
      <c r="AJ738" s="405">
        <v>5000</v>
      </c>
      <c r="AK738" s="405">
        <v>5000</v>
      </c>
      <c r="AL738" s="400">
        <v>1.9E-2</v>
      </c>
      <c r="AM738" s="400">
        <v>0.2</v>
      </c>
      <c r="AN738" s="400" t="s">
        <v>103</v>
      </c>
      <c r="AO738" s="401" t="s">
        <v>1678</v>
      </c>
      <c r="AP738" s="401" t="s">
        <v>24</v>
      </c>
      <c r="AQ738" s="407" t="s">
        <v>962</v>
      </c>
      <c r="AR738" s="400">
        <v>3.8E-3</v>
      </c>
      <c r="AS738" s="400">
        <v>3.8E-3</v>
      </c>
      <c r="AT738" s="400"/>
      <c r="AX738" s="226"/>
      <c r="AY738" s="212"/>
      <c r="AZ738" s="212"/>
      <c r="BA738" s="212"/>
      <c r="BB738" s="214"/>
      <c r="BC738" s="212"/>
      <c r="BD738" s="212"/>
      <c r="BE738" s="212"/>
      <c r="BF738" s="212"/>
      <c r="BG738" s="214"/>
      <c r="BH738" s="214"/>
      <c r="BI738" s="227"/>
      <c r="BJ738" s="227"/>
      <c r="BK738" s="227"/>
      <c r="BL738" s="214"/>
      <c r="BM738" s="214"/>
      <c r="BN738" s="214"/>
      <c r="BO738" s="214"/>
      <c r="BP738" s="214"/>
      <c r="BQ738" s="214"/>
      <c r="BR738" s="214"/>
      <c r="BS738" s="214"/>
      <c r="BT738" s="215"/>
      <c r="BU738" s="216"/>
      <c r="BV738" s="217"/>
      <c r="BW738" s="213"/>
    </row>
    <row r="739" spans="2:75" ht="15.75" customHeight="1">
      <c r="B739" s="394" t="s">
        <v>122</v>
      </c>
      <c r="C739" s="395">
        <v>23951048000180</v>
      </c>
      <c r="D739" s="396" t="s">
        <v>24</v>
      </c>
      <c r="E739" s="396" t="s">
        <v>911</v>
      </c>
      <c r="F739" s="396" t="s">
        <v>915</v>
      </c>
      <c r="G739" s="397" t="s">
        <v>62</v>
      </c>
      <c r="H739" s="397" t="s">
        <v>1693</v>
      </c>
      <c r="I739" s="397" t="s">
        <v>62</v>
      </c>
      <c r="J739" s="397" t="s">
        <v>907</v>
      </c>
      <c r="K739" s="398" t="s">
        <v>81</v>
      </c>
      <c r="L739" s="399"/>
      <c r="M739" s="399" t="s">
        <v>62</v>
      </c>
      <c r="N739" s="398">
        <v>443123</v>
      </c>
      <c r="O739" s="398" t="s">
        <v>1675</v>
      </c>
      <c r="P739" s="402">
        <v>42916</v>
      </c>
      <c r="Q739" s="403">
        <v>167047352.06</v>
      </c>
      <c r="R739" s="403">
        <v>350390520.2084921</v>
      </c>
      <c r="S739" s="398">
        <v>31</v>
      </c>
      <c r="T739" s="400">
        <v>-3.6175431984517559E-3</v>
      </c>
      <c r="U739" s="400">
        <v>-4.676468700341619E-2</v>
      </c>
      <c r="V739" s="400">
        <v>9.2363258431296114E-3</v>
      </c>
      <c r="W739" s="400">
        <v>9.0546877091369896E-2</v>
      </c>
      <c r="X739" s="400">
        <v>4.8406293326268335E-2</v>
      </c>
      <c r="Y739" s="400">
        <v>0.36707371580695702</v>
      </c>
      <c r="Z739" s="400">
        <v>7.6948954297145322E-2</v>
      </c>
      <c r="AA739" s="400">
        <v>0.43740280217276301</v>
      </c>
      <c r="AB739" s="400">
        <v>0.10259479089435568</v>
      </c>
      <c r="AC739" s="404">
        <v>-0.80606967672992702</v>
      </c>
      <c r="AD739" s="607">
        <v>26744792000100</v>
      </c>
      <c r="AE739" s="401" t="s">
        <v>120</v>
      </c>
      <c r="AF739" s="401" t="s">
        <v>1028</v>
      </c>
      <c r="AG739" s="405" t="s">
        <v>1836</v>
      </c>
      <c r="AH739" s="405" t="s">
        <v>1024</v>
      </c>
      <c r="AI739" s="405">
        <v>5000</v>
      </c>
      <c r="AJ739" s="405">
        <v>5000</v>
      </c>
      <c r="AK739" s="405">
        <v>5000</v>
      </c>
      <c r="AL739" s="400">
        <v>1.9E-2</v>
      </c>
      <c r="AM739" s="400">
        <v>0.2</v>
      </c>
      <c r="AN739" s="400" t="s">
        <v>103</v>
      </c>
      <c r="AO739" s="401" t="s">
        <v>1678</v>
      </c>
      <c r="AP739" s="401" t="s">
        <v>24</v>
      </c>
      <c r="AQ739" s="407" t="s">
        <v>962</v>
      </c>
      <c r="AR739" s="400">
        <v>3.8E-3</v>
      </c>
      <c r="AS739" s="400">
        <v>3.8E-3</v>
      </c>
      <c r="AT739" s="400"/>
      <c r="AX739" s="226"/>
      <c r="AY739" s="212"/>
      <c r="AZ739" s="212"/>
      <c r="BA739" s="212"/>
      <c r="BB739" s="214"/>
      <c r="BC739" s="212"/>
      <c r="BD739" s="212"/>
      <c r="BE739" s="212"/>
      <c r="BF739" s="212"/>
      <c r="BG739" s="214"/>
      <c r="BH739" s="214"/>
      <c r="BI739" s="227"/>
      <c r="BJ739" s="227"/>
      <c r="BK739" s="227"/>
      <c r="BL739" s="214"/>
      <c r="BM739" s="214"/>
      <c r="BN739" s="214"/>
      <c r="BO739" s="214"/>
      <c r="BP739" s="214"/>
      <c r="BQ739" s="214"/>
      <c r="BR739" s="214"/>
      <c r="BS739" s="214"/>
      <c r="BT739" s="215"/>
      <c r="BU739" s="216"/>
      <c r="BV739" s="217"/>
      <c r="BW739" s="213"/>
    </row>
    <row r="740" spans="2:75" ht="15.75" customHeight="1">
      <c r="B740" s="394" t="s">
        <v>1043</v>
      </c>
      <c r="C740" s="395">
        <v>27739651000154</v>
      </c>
      <c r="D740" s="396" t="s">
        <v>24</v>
      </c>
      <c r="E740" s="396" t="s">
        <v>911</v>
      </c>
      <c r="F740" s="396" t="s">
        <v>915</v>
      </c>
      <c r="G740" s="397" t="s">
        <v>62</v>
      </c>
      <c r="H740" s="397" t="s">
        <v>1693</v>
      </c>
      <c r="I740" s="397" t="s">
        <v>62</v>
      </c>
      <c r="J740" s="397" t="s">
        <v>907</v>
      </c>
      <c r="K740" s="398" t="s">
        <v>81</v>
      </c>
      <c r="L740" s="399"/>
      <c r="M740" s="399" t="s">
        <v>62</v>
      </c>
      <c r="N740" s="398">
        <v>443999</v>
      </c>
      <c r="O740" s="398" t="s">
        <v>1675</v>
      </c>
      <c r="P740" s="402">
        <v>42916</v>
      </c>
      <c r="Q740" s="403">
        <v>16001159.949999999</v>
      </c>
      <c r="R740" s="403">
        <v>24347644.640119031</v>
      </c>
      <c r="S740" s="398">
        <v>31</v>
      </c>
      <c r="T740" s="400">
        <v>-3.8080724299109914E-3</v>
      </c>
      <c r="U740" s="400">
        <v>-4.9227695566245767E-2</v>
      </c>
      <c r="V740" s="400">
        <v>8.9296756441712422E-3</v>
      </c>
      <c r="W740" s="400">
        <v>8.7540679784485001E-2</v>
      </c>
      <c r="X740" s="400">
        <v>4.7814628372576884E-2</v>
      </c>
      <c r="Y740" s="400">
        <v>0.36258701298093393</v>
      </c>
      <c r="Z740" s="400">
        <v>7.6825681220950015E-2</v>
      </c>
      <c r="AA740" s="400">
        <v>0.43670207804398453</v>
      </c>
      <c r="AB740" s="400">
        <v>9.5249670969270825E-2</v>
      </c>
      <c r="AC740" s="404">
        <v>-0.87904503871699458</v>
      </c>
      <c r="AD740" s="607">
        <v>38281201000187</v>
      </c>
      <c r="AE740" s="401" t="s">
        <v>107</v>
      </c>
      <c r="AF740" s="401" t="s">
        <v>1018</v>
      </c>
      <c r="AG740" s="405" t="s">
        <v>1835</v>
      </c>
      <c r="AH740" s="405" t="s">
        <v>1024</v>
      </c>
      <c r="AI740" s="405">
        <v>5000</v>
      </c>
      <c r="AJ740" s="405">
        <v>5000</v>
      </c>
      <c r="AK740" s="405">
        <v>5000</v>
      </c>
      <c r="AL740" s="400">
        <v>0</v>
      </c>
      <c r="AM740" s="400" t="s">
        <v>62</v>
      </c>
      <c r="AN740" s="400" t="s">
        <v>1798</v>
      </c>
      <c r="AO740" s="401" t="s">
        <v>1678</v>
      </c>
      <c r="AP740" s="401" t="s">
        <v>24</v>
      </c>
      <c r="AQ740" s="407" t="s">
        <v>966</v>
      </c>
      <c r="AR740" s="400">
        <v>3.8E-3</v>
      </c>
      <c r="AS740" s="400">
        <v>3.8E-3</v>
      </c>
      <c r="AT740" s="400"/>
      <c r="AX740" s="226"/>
      <c r="AY740" s="212"/>
      <c r="AZ740" s="212"/>
      <c r="BA740" s="212"/>
      <c r="BB740" s="214"/>
      <c r="BC740" s="212"/>
      <c r="BD740" s="212"/>
      <c r="BE740" s="212"/>
      <c r="BF740" s="212"/>
      <c r="BG740" s="214"/>
      <c r="BH740" s="214"/>
      <c r="BI740" s="227"/>
      <c r="BJ740" s="227"/>
      <c r="BK740" s="227"/>
      <c r="BL740" s="214"/>
      <c r="BM740" s="214"/>
      <c r="BN740" s="214"/>
      <c r="BO740" s="214"/>
      <c r="BP740" s="214"/>
      <c r="BQ740" s="214"/>
      <c r="BR740" s="214"/>
      <c r="BS740" s="214"/>
      <c r="BT740" s="215"/>
      <c r="BU740" s="216"/>
      <c r="BV740" s="217"/>
      <c r="BW740" s="213"/>
    </row>
    <row r="741" spans="2:75" ht="15.75" customHeight="1">
      <c r="B741" s="394" t="s">
        <v>1106</v>
      </c>
      <c r="C741" s="395">
        <v>28235629000130</v>
      </c>
      <c r="D741" s="396" t="s">
        <v>24</v>
      </c>
      <c r="E741" s="396" t="s">
        <v>911</v>
      </c>
      <c r="F741" s="396" t="s">
        <v>915</v>
      </c>
      <c r="G741" s="397" t="s">
        <v>62</v>
      </c>
      <c r="H741" s="397" t="s">
        <v>1692</v>
      </c>
      <c r="I741" s="397" t="s">
        <v>62</v>
      </c>
      <c r="J741" s="397" t="s">
        <v>907</v>
      </c>
      <c r="K741" s="398" t="s">
        <v>81</v>
      </c>
      <c r="L741" s="399"/>
      <c r="M741" s="399" t="s">
        <v>1775</v>
      </c>
      <c r="N741" s="398">
        <v>455156</v>
      </c>
      <c r="O741" s="398" t="s">
        <v>1675</v>
      </c>
      <c r="P741" s="402">
        <v>43087</v>
      </c>
      <c r="Q741" s="403">
        <v>7151680.6200000001</v>
      </c>
      <c r="R741" s="403">
        <v>7452142.4110714272</v>
      </c>
      <c r="S741" s="398">
        <v>31</v>
      </c>
      <c r="T741" s="400">
        <v>0.14934913337763911</v>
      </c>
      <c r="U741" s="400">
        <v>1.9306653973409058</v>
      </c>
      <c r="V741" s="400">
        <v>0.16465091867102943</v>
      </c>
      <c r="W741" s="400">
        <v>1.6141295520638805</v>
      </c>
      <c r="X741" s="400">
        <v>0.21248781592967325</v>
      </c>
      <c r="Y741" s="400">
        <v>1.6113337088482009</v>
      </c>
      <c r="Z741" s="400">
        <v>0.20809433797371524</v>
      </c>
      <c r="AA741" s="400">
        <v>1.1828756787844457</v>
      </c>
      <c r="AB741" s="400">
        <v>3.4828128222406801E-2</v>
      </c>
      <c r="AC741" s="404">
        <v>1.6055649215265875</v>
      </c>
      <c r="AD741" s="607">
        <v>17087932000116</v>
      </c>
      <c r="AE741" s="401" t="s">
        <v>107</v>
      </c>
      <c r="AF741" s="401" t="s">
        <v>1018</v>
      </c>
      <c r="AG741" s="405" t="s">
        <v>1835</v>
      </c>
      <c r="AH741" s="405" t="s">
        <v>1024</v>
      </c>
      <c r="AI741" s="405">
        <v>10000</v>
      </c>
      <c r="AJ741" s="405">
        <v>10000</v>
      </c>
      <c r="AK741" s="405">
        <v>10000</v>
      </c>
      <c r="AL741" s="400">
        <v>0</v>
      </c>
      <c r="AM741" s="400" t="s">
        <v>62</v>
      </c>
      <c r="AN741" s="400" t="s">
        <v>62</v>
      </c>
      <c r="AO741" s="401" t="s">
        <v>1678</v>
      </c>
      <c r="AP741" s="401" t="s">
        <v>24</v>
      </c>
      <c r="AQ741" s="407" t="s">
        <v>962</v>
      </c>
      <c r="AR741" s="400">
        <v>3.6099999999999999E-3</v>
      </c>
      <c r="AS741" s="400">
        <v>3.6099999999999999E-3</v>
      </c>
      <c r="AT741" s="400"/>
      <c r="AX741" s="226"/>
      <c r="AY741" s="212"/>
      <c r="AZ741" s="212"/>
      <c r="BA741" s="212"/>
      <c r="BB741" s="214"/>
      <c r="BC741" s="212"/>
      <c r="BD741" s="212"/>
      <c r="BE741" s="212"/>
      <c r="BF741" s="212"/>
      <c r="BG741" s="214"/>
      <c r="BH741" s="214"/>
      <c r="BI741" s="227"/>
      <c r="BJ741" s="227"/>
      <c r="BK741" s="227"/>
      <c r="BL741" s="214"/>
      <c r="BM741" s="214"/>
      <c r="BN741" s="214"/>
      <c r="BO741" s="214"/>
      <c r="BP741" s="214"/>
      <c r="BQ741" s="214"/>
      <c r="BR741" s="214"/>
      <c r="BS741" s="214"/>
      <c r="BT741" s="215"/>
      <c r="BU741" s="216"/>
      <c r="BV741" s="217"/>
      <c r="BW741" s="213"/>
    </row>
    <row r="742" spans="2:75" ht="15.75" customHeight="1">
      <c r="B742" s="394" t="s">
        <v>1107</v>
      </c>
      <c r="C742" s="395">
        <v>17087932000116</v>
      </c>
      <c r="D742" s="396" t="s">
        <v>24</v>
      </c>
      <c r="E742" s="396" t="s">
        <v>911</v>
      </c>
      <c r="F742" s="396" t="s">
        <v>915</v>
      </c>
      <c r="G742" s="397" t="s">
        <v>62</v>
      </c>
      <c r="H742" s="397" t="s">
        <v>1692</v>
      </c>
      <c r="I742" s="397" t="s">
        <v>62</v>
      </c>
      <c r="J742" s="397" t="s">
        <v>907</v>
      </c>
      <c r="K742" s="398" t="s">
        <v>81</v>
      </c>
      <c r="L742" s="399"/>
      <c r="M742" s="399" t="s">
        <v>1775</v>
      </c>
      <c r="N742" s="398">
        <v>323683</v>
      </c>
      <c r="O742" s="398" t="s">
        <v>1675</v>
      </c>
      <c r="P742" s="402">
        <v>41271</v>
      </c>
      <c r="Q742" s="403">
        <v>734712959.74000001</v>
      </c>
      <c r="R742" s="403">
        <v>871483576.71952331</v>
      </c>
      <c r="S742" s="398">
        <v>31</v>
      </c>
      <c r="T742" s="400">
        <v>0.15060440715405776</v>
      </c>
      <c r="U742" s="400">
        <v>1.9468925664547225</v>
      </c>
      <c r="V742" s="400">
        <v>0.16640626945485359</v>
      </c>
      <c r="W742" s="400">
        <v>1.6313378591737246</v>
      </c>
      <c r="X742" s="400">
        <v>0.21555831171001594</v>
      </c>
      <c r="Y742" s="400">
        <v>1.6346178361384915</v>
      </c>
      <c r="Z742" s="400">
        <v>0.21135478535868546</v>
      </c>
      <c r="AA742" s="400">
        <v>1.2014091187193887</v>
      </c>
      <c r="AB742" s="400">
        <v>3.5183919146447279E-2</v>
      </c>
      <c r="AC742" s="404">
        <v>1.6325121080804579</v>
      </c>
      <c r="AD742" s="607" t="s">
        <v>62</v>
      </c>
      <c r="AE742" s="401" t="s">
        <v>190</v>
      </c>
      <c r="AF742" s="401" t="s">
        <v>1026</v>
      </c>
      <c r="AG742" s="405" t="s">
        <v>1027</v>
      </c>
      <c r="AH742" s="405" t="s">
        <v>1024</v>
      </c>
      <c r="AI742" s="405">
        <v>20000</v>
      </c>
      <c r="AJ742" s="405">
        <v>1000</v>
      </c>
      <c r="AK742" s="405">
        <v>20000</v>
      </c>
      <c r="AL742" s="400">
        <v>1.9E-2</v>
      </c>
      <c r="AM742" s="400">
        <v>0.2</v>
      </c>
      <c r="AN742" s="400" t="s">
        <v>103</v>
      </c>
      <c r="AO742" s="401" t="s">
        <v>1678</v>
      </c>
      <c r="AP742" s="401" t="s">
        <v>24</v>
      </c>
      <c r="AQ742" s="407" t="s">
        <v>962</v>
      </c>
      <c r="AR742" s="400">
        <v>3.6099999999999999E-3</v>
      </c>
      <c r="AS742" s="400">
        <v>3.6099999999999999E-3</v>
      </c>
      <c r="AT742" s="400"/>
      <c r="AX742" s="226"/>
      <c r="AY742" s="212"/>
      <c r="AZ742" s="212"/>
      <c r="BA742" s="212"/>
      <c r="BB742" s="214"/>
      <c r="BC742" s="212"/>
      <c r="BD742" s="212"/>
      <c r="BE742" s="212"/>
      <c r="BF742" s="212"/>
      <c r="BG742" s="214"/>
      <c r="BH742" s="214"/>
      <c r="BI742" s="227"/>
      <c r="BJ742" s="227"/>
      <c r="BK742" s="227"/>
      <c r="BL742" s="214"/>
      <c r="BM742" s="214"/>
      <c r="BN742" s="214"/>
      <c r="BO742" s="214"/>
      <c r="BP742" s="214"/>
      <c r="BQ742" s="214"/>
      <c r="BR742" s="214"/>
      <c r="BS742" s="214"/>
      <c r="BT742" s="215"/>
      <c r="BU742" s="216"/>
      <c r="BV742" s="217"/>
      <c r="BW742" s="213"/>
    </row>
    <row r="743" spans="2:75" ht="15.75" customHeight="1">
      <c r="B743" s="394" t="s">
        <v>1121</v>
      </c>
      <c r="C743" s="395">
        <v>33346541000125</v>
      </c>
      <c r="D743" s="396" t="s">
        <v>24</v>
      </c>
      <c r="E743" s="396" t="s">
        <v>911</v>
      </c>
      <c r="F743" s="396" t="s">
        <v>915</v>
      </c>
      <c r="G743" s="397" t="s">
        <v>62</v>
      </c>
      <c r="H743" s="397" t="s">
        <v>1183</v>
      </c>
      <c r="I743" s="397" t="s">
        <v>62</v>
      </c>
      <c r="J743" s="397"/>
      <c r="K743" s="398" t="s">
        <v>81</v>
      </c>
      <c r="L743" s="399"/>
      <c r="M743" s="399" t="s">
        <v>62</v>
      </c>
      <c r="N743" s="398">
        <v>497258</v>
      </c>
      <c r="O743" s="398" t="s">
        <v>1675</v>
      </c>
      <c r="P743" s="402">
        <v>43616</v>
      </c>
      <c r="Q743" s="403">
        <v>222934343.90000001</v>
      </c>
      <c r="R743" s="403">
        <v>163084247.14857149</v>
      </c>
      <c r="S743" s="398">
        <v>31</v>
      </c>
      <c r="T743" s="400">
        <v>7.6467571268174606E-2</v>
      </c>
      <c r="U743" s="400">
        <v>0.98851121882886228</v>
      </c>
      <c r="V743" s="400">
        <v>9.9275318496678144E-2</v>
      </c>
      <c r="W743" s="400">
        <v>0.97323007165363107</v>
      </c>
      <c r="X743" s="400">
        <v>0.15066304221112525</v>
      </c>
      <c r="Y743" s="400">
        <v>1.1425052186180604</v>
      </c>
      <c r="Z743" s="400">
        <v>0.21628855984500905</v>
      </c>
      <c r="AA743" s="400">
        <v>1.22945429237143</v>
      </c>
      <c r="AB743" s="400">
        <v>5.2737606450054667E-2</v>
      </c>
      <c r="AC743" s="404">
        <v>-2.0835543773249574E-2</v>
      </c>
      <c r="AD743" s="607">
        <v>31556580000121</v>
      </c>
      <c r="AE743" s="401" t="s">
        <v>204</v>
      </c>
      <c r="AF743" s="401" t="s">
        <v>1045</v>
      </c>
      <c r="AG743" s="405" t="s">
        <v>1045</v>
      </c>
      <c r="AH743" s="405" t="s">
        <v>1024</v>
      </c>
      <c r="AI743" s="405">
        <v>25000</v>
      </c>
      <c r="AJ743" s="405">
        <v>10000</v>
      </c>
      <c r="AK743" s="405">
        <v>25000</v>
      </c>
      <c r="AL743" s="400">
        <v>1.9E-2</v>
      </c>
      <c r="AM743" s="400">
        <v>0.2</v>
      </c>
      <c r="AN743" s="400" t="s">
        <v>103</v>
      </c>
      <c r="AO743" s="401" t="s">
        <v>1678</v>
      </c>
      <c r="AP743" s="401" t="s">
        <v>24</v>
      </c>
      <c r="AQ743" s="407" t="s">
        <v>962</v>
      </c>
      <c r="AR743" s="400">
        <v>5.0666666666666664E-3</v>
      </c>
      <c r="AS743" s="400">
        <v>5.0666666666666664E-3</v>
      </c>
      <c r="AT743" s="400"/>
      <c r="AX743" s="226"/>
      <c r="AY743" s="212"/>
      <c r="AZ743" s="212"/>
      <c r="BA743" s="212"/>
      <c r="BB743" s="214"/>
      <c r="BC743" s="212"/>
      <c r="BD743" s="212"/>
      <c r="BE743" s="212"/>
      <c r="BF743" s="212"/>
      <c r="BG743" s="214"/>
      <c r="BH743" s="214"/>
      <c r="BI743" s="227"/>
      <c r="BJ743" s="227"/>
      <c r="BK743" s="227"/>
      <c r="BL743" s="214"/>
      <c r="BM743" s="214"/>
      <c r="BN743" s="214"/>
      <c r="BO743" s="214"/>
      <c r="BP743" s="214"/>
      <c r="BQ743" s="214"/>
      <c r="BR743" s="214"/>
      <c r="BS743" s="214"/>
      <c r="BT743" s="215"/>
      <c r="BU743" s="216"/>
      <c r="BV743" s="217"/>
      <c r="BW743" s="213"/>
    </row>
    <row r="744" spans="2:75" ht="15.75" customHeight="1">
      <c r="B744" s="394" t="s">
        <v>213</v>
      </c>
      <c r="C744" s="395">
        <v>34425904000180</v>
      </c>
      <c r="D744" s="396" t="s">
        <v>24</v>
      </c>
      <c r="E744" s="396" t="s">
        <v>911</v>
      </c>
      <c r="F744" s="396" t="s">
        <v>915</v>
      </c>
      <c r="G744" s="397" t="s">
        <v>62</v>
      </c>
      <c r="H744" s="397" t="s">
        <v>1692</v>
      </c>
      <c r="I744" s="397" t="s">
        <v>62</v>
      </c>
      <c r="J744" s="397"/>
      <c r="K744" s="398" t="s">
        <v>81</v>
      </c>
      <c r="L744" s="399"/>
      <c r="M744" s="399" t="s">
        <v>62</v>
      </c>
      <c r="N744" s="398">
        <v>508039</v>
      </c>
      <c r="O744" s="398" t="s">
        <v>1675</v>
      </c>
      <c r="P744" s="402">
        <v>43696</v>
      </c>
      <c r="Q744" s="403">
        <v>53019464.119999997</v>
      </c>
      <c r="R744" s="403">
        <v>76334008.325714201</v>
      </c>
      <c r="S744" s="398">
        <v>31</v>
      </c>
      <c r="T744" s="400">
        <v>6.0724610390157308E-2</v>
      </c>
      <c r="U744" s="400">
        <v>0.78499889082609187</v>
      </c>
      <c r="V744" s="400">
        <v>4.2527379418309197E-2</v>
      </c>
      <c r="W744" s="400">
        <v>0.41691051859891171</v>
      </c>
      <c r="X744" s="400">
        <v>0.33320954376847389</v>
      </c>
      <c r="Y744" s="400">
        <v>2.52678850142529</v>
      </c>
      <c r="Z744" s="400">
        <v>0.40493462482806586</v>
      </c>
      <c r="AA744" s="400">
        <v>2.3017796825751451</v>
      </c>
      <c r="AB744" s="400">
        <v>5.5757151166044613E-2</v>
      </c>
      <c r="AC744" s="404">
        <v>-0.96765802948170032</v>
      </c>
      <c r="AD744" s="607" t="s">
        <v>62</v>
      </c>
      <c r="AE744" s="401" t="s">
        <v>214</v>
      </c>
      <c r="AF744" s="401" t="s">
        <v>1018</v>
      </c>
      <c r="AG744" s="405" t="s">
        <v>1835</v>
      </c>
      <c r="AH744" s="405" t="s">
        <v>1024</v>
      </c>
      <c r="AI744" s="405">
        <v>1000</v>
      </c>
      <c r="AJ744" s="405">
        <v>1000</v>
      </c>
      <c r="AK744" s="405">
        <v>1000</v>
      </c>
      <c r="AL744" s="400">
        <v>0.02</v>
      </c>
      <c r="AM744" s="400">
        <v>0.25</v>
      </c>
      <c r="AN744" s="400" t="s">
        <v>62</v>
      </c>
      <c r="AO744" s="401" t="s">
        <v>1678</v>
      </c>
      <c r="AP744" s="401" t="s">
        <v>24</v>
      </c>
      <c r="AQ744" s="407" t="s">
        <v>966</v>
      </c>
      <c r="AR744" s="400">
        <v>4.6666666666666662E-3</v>
      </c>
      <c r="AS744" s="400">
        <v>4.6666666666666662E-3</v>
      </c>
      <c r="AT744" s="400"/>
      <c r="AX744" s="226"/>
      <c r="AY744" s="212"/>
      <c r="AZ744" s="212"/>
      <c r="BA744" s="212"/>
      <c r="BB744" s="214"/>
      <c r="BC744" s="212"/>
      <c r="BD744" s="212"/>
      <c r="BE744" s="212"/>
      <c r="BF744" s="212"/>
      <c r="BG744" s="214"/>
      <c r="BH744" s="214"/>
      <c r="BI744" s="227"/>
      <c r="BJ744" s="227"/>
      <c r="BK744" s="227"/>
      <c r="BL744" s="214"/>
      <c r="BM744" s="214"/>
      <c r="BN744" s="214"/>
      <c r="BO744" s="214"/>
      <c r="BP744" s="214"/>
      <c r="BQ744" s="214"/>
      <c r="BR744" s="214"/>
      <c r="BS744" s="214"/>
      <c r="BT744" s="215"/>
      <c r="BU744" s="216"/>
      <c r="BV744" s="217"/>
      <c r="BW744" s="213"/>
    </row>
    <row r="745" spans="2:75" ht="15.75" customHeight="1">
      <c r="B745" s="394" t="s">
        <v>812</v>
      </c>
      <c r="C745" s="395">
        <v>28428129000114</v>
      </c>
      <c r="D745" s="396" t="s">
        <v>24</v>
      </c>
      <c r="E745" s="396" t="s">
        <v>911</v>
      </c>
      <c r="F745" s="396" t="s">
        <v>915</v>
      </c>
      <c r="G745" s="397" t="s">
        <v>62</v>
      </c>
      <c r="H745" s="397" t="s">
        <v>1183</v>
      </c>
      <c r="I745" s="397" t="s">
        <v>62</v>
      </c>
      <c r="J745" s="397"/>
      <c r="K745" s="398" t="s">
        <v>81</v>
      </c>
      <c r="L745" s="399"/>
      <c r="M745" s="399" t="s">
        <v>1775</v>
      </c>
      <c r="N745" s="398">
        <v>452319</v>
      </c>
      <c r="O745" s="398" t="s">
        <v>1675</v>
      </c>
      <c r="P745" s="402">
        <v>43039</v>
      </c>
      <c r="Q745" s="403">
        <v>205033356.65000001</v>
      </c>
      <c r="R745" s="403">
        <v>255046266.20464283</v>
      </c>
      <c r="S745" s="398">
        <v>31</v>
      </c>
      <c r="T745" s="400">
        <v>0.10985849277986248</v>
      </c>
      <c r="U745" s="400">
        <v>1.4201621784961915</v>
      </c>
      <c r="V745" s="400">
        <v>0.10167934246658428</v>
      </c>
      <c r="W745" s="400">
        <v>0.9967975449785047</v>
      </c>
      <c r="X745" s="400">
        <v>0.15257811757805562</v>
      </c>
      <c r="Y745" s="400">
        <v>1.1570275830191377</v>
      </c>
      <c r="Z745" s="400">
        <v>0.20307960307713691</v>
      </c>
      <c r="AA745" s="400">
        <v>1.1543702999141017</v>
      </c>
      <c r="AB745" s="400">
        <v>6.9104023486555588E-2</v>
      </c>
      <c r="AC745" s="404">
        <v>2.9816885524345676E-2</v>
      </c>
      <c r="AD745" s="607" t="s">
        <v>62</v>
      </c>
      <c r="AE745" s="401" t="s">
        <v>215</v>
      </c>
      <c r="AF745" s="401" t="s">
        <v>1027</v>
      </c>
      <c r="AG745" s="405" t="s">
        <v>1027</v>
      </c>
      <c r="AH745" s="405" t="s">
        <v>1024</v>
      </c>
      <c r="AI745" s="405">
        <v>500</v>
      </c>
      <c r="AJ745" s="405">
        <v>500</v>
      </c>
      <c r="AK745" s="405">
        <v>500</v>
      </c>
      <c r="AL745" s="400">
        <v>0.01</v>
      </c>
      <c r="AM745" s="400" t="s">
        <v>62</v>
      </c>
      <c r="AN745" s="400" t="s">
        <v>103</v>
      </c>
      <c r="AO745" s="401" t="s">
        <v>1678</v>
      </c>
      <c r="AP745" s="401" t="s">
        <v>24</v>
      </c>
      <c r="AQ745" s="407" t="s">
        <v>966</v>
      </c>
      <c r="AR745" s="400">
        <v>2.6666666666666666E-3</v>
      </c>
      <c r="AS745" s="400">
        <v>2.6666666666666666E-3</v>
      </c>
      <c r="AT745" s="400"/>
      <c r="AX745" s="226"/>
      <c r="AY745" s="212"/>
      <c r="AZ745" s="212"/>
      <c r="BA745" s="212"/>
      <c r="BB745" s="214"/>
      <c r="BC745" s="212"/>
      <c r="BD745" s="212"/>
      <c r="BE745" s="212"/>
      <c r="BF745" s="212"/>
      <c r="BG745" s="214"/>
      <c r="BH745" s="214"/>
      <c r="BI745" s="227"/>
      <c r="BJ745" s="227"/>
      <c r="BK745" s="227"/>
      <c r="BL745" s="214"/>
      <c r="BM745" s="214"/>
      <c r="BN745" s="214"/>
      <c r="BO745" s="214"/>
      <c r="BP745" s="214"/>
      <c r="BQ745" s="214"/>
      <c r="BR745" s="214"/>
      <c r="BS745" s="214"/>
      <c r="BT745" s="215"/>
      <c r="BU745" s="216"/>
      <c r="BV745" s="217"/>
      <c r="BW745" s="213"/>
    </row>
    <row r="746" spans="2:75" ht="15.75" customHeight="1">
      <c r="B746" s="394" t="s">
        <v>1141</v>
      </c>
      <c r="C746" s="395">
        <v>35847960000176</v>
      </c>
      <c r="D746" s="396" t="s">
        <v>24</v>
      </c>
      <c r="E746" s="396" t="s">
        <v>911</v>
      </c>
      <c r="F746" s="396" t="s">
        <v>915</v>
      </c>
      <c r="G746" s="397" t="s">
        <v>62</v>
      </c>
      <c r="H746" s="397" t="s">
        <v>1183</v>
      </c>
      <c r="I746" s="397" t="s">
        <v>62</v>
      </c>
      <c r="J746" s="397"/>
      <c r="K746" s="398" t="s">
        <v>81</v>
      </c>
      <c r="L746" s="399"/>
      <c r="M746" s="399" t="s">
        <v>1775</v>
      </c>
      <c r="N746" s="398">
        <v>531855</v>
      </c>
      <c r="O746" s="398" t="s">
        <v>1675</v>
      </c>
      <c r="P746" s="402">
        <v>43921</v>
      </c>
      <c r="Q746" s="403">
        <v>7733776.96</v>
      </c>
      <c r="R746" s="403">
        <v>21563526.710198414</v>
      </c>
      <c r="S746" s="398">
        <v>31</v>
      </c>
      <c r="T746" s="400">
        <v>7.4074706370857779E-2</v>
      </c>
      <c r="U746" s="400">
        <v>0.95757818725860355</v>
      </c>
      <c r="V746" s="400">
        <v>5.4821236394634765E-2</v>
      </c>
      <c r="W746" s="400">
        <v>0.53743142437036162</v>
      </c>
      <c r="X746" s="400">
        <v>5.683981993960896E-2</v>
      </c>
      <c r="Y746" s="400">
        <v>0.43102668015500117</v>
      </c>
      <c r="Z746" s="400" t="s">
        <v>1781</v>
      </c>
      <c r="AA746" s="400" t="s">
        <v>1781</v>
      </c>
      <c r="AB746" s="400">
        <v>5.6620663512204017E-2</v>
      </c>
      <c r="AC746" s="404">
        <v>-0.74489547052742178</v>
      </c>
      <c r="AD746" s="607" t="s">
        <v>62</v>
      </c>
      <c r="AE746" s="401" t="s">
        <v>215</v>
      </c>
      <c r="AF746" s="401" t="s">
        <v>1027</v>
      </c>
      <c r="AG746" s="405" t="s">
        <v>1027</v>
      </c>
      <c r="AH746" s="405" t="s">
        <v>1024</v>
      </c>
      <c r="AI746" s="405">
        <v>100</v>
      </c>
      <c r="AJ746" s="405">
        <v>100</v>
      </c>
      <c r="AK746" s="405">
        <v>100</v>
      </c>
      <c r="AL746" s="400">
        <v>0.01</v>
      </c>
      <c r="AM746" s="400">
        <v>0.3</v>
      </c>
      <c r="AN746" s="400" t="s">
        <v>1086</v>
      </c>
      <c r="AO746" s="401" t="s">
        <v>1678</v>
      </c>
      <c r="AP746" s="401" t="s">
        <v>24</v>
      </c>
      <c r="AQ746" s="407" t="s">
        <v>966</v>
      </c>
      <c r="AR746" s="400">
        <v>2.6666666666666666E-3</v>
      </c>
      <c r="AS746" s="400">
        <v>2.6666666666666666E-3</v>
      </c>
      <c r="AT746" s="400"/>
      <c r="AX746" s="226"/>
      <c r="AY746" s="212"/>
      <c r="AZ746" s="212"/>
      <c r="BA746" s="212"/>
      <c r="BB746" s="214"/>
      <c r="BC746" s="212"/>
      <c r="BD746" s="212"/>
      <c r="BE746" s="212"/>
      <c r="BF746" s="212"/>
      <c r="BG746" s="214"/>
      <c r="BH746" s="214"/>
      <c r="BI746" s="227"/>
      <c r="BJ746" s="227"/>
      <c r="BK746" s="227"/>
      <c r="BL746" s="214"/>
      <c r="BM746" s="214"/>
      <c r="BN746" s="214"/>
      <c r="BO746" s="214"/>
      <c r="BP746" s="214"/>
      <c r="BQ746" s="214"/>
      <c r="BR746" s="214"/>
      <c r="BS746" s="214"/>
      <c r="BT746" s="215"/>
      <c r="BU746" s="216"/>
      <c r="BV746" s="217"/>
      <c r="BW746" s="213"/>
    </row>
    <row r="747" spans="2:75" ht="15.75" customHeight="1">
      <c r="B747" s="394" t="s">
        <v>239</v>
      </c>
      <c r="C747" s="395">
        <v>1214092000175</v>
      </c>
      <c r="D747" s="396" t="s">
        <v>24</v>
      </c>
      <c r="E747" s="396" t="s">
        <v>911</v>
      </c>
      <c r="F747" s="396" t="s">
        <v>915</v>
      </c>
      <c r="G747" s="397" t="s">
        <v>62</v>
      </c>
      <c r="H747" s="397" t="s">
        <v>1692</v>
      </c>
      <c r="I747" s="397" t="s">
        <v>62</v>
      </c>
      <c r="J747" s="397"/>
      <c r="K747" s="398" t="s">
        <v>81</v>
      </c>
      <c r="L747" s="399"/>
      <c r="M747" s="399" t="s">
        <v>62</v>
      </c>
      <c r="N747" s="398">
        <v>70815</v>
      </c>
      <c r="O747" s="398" t="s">
        <v>1675</v>
      </c>
      <c r="P747" s="402">
        <v>35193</v>
      </c>
      <c r="Q747" s="403">
        <v>239028172.00999999</v>
      </c>
      <c r="R747" s="403">
        <v>316441800.64285702</v>
      </c>
      <c r="S747" s="398">
        <v>31</v>
      </c>
      <c r="T747" s="400">
        <v>0.10294368433247847</v>
      </c>
      <c r="U747" s="400">
        <v>1.330773100055086</v>
      </c>
      <c r="V747" s="400">
        <v>9.2549848255335521E-2</v>
      </c>
      <c r="W747" s="400">
        <v>0.90729797509626509</v>
      </c>
      <c r="X747" s="400">
        <v>0.10710391833980704</v>
      </c>
      <c r="Y747" s="400">
        <v>0.8121884693274587</v>
      </c>
      <c r="Z747" s="400">
        <v>0.1146369154018807</v>
      </c>
      <c r="AA747" s="400">
        <v>0.65163339108670382</v>
      </c>
      <c r="AB747" s="400">
        <v>2.1685883525372856E-2</v>
      </c>
      <c r="AC747" s="404">
        <v>-0.38679526352287291</v>
      </c>
      <c r="AD747" s="607" t="s">
        <v>62</v>
      </c>
      <c r="AE747" s="401" t="s">
        <v>1799</v>
      </c>
      <c r="AF747" s="401" t="s">
        <v>1018</v>
      </c>
      <c r="AG747" s="405" t="s">
        <v>1835</v>
      </c>
      <c r="AH747" s="405" t="s">
        <v>1024</v>
      </c>
      <c r="AI747" s="405">
        <v>5000</v>
      </c>
      <c r="AJ747" s="405">
        <v>1000</v>
      </c>
      <c r="AK747" s="405">
        <v>1000</v>
      </c>
      <c r="AL747" s="400">
        <v>0.02</v>
      </c>
      <c r="AM747" s="400">
        <v>0.2</v>
      </c>
      <c r="AN747" s="400" t="s">
        <v>1086</v>
      </c>
      <c r="AO747" s="401" t="s">
        <v>1678</v>
      </c>
      <c r="AP747" s="401" t="s">
        <v>24</v>
      </c>
      <c r="AQ747" s="407" t="s">
        <v>966</v>
      </c>
      <c r="AR747" s="400">
        <v>6.9999999999999993E-3</v>
      </c>
      <c r="AS747" s="400">
        <v>6.9999999999999993E-3</v>
      </c>
      <c r="AT747" s="400"/>
      <c r="AX747" s="226"/>
      <c r="AY747" s="212"/>
      <c r="AZ747" s="212"/>
      <c r="BA747" s="212"/>
      <c r="BB747" s="214"/>
      <c r="BC747" s="212"/>
      <c r="BD747" s="212"/>
      <c r="BE747" s="212"/>
      <c r="BF747" s="212"/>
      <c r="BG747" s="214"/>
      <c r="BH747" s="214"/>
      <c r="BI747" s="227"/>
      <c r="BJ747" s="227"/>
      <c r="BK747" s="227"/>
      <c r="BL747" s="214"/>
      <c r="BM747" s="214"/>
      <c r="BN747" s="214"/>
      <c r="BO747" s="214"/>
      <c r="BP747" s="214"/>
      <c r="BQ747" s="214"/>
      <c r="BR747" s="214"/>
      <c r="BS747" s="214"/>
      <c r="BT747" s="215"/>
      <c r="BU747" s="216"/>
      <c r="BV747" s="217"/>
      <c r="BW747" s="213"/>
    </row>
    <row r="748" spans="2:75" ht="15.75" customHeight="1">
      <c r="B748" s="394" t="s">
        <v>1175</v>
      </c>
      <c r="C748" s="395">
        <v>42730656000100</v>
      </c>
      <c r="D748" s="396" t="s">
        <v>24</v>
      </c>
      <c r="E748" s="396" t="s">
        <v>911</v>
      </c>
      <c r="F748" s="396" t="s">
        <v>915</v>
      </c>
      <c r="G748" s="397" t="s">
        <v>62</v>
      </c>
      <c r="H748" s="397" t="s">
        <v>1693</v>
      </c>
      <c r="I748" s="397" t="s">
        <v>62</v>
      </c>
      <c r="J748" s="397" t="s">
        <v>907</v>
      </c>
      <c r="K748" s="398" t="s">
        <v>81</v>
      </c>
      <c r="L748" s="399"/>
      <c r="M748" s="399" t="s">
        <v>62</v>
      </c>
      <c r="N748" s="398">
        <v>633216</v>
      </c>
      <c r="O748" s="398" t="s">
        <v>1675</v>
      </c>
      <c r="P748" s="402">
        <v>44407</v>
      </c>
      <c r="Q748" s="403">
        <v>657789586.55999994</v>
      </c>
      <c r="R748" s="403">
        <v>343203727.77186513</v>
      </c>
      <c r="S748" s="398">
        <v>31</v>
      </c>
      <c r="T748" s="400">
        <v>0.10619035475341243</v>
      </c>
      <c r="U748" s="400">
        <v>1.3727434422760736</v>
      </c>
      <c r="V748" s="400">
        <v>0.13854389058512839</v>
      </c>
      <c r="W748" s="400">
        <v>1.3581933818308429</v>
      </c>
      <c r="X748" s="400" t="s">
        <v>1781</v>
      </c>
      <c r="Y748" s="400" t="s">
        <v>1781</v>
      </c>
      <c r="Z748" s="400" t="s">
        <v>1781</v>
      </c>
      <c r="AA748" s="400" t="s">
        <v>1781</v>
      </c>
      <c r="AB748" s="400">
        <v>1.410763755181289E-2</v>
      </c>
      <c r="AC748" s="404">
        <v>2.3200550224820038</v>
      </c>
      <c r="AD748" s="607" t="s">
        <v>62</v>
      </c>
      <c r="AE748" s="401" t="s">
        <v>1799</v>
      </c>
      <c r="AF748" s="401" t="s">
        <v>1018</v>
      </c>
      <c r="AG748" s="405" t="s">
        <v>1835</v>
      </c>
      <c r="AH748" s="405" t="s">
        <v>1024</v>
      </c>
      <c r="AI748" s="405">
        <v>1000</v>
      </c>
      <c r="AJ748" s="405">
        <v>100</v>
      </c>
      <c r="AK748" s="405">
        <v>100</v>
      </c>
      <c r="AL748" s="400">
        <v>0.02</v>
      </c>
      <c r="AM748" s="400">
        <v>0.2</v>
      </c>
      <c r="AN748" s="400" t="s">
        <v>1798</v>
      </c>
      <c r="AO748" s="401" t="s">
        <v>1678</v>
      </c>
      <c r="AP748" s="401" t="s">
        <v>24</v>
      </c>
      <c r="AQ748" s="407" t="s">
        <v>966</v>
      </c>
      <c r="AR748" s="400">
        <v>6.9999999999999993E-3</v>
      </c>
      <c r="AS748" s="400">
        <v>6.9999999999999993E-3</v>
      </c>
      <c r="AT748" s="400"/>
      <c r="AX748" s="226"/>
      <c r="AY748" s="212"/>
      <c r="AZ748" s="212"/>
      <c r="BA748" s="212"/>
      <c r="BB748" s="214"/>
      <c r="BC748" s="212"/>
      <c r="BD748" s="212"/>
      <c r="BE748" s="212"/>
      <c r="BF748" s="212"/>
      <c r="BG748" s="214"/>
      <c r="BH748" s="214"/>
      <c r="BI748" s="227"/>
      <c r="BJ748" s="227"/>
      <c r="BK748" s="227"/>
      <c r="BL748" s="214"/>
      <c r="BM748" s="214"/>
      <c r="BN748" s="214"/>
      <c r="BO748" s="214"/>
      <c r="BP748" s="214"/>
      <c r="BQ748" s="214"/>
      <c r="BR748" s="214"/>
      <c r="BS748" s="214"/>
      <c r="BT748" s="215"/>
      <c r="BU748" s="216"/>
      <c r="BV748" s="217"/>
      <c r="BW748" s="213"/>
    </row>
    <row r="749" spans="2:75" ht="15.75" customHeight="1">
      <c r="B749" s="394" t="s">
        <v>245</v>
      </c>
      <c r="C749" s="395">
        <v>23695876000103</v>
      </c>
      <c r="D749" s="396" t="s">
        <v>24</v>
      </c>
      <c r="E749" s="396" t="s">
        <v>911</v>
      </c>
      <c r="F749" s="396" t="s">
        <v>915</v>
      </c>
      <c r="G749" s="397" t="s">
        <v>62</v>
      </c>
      <c r="H749" s="397" t="s">
        <v>1693</v>
      </c>
      <c r="I749" s="397" t="s">
        <v>62</v>
      </c>
      <c r="J749" s="397" t="s">
        <v>907</v>
      </c>
      <c r="K749" s="398" t="s">
        <v>81</v>
      </c>
      <c r="L749" s="399"/>
      <c r="M749" s="399" t="s">
        <v>62</v>
      </c>
      <c r="N749" s="398">
        <v>417971</v>
      </c>
      <c r="O749" s="398" t="s">
        <v>1675</v>
      </c>
      <c r="P749" s="402">
        <v>42489</v>
      </c>
      <c r="Q749" s="403">
        <v>25834375.530000001</v>
      </c>
      <c r="R749" s="403">
        <v>51365030.321349218</v>
      </c>
      <c r="S749" s="398">
        <v>31</v>
      </c>
      <c r="T749" s="400">
        <v>-9.8968771072441841E-3</v>
      </c>
      <c r="U749" s="400">
        <v>-0.12793886205135846</v>
      </c>
      <c r="V749" s="400">
        <v>-1.1364926734084291E-3</v>
      </c>
      <c r="W749" s="400">
        <v>-1.1141428330064963E-2</v>
      </c>
      <c r="X749" s="400">
        <v>1.38615917036502E-2</v>
      </c>
      <c r="Y749" s="400">
        <v>0.10511496799315083</v>
      </c>
      <c r="Z749" s="400">
        <v>4.5715024393423009E-2</v>
      </c>
      <c r="AA749" s="400">
        <v>0.25985901892654123</v>
      </c>
      <c r="AB749" s="400">
        <v>9.7560166321763397E-2</v>
      </c>
      <c r="AC749" s="404">
        <v>-0.95870926589256866</v>
      </c>
      <c r="AD749" s="607">
        <v>38281343000144</v>
      </c>
      <c r="AE749" s="401" t="s">
        <v>107</v>
      </c>
      <c r="AF749" s="401" t="s">
        <v>1018</v>
      </c>
      <c r="AG749" s="405" t="s">
        <v>1835</v>
      </c>
      <c r="AH749" s="405" t="s">
        <v>1024</v>
      </c>
      <c r="AI749" s="405">
        <v>10000</v>
      </c>
      <c r="AJ749" s="405">
        <v>10000</v>
      </c>
      <c r="AK749" s="405">
        <v>10000</v>
      </c>
      <c r="AL749" s="400">
        <v>0</v>
      </c>
      <c r="AM749" s="400" t="s">
        <v>62</v>
      </c>
      <c r="AN749" s="400" t="s">
        <v>103</v>
      </c>
      <c r="AO749" s="401" t="s">
        <v>1678</v>
      </c>
      <c r="AP749" s="401" t="s">
        <v>24</v>
      </c>
      <c r="AQ749" s="407" t="s">
        <v>962</v>
      </c>
      <c r="AR749" s="400">
        <v>3.8E-3</v>
      </c>
      <c r="AS749" s="400">
        <v>3.8E-3</v>
      </c>
      <c r="AT749" s="400"/>
      <c r="AX749" s="226"/>
      <c r="AY749" s="212"/>
      <c r="AZ749" s="212"/>
      <c r="BA749" s="212"/>
      <c r="BB749" s="214"/>
      <c r="BC749" s="212"/>
      <c r="BD749" s="212"/>
      <c r="BE749" s="212"/>
      <c r="BF749" s="212"/>
      <c r="BG749" s="214"/>
      <c r="BH749" s="214"/>
      <c r="BI749" s="227"/>
      <c r="BJ749" s="227"/>
      <c r="BK749" s="227"/>
      <c r="BL749" s="214"/>
      <c r="BM749" s="214"/>
      <c r="BN749" s="214"/>
      <c r="BO749" s="214"/>
      <c r="BP749" s="214"/>
      <c r="BQ749" s="214"/>
      <c r="BR749" s="214"/>
      <c r="BS749" s="214"/>
      <c r="BT749" s="215"/>
      <c r="BU749" s="216"/>
      <c r="BV749" s="217"/>
      <c r="BW749" s="213"/>
    </row>
    <row r="750" spans="2:75" ht="15.75" customHeight="1">
      <c r="B750" s="394" t="s">
        <v>247</v>
      </c>
      <c r="C750" s="395">
        <v>22632296000104</v>
      </c>
      <c r="D750" s="396" t="s">
        <v>24</v>
      </c>
      <c r="E750" s="396" t="s">
        <v>911</v>
      </c>
      <c r="F750" s="396" t="s">
        <v>915</v>
      </c>
      <c r="G750" s="397" t="s">
        <v>62</v>
      </c>
      <c r="H750" s="397" t="s">
        <v>1183</v>
      </c>
      <c r="I750" s="397" t="s">
        <v>62</v>
      </c>
      <c r="J750" s="397"/>
      <c r="K750" s="398" t="s">
        <v>81</v>
      </c>
      <c r="L750" s="399"/>
      <c r="M750" s="399" t="s">
        <v>1775</v>
      </c>
      <c r="N750" s="398">
        <v>412155</v>
      </c>
      <c r="O750" s="398" t="s">
        <v>1675</v>
      </c>
      <c r="P750" s="402">
        <v>42377</v>
      </c>
      <c r="Q750" s="403">
        <v>48503308.25</v>
      </c>
      <c r="R750" s="403">
        <v>44325750.662380971</v>
      </c>
      <c r="S750" s="398">
        <v>31</v>
      </c>
      <c r="T750" s="400">
        <v>8.553381529202353E-2</v>
      </c>
      <c r="U750" s="400">
        <v>1.1057123248870686</v>
      </c>
      <c r="V750" s="400">
        <v>4.2438477727347435E-2</v>
      </c>
      <c r="W750" s="400">
        <v>0.41603898476376472</v>
      </c>
      <c r="X750" s="400">
        <v>2.6730207340859957E-2</v>
      </c>
      <c r="Y750" s="400">
        <v>0.20270001808990551</v>
      </c>
      <c r="Z750" s="400">
        <v>9.83206295793011E-2</v>
      </c>
      <c r="AA750" s="400">
        <v>0.55888633292281131</v>
      </c>
      <c r="AB750" s="400">
        <v>5.8993765389660079E-2</v>
      </c>
      <c r="AC750" s="404">
        <v>-0.91283451327174947</v>
      </c>
      <c r="AD750" s="607">
        <v>19805188000173</v>
      </c>
      <c r="AE750" s="401" t="s">
        <v>246</v>
      </c>
      <c r="AF750" s="401" t="s">
        <v>1018</v>
      </c>
      <c r="AG750" s="405" t="s">
        <v>1835</v>
      </c>
      <c r="AH750" s="405" t="s">
        <v>1024</v>
      </c>
      <c r="AI750" s="405">
        <v>100</v>
      </c>
      <c r="AJ750" s="405">
        <v>0</v>
      </c>
      <c r="AK750" s="405">
        <v>0</v>
      </c>
      <c r="AL750" s="400">
        <v>1.4999999999999999E-2</v>
      </c>
      <c r="AM750" s="400">
        <v>0.2</v>
      </c>
      <c r="AN750" s="400" t="s">
        <v>62</v>
      </c>
      <c r="AO750" s="401" t="s">
        <v>1678</v>
      </c>
      <c r="AP750" s="401" t="s">
        <v>24</v>
      </c>
      <c r="AQ750" s="407" t="s">
        <v>966</v>
      </c>
      <c r="AR750" s="400">
        <v>3.4999999999999996E-3</v>
      </c>
      <c r="AS750" s="400">
        <v>3.4999999999999996E-3</v>
      </c>
      <c r="AT750" s="400"/>
      <c r="AX750" s="226"/>
      <c r="AY750" s="212"/>
      <c r="AZ750" s="212"/>
      <c r="BA750" s="212"/>
      <c r="BB750" s="214"/>
      <c r="BC750" s="212"/>
      <c r="BD750" s="212"/>
      <c r="BE750" s="212"/>
      <c r="BF750" s="212"/>
      <c r="BG750" s="214"/>
      <c r="BH750" s="214"/>
      <c r="BI750" s="227"/>
      <c r="BJ750" s="227"/>
      <c r="BK750" s="227"/>
      <c r="BL750" s="214"/>
      <c r="BM750" s="214"/>
      <c r="BN750" s="214"/>
      <c r="BO750" s="214"/>
      <c r="BP750" s="214"/>
      <c r="BQ750" s="214"/>
      <c r="BR750" s="214"/>
      <c r="BS750" s="214"/>
      <c r="BT750" s="215"/>
      <c r="BU750" s="216"/>
      <c r="BV750" s="217"/>
      <c r="BW750" s="213"/>
    </row>
    <row r="751" spans="2:75" ht="15.75" customHeight="1">
      <c r="B751" s="394" t="s">
        <v>263</v>
      </c>
      <c r="C751" s="395">
        <v>30338659000113</v>
      </c>
      <c r="D751" s="396" t="s">
        <v>24</v>
      </c>
      <c r="E751" s="396" t="s">
        <v>911</v>
      </c>
      <c r="F751" s="396" t="s">
        <v>915</v>
      </c>
      <c r="G751" s="397" t="s">
        <v>62</v>
      </c>
      <c r="H751" s="397" t="s">
        <v>1693</v>
      </c>
      <c r="I751" s="397" t="s">
        <v>62</v>
      </c>
      <c r="J751" s="397"/>
      <c r="K751" s="398" t="s">
        <v>81</v>
      </c>
      <c r="L751" s="399"/>
      <c r="M751" s="399" t="s">
        <v>1775</v>
      </c>
      <c r="N751" s="398">
        <v>470724</v>
      </c>
      <c r="O751" s="398" t="s">
        <v>1675</v>
      </c>
      <c r="P751" s="402">
        <v>43304</v>
      </c>
      <c r="Q751" s="403">
        <v>22709175.010000002</v>
      </c>
      <c r="R751" s="403">
        <v>25653042.223015867</v>
      </c>
      <c r="S751" s="398">
        <v>31</v>
      </c>
      <c r="T751" s="400">
        <v>0.12440327749084057</v>
      </c>
      <c r="U751" s="400">
        <v>1.6081854493259826</v>
      </c>
      <c r="V751" s="400">
        <v>-0.27037886207066453</v>
      </c>
      <c r="W751" s="400">
        <v>-2.6506169236361106</v>
      </c>
      <c r="X751" s="400">
        <v>-0.30542603503228716</v>
      </c>
      <c r="Y751" s="400">
        <v>-2.3161011075113112</v>
      </c>
      <c r="Z751" s="400">
        <v>-7.9255573265021972E-2</v>
      </c>
      <c r="AA751" s="400">
        <v>-0.4505143721649692</v>
      </c>
      <c r="AB751" s="400">
        <v>0.62415983240941608</v>
      </c>
      <c r="AC751" s="404">
        <v>-0.34563651201846268</v>
      </c>
      <c r="AD751" s="607">
        <v>29661053000135</v>
      </c>
      <c r="AE751" s="401" t="s">
        <v>264</v>
      </c>
      <c r="AF751" s="401" t="s">
        <v>1018</v>
      </c>
      <c r="AG751" s="405" t="s">
        <v>1835</v>
      </c>
      <c r="AH751" s="405" t="s">
        <v>1024</v>
      </c>
      <c r="AI751" s="405">
        <v>500</v>
      </c>
      <c r="AJ751" s="405">
        <v>500</v>
      </c>
      <c r="AK751" s="405">
        <v>500</v>
      </c>
      <c r="AL751" s="400">
        <v>1.8000000000000002E-2</v>
      </c>
      <c r="AM751" s="400">
        <v>0.2</v>
      </c>
      <c r="AN751" s="400" t="s">
        <v>62</v>
      </c>
      <c r="AO751" s="401" t="s">
        <v>1678</v>
      </c>
      <c r="AP751" s="401" t="s">
        <v>24</v>
      </c>
      <c r="AQ751" s="407" t="s">
        <v>966</v>
      </c>
      <c r="AR751" s="400">
        <v>3.5999999999999995E-3</v>
      </c>
      <c r="AS751" s="400">
        <v>3.5999999999999995E-3</v>
      </c>
      <c r="AT751" s="400"/>
      <c r="AX751" s="226"/>
      <c r="AY751" s="212"/>
      <c r="AZ751" s="212"/>
      <c r="BA751" s="212"/>
      <c r="BB751" s="214"/>
      <c r="BC751" s="212"/>
      <c r="BD751" s="212"/>
      <c r="BE751" s="212"/>
      <c r="BF751" s="212"/>
      <c r="BG751" s="214"/>
      <c r="BH751" s="214"/>
      <c r="BI751" s="227"/>
      <c r="BJ751" s="227"/>
      <c r="BK751" s="227"/>
      <c r="BL751" s="214"/>
      <c r="BM751" s="214"/>
      <c r="BN751" s="214"/>
      <c r="BO751" s="214"/>
      <c r="BP751" s="214"/>
      <c r="BQ751" s="214"/>
      <c r="BR751" s="214"/>
      <c r="BS751" s="214"/>
      <c r="BT751" s="215"/>
      <c r="BU751" s="216"/>
      <c r="BV751" s="217"/>
      <c r="BW751" s="213"/>
    </row>
    <row r="752" spans="2:75" ht="15.75" customHeight="1">
      <c r="B752" s="394" t="s">
        <v>831</v>
      </c>
      <c r="C752" s="395">
        <v>43214601000100</v>
      </c>
      <c r="D752" s="396" t="s">
        <v>24</v>
      </c>
      <c r="E752" s="396" t="s">
        <v>911</v>
      </c>
      <c r="F752" s="396" t="s">
        <v>915</v>
      </c>
      <c r="G752" s="397" t="s">
        <v>62</v>
      </c>
      <c r="H752" s="397" t="s">
        <v>1693</v>
      </c>
      <c r="I752" s="397" t="s">
        <v>62</v>
      </c>
      <c r="J752" s="397"/>
      <c r="K752" s="398" t="s">
        <v>81</v>
      </c>
      <c r="L752" s="399"/>
      <c r="M752" s="399" t="s">
        <v>62</v>
      </c>
      <c r="N752" s="398">
        <v>616011</v>
      </c>
      <c r="O752" s="398" t="s">
        <v>1675</v>
      </c>
      <c r="P752" s="402">
        <v>44469</v>
      </c>
      <c r="Q752" s="403">
        <v>260009482.44999999</v>
      </c>
      <c r="R752" s="403" t="s">
        <v>1781</v>
      </c>
      <c r="S752" s="398">
        <v>31</v>
      </c>
      <c r="T752" s="400">
        <v>9.5340501088897023E-2</v>
      </c>
      <c r="U752" s="400">
        <v>1.2324852662656018</v>
      </c>
      <c r="V752" s="400" t="s">
        <v>1781</v>
      </c>
      <c r="W752" s="400" t="s">
        <v>1781</v>
      </c>
      <c r="X752" s="400" t="s">
        <v>1781</v>
      </c>
      <c r="Y752" s="400" t="s">
        <v>1781</v>
      </c>
      <c r="Z752" s="400" t="s">
        <v>1781</v>
      </c>
      <c r="AA752" s="400" t="s">
        <v>1781</v>
      </c>
      <c r="AB752" s="400" t="s">
        <v>1781</v>
      </c>
      <c r="AC752" s="404" t="s">
        <v>1781</v>
      </c>
      <c r="AD752" s="607">
        <v>43280179000190</v>
      </c>
      <c r="AE752" s="401" t="s">
        <v>832</v>
      </c>
      <c r="AF752" s="401" t="s">
        <v>1018</v>
      </c>
      <c r="AG752" s="405" t="s">
        <v>1835</v>
      </c>
      <c r="AH752" s="405" t="s">
        <v>1024</v>
      </c>
      <c r="AI752" s="405">
        <v>500</v>
      </c>
      <c r="AJ752" s="405">
        <v>100</v>
      </c>
      <c r="AK752" s="405">
        <v>100</v>
      </c>
      <c r="AL752" s="400">
        <v>1.95E-2</v>
      </c>
      <c r="AM752" s="400">
        <v>0.2</v>
      </c>
      <c r="AN752" s="400" t="s">
        <v>1798</v>
      </c>
      <c r="AO752" s="401" t="s">
        <v>1678</v>
      </c>
      <c r="AP752" s="401" t="s">
        <v>24</v>
      </c>
      <c r="AQ752" s="407" t="s">
        <v>966</v>
      </c>
      <c r="AR752" s="400">
        <v>6.4993500000000001E-3</v>
      </c>
      <c r="AS752" s="400">
        <v>6.4993500000000001E-3</v>
      </c>
      <c r="AT752" s="400"/>
      <c r="AX752" s="226"/>
      <c r="AY752" s="212"/>
      <c r="AZ752" s="212"/>
      <c r="BA752" s="212"/>
      <c r="BB752" s="214"/>
      <c r="BC752" s="212"/>
      <c r="BD752" s="212"/>
      <c r="BE752" s="212"/>
      <c r="BF752" s="212"/>
      <c r="BG752" s="214"/>
      <c r="BH752" s="214"/>
      <c r="BI752" s="227"/>
      <c r="BJ752" s="227"/>
      <c r="BK752" s="227"/>
      <c r="BL752" s="214"/>
      <c r="BM752" s="214"/>
      <c r="BN752" s="214"/>
      <c r="BO752" s="214"/>
      <c r="BP752" s="214"/>
      <c r="BQ752" s="214"/>
      <c r="BR752" s="214"/>
      <c r="BS752" s="214"/>
      <c r="BT752" s="215"/>
      <c r="BU752" s="216"/>
      <c r="BV752" s="217"/>
      <c r="BW752" s="213"/>
    </row>
    <row r="753" spans="2:75" ht="15.75" customHeight="1">
      <c r="B753" s="394" t="s">
        <v>310</v>
      </c>
      <c r="C753" s="395">
        <v>40102324000155</v>
      </c>
      <c r="D753" s="396" t="s">
        <v>24</v>
      </c>
      <c r="E753" s="396" t="s">
        <v>911</v>
      </c>
      <c r="F753" s="396" t="s">
        <v>915</v>
      </c>
      <c r="G753" s="397" t="s">
        <v>62</v>
      </c>
      <c r="H753" s="397" t="s">
        <v>1693</v>
      </c>
      <c r="I753" s="397" t="s">
        <v>62</v>
      </c>
      <c r="J753" s="397"/>
      <c r="K753" s="398" t="s">
        <v>81</v>
      </c>
      <c r="L753" s="399"/>
      <c r="M753" s="399" t="s">
        <v>62</v>
      </c>
      <c r="N753" s="398">
        <v>568740</v>
      </c>
      <c r="O753" s="398" t="s">
        <v>1675</v>
      </c>
      <c r="P753" s="402">
        <v>44195</v>
      </c>
      <c r="Q753" s="403">
        <v>30183773.010000002</v>
      </c>
      <c r="R753" s="403">
        <v>53967686.445793681</v>
      </c>
      <c r="S753" s="398">
        <v>31</v>
      </c>
      <c r="T753" s="400">
        <v>5.7688194241140023E-2</v>
      </c>
      <c r="U753" s="400">
        <v>0.74574654661588757</v>
      </c>
      <c r="V753" s="400">
        <v>3.0426378710212587E-2</v>
      </c>
      <c r="W753" s="400">
        <v>0.29828024911641615</v>
      </c>
      <c r="X753" s="400" t="s">
        <v>1781</v>
      </c>
      <c r="Y753" s="400" t="s">
        <v>1781</v>
      </c>
      <c r="Z753" s="400" t="s">
        <v>1781</v>
      </c>
      <c r="AA753" s="400" t="s">
        <v>1781</v>
      </c>
      <c r="AB753" s="400">
        <v>8.0136674981598474E-2</v>
      </c>
      <c r="AC753" s="404">
        <v>-0.79832344999516525</v>
      </c>
      <c r="AD753" s="607">
        <v>40102362000108</v>
      </c>
      <c r="AE753" s="401" t="s">
        <v>307</v>
      </c>
      <c r="AF753" s="401" t="s">
        <v>1018</v>
      </c>
      <c r="AG753" s="405" t="s">
        <v>1835</v>
      </c>
      <c r="AH753" s="405" t="s">
        <v>1024</v>
      </c>
      <c r="AI753" s="405">
        <v>500</v>
      </c>
      <c r="AJ753" s="405">
        <v>100</v>
      </c>
      <c r="AK753" s="405">
        <v>100</v>
      </c>
      <c r="AL753" s="400">
        <v>1.4199999999999999E-2</v>
      </c>
      <c r="AM753" s="400">
        <v>0.25</v>
      </c>
      <c r="AN753" s="400" t="s">
        <v>62</v>
      </c>
      <c r="AO753" s="401" t="s">
        <v>1678</v>
      </c>
      <c r="AP753" s="401" t="s">
        <v>24</v>
      </c>
      <c r="AQ753" s="407" t="s">
        <v>962</v>
      </c>
      <c r="AR753" s="400">
        <v>4.7333333333333333E-3</v>
      </c>
      <c r="AS753" s="400">
        <v>4.7333333333333333E-3</v>
      </c>
      <c r="AT753" s="400"/>
      <c r="AX753" s="226"/>
      <c r="AY753" s="212"/>
      <c r="AZ753" s="212"/>
      <c r="BA753" s="212"/>
      <c r="BB753" s="214"/>
      <c r="BC753" s="212"/>
      <c r="BD753" s="212"/>
      <c r="BE753" s="212"/>
      <c r="BF753" s="212"/>
      <c r="BG753" s="214"/>
      <c r="BH753" s="214"/>
      <c r="BI753" s="227"/>
      <c r="BJ753" s="227"/>
      <c r="BK753" s="227"/>
      <c r="BL753" s="214"/>
      <c r="BM753" s="214"/>
      <c r="BN753" s="214"/>
      <c r="BO753" s="214"/>
      <c r="BP753" s="214"/>
      <c r="BQ753" s="214"/>
      <c r="BR753" s="214"/>
      <c r="BS753" s="214"/>
      <c r="BT753" s="215"/>
      <c r="BU753" s="216"/>
      <c r="BV753" s="217"/>
      <c r="BW753" s="213"/>
    </row>
    <row r="754" spans="2:75" ht="15.75" customHeight="1">
      <c r="B754" s="394" t="s">
        <v>317</v>
      </c>
      <c r="C754" s="395">
        <v>32320740000100</v>
      </c>
      <c r="D754" s="396" t="s">
        <v>24</v>
      </c>
      <c r="E754" s="396" t="s">
        <v>911</v>
      </c>
      <c r="F754" s="396" t="s">
        <v>915</v>
      </c>
      <c r="G754" s="397" t="s">
        <v>62</v>
      </c>
      <c r="H754" s="397" t="s">
        <v>1693</v>
      </c>
      <c r="I754" s="397" t="s">
        <v>62</v>
      </c>
      <c r="J754" s="397"/>
      <c r="K754" s="398" t="s">
        <v>81</v>
      </c>
      <c r="L754" s="399"/>
      <c r="M754" s="399" t="s">
        <v>62</v>
      </c>
      <c r="N754" s="398">
        <v>503703</v>
      </c>
      <c r="O754" s="398" t="s">
        <v>1675</v>
      </c>
      <c r="P754" s="402">
        <v>43677</v>
      </c>
      <c r="Q754" s="403">
        <v>9307129.4399999995</v>
      </c>
      <c r="R754" s="403">
        <v>6596208.8862301558</v>
      </c>
      <c r="S754" s="398">
        <v>31</v>
      </c>
      <c r="T754" s="400">
        <v>7.7320001902928315E-2</v>
      </c>
      <c r="U754" s="400">
        <v>0.99953075602290098</v>
      </c>
      <c r="V754" s="400">
        <v>2.1324959637735175E-2</v>
      </c>
      <c r="W754" s="400">
        <v>0.20905590946996808</v>
      </c>
      <c r="X754" s="400">
        <v>4.7142529765189511E-2</v>
      </c>
      <c r="Y754" s="400">
        <v>0.35749036714731286</v>
      </c>
      <c r="Z754" s="400">
        <v>0.13692275341802818</v>
      </c>
      <c r="AA754" s="400">
        <v>0.77831331917758917</v>
      </c>
      <c r="AB754" s="400">
        <v>7.9948755856159223E-2</v>
      </c>
      <c r="AC754" s="404">
        <v>-0.91132248571937946</v>
      </c>
      <c r="AD754" s="607">
        <v>21805389000112</v>
      </c>
      <c r="AE754" s="401" t="s">
        <v>318</v>
      </c>
      <c r="AF754" s="401" t="s">
        <v>1023</v>
      </c>
      <c r="AG754" s="405" t="s">
        <v>96</v>
      </c>
      <c r="AH754" s="405" t="s">
        <v>1024</v>
      </c>
      <c r="AI754" s="405">
        <v>1000</v>
      </c>
      <c r="AJ754" s="405">
        <v>1000</v>
      </c>
      <c r="AK754" s="405">
        <v>1000</v>
      </c>
      <c r="AL754" s="400">
        <v>0.02</v>
      </c>
      <c r="AM754" s="400">
        <v>0.2</v>
      </c>
      <c r="AN754" s="400" t="s">
        <v>103</v>
      </c>
      <c r="AO754" s="401" t="s">
        <v>1678</v>
      </c>
      <c r="AP754" s="401" t="s">
        <v>24</v>
      </c>
      <c r="AQ754" s="407" t="s">
        <v>962</v>
      </c>
      <c r="AR754" s="400">
        <v>4.0000000000000001E-3</v>
      </c>
      <c r="AS754" s="400">
        <v>4.0000000000000001E-3</v>
      </c>
      <c r="AT754" s="400"/>
      <c r="AX754" s="226"/>
      <c r="AY754" s="212"/>
      <c r="AZ754" s="212"/>
      <c r="BA754" s="212"/>
      <c r="BB754" s="214"/>
      <c r="BC754" s="212"/>
      <c r="BD754" s="212"/>
      <c r="BE754" s="212"/>
      <c r="BF754" s="212"/>
      <c r="BG754" s="214"/>
      <c r="BH754" s="214"/>
      <c r="BI754" s="227"/>
      <c r="BJ754" s="227"/>
      <c r="BK754" s="227"/>
      <c r="BL754" s="214"/>
      <c r="BM754" s="214"/>
      <c r="BN754" s="214"/>
      <c r="BO754" s="214"/>
      <c r="BP754" s="214"/>
      <c r="BQ754" s="214"/>
      <c r="BR754" s="214"/>
      <c r="BS754" s="214"/>
      <c r="BT754" s="215"/>
      <c r="BU754" s="216"/>
      <c r="BV754" s="217"/>
      <c r="BW754" s="213"/>
    </row>
    <row r="755" spans="2:75" ht="15.75" customHeight="1">
      <c r="B755" s="394" t="s">
        <v>789</v>
      </c>
      <c r="C755" s="395">
        <v>9394243000126</v>
      </c>
      <c r="D755" s="396" t="s">
        <v>24</v>
      </c>
      <c r="E755" s="396" t="s">
        <v>911</v>
      </c>
      <c r="F755" s="396" t="s">
        <v>915</v>
      </c>
      <c r="G755" s="397" t="s">
        <v>62</v>
      </c>
      <c r="H755" s="397" t="s">
        <v>1692</v>
      </c>
      <c r="I755" s="397" t="s">
        <v>62</v>
      </c>
      <c r="J755" s="397"/>
      <c r="K755" s="398" t="s">
        <v>81</v>
      </c>
      <c r="L755" s="399"/>
      <c r="M755" s="399" t="s">
        <v>1775</v>
      </c>
      <c r="N755" s="398">
        <v>235261</v>
      </c>
      <c r="O755" s="398" t="s">
        <v>1675</v>
      </c>
      <c r="P755" s="402">
        <v>40086</v>
      </c>
      <c r="Q755" s="403">
        <v>20886679.73</v>
      </c>
      <c r="R755" s="403">
        <v>27705310.267936509</v>
      </c>
      <c r="S755" s="398">
        <v>31</v>
      </c>
      <c r="T755" s="400">
        <v>0.10781025174003656</v>
      </c>
      <c r="U755" s="400">
        <v>1.3936841667958737</v>
      </c>
      <c r="V755" s="400">
        <v>8.8677287886694822E-2</v>
      </c>
      <c r="W755" s="400">
        <v>0.8693339346668072</v>
      </c>
      <c r="X755" s="400">
        <v>0.13169858730065753</v>
      </c>
      <c r="Y755" s="400">
        <v>0.99869431193867608</v>
      </c>
      <c r="Z755" s="400">
        <v>0.18781399786520092</v>
      </c>
      <c r="AA755" s="400">
        <v>1.0675956509594291</v>
      </c>
      <c r="AB755" s="400">
        <v>4.0125765810945534E-2</v>
      </c>
      <c r="AC755" s="404">
        <v>-0.28340012159919398</v>
      </c>
      <c r="AD755" s="607" t="s">
        <v>62</v>
      </c>
      <c r="AE755" s="401" t="s">
        <v>322</v>
      </c>
      <c r="AF755" s="401" t="s">
        <v>1018</v>
      </c>
      <c r="AG755" s="405" t="s">
        <v>1835</v>
      </c>
      <c r="AH755" s="405" t="s">
        <v>1024</v>
      </c>
      <c r="AI755" s="405">
        <v>1000</v>
      </c>
      <c r="AJ755" s="405">
        <v>1000</v>
      </c>
      <c r="AK755" s="405">
        <v>1000</v>
      </c>
      <c r="AL755" s="400">
        <v>1.15E-2</v>
      </c>
      <c r="AM755" s="400" t="s">
        <v>62</v>
      </c>
      <c r="AN755" s="400" t="s">
        <v>1798</v>
      </c>
      <c r="AO755" s="401" t="s">
        <v>1678</v>
      </c>
      <c r="AP755" s="401" t="s">
        <v>24</v>
      </c>
      <c r="AQ755" s="407" t="s">
        <v>984</v>
      </c>
      <c r="AR755" s="400">
        <v>3.0666666666666668E-3</v>
      </c>
      <c r="AS755" s="400">
        <v>3.0666666666666668E-3</v>
      </c>
      <c r="AT755" s="400"/>
      <c r="AX755" s="226"/>
      <c r="AY755" s="212"/>
      <c r="AZ755" s="212"/>
      <c r="BA755" s="212"/>
      <c r="BB755" s="214"/>
      <c r="BC755" s="212"/>
      <c r="BD755" s="212"/>
      <c r="BE755" s="212"/>
      <c r="BF755" s="212"/>
      <c r="BG755" s="214"/>
      <c r="BH755" s="214"/>
      <c r="BI755" s="227"/>
      <c r="BJ755" s="227"/>
      <c r="BK755" s="227"/>
      <c r="BL755" s="214"/>
      <c r="BM755" s="214"/>
      <c r="BN755" s="214"/>
      <c r="BO755" s="214"/>
      <c r="BP755" s="214"/>
      <c r="BQ755" s="214"/>
      <c r="BR755" s="214"/>
      <c r="BS755" s="214"/>
      <c r="BT755" s="215"/>
      <c r="BU755" s="216"/>
      <c r="BV755" s="217"/>
      <c r="BW755" s="213"/>
    </row>
    <row r="756" spans="2:75" ht="15.75" customHeight="1">
      <c r="B756" s="394" t="s">
        <v>1263</v>
      </c>
      <c r="C756" s="395">
        <v>10941848000179</v>
      </c>
      <c r="D756" s="396" t="s">
        <v>24</v>
      </c>
      <c r="E756" s="396" t="s">
        <v>911</v>
      </c>
      <c r="F756" s="396" t="s">
        <v>915</v>
      </c>
      <c r="G756" s="397" t="s">
        <v>62</v>
      </c>
      <c r="H756" s="397" t="s">
        <v>1692</v>
      </c>
      <c r="I756" s="397" t="s">
        <v>62</v>
      </c>
      <c r="J756" s="397"/>
      <c r="K756" s="398" t="s">
        <v>81</v>
      </c>
      <c r="L756" s="399"/>
      <c r="M756" s="399" t="s">
        <v>1775</v>
      </c>
      <c r="N756" s="398">
        <v>269026</v>
      </c>
      <c r="O756" s="398" t="s">
        <v>1675</v>
      </c>
      <c r="P756" s="402">
        <v>40604</v>
      </c>
      <c r="Q756" s="403">
        <v>299797749.47000003</v>
      </c>
      <c r="R756" s="403">
        <v>440555441.32940471</v>
      </c>
      <c r="S756" s="398">
        <v>31</v>
      </c>
      <c r="T756" s="400">
        <v>0.13633276451932974</v>
      </c>
      <c r="U756" s="400">
        <v>1.7624002565568602</v>
      </c>
      <c r="V756" s="400">
        <v>0.16557118500293666</v>
      </c>
      <c r="W756" s="400">
        <v>1.6231512392435843</v>
      </c>
      <c r="X756" s="400">
        <v>0.20903897048067033</v>
      </c>
      <c r="Y756" s="400">
        <v>1.585180487289251</v>
      </c>
      <c r="Z756" s="400">
        <v>0.27365621869166112</v>
      </c>
      <c r="AA756" s="400">
        <v>1.5555506631774412</v>
      </c>
      <c r="AB756" s="400">
        <v>2.8684467234500612E-2</v>
      </c>
      <c r="AC756" s="404">
        <v>1.970268621252308</v>
      </c>
      <c r="AD756" s="607" t="s">
        <v>62</v>
      </c>
      <c r="AE756" s="401" t="s">
        <v>741</v>
      </c>
      <c r="AF756" s="401" t="s">
        <v>741</v>
      </c>
      <c r="AG756" s="405" t="s">
        <v>741</v>
      </c>
      <c r="AH756" s="405" t="s">
        <v>1024</v>
      </c>
      <c r="AI756" s="405">
        <v>1000</v>
      </c>
      <c r="AJ756" s="405">
        <v>1000</v>
      </c>
      <c r="AK756" s="405">
        <v>1000</v>
      </c>
      <c r="AL756" s="400">
        <v>9.0000000000000011E-3</v>
      </c>
      <c r="AM756" s="400">
        <v>0.1</v>
      </c>
      <c r="AN756" s="400" t="s">
        <v>103</v>
      </c>
      <c r="AO756" s="401" t="s">
        <v>1678</v>
      </c>
      <c r="AP756" s="401" t="s">
        <v>24</v>
      </c>
      <c r="AQ756" s="407" t="s">
        <v>966</v>
      </c>
      <c r="AR756" s="400">
        <v>2.6666666666666666E-3</v>
      </c>
      <c r="AS756" s="400">
        <v>2.6666666666666666E-3</v>
      </c>
      <c r="AT756" s="400"/>
      <c r="AX756" s="226"/>
      <c r="AY756" s="212"/>
      <c r="AZ756" s="212"/>
      <c r="BA756" s="212"/>
      <c r="BB756" s="214"/>
      <c r="BC756" s="212"/>
      <c r="BD756" s="212"/>
      <c r="BE756" s="212"/>
      <c r="BF756" s="212"/>
      <c r="BG756" s="214"/>
      <c r="BH756" s="214"/>
      <c r="BI756" s="227"/>
      <c r="BJ756" s="227"/>
      <c r="BK756" s="227"/>
      <c r="BL756" s="214"/>
      <c r="BM756" s="214"/>
      <c r="BN756" s="214"/>
      <c r="BO756" s="214"/>
      <c r="BP756" s="214"/>
      <c r="BQ756" s="214"/>
      <c r="BR756" s="214"/>
      <c r="BS756" s="214"/>
      <c r="BT756" s="215"/>
      <c r="BU756" s="216"/>
      <c r="BV756" s="217"/>
      <c r="BW756" s="213"/>
    </row>
    <row r="757" spans="2:75" ht="15.75" customHeight="1">
      <c r="B757" s="394" t="s">
        <v>1274</v>
      </c>
      <c r="C757" s="395">
        <v>36728106000153</v>
      </c>
      <c r="D757" s="396" t="s">
        <v>24</v>
      </c>
      <c r="E757" s="396" t="s">
        <v>912</v>
      </c>
      <c r="F757" s="396" t="s">
        <v>915</v>
      </c>
      <c r="G757" s="397" t="s">
        <v>62</v>
      </c>
      <c r="H757" s="397" t="s">
        <v>1692</v>
      </c>
      <c r="I757" s="397" t="s">
        <v>62</v>
      </c>
      <c r="J757" s="397" t="s">
        <v>907</v>
      </c>
      <c r="K757" s="398" t="s">
        <v>81</v>
      </c>
      <c r="L757" s="399"/>
      <c r="M757" s="399" t="s">
        <v>62</v>
      </c>
      <c r="N757" s="398">
        <v>550086</v>
      </c>
      <c r="O757" s="398" t="s">
        <v>1675</v>
      </c>
      <c r="P757" s="402">
        <v>44067</v>
      </c>
      <c r="Q757" s="403">
        <v>41113214.530000001</v>
      </c>
      <c r="R757" s="403">
        <v>45360718.68444445</v>
      </c>
      <c r="S757" s="398">
        <v>31</v>
      </c>
      <c r="T757" s="400">
        <v>6.293204763083593E-2</v>
      </c>
      <c r="U757" s="400">
        <v>0.81353486288696486</v>
      </c>
      <c r="V757" s="400">
        <v>1.4489754777065933E-2</v>
      </c>
      <c r="W757" s="400">
        <v>0.14204804671968174</v>
      </c>
      <c r="X757" s="400">
        <v>4.6854613727684846E-2</v>
      </c>
      <c r="Y757" s="400">
        <v>0.35530704753192927</v>
      </c>
      <c r="Z757" s="400" t="s">
        <v>1781</v>
      </c>
      <c r="AA757" s="400" t="s">
        <v>1781</v>
      </c>
      <c r="AB757" s="400">
        <v>4.6470492604929158E-2</v>
      </c>
      <c r="AC757" s="404">
        <v>-1.7578842807396984</v>
      </c>
      <c r="AD757" s="607">
        <v>36775973000140</v>
      </c>
      <c r="AE757" s="401" t="s">
        <v>214</v>
      </c>
      <c r="AF757" s="401" t="s">
        <v>1018</v>
      </c>
      <c r="AG757" s="405" t="s">
        <v>1835</v>
      </c>
      <c r="AH757" s="405" t="s">
        <v>1019</v>
      </c>
      <c r="AI757" s="405">
        <v>1000</v>
      </c>
      <c r="AJ757" s="405">
        <v>1000</v>
      </c>
      <c r="AK757" s="405">
        <v>1000</v>
      </c>
      <c r="AL757" s="400">
        <v>0.02</v>
      </c>
      <c r="AM757" s="400">
        <v>0.2</v>
      </c>
      <c r="AN757" s="400" t="s">
        <v>62</v>
      </c>
      <c r="AO757" s="401" t="s">
        <v>1678</v>
      </c>
      <c r="AP757" s="401" t="s">
        <v>24</v>
      </c>
      <c r="AQ757" s="407" t="s">
        <v>966</v>
      </c>
      <c r="AR757" s="400">
        <v>6.6666666666666662E-3</v>
      </c>
      <c r="AS757" s="400">
        <v>6.6666666666666662E-3</v>
      </c>
      <c r="AT757" s="400"/>
      <c r="AX757" s="226"/>
      <c r="AY757" s="212"/>
      <c r="AZ757" s="212"/>
      <c r="BA757" s="212"/>
      <c r="BB757" s="214"/>
      <c r="BC757" s="212"/>
      <c r="BD757" s="212"/>
      <c r="BE757" s="212"/>
      <c r="BF757" s="212"/>
      <c r="BG757" s="214"/>
      <c r="BH757" s="214"/>
      <c r="BI757" s="227"/>
      <c r="BJ757" s="227"/>
      <c r="BK757" s="227"/>
      <c r="BL757" s="214"/>
      <c r="BM757" s="214"/>
      <c r="BN757" s="214"/>
      <c r="BO757" s="214"/>
      <c r="BP757" s="214"/>
      <c r="BQ757" s="214"/>
      <c r="BR757" s="214"/>
      <c r="BS757" s="214"/>
      <c r="BT757" s="215"/>
      <c r="BU757" s="216"/>
      <c r="BV757" s="217"/>
      <c r="BW757" s="213"/>
    </row>
    <row r="758" spans="2:75" ht="15.75" customHeight="1">
      <c r="B758" s="394" t="s">
        <v>332</v>
      </c>
      <c r="C758" s="395">
        <v>1823373000125</v>
      </c>
      <c r="D758" s="396" t="s">
        <v>24</v>
      </c>
      <c r="E758" s="396" t="s">
        <v>911</v>
      </c>
      <c r="F758" s="396" t="s">
        <v>915</v>
      </c>
      <c r="G758" s="397" t="s">
        <v>62</v>
      </c>
      <c r="H758" s="397" t="s">
        <v>1693</v>
      </c>
      <c r="I758" s="397" t="s">
        <v>62</v>
      </c>
      <c r="J758" s="397"/>
      <c r="K758" s="398" t="s">
        <v>81</v>
      </c>
      <c r="L758" s="399"/>
      <c r="M758" s="399" t="s">
        <v>62</v>
      </c>
      <c r="N758" s="398">
        <v>109630</v>
      </c>
      <c r="O758" s="398" t="s">
        <v>1675</v>
      </c>
      <c r="P758" s="402">
        <v>35566</v>
      </c>
      <c r="Q758" s="403">
        <v>632354028.24000001</v>
      </c>
      <c r="R758" s="403">
        <v>526054740.7228967</v>
      </c>
      <c r="S758" s="398">
        <v>31</v>
      </c>
      <c r="T758" s="400">
        <v>0.15841287177855801</v>
      </c>
      <c r="U758" s="400">
        <v>2.0478341127224446</v>
      </c>
      <c r="V758" s="400">
        <v>0.29280052352420061</v>
      </c>
      <c r="W758" s="400">
        <v>2.8704241779814947</v>
      </c>
      <c r="X758" s="400">
        <v>0.26540161286671049</v>
      </c>
      <c r="Y758" s="400">
        <v>2.012588643371203</v>
      </c>
      <c r="Z758" s="400">
        <v>0.45025776177530585</v>
      </c>
      <c r="AA758" s="400">
        <v>2.5594110862122719</v>
      </c>
      <c r="AB758" s="400">
        <v>7.6025679983801525E-2</v>
      </c>
      <c r="AC758" s="404">
        <v>2.1396179962671988</v>
      </c>
      <c r="AD758" s="607">
        <v>17891926000117</v>
      </c>
      <c r="AE758" s="401" t="s">
        <v>333</v>
      </c>
      <c r="AF758" s="401" t="s">
        <v>1018</v>
      </c>
      <c r="AG758" s="405" t="s">
        <v>1835</v>
      </c>
      <c r="AH758" s="405" t="s">
        <v>1024</v>
      </c>
      <c r="AI758" s="405">
        <v>500</v>
      </c>
      <c r="AJ758" s="405">
        <v>100</v>
      </c>
      <c r="AK758" s="405">
        <v>100</v>
      </c>
      <c r="AL758" s="400">
        <v>1.95E-2</v>
      </c>
      <c r="AM758" s="400">
        <v>0.2</v>
      </c>
      <c r="AN758" s="400" t="s">
        <v>103</v>
      </c>
      <c r="AO758" s="401" t="s">
        <v>1678</v>
      </c>
      <c r="AP758" s="401" t="s">
        <v>24</v>
      </c>
      <c r="AQ758" s="407" t="s">
        <v>962</v>
      </c>
      <c r="AR758" s="400">
        <v>3.9000000000000003E-3</v>
      </c>
      <c r="AS758" s="400">
        <v>3.9000000000000003E-3</v>
      </c>
      <c r="AT758" s="400"/>
      <c r="AX758" s="226"/>
      <c r="AY758" s="212"/>
      <c r="AZ758" s="212"/>
      <c r="BA758" s="212"/>
      <c r="BB758" s="214"/>
      <c r="BC758" s="212"/>
      <c r="BD758" s="212"/>
      <c r="BE758" s="212"/>
      <c r="BF758" s="212"/>
      <c r="BG758" s="214"/>
      <c r="BH758" s="214"/>
      <c r="BI758" s="227"/>
      <c r="BJ758" s="227"/>
      <c r="BK758" s="227"/>
      <c r="BL758" s="214"/>
      <c r="BM758" s="214"/>
      <c r="BN758" s="214"/>
      <c r="BO758" s="214"/>
      <c r="BP758" s="214"/>
      <c r="BQ758" s="214"/>
      <c r="BR758" s="214"/>
      <c r="BS758" s="214"/>
      <c r="BT758" s="215"/>
      <c r="BU758" s="216"/>
      <c r="BV758" s="217"/>
      <c r="BW758" s="213"/>
    </row>
    <row r="759" spans="2:75" ht="15.75" customHeight="1">
      <c r="B759" s="394" t="s">
        <v>1279</v>
      </c>
      <c r="C759" s="395">
        <v>19211736000137</v>
      </c>
      <c r="D759" s="396" t="s">
        <v>24</v>
      </c>
      <c r="E759" s="396" t="s">
        <v>911</v>
      </c>
      <c r="F759" s="396" t="s">
        <v>915</v>
      </c>
      <c r="G759" s="397" t="s">
        <v>62</v>
      </c>
      <c r="H759" s="397" t="s">
        <v>1692</v>
      </c>
      <c r="I759" s="397" t="s">
        <v>62</v>
      </c>
      <c r="J759" s="397"/>
      <c r="K759" s="398" t="s">
        <v>81</v>
      </c>
      <c r="L759" s="399"/>
      <c r="M759" s="399" t="s">
        <v>62</v>
      </c>
      <c r="N759" s="398">
        <v>355259</v>
      </c>
      <c r="O759" s="398" t="s">
        <v>1675</v>
      </c>
      <c r="P759" s="402">
        <v>41614</v>
      </c>
      <c r="Q759" s="403">
        <v>32462086.600000001</v>
      </c>
      <c r="R759" s="403">
        <v>41436427.327698387</v>
      </c>
      <c r="S759" s="398">
        <v>31</v>
      </c>
      <c r="T759" s="400">
        <v>0.12182557162810537</v>
      </c>
      <c r="U759" s="400">
        <v>1.5748629425182481</v>
      </c>
      <c r="V759" s="400">
        <v>0.13490067196911171</v>
      </c>
      <c r="W759" s="400">
        <v>1.3224776574352128</v>
      </c>
      <c r="X759" s="400">
        <v>0.17562935567786719</v>
      </c>
      <c r="Y759" s="400">
        <v>1.3318293090305979</v>
      </c>
      <c r="Z759" s="400">
        <v>0.26964327644729202</v>
      </c>
      <c r="AA759" s="400">
        <v>1.532739798511674</v>
      </c>
      <c r="AB759" s="400">
        <v>4.1514876760226471E-2</v>
      </c>
      <c r="AC759" s="404">
        <v>0.72943972728825113</v>
      </c>
      <c r="AD759" s="607">
        <v>19203036000109</v>
      </c>
      <c r="AE759" s="401" t="s">
        <v>107</v>
      </c>
      <c r="AF759" s="401" t="s">
        <v>1018</v>
      </c>
      <c r="AG759" s="405" t="s">
        <v>1835</v>
      </c>
      <c r="AH759" s="405" t="s">
        <v>1024</v>
      </c>
      <c r="AI759" s="405">
        <v>5000</v>
      </c>
      <c r="AJ759" s="405">
        <v>1000</v>
      </c>
      <c r="AK759" s="405">
        <v>5000</v>
      </c>
      <c r="AL759" s="400">
        <v>0</v>
      </c>
      <c r="AM759" s="400" t="s">
        <v>62</v>
      </c>
      <c r="AN759" s="400" t="s">
        <v>62</v>
      </c>
      <c r="AO759" s="401" t="s">
        <v>1678</v>
      </c>
      <c r="AP759" s="401" t="s">
        <v>24</v>
      </c>
      <c r="AQ759" s="407" t="s">
        <v>962</v>
      </c>
      <c r="AR759" s="400">
        <v>3.7799999999999995E-3</v>
      </c>
      <c r="AS759" s="400">
        <v>3.7799999999999995E-3</v>
      </c>
      <c r="AT759" s="400"/>
      <c r="AX759" s="226"/>
      <c r="AY759" s="212"/>
      <c r="AZ759" s="212"/>
      <c r="BA759" s="212"/>
      <c r="BB759" s="214"/>
      <c r="BC759" s="212"/>
      <c r="BD759" s="212"/>
      <c r="BE759" s="212"/>
      <c r="BF759" s="212"/>
      <c r="BG759" s="214"/>
      <c r="BH759" s="214"/>
      <c r="BI759" s="227"/>
      <c r="BJ759" s="227"/>
      <c r="BK759" s="227"/>
      <c r="BL759" s="214"/>
      <c r="BM759" s="214"/>
      <c r="BN759" s="214"/>
      <c r="BO759" s="214"/>
      <c r="BP759" s="214"/>
      <c r="BQ759" s="214"/>
      <c r="BR759" s="214"/>
      <c r="BS759" s="214"/>
      <c r="BT759" s="215"/>
      <c r="BU759" s="216"/>
      <c r="BV759" s="217"/>
      <c r="BW759" s="213"/>
    </row>
    <row r="760" spans="2:75" ht="15.75" customHeight="1">
      <c r="B760" s="394" t="s">
        <v>1280</v>
      </c>
      <c r="C760" s="395">
        <v>19212817000151</v>
      </c>
      <c r="D760" s="396" t="s">
        <v>24</v>
      </c>
      <c r="E760" s="396" t="s">
        <v>911</v>
      </c>
      <c r="F760" s="396" t="s">
        <v>915</v>
      </c>
      <c r="G760" s="397" t="s">
        <v>62</v>
      </c>
      <c r="H760" s="397" t="s">
        <v>1692</v>
      </c>
      <c r="I760" s="397" t="s">
        <v>62</v>
      </c>
      <c r="J760" s="397"/>
      <c r="K760" s="398" t="s">
        <v>81</v>
      </c>
      <c r="L760" s="399"/>
      <c r="M760" s="399" t="s">
        <v>62</v>
      </c>
      <c r="N760" s="398">
        <v>355283</v>
      </c>
      <c r="O760" s="398" t="s">
        <v>1675</v>
      </c>
      <c r="P760" s="402">
        <v>41614</v>
      </c>
      <c r="Q760" s="403">
        <v>246804487.09999999</v>
      </c>
      <c r="R760" s="403">
        <v>271964990.50892866</v>
      </c>
      <c r="S760" s="398">
        <v>31</v>
      </c>
      <c r="T760" s="400">
        <v>0.12298204474495655</v>
      </c>
      <c r="U760" s="400">
        <v>1.5898128962217883</v>
      </c>
      <c r="V760" s="400">
        <v>0.13622089025358264</v>
      </c>
      <c r="W760" s="400">
        <v>1.3354202110835003</v>
      </c>
      <c r="X760" s="400">
        <v>0.17750668222007904</v>
      </c>
      <c r="Y760" s="400">
        <v>1.3460654172363622</v>
      </c>
      <c r="Z760" s="400">
        <v>0.27329605339857799</v>
      </c>
      <c r="AA760" s="400">
        <v>1.5535033668901961</v>
      </c>
      <c r="AB760" s="400">
        <v>4.2506537265742703E-2</v>
      </c>
      <c r="AC760" s="404">
        <v>0.74076226875391671</v>
      </c>
      <c r="AD760" s="607">
        <v>18981231000199</v>
      </c>
      <c r="AE760" s="401" t="s">
        <v>334</v>
      </c>
      <c r="AF760" s="401" t="s">
        <v>1023</v>
      </c>
      <c r="AG760" s="405" t="s">
        <v>96</v>
      </c>
      <c r="AH760" s="405" t="s">
        <v>1024</v>
      </c>
      <c r="AI760" s="405">
        <v>500</v>
      </c>
      <c r="AJ760" s="405">
        <v>100</v>
      </c>
      <c r="AK760" s="405">
        <v>500</v>
      </c>
      <c r="AL760" s="400">
        <v>1.89E-2</v>
      </c>
      <c r="AM760" s="400">
        <v>0.2</v>
      </c>
      <c r="AN760" s="400" t="s">
        <v>103</v>
      </c>
      <c r="AO760" s="401" t="s">
        <v>1678</v>
      </c>
      <c r="AP760" s="401" t="s">
        <v>24</v>
      </c>
      <c r="AQ760" s="407" t="s">
        <v>962</v>
      </c>
      <c r="AR760" s="400">
        <v>3.7799999999999995E-3</v>
      </c>
      <c r="AS760" s="400">
        <v>3.7799999999999995E-3</v>
      </c>
      <c r="AT760" s="400"/>
      <c r="AX760" s="226"/>
      <c r="AY760" s="212"/>
      <c r="AZ760" s="212"/>
      <c r="BA760" s="212"/>
      <c r="BB760" s="214"/>
      <c r="BC760" s="212"/>
      <c r="BD760" s="212"/>
      <c r="BE760" s="212"/>
      <c r="BF760" s="212"/>
      <c r="BG760" s="214"/>
      <c r="BH760" s="214"/>
      <c r="BI760" s="227"/>
      <c r="BJ760" s="227"/>
      <c r="BK760" s="227"/>
      <c r="BL760" s="214"/>
      <c r="BM760" s="214"/>
      <c r="BN760" s="214"/>
      <c r="BO760" s="214"/>
      <c r="BP760" s="214"/>
      <c r="BQ760" s="214"/>
      <c r="BR760" s="214"/>
      <c r="BS760" s="214"/>
      <c r="BT760" s="215"/>
      <c r="BU760" s="216"/>
      <c r="BV760" s="217"/>
      <c r="BW760" s="213"/>
    </row>
    <row r="761" spans="2:75" ht="15.75" customHeight="1">
      <c r="B761" s="394" t="s">
        <v>1282</v>
      </c>
      <c r="C761" s="395">
        <v>37828294000154</v>
      </c>
      <c r="D761" s="396" t="s">
        <v>24</v>
      </c>
      <c r="E761" s="396" t="s">
        <v>911</v>
      </c>
      <c r="F761" s="396" t="s">
        <v>915</v>
      </c>
      <c r="G761" s="397" t="s">
        <v>62</v>
      </c>
      <c r="H761" s="397" t="s">
        <v>1183</v>
      </c>
      <c r="I761" s="397" t="s">
        <v>62</v>
      </c>
      <c r="J761" s="397"/>
      <c r="K761" s="398" t="s">
        <v>81</v>
      </c>
      <c r="L761" s="399"/>
      <c r="M761" s="399" t="s">
        <v>1775</v>
      </c>
      <c r="N761" s="398">
        <v>545651</v>
      </c>
      <c r="O761" s="398" t="s">
        <v>1675</v>
      </c>
      <c r="P761" s="402">
        <v>44043</v>
      </c>
      <c r="Q761" s="403">
        <v>299685398.56999999</v>
      </c>
      <c r="R761" s="403">
        <v>283413032.43591279</v>
      </c>
      <c r="S761" s="398">
        <v>31</v>
      </c>
      <c r="T761" s="400">
        <v>0.14950589857956653</v>
      </c>
      <c r="U761" s="400">
        <v>1.9326919317038682</v>
      </c>
      <c r="V761" s="400">
        <v>0.16282837238512426</v>
      </c>
      <c r="W761" s="400">
        <v>1.5962625043496703</v>
      </c>
      <c r="X761" s="400">
        <v>0.20803396119969486</v>
      </c>
      <c r="Y761" s="400">
        <v>1.5775593193410753</v>
      </c>
      <c r="Z761" s="400" t="s">
        <v>1781</v>
      </c>
      <c r="AA761" s="400" t="s">
        <v>1781</v>
      </c>
      <c r="AB761" s="400">
        <v>5.6165490378918402E-2</v>
      </c>
      <c r="AC761" s="404">
        <v>0.98491760592587307</v>
      </c>
      <c r="AD761" s="607" t="s">
        <v>62</v>
      </c>
      <c r="AE761" s="401" t="s">
        <v>334</v>
      </c>
      <c r="AF761" s="401" t="s">
        <v>1023</v>
      </c>
      <c r="AG761" s="405" t="s">
        <v>96</v>
      </c>
      <c r="AH761" s="405" t="s">
        <v>1024</v>
      </c>
      <c r="AI761" s="405">
        <v>500</v>
      </c>
      <c r="AJ761" s="405">
        <v>100</v>
      </c>
      <c r="AK761" s="405">
        <v>500</v>
      </c>
      <c r="AL761" s="400">
        <v>1.89E-2</v>
      </c>
      <c r="AM761" s="400">
        <v>0.2</v>
      </c>
      <c r="AN761" s="400" t="s">
        <v>103</v>
      </c>
      <c r="AO761" s="401" t="s">
        <v>1678</v>
      </c>
      <c r="AP761" s="401" t="s">
        <v>24</v>
      </c>
      <c r="AQ761" s="407" t="s">
        <v>962</v>
      </c>
      <c r="AR761" s="400">
        <v>3.2129999999999997E-3</v>
      </c>
      <c r="AS761" s="400">
        <v>3.2129999999999997E-3</v>
      </c>
      <c r="AT761" s="400"/>
      <c r="AX761" s="226"/>
      <c r="AY761" s="212"/>
      <c r="AZ761" s="212"/>
      <c r="BA761" s="212"/>
      <c r="BB761" s="214"/>
      <c r="BC761" s="212"/>
      <c r="BD761" s="212"/>
      <c r="BE761" s="212"/>
      <c r="BF761" s="212"/>
      <c r="BG761" s="214"/>
      <c r="BH761" s="214"/>
      <c r="BI761" s="227"/>
      <c r="BJ761" s="227"/>
      <c r="BK761" s="227"/>
      <c r="BL761" s="214"/>
      <c r="BM761" s="214"/>
      <c r="BN761" s="214"/>
      <c r="BO761" s="214"/>
      <c r="BP761" s="214"/>
      <c r="BQ761" s="214"/>
      <c r="BR761" s="214"/>
      <c r="BS761" s="214"/>
      <c r="BT761" s="215"/>
      <c r="BU761" s="216"/>
      <c r="BV761" s="217"/>
      <c r="BW761" s="213"/>
    </row>
    <row r="762" spans="2:75" ht="15.75" customHeight="1">
      <c r="B762" s="394" t="s">
        <v>349</v>
      </c>
      <c r="C762" s="395">
        <v>41163392000197</v>
      </c>
      <c r="D762" s="396" t="s">
        <v>24</v>
      </c>
      <c r="E762" s="396" t="s">
        <v>911</v>
      </c>
      <c r="F762" s="396" t="s">
        <v>915</v>
      </c>
      <c r="G762" s="397" t="s">
        <v>62</v>
      </c>
      <c r="H762" s="397" t="s">
        <v>1692</v>
      </c>
      <c r="I762" s="397" t="s">
        <v>62</v>
      </c>
      <c r="J762" s="397"/>
      <c r="K762" s="398" t="s">
        <v>81</v>
      </c>
      <c r="L762" s="399"/>
      <c r="M762" s="399" t="s">
        <v>62</v>
      </c>
      <c r="N762" s="398">
        <v>591191</v>
      </c>
      <c r="O762" s="398" t="s">
        <v>1675</v>
      </c>
      <c r="P762" s="402">
        <v>44316</v>
      </c>
      <c r="Q762" s="403">
        <v>70909490.349999994</v>
      </c>
      <c r="R762" s="403">
        <v>69979760.120714292</v>
      </c>
      <c r="S762" s="398">
        <v>31</v>
      </c>
      <c r="T762" s="400">
        <v>8.4066333509494884E-2</v>
      </c>
      <c r="U762" s="400">
        <v>1.086741901459219</v>
      </c>
      <c r="V762" s="400">
        <v>8.0028427174538175E-2</v>
      </c>
      <c r="W762" s="400">
        <v>0.78454618018686417</v>
      </c>
      <c r="X762" s="400" t="s">
        <v>1781</v>
      </c>
      <c r="Y762" s="400" t="s">
        <v>1781</v>
      </c>
      <c r="Z762" s="400" t="s">
        <v>1781</v>
      </c>
      <c r="AA762" s="400" t="s">
        <v>1781</v>
      </c>
      <c r="AB762" s="400">
        <v>4.801106732037913E-2</v>
      </c>
      <c r="AC762" s="404">
        <v>-0.39583393386807009</v>
      </c>
      <c r="AD762" s="607">
        <v>41272577000130</v>
      </c>
      <c r="AE762" s="401" t="s">
        <v>350</v>
      </c>
      <c r="AF762" s="401" t="s">
        <v>1018</v>
      </c>
      <c r="AG762" s="405" t="s">
        <v>1835</v>
      </c>
      <c r="AH762" s="405" t="s">
        <v>1024</v>
      </c>
      <c r="AI762" s="405">
        <v>5000</v>
      </c>
      <c r="AJ762" s="405">
        <v>1000</v>
      </c>
      <c r="AK762" s="405">
        <v>3000</v>
      </c>
      <c r="AL762" s="400">
        <v>1.8700000000000001E-2</v>
      </c>
      <c r="AM762" s="400">
        <v>0.2</v>
      </c>
      <c r="AN762" s="400" t="s">
        <v>62</v>
      </c>
      <c r="AO762" s="401" t="s">
        <v>1678</v>
      </c>
      <c r="AP762" s="401" t="s">
        <v>24</v>
      </c>
      <c r="AQ762" s="407" t="s">
        <v>966</v>
      </c>
      <c r="AR762" s="400">
        <v>4.986666666666667E-3</v>
      </c>
      <c r="AS762" s="400">
        <v>4.986666666666667E-3</v>
      </c>
      <c r="AT762" s="400"/>
      <c r="AX762" s="226"/>
      <c r="AY762" s="212"/>
      <c r="AZ762" s="212"/>
      <c r="BA762" s="212"/>
      <c r="BB762" s="214"/>
      <c r="BC762" s="212"/>
      <c r="BD762" s="212"/>
      <c r="BE762" s="212"/>
      <c r="BF762" s="212"/>
      <c r="BG762" s="214"/>
      <c r="BH762" s="214"/>
      <c r="BI762" s="227"/>
      <c r="BJ762" s="227"/>
      <c r="BK762" s="227"/>
      <c r="BL762" s="214"/>
      <c r="BM762" s="214"/>
      <c r="BN762" s="214"/>
      <c r="BO762" s="214"/>
      <c r="BP762" s="214"/>
      <c r="BQ762" s="214"/>
      <c r="BR762" s="214"/>
      <c r="BS762" s="214"/>
      <c r="BT762" s="215"/>
      <c r="BU762" s="216"/>
      <c r="BV762" s="217"/>
      <c r="BW762" s="213"/>
    </row>
    <row r="763" spans="2:75" ht="15.75" customHeight="1">
      <c r="B763" s="394" t="s">
        <v>793</v>
      </c>
      <c r="C763" s="395">
        <v>37498652000108</v>
      </c>
      <c r="D763" s="396" t="s">
        <v>24</v>
      </c>
      <c r="E763" s="396" t="s">
        <v>911</v>
      </c>
      <c r="F763" s="396" t="s">
        <v>915</v>
      </c>
      <c r="G763" s="397" t="s">
        <v>62</v>
      </c>
      <c r="H763" s="397" t="s">
        <v>1692</v>
      </c>
      <c r="I763" s="397" t="s">
        <v>62</v>
      </c>
      <c r="J763" s="397"/>
      <c r="K763" s="398" t="s">
        <v>81</v>
      </c>
      <c r="L763" s="399"/>
      <c r="M763" s="399" t="s">
        <v>62</v>
      </c>
      <c r="N763" s="398">
        <v>576891</v>
      </c>
      <c r="O763" s="398" t="s">
        <v>1675</v>
      </c>
      <c r="P763" s="402">
        <v>44253</v>
      </c>
      <c r="Q763" s="403">
        <v>142189185.97999999</v>
      </c>
      <c r="R763" s="403">
        <v>114707716.57126984</v>
      </c>
      <c r="S763" s="398">
        <v>31</v>
      </c>
      <c r="T763" s="400">
        <v>2.0136752014728199E-2</v>
      </c>
      <c r="U763" s="400">
        <v>0.2603117236131971</v>
      </c>
      <c r="V763" s="400">
        <v>1.0494796091053082E-2</v>
      </c>
      <c r="W763" s="400">
        <v>0.10288409351240313</v>
      </c>
      <c r="X763" s="400" t="s">
        <v>1781</v>
      </c>
      <c r="Y763" s="400" t="s">
        <v>1781</v>
      </c>
      <c r="Z763" s="400" t="s">
        <v>1781</v>
      </c>
      <c r="AA763" s="400" t="s">
        <v>1781</v>
      </c>
      <c r="AB763" s="400">
        <v>3.937332357048131E-2</v>
      </c>
      <c r="AC763" s="404">
        <v>-2.1826778001716378</v>
      </c>
      <c r="AD763" s="607">
        <v>37498601000186</v>
      </c>
      <c r="AE763" s="401" t="s">
        <v>794</v>
      </c>
      <c r="AF763" s="401" t="s">
        <v>1045</v>
      </c>
      <c r="AG763" s="405" t="s">
        <v>1045</v>
      </c>
      <c r="AH763" s="405" t="s">
        <v>1024</v>
      </c>
      <c r="AI763" s="405">
        <v>1000</v>
      </c>
      <c r="AJ763" s="405">
        <v>1000</v>
      </c>
      <c r="AK763" s="405">
        <v>1000</v>
      </c>
      <c r="AL763" s="400">
        <v>1.9E-2</v>
      </c>
      <c r="AM763" s="400">
        <v>0.2</v>
      </c>
      <c r="AN763" s="400" t="s">
        <v>103</v>
      </c>
      <c r="AO763" s="401" t="s">
        <v>1678</v>
      </c>
      <c r="AP763" s="401" t="s">
        <v>24</v>
      </c>
      <c r="AQ763" s="407" t="s">
        <v>962</v>
      </c>
      <c r="AR763" s="400">
        <v>5.0672999999999994E-3</v>
      </c>
      <c r="AS763" s="400">
        <v>5.0672999999999994E-3</v>
      </c>
      <c r="AT763" s="400"/>
      <c r="AX763" s="226"/>
      <c r="AY763" s="212"/>
      <c r="AZ763" s="212"/>
      <c r="BA763" s="212"/>
      <c r="BB763" s="214"/>
      <c r="BC763" s="212"/>
      <c r="BD763" s="212"/>
      <c r="BE763" s="212"/>
      <c r="BF763" s="212"/>
      <c r="BG763" s="214"/>
      <c r="BH763" s="214"/>
      <c r="BI763" s="227"/>
      <c r="BJ763" s="227"/>
      <c r="BK763" s="227"/>
      <c r="BL763" s="214"/>
      <c r="BM763" s="214"/>
      <c r="BN763" s="214"/>
      <c r="BO763" s="214"/>
      <c r="BP763" s="214"/>
      <c r="BQ763" s="214"/>
      <c r="BR763" s="214"/>
      <c r="BS763" s="214"/>
      <c r="BT763" s="215"/>
      <c r="BU763" s="216"/>
      <c r="BV763" s="217"/>
      <c r="BW763" s="213"/>
    </row>
    <row r="764" spans="2:75" ht="15.75" customHeight="1">
      <c r="B764" s="394" t="s">
        <v>374</v>
      </c>
      <c r="C764" s="395">
        <v>12154412000165</v>
      </c>
      <c r="D764" s="396" t="s">
        <v>24</v>
      </c>
      <c r="E764" s="396" t="s">
        <v>911</v>
      </c>
      <c r="F764" s="396" t="s">
        <v>915</v>
      </c>
      <c r="G764" s="397" t="s">
        <v>62</v>
      </c>
      <c r="H764" s="397" t="s">
        <v>1692</v>
      </c>
      <c r="I764" s="397" t="s">
        <v>62</v>
      </c>
      <c r="J764" s="397" t="s">
        <v>907</v>
      </c>
      <c r="K764" s="398" t="s">
        <v>81</v>
      </c>
      <c r="L764" s="399"/>
      <c r="M764" s="399" t="s">
        <v>62</v>
      </c>
      <c r="N764" s="398">
        <v>260088</v>
      </c>
      <c r="O764" s="398" t="s">
        <v>1675</v>
      </c>
      <c r="P764" s="402">
        <v>40480</v>
      </c>
      <c r="Q764" s="403">
        <v>2273441103.48</v>
      </c>
      <c r="R764" s="403">
        <v>1715980845.0591278</v>
      </c>
      <c r="S764" s="398">
        <v>31</v>
      </c>
      <c r="T764" s="400">
        <v>0.12349120532702984</v>
      </c>
      <c r="U764" s="400">
        <v>1.5963949144449088</v>
      </c>
      <c r="V764" s="400">
        <v>0.18312933453283819</v>
      </c>
      <c r="W764" s="400">
        <v>1.795279814440883</v>
      </c>
      <c r="X764" s="400">
        <v>0.21971988420663946</v>
      </c>
      <c r="Y764" s="400">
        <v>1.6661757963739359</v>
      </c>
      <c r="Z764" s="400">
        <v>0.36851110177488455</v>
      </c>
      <c r="AA764" s="400">
        <v>2.0947365694622126</v>
      </c>
      <c r="AB764" s="400">
        <v>4.2285034075144765E-2</v>
      </c>
      <c r="AC764" s="404">
        <v>1.70174687293729</v>
      </c>
      <c r="AD764" s="607">
        <v>12124089000187</v>
      </c>
      <c r="AE764" s="401" t="s">
        <v>371</v>
      </c>
      <c r="AF764" s="401" t="s">
        <v>1026</v>
      </c>
      <c r="AG764" s="405" t="s">
        <v>1027</v>
      </c>
      <c r="AH764" s="405" t="s">
        <v>1024</v>
      </c>
      <c r="AI764" s="405">
        <v>50000</v>
      </c>
      <c r="AJ764" s="405">
        <v>10000</v>
      </c>
      <c r="AK764" s="405">
        <v>10000</v>
      </c>
      <c r="AL764" s="400">
        <v>1.9574999999999999E-2</v>
      </c>
      <c r="AM764" s="400">
        <v>0.2</v>
      </c>
      <c r="AN764" s="400" t="s">
        <v>103</v>
      </c>
      <c r="AO764" s="401" t="s">
        <v>1678</v>
      </c>
      <c r="AP764" s="401" t="s">
        <v>24</v>
      </c>
      <c r="AQ764" s="407" t="s">
        <v>962</v>
      </c>
      <c r="AR764" s="400">
        <v>4.8937499999999997E-3</v>
      </c>
      <c r="AS764" s="400">
        <v>4.8937499999999997E-3</v>
      </c>
      <c r="AT764" s="400"/>
      <c r="AX764" s="226"/>
      <c r="AY764" s="212"/>
      <c r="AZ764" s="212"/>
      <c r="BA764" s="212"/>
      <c r="BB764" s="214"/>
      <c r="BC764" s="212"/>
      <c r="BD764" s="212"/>
      <c r="BE764" s="212"/>
      <c r="BF764" s="212"/>
      <c r="BG764" s="214"/>
      <c r="BH764" s="214"/>
      <c r="BI764" s="227"/>
      <c r="BJ764" s="227"/>
      <c r="BK764" s="227"/>
      <c r="BL764" s="214"/>
      <c r="BM764" s="214"/>
      <c r="BN764" s="214"/>
      <c r="BO764" s="214"/>
      <c r="BP764" s="214"/>
      <c r="BQ764" s="214"/>
      <c r="BR764" s="214"/>
      <c r="BS764" s="214"/>
      <c r="BT764" s="215"/>
      <c r="BU764" s="216"/>
      <c r="BV764" s="217"/>
      <c r="BW764" s="213"/>
    </row>
    <row r="765" spans="2:75" ht="15.75" customHeight="1">
      <c r="B765" s="394" t="s">
        <v>1308</v>
      </c>
      <c r="C765" s="395">
        <v>26822047000124</v>
      </c>
      <c r="D765" s="396" t="s">
        <v>24</v>
      </c>
      <c r="E765" s="396" t="s">
        <v>911</v>
      </c>
      <c r="F765" s="396" t="s">
        <v>915</v>
      </c>
      <c r="G765" s="397" t="s">
        <v>62</v>
      </c>
      <c r="H765" s="397" t="s">
        <v>1183</v>
      </c>
      <c r="I765" s="397" t="s">
        <v>62</v>
      </c>
      <c r="J765" s="397" t="s">
        <v>907</v>
      </c>
      <c r="K765" s="398" t="s">
        <v>81</v>
      </c>
      <c r="L765" s="399"/>
      <c r="M765" s="399" t="s">
        <v>62</v>
      </c>
      <c r="N765" s="398">
        <v>438091</v>
      </c>
      <c r="O765" s="398" t="s">
        <v>1675</v>
      </c>
      <c r="P765" s="402">
        <v>42836</v>
      </c>
      <c r="Q765" s="403">
        <v>448144901.63</v>
      </c>
      <c r="R765" s="403">
        <v>346695447.1742065</v>
      </c>
      <c r="S765" s="398">
        <v>31</v>
      </c>
      <c r="T765" s="400">
        <v>0.15366928983321326</v>
      </c>
      <c r="U765" s="400">
        <v>1.9865129030561599</v>
      </c>
      <c r="V765" s="400">
        <v>0.23348078887004653</v>
      </c>
      <c r="W765" s="400">
        <v>2.2888924288804477</v>
      </c>
      <c r="X765" s="400">
        <v>0.28407558190922533</v>
      </c>
      <c r="Y765" s="400">
        <v>2.154196742944078</v>
      </c>
      <c r="Z765" s="400">
        <v>0.53726361579084703</v>
      </c>
      <c r="AA765" s="400">
        <v>3.0539805667132418</v>
      </c>
      <c r="AB765" s="400">
        <v>6.2969753074730683E-2</v>
      </c>
      <c r="AC765" s="404">
        <v>1.8223656745264656</v>
      </c>
      <c r="AD765" s="607" t="s">
        <v>62</v>
      </c>
      <c r="AE765" s="401" t="s">
        <v>107</v>
      </c>
      <c r="AF765" s="401" t="s">
        <v>1018</v>
      </c>
      <c r="AG765" s="405" t="s">
        <v>1835</v>
      </c>
      <c r="AH765" s="405" t="s">
        <v>1024</v>
      </c>
      <c r="AI765" s="405">
        <v>5000</v>
      </c>
      <c r="AJ765" s="405">
        <v>1000</v>
      </c>
      <c r="AK765" s="405">
        <v>5000</v>
      </c>
      <c r="AL765" s="400">
        <v>0</v>
      </c>
      <c r="AM765" s="400" t="s">
        <v>62</v>
      </c>
      <c r="AN765" s="400" t="s">
        <v>62</v>
      </c>
      <c r="AO765" s="401" t="s">
        <v>1678</v>
      </c>
      <c r="AP765" s="401" t="s">
        <v>24</v>
      </c>
      <c r="AQ765" s="407" t="s">
        <v>962</v>
      </c>
      <c r="AR765" s="400">
        <v>4.8999999999999998E-3</v>
      </c>
      <c r="AS765" s="400">
        <v>4.8999999999999998E-3</v>
      </c>
      <c r="AT765" s="400"/>
      <c r="AX765" s="226"/>
      <c r="AY765" s="212"/>
      <c r="AZ765" s="212"/>
      <c r="BA765" s="212"/>
      <c r="BB765" s="214"/>
      <c r="BC765" s="212"/>
      <c r="BD765" s="212"/>
      <c r="BE765" s="212"/>
      <c r="BF765" s="212"/>
      <c r="BG765" s="214"/>
      <c r="BH765" s="214"/>
      <c r="BI765" s="227"/>
      <c r="BJ765" s="227"/>
      <c r="BK765" s="227"/>
      <c r="BL765" s="214"/>
      <c r="BM765" s="214"/>
      <c r="BN765" s="214"/>
      <c r="BO765" s="214"/>
      <c r="BP765" s="214"/>
      <c r="BQ765" s="214"/>
      <c r="BR765" s="214"/>
      <c r="BS765" s="214"/>
      <c r="BT765" s="215"/>
      <c r="BU765" s="216"/>
      <c r="BV765" s="217"/>
      <c r="BW765" s="213"/>
    </row>
    <row r="766" spans="2:75" ht="15.75" customHeight="1">
      <c r="B766" s="394" t="s">
        <v>1361</v>
      </c>
      <c r="C766" s="395">
        <v>32754593000178</v>
      </c>
      <c r="D766" s="396" t="s">
        <v>24</v>
      </c>
      <c r="E766" s="396" t="s">
        <v>911</v>
      </c>
      <c r="F766" s="396" t="s">
        <v>915</v>
      </c>
      <c r="G766" s="397" t="s">
        <v>62</v>
      </c>
      <c r="H766" s="397" t="s">
        <v>1183</v>
      </c>
      <c r="I766" s="397" t="s">
        <v>62</v>
      </c>
      <c r="J766" s="397" t="s">
        <v>907</v>
      </c>
      <c r="K766" s="398" t="s">
        <v>81</v>
      </c>
      <c r="L766" s="399"/>
      <c r="M766" s="399" t="s">
        <v>62</v>
      </c>
      <c r="N766" s="398">
        <v>494429</v>
      </c>
      <c r="O766" s="398" t="s">
        <v>1675</v>
      </c>
      <c r="P766" s="402">
        <v>43585</v>
      </c>
      <c r="Q766" s="403">
        <v>755326.17</v>
      </c>
      <c r="R766" s="403">
        <v>809233.07436507905</v>
      </c>
      <c r="S766" s="398">
        <v>31</v>
      </c>
      <c r="T766" s="400">
        <v>0.18948019795087911</v>
      </c>
      <c r="U766" s="400">
        <v>2.4494475019152628</v>
      </c>
      <c r="V766" s="400">
        <v>0.16966865158158106</v>
      </c>
      <c r="W766" s="400">
        <v>1.6633201125579105</v>
      </c>
      <c r="X766" s="400">
        <v>0.2056667482960608</v>
      </c>
      <c r="Y766" s="400">
        <v>1.5596083138636205</v>
      </c>
      <c r="Z766" s="400">
        <v>0.26947665491834605</v>
      </c>
      <c r="AA766" s="400">
        <v>1.5317926677244009</v>
      </c>
      <c r="AB766" s="400">
        <v>7.0242582529867786E-2</v>
      </c>
      <c r="AC766" s="404">
        <v>0.88373740251397115</v>
      </c>
      <c r="AD766" s="607">
        <v>32318799000155</v>
      </c>
      <c r="AE766" s="401" t="s">
        <v>107</v>
      </c>
      <c r="AF766" s="401" t="s">
        <v>1018</v>
      </c>
      <c r="AG766" s="405" t="s">
        <v>1835</v>
      </c>
      <c r="AH766" s="405" t="s">
        <v>1024</v>
      </c>
      <c r="AI766" s="405">
        <v>500</v>
      </c>
      <c r="AJ766" s="405">
        <v>500</v>
      </c>
      <c r="AK766" s="405">
        <v>0</v>
      </c>
      <c r="AL766" s="400">
        <v>0</v>
      </c>
      <c r="AM766" s="400" t="s">
        <v>62</v>
      </c>
      <c r="AN766" s="400" t="s">
        <v>62</v>
      </c>
      <c r="AO766" s="401" t="s">
        <v>1678</v>
      </c>
      <c r="AP766" s="401" t="s">
        <v>24</v>
      </c>
      <c r="AQ766" s="407" t="s">
        <v>962</v>
      </c>
      <c r="AR766" s="400">
        <v>3.8E-3</v>
      </c>
      <c r="AS766" s="400">
        <v>3.8E-3</v>
      </c>
      <c r="AT766" s="400"/>
      <c r="AX766" s="226"/>
      <c r="AY766" s="212"/>
      <c r="AZ766" s="212"/>
      <c r="BA766" s="212"/>
      <c r="BB766" s="214"/>
      <c r="BC766" s="212"/>
      <c r="BD766" s="212"/>
      <c r="BE766" s="212"/>
      <c r="BF766" s="212"/>
      <c r="BG766" s="214"/>
      <c r="BH766" s="214"/>
      <c r="BI766" s="227"/>
      <c r="BJ766" s="227"/>
      <c r="BK766" s="227"/>
      <c r="BL766" s="214"/>
      <c r="BM766" s="214"/>
      <c r="BN766" s="214"/>
      <c r="BO766" s="214"/>
      <c r="BP766" s="214"/>
      <c r="BQ766" s="214"/>
      <c r="BR766" s="214"/>
      <c r="BS766" s="214"/>
      <c r="BT766" s="215"/>
      <c r="BU766" s="216"/>
      <c r="BV766" s="217"/>
      <c r="BW766" s="213"/>
    </row>
    <row r="767" spans="2:75" ht="15.75" customHeight="1">
      <c r="B767" s="394" t="s">
        <v>1363</v>
      </c>
      <c r="C767" s="395">
        <v>29726019000100</v>
      </c>
      <c r="D767" s="396" t="s">
        <v>24</v>
      </c>
      <c r="E767" s="396" t="s">
        <v>911</v>
      </c>
      <c r="F767" s="396" t="s">
        <v>915</v>
      </c>
      <c r="G767" s="397" t="s">
        <v>62</v>
      </c>
      <c r="H767" s="397" t="s">
        <v>1692</v>
      </c>
      <c r="I767" s="397" t="s">
        <v>62</v>
      </c>
      <c r="J767" s="397" t="s">
        <v>907</v>
      </c>
      <c r="K767" s="398" t="s">
        <v>81</v>
      </c>
      <c r="L767" s="399"/>
      <c r="M767" s="399" t="s">
        <v>62</v>
      </c>
      <c r="N767" s="398">
        <v>464661</v>
      </c>
      <c r="O767" s="398" t="s">
        <v>1675</v>
      </c>
      <c r="P767" s="402">
        <v>43228</v>
      </c>
      <c r="Q767" s="403">
        <v>95495404.689999998</v>
      </c>
      <c r="R767" s="403">
        <v>101288513.17035715</v>
      </c>
      <c r="S767" s="398">
        <v>31</v>
      </c>
      <c r="T767" s="400">
        <v>0.11801480235776785</v>
      </c>
      <c r="U767" s="400">
        <v>1.5256003843694355</v>
      </c>
      <c r="V767" s="400">
        <v>0.15613689127623487</v>
      </c>
      <c r="W767" s="400">
        <v>1.5306636149410078</v>
      </c>
      <c r="X767" s="400">
        <v>0.25583118654725823</v>
      </c>
      <c r="Y767" s="400">
        <v>1.9400143620218886</v>
      </c>
      <c r="Z767" s="400">
        <v>0.27620260335531155</v>
      </c>
      <c r="AA767" s="400">
        <v>1.5700251391136499</v>
      </c>
      <c r="AB767" s="400">
        <v>4.2378661749779604E-2</v>
      </c>
      <c r="AC767" s="404">
        <v>1.1531200897855551</v>
      </c>
      <c r="AD767" s="607" t="s">
        <v>62</v>
      </c>
      <c r="AE767" s="401" t="s">
        <v>412</v>
      </c>
      <c r="AF767" s="401" t="s">
        <v>1026</v>
      </c>
      <c r="AG767" s="405" t="s">
        <v>1027</v>
      </c>
      <c r="AH767" s="405" t="s">
        <v>1024</v>
      </c>
      <c r="AI767" s="405">
        <v>50000</v>
      </c>
      <c r="AJ767" s="405">
        <v>10000</v>
      </c>
      <c r="AK767" s="405">
        <v>20000</v>
      </c>
      <c r="AL767" s="400">
        <v>0.02</v>
      </c>
      <c r="AM767" s="400">
        <v>0.2</v>
      </c>
      <c r="AN767" s="400" t="s">
        <v>1086</v>
      </c>
      <c r="AO767" s="401" t="s">
        <v>1678</v>
      </c>
      <c r="AP767" s="401" t="s">
        <v>24</v>
      </c>
      <c r="AQ767" s="407" t="s">
        <v>962</v>
      </c>
      <c r="AR767" s="400">
        <v>4.0000000000000001E-3</v>
      </c>
      <c r="AS767" s="400">
        <v>4.0000000000000001E-3</v>
      </c>
      <c r="AT767" s="400"/>
      <c r="AX767" s="226"/>
      <c r="AY767" s="212"/>
      <c r="AZ767" s="212"/>
      <c r="BA767" s="212"/>
      <c r="BB767" s="214"/>
      <c r="BC767" s="212"/>
      <c r="BD767" s="212"/>
      <c r="BE767" s="212"/>
      <c r="BF767" s="212"/>
      <c r="BG767" s="214"/>
      <c r="BH767" s="214"/>
      <c r="BI767" s="227"/>
      <c r="BJ767" s="227"/>
      <c r="BK767" s="227"/>
      <c r="BL767" s="214"/>
      <c r="BM767" s="214"/>
      <c r="BN767" s="214"/>
      <c r="BO767" s="214"/>
      <c r="BP767" s="214"/>
      <c r="BQ767" s="214"/>
      <c r="BR767" s="214"/>
      <c r="BS767" s="214"/>
      <c r="BT767" s="215"/>
      <c r="BU767" s="216"/>
      <c r="BV767" s="217"/>
      <c r="BW767" s="213"/>
    </row>
    <row r="768" spans="2:75" ht="15.75" customHeight="1">
      <c r="B768" s="394" t="s">
        <v>415</v>
      </c>
      <c r="C768" s="395">
        <v>12105940000124</v>
      </c>
      <c r="D768" s="396" t="s">
        <v>24</v>
      </c>
      <c r="E768" s="396" t="s">
        <v>911</v>
      </c>
      <c r="F768" s="396" t="s">
        <v>915</v>
      </c>
      <c r="G768" s="397" t="s">
        <v>62</v>
      </c>
      <c r="H768" s="397" t="s">
        <v>1692</v>
      </c>
      <c r="I768" s="397" t="s">
        <v>62</v>
      </c>
      <c r="J768" s="397" t="s">
        <v>907</v>
      </c>
      <c r="K768" s="398" t="s">
        <v>81</v>
      </c>
      <c r="L768" s="399"/>
      <c r="M768" s="399" t="s">
        <v>62</v>
      </c>
      <c r="N768" s="398">
        <v>256579</v>
      </c>
      <c r="O768" s="398" t="s">
        <v>1675</v>
      </c>
      <c r="P768" s="402">
        <v>40435</v>
      </c>
      <c r="Q768" s="403">
        <v>538554750.89999998</v>
      </c>
      <c r="R768" s="403">
        <v>619628387.82436478</v>
      </c>
      <c r="S768" s="398">
        <v>31</v>
      </c>
      <c r="T768" s="400">
        <v>0.11909943222737751</v>
      </c>
      <c r="U768" s="400">
        <v>1.5396216063934214</v>
      </c>
      <c r="V768" s="400">
        <v>0.15742675492756986</v>
      </c>
      <c r="W768" s="400">
        <v>1.5433085916867049</v>
      </c>
      <c r="X768" s="400">
        <v>0.25706236964646179</v>
      </c>
      <c r="Y768" s="400">
        <v>1.9493506471205482</v>
      </c>
      <c r="Z768" s="400">
        <v>0.27842040372793186</v>
      </c>
      <c r="AA768" s="400">
        <v>1.582631835416473</v>
      </c>
      <c r="AB768" s="400">
        <v>4.252207950218849E-2</v>
      </c>
      <c r="AC768" s="404">
        <v>1.1756110364232297</v>
      </c>
      <c r="AD768" s="607" t="s">
        <v>62</v>
      </c>
      <c r="AE768" s="401" t="s">
        <v>412</v>
      </c>
      <c r="AF768" s="401" t="s">
        <v>1026</v>
      </c>
      <c r="AG768" s="405" t="s">
        <v>1027</v>
      </c>
      <c r="AH768" s="405" t="s">
        <v>1024</v>
      </c>
      <c r="AI768" s="405">
        <v>50000</v>
      </c>
      <c r="AJ768" s="405">
        <v>10000</v>
      </c>
      <c r="AK768" s="405">
        <v>20000</v>
      </c>
      <c r="AL768" s="400">
        <v>0.02</v>
      </c>
      <c r="AM768" s="400">
        <v>0.2</v>
      </c>
      <c r="AN768" s="400" t="s">
        <v>103</v>
      </c>
      <c r="AO768" s="401" t="s">
        <v>1678</v>
      </c>
      <c r="AP768" s="401" t="s">
        <v>24</v>
      </c>
      <c r="AQ768" s="407" t="s">
        <v>966</v>
      </c>
      <c r="AR768" s="400">
        <v>4.0000000000000001E-3</v>
      </c>
      <c r="AS768" s="400">
        <v>4.0000000000000001E-3</v>
      </c>
      <c r="AT768" s="400"/>
      <c r="AX768" s="226"/>
      <c r="AY768" s="212"/>
      <c r="AZ768" s="212"/>
      <c r="BA768" s="212"/>
      <c r="BB768" s="214"/>
      <c r="BC768" s="212"/>
      <c r="BD768" s="212"/>
      <c r="BE768" s="212"/>
      <c r="BF768" s="212"/>
      <c r="BG768" s="214"/>
      <c r="BH768" s="214"/>
      <c r="BI768" s="227"/>
      <c r="BJ768" s="227"/>
      <c r="BK768" s="227"/>
      <c r="BL768" s="214"/>
      <c r="BM768" s="214"/>
      <c r="BN768" s="214"/>
      <c r="BO768" s="214"/>
      <c r="BP768" s="214"/>
      <c r="BQ768" s="214"/>
      <c r="BR768" s="214"/>
      <c r="BS768" s="214"/>
      <c r="BT768" s="215"/>
      <c r="BU768" s="216"/>
      <c r="BV768" s="217"/>
      <c r="BW768" s="213"/>
    </row>
    <row r="769" spans="2:75" ht="15.75" customHeight="1">
      <c r="B769" s="394" t="s">
        <v>815</v>
      </c>
      <c r="C769" s="395">
        <v>42731202000153</v>
      </c>
      <c r="D769" s="396" t="s">
        <v>24</v>
      </c>
      <c r="E769" s="396" t="s">
        <v>911</v>
      </c>
      <c r="F769" s="396" t="s">
        <v>915</v>
      </c>
      <c r="G769" s="397" t="s">
        <v>62</v>
      </c>
      <c r="H769" s="397" t="s">
        <v>1693</v>
      </c>
      <c r="I769" s="397" t="s">
        <v>62</v>
      </c>
      <c r="J769" s="397"/>
      <c r="K769" s="398" t="s">
        <v>81</v>
      </c>
      <c r="L769" s="399"/>
      <c r="M769" s="399" t="s">
        <v>62</v>
      </c>
      <c r="N769" s="398">
        <v>604811</v>
      </c>
      <c r="O769" s="398" t="s">
        <v>1675</v>
      </c>
      <c r="P769" s="402">
        <v>44413</v>
      </c>
      <c r="Q769" s="403">
        <v>271617774.63</v>
      </c>
      <c r="R769" s="403">
        <v>257670838.56083319</v>
      </c>
      <c r="S769" s="398">
        <v>31</v>
      </c>
      <c r="T769" s="400">
        <v>0.10389907682696498</v>
      </c>
      <c r="U769" s="400">
        <v>1.3431236453061273</v>
      </c>
      <c r="V769" s="400">
        <v>6.9757344488880157E-2</v>
      </c>
      <c r="W769" s="400">
        <v>0.6838552260857419</v>
      </c>
      <c r="X769" s="400" t="s">
        <v>1781</v>
      </c>
      <c r="Y769" s="400" t="s">
        <v>1781</v>
      </c>
      <c r="Z769" s="400" t="s">
        <v>1781</v>
      </c>
      <c r="AA769" s="400" t="s">
        <v>1781</v>
      </c>
      <c r="AB769" s="400">
        <v>6.857691880343815E-2</v>
      </c>
      <c r="AC769" s="404">
        <v>-0.39911430299564277</v>
      </c>
      <c r="AD769" s="607">
        <v>42747387000194</v>
      </c>
      <c r="AE769" s="401" t="s">
        <v>816</v>
      </c>
      <c r="AF769" s="401" t="s">
        <v>1018</v>
      </c>
      <c r="AG769" s="405" t="s">
        <v>1835</v>
      </c>
      <c r="AH769" s="405" t="s">
        <v>1024</v>
      </c>
      <c r="AI769" s="405">
        <v>5000</v>
      </c>
      <c r="AJ769" s="405">
        <v>1000</v>
      </c>
      <c r="AK769" s="405">
        <v>1000</v>
      </c>
      <c r="AL769" s="400">
        <v>0.02</v>
      </c>
      <c r="AM769" s="400">
        <v>0.2</v>
      </c>
      <c r="AN769" s="400" t="s">
        <v>103</v>
      </c>
      <c r="AO769" s="401" t="s">
        <v>1678</v>
      </c>
      <c r="AP769" s="401" t="s">
        <v>24</v>
      </c>
      <c r="AQ769" s="407" t="s">
        <v>966</v>
      </c>
      <c r="AR769" s="400">
        <v>4.0000000000000001E-3</v>
      </c>
      <c r="AS769" s="400">
        <v>4.0000000000000001E-3</v>
      </c>
      <c r="AT769" s="400"/>
      <c r="AX769" s="226"/>
      <c r="AY769" s="212"/>
      <c r="AZ769" s="212"/>
      <c r="BA769" s="212"/>
      <c r="BB769" s="214"/>
      <c r="BC769" s="212"/>
      <c r="BD769" s="212"/>
      <c r="BE769" s="212"/>
      <c r="BF769" s="212"/>
      <c r="BG769" s="214"/>
      <c r="BH769" s="214"/>
      <c r="BI769" s="227"/>
      <c r="BJ769" s="227"/>
      <c r="BK769" s="227"/>
      <c r="BL769" s="214"/>
      <c r="BM769" s="214"/>
      <c r="BN769" s="214"/>
      <c r="BO769" s="214"/>
      <c r="BP769" s="214"/>
      <c r="BQ769" s="214"/>
      <c r="BR769" s="214"/>
      <c r="BS769" s="214"/>
      <c r="BT769" s="215"/>
      <c r="BU769" s="216"/>
      <c r="BV769" s="217"/>
      <c r="BW769" s="213"/>
    </row>
    <row r="770" spans="2:75" ht="15.75" customHeight="1">
      <c r="B770" s="394" t="s">
        <v>424</v>
      </c>
      <c r="C770" s="395">
        <v>13429264000107</v>
      </c>
      <c r="D770" s="396" t="s">
        <v>24</v>
      </c>
      <c r="E770" s="396" t="s">
        <v>911</v>
      </c>
      <c r="F770" s="396" t="s">
        <v>915</v>
      </c>
      <c r="G770" s="397" t="s">
        <v>62</v>
      </c>
      <c r="H770" s="397" t="s">
        <v>1692</v>
      </c>
      <c r="I770" s="397" t="s">
        <v>62</v>
      </c>
      <c r="J770" s="397"/>
      <c r="K770" s="398" t="s">
        <v>81</v>
      </c>
      <c r="L770" s="399"/>
      <c r="M770" s="399" t="s">
        <v>1775</v>
      </c>
      <c r="N770" s="398">
        <v>273066</v>
      </c>
      <c r="O770" s="398" t="s">
        <v>1675</v>
      </c>
      <c r="P770" s="402">
        <v>40662</v>
      </c>
      <c r="Q770" s="403">
        <v>34708388.840000004</v>
      </c>
      <c r="R770" s="403">
        <v>33330073.021865103</v>
      </c>
      <c r="S770" s="398">
        <v>31</v>
      </c>
      <c r="T770" s="400">
        <v>7.6253850702061587E-2</v>
      </c>
      <c r="U770" s="400">
        <v>0.98574841135644686</v>
      </c>
      <c r="V770" s="400">
        <v>8.7566017196675006E-2</v>
      </c>
      <c r="W770" s="400">
        <v>0.85843976610958661</v>
      </c>
      <c r="X770" s="400">
        <v>0.10574488497153278</v>
      </c>
      <c r="Y770" s="400">
        <v>0.80188267241308608</v>
      </c>
      <c r="Z770" s="400">
        <v>0.19778089718845893</v>
      </c>
      <c r="AA770" s="400">
        <v>1.1242507378646009</v>
      </c>
      <c r="AB770" s="400">
        <v>1.6483538908186251E-2</v>
      </c>
      <c r="AC770" s="404">
        <v>-0.79234707223299206</v>
      </c>
      <c r="AD770" s="607">
        <v>10295477000103</v>
      </c>
      <c r="AE770" s="401" t="s">
        <v>425</v>
      </c>
      <c r="AF770" s="401" t="s">
        <v>1026</v>
      </c>
      <c r="AG770" s="405" t="s">
        <v>1027</v>
      </c>
      <c r="AH770" s="405" t="s">
        <v>1024</v>
      </c>
      <c r="AI770" s="405">
        <v>50000</v>
      </c>
      <c r="AJ770" s="405">
        <v>10000</v>
      </c>
      <c r="AK770" s="405">
        <v>10000</v>
      </c>
      <c r="AL770" s="400">
        <v>1.9199999999999998E-2</v>
      </c>
      <c r="AM770" s="400">
        <v>0.2</v>
      </c>
      <c r="AN770" s="400" t="s">
        <v>103</v>
      </c>
      <c r="AO770" s="401" t="s">
        <v>1678</v>
      </c>
      <c r="AP770" s="401" t="s">
        <v>24</v>
      </c>
      <c r="AQ770" s="407" t="s">
        <v>962</v>
      </c>
      <c r="AR770" s="400">
        <v>3.2006399999999994E-3</v>
      </c>
      <c r="AS770" s="400">
        <v>3.2006399999999994E-3</v>
      </c>
      <c r="AT770" s="400"/>
      <c r="AX770" s="226"/>
      <c r="AY770" s="212"/>
      <c r="AZ770" s="212"/>
      <c r="BA770" s="212"/>
      <c r="BB770" s="214"/>
      <c r="BC770" s="212"/>
      <c r="BD770" s="212"/>
      <c r="BE770" s="212"/>
      <c r="BF770" s="212"/>
      <c r="BG770" s="214"/>
      <c r="BH770" s="214"/>
      <c r="BI770" s="227"/>
      <c r="BJ770" s="227"/>
      <c r="BK770" s="227"/>
      <c r="BL770" s="214"/>
      <c r="BM770" s="214"/>
      <c r="BN770" s="214"/>
      <c r="BO770" s="214"/>
      <c r="BP770" s="214"/>
      <c r="BQ770" s="214"/>
      <c r="BR770" s="214"/>
      <c r="BS770" s="214"/>
      <c r="BT770" s="215"/>
      <c r="BU770" s="216"/>
      <c r="BV770" s="217"/>
      <c r="BW770" s="213"/>
    </row>
    <row r="771" spans="2:75" ht="15.75" customHeight="1">
      <c r="B771" s="394" t="s">
        <v>438</v>
      </c>
      <c r="C771" s="395">
        <v>30586677000114</v>
      </c>
      <c r="D771" s="396" t="s">
        <v>24</v>
      </c>
      <c r="E771" s="396" t="s">
        <v>911</v>
      </c>
      <c r="F771" s="396" t="s">
        <v>915</v>
      </c>
      <c r="G771" s="397" t="s">
        <v>62</v>
      </c>
      <c r="H771" s="397" t="s">
        <v>1183</v>
      </c>
      <c r="I771" s="397" t="s">
        <v>62</v>
      </c>
      <c r="J771" s="397" t="s">
        <v>907</v>
      </c>
      <c r="K771" s="398" t="s">
        <v>81</v>
      </c>
      <c r="L771" s="399"/>
      <c r="M771" s="399" t="s">
        <v>62</v>
      </c>
      <c r="N771" s="398">
        <v>468894</v>
      </c>
      <c r="O771" s="398" t="s">
        <v>1675</v>
      </c>
      <c r="P771" s="402">
        <v>43280</v>
      </c>
      <c r="Q771" s="403">
        <v>608496656.04999995</v>
      </c>
      <c r="R771" s="403">
        <v>507896254.31956387</v>
      </c>
      <c r="S771" s="398">
        <v>31</v>
      </c>
      <c r="T771" s="400">
        <v>0.18749795515213852</v>
      </c>
      <c r="U771" s="400">
        <v>2.4238226623590817</v>
      </c>
      <c r="V771" s="400">
        <v>0.23006790105605956</v>
      </c>
      <c r="W771" s="400">
        <v>2.2554347165099409</v>
      </c>
      <c r="X771" s="400">
        <v>0.28191687614776484</v>
      </c>
      <c r="Y771" s="400">
        <v>2.1378268850032476</v>
      </c>
      <c r="Z771" s="400">
        <v>0.41754466210091956</v>
      </c>
      <c r="AA771" s="400">
        <v>2.3734592224601183</v>
      </c>
      <c r="AB771" s="400">
        <v>5.7143569963909256E-2</v>
      </c>
      <c r="AC771" s="404">
        <v>1.9534568441954165</v>
      </c>
      <c r="AD771" s="607">
        <v>29236556000163</v>
      </c>
      <c r="AE771" s="401" t="s">
        <v>439</v>
      </c>
      <c r="AF771" s="401" t="s">
        <v>1028</v>
      </c>
      <c r="AG771" s="405" t="s">
        <v>1836</v>
      </c>
      <c r="AH771" s="405" t="s">
        <v>1024</v>
      </c>
      <c r="AI771" s="405">
        <v>25000</v>
      </c>
      <c r="AJ771" s="405">
        <v>5000</v>
      </c>
      <c r="AK771" s="405">
        <v>10000</v>
      </c>
      <c r="AL771" s="400">
        <v>1.9E-2</v>
      </c>
      <c r="AM771" s="400">
        <v>0.2</v>
      </c>
      <c r="AN771" s="400" t="s">
        <v>1798</v>
      </c>
      <c r="AO771" s="401" t="s">
        <v>1678</v>
      </c>
      <c r="AP771" s="401" t="s">
        <v>24</v>
      </c>
      <c r="AQ771" s="407" t="s">
        <v>962</v>
      </c>
      <c r="AR771" s="400">
        <v>3.8E-3</v>
      </c>
      <c r="AS771" s="400">
        <v>3.8E-3</v>
      </c>
      <c r="AT771" s="400"/>
      <c r="AX771" s="226"/>
      <c r="AY771" s="212"/>
      <c r="AZ771" s="212"/>
      <c r="BA771" s="212"/>
      <c r="BB771" s="214"/>
      <c r="BC771" s="212"/>
      <c r="BD771" s="212"/>
      <c r="BE771" s="212"/>
      <c r="BF771" s="212"/>
      <c r="BG771" s="214"/>
      <c r="BH771" s="214"/>
      <c r="BI771" s="227"/>
      <c r="BJ771" s="227"/>
      <c r="BK771" s="227"/>
      <c r="BL771" s="214"/>
      <c r="BM771" s="214"/>
      <c r="BN771" s="214"/>
      <c r="BO771" s="214"/>
      <c r="BP771" s="214"/>
      <c r="BQ771" s="214"/>
      <c r="BR771" s="214"/>
      <c r="BS771" s="214"/>
      <c r="BT771" s="215"/>
      <c r="BU771" s="216"/>
      <c r="BV771" s="217"/>
      <c r="BW771" s="213"/>
    </row>
    <row r="772" spans="2:75" ht="15.75" customHeight="1">
      <c r="B772" s="394" t="s">
        <v>441</v>
      </c>
      <c r="C772" s="395">
        <v>33150614000109</v>
      </c>
      <c r="D772" s="396" t="s">
        <v>24</v>
      </c>
      <c r="E772" s="396" t="s">
        <v>911</v>
      </c>
      <c r="F772" s="396" t="s">
        <v>915</v>
      </c>
      <c r="G772" s="397" t="s">
        <v>62</v>
      </c>
      <c r="H772" s="397" t="s">
        <v>1693</v>
      </c>
      <c r="I772" s="397" t="s">
        <v>62</v>
      </c>
      <c r="J772" s="397" t="s">
        <v>907</v>
      </c>
      <c r="K772" s="398" t="s">
        <v>81</v>
      </c>
      <c r="L772" s="399"/>
      <c r="M772" s="399" t="s">
        <v>62</v>
      </c>
      <c r="N772" s="398">
        <v>494968</v>
      </c>
      <c r="O772" s="398" t="s">
        <v>1675</v>
      </c>
      <c r="P772" s="402">
        <v>43593</v>
      </c>
      <c r="Q772" s="403">
        <v>1234009952.55</v>
      </c>
      <c r="R772" s="403">
        <v>1048965181.4210318</v>
      </c>
      <c r="S772" s="398">
        <v>31</v>
      </c>
      <c r="T772" s="400">
        <v>0.18688823910539498</v>
      </c>
      <c r="U772" s="400">
        <v>2.4159407440176159</v>
      </c>
      <c r="V772" s="400">
        <v>0.22932441766305978</v>
      </c>
      <c r="W772" s="400">
        <v>2.248146093246882</v>
      </c>
      <c r="X772" s="400">
        <v>0.28182033897722203</v>
      </c>
      <c r="Y772" s="400">
        <v>2.1370948261020262</v>
      </c>
      <c r="Z772" s="400">
        <v>0.41740524704843529</v>
      </c>
      <c r="AA772" s="400">
        <v>2.372666742105074</v>
      </c>
      <c r="AB772" s="400">
        <v>5.6794152262591012E-2</v>
      </c>
      <c r="AC772" s="404">
        <v>1.9544724190658125</v>
      </c>
      <c r="AD772" s="607">
        <v>29236556000163</v>
      </c>
      <c r="AE772" s="401" t="s">
        <v>439</v>
      </c>
      <c r="AF772" s="401" t="s">
        <v>1018</v>
      </c>
      <c r="AG772" s="405" t="s">
        <v>1835</v>
      </c>
      <c r="AH772" s="405" t="s">
        <v>1024</v>
      </c>
      <c r="AI772" s="405">
        <v>500</v>
      </c>
      <c r="AJ772" s="405">
        <v>100</v>
      </c>
      <c r="AK772" s="405">
        <v>100</v>
      </c>
      <c r="AL772" s="400">
        <v>1.9E-2</v>
      </c>
      <c r="AM772" s="400">
        <v>0.2</v>
      </c>
      <c r="AN772" s="400" t="s">
        <v>103</v>
      </c>
      <c r="AO772" s="401" t="s">
        <v>1678</v>
      </c>
      <c r="AP772" s="401" t="s">
        <v>24</v>
      </c>
      <c r="AQ772" s="407" t="s">
        <v>962</v>
      </c>
      <c r="AR772" s="400">
        <v>4.7499999999999999E-3</v>
      </c>
      <c r="AS772" s="400">
        <v>4.7499999999999999E-3</v>
      </c>
      <c r="AT772" s="400"/>
      <c r="AX772" s="226"/>
      <c r="AY772" s="212"/>
      <c r="AZ772" s="212"/>
      <c r="BA772" s="212"/>
      <c r="BB772" s="214"/>
      <c r="BC772" s="212"/>
      <c r="BD772" s="212"/>
      <c r="BE772" s="212"/>
      <c r="BF772" s="212"/>
      <c r="BG772" s="214"/>
      <c r="BH772" s="214"/>
      <c r="BI772" s="227"/>
      <c r="BJ772" s="227"/>
      <c r="BK772" s="227"/>
      <c r="BL772" s="214"/>
      <c r="BM772" s="214"/>
      <c r="BN772" s="214"/>
      <c r="BO772" s="214"/>
      <c r="BP772" s="214"/>
      <c r="BQ772" s="214"/>
      <c r="BR772" s="214"/>
      <c r="BS772" s="214"/>
      <c r="BT772" s="215"/>
      <c r="BU772" s="216"/>
      <c r="BV772" s="217"/>
      <c r="BW772" s="213"/>
    </row>
    <row r="773" spans="2:75" ht="15.75" customHeight="1">
      <c r="B773" s="394" t="s">
        <v>1388</v>
      </c>
      <c r="C773" s="395">
        <v>14796095000106</v>
      </c>
      <c r="D773" s="396" t="s">
        <v>24</v>
      </c>
      <c r="E773" s="396" t="s">
        <v>911</v>
      </c>
      <c r="F773" s="396" t="s">
        <v>915</v>
      </c>
      <c r="G773" s="397" t="s">
        <v>62</v>
      </c>
      <c r="H773" s="397" t="s">
        <v>1692</v>
      </c>
      <c r="I773" s="397" t="s">
        <v>62</v>
      </c>
      <c r="J773" s="397"/>
      <c r="K773" s="398" t="s">
        <v>81</v>
      </c>
      <c r="L773" s="399"/>
      <c r="M773" s="399" t="s">
        <v>1775</v>
      </c>
      <c r="N773" s="398">
        <v>301485</v>
      </c>
      <c r="O773" s="398" t="s">
        <v>1675</v>
      </c>
      <c r="P773" s="402">
        <v>40953</v>
      </c>
      <c r="Q773" s="403">
        <v>62862107.329999998</v>
      </c>
      <c r="R773" s="403">
        <v>74170010.723214269</v>
      </c>
      <c r="S773" s="398">
        <v>31</v>
      </c>
      <c r="T773" s="400">
        <v>0.15608339141434935</v>
      </c>
      <c r="U773" s="400">
        <v>2.0177204653831553</v>
      </c>
      <c r="V773" s="400">
        <v>0.18061289940952219</v>
      </c>
      <c r="W773" s="400">
        <v>1.7706103359394516</v>
      </c>
      <c r="X773" s="400">
        <v>0.23613726994811701</v>
      </c>
      <c r="Y773" s="400">
        <v>1.7906718148428817</v>
      </c>
      <c r="Z773" s="400">
        <v>0.303969443732103</v>
      </c>
      <c r="AA773" s="400">
        <v>1.7278608614990671</v>
      </c>
      <c r="AB773" s="400">
        <v>3.4953833346790808E-2</v>
      </c>
      <c r="AC773" s="404">
        <v>1.9896177449032459</v>
      </c>
      <c r="AD773" s="607" t="s">
        <v>62</v>
      </c>
      <c r="AE773" s="401" t="s">
        <v>1415</v>
      </c>
      <c r="AF773" s="401" t="s">
        <v>1018</v>
      </c>
      <c r="AG773" s="405" t="s">
        <v>1835</v>
      </c>
      <c r="AH773" s="405" t="s">
        <v>1019</v>
      </c>
      <c r="AI773" s="405">
        <v>5000</v>
      </c>
      <c r="AJ773" s="405">
        <v>0</v>
      </c>
      <c r="AK773" s="405">
        <v>0</v>
      </c>
      <c r="AL773" s="400">
        <v>6.7000000000000002E-3</v>
      </c>
      <c r="AM773" s="400">
        <v>0.2</v>
      </c>
      <c r="AN773" s="400" t="s">
        <v>1798</v>
      </c>
      <c r="AO773" s="401" t="s">
        <v>1678</v>
      </c>
      <c r="AP773" s="401" t="s">
        <v>24</v>
      </c>
      <c r="AQ773" s="407" t="s">
        <v>984</v>
      </c>
      <c r="AR773" s="400">
        <v>1.34E-3</v>
      </c>
      <c r="AS773" s="400">
        <v>1.34E-3</v>
      </c>
      <c r="AT773" s="400"/>
      <c r="AX773" s="226"/>
      <c r="AY773" s="212"/>
      <c r="AZ773" s="212"/>
      <c r="BA773" s="212"/>
      <c r="BB773" s="214"/>
      <c r="BC773" s="212"/>
      <c r="BD773" s="212"/>
      <c r="BE773" s="212"/>
      <c r="BF773" s="212"/>
      <c r="BG773" s="214"/>
      <c r="BH773" s="214"/>
      <c r="BI773" s="227"/>
      <c r="BJ773" s="227"/>
      <c r="BK773" s="227"/>
      <c r="BL773" s="214"/>
      <c r="BM773" s="214"/>
      <c r="BN773" s="214"/>
      <c r="BO773" s="214"/>
      <c r="BP773" s="214"/>
      <c r="BQ773" s="214"/>
      <c r="BR773" s="214"/>
      <c r="BS773" s="214"/>
      <c r="BT773" s="215"/>
      <c r="BU773" s="216"/>
      <c r="BV773" s="217"/>
      <c r="BW773" s="213"/>
    </row>
    <row r="774" spans="2:75" ht="15.75" customHeight="1">
      <c r="B774" s="394" t="s">
        <v>1426</v>
      </c>
      <c r="C774" s="395">
        <v>8771538000101</v>
      </c>
      <c r="D774" s="396" t="s">
        <v>24</v>
      </c>
      <c r="E774" s="396" t="s">
        <v>912</v>
      </c>
      <c r="F774" s="396" t="s">
        <v>915</v>
      </c>
      <c r="G774" s="397" t="s">
        <v>62</v>
      </c>
      <c r="H774" s="397" t="s">
        <v>1183</v>
      </c>
      <c r="I774" s="397" t="s">
        <v>62</v>
      </c>
      <c r="J774" s="397"/>
      <c r="K774" s="398" t="s">
        <v>81</v>
      </c>
      <c r="L774" s="399"/>
      <c r="M774" s="399" t="s">
        <v>62</v>
      </c>
      <c r="N774" s="398">
        <v>198889</v>
      </c>
      <c r="O774" s="398" t="s">
        <v>1675</v>
      </c>
      <c r="P774" s="402">
        <v>39407</v>
      </c>
      <c r="Q774" s="403">
        <v>419719871.67000002</v>
      </c>
      <c r="R774" s="403">
        <v>438921934.32154763</v>
      </c>
      <c r="S774" s="398">
        <v>31</v>
      </c>
      <c r="T774" s="400">
        <v>0.13852785563059022</v>
      </c>
      <c r="U774" s="400">
        <v>1.7907766277930104</v>
      </c>
      <c r="V774" s="400">
        <v>0.11166899393701968</v>
      </c>
      <c r="W774" s="400">
        <v>1.0947295321389585</v>
      </c>
      <c r="X774" s="400">
        <v>0.1632339985523934</v>
      </c>
      <c r="Y774" s="400">
        <v>1.2378330642007385</v>
      </c>
      <c r="Z774" s="400">
        <v>0.31089574543692011</v>
      </c>
      <c r="AA774" s="400">
        <v>1.7672322058149625</v>
      </c>
      <c r="AB774" s="400">
        <v>6.2271974695247853E-2</v>
      </c>
      <c r="AC774" s="404">
        <v>0.17141381585859783</v>
      </c>
      <c r="AD774" s="607">
        <v>8817456000150</v>
      </c>
      <c r="AE774" s="401" t="s">
        <v>150</v>
      </c>
      <c r="AF774" s="401" t="s">
        <v>1023</v>
      </c>
      <c r="AG774" s="405" t="s">
        <v>96</v>
      </c>
      <c r="AH774" s="405" t="s">
        <v>1024</v>
      </c>
      <c r="AI774" s="405">
        <v>25000</v>
      </c>
      <c r="AJ774" s="405">
        <v>1000</v>
      </c>
      <c r="AK774" s="405">
        <v>1000</v>
      </c>
      <c r="AL774" s="400">
        <v>0.02</v>
      </c>
      <c r="AM774" s="400">
        <v>0.2</v>
      </c>
      <c r="AN774" s="400" t="s">
        <v>103</v>
      </c>
      <c r="AO774" s="401" t="s">
        <v>1678</v>
      </c>
      <c r="AP774" s="401" t="s">
        <v>24</v>
      </c>
      <c r="AQ774" s="407" t="s">
        <v>962</v>
      </c>
      <c r="AR774" s="400">
        <v>5.3333333333333332E-3</v>
      </c>
      <c r="AS774" s="400">
        <v>5.3333333333333332E-3</v>
      </c>
      <c r="AT774" s="400"/>
      <c r="AX774" s="226"/>
      <c r="AY774" s="212"/>
      <c r="AZ774" s="212"/>
      <c r="BA774" s="212"/>
      <c r="BB774" s="214"/>
      <c r="BC774" s="212"/>
      <c r="BD774" s="212"/>
      <c r="BE774" s="212"/>
      <c r="BF774" s="212"/>
      <c r="BG774" s="214"/>
      <c r="BH774" s="214"/>
      <c r="BI774" s="227"/>
      <c r="BJ774" s="227"/>
      <c r="BK774" s="227"/>
      <c r="BL774" s="214"/>
      <c r="BM774" s="214"/>
      <c r="BN774" s="214"/>
      <c r="BO774" s="214"/>
      <c r="BP774" s="214"/>
      <c r="BQ774" s="214"/>
      <c r="BR774" s="214"/>
      <c r="BS774" s="214"/>
      <c r="BT774" s="215"/>
      <c r="BU774" s="216"/>
      <c r="BV774" s="217"/>
      <c r="BW774" s="213"/>
    </row>
    <row r="775" spans="2:75" ht="15.75" customHeight="1">
      <c r="B775" s="394" t="s">
        <v>800</v>
      </c>
      <c r="C775" s="395">
        <v>41128407000186</v>
      </c>
      <c r="D775" s="396" t="s">
        <v>24</v>
      </c>
      <c r="E775" s="396" t="s">
        <v>911</v>
      </c>
      <c r="F775" s="396" t="s">
        <v>915</v>
      </c>
      <c r="G775" s="397" t="s">
        <v>62</v>
      </c>
      <c r="H775" s="397" t="s">
        <v>1692</v>
      </c>
      <c r="I775" s="397" t="s">
        <v>62</v>
      </c>
      <c r="J775" s="397"/>
      <c r="K775" s="398" t="s">
        <v>81</v>
      </c>
      <c r="L775" s="399"/>
      <c r="M775" s="399" t="s">
        <v>62</v>
      </c>
      <c r="N775" s="398">
        <v>592978</v>
      </c>
      <c r="O775" s="398" t="s">
        <v>1675</v>
      </c>
      <c r="P775" s="402">
        <v>44347</v>
      </c>
      <c r="Q775" s="403">
        <v>27325956.030000001</v>
      </c>
      <c r="R775" s="403">
        <v>24292989.826388903</v>
      </c>
      <c r="S775" s="398">
        <v>31</v>
      </c>
      <c r="T775" s="400">
        <v>5.7816716888481556E-2</v>
      </c>
      <c r="U775" s="400">
        <v>0.74740798396329766</v>
      </c>
      <c r="V775" s="400">
        <v>0.1029303601606637</v>
      </c>
      <c r="W775" s="400">
        <v>1.009061701452499</v>
      </c>
      <c r="X775" s="400" t="s">
        <v>1781</v>
      </c>
      <c r="Y775" s="400" t="s">
        <v>1781</v>
      </c>
      <c r="Z775" s="400" t="s">
        <v>1781</v>
      </c>
      <c r="AA775" s="400" t="s">
        <v>1781</v>
      </c>
      <c r="AB775" s="400">
        <v>3.1056244259374029E-2</v>
      </c>
      <c r="AC775" s="404">
        <v>4.2427556243235846E-2</v>
      </c>
      <c r="AD775" s="607" t="s">
        <v>62</v>
      </c>
      <c r="AE775" s="401" t="s">
        <v>506</v>
      </c>
      <c r="AF775" s="401" t="s">
        <v>1028</v>
      </c>
      <c r="AG775" s="405" t="s">
        <v>1836</v>
      </c>
      <c r="AH775" s="405" t="s">
        <v>1024</v>
      </c>
      <c r="AI775" s="405">
        <v>500</v>
      </c>
      <c r="AJ775" s="405" t="s">
        <v>1797</v>
      </c>
      <c r="AK775" s="405">
        <v>500</v>
      </c>
      <c r="AL775" s="400">
        <v>0.02</v>
      </c>
      <c r="AM775" s="400">
        <v>0.2</v>
      </c>
      <c r="AN775" s="400" t="s">
        <v>103</v>
      </c>
      <c r="AO775" s="401" t="s">
        <v>1678</v>
      </c>
      <c r="AP775" s="401" t="s">
        <v>24</v>
      </c>
      <c r="AQ775" s="407" t="s">
        <v>966</v>
      </c>
      <c r="AR775" s="400">
        <v>5.3340000000000002E-3</v>
      </c>
      <c r="AS775" s="400">
        <v>5.3340000000000002E-3</v>
      </c>
      <c r="AT775" s="400"/>
      <c r="AX775" s="226"/>
      <c r="AY775" s="212"/>
      <c r="AZ775" s="212"/>
      <c r="BA775" s="212"/>
      <c r="BB775" s="214"/>
      <c r="BC775" s="212"/>
      <c r="BD775" s="212"/>
      <c r="BE775" s="212"/>
      <c r="BF775" s="212"/>
      <c r="BG775" s="214"/>
      <c r="BH775" s="214"/>
      <c r="BI775" s="227"/>
      <c r="BJ775" s="227"/>
      <c r="BK775" s="227"/>
      <c r="BL775" s="214"/>
      <c r="BM775" s="214"/>
      <c r="BN775" s="214"/>
      <c r="BO775" s="214"/>
      <c r="BP775" s="214"/>
      <c r="BQ775" s="214"/>
      <c r="BR775" s="214"/>
      <c r="BS775" s="214"/>
      <c r="BT775" s="215"/>
      <c r="BU775" s="216"/>
      <c r="BV775" s="217"/>
      <c r="BW775" s="213"/>
    </row>
    <row r="776" spans="2:75" ht="15.75" customHeight="1">
      <c r="B776" s="394" t="s">
        <v>1434</v>
      </c>
      <c r="C776" s="395">
        <v>14146726000141</v>
      </c>
      <c r="D776" s="396" t="s">
        <v>24</v>
      </c>
      <c r="E776" s="396" t="s">
        <v>911</v>
      </c>
      <c r="F776" s="396" t="s">
        <v>915</v>
      </c>
      <c r="G776" s="397" t="s">
        <v>62</v>
      </c>
      <c r="H776" s="397" t="s">
        <v>1183</v>
      </c>
      <c r="I776" s="397" t="s">
        <v>62</v>
      </c>
      <c r="J776" s="397"/>
      <c r="K776" s="398" t="s">
        <v>81</v>
      </c>
      <c r="L776" s="399"/>
      <c r="M776" s="399" t="s">
        <v>62</v>
      </c>
      <c r="N776" s="398">
        <v>295906</v>
      </c>
      <c r="O776" s="398" t="s">
        <v>1675</v>
      </c>
      <c r="P776" s="402">
        <v>40932</v>
      </c>
      <c r="Q776" s="403">
        <v>74106474.989999995</v>
      </c>
      <c r="R776" s="403">
        <v>97838911.272460312</v>
      </c>
      <c r="S776" s="398">
        <v>31</v>
      </c>
      <c r="T776" s="400">
        <v>0.20904774537818338</v>
      </c>
      <c r="U776" s="400">
        <v>2.7024010067287008</v>
      </c>
      <c r="V776" s="400">
        <v>0.19252099227457298</v>
      </c>
      <c r="W776" s="400">
        <v>1.8873494635273349</v>
      </c>
      <c r="X776" s="400">
        <v>0.1758716080980125</v>
      </c>
      <c r="Y776" s="400">
        <v>1.3336663531402675</v>
      </c>
      <c r="Z776" s="400">
        <v>0.25294254764848767</v>
      </c>
      <c r="AA776" s="400">
        <v>1.4378074418390194</v>
      </c>
      <c r="AB776" s="400">
        <v>6.3183603771856722E-2</v>
      </c>
      <c r="AC776" s="404">
        <v>1.281383913599315</v>
      </c>
      <c r="AD776" s="607">
        <v>14146709000104</v>
      </c>
      <c r="AE776" s="401" t="s">
        <v>509</v>
      </c>
      <c r="AF776" s="401" t="s">
        <v>1023</v>
      </c>
      <c r="AG776" s="405" t="s">
        <v>96</v>
      </c>
      <c r="AH776" s="405" t="s">
        <v>1024</v>
      </c>
      <c r="AI776" s="405">
        <v>5000</v>
      </c>
      <c r="AJ776" s="405">
        <v>1000</v>
      </c>
      <c r="AK776" s="405">
        <v>1000</v>
      </c>
      <c r="AL776" s="400">
        <v>1.9E-2</v>
      </c>
      <c r="AM776" s="400">
        <v>0.2</v>
      </c>
      <c r="AN776" s="400" t="s">
        <v>103</v>
      </c>
      <c r="AO776" s="401" t="s">
        <v>1678</v>
      </c>
      <c r="AP776" s="401" t="s">
        <v>24</v>
      </c>
      <c r="AQ776" s="407" t="s">
        <v>962</v>
      </c>
      <c r="AR776" s="400">
        <v>4.0001333333333335E-3</v>
      </c>
      <c r="AS776" s="400">
        <v>4.0001333333333335E-3</v>
      </c>
      <c r="AT776" s="400"/>
      <c r="AW776" s="226"/>
      <c r="AX776" s="226"/>
      <c r="AY776" s="212"/>
      <c r="AZ776" s="212"/>
      <c r="BA776" s="212"/>
      <c r="BB776" s="214"/>
      <c r="BC776" s="212"/>
      <c r="BD776" s="212"/>
      <c r="BE776" s="212"/>
      <c r="BF776" s="212"/>
      <c r="BG776" s="214"/>
      <c r="BH776" s="214"/>
      <c r="BI776" s="227"/>
      <c r="BJ776" s="227"/>
      <c r="BK776" s="227"/>
      <c r="BL776" s="249"/>
      <c r="BM776" s="214"/>
      <c r="BN776" s="214"/>
      <c r="BO776" s="214"/>
      <c r="BP776" s="214"/>
      <c r="BQ776" s="214"/>
      <c r="BR776" s="214"/>
      <c r="BS776" s="214"/>
      <c r="BT776" s="215"/>
      <c r="BU776" s="216"/>
      <c r="BV776" s="217"/>
      <c r="BW776" s="213"/>
    </row>
    <row r="777" spans="2:75" ht="15.75" customHeight="1">
      <c r="B777" s="394" t="s">
        <v>47</v>
      </c>
      <c r="C777" s="395">
        <v>39958357000112</v>
      </c>
      <c r="D777" s="396" t="s">
        <v>24</v>
      </c>
      <c r="E777" s="396" t="s">
        <v>912</v>
      </c>
      <c r="F777" s="396" t="s">
        <v>915</v>
      </c>
      <c r="G777" s="397" t="s">
        <v>62</v>
      </c>
      <c r="H777" s="397" t="s">
        <v>1183</v>
      </c>
      <c r="I777" s="397" t="s">
        <v>62</v>
      </c>
      <c r="J777" s="397" t="s">
        <v>907</v>
      </c>
      <c r="K777" s="398" t="s">
        <v>81</v>
      </c>
      <c r="L777" s="399"/>
      <c r="M777" s="399" t="s">
        <v>62</v>
      </c>
      <c r="N777" s="398">
        <v>568678</v>
      </c>
      <c r="O777" s="398" t="s">
        <v>1675</v>
      </c>
      <c r="P777" s="402">
        <v>44195</v>
      </c>
      <c r="Q777" s="403">
        <v>154230621.88</v>
      </c>
      <c r="R777" s="403">
        <v>163091791.12980154</v>
      </c>
      <c r="S777" s="398">
        <v>31</v>
      </c>
      <c r="T777" s="400">
        <v>5.6336025968231285E-2</v>
      </c>
      <c r="U777" s="400">
        <v>0.72826680343394301</v>
      </c>
      <c r="V777" s="400">
        <v>6.457496534705176E-2</v>
      </c>
      <c r="W777" s="400">
        <v>0.6330505819917851</v>
      </c>
      <c r="X777" s="400" t="s">
        <v>1781</v>
      </c>
      <c r="Y777" s="400" t="s">
        <v>1781</v>
      </c>
      <c r="Z777" s="400" t="s">
        <v>1781</v>
      </c>
      <c r="AA777" s="400" t="s">
        <v>1781</v>
      </c>
      <c r="AB777" s="400">
        <v>5.4169772937782495E-2</v>
      </c>
      <c r="AC777" s="404">
        <v>-0.61117979607754136</v>
      </c>
      <c r="AD777" s="607">
        <v>39913857000138</v>
      </c>
      <c r="AE777" s="401" t="s">
        <v>513</v>
      </c>
      <c r="AF777" s="401" t="s">
        <v>1018</v>
      </c>
      <c r="AG777" s="405" t="s">
        <v>1835</v>
      </c>
      <c r="AH777" s="405" t="s">
        <v>1024</v>
      </c>
      <c r="AI777" s="405">
        <v>1000</v>
      </c>
      <c r="AJ777" s="405">
        <v>500</v>
      </c>
      <c r="AK777" s="405">
        <v>500</v>
      </c>
      <c r="AL777" s="400">
        <v>1.95E-2</v>
      </c>
      <c r="AM777" s="400">
        <v>0.2</v>
      </c>
      <c r="AN777" s="400" t="s">
        <v>62</v>
      </c>
      <c r="AO777" s="401" t="s">
        <v>1678</v>
      </c>
      <c r="AP777" s="401" t="s">
        <v>24</v>
      </c>
      <c r="AQ777" s="407" t="s">
        <v>966</v>
      </c>
      <c r="AR777" s="400">
        <v>5.2006500000000002E-3</v>
      </c>
      <c r="AS777" s="400">
        <v>5.2006500000000002E-3</v>
      </c>
      <c r="AT777" s="400"/>
      <c r="AX777" s="226"/>
      <c r="AY777" s="212"/>
      <c r="AZ777" s="212"/>
      <c r="BA777" s="212"/>
      <c r="BB777" s="214"/>
      <c r="BC777" s="212"/>
      <c r="BD777" s="212"/>
      <c r="BE777" s="212"/>
      <c r="BF777" s="212"/>
      <c r="BG777" s="214"/>
      <c r="BH777" s="214"/>
      <c r="BI777" s="227"/>
      <c r="BJ777" s="227"/>
      <c r="BK777" s="227"/>
      <c r="BL777" s="214"/>
      <c r="BM777" s="214"/>
      <c r="BN777" s="214"/>
      <c r="BO777" s="214"/>
      <c r="BP777" s="214"/>
      <c r="BQ777" s="214"/>
      <c r="BR777" s="214"/>
      <c r="BS777" s="214"/>
      <c r="BT777" s="215"/>
      <c r="BU777" s="216"/>
      <c r="BV777" s="217"/>
      <c r="BW777" s="213"/>
    </row>
    <row r="778" spans="2:75" ht="15.75" customHeight="1">
      <c r="B778" s="394" t="s">
        <v>48</v>
      </c>
      <c r="C778" s="395">
        <v>39958195000112</v>
      </c>
      <c r="D778" s="396" t="s">
        <v>24</v>
      </c>
      <c r="E778" s="396" t="s">
        <v>912</v>
      </c>
      <c r="F778" s="396" t="s">
        <v>915</v>
      </c>
      <c r="G778" s="397" t="s">
        <v>62</v>
      </c>
      <c r="H778" s="397" t="s">
        <v>1693</v>
      </c>
      <c r="I778" s="397" t="s">
        <v>62</v>
      </c>
      <c r="J778" s="397" t="s">
        <v>907</v>
      </c>
      <c r="K778" s="398" t="s">
        <v>81</v>
      </c>
      <c r="L778" s="399"/>
      <c r="M778" s="399" t="s">
        <v>62</v>
      </c>
      <c r="N778" s="398">
        <v>566284</v>
      </c>
      <c r="O778" s="398" t="s">
        <v>1675</v>
      </c>
      <c r="P778" s="402">
        <v>44183</v>
      </c>
      <c r="Q778" s="403">
        <v>498820562.23000002</v>
      </c>
      <c r="R778" s="403">
        <v>587666064.68809485</v>
      </c>
      <c r="S778" s="398">
        <v>31</v>
      </c>
      <c r="T778" s="400">
        <v>5.1784630084426686E-2</v>
      </c>
      <c r="U778" s="400">
        <v>0.66943002049632594</v>
      </c>
      <c r="V778" s="400">
        <v>6.0868779245741411E-2</v>
      </c>
      <c r="W778" s="400">
        <v>0.59671756569367418</v>
      </c>
      <c r="X778" s="400" t="s">
        <v>1781</v>
      </c>
      <c r="Y778" s="400" t="s">
        <v>1781</v>
      </c>
      <c r="Z778" s="400" t="s">
        <v>1781</v>
      </c>
      <c r="AA778" s="400" t="s">
        <v>1781</v>
      </c>
      <c r="AB778" s="400">
        <v>7.0127504159839427E-2</v>
      </c>
      <c r="AC778" s="404">
        <v>-0.5077628315703997</v>
      </c>
      <c r="AD778" s="607">
        <v>39913737000130</v>
      </c>
      <c r="AE778" s="401" t="s">
        <v>513</v>
      </c>
      <c r="AF778" s="401" t="s">
        <v>1018</v>
      </c>
      <c r="AG778" s="405" t="s">
        <v>1835</v>
      </c>
      <c r="AH778" s="405" t="s">
        <v>1019</v>
      </c>
      <c r="AI778" s="405">
        <v>5000</v>
      </c>
      <c r="AJ778" s="405">
        <v>1000</v>
      </c>
      <c r="AK778" s="405">
        <v>1000</v>
      </c>
      <c r="AL778" s="400">
        <v>1.95E-2</v>
      </c>
      <c r="AM778" s="400">
        <v>0.2</v>
      </c>
      <c r="AN778" s="400" t="s">
        <v>62</v>
      </c>
      <c r="AO778" s="401" t="s">
        <v>1678</v>
      </c>
      <c r="AP778" s="401" t="s">
        <v>24</v>
      </c>
      <c r="AQ778" s="407" t="s">
        <v>966</v>
      </c>
      <c r="AR778" s="400">
        <v>5.2006500000000002E-3</v>
      </c>
      <c r="AS778" s="400">
        <v>5.2006500000000002E-3</v>
      </c>
      <c r="AT778" s="400"/>
      <c r="AX778" s="226"/>
      <c r="AY778" s="212"/>
      <c r="AZ778" s="212"/>
      <c r="BA778" s="212"/>
      <c r="BB778" s="214"/>
      <c r="BC778" s="212"/>
      <c r="BD778" s="212"/>
      <c r="BE778" s="212"/>
      <c r="BF778" s="212"/>
      <c r="BG778" s="214"/>
      <c r="BH778" s="214"/>
      <c r="BI778" s="227"/>
      <c r="BJ778" s="227"/>
      <c r="BK778" s="227"/>
      <c r="BL778" s="214"/>
      <c r="BM778" s="214"/>
      <c r="BN778" s="214"/>
      <c r="BO778" s="214"/>
      <c r="BP778" s="214"/>
      <c r="BQ778" s="214"/>
      <c r="BR778" s="214"/>
      <c r="BS778" s="214"/>
      <c r="BT778" s="215"/>
      <c r="BU778" s="216"/>
      <c r="BV778" s="217"/>
      <c r="BW778" s="213"/>
    </row>
    <row r="779" spans="2:75" ht="15.75" customHeight="1">
      <c r="B779" s="394" t="s">
        <v>1460</v>
      </c>
      <c r="C779" s="395">
        <v>29177015000101</v>
      </c>
      <c r="D779" s="396" t="s">
        <v>24</v>
      </c>
      <c r="E779" s="396" t="s">
        <v>911</v>
      </c>
      <c r="F779" s="396" t="s">
        <v>915</v>
      </c>
      <c r="G779" s="397" t="s">
        <v>62</v>
      </c>
      <c r="H779" s="397" t="s">
        <v>1692</v>
      </c>
      <c r="I779" s="397" t="s">
        <v>62</v>
      </c>
      <c r="J779" s="397"/>
      <c r="K779" s="398" t="s">
        <v>81</v>
      </c>
      <c r="L779" s="399"/>
      <c r="M779" s="399" t="s">
        <v>62</v>
      </c>
      <c r="N779" s="398">
        <v>469777</v>
      </c>
      <c r="O779" s="398" t="s">
        <v>1675</v>
      </c>
      <c r="P779" s="402">
        <v>43235</v>
      </c>
      <c r="Q779" s="403">
        <v>6816844.21</v>
      </c>
      <c r="R779" s="403">
        <v>9604041.7549206279</v>
      </c>
      <c r="S779" s="398">
        <v>31</v>
      </c>
      <c r="T779" s="400">
        <v>4.2365023991558504E-2</v>
      </c>
      <c r="U779" s="400">
        <v>0.5476609340022156</v>
      </c>
      <c r="V779" s="400">
        <v>3.5933913905060733E-2</v>
      </c>
      <c r="W779" s="400">
        <v>0.35227250976573665</v>
      </c>
      <c r="X779" s="400">
        <v>3.6411146105434833E-2</v>
      </c>
      <c r="Y779" s="400">
        <v>0.27611233538633634</v>
      </c>
      <c r="Z779" s="400">
        <v>9.9949746259276662E-2</v>
      </c>
      <c r="AA779" s="400">
        <v>0.56814676027229816</v>
      </c>
      <c r="AB779" s="400">
        <v>4.2992148291885308E-2</v>
      </c>
      <c r="AC779" s="404">
        <v>-1.4171315548856875</v>
      </c>
      <c r="AD779" s="607">
        <v>22354046000141</v>
      </c>
      <c r="AE779" s="401" t="s">
        <v>107</v>
      </c>
      <c r="AF779" s="401" t="s">
        <v>1018</v>
      </c>
      <c r="AG779" s="405" t="s">
        <v>1835</v>
      </c>
      <c r="AH779" s="405" t="s">
        <v>1024</v>
      </c>
      <c r="AI779" s="405">
        <v>5000</v>
      </c>
      <c r="AJ779" s="405">
        <v>5000</v>
      </c>
      <c r="AK779" s="405">
        <v>5000</v>
      </c>
      <c r="AL779" s="400">
        <v>0</v>
      </c>
      <c r="AM779" s="400" t="s">
        <v>62</v>
      </c>
      <c r="AN779" s="400" t="s">
        <v>62</v>
      </c>
      <c r="AO779" s="401" t="s">
        <v>1678</v>
      </c>
      <c r="AP779" s="401" t="s">
        <v>24</v>
      </c>
      <c r="AQ779" s="407" t="s">
        <v>966</v>
      </c>
      <c r="AR779" s="400">
        <v>4.8250000000000003E-3</v>
      </c>
      <c r="AS779" s="400">
        <v>4.8250000000000003E-3</v>
      </c>
      <c r="AT779" s="400"/>
      <c r="AX779" s="226"/>
      <c r="AY779" s="212"/>
      <c r="AZ779" s="212"/>
      <c r="BA779" s="212"/>
      <c r="BB779" s="214"/>
      <c r="BC779" s="212"/>
      <c r="BD779" s="212"/>
      <c r="BE779" s="212"/>
      <c r="BF779" s="212"/>
      <c r="BG779" s="214"/>
      <c r="BH779" s="214"/>
      <c r="BI779" s="227"/>
      <c r="BJ779" s="227"/>
      <c r="BK779" s="227"/>
      <c r="BL779" s="214"/>
      <c r="BM779" s="214"/>
      <c r="BN779" s="214"/>
      <c r="BO779" s="214"/>
      <c r="BP779" s="214"/>
      <c r="BQ779" s="214"/>
      <c r="BR779" s="214"/>
      <c r="BS779" s="214"/>
      <c r="BT779" s="215"/>
      <c r="BU779" s="216"/>
      <c r="BV779" s="217"/>
      <c r="BW779" s="213"/>
    </row>
    <row r="780" spans="2:75" ht="15.75" customHeight="1">
      <c r="B780" s="394" t="s">
        <v>533</v>
      </c>
      <c r="C780" s="395">
        <v>22354046000141</v>
      </c>
      <c r="D780" s="396" t="s">
        <v>24</v>
      </c>
      <c r="E780" s="396" t="s">
        <v>911</v>
      </c>
      <c r="F780" s="396" t="s">
        <v>915</v>
      </c>
      <c r="G780" s="397" t="s">
        <v>62</v>
      </c>
      <c r="H780" s="397" t="s">
        <v>1692</v>
      </c>
      <c r="I780" s="397" t="s">
        <v>62</v>
      </c>
      <c r="J780" s="397"/>
      <c r="K780" s="398" t="s">
        <v>81</v>
      </c>
      <c r="L780" s="399"/>
      <c r="M780" s="399" t="s">
        <v>62</v>
      </c>
      <c r="N780" s="398">
        <v>403075</v>
      </c>
      <c r="O780" s="398" t="s">
        <v>1675</v>
      </c>
      <c r="P780" s="402">
        <v>42247</v>
      </c>
      <c r="Q780" s="403">
        <v>127240282.36</v>
      </c>
      <c r="R780" s="403">
        <v>227558768.10944438</v>
      </c>
      <c r="S780" s="398">
        <v>31</v>
      </c>
      <c r="T780" s="400">
        <v>4.2657942201168364E-2</v>
      </c>
      <c r="U780" s="400">
        <v>0.55144754487001912</v>
      </c>
      <c r="V780" s="400">
        <v>3.6000930916319396E-2</v>
      </c>
      <c r="W780" s="400">
        <v>0.35292950056321731</v>
      </c>
      <c r="X780" s="400">
        <v>3.678037439828663E-2</v>
      </c>
      <c r="Y780" s="400">
        <v>0.27891226060524621</v>
      </c>
      <c r="Z780" s="400">
        <v>0.10092191169505993</v>
      </c>
      <c r="AA780" s="400">
        <v>0.57367286377391369</v>
      </c>
      <c r="AB780" s="400">
        <v>4.3478365729269761E-2</v>
      </c>
      <c r="AC780" s="404">
        <v>-1.399313897558482</v>
      </c>
      <c r="AD780" s="607">
        <v>18237547000170</v>
      </c>
      <c r="AE780" s="401" t="s">
        <v>1809</v>
      </c>
      <c r="AF780" s="401" t="s">
        <v>1028</v>
      </c>
      <c r="AG780" s="405" t="s">
        <v>1836</v>
      </c>
      <c r="AH780" s="405" t="s">
        <v>1024</v>
      </c>
      <c r="AI780" s="405">
        <v>50000</v>
      </c>
      <c r="AJ780" s="405">
        <v>5000</v>
      </c>
      <c r="AK780" s="405">
        <v>5000</v>
      </c>
      <c r="AL780" s="400">
        <v>1.9299999999999998E-2</v>
      </c>
      <c r="AM780" s="400">
        <v>0.2</v>
      </c>
      <c r="AN780" s="400" t="s">
        <v>103</v>
      </c>
      <c r="AO780" s="401" t="s">
        <v>1678</v>
      </c>
      <c r="AP780" s="401" t="s">
        <v>24</v>
      </c>
      <c r="AQ780" s="407" t="s">
        <v>962</v>
      </c>
      <c r="AR780" s="400">
        <v>4.8250000000000003E-3</v>
      </c>
      <c r="AS780" s="400">
        <v>4.8250000000000003E-3</v>
      </c>
      <c r="AT780" s="400"/>
      <c r="AW780" s="226"/>
      <c r="AX780" s="226"/>
      <c r="AY780" s="212"/>
      <c r="AZ780" s="212"/>
      <c r="BA780" s="212"/>
      <c r="BB780" s="214"/>
      <c r="BC780" s="212"/>
      <c r="BD780" s="212"/>
      <c r="BE780" s="212"/>
      <c r="BF780" s="212"/>
      <c r="BG780" s="214"/>
      <c r="BH780" s="214"/>
      <c r="BI780" s="227"/>
      <c r="BJ780" s="227"/>
      <c r="BK780" s="227"/>
      <c r="BL780" s="249"/>
      <c r="BM780" s="214"/>
      <c r="BN780" s="214"/>
      <c r="BO780" s="214"/>
      <c r="BP780" s="214"/>
      <c r="BQ780" s="214"/>
      <c r="BR780" s="214"/>
      <c r="BS780" s="214"/>
      <c r="BT780" s="215"/>
      <c r="BU780" s="216"/>
      <c r="BV780" s="217"/>
      <c r="BW780" s="213"/>
    </row>
    <row r="781" spans="2:75" ht="15.75" customHeight="1">
      <c r="B781" s="394" t="s">
        <v>534</v>
      </c>
      <c r="C781" s="395">
        <v>34799112000176</v>
      </c>
      <c r="D781" s="396" t="s">
        <v>24</v>
      </c>
      <c r="E781" s="396" t="s">
        <v>911</v>
      </c>
      <c r="F781" s="396" t="s">
        <v>915</v>
      </c>
      <c r="G781" s="397" t="s">
        <v>62</v>
      </c>
      <c r="H781" s="397" t="s">
        <v>1183</v>
      </c>
      <c r="I781" s="397" t="s">
        <v>62</v>
      </c>
      <c r="J781" s="397"/>
      <c r="K781" s="398" t="s">
        <v>81</v>
      </c>
      <c r="L781" s="399"/>
      <c r="M781" s="399" t="s">
        <v>62</v>
      </c>
      <c r="N781" s="398">
        <v>519057</v>
      </c>
      <c r="O781" s="398" t="s">
        <v>1675</v>
      </c>
      <c r="P781" s="402">
        <v>43803</v>
      </c>
      <c r="Q781" s="403">
        <v>37668231.25</v>
      </c>
      <c r="R781" s="403">
        <v>53255233.409761935</v>
      </c>
      <c r="S781" s="398">
        <v>31</v>
      </c>
      <c r="T781" s="400">
        <v>5.5124983556550822E-2</v>
      </c>
      <c r="U781" s="400">
        <v>0.71261142180523507</v>
      </c>
      <c r="V781" s="400">
        <v>9.8281394284096324E-2</v>
      </c>
      <c r="W781" s="400">
        <v>0.96348629095086102</v>
      </c>
      <c r="X781" s="400">
        <v>2.0070121229696536E-2</v>
      </c>
      <c r="Y781" s="400">
        <v>0.15219537523404797</v>
      </c>
      <c r="Z781" s="400" t="s">
        <v>1781</v>
      </c>
      <c r="AA781" s="400" t="s">
        <v>1781</v>
      </c>
      <c r="AB781" s="400">
        <v>6.8115920521189699E-2</v>
      </c>
      <c r="AC781" s="404">
        <v>-1.5851756403511483E-2</v>
      </c>
      <c r="AD781" s="607">
        <v>34799086000186</v>
      </c>
      <c r="AE781" s="401" t="s">
        <v>535</v>
      </c>
      <c r="AF781" s="401" t="s">
        <v>1026</v>
      </c>
      <c r="AG781" s="405" t="s">
        <v>1027</v>
      </c>
      <c r="AH781" s="405" t="s">
        <v>1024</v>
      </c>
      <c r="AI781" s="405">
        <v>5000</v>
      </c>
      <c r="AJ781" s="405">
        <v>1000</v>
      </c>
      <c r="AK781" s="405">
        <v>1000</v>
      </c>
      <c r="AL781" s="400">
        <v>1.9E-2</v>
      </c>
      <c r="AM781" s="400">
        <v>0.2</v>
      </c>
      <c r="AN781" s="400" t="s">
        <v>1086</v>
      </c>
      <c r="AO781" s="401" t="s">
        <v>1678</v>
      </c>
      <c r="AP781" s="401" t="s">
        <v>24</v>
      </c>
      <c r="AQ781" s="407" t="s">
        <v>966</v>
      </c>
      <c r="AR781" s="400">
        <v>6.3333333333333332E-3</v>
      </c>
      <c r="AS781" s="400">
        <v>6.3333333333333332E-3</v>
      </c>
      <c r="AT781" s="400"/>
      <c r="AX781" s="226"/>
      <c r="AY781" s="212"/>
      <c r="AZ781" s="212"/>
      <c r="BA781" s="212"/>
      <c r="BB781" s="214"/>
      <c r="BC781" s="212"/>
      <c r="BD781" s="212"/>
      <c r="BE781" s="212"/>
      <c r="BF781" s="212"/>
      <c r="BG781" s="214"/>
      <c r="BH781" s="214"/>
      <c r="BI781" s="227"/>
      <c r="BJ781" s="227"/>
      <c r="BK781" s="227"/>
      <c r="BL781" s="214"/>
      <c r="BM781" s="214"/>
      <c r="BN781" s="214"/>
      <c r="BO781" s="214"/>
      <c r="BP781" s="214"/>
      <c r="BQ781" s="214"/>
      <c r="BR781" s="214"/>
      <c r="BS781" s="214"/>
      <c r="BT781" s="215"/>
      <c r="BU781" s="216"/>
      <c r="BV781" s="217"/>
      <c r="BW781" s="213"/>
    </row>
    <row r="782" spans="2:75" ht="15.75" customHeight="1">
      <c r="B782" s="394" t="s">
        <v>546</v>
      </c>
      <c r="C782" s="395">
        <v>31326427000108</v>
      </c>
      <c r="D782" s="396" t="s">
        <v>24</v>
      </c>
      <c r="E782" s="396" t="s">
        <v>911</v>
      </c>
      <c r="F782" s="396" t="s">
        <v>915</v>
      </c>
      <c r="G782" s="397" t="s">
        <v>62</v>
      </c>
      <c r="H782" s="397" t="s">
        <v>1692</v>
      </c>
      <c r="I782" s="397" t="s">
        <v>62</v>
      </c>
      <c r="J782" s="397"/>
      <c r="K782" s="398" t="s">
        <v>81</v>
      </c>
      <c r="L782" s="399"/>
      <c r="M782" s="399" t="s">
        <v>62</v>
      </c>
      <c r="N782" s="398">
        <v>478288</v>
      </c>
      <c r="O782" s="398" t="s">
        <v>1675</v>
      </c>
      <c r="P782" s="402">
        <v>43404</v>
      </c>
      <c r="Q782" s="403">
        <v>106538183.55</v>
      </c>
      <c r="R782" s="403">
        <v>138218066.04539683</v>
      </c>
      <c r="S782" s="398">
        <v>31</v>
      </c>
      <c r="T782" s="400">
        <v>7.5925815813844277E-3</v>
      </c>
      <c r="U782" s="400">
        <v>9.8150784033016344E-2</v>
      </c>
      <c r="V782" s="400">
        <v>2.6827707705736614E-3</v>
      </c>
      <c r="W782" s="400">
        <v>2.6300124026930587E-2</v>
      </c>
      <c r="X782" s="400">
        <v>-4.4052050253323149E-2</v>
      </c>
      <c r="Y782" s="400">
        <v>-0.33405469959062267</v>
      </c>
      <c r="Z782" s="400">
        <v>4.7898426583311782E-2</v>
      </c>
      <c r="AA782" s="400">
        <v>0.27227018480723109</v>
      </c>
      <c r="AB782" s="400">
        <v>4.6103340156856118E-2</v>
      </c>
      <c r="AC782" s="404">
        <v>-2.0261933445500815</v>
      </c>
      <c r="AD782" s="607">
        <v>31120430000170</v>
      </c>
      <c r="AE782" s="401" t="s">
        <v>547</v>
      </c>
      <c r="AF782" s="401" t="s">
        <v>1018</v>
      </c>
      <c r="AG782" s="405" t="s">
        <v>1835</v>
      </c>
      <c r="AH782" s="405" t="s">
        <v>1024</v>
      </c>
      <c r="AI782" s="405">
        <v>500</v>
      </c>
      <c r="AJ782" s="405">
        <v>100</v>
      </c>
      <c r="AK782" s="405">
        <v>100</v>
      </c>
      <c r="AL782" s="400">
        <v>1.84E-2</v>
      </c>
      <c r="AM782" s="400">
        <v>0.2</v>
      </c>
      <c r="AN782" s="400" t="s">
        <v>62</v>
      </c>
      <c r="AO782" s="401" t="s">
        <v>1678</v>
      </c>
      <c r="AP782" s="401" t="s">
        <v>24</v>
      </c>
      <c r="AQ782" s="407" t="s">
        <v>962</v>
      </c>
      <c r="AR782" s="400">
        <v>4.9680000000000002E-3</v>
      </c>
      <c r="AS782" s="400">
        <v>4.9680000000000002E-3</v>
      </c>
      <c r="AT782" s="400"/>
      <c r="AX782" s="226"/>
      <c r="AY782" s="212"/>
      <c r="AZ782" s="212"/>
      <c r="BA782" s="212"/>
      <c r="BB782" s="214"/>
      <c r="BC782" s="212"/>
      <c r="BD782" s="212"/>
      <c r="BE782" s="212"/>
      <c r="BF782" s="212"/>
      <c r="BG782" s="214"/>
      <c r="BH782" s="214"/>
      <c r="BI782" s="227"/>
      <c r="BJ782" s="227"/>
      <c r="BK782" s="227"/>
      <c r="BL782" s="214"/>
      <c r="BM782" s="214"/>
      <c r="BN782" s="214"/>
      <c r="BO782" s="214"/>
      <c r="BP782" s="214"/>
      <c r="BQ782" s="214"/>
      <c r="BR782" s="214"/>
      <c r="BS782" s="214"/>
      <c r="BT782" s="215"/>
      <c r="BU782" s="216"/>
      <c r="BV782" s="217"/>
      <c r="BW782" s="213"/>
    </row>
    <row r="783" spans="2:75" ht="15.75" customHeight="1">
      <c r="B783" s="394" t="s">
        <v>593</v>
      </c>
      <c r="C783" s="395">
        <v>10347249000121</v>
      </c>
      <c r="D783" s="396" t="s">
        <v>24</v>
      </c>
      <c r="E783" s="396" t="s">
        <v>911</v>
      </c>
      <c r="F783" s="396" t="s">
        <v>915</v>
      </c>
      <c r="G783" s="397" t="s">
        <v>62</v>
      </c>
      <c r="H783" s="397" t="s">
        <v>1183</v>
      </c>
      <c r="I783" s="397" t="s">
        <v>62</v>
      </c>
      <c r="J783" s="397"/>
      <c r="K783" s="398" t="s">
        <v>81</v>
      </c>
      <c r="L783" s="399"/>
      <c r="M783" s="399" t="s">
        <v>62</v>
      </c>
      <c r="N783" s="398">
        <v>222097</v>
      </c>
      <c r="O783" s="398" t="s">
        <v>1675</v>
      </c>
      <c r="P783" s="402">
        <v>39812</v>
      </c>
      <c r="Q783" s="403">
        <v>1166495865.29</v>
      </c>
      <c r="R783" s="403">
        <v>1289502344.2367854</v>
      </c>
      <c r="S783" s="398">
        <v>31</v>
      </c>
      <c r="T783" s="400">
        <v>0.15439568548971794</v>
      </c>
      <c r="U783" s="400">
        <v>1.9959031614866938</v>
      </c>
      <c r="V783" s="400">
        <v>0.13273431261320501</v>
      </c>
      <c r="W783" s="400">
        <v>1.3012400920150915</v>
      </c>
      <c r="X783" s="400">
        <v>0.14750952139554419</v>
      </c>
      <c r="Y783" s="400">
        <v>1.1185914974031836</v>
      </c>
      <c r="Z783" s="400">
        <v>0.2564673808951321</v>
      </c>
      <c r="AA783" s="400">
        <v>1.4578437367225119</v>
      </c>
      <c r="AB783" s="400">
        <v>5.3889329093276366E-2</v>
      </c>
      <c r="AC783" s="404">
        <v>0.53735791397719579</v>
      </c>
      <c r="AD783" s="607">
        <v>27249022000146</v>
      </c>
      <c r="AE783" s="401" t="s">
        <v>462</v>
      </c>
      <c r="AF783" s="401" t="s">
        <v>462</v>
      </c>
      <c r="AG783" s="405" t="s">
        <v>1839</v>
      </c>
      <c r="AH783" s="405" t="s">
        <v>1024</v>
      </c>
      <c r="AI783" s="405">
        <v>5000</v>
      </c>
      <c r="AJ783" s="405">
        <v>500</v>
      </c>
      <c r="AK783" s="405">
        <v>100</v>
      </c>
      <c r="AL783" s="400">
        <v>0.02</v>
      </c>
      <c r="AM783" s="400">
        <v>0.2</v>
      </c>
      <c r="AN783" s="400" t="s">
        <v>103</v>
      </c>
      <c r="AO783" s="401" t="s">
        <v>1678</v>
      </c>
      <c r="AP783" s="401" t="s">
        <v>24</v>
      </c>
      <c r="AQ783" s="407" t="s">
        <v>966</v>
      </c>
      <c r="AR783" s="400">
        <v>6.6666666666666662E-3</v>
      </c>
      <c r="AS783" s="400">
        <v>6.6666666666666662E-3</v>
      </c>
      <c r="AT783" s="400"/>
      <c r="AX783" s="226"/>
      <c r="AY783" s="212"/>
      <c r="AZ783" s="212"/>
      <c r="BA783" s="212"/>
      <c r="BB783" s="214"/>
      <c r="BC783" s="212"/>
      <c r="BD783" s="212"/>
      <c r="BE783" s="212"/>
      <c r="BF783" s="212"/>
      <c r="BG783" s="214"/>
      <c r="BH783" s="214"/>
      <c r="BI783" s="227"/>
      <c r="BJ783" s="227"/>
      <c r="BK783" s="227"/>
      <c r="BL783" s="214"/>
      <c r="BM783" s="214"/>
      <c r="BN783" s="214"/>
      <c r="BO783" s="214"/>
      <c r="BP783" s="214"/>
      <c r="BQ783" s="214"/>
      <c r="BR783" s="214"/>
      <c r="BS783" s="214"/>
      <c r="BT783" s="215"/>
      <c r="BU783" s="216"/>
      <c r="BV783" s="217"/>
      <c r="BW783" s="213"/>
    </row>
    <row r="784" spans="2:75" ht="15.75" customHeight="1">
      <c r="B784" s="394" t="s">
        <v>600</v>
      </c>
      <c r="C784" s="395">
        <v>11301137000100</v>
      </c>
      <c r="D784" s="396" t="s">
        <v>24</v>
      </c>
      <c r="E784" s="396" t="s">
        <v>911</v>
      </c>
      <c r="F784" s="396" t="s">
        <v>915</v>
      </c>
      <c r="G784" s="397" t="s">
        <v>62</v>
      </c>
      <c r="H784" s="397" t="s">
        <v>1693</v>
      </c>
      <c r="I784" s="397" t="s">
        <v>62</v>
      </c>
      <c r="J784" s="397"/>
      <c r="K784" s="398" t="s">
        <v>81</v>
      </c>
      <c r="L784" s="399"/>
      <c r="M784" s="399" t="s">
        <v>62</v>
      </c>
      <c r="N784" s="398">
        <v>239372</v>
      </c>
      <c r="O784" s="398" t="s">
        <v>1675</v>
      </c>
      <c r="P784" s="402">
        <v>40154</v>
      </c>
      <c r="Q784" s="403">
        <v>142359592.33000001</v>
      </c>
      <c r="R784" s="403">
        <v>149662976.9103215</v>
      </c>
      <c r="S784" s="398">
        <v>31</v>
      </c>
      <c r="T784" s="400">
        <v>0.10418466711330998</v>
      </c>
      <c r="U784" s="400">
        <v>1.3468155266796118</v>
      </c>
      <c r="V784" s="400">
        <v>0.11283949474800137</v>
      </c>
      <c r="W784" s="400">
        <v>1.1062043539314512</v>
      </c>
      <c r="X784" s="400">
        <v>0.35387790105844186</v>
      </c>
      <c r="Y784" s="400">
        <v>2.683520409380268</v>
      </c>
      <c r="Z784" s="400">
        <v>0.49614493718400521</v>
      </c>
      <c r="AA784" s="400">
        <v>2.8202486673189822</v>
      </c>
      <c r="AB784" s="400">
        <v>0.17154749407804931</v>
      </c>
      <c r="AC784" s="404">
        <v>0.14234332563614596</v>
      </c>
      <c r="AD784" s="607">
        <v>11286399000135</v>
      </c>
      <c r="AE784" s="401" t="s">
        <v>601</v>
      </c>
      <c r="AF784" s="401" t="s">
        <v>1526</v>
      </c>
      <c r="AG784" s="405" t="s">
        <v>1045</v>
      </c>
      <c r="AH784" s="405" t="s">
        <v>1024</v>
      </c>
      <c r="AI784" s="405">
        <v>500</v>
      </c>
      <c r="AJ784" s="405">
        <v>0</v>
      </c>
      <c r="AK784" s="405">
        <v>500</v>
      </c>
      <c r="AL784" s="400">
        <v>0.02</v>
      </c>
      <c r="AM784" s="400">
        <v>0.2</v>
      </c>
      <c r="AN784" s="400" t="s">
        <v>103</v>
      </c>
      <c r="AO784" s="401" t="s">
        <v>1678</v>
      </c>
      <c r="AP784" s="401" t="s">
        <v>24</v>
      </c>
      <c r="AQ784" s="407" t="s">
        <v>969</v>
      </c>
      <c r="AR784" s="400">
        <v>4.6666666666666662E-3</v>
      </c>
      <c r="AS784" s="400">
        <v>4.6666666666666662E-3</v>
      </c>
      <c r="AT784" s="400"/>
      <c r="AX784" s="226"/>
      <c r="AY784" s="212"/>
      <c r="AZ784" s="212"/>
      <c r="BA784" s="212"/>
      <c r="BB784" s="214"/>
      <c r="BC784" s="212"/>
      <c r="BD784" s="212"/>
      <c r="BE784" s="212"/>
      <c r="BF784" s="212"/>
      <c r="BG784" s="214"/>
      <c r="BH784" s="214"/>
      <c r="BI784" s="227"/>
      <c r="BJ784" s="227"/>
      <c r="BK784" s="227"/>
      <c r="BL784" s="214"/>
      <c r="BM784" s="214"/>
      <c r="BN784" s="214"/>
      <c r="BO784" s="214"/>
      <c r="BP784" s="214"/>
      <c r="BQ784" s="214"/>
      <c r="BR784" s="214"/>
      <c r="BS784" s="214"/>
      <c r="BT784" s="215"/>
      <c r="BU784" s="216"/>
      <c r="BV784" s="217"/>
      <c r="BW784" s="213"/>
    </row>
    <row r="785" spans="2:75" ht="15.75" customHeight="1">
      <c r="B785" s="394" t="s">
        <v>993</v>
      </c>
      <c r="C785" s="395">
        <v>17797493000135</v>
      </c>
      <c r="D785" s="396" t="s">
        <v>24</v>
      </c>
      <c r="E785" s="396" t="s">
        <v>911</v>
      </c>
      <c r="F785" s="396" t="s">
        <v>915</v>
      </c>
      <c r="G785" s="397" t="s">
        <v>62</v>
      </c>
      <c r="H785" s="397" t="s">
        <v>1692</v>
      </c>
      <c r="I785" s="397" t="s">
        <v>62</v>
      </c>
      <c r="J785" s="397"/>
      <c r="K785" s="398" t="s">
        <v>81</v>
      </c>
      <c r="L785" s="399"/>
      <c r="M785" s="399" t="s">
        <v>62</v>
      </c>
      <c r="N785" s="398">
        <v>473596</v>
      </c>
      <c r="O785" s="398" t="s">
        <v>1675</v>
      </c>
      <c r="P785" s="402">
        <v>43318</v>
      </c>
      <c r="Q785" s="403">
        <v>23224265.690000001</v>
      </c>
      <c r="R785" s="403">
        <v>39470457.797380969</v>
      </c>
      <c r="S785" s="398">
        <v>31</v>
      </c>
      <c r="T785" s="400">
        <v>0.10276752978805548</v>
      </c>
      <c r="U785" s="400">
        <v>1.3284959158772451</v>
      </c>
      <c r="V785" s="400">
        <v>6.4611756553295097E-2</v>
      </c>
      <c r="W785" s="400">
        <v>0.63341125883302463</v>
      </c>
      <c r="X785" s="400">
        <v>2.7759646315803188E-2</v>
      </c>
      <c r="Y785" s="400">
        <v>0.21050644084535031</v>
      </c>
      <c r="Z785" s="400">
        <v>9.5617399867135466E-2</v>
      </c>
      <c r="AA785" s="400">
        <v>0.54352029888351849</v>
      </c>
      <c r="AB785" s="400">
        <v>3.5703264335066813E-2</v>
      </c>
      <c r="AC785" s="404">
        <v>-0.94944080716599444</v>
      </c>
      <c r="AD785" s="607" t="s">
        <v>62</v>
      </c>
      <c r="AE785" s="401" t="s">
        <v>636</v>
      </c>
      <c r="AF785" s="401" t="s">
        <v>636</v>
      </c>
      <c r="AG785" s="405" t="s">
        <v>1027</v>
      </c>
      <c r="AH785" s="405" t="s">
        <v>1024</v>
      </c>
      <c r="AI785" s="405">
        <v>1000</v>
      </c>
      <c r="AJ785" s="405">
        <v>1000</v>
      </c>
      <c r="AK785" s="405">
        <v>1000</v>
      </c>
      <c r="AL785" s="400">
        <v>0.02</v>
      </c>
      <c r="AM785" s="400">
        <v>0.2</v>
      </c>
      <c r="AN785" s="400" t="s">
        <v>103</v>
      </c>
      <c r="AO785" s="401" t="s">
        <v>1678</v>
      </c>
      <c r="AP785" s="401" t="s">
        <v>24</v>
      </c>
      <c r="AQ785" s="407" t="s">
        <v>962</v>
      </c>
      <c r="AR785" s="400">
        <v>7.1999999999999998E-3</v>
      </c>
      <c r="AS785" s="400">
        <v>7.1999999999999998E-3</v>
      </c>
      <c r="AT785" s="400"/>
      <c r="AX785" s="226"/>
      <c r="AY785" s="212"/>
      <c r="AZ785" s="212"/>
      <c r="BA785" s="212"/>
      <c r="BB785" s="214"/>
      <c r="BC785" s="212"/>
      <c r="BD785" s="212"/>
      <c r="BE785" s="212"/>
      <c r="BF785" s="212"/>
      <c r="BG785" s="214"/>
      <c r="BH785" s="214"/>
      <c r="BI785" s="227"/>
      <c r="BJ785" s="227"/>
      <c r="BK785" s="227"/>
      <c r="BL785" s="214"/>
      <c r="BM785" s="214"/>
      <c r="BN785" s="214"/>
      <c r="BO785" s="214"/>
      <c r="BP785" s="214"/>
      <c r="BQ785" s="214"/>
      <c r="BR785" s="214"/>
      <c r="BS785" s="214"/>
      <c r="BT785" s="215"/>
      <c r="BU785" s="216"/>
      <c r="BV785" s="217"/>
      <c r="BW785" s="213"/>
    </row>
    <row r="786" spans="2:75" ht="15.75" customHeight="1">
      <c r="B786" s="394" t="s">
        <v>660</v>
      </c>
      <c r="C786" s="395">
        <v>28581175000159</v>
      </c>
      <c r="D786" s="396" t="s">
        <v>24</v>
      </c>
      <c r="E786" s="396" t="s">
        <v>911</v>
      </c>
      <c r="F786" s="396" t="s">
        <v>915</v>
      </c>
      <c r="G786" s="397" t="s">
        <v>62</v>
      </c>
      <c r="H786" s="397" t="s">
        <v>1693</v>
      </c>
      <c r="I786" s="397" t="s">
        <v>62</v>
      </c>
      <c r="J786" s="397"/>
      <c r="K786" s="398" t="s">
        <v>81</v>
      </c>
      <c r="L786" s="399"/>
      <c r="M786" s="399" t="s">
        <v>62</v>
      </c>
      <c r="N786" s="398">
        <v>464074</v>
      </c>
      <c r="O786" s="398" t="s">
        <v>1675</v>
      </c>
      <c r="P786" s="402">
        <v>43223</v>
      </c>
      <c r="Q786" s="403">
        <v>63322726.939999998</v>
      </c>
      <c r="R786" s="403">
        <v>62897148.856031738</v>
      </c>
      <c r="S786" s="398">
        <v>31</v>
      </c>
      <c r="T786" s="400">
        <v>7.887909864452447E-2</v>
      </c>
      <c r="U786" s="400">
        <v>1.0196855039081494</v>
      </c>
      <c r="V786" s="400">
        <v>7.3087520477042256E-2</v>
      </c>
      <c r="W786" s="400">
        <v>0.71650208599671406</v>
      </c>
      <c r="X786" s="400">
        <v>7.0340461067736948E-2</v>
      </c>
      <c r="Y786" s="400">
        <v>0.53340449436348703</v>
      </c>
      <c r="Z786" s="400">
        <v>0.1054992768981633</v>
      </c>
      <c r="AA786" s="400">
        <v>0.59969209151642489</v>
      </c>
      <c r="AB786" s="400">
        <v>8.855102762520449E-2</v>
      </c>
      <c r="AC786" s="404">
        <v>-0.2562803798824036</v>
      </c>
      <c r="AD786" s="607">
        <v>28653777000174</v>
      </c>
      <c r="AE786" s="401" t="s">
        <v>659</v>
      </c>
      <c r="AF786" s="401" t="s">
        <v>1023</v>
      </c>
      <c r="AG786" s="405" t="s">
        <v>96</v>
      </c>
      <c r="AH786" s="405" t="s">
        <v>1024</v>
      </c>
      <c r="AI786" s="405">
        <v>500</v>
      </c>
      <c r="AJ786" s="405">
        <v>100</v>
      </c>
      <c r="AK786" s="405">
        <v>100</v>
      </c>
      <c r="AL786" s="400">
        <v>1.3999999999999999E-2</v>
      </c>
      <c r="AM786" s="400">
        <v>0.2</v>
      </c>
      <c r="AN786" s="400" t="s">
        <v>103</v>
      </c>
      <c r="AO786" s="401" t="s">
        <v>1678</v>
      </c>
      <c r="AP786" s="401" t="s">
        <v>24</v>
      </c>
      <c r="AQ786" s="407" t="s">
        <v>962</v>
      </c>
      <c r="AR786" s="400">
        <v>3.7333333333333333E-3</v>
      </c>
      <c r="AS786" s="400">
        <v>3.7333333333333333E-3</v>
      </c>
      <c r="AT786" s="400"/>
      <c r="AX786" s="226"/>
      <c r="AY786" s="212"/>
      <c r="AZ786" s="212"/>
      <c r="BA786" s="212"/>
      <c r="BB786" s="214"/>
      <c r="BC786" s="212"/>
      <c r="BD786" s="212"/>
      <c r="BE786" s="212"/>
      <c r="BF786" s="212"/>
      <c r="BG786" s="214"/>
      <c r="BH786" s="214"/>
      <c r="BI786" s="227"/>
      <c r="BJ786" s="227"/>
      <c r="BK786" s="227"/>
      <c r="BL786" s="214"/>
      <c r="BM786" s="214"/>
      <c r="BN786" s="214"/>
      <c r="BO786" s="214"/>
      <c r="BP786" s="214"/>
      <c r="BQ786" s="214"/>
      <c r="BR786" s="214"/>
      <c r="BS786" s="214"/>
      <c r="BT786" s="215"/>
      <c r="BU786" s="216"/>
      <c r="BV786" s="217"/>
      <c r="BW786" s="213"/>
    </row>
    <row r="787" spans="2:75" ht="15.75" customHeight="1">
      <c r="B787" s="394" t="s">
        <v>669</v>
      </c>
      <c r="C787" s="395">
        <v>26277600000195</v>
      </c>
      <c r="D787" s="396" t="s">
        <v>24</v>
      </c>
      <c r="E787" s="396" t="s">
        <v>911</v>
      </c>
      <c r="F787" s="396" t="s">
        <v>915</v>
      </c>
      <c r="G787" s="397" t="s">
        <v>62</v>
      </c>
      <c r="H787" s="397" t="s">
        <v>1692</v>
      </c>
      <c r="I787" s="397" t="s">
        <v>62</v>
      </c>
      <c r="J787" s="397"/>
      <c r="K787" s="398" t="s">
        <v>81</v>
      </c>
      <c r="L787" s="399"/>
      <c r="M787" s="399" t="s">
        <v>62</v>
      </c>
      <c r="N787" s="398">
        <v>441465</v>
      </c>
      <c r="O787" s="398" t="s">
        <v>1675</v>
      </c>
      <c r="P787" s="402">
        <v>42888</v>
      </c>
      <c r="Q787" s="403">
        <v>293915026.23000002</v>
      </c>
      <c r="R787" s="403">
        <v>377366595.75432551</v>
      </c>
      <c r="S787" s="398">
        <v>31</v>
      </c>
      <c r="T787" s="400">
        <v>0.12684922737792137</v>
      </c>
      <c r="U787" s="400">
        <v>1.6398047209201212</v>
      </c>
      <c r="V787" s="400">
        <v>0.12978817705428747</v>
      </c>
      <c r="W787" s="400">
        <v>1.272358112440253</v>
      </c>
      <c r="X787" s="400">
        <v>0.19142112783646237</v>
      </c>
      <c r="Y787" s="400">
        <v>1.4515811860512393</v>
      </c>
      <c r="Z787" s="400">
        <v>0.22766515387368935</v>
      </c>
      <c r="AA787" s="400">
        <v>1.2941225409886994</v>
      </c>
      <c r="AB787" s="400">
        <v>4.2158420678999782E-2</v>
      </c>
      <c r="AC787" s="404">
        <v>0.61179000523387228</v>
      </c>
      <c r="AD787" s="607">
        <v>26859555000187</v>
      </c>
      <c r="AE787" s="401" t="s">
        <v>667</v>
      </c>
      <c r="AF787" s="401" t="s">
        <v>1023</v>
      </c>
      <c r="AG787" s="405" t="s">
        <v>96</v>
      </c>
      <c r="AH787" s="405" t="s">
        <v>1024</v>
      </c>
      <c r="AI787" s="405">
        <v>500</v>
      </c>
      <c r="AJ787" s="405">
        <v>100</v>
      </c>
      <c r="AK787" s="405">
        <v>500</v>
      </c>
      <c r="AL787" s="400">
        <v>1.9E-2</v>
      </c>
      <c r="AM787" s="400">
        <v>0.2</v>
      </c>
      <c r="AN787" s="400" t="s">
        <v>103</v>
      </c>
      <c r="AO787" s="401" t="s">
        <v>1678</v>
      </c>
      <c r="AP787" s="401" t="s">
        <v>24</v>
      </c>
      <c r="AQ787" s="407" t="s">
        <v>962</v>
      </c>
      <c r="AR787" s="400">
        <v>3.7999999999999996E-3</v>
      </c>
      <c r="AS787" s="400">
        <v>3.7999999999999996E-3</v>
      </c>
      <c r="AT787" s="400"/>
      <c r="AX787" s="226"/>
      <c r="AY787" s="212"/>
      <c r="AZ787" s="212"/>
      <c r="BA787" s="212"/>
      <c r="BB787" s="214"/>
      <c r="BC787" s="212"/>
      <c r="BD787" s="212"/>
      <c r="BE787" s="212"/>
      <c r="BF787" s="212"/>
      <c r="BG787" s="214"/>
      <c r="BH787" s="214"/>
      <c r="BI787" s="227"/>
      <c r="BJ787" s="227"/>
      <c r="BK787" s="227"/>
      <c r="BL787" s="214"/>
      <c r="BM787" s="214"/>
      <c r="BN787" s="214"/>
      <c r="BO787" s="214"/>
      <c r="BP787" s="214"/>
      <c r="BQ787" s="214"/>
      <c r="BR787" s="214"/>
      <c r="BS787" s="214"/>
      <c r="BT787" s="215"/>
      <c r="BU787" s="216"/>
      <c r="BV787" s="217"/>
      <c r="BW787" s="213"/>
    </row>
    <row r="788" spans="2:75" ht="15.75" customHeight="1">
      <c r="B788" s="394" t="s">
        <v>1586</v>
      </c>
      <c r="C788" s="395">
        <v>26882932000107</v>
      </c>
      <c r="D788" s="396" t="s">
        <v>24</v>
      </c>
      <c r="E788" s="396" t="s">
        <v>911</v>
      </c>
      <c r="F788" s="396" t="s">
        <v>915</v>
      </c>
      <c r="G788" s="397" t="s">
        <v>62</v>
      </c>
      <c r="H788" s="397" t="s">
        <v>1692</v>
      </c>
      <c r="I788" s="397" t="s">
        <v>62</v>
      </c>
      <c r="J788" s="397"/>
      <c r="K788" s="398" t="s">
        <v>81</v>
      </c>
      <c r="L788" s="399"/>
      <c r="M788" s="399" t="s">
        <v>62</v>
      </c>
      <c r="N788" s="398">
        <v>442011</v>
      </c>
      <c r="O788" s="398" t="s">
        <v>1675</v>
      </c>
      <c r="P788" s="402">
        <v>42893</v>
      </c>
      <c r="Q788" s="403">
        <v>20409167.789999999</v>
      </c>
      <c r="R788" s="403">
        <v>23274077.052103158</v>
      </c>
      <c r="S788" s="398">
        <v>31</v>
      </c>
      <c r="T788" s="400">
        <v>0.1266003637143478</v>
      </c>
      <c r="U788" s="400">
        <v>1.6365876117675553</v>
      </c>
      <c r="V788" s="400">
        <v>0.12955475887434864</v>
      </c>
      <c r="W788" s="400">
        <v>1.2700698337882463</v>
      </c>
      <c r="X788" s="400">
        <v>0.18945857530398569</v>
      </c>
      <c r="Y788" s="400">
        <v>1.4366987936790963</v>
      </c>
      <c r="Z788" s="400">
        <v>0.22412939098727347</v>
      </c>
      <c r="AA788" s="400">
        <v>1.2740241184894849</v>
      </c>
      <c r="AB788" s="400">
        <v>4.1793347388110066E-2</v>
      </c>
      <c r="AC788" s="404">
        <v>0.61182268880175616</v>
      </c>
      <c r="AD788" s="607">
        <v>26277600000195</v>
      </c>
      <c r="AE788" s="401" t="s">
        <v>107</v>
      </c>
      <c r="AF788" s="401" t="s">
        <v>1018</v>
      </c>
      <c r="AG788" s="405" t="s">
        <v>1835</v>
      </c>
      <c r="AH788" s="405" t="s">
        <v>1024</v>
      </c>
      <c r="AI788" s="405">
        <v>5000</v>
      </c>
      <c r="AJ788" s="405">
        <v>5000</v>
      </c>
      <c r="AK788" s="405">
        <v>5000</v>
      </c>
      <c r="AL788" s="400">
        <v>0</v>
      </c>
      <c r="AM788" s="400" t="s">
        <v>62</v>
      </c>
      <c r="AN788" s="400" t="s">
        <v>62</v>
      </c>
      <c r="AO788" s="401" t="s">
        <v>1678</v>
      </c>
      <c r="AP788" s="401" t="s">
        <v>24</v>
      </c>
      <c r="AQ788" s="407" t="s">
        <v>962</v>
      </c>
      <c r="AR788" s="400">
        <v>3.7999999999999996E-3</v>
      </c>
      <c r="AS788" s="400">
        <v>3.7999999999999996E-3</v>
      </c>
      <c r="AT788" s="400"/>
      <c r="AW788" s="226"/>
      <c r="AX788" s="226"/>
      <c r="AY788" s="212"/>
      <c r="AZ788" s="212"/>
      <c r="BA788" s="212"/>
      <c r="BB788" s="214"/>
      <c r="BC788" s="212"/>
      <c r="BD788" s="212"/>
      <c r="BE788" s="212"/>
      <c r="BF788" s="212"/>
      <c r="BG788" s="214"/>
      <c r="BH788" s="214"/>
      <c r="BI788" s="227"/>
      <c r="BJ788" s="227"/>
      <c r="BK788" s="227"/>
      <c r="BL788" s="249"/>
      <c r="BM788" s="214"/>
      <c r="BN788" s="214"/>
      <c r="BO788" s="214"/>
      <c r="BP788" s="214"/>
      <c r="BQ788" s="214"/>
      <c r="BR788" s="214"/>
      <c r="BS788" s="214"/>
      <c r="BT788" s="215"/>
      <c r="BU788" s="216"/>
      <c r="BV788" s="217"/>
      <c r="BW788" s="213"/>
    </row>
    <row r="789" spans="2:75" ht="15.75" customHeight="1">
      <c r="B789" s="394" t="s">
        <v>1595</v>
      </c>
      <c r="C789" s="395">
        <v>38120906000112</v>
      </c>
      <c r="D789" s="396" t="s">
        <v>24</v>
      </c>
      <c r="E789" s="396" t="s">
        <v>911</v>
      </c>
      <c r="F789" s="396" t="s">
        <v>915</v>
      </c>
      <c r="G789" s="397" t="s">
        <v>62</v>
      </c>
      <c r="H789" s="397" t="s">
        <v>1183</v>
      </c>
      <c r="I789" s="397" t="s">
        <v>62</v>
      </c>
      <c r="J789" s="397"/>
      <c r="K789" s="398" t="s">
        <v>81</v>
      </c>
      <c r="L789" s="399"/>
      <c r="M789" s="399" t="s">
        <v>1775</v>
      </c>
      <c r="N789" s="398">
        <v>560170</v>
      </c>
      <c r="O789" s="398" t="s">
        <v>1675</v>
      </c>
      <c r="P789" s="402">
        <v>44146</v>
      </c>
      <c r="Q789" s="403">
        <v>10951554.619999999</v>
      </c>
      <c r="R789" s="403">
        <v>6945279.649444445</v>
      </c>
      <c r="S789" s="398">
        <v>31</v>
      </c>
      <c r="T789" s="400">
        <v>3.6516699259475205E-2</v>
      </c>
      <c r="U789" s="400">
        <v>0.47205849870655298</v>
      </c>
      <c r="V789" s="400">
        <v>7.6455632119192707E-2</v>
      </c>
      <c r="W789" s="400">
        <v>0.7495208421635573</v>
      </c>
      <c r="X789" s="400" t="s">
        <v>1781</v>
      </c>
      <c r="Y789" s="400" t="s">
        <v>1781</v>
      </c>
      <c r="Z789" s="400" t="s">
        <v>1781</v>
      </c>
      <c r="AA789" s="400" t="s">
        <v>1781</v>
      </c>
      <c r="AB789" s="400">
        <v>3.3280667682823506E-2</v>
      </c>
      <c r="AC789" s="404">
        <v>-0.68849217339333812</v>
      </c>
      <c r="AD789" s="607" t="s">
        <v>62</v>
      </c>
      <c r="AE789" s="401" t="s">
        <v>682</v>
      </c>
      <c r="AF789" s="401" t="s">
        <v>1018</v>
      </c>
      <c r="AG789" s="405" t="s">
        <v>1835</v>
      </c>
      <c r="AH789" s="405" t="s">
        <v>1024</v>
      </c>
      <c r="AI789" s="405">
        <v>1000</v>
      </c>
      <c r="AJ789" s="405">
        <v>100</v>
      </c>
      <c r="AK789" s="405">
        <v>500</v>
      </c>
      <c r="AL789" s="400">
        <v>1.7500000000000002E-2</v>
      </c>
      <c r="AM789" s="400">
        <v>0.2</v>
      </c>
      <c r="AN789" s="400" t="s">
        <v>62</v>
      </c>
      <c r="AO789" s="401" t="s">
        <v>1675</v>
      </c>
      <c r="AP789" s="401" t="s">
        <v>24</v>
      </c>
      <c r="AQ789" s="407" t="s">
        <v>966</v>
      </c>
      <c r="AR789" s="400">
        <v>3.5000000000000001E-3</v>
      </c>
      <c r="AS789" s="400">
        <v>3.5000000000000001E-3</v>
      </c>
      <c r="AT789" s="400"/>
      <c r="AX789" s="226"/>
      <c r="AY789" s="212"/>
      <c r="AZ789" s="212"/>
      <c r="BA789" s="212"/>
      <c r="BB789" s="214"/>
      <c r="BC789" s="212"/>
      <c r="BD789" s="212"/>
      <c r="BE789" s="212"/>
      <c r="BF789" s="212"/>
      <c r="BG789" s="214"/>
      <c r="BH789" s="214"/>
      <c r="BI789" s="227"/>
      <c r="BJ789" s="227"/>
      <c r="BK789" s="227"/>
      <c r="BL789" s="214"/>
      <c r="BM789" s="214"/>
      <c r="BN789" s="214"/>
      <c r="BO789" s="214"/>
      <c r="BP789" s="214"/>
      <c r="BQ789" s="214"/>
      <c r="BR789" s="214"/>
      <c r="BS789" s="214"/>
      <c r="BT789" s="215"/>
      <c r="BU789" s="216"/>
      <c r="BV789" s="217"/>
      <c r="BW789" s="213"/>
    </row>
    <row r="790" spans="2:75" ht="15.75" customHeight="1">
      <c r="B790" s="394" t="s">
        <v>695</v>
      </c>
      <c r="C790" s="395">
        <v>24572582000149</v>
      </c>
      <c r="D790" s="396" t="s">
        <v>24</v>
      </c>
      <c r="E790" s="396" t="s">
        <v>911</v>
      </c>
      <c r="F790" s="396" t="s">
        <v>915</v>
      </c>
      <c r="G790" s="397" t="s">
        <v>62</v>
      </c>
      <c r="H790" s="397" t="s">
        <v>1692</v>
      </c>
      <c r="I790" s="397" t="s">
        <v>62</v>
      </c>
      <c r="J790" s="397" t="s">
        <v>907</v>
      </c>
      <c r="K790" s="398" t="s">
        <v>81</v>
      </c>
      <c r="L790" s="399"/>
      <c r="M790" s="399" t="s">
        <v>62</v>
      </c>
      <c r="N790" s="398">
        <v>421715</v>
      </c>
      <c r="O790" s="398" t="s">
        <v>1675</v>
      </c>
      <c r="P790" s="402">
        <v>42590</v>
      </c>
      <c r="Q790" s="403">
        <v>370992317.45999998</v>
      </c>
      <c r="R790" s="403">
        <v>438602024.97999996</v>
      </c>
      <c r="S790" s="398">
        <v>31</v>
      </c>
      <c r="T790" s="400">
        <v>9.1769614846965331E-2</v>
      </c>
      <c r="U790" s="400">
        <v>1.1863237228456891</v>
      </c>
      <c r="V790" s="400">
        <v>8.7336673446295698E-2</v>
      </c>
      <c r="W790" s="400">
        <v>0.85619143049107704</v>
      </c>
      <c r="X790" s="400">
        <v>3.2388240756747066E-2</v>
      </c>
      <c r="Y790" s="400">
        <v>0.24560591332403914</v>
      </c>
      <c r="Z790" s="400">
        <v>0.18867388971712495</v>
      </c>
      <c r="AA790" s="400">
        <v>1.0724835550126106</v>
      </c>
      <c r="AB790" s="400">
        <v>4.2394728857163264E-2</v>
      </c>
      <c r="AC790" s="404">
        <v>-0.29512729406852045</v>
      </c>
      <c r="AD790" s="607">
        <v>24572601000137</v>
      </c>
      <c r="AE790" s="401" t="s">
        <v>696</v>
      </c>
      <c r="AF790" s="401" t="s">
        <v>1026</v>
      </c>
      <c r="AG790" s="405" t="s">
        <v>1027</v>
      </c>
      <c r="AH790" s="405" t="s">
        <v>1024</v>
      </c>
      <c r="AI790" s="405">
        <v>5000</v>
      </c>
      <c r="AJ790" s="405">
        <v>500</v>
      </c>
      <c r="AK790" s="405">
        <v>1000</v>
      </c>
      <c r="AL790" s="400">
        <v>1.9199999999999998E-2</v>
      </c>
      <c r="AM790" s="400">
        <v>0.2</v>
      </c>
      <c r="AN790" s="400" t="s">
        <v>103</v>
      </c>
      <c r="AO790" s="401" t="s">
        <v>1678</v>
      </c>
      <c r="AP790" s="401" t="s">
        <v>24</v>
      </c>
      <c r="AQ790" s="407" t="s">
        <v>966</v>
      </c>
      <c r="AR790" s="400">
        <v>5.1840000000000002E-3</v>
      </c>
      <c r="AS790" s="400">
        <v>5.1840000000000002E-3</v>
      </c>
      <c r="AT790" s="400"/>
      <c r="AX790" s="226"/>
      <c r="AY790" s="212"/>
      <c r="AZ790" s="212"/>
      <c r="BA790" s="212"/>
      <c r="BB790" s="214"/>
      <c r="BC790" s="212"/>
      <c r="BD790" s="212"/>
      <c r="BE790" s="212"/>
      <c r="BF790" s="212"/>
      <c r="BG790" s="214"/>
      <c r="BH790" s="214"/>
      <c r="BI790" s="227"/>
      <c r="BJ790" s="227"/>
      <c r="BK790" s="227"/>
      <c r="BL790" s="214"/>
      <c r="BM790" s="214"/>
      <c r="BN790" s="214"/>
      <c r="BO790" s="214"/>
      <c r="BP790" s="214"/>
      <c r="BQ790" s="214"/>
      <c r="BR790" s="214"/>
      <c r="BS790" s="214"/>
      <c r="BT790" s="215"/>
      <c r="BU790" s="216"/>
      <c r="BV790" s="217"/>
      <c r="BW790" s="213"/>
    </row>
    <row r="791" spans="2:75" ht="15.75" customHeight="1">
      <c r="B791" s="394" t="s">
        <v>827</v>
      </c>
      <c r="C791" s="395">
        <v>30568854000130</v>
      </c>
      <c r="D791" s="396" t="s">
        <v>24</v>
      </c>
      <c r="E791" s="396" t="s">
        <v>911</v>
      </c>
      <c r="F791" s="396" t="s">
        <v>915</v>
      </c>
      <c r="G791" s="397" t="s">
        <v>62</v>
      </c>
      <c r="H791" s="397" t="s">
        <v>1693</v>
      </c>
      <c r="I791" s="397" t="s">
        <v>62</v>
      </c>
      <c r="J791" s="397"/>
      <c r="K791" s="398" t="s">
        <v>81</v>
      </c>
      <c r="L791" s="399"/>
      <c r="M791" s="399" t="s">
        <v>1775</v>
      </c>
      <c r="N791" s="398">
        <v>502871</v>
      </c>
      <c r="O791" s="398" t="s">
        <v>1675</v>
      </c>
      <c r="P791" s="402">
        <v>43644</v>
      </c>
      <c r="Q791" s="403">
        <v>753252810.39999998</v>
      </c>
      <c r="R791" s="403">
        <v>1025623063.8825788</v>
      </c>
      <c r="S791" s="398">
        <v>31</v>
      </c>
      <c r="T791" s="400">
        <v>-7.8596002227564465E-2</v>
      </c>
      <c r="U791" s="400">
        <v>-1.0160258612709614</v>
      </c>
      <c r="V791" s="400">
        <v>-0.14765135656934658</v>
      </c>
      <c r="W791" s="400">
        <v>-1.4474770014316229</v>
      </c>
      <c r="X791" s="400">
        <v>-0.10092743115017822</v>
      </c>
      <c r="Y791" s="400">
        <v>-0.76535104494444406</v>
      </c>
      <c r="Z791" s="400">
        <v>-6.0410654100756078E-2</v>
      </c>
      <c r="AA791" s="400">
        <v>-0.34339374233368242</v>
      </c>
      <c r="AB791" s="400">
        <v>0.12618797076564367</v>
      </c>
      <c r="AC791" s="404">
        <v>-1.972619031809733</v>
      </c>
      <c r="AD791" s="607" t="s">
        <v>62</v>
      </c>
      <c r="AE791" s="401" t="s">
        <v>1804</v>
      </c>
      <c r="AF791" s="401" t="s">
        <v>1018</v>
      </c>
      <c r="AG791" s="405" t="s">
        <v>1835</v>
      </c>
      <c r="AH791" s="405" t="s">
        <v>1024</v>
      </c>
      <c r="AI791" s="405">
        <v>1000</v>
      </c>
      <c r="AJ791" s="405">
        <v>100</v>
      </c>
      <c r="AK791" s="405">
        <v>100</v>
      </c>
      <c r="AL791" s="400">
        <v>1.0500000000000001E-2</v>
      </c>
      <c r="AM791" s="400">
        <v>0.15</v>
      </c>
      <c r="AN791" s="400" t="s">
        <v>1798</v>
      </c>
      <c r="AO791" s="401" t="s">
        <v>1678</v>
      </c>
      <c r="AP791" s="401" t="s">
        <v>24</v>
      </c>
      <c r="AQ791" s="407" t="s">
        <v>966</v>
      </c>
      <c r="AR791" s="400">
        <v>3.49965E-3</v>
      </c>
      <c r="AS791" s="400">
        <v>3.49965E-3</v>
      </c>
      <c r="AT791" s="400"/>
      <c r="AX791" s="226"/>
      <c r="AY791" s="212"/>
      <c r="AZ791" s="212"/>
      <c r="BA791" s="212"/>
      <c r="BB791" s="214"/>
      <c r="BC791" s="212"/>
      <c r="BD791" s="212"/>
      <c r="BE791" s="212"/>
      <c r="BF791" s="212"/>
      <c r="BG791" s="214"/>
      <c r="BH791" s="214"/>
      <c r="BI791" s="227"/>
      <c r="BJ791" s="227"/>
      <c r="BK791" s="227"/>
      <c r="BL791" s="214"/>
      <c r="BM791" s="214"/>
      <c r="BN791" s="214"/>
      <c r="BO791" s="214"/>
      <c r="BP791" s="214"/>
      <c r="BQ791" s="214"/>
      <c r="BR791" s="214"/>
      <c r="BS791" s="214"/>
      <c r="BT791" s="215"/>
      <c r="BU791" s="216"/>
      <c r="BV791" s="217"/>
      <c r="BW791" s="213"/>
    </row>
    <row r="792" spans="2:75" ht="15.75" customHeight="1">
      <c r="B792" s="394" t="s">
        <v>413</v>
      </c>
      <c r="C792" s="395">
        <v>36521802000194</v>
      </c>
      <c r="D792" s="396" t="s">
        <v>24</v>
      </c>
      <c r="E792" s="396" t="s">
        <v>912</v>
      </c>
      <c r="F792" s="396" t="s">
        <v>906</v>
      </c>
      <c r="G792" s="397" t="s">
        <v>62</v>
      </c>
      <c r="H792" s="397" t="s">
        <v>1693</v>
      </c>
      <c r="I792" s="397" t="s">
        <v>62</v>
      </c>
      <c r="J792" s="397"/>
      <c r="K792" s="398" t="s">
        <v>81</v>
      </c>
      <c r="L792" s="399"/>
      <c r="M792" s="399" t="s">
        <v>62</v>
      </c>
      <c r="N792" s="398">
        <v>539457</v>
      </c>
      <c r="O792" s="398" t="s">
        <v>1675</v>
      </c>
      <c r="P792" s="402">
        <v>43980</v>
      </c>
      <c r="Q792" s="403">
        <v>8438436.1899999995</v>
      </c>
      <c r="R792" s="403">
        <v>5741659.0566269848</v>
      </c>
      <c r="S792" s="398">
        <v>31</v>
      </c>
      <c r="T792" s="400">
        <v>0.25925545394651794</v>
      </c>
      <c r="U792" s="400">
        <v>3.3514458550008048</v>
      </c>
      <c r="V792" s="400">
        <v>0.19224861906932178</v>
      </c>
      <c r="W792" s="400">
        <v>1.884679295371974</v>
      </c>
      <c r="X792" s="400">
        <v>0.18190708962337276</v>
      </c>
      <c r="Y792" s="400">
        <v>1.3794345059559672</v>
      </c>
      <c r="Z792" s="400" t="s">
        <v>1781</v>
      </c>
      <c r="AA792" s="400" t="s">
        <v>1781</v>
      </c>
      <c r="AB792" s="400">
        <v>0.10666567426682524</v>
      </c>
      <c r="AC792" s="404">
        <v>0.79105947699474599</v>
      </c>
      <c r="AD792" s="607">
        <v>36521795000120</v>
      </c>
      <c r="AE792" s="401" t="s">
        <v>412</v>
      </c>
      <c r="AF792" s="401" t="s">
        <v>1026</v>
      </c>
      <c r="AG792" s="405" t="s">
        <v>1027</v>
      </c>
      <c r="AH792" s="405" t="s">
        <v>1019</v>
      </c>
      <c r="AI792" s="405">
        <v>50000</v>
      </c>
      <c r="AJ792" s="405">
        <v>10000</v>
      </c>
      <c r="AK792" s="405">
        <v>20000</v>
      </c>
      <c r="AL792" s="400">
        <v>1.4999999999999999E-2</v>
      </c>
      <c r="AM792" s="400">
        <v>0.2</v>
      </c>
      <c r="AN792" s="400" t="s">
        <v>103</v>
      </c>
      <c r="AO792" s="401" t="s">
        <v>1678</v>
      </c>
      <c r="AP792" s="401" t="s">
        <v>24</v>
      </c>
      <c r="AQ792" s="407" t="s">
        <v>962</v>
      </c>
      <c r="AR792" s="400">
        <v>4.0000000000000001E-3</v>
      </c>
      <c r="AS792" s="400">
        <v>4.0000000000000001E-3</v>
      </c>
      <c r="AT792" s="400"/>
      <c r="AX792" s="226"/>
      <c r="AY792" s="212"/>
      <c r="AZ792" s="212"/>
      <c r="BA792" s="212"/>
      <c r="BB792" s="214"/>
      <c r="BC792" s="212"/>
      <c r="BD792" s="212"/>
      <c r="BE792" s="212"/>
      <c r="BF792" s="212"/>
      <c r="BG792" s="214"/>
      <c r="BH792" s="214"/>
      <c r="BI792" s="227"/>
      <c r="BJ792" s="227"/>
      <c r="BK792" s="227"/>
      <c r="BL792" s="214"/>
      <c r="BM792" s="214"/>
      <c r="BN792" s="214"/>
      <c r="BO792" s="214"/>
      <c r="BP792" s="214"/>
      <c r="BQ792" s="214"/>
      <c r="BR792" s="214"/>
      <c r="BS792" s="214"/>
      <c r="BT792" s="215"/>
      <c r="BU792" s="216"/>
      <c r="BV792" s="217"/>
      <c r="BW792" s="213"/>
    </row>
    <row r="793" spans="2:75" ht="15.75" customHeight="1">
      <c r="B793" s="394" t="s">
        <v>689</v>
      </c>
      <c r="C793" s="395">
        <v>19941946000180</v>
      </c>
      <c r="D793" s="396" t="s">
        <v>18</v>
      </c>
      <c r="E793" s="396" t="s">
        <v>917</v>
      </c>
      <c r="F793" s="396" t="s">
        <v>970</v>
      </c>
      <c r="G793" s="397" t="s">
        <v>1184</v>
      </c>
      <c r="H793" s="397" t="s">
        <v>62</v>
      </c>
      <c r="I793" s="397"/>
      <c r="J793" s="397" t="s">
        <v>904</v>
      </c>
      <c r="K793" s="398" t="s">
        <v>81</v>
      </c>
      <c r="L793" s="399"/>
      <c r="M793" s="399" t="s">
        <v>62</v>
      </c>
      <c r="N793" s="398">
        <v>378003</v>
      </c>
      <c r="O793" s="398" t="s">
        <v>1675</v>
      </c>
      <c r="P793" s="402">
        <v>41913</v>
      </c>
      <c r="Q793" s="403">
        <v>150198864.08000001</v>
      </c>
      <c r="R793" s="403">
        <v>141571897.17638889</v>
      </c>
      <c r="S793" s="398">
        <v>31</v>
      </c>
      <c r="T793" s="400">
        <v>0.11393073657845543</v>
      </c>
      <c r="U793" s="400">
        <v>1.4728048689067181</v>
      </c>
      <c r="V793" s="400">
        <v>0.10579174452270079</v>
      </c>
      <c r="W793" s="400">
        <v>1.0371128359123407</v>
      </c>
      <c r="X793" s="400">
        <v>8.4993962284692026E-2</v>
      </c>
      <c r="Y793" s="400">
        <v>0.6445246560547464</v>
      </c>
      <c r="Z793" s="400">
        <v>0.2910997773780275</v>
      </c>
      <c r="AA793" s="400">
        <v>1.6547055057477289</v>
      </c>
      <c r="AB793" s="400">
        <v>0.10184679251755424</v>
      </c>
      <c r="AC793" s="404">
        <v>8.4372705938251344E-2</v>
      </c>
      <c r="AD793" s="607" t="s">
        <v>62</v>
      </c>
      <c r="AE793" s="401" t="s">
        <v>686</v>
      </c>
      <c r="AF793" s="401" t="s">
        <v>1023</v>
      </c>
      <c r="AG793" s="405" t="s">
        <v>96</v>
      </c>
      <c r="AH793" s="405" t="s">
        <v>1019</v>
      </c>
      <c r="AI793" s="405">
        <v>20000</v>
      </c>
      <c r="AJ793" s="405">
        <v>10000</v>
      </c>
      <c r="AK793" s="405">
        <v>20000</v>
      </c>
      <c r="AL793" s="400">
        <v>0.02</v>
      </c>
      <c r="AM793" s="400">
        <v>0.2</v>
      </c>
      <c r="AN793" s="400" t="s">
        <v>240</v>
      </c>
      <c r="AO793" s="401" t="s">
        <v>1678</v>
      </c>
      <c r="AP793" s="401" t="s">
        <v>24</v>
      </c>
      <c r="AQ793" s="407" t="s">
        <v>962</v>
      </c>
      <c r="AR793" s="400">
        <v>4.0000000000000001E-3</v>
      </c>
      <c r="AS793" s="400">
        <v>4.0000000000000001E-3</v>
      </c>
      <c r="AT793" s="400"/>
      <c r="AX793" s="226"/>
      <c r="AY793" s="212"/>
      <c r="AZ793" s="212"/>
      <c r="BA793" s="212"/>
      <c r="BB793" s="214"/>
      <c r="BC793" s="212"/>
      <c r="BD793" s="212"/>
      <c r="BE793" s="212"/>
      <c r="BF793" s="212"/>
      <c r="BG793" s="214"/>
      <c r="BH793" s="214"/>
      <c r="BI793" s="227"/>
      <c r="BJ793" s="227"/>
      <c r="BK793" s="227"/>
      <c r="BL793" s="214"/>
      <c r="BM793" s="214"/>
      <c r="BN793" s="214"/>
      <c r="BO793" s="214"/>
      <c r="BP793" s="214"/>
      <c r="BQ793" s="214"/>
      <c r="BR793" s="214"/>
      <c r="BS793" s="214"/>
      <c r="BT793" s="215"/>
      <c r="BU793" s="216"/>
      <c r="BV793" s="217"/>
      <c r="BW793" s="213"/>
    </row>
    <row r="794" spans="2:75" ht="15.75" customHeight="1">
      <c r="B794" s="394" t="s">
        <v>1198</v>
      </c>
      <c r="C794" s="395">
        <v>36436823000101</v>
      </c>
      <c r="D794" s="396" t="s">
        <v>27</v>
      </c>
      <c r="E794" s="396" t="s">
        <v>910</v>
      </c>
      <c r="F794" s="396"/>
      <c r="G794" s="397"/>
      <c r="H794" s="397" t="s">
        <v>1693</v>
      </c>
      <c r="I794" s="397" t="s">
        <v>62</v>
      </c>
      <c r="J794" s="397" t="s">
        <v>904</v>
      </c>
      <c r="K794" s="398" t="s">
        <v>81</v>
      </c>
      <c r="L794" s="399"/>
      <c r="M794" s="399" t="s">
        <v>62</v>
      </c>
      <c r="N794" s="398">
        <v>541508</v>
      </c>
      <c r="O794" s="398" t="s">
        <v>1675</v>
      </c>
      <c r="P794" s="402">
        <v>44007</v>
      </c>
      <c r="Q794" s="403">
        <v>14170783.32</v>
      </c>
      <c r="R794" s="403">
        <v>13838791.325317459</v>
      </c>
      <c r="S794" s="398">
        <v>31</v>
      </c>
      <c r="T794" s="400">
        <v>7.5764275534832004E-2</v>
      </c>
      <c r="U794" s="400">
        <v>0.97941957761371912</v>
      </c>
      <c r="V794" s="400">
        <v>-0.13319114599793391</v>
      </c>
      <c r="W794" s="400">
        <v>-1.3057185867153462</v>
      </c>
      <c r="X794" s="400">
        <v>-0.10650914149692114</v>
      </c>
      <c r="Y794" s="400">
        <v>-0.80767816848036666</v>
      </c>
      <c r="Z794" s="400" t="s">
        <v>1781</v>
      </c>
      <c r="AA794" s="400" t="s">
        <v>1781</v>
      </c>
      <c r="AB794" s="400">
        <v>0.2072456710915436</v>
      </c>
      <c r="AC794" s="404">
        <v>-1.0546181384769684</v>
      </c>
      <c r="AD794" s="607">
        <v>36499040000177</v>
      </c>
      <c r="AE794" s="401" t="s">
        <v>246</v>
      </c>
      <c r="AF794" s="401" t="s">
        <v>1018</v>
      </c>
      <c r="AG794" s="405" t="s">
        <v>1835</v>
      </c>
      <c r="AH794" s="405" t="s">
        <v>1024</v>
      </c>
      <c r="AI794" s="405">
        <v>100</v>
      </c>
      <c r="AJ794" s="405">
        <v>0</v>
      </c>
      <c r="AK794" s="405">
        <v>0</v>
      </c>
      <c r="AL794" s="400">
        <v>0.02</v>
      </c>
      <c r="AM794" s="400">
        <v>0.2</v>
      </c>
      <c r="AN794" s="400" t="s">
        <v>62</v>
      </c>
      <c r="AO794" s="401" t="s">
        <v>1678</v>
      </c>
      <c r="AP794" s="401" t="s">
        <v>24</v>
      </c>
      <c r="AQ794" s="407" t="s">
        <v>966</v>
      </c>
      <c r="AR794" s="400">
        <v>4.6666666666666662E-3</v>
      </c>
      <c r="AS794" s="400">
        <v>4.6666666666666662E-3</v>
      </c>
      <c r="AT794" s="400"/>
      <c r="AX794" s="226"/>
      <c r="AY794" s="212"/>
      <c r="AZ794" s="212"/>
      <c r="BA794" s="212"/>
      <c r="BB794" s="214"/>
      <c r="BC794" s="212"/>
      <c r="BD794" s="212"/>
      <c r="BE794" s="212"/>
      <c r="BF794" s="212"/>
      <c r="BG794" s="214"/>
      <c r="BH794" s="214"/>
      <c r="BI794" s="227"/>
      <c r="BJ794" s="227"/>
      <c r="BK794" s="227"/>
      <c r="BL794" s="214"/>
      <c r="BM794" s="214"/>
      <c r="BN794" s="214"/>
      <c r="BO794" s="214"/>
      <c r="BP794" s="214"/>
      <c r="BQ794" s="214"/>
      <c r="BR794" s="214"/>
      <c r="BS794" s="214"/>
      <c r="BT794" s="215"/>
      <c r="BU794" s="216"/>
      <c r="BV794" s="217"/>
      <c r="BW794" s="213"/>
    </row>
    <row r="795" spans="2:75" ht="15.75" customHeight="1">
      <c r="B795" s="394" t="s">
        <v>359</v>
      </c>
      <c r="C795" s="395">
        <v>8830947000131</v>
      </c>
      <c r="D795" s="396" t="s">
        <v>27</v>
      </c>
      <c r="E795" s="396" t="s">
        <v>903</v>
      </c>
      <c r="F795" s="396"/>
      <c r="G795" s="397"/>
      <c r="H795" s="397" t="s">
        <v>62</v>
      </c>
      <c r="I795" s="397" t="s">
        <v>62</v>
      </c>
      <c r="J795" s="397" t="s">
        <v>904</v>
      </c>
      <c r="K795" s="398" t="s">
        <v>81</v>
      </c>
      <c r="L795" s="399"/>
      <c r="M795" s="399" t="s">
        <v>62</v>
      </c>
      <c r="N795" s="398">
        <v>214019</v>
      </c>
      <c r="O795" s="398" t="s">
        <v>1675</v>
      </c>
      <c r="P795" s="402">
        <v>39232</v>
      </c>
      <c r="Q795" s="403">
        <v>824912634.76999998</v>
      </c>
      <c r="R795" s="403">
        <v>719546706.74575377</v>
      </c>
      <c r="S795" s="398">
        <v>31</v>
      </c>
      <c r="T795" s="400">
        <v>8.0875172344573087E-2</v>
      </c>
      <c r="U795" s="400">
        <v>1.0454891382250733</v>
      </c>
      <c r="V795" s="400">
        <v>6.967928761011466E-2</v>
      </c>
      <c r="W795" s="400">
        <v>0.68309000767229955</v>
      </c>
      <c r="X795" s="400">
        <v>0.3895435128565512</v>
      </c>
      <c r="Y795" s="400">
        <v>2.9539792226799828</v>
      </c>
      <c r="Z795" s="400">
        <v>0.79259589492646287</v>
      </c>
      <c r="AA795" s="400">
        <v>4.5053720170479963</v>
      </c>
      <c r="AB795" s="400">
        <v>0.24238484264237659</v>
      </c>
      <c r="AC795" s="404">
        <v>-1.9294849590778382E-3</v>
      </c>
      <c r="AD795" s="607">
        <v>14213077000154</v>
      </c>
      <c r="AE795" s="401" t="s">
        <v>356</v>
      </c>
      <c r="AF795" s="401" t="s">
        <v>1018</v>
      </c>
      <c r="AG795" s="405" t="s">
        <v>1835</v>
      </c>
      <c r="AH795" s="405" t="s">
        <v>1024</v>
      </c>
      <c r="AI795" s="405">
        <v>5000</v>
      </c>
      <c r="AJ795" s="405">
        <v>1000</v>
      </c>
      <c r="AK795" s="405">
        <v>1000</v>
      </c>
      <c r="AL795" s="400">
        <v>1.9E-2</v>
      </c>
      <c r="AM795" s="400">
        <v>0.2</v>
      </c>
      <c r="AN795" s="400" t="s">
        <v>964</v>
      </c>
      <c r="AO795" s="401" t="s">
        <v>1675</v>
      </c>
      <c r="AP795" s="401" t="s">
        <v>1021</v>
      </c>
      <c r="AQ795" s="407" t="s">
        <v>957</v>
      </c>
      <c r="AR795" s="400">
        <v>4.4333333333333325E-3</v>
      </c>
      <c r="AS795" s="400">
        <v>4.4333333333333325E-3</v>
      </c>
      <c r="AT795" s="400"/>
      <c r="AX795" s="226"/>
      <c r="AY795" s="212"/>
      <c r="AZ795" s="212"/>
      <c r="BA795" s="212"/>
      <c r="BB795" s="214"/>
      <c r="BC795" s="212"/>
      <c r="BD795" s="212"/>
      <c r="BE795" s="212"/>
      <c r="BF795" s="212"/>
      <c r="BG795" s="214"/>
      <c r="BH795" s="214"/>
      <c r="BI795" s="227"/>
      <c r="BJ795" s="227"/>
      <c r="BK795" s="227"/>
      <c r="BL795" s="214"/>
      <c r="BM795" s="214"/>
      <c r="BN795" s="214"/>
      <c r="BO795" s="214"/>
      <c r="BP795" s="214"/>
      <c r="BQ795" s="214"/>
      <c r="BR795" s="214"/>
      <c r="BS795" s="214"/>
      <c r="BT795" s="215"/>
      <c r="BU795" s="216"/>
      <c r="BV795" s="217"/>
      <c r="BW795" s="213"/>
    </row>
    <row r="796" spans="2:75" ht="15.75" customHeight="1">
      <c r="B796" s="394" t="s">
        <v>1491</v>
      </c>
      <c r="C796" s="395">
        <v>37098161000170</v>
      </c>
      <c r="D796" s="396" t="s">
        <v>18</v>
      </c>
      <c r="E796" s="396" t="s">
        <v>959</v>
      </c>
      <c r="F796" s="396"/>
      <c r="G796" s="397"/>
      <c r="H796" s="397" t="s">
        <v>62</v>
      </c>
      <c r="I796" s="397" t="s">
        <v>62</v>
      </c>
      <c r="J796" s="397" t="s">
        <v>994</v>
      </c>
      <c r="K796" s="398" t="s">
        <v>82</v>
      </c>
      <c r="L796" s="399"/>
      <c r="M796" s="399" t="s">
        <v>62</v>
      </c>
      <c r="N796" s="398">
        <v>570931</v>
      </c>
      <c r="O796" s="398" t="s">
        <v>1675</v>
      </c>
      <c r="P796" s="402">
        <v>44215</v>
      </c>
      <c r="Q796" s="403">
        <v>5679656</v>
      </c>
      <c r="R796" s="403">
        <v>23720142.471666712</v>
      </c>
      <c r="S796" s="398">
        <v>31</v>
      </c>
      <c r="T796" s="400">
        <v>-0.17291464821018132</v>
      </c>
      <c r="U796" s="400">
        <v>-2.2353014071306019</v>
      </c>
      <c r="V796" s="400">
        <v>-0.22920891552383282</v>
      </c>
      <c r="W796" s="400">
        <v>-2.2470137860738784</v>
      </c>
      <c r="X796" s="400" t="s">
        <v>1781</v>
      </c>
      <c r="Y796" s="400" t="s">
        <v>1781</v>
      </c>
      <c r="Z796" s="400" t="s">
        <v>1781</v>
      </c>
      <c r="AA796" s="400" t="s">
        <v>1781</v>
      </c>
      <c r="AB796" s="400">
        <v>0.1692042537397416</v>
      </c>
      <c r="AC796" s="404">
        <v>-2.0278536632413497</v>
      </c>
      <c r="AD796" s="607" t="s">
        <v>62</v>
      </c>
      <c r="AE796" s="401" t="s">
        <v>565</v>
      </c>
      <c r="AF796" s="401" t="s">
        <v>1018</v>
      </c>
      <c r="AG796" s="405" t="s">
        <v>1835</v>
      </c>
      <c r="AH796" s="405" t="s">
        <v>1019</v>
      </c>
      <c r="AI796" s="405">
        <v>1000</v>
      </c>
      <c r="AJ796" s="405">
        <v>1000</v>
      </c>
      <c r="AK796" s="405">
        <v>1000</v>
      </c>
      <c r="AL796" s="400">
        <v>9.0000000000000011E-3</v>
      </c>
      <c r="AM796" s="400" t="s">
        <v>62</v>
      </c>
      <c r="AN796" s="400" t="s">
        <v>62</v>
      </c>
      <c r="AO796" s="401" t="s">
        <v>1678</v>
      </c>
      <c r="AP796" s="401" t="s">
        <v>24</v>
      </c>
      <c r="AQ796" s="407" t="s">
        <v>977</v>
      </c>
      <c r="AR796" s="400">
        <v>2.8001999999999997E-3</v>
      </c>
      <c r="AS796" s="400">
        <v>2.8001999999999997E-3</v>
      </c>
      <c r="AT796" s="400"/>
      <c r="AX796" s="226"/>
      <c r="AY796" s="212"/>
      <c r="AZ796" s="212"/>
      <c r="BA796" s="212"/>
      <c r="BB796" s="214"/>
      <c r="BC796" s="212"/>
      <c r="BD796" s="212"/>
      <c r="BE796" s="212"/>
      <c r="BF796" s="212"/>
      <c r="BG796" s="214"/>
      <c r="BH796" s="214"/>
      <c r="BI796" s="227"/>
      <c r="BJ796" s="227"/>
      <c r="BK796" s="227"/>
      <c r="BL796" s="214"/>
      <c r="BM796" s="214"/>
      <c r="BN796" s="214"/>
      <c r="BO796" s="214"/>
      <c r="BP796" s="214"/>
      <c r="BQ796" s="214"/>
      <c r="BR796" s="214"/>
      <c r="BS796" s="214"/>
      <c r="BT796" s="215"/>
      <c r="BU796" s="216"/>
      <c r="BV796" s="217"/>
      <c r="BW796" s="213"/>
    </row>
    <row r="797" spans="2:75" ht="15.75" customHeight="1">
      <c r="B797" s="394" t="s">
        <v>1659</v>
      </c>
      <c r="C797" s="395">
        <v>40962665000109</v>
      </c>
      <c r="D797" s="396" t="s">
        <v>27</v>
      </c>
      <c r="E797" s="396" t="s">
        <v>903</v>
      </c>
      <c r="F797" s="396"/>
      <c r="G797" s="397"/>
      <c r="H797" s="397" t="s">
        <v>62</v>
      </c>
      <c r="I797" s="397" t="s">
        <v>62</v>
      </c>
      <c r="J797" s="397" t="s">
        <v>904</v>
      </c>
      <c r="K797" s="398" t="s">
        <v>81</v>
      </c>
      <c r="L797" s="399"/>
      <c r="M797" s="399" t="s">
        <v>1775</v>
      </c>
      <c r="N797" s="398">
        <v>630144</v>
      </c>
      <c r="O797" s="398" t="s">
        <v>1675</v>
      </c>
      <c r="P797" s="402">
        <v>44551</v>
      </c>
      <c r="Q797" s="403">
        <v>2711161.59</v>
      </c>
      <c r="R797" s="403" t="s">
        <v>1781</v>
      </c>
      <c r="S797" s="398">
        <v>31</v>
      </c>
      <c r="T797" s="400">
        <v>-0.10589609252093202</v>
      </c>
      <c r="U797" s="400">
        <v>-1.3689394569622941</v>
      </c>
      <c r="V797" s="400" t="s">
        <v>1781</v>
      </c>
      <c r="W797" s="400" t="s">
        <v>1781</v>
      </c>
      <c r="X797" s="400" t="s">
        <v>1781</v>
      </c>
      <c r="Y797" s="400" t="s">
        <v>1781</v>
      </c>
      <c r="Z797" s="400" t="s">
        <v>1781</v>
      </c>
      <c r="AA797" s="400" t="s">
        <v>1781</v>
      </c>
      <c r="AB797" s="400" t="s">
        <v>1781</v>
      </c>
      <c r="AC797" s="404" t="s">
        <v>1781</v>
      </c>
      <c r="AD797" s="607">
        <v>12123799000192</v>
      </c>
      <c r="AE797" s="401" t="s">
        <v>1811</v>
      </c>
      <c r="AF797" s="401" t="s">
        <v>1812</v>
      </c>
      <c r="AG797" s="405" t="s">
        <v>1812</v>
      </c>
      <c r="AH797" s="405" t="s">
        <v>1024</v>
      </c>
      <c r="AI797" s="405">
        <v>0</v>
      </c>
      <c r="AJ797" s="405" t="s">
        <v>1797</v>
      </c>
      <c r="AK797" s="405">
        <v>0</v>
      </c>
      <c r="AL797" s="400">
        <v>2.5000000000000001E-3</v>
      </c>
      <c r="AM797" s="400" t="s">
        <v>62</v>
      </c>
      <c r="AN797" s="400" t="s">
        <v>964</v>
      </c>
      <c r="AO797" s="401" t="s">
        <v>1678</v>
      </c>
      <c r="AP797" s="401" t="s">
        <v>1021</v>
      </c>
      <c r="AQ797" s="407" t="s">
        <v>957</v>
      </c>
      <c r="AR797" s="400">
        <v>2.6666666666666668E-4</v>
      </c>
      <c r="AS797" s="400">
        <v>2.6666666666666668E-4</v>
      </c>
      <c r="AT797" s="400"/>
      <c r="AX797" s="226"/>
      <c r="AY797" s="212"/>
      <c r="AZ797" s="212"/>
      <c r="BA797" s="212"/>
      <c r="BB797" s="214"/>
      <c r="BC797" s="212"/>
      <c r="BD797" s="212"/>
      <c r="BE797" s="212"/>
      <c r="BF797" s="212"/>
      <c r="BG797" s="214"/>
      <c r="BH797" s="214"/>
      <c r="BI797" s="227"/>
      <c r="BJ797" s="227"/>
      <c r="BK797" s="227"/>
      <c r="BL797" s="214"/>
      <c r="BM797" s="214"/>
      <c r="BN797" s="214"/>
      <c r="BO797" s="214"/>
      <c r="BP797" s="214"/>
      <c r="BQ797" s="214"/>
      <c r="BR797" s="214"/>
      <c r="BS797" s="214"/>
      <c r="BT797" s="215"/>
      <c r="BU797" s="216"/>
      <c r="BV797" s="217"/>
      <c r="BW797" s="213"/>
    </row>
    <row r="798" spans="2:75" ht="15.75" customHeight="1">
      <c r="B798" s="394" t="s">
        <v>1597</v>
      </c>
      <c r="C798" s="395">
        <v>30397165000100</v>
      </c>
      <c r="D798" s="396" t="s">
        <v>27</v>
      </c>
      <c r="E798" s="396" t="s">
        <v>903</v>
      </c>
      <c r="F798" s="396"/>
      <c r="G798" s="397"/>
      <c r="H798" s="397" t="s">
        <v>62</v>
      </c>
      <c r="I798" s="397" t="s">
        <v>62</v>
      </c>
      <c r="J798" s="397" t="s">
        <v>904</v>
      </c>
      <c r="K798" s="398" t="s">
        <v>81</v>
      </c>
      <c r="L798" s="399"/>
      <c r="M798" s="399" t="s">
        <v>62</v>
      </c>
      <c r="N798" s="398">
        <v>535354</v>
      </c>
      <c r="O798" s="398" t="s">
        <v>1675</v>
      </c>
      <c r="P798" s="402">
        <v>43935</v>
      </c>
      <c r="Q798" s="403">
        <v>119083793.42</v>
      </c>
      <c r="R798" s="403">
        <v>133161806.62317458</v>
      </c>
      <c r="S798" s="398">
        <v>31</v>
      </c>
      <c r="T798" s="400">
        <v>-1.1121867766096027E-2</v>
      </c>
      <c r="U798" s="400">
        <v>-0.14377455539368886</v>
      </c>
      <c r="V798" s="400">
        <v>-0.13380359855291302</v>
      </c>
      <c r="W798" s="400">
        <v>-1.3117226696333648</v>
      </c>
      <c r="X798" s="400">
        <v>1.1757653279159452E-2</v>
      </c>
      <c r="Y798" s="400">
        <v>8.9160420717626351E-2</v>
      </c>
      <c r="Z798" s="400" t="s">
        <v>1781</v>
      </c>
      <c r="AA798" s="400" t="s">
        <v>1781</v>
      </c>
      <c r="AB798" s="400">
        <v>0.26026588140729678</v>
      </c>
      <c r="AC798" s="404">
        <v>-0.79504514236740154</v>
      </c>
      <c r="AD798" s="607" t="s">
        <v>62</v>
      </c>
      <c r="AE798" s="401" t="s">
        <v>684</v>
      </c>
      <c r="AF798" s="401" t="s">
        <v>1018</v>
      </c>
      <c r="AG798" s="405" t="s">
        <v>1835</v>
      </c>
      <c r="AH798" s="405" t="s">
        <v>1024</v>
      </c>
      <c r="AI798" s="405">
        <v>0</v>
      </c>
      <c r="AJ798" s="405">
        <v>0</v>
      </c>
      <c r="AK798" s="405">
        <v>0</v>
      </c>
      <c r="AL798" s="400">
        <v>0.02</v>
      </c>
      <c r="AM798" s="400">
        <v>0.2</v>
      </c>
      <c r="AN798" s="400" t="s">
        <v>964</v>
      </c>
      <c r="AO798" s="401" t="s">
        <v>1678</v>
      </c>
      <c r="AP798" s="401" t="s">
        <v>1021</v>
      </c>
      <c r="AQ798" s="407" t="s">
        <v>968</v>
      </c>
      <c r="AR798" s="400">
        <v>6.0000000000000001E-3</v>
      </c>
      <c r="AS798" s="400">
        <v>6.0000000000000001E-3</v>
      </c>
      <c r="AT798" s="400"/>
      <c r="AX798" s="226"/>
      <c r="AY798" s="212"/>
      <c r="AZ798" s="212"/>
      <c r="BA798" s="212"/>
      <c r="BB798" s="214"/>
      <c r="BC798" s="212"/>
      <c r="BD798" s="212"/>
      <c r="BE798" s="212"/>
      <c r="BF798" s="212"/>
      <c r="BG798" s="214"/>
      <c r="BH798" s="214"/>
      <c r="BI798" s="227"/>
      <c r="BJ798" s="227"/>
      <c r="BK798" s="227"/>
      <c r="BL798" s="214"/>
      <c r="BM798" s="214"/>
      <c r="BN798" s="214"/>
      <c r="BO798" s="214"/>
      <c r="BP798" s="214"/>
      <c r="BQ798" s="214"/>
      <c r="BR798" s="214"/>
      <c r="BS798" s="214"/>
      <c r="BT798" s="215"/>
      <c r="BU798" s="216"/>
      <c r="BV798" s="217"/>
      <c r="BW798" s="213"/>
    </row>
    <row r="799" spans="2:75" ht="15.75" customHeight="1">
      <c r="B799" s="394" t="s">
        <v>691</v>
      </c>
      <c r="C799" s="395">
        <v>23243536000133</v>
      </c>
      <c r="D799" s="396" t="s">
        <v>27</v>
      </c>
      <c r="E799" s="396" t="s">
        <v>910</v>
      </c>
      <c r="F799" s="396"/>
      <c r="G799" s="397"/>
      <c r="H799" s="397" t="s">
        <v>1693</v>
      </c>
      <c r="I799" s="397" t="s">
        <v>62</v>
      </c>
      <c r="J799" s="397" t="s">
        <v>904</v>
      </c>
      <c r="K799" s="398" t="s">
        <v>81</v>
      </c>
      <c r="L799" s="399"/>
      <c r="M799" s="399" t="s">
        <v>62</v>
      </c>
      <c r="N799" s="398">
        <v>436615</v>
      </c>
      <c r="O799" s="398" t="s">
        <v>1675</v>
      </c>
      <c r="P799" s="402">
        <v>42787</v>
      </c>
      <c r="Q799" s="403">
        <v>192866952.88999999</v>
      </c>
      <c r="R799" s="403">
        <v>270781610.41603196</v>
      </c>
      <c r="S799" s="398">
        <v>31</v>
      </c>
      <c r="T799" s="400">
        <v>-9.9167460143264829E-2</v>
      </c>
      <c r="U799" s="400">
        <v>-1.2819571129125182</v>
      </c>
      <c r="V799" s="400">
        <v>-0.27523217293536084</v>
      </c>
      <c r="W799" s="400">
        <v>-2.6981955982969605</v>
      </c>
      <c r="X799" s="400">
        <v>-0.20506311974030289</v>
      </c>
      <c r="Y799" s="400">
        <v>-1.555030888869813</v>
      </c>
      <c r="Z799" s="400">
        <v>-0.10375435715676029</v>
      </c>
      <c r="AA799" s="400">
        <v>-0.58977340202379114</v>
      </c>
      <c r="AB799" s="400">
        <v>0.25964829607311707</v>
      </c>
      <c r="AC799" s="404">
        <v>-1.4839206796060214</v>
      </c>
      <c r="AD799" s="607">
        <v>16929553000163</v>
      </c>
      <c r="AE799" s="401" t="s">
        <v>282</v>
      </c>
      <c r="AF799" s="401" t="s">
        <v>1028</v>
      </c>
      <c r="AG799" s="405" t="s">
        <v>1836</v>
      </c>
      <c r="AH799" s="405" t="s">
        <v>1024</v>
      </c>
      <c r="AI799" s="405">
        <v>10000</v>
      </c>
      <c r="AJ799" s="405">
        <v>5000</v>
      </c>
      <c r="AK799" s="405">
        <v>10000</v>
      </c>
      <c r="AL799" s="400">
        <v>0.02</v>
      </c>
      <c r="AM799" s="400">
        <v>0.2</v>
      </c>
      <c r="AN799" s="400" t="s">
        <v>964</v>
      </c>
      <c r="AO799" s="401" t="s">
        <v>1678</v>
      </c>
      <c r="AP799" s="401" t="s">
        <v>1021</v>
      </c>
      <c r="AQ799" s="407" t="s">
        <v>957</v>
      </c>
      <c r="AR799" s="400">
        <v>5.0000000000000001E-3</v>
      </c>
      <c r="AS799" s="400">
        <v>5.0000000000000001E-3</v>
      </c>
      <c r="AT799" s="400"/>
      <c r="AX799" s="226"/>
      <c r="AY799" s="212"/>
      <c r="AZ799" s="212"/>
      <c r="BA799" s="212"/>
      <c r="BB799" s="214"/>
      <c r="BC799" s="212"/>
      <c r="BD799" s="212"/>
      <c r="BE799" s="212"/>
      <c r="BF799" s="212"/>
      <c r="BG799" s="214"/>
      <c r="BH799" s="214"/>
      <c r="BI799" s="227"/>
      <c r="BJ799" s="227"/>
      <c r="BK799" s="227"/>
      <c r="BL799" s="214"/>
      <c r="BM799" s="214"/>
      <c r="BN799" s="214"/>
      <c r="BO799" s="214"/>
      <c r="BP799" s="214"/>
      <c r="BQ799" s="214"/>
      <c r="BR799" s="214"/>
      <c r="BS799" s="214"/>
      <c r="BT799" s="215"/>
      <c r="BU799" s="216"/>
      <c r="BV799" s="217"/>
      <c r="BW799" s="213"/>
    </row>
    <row r="800" spans="2:75" ht="15.75" customHeight="1">
      <c r="B800" s="394" t="s">
        <v>1052</v>
      </c>
      <c r="C800" s="395">
        <v>12987743000186</v>
      </c>
      <c r="D800" s="396" t="s">
        <v>27</v>
      </c>
      <c r="E800" s="396" t="s">
        <v>903</v>
      </c>
      <c r="F800" s="396" t="s">
        <v>1671</v>
      </c>
      <c r="G800" s="397"/>
      <c r="H800" s="397" t="s">
        <v>62</v>
      </c>
      <c r="I800" s="397" t="s">
        <v>62</v>
      </c>
      <c r="J800" s="397" t="s">
        <v>904</v>
      </c>
      <c r="K800" s="398" t="s">
        <v>81</v>
      </c>
      <c r="L800" s="399"/>
      <c r="M800" s="399" t="s">
        <v>62</v>
      </c>
      <c r="N800" s="398">
        <v>267163</v>
      </c>
      <c r="O800" s="398" t="s">
        <v>1675</v>
      </c>
      <c r="P800" s="402">
        <v>40567</v>
      </c>
      <c r="Q800" s="403">
        <v>1135465482.3900001</v>
      </c>
      <c r="R800" s="403">
        <v>1213880605.189285</v>
      </c>
      <c r="S800" s="398">
        <v>32</v>
      </c>
      <c r="T800" s="400">
        <v>0.15211836889172736</v>
      </c>
      <c r="U800" s="400">
        <v>1.9664638453347005</v>
      </c>
      <c r="V800" s="400">
        <v>-6.0439908736528603E-2</v>
      </c>
      <c r="W800" s="400">
        <v>-0.59251320067393087</v>
      </c>
      <c r="X800" s="400">
        <v>3.7655173915373652E-2</v>
      </c>
      <c r="Y800" s="400">
        <v>0.28554602425987841</v>
      </c>
      <c r="Z800" s="400">
        <v>-0.32041458389526256</v>
      </c>
      <c r="AA800" s="400">
        <v>-1.8213403695078811</v>
      </c>
      <c r="AB800" s="400">
        <v>0.43113002396454186</v>
      </c>
      <c r="AC800" s="404">
        <v>-0.15389593746968033</v>
      </c>
      <c r="AD800" s="607">
        <v>12055107000116</v>
      </c>
      <c r="AE800" s="401" t="s">
        <v>127</v>
      </c>
      <c r="AF800" s="401" t="s">
        <v>1018</v>
      </c>
      <c r="AG800" s="405" t="s">
        <v>1835</v>
      </c>
      <c r="AH800" s="405" t="s">
        <v>1019</v>
      </c>
      <c r="AI800" s="405">
        <v>5000</v>
      </c>
      <c r="AJ800" s="405">
        <v>1000</v>
      </c>
      <c r="AK800" s="405">
        <v>5000</v>
      </c>
      <c r="AL800" s="400">
        <v>1.8500000000000003E-2</v>
      </c>
      <c r="AM800" s="400">
        <v>0.2</v>
      </c>
      <c r="AN800" s="400" t="s">
        <v>1798</v>
      </c>
      <c r="AO800" s="401" t="s">
        <v>1678</v>
      </c>
      <c r="AP800" s="401" t="s">
        <v>1021</v>
      </c>
      <c r="AQ800" s="407" t="s">
        <v>957</v>
      </c>
      <c r="AR800" s="400">
        <v>4.6249999999999998E-3</v>
      </c>
      <c r="AS800" s="400">
        <v>4.6249999999999998E-3</v>
      </c>
      <c r="AT800" s="400"/>
      <c r="AX800" s="226"/>
      <c r="AY800" s="212"/>
      <c r="AZ800" s="212"/>
      <c r="BA800" s="212"/>
      <c r="BB800" s="214"/>
      <c r="BC800" s="212"/>
      <c r="BD800" s="212"/>
      <c r="BE800" s="212"/>
      <c r="BF800" s="212"/>
      <c r="BG800" s="214"/>
      <c r="BH800" s="214"/>
      <c r="BI800" s="227"/>
      <c r="BJ800" s="227"/>
      <c r="BK800" s="227"/>
      <c r="BL800" s="214"/>
      <c r="BM800" s="214"/>
      <c r="BN800" s="214"/>
      <c r="BO800" s="214"/>
      <c r="BP800" s="214"/>
      <c r="BQ800" s="214"/>
      <c r="BR800" s="214"/>
      <c r="BS800" s="214"/>
      <c r="BT800" s="215"/>
      <c r="BU800" s="216"/>
      <c r="BV800" s="217"/>
      <c r="BW800" s="213"/>
    </row>
    <row r="801" spans="2:75" ht="15.75" customHeight="1">
      <c r="B801" s="394" t="s">
        <v>1053</v>
      </c>
      <c r="C801" s="395">
        <v>26648868000196</v>
      </c>
      <c r="D801" s="396" t="s">
        <v>27</v>
      </c>
      <c r="E801" s="396" t="s">
        <v>903</v>
      </c>
      <c r="F801" s="396" t="s">
        <v>1671</v>
      </c>
      <c r="G801" s="397"/>
      <c r="H801" s="397" t="s">
        <v>62</v>
      </c>
      <c r="I801" s="397" t="s">
        <v>62</v>
      </c>
      <c r="J801" s="397" t="s">
        <v>904</v>
      </c>
      <c r="K801" s="398" t="s">
        <v>81</v>
      </c>
      <c r="L801" s="399"/>
      <c r="M801" s="399" t="s">
        <v>62</v>
      </c>
      <c r="N801" s="398">
        <v>432105</v>
      </c>
      <c r="O801" s="398" t="s">
        <v>1675</v>
      </c>
      <c r="P801" s="402">
        <v>42738</v>
      </c>
      <c r="Q801" s="403">
        <v>284721826.33999997</v>
      </c>
      <c r="R801" s="403">
        <v>304898078.27726197</v>
      </c>
      <c r="S801" s="398">
        <v>32</v>
      </c>
      <c r="T801" s="400">
        <v>0.15305112523831954</v>
      </c>
      <c r="U801" s="400">
        <v>1.9785217686837575</v>
      </c>
      <c r="V801" s="400">
        <v>-5.9322463664989389E-2</v>
      </c>
      <c r="W801" s="400">
        <v>-0.58155850253232277</v>
      </c>
      <c r="X801" s="400">
        <v>4.3415777035420211E-2</v>
      </c>
      <c r="Y801" s="400">
        <v>0.32922972419352203</v>
      </c>
      <c r="Z801" s="400">
        <v>-0.30156591600880112</v>
      </c>
      <c r="AA801" s="400">
        <v>-1.714198430724343</v>
      </c>
      <c r="AB801" s="400">
        <v>0.43144469544343966</v>
      </c>
      <c r="AC801" s="404">
        <v>-0.15071820198453806</v>
      </c>
      <c r="AD801" s="607">
        <v>12055107000116</v>
      </c>
      <c r="AE801" s="401" t="s">
        <v>127</v>
      </c>
      <c r="AF801" s="401" t="s">
        <v>1018</v>
      </c>
      <c r="AG801" s="405" t="s">
        <v>1835</v>
      </c>
      <c r="AH801" s="405" t="s">
        <v>1024</v>
      </c>
      <c r="AI801" s="405">
        <v>1000</v>
      </c>
      <c r="AJ801" s="405">
        <v>500</v>
      </c>
      <c r="AK801" s="405">
        <v>1000</v>
      </c>
      <c r="AL801" s="400">
        <v>1.8500000000000003E-2</v>
      </c>
      <c r="AM801" s="400">
        <v>0.2</v>
      </c>
      <c r="AN801" s="400" t="s">
        <v>62</v>
      </c>
      <c r="AO801" s="401" t="s">
        <v>1678</v>
      </c>
      <c r="AP801" s="401" t="s">
        <v>1021</v>
      </c>
      <c r="AQ801" s="407" t="s">
        <v>957</v>
      </c>
      <c r="AR801" s="400">
        <v>4.6249999999999998E-3</v>
      </c>
      <c r="AS801" s="400">
        <v>4.6249999999999998E-3</v>
      </c>
      <c r="AT801" s="400"/>
      <c r="AW801" s="226"/>
      <c r="AX801" s="226"/>
      <c r="AY801" s="212"/>
      <c r="AZ801" s="212"/>
      <c r="BA801" s="212"/>
      <c r="BB801" s="214"/>
      <c r="BC801" s="212"/>
      <c r="BD801" s="212"/>
      <c r="BE801" s="212"/>
      <c r="BF801" s="212"/>
      <c r="BG801" s="214"/>
      <c r="BH801" s="214"/>
      <c r="BI801" s="227"/>
      <c r="BJ801" s="227"/>
      <c r="BK801" s="227"/>
      <c r="BL801" s="249"/>
      <c r="BM801" s="214"/>
      <c r="BN801" s="214"/>
      <c r="BO801" s="214"/>
      <c r="BP801" s="214"/>
      <c r="BQ801" s="214"/>
      <c r="BR801" s="214"/>
      <c r="BS801" s="214"/>
      <c r="BT801" s="215"/>
      <c r="BU801" s="216"/>
      <c r="BV801" s="217"/>
      <c r="BW801" s="213"/>
    </row>
    <row r="802" spans="2:75" ht="15.75" customHeight="1">
      <c r="B802" s="394" t="s">
        <v>128</v>
      </c>
      <c r="C802" s="395">
        <v>26673556000132</v>
      </c>
      <c r="D802" s="396" t="s">
        <v>27</v>
      </c>
      <c r="E802" s="396" t="s">
        <v>903</v>
      </c>
      <c r="F802" s="396" t="s">
        <v>1671</v>
      </c>
      <c r="G802" s="397"/>
      <c r="H802" s="397" t="s">
        <v>62</v>
      </c>
      <c r="I802" s="397" t="s">
        <v>62</v>
      </c>
      <c r="J802" s="397" t="s">
        <v>904</v>
      </c>
      <c r="K802" s="398" t="s">
        <v>81</v>
      </c>
      <c r="L802" s="399"/>
      <c r="M802" s="399" t="s">
        <v>62</v>
      </c>
      <c r="N802" s="398">
        <v>435325</v>
      </c>
      <c r="O802" s="398" t="s">
        <v>1675</v>
      </c>
      <c r="P802" s="402">
        <v>42787</v>
      </c>
      <c r="Q802" s="403">
        <v>1288264567.96</v>
      </c>
      <c r="R802" s="403">
        <v>1493059146.7563093</v>
      </c>
      <c r="S802" s="398">
        <v>32</v>
      </c>
      <c r="T802" s="400">
        <v>4.9396378902934801E-2</v>
      </c>
      <c r="U802" s="400">
        <v>0.63855663133104756</v>
      </c>
      <c r="V802" s="400">
        <v>2.3712261428179948E-2</v>
      </c>
      <c r="W802" s="400">
        <v>0.23245944952157871</v>
      </c>
      <c r="X802" s="400">
        <v>0.12854633099491375</v>
      </c>
      <c r="Y802" s="400">
        <v>0.97479017973160709</v>
      </c>
      <c r="Z802" s="400">
        <v>0.25428287422154727</v>
      </c>
      <c r="AA802" s="400">
        <v>1.4454262925984329</v>
      </c>
      <c r="AB802" s="400">
        <v>0.21268354652836086</v>
      </c>
      <c r="AC802" s="404">
        <v>-0.24047678260682662</v>
      </c>
      <c r="AD802" s="607" t="s">
        <v>62</v>
      </c>
      <c r="AE802" s="401" t="s">
        <v>127</v>
      </c>
      <c r="AF802" s="401" t="s">
        <v>1018</v>
      </c>
      <c r="AG802" s="405" t="s">
        <v>1835</v>
      </c>
      <c r="AH802" s="405" t="s">
        <v>1024</v>
      </c>
      <c r="AI802" s="405">
        <v>1000</v>
      </c>
      <c r="AJ802" s="405">
        <v>500</v>
      </c>
      <c r="AK802" s="405">
        <v>1000</v>
      </c>
      <c r="AL802" s="400">
        <v>0.02</v>
      </c>
      <c r="AM802" s="400">
        <v>0.2</v>
      </c>
      <c r="AN802" s="400" t="s">
        <v>62</v>
      </c>
      <c r="AO802" s="401" t="s">
        <v>1675</v>
      </c>
      <c r="AP802" s="401" t="s">
        <v>1021</v>
      </c>
      <c r="AQ802" s="407" t="s">
        <v>957</v>
      </c>
      <c r="AR802" s="400">
        <v>4.0000000000000001E-3</v>
      </c>
      <c r="AS802" s="400">
        <v>4.0000000000000001E-3</v>
      </c>
      <c r="AT802" s="400"/>
      <c r="AX802" s="226"/>
      <c r="AY802" s="212"/>
      <c r="AZ802" s="212"/>
      <c r="BA802" s="212"/>
      <c r="BB802" s="214"/>
      <c r="BC802" s="212"/>
      <c r="BD802" s="212"/>
      <c r="BE802" s="212"/>
      <c r="BF802" s="212"/>
      <c r="BG802" s="214"/>
      <c r="BH802" s="214"/>
      <c r="BI802" s="227"/>
      <c r="BJ802" s="227"/>
      <c r="BK802" s="227"/>
      <c r="BL802" s="214"/>
      <c r="BM802" s="214"/>
      <c r="BN802" s="214"/>
      <c r="BO802" s="214"/>
      <c r="BP802" s="214"/>
      <c r="BQ802" s="214"/>
      <c r="BR802" s="214"/>
      <c r="BS802" s="214"/>
      <c r="BT802" s="215"/>
      <c r="BU802" s="216"/>
      <c r="BV802" s="217"/>
      <c r="BW802" s="213"/>
    </row>
    <row r="803" spans="2:75" ht="15.75" customHeight="1">
      <c r="B803" s="394" t="s">
        <v>1250</v>
      </c>
      <c r="C803" s="395">
        <v>12004203000135</v>
      </c>
      <c r="D803" s="396" t="s">
        <v>27</v>
      </c>
      <c r="E803" s="396" t="s">
        <v>903</v>
      </c>
      <c r="F803" s="396" t="s">
        <v>1671</v>
      </c>
      <c r="G803" s="397"/>
      <c r="H803" s="397" t="s">
        <v>62</v>
      </c>
      <c r="I803" s="397" t="s">
        <v>62</v>
      </c>
      <c r="J803" s="397" t="s">
        <v>904</v>
      </c>
      <c r="K803" s="398" t="s">
        <v>81</v>
      </c>
      <c r="L803" s="399"/>
      <c r="M803" s="399" t="s">
        <v>62</v>
      </c>
      <c r="N803" s="398">
        <v>251429</v>
      </c>
      <c r="O803" s="398" t="s">
        <v>1675</v>
      </c>
      <c r="P803" s="402">
        <v>40365</v>
      </c>
      <c r="Q803" s="403">
        <v>659437995.66999996</v>
      </c>
      <c r="R803" s="403">
        <v>1010467872.3116276</v>
      </c>
      <c r="S803" s="398">
        <v>32</v>
      </c>
      <c r="T803" s="400">
        <v>-9.1256740854051333E-2</v>
      </c>
      <c r="U803" s="400">
        <v>-1.1796937006358423</v>
      </c>
      <c r="V803" s="400">
        <v>-0.37494312735058077</v>
      </c>
      <c r="W803" s="400">
        <v>-3.675696358603497</v>
      </c>
      <c r="X803" s="400">
        <v>-0.32431916436956254</v>
      </c>
      <c r="Y803" s="400">
        <v>-2.4593711394121351</v>
      </c>
      <c r="Z803" s="400">
        <v>-0.36039604214708232</v>
      </c>
      <c r="AA803" s="400">
        <v>-2.0486079397307044</v>
      </c>
      <c r="AB803" s="400">
        <v>0.32590530835583947</v>
      </c>
      <c r="AC803" s="404">
        <v>-1.5754064499103442</v>
      </c>
      <c r="AD803" s="607">
        <v>11980010000157</v>
      </c>
      <c r="AE803" s="401" t="s">
        <v>311</v>
      </c>
      <c r="AF803" s="401" t="s">
        <v>1028</v>
      </c>
      <c r="AG803" s="405" t="s">
        <v>1836</v>
      </c>
      <c r="AH803" s="405" t="s">
        <v>1024</v>
      </c>
      <c r="AI803" s="405">
        <v>5000</v>
      </c>
      <c r="AJ803" s="405">
        <v>1000</v>
      </c>
      <c r="AK803" s="405">
        <v>1000</v>
      </c>
      <c r="AL803" s="400">
        <v>0.02</v>
      </c>
      <c r="AM803" s="400">
        <v>0.2</v>
      </c>
      <c r="AN803" s="400" t="s">
        <v>964</v>
      </c>
      <c r="AO803" s="401" t="s">
        <v>1678</v>
      </c>
      <c r="AP803" s="401" t="s">
        <v>1021</v>
      </c>
      <c r="AQ803" s="407" t="s">
        <v>963</v>
      </c>
      <c r="AR803" s="400">
        <v>6.0000000000000001E-3</v>
      </c>
      <c r="AS803" s="400">
        <v>6.0000000000000001E-3</v>
      </c>
      <c r="AT803" s="400"/>
      <c r="AX803" s="226"/>
      <c r="AY803" s="212"/>
      <c r="AZ803" s="212"/>
      <c r="BA803" s="212"/>
      <c r="BB803" s="214"/>
      <c r="BC803" s="212"/>
      <c r="BD803" s="212"/>
      <c r="BE803" s="212"/>
      <c r="BF803" s="212"/>
      <c r="BG803" s="214"/>
      <c r="BH803" s="214"/>
      <c r="BI803" s="227"/>
      <c r="BJ803" s="227"/>
      <c r="BK803" s="227"/>
      <c r="BL803" s="214"/>
      <c r="BM803" s="214"/>
      <c r="BN803" s="214"/>
      <c r="BO803" s="214"/>
      <c r="BP803" s="214"/>
      <c r="BQ803" s="214"/>
      <c r="BR803" s="214"/>
      <c r="BS803" s="214"/>
      <c r="BT803" s="215"/>
      <c r="BU803" s="216"/>
      <c r="BV803" s="217"/>
      <c r="BW803" s="213"/>
    </row>
    <row r="804" spans="2:75" ht="15.75" customHeight="1">
      <c r="B804" s="394" t="s">
        <v>312</v>
      </c>
      <c r="C804" s="395">
        <v>15569128000148</v>
      </c>
      <c r="D804" s="396" t="s">
        <v>27</v>
      </c>
      <c r="E804" s="396" t="s">
        <v>903</v>
      </c>
      <c r="F804" s="396" t="s">
        <v>1671</v>
      </c>
      <c r="G804" s="397"/>
      <c r="H804" s="397" t="s">
        <v>62</v>
      </c>
      <c r="I804" s="397" t="s">
        <v>62</v>
      </c>
      <c r="J804" s="397" t="s">
        <v>904</v>
      </c>
      <c r="K804" s="398" t="s">
        <v>81</v>
      </c>
      <c r="L804" s="399"/>
      <c r="M804" s="399" t="s">
        <v>62</v>
      </c>
      <c r="N804" s="398">
        <v>308374</v>
      </c>
      <c r="O804" s="398" t="s">
        <v>1675</v>
      </c>
      <c r="P804" s="402">
        <v>41103</v>
      </c>
      <c r="Q804" s="403">
        <v>163597540.87</v>
      </c>
      <c r="R804" s="403">
        <v>309716053.58051568</v>
      </c>
      <c r="S804" s="398">
        <v>32</v>
      </c>
      <c r="T804" s="400">
        <v>-4.4408501628013797E-2</v>
      </c>
      <c r="U804" s="400">
        <v>-0.57407736825743372</v>
      </c>
      <c r="V804" s="400">
        <v>-0.31356764794138026</v>
      </c>
      <c r="W804" s="400">
        <v>-3.0740114370367042</v>
      </c>
      <c r="X804" s="400">
        <v>-0.23975077460996319</v>
      </c>
      <c r="Y804" s="400">
        <v>-1.8180736771249053</v>
      </c>
      <c r="Z804" s="400">
        <v>-0.27231620541777324</v>
      </c>
      <c r="AA804" s="400">
        <v>-1.5479335933120877</v>
      </c>
      <c r="AB804" s="400">
        <v>0.29906509529202729</v>
      </c>
      <c r="AC804" s="404">
        <v>-1.432405192178251</v>
      </c>
      <c r="AD804" s="607">
        <v>15611751000111</v>
      </c>
      <c r="AE804" s="401" t="s">
        <v>311</v>
      </c>
      <c r="AF804" s="401" t="s">
        <v>1023</v>
      </c>
      <c r="AG804" s="405" t="s">
        <v>96</v>
      </c>
      <c r="AH804" s="405" t="s">
        <v>1024</v>
      </c>
      <c r="AI804" s="405">
        <v>5000</v>
      </c>
      <c r="AJ804" s="405">
        <v>0</v>
      </c>
      <c r="AK804" s="405">
        <v>5000</v>
      </c>
      <c r="AL804" s="400">
        <v>0.02</v>
      </c>
      <c r="AM804" s="400">
        <v>0.2</v>
      </c>
      <c r="AN804" s="400" t="s">
        <v>964</v>
      </c>
      <c r="AO804" s="401" t="s">
        <v>1675</v>
      </c>
      <c r="AP804" s="401" t="s">
        <v>1021</v>
      </c>
      <c r="AQ804" s="407" t="s">
        <v>957</v>
      </c>
      <c r="AR804" s="400">
        <v>8.0000000000000002E-3</v>
      </c>
      <c r="AS804" s="400">
        <v>8.0000000000000002E-3</v>
      </c>
      <c r="AT804" s="400"/>
      <c r="AX804" s="226"/>
      <c r="AY804" s="212"/>
      <c r="AZ804" s="212"/>
      <c r="BA804" s="212"/>
      <c r="BB804" s="214"/>
      <c r="BC804" s="212"/>
      <c r="BD804" s="212"/>
      <c r="BE804" s="212"/>
      <c r="BF804" s="212"/>
      <c r="BG804" s="214"/>
      <c r="BH804" s="214"/>
      <c r="BI804" s="227"/>
      <c r="BJ804" s="227"/>
      <c r="BK804" s="227"/>
      <c r="BL804" s="214"/>
      <c r="BM804" s="214"/>
      <c r="BN804" s="214"/>
      <c r="BO804" s="214"/>
      <c r="BP804" s="214"/>
      <c r="BQ804" s="214"/>
      <c r="BR804" s="214"/>
      <c r="BS804" s="214"/>
      <c r="BT804" s="215"/>
      <c r="BU804" s="216"/>
      <c r="BV804" s="217"/>
      <c r="BW804" s="213"/>
    </row>
    <row r="805" spans="2:75" ht="15.75" customHeight="1">
      <c r="B805" s="394" t="s">
        <v>313</v>
      </c>
      <c r="C805" s="395">
        <v>32893639000130</v>
      </c>
      <c r="D805" s="396" t="s">
        <v>27</v>
      </c>
      <c r="E805" s="396" t="s">
        <v>903</v>
      </c>
      <c r="F805" s="396" t="s">
        <v>1671</v>
      </c>
      <c r="G805" s="397"/>
      <c r="H805" s="397" t="s">
        <v>62</v>
      </c>
      <c r="I805" s="397" t="s">
        <v>62</v>
      </c>
      <c r="J805" s="397" t="s">
        <v>904</v>
      </c>
      <c r="K805" s="398" t="s">
        <v>81</v>
      </c>
      <c r="L805" s="399"/>
      <c r="M805" s="399" t="s">
        <v>1775</v>
      </c>
      <c r="N805" s="398">
        <v>497339</v>
      </c>
      <c r="O805" s="398" t="s">
        <v>1678</v>
      </c>
      <c r="P805" s="402">
        <v>43615</v>
      </c>
      <c r="Q805" s="403">
        <v>28158618.02</v>
      </c>
      <c r="R805" s="403">
        <v>41430935.903492108</v>
      </c>
      <c r="S805" s="398">
        <v>32</v>
      </c>
      <c r="T805" s="400">
        <v>-8.7213478161925484E-2</v>
      </c>
      <c r="U805" s="400">
        <v>-1.127425654645188</v>
      </c>
      <c r="V805" s="400">
        <v>-0.374257289252244</v>
      </c>
      <c r="W805" s="400">
        <v>-3.6689728519787419</v>
      </c>
      <c r="X805" s="400">
        <v>-0.32094473957063896</v>
      </c>
      <c r="Y805" s="400">
        <v>-2.4337822631620329</v>
      </c>
      <c r="Z805" s="400">
        <v>-0.35666178319677255</v>
      </c>
      <c r="AA805" s="400">
        <v>-2.0273812012542232</v>
      </c>
      <c r="AB805" s="400">
        <v>0.32560683465103946</v>
      </c>
      <c r="AC805" s="404">
        <v>-1.5737759823231894</v>
      </c>
      <c r="AD805" s="607">
        <v>11980010000157</v>
      </c>
      <c r="AE805" s="401" t="s">
        <v>311</v>
      </c>
      <c r="AF805" s="401" t="s">
        <v>1023</v>
      </c>
      <c r="AG805" s="405" t="s">
        <v>96</v>
      </c>
      <c r="AH805" s="405" t="s">
        <v>1024</v>
      </c>
      <c r="AI805" s="405">
        <v>1</v>
      </c>
      <c r="AJ805" s="405">
        <v>1</v>
      </c>
      <c r="AK805" s="405">
        <v>1</v>
      </c>
      <c r="AL805" s="400">
        <v>1.1000000000000001E-2</v>
      </c>
      <c r="AM805" s="400">
        <v>0.2</v>
      </c>
      <c r="AN805" s="400" t="s">
        <v>964</v>
      </c>
      <c r="AO805" s="401" t="s">
        <v>1678</v>
      </c>
      <c r="AP805" s="401" t="s">
        <v>1021</v>
      </c>
      <c r="AQ805" s="407" t="s">
        <v>963</v>
      </c>
      <c r="AR805" s="400" t="s">
        <v>62</v>
      </c>
      <c r="AS805" s="400" t="s">
        <v>62</v>
      </c>
      <c r="AT805" s="400"/>
      <c r="AX805" s="226"/>
      <c r="AY805" s="212"/>
      <c r="AZ805" s="212"/>
      <c r="BA805" s="212"/>
      <c r="BB805" s="214"/>
      <c r="BC805" s="212"/>
      <c r="BD805" s="212"/>
      <c r="BE805" s="212"/>
      <c r="BF805" s="212"/>
      <c r="BG805" s="214"/>
      <c r="BH805" s="214"/>
      <c r="BI805" s="227"/>
      <c r="BJ805" s="227"/>
      <c r="BK805" s="227"/>
      <c r="BL805" s="214"/>
      <c r="BM805" s="214"/>
      <c r="BN805" s="214"/>
      <c r="BO805" s="214"/>
      <c r="BP805" s="214"/>
      <c r="BQ805" s="214"/>
      <c r="BR805" s="214"/>
      <c r="BS805" s="214"/>
      <c r="BT805" s="215"/>
      <c r="BU805" s="216"/>
      <c r="BV805" s="217"/>
      <c r="BW805" s="213"/>
    </row>
    <row r="806" spans="2:75" ht="15.75" customHeight="1">
      <c r="B806" s="394" t="s">
        <v>1324</v>
      </c>
      <c r="C806" s="395">
        <v>12082452000149</v>
      </c>
      <c r="D806" s="396" t="s">
        <v>18</v>
      </c>
      <c r="E806" s="396" t="s">
        <v>916</v>
      </c>
      <c r="F806" s="396" t="s">
        <v>961</v>
      </c>
      <c r="G806" s="397" t="s">
        <v>1048</v>
      </c>
      <c r="H806" s="397" t="s">
        <v>62</v>
      </c>
      <c r="I806" s="397"/>
      <c r="J806" s="397" t="s">
        <v>907</v>
      </c>
      <c r="K806" s="398" t="s">
        <v>81</v>
      </c>
      <c r="L806" s="399"/>
      <c r="M806" s="399" t="s">
        <v>62</v>
      </c>
      <c r="N806" s="398">
        <v>253200</v>
      </c>
      <c r="O806" s="398" t="s">
        <v>1675</v>
      </c>
      <c r="P806" s="402">
        <v>40375</v>
      </c>
      <c r="Q806" s="403">
        <v>572764233.51999998</v>
      </c>
      <c r="R806" s="403">
        <v>798694482.36726224</v>
      </c>
      <c r="S806" s="398">
        <v>32</v>
      </c>
      <c r="T806" s="400">
        <v>-0.23269274904216819</v>
      </c>
      <c r="U806" s="400">
        <v>-3.0080645841571942</v>
      </c>
      <c r="V806" s="400">
        <v>-0.26830518442745499</v>
      </c>
      <c r="W806" s="400">
        <v>-2.6302879489035349</v>
      </c>
      <c r="X806" s="400">
        <v>-0.13005254324195425</v>
      </c>
      <c r="Y806" s="400">
        <v>-0.98621206082026025</v>
      </c>
      <c r="Z806" s="400">
        <v>0.18333990564336355</v>
      </c>
      <c r="AA806" s="400">
        <v>1.0421634603223222</v>
      </c>
      <c r="AB806" s="400">
        <v>0.2365923419306418</v>
      </c>
      <c r="AC806" s="404">
        <v>-1.611974754264663</v>
      </c>
      <c r="AD806" s="607">
        <v>28246609000164</v>
      </c>
      <c r="AE806" s="401" t="s">
        <v>387</v>
      </c>
      <c r="AF806" s="401" t="s">
        <v>1028</v>
      </c>
      <c r="AG806" s="405" t="s">
        <v>1836</v>
      </c>
      <c r="AH806" s="405" t="s">
        <v>1024</v>
      </c>
      <c r="AI806" s="405">
        <v>20000</v>
      </c>
      <c r="AJ806" s="405">
        <v>5000</v>
      </c>
      <c r="AK806" s="405">
        <v>0</v>
      </c>
      <c r="AL806" s="400">
        <v>0.02</v>
      </c>
      <c r="AM806" s="400">
        <v>0.2</v>
      </c>
      <c r="AN806" s="400" t="s">
        <v>1097</v>
      </c>
      <c r="AO806" s="401" t="s">
        <v>1678</v>
      </c>
      <c r="AP806" s="401" t="s">
        <v>1021</v>
      </c>
      <c r="AQ806" s="407" t="s">
        <v>957</v>
      </c>
      <c r="AR806" s="400">
        <v>5.0000000000000001E-3</v>
      </c>
      <c r="AS806" s="400">
        <v>5.0000000000000001E-3</v>
      </c>
      <c r="AT806" s="400"/>
      <c r="AX806" s="226"/>
      <c r="AY806" s="212"/>
      <c r="AZ806" s="212"/>
      <c r="BA806" s="212"/>
      <c r="BB806" s="214"/>
      <c r="BC806" s="212"/>
      <c r="BD806" s="212"/>
      <c r="BE806" s="212"/>
      <c r="BF806" s="212"/>
      <c r="BG806" s="214"/>
      <c r="BH806" s="214"/>
      <c r="BI806" s="227"/>
      <c r="BJ806" s="227"/>
      <c r="BK806" s="227"/>
      <c r="BL806" s="214"/>
      <c r="BM806" s="214"/>
      <c r="BN806" s="214"/>
      <c r="BO806" s="214"/>
      <c r="BP806" s="214"/>
      <c r="BQ806" s="214"/>
      <c r="BR806" s="214"/>
      <c r="BS806" s="214"/>
      <c r="BT806" s="215"/>
      <c r="BU806" s="216"/>
      <c r="BV806" s="217"/>
      <c r="BW806" s="213"/>
    </row>
    <row r="807" spans="2:75" ht="15.75" customHeight="1">
      <c r="B807" s="394" t="s">
        <v>761</v>
      </c>
      <c r="C807" s="395">
        <v>37121216000115</v>
      </c>
      <c r="D807" s="396" t="s">
        <v>18</v>
      </c>
      <c r="E807" s="396" t="s">
        <v>916</v>
      </c>
      <c r="F807" s="396" t="s">
        <v>983</v>
      </c>
      <c r="G807" s="397" t="s">
        <v>1048</v>
      </c>
      <c r="H807" s="397" t="s">
        <v>62</v>
      </c>
      <c r="I807" s="397" t="s">
        <v>1673</v>
      </c>
      <c r="J807" s="397" t="s">
        <v>904</v>
      </c>
      <c r="K807" s="398" t="s">
        <v>81</v>
      </c>
      <c r="L807" s="399"/>
      <c r="M807" s="399" t="s">
        <v>62</v>
      </c>
      <c r="N807" s="398">
        <v>553174</v>
      </c>
      <c r="O807" s="398" t="s">
        <v>1675</v>
      </c>
      <c r="P807" s="402">
        <v>44056</v>
      </c>
      <c r="Q807" s="403">
        <v>115565999.5</v>
      </c>
      <c r="R807" s="403">
        <v>89882909.21047622</v>
      </c>
      <c r="S807" s="398">
        <v>32</v>
      </c>
      <c r="T807" s="400">
        <v>0.14110679938666881</v>
      </c>
      <c r="U807" s="400">
        <v>1.8241151370896087</v>
      </c>
      <c r="V807" s="400">
        <v>0.19950011417450297</v>
      </c>
      <c r="W807" s="400">
        <v>1.9557681944828602</v>
      </c>
      <c r="X807" s="400">
        <v>0.38028944560909794</v>
      </c>
      <c r="Y807" s="400">
        <v>2.8838039496436001</v>
      </c>
      <c r="Z807" s="400" t="s">
        <v>1781</v>
      </c>
      <c r="AA807" s="400" t="s">
        <v>1781</v>
      </c>
      <c r="AB807" s="400">
        <v>5.3146218911845684E-2</v>
      </c>
      <c r="AC807" s="404">
        <v>1.6219590729359978</v>
      </c>
      <c r="AD807" s="607" t="s">
        <v>62</v>
      </c>
      <c r="AE807" s="401" t="s">
        <v>760</v>
      </c>
      <c r="AF807" s="401" t="s">
        <v>1252</v>
      </c>
      <c r="AG807" s="405" t="s">
        <v>1252</v>
      </c>
      <c r="AH807" s="405" t="s">
        <v>1035</v>
      </c>
      <c r="AI807" s="405">
        <v>1000</v>
      </c>
      <c r="AJ807" s="405">
        <v>0</v>
      </c>
      <c r="AK807" s="405">
        <v>0</v>
      </c>
      <c r="AL807" s="400">
        <v>0.01</v>
      </c>
      <c r="AM807" s="400">
        <v>0.3</v>
      </c>
      <c r="AN807" s="400" t="s">
        <v>103</v>
      </c>
      <c r="AO807" s="401" t="s">
        <v>1678</v>
      </c>
      <c r="AP807" s="401" t="s">
        <v>24</v>
      </c>
      <c r="AQ807" s="407" t="s">
        <v>977</v>
      </c>
      <c r="AR807" s="400">
        <v>1.6666666666666666E-3</v>
      </c>
      <c r="AS807" s="400">
        <v>1.6666666666666666E-3</v>
      </c>
      <c r="AT807" s="400"/>
      <c r="AX807" s="226"/>
      <c r="AY807" s="212"/>
      <c r="AZ807" s="212"/>
      <c r="BA807" s="212"/>
      <c r="BB807" s="214"/>
      <c r="BC807" s="212"/>
      <c r="BD807" s="212"/>
      <c r="BE807" s="212"/>
      <c r="BF807" s="212"/>
      <c r="BG807" s="214"/>
      <c r="BH807" s="214"/>
      <c r="BI807" s="227"/>
      <c r="BJ807" s="227"/>
      <c r="BK807" s="227"/>
      <c r="BL807" s="214"/>
      <c r="BM807" s="214"/>
      <c r="BN807" s="214"/>
      <c r="BO807" s="214"/>
      <c r="BP807" s="214"/>
      <c r="BQ807" s="214"/>
      <c r="BR807" s="214"/>
      <c r="BS807" s="214"/>
      <c r="BT807" s="215"/>
      <c r="BU807" s="216"/>
      <c r="BV807" s="217"/>
      <c r="BW807" s="213"/>
    </row>
    <row r="808" spans="2:75" ht="15.75" customHeight="1">
      <c r="B808" s="394" t="s">
        <v>1391</v>
      </c>
      <c r="C808" s="395">
        <v>39958460000162</v>
      </c>
      <c r="D808" s="396" t="s">
        <v>18</v>
      </c>
      <c r="E808" s="396" t="s">
        <v>916</v>
      </c>
      <c r="F808" s="396" t="s">
        <v>983</v>
      </c>
      <c r="G808" s="397" t="s">
        <v>1048</v>
      </c>
      <c r="H808" s="397" t="s">
        <v>62</v>
      </c>
      <c r="I808" s="397" t="s">
        <v>1673</v>
      </c>
      <c r="J808" s="397" t="s">
        <v>904</v>
      </c>
      <c r="K808" s="398" t="s">
        <v>81</v>
      </c>
      <c r="L808" s="399"/>
      <c r="M808" s="399" t="s">
        <v>62</v>
      </c>
      <c r="N808" s="398">
        <v>565849</v>
      </c>
      <c r="O808" s="398" t="s">
        <v>1675</v>
      </c>
      <c r="P808" s="402">
        <v>44179</v>
      </c>
      <c r="Q808" s="403">
        <v>104589820.84999999</v>
      </c>
      <c r="R808" s="403">
        <v>82778516.889484122</v>
      </c>
      <c r="S808" s="398">
        <v>32</v>
      </c>
      <c r="T808" s="400">
        <v>8.8881815741650438E-2</v>
      </c>
      <c r="U808" s="400">
        <v>1.1489925801667036</v>
      </c>
      <c r="V808" s="400">
        <v>0.12386771775837491</v>
      </c>
      <c r="W808" s="400">
        <v>1.2143178148916112</v>
      </c>
      <c r="X808" s="400" t="s">
        <v>1781</v>
      </c>
      <c r="Y808" s="400" t="s">
        <v>1781</v>
      </c>
      <c r="Z808" s="400" t="s">
        <v>1781</v>
      </c>
      <c r="AA808" s="400" t="s">
        <v>1781</v>
      </c>
      <c r="AB808" s="400">
        <v>5.081342188749411E-3</v>
      </c>
      <c r="AC808" s="404">
        <v>3.8698234325880634</v>
      </c>
      <c r="AD808" s="607" t="s">
        <v>62</v>
      </c>
      <c r="AE808" s="401" t="s">
        <v>200</v>
      </c>
      <c r="AF808" s="401" t="s">
        <v>1018</v>
      </c>
      <c r="AG808" s="405" t="s">
        <v>1835</v>
      </c>
      <c r="AH808" s="405" t="s">
        <v>1019</v>
      </c>
      <c r="AI808" s="405">
        <v>1000</v>
      </c>
      <c r="AJ808" s="405">
        <v>1000</v>
      </c>
      <c r="AK808" s="405">
        <v>1000</v>
      </c>
      <c r="AL808" s="400">
        <v>0.01</v>
      </c>
      <c r="AM808" s="400">
        <v>0.1</v>
      </c>
      <c r="AN808" s="400" t="s">
        <v>1798</v>
      </c>
      <c r="AO808" s="401" t="s">
        <v>1678</v>
      </c>
      <c r="AP808" s="401" t="s">
        <v>18</v>
      </c>
      <c r="AQ808" s="407" t="s">
        <v>973</v>
      </c>
      <c r="AR808" s="400">
        <v>3.3333333333333331E-3</v>
      </c>
      <c r="AS808" s="400">
        <v>3.3333333333333331E-3</v>
      </c>
      <c r="AT808" s="400"/>
      <c r="AW808" s="226"/>
      <c r="AX808" s="226"/>
      <c r="AY808" s="212"/>
      <c r="AZ808" s="212"/>
      <c r="BA808" s="212"/>
      <c r="BB808" s="214"/>
      <c r="BC808" s="212"/>
      <c r="BD808" s="212"/>
      <c r="BE808" s="212"/>
      <c r="BF808" s="212"/>
      <c r="BG808" s="214"/>
      <c r="BH808" s="214"/>
      <c r="BI808" s="227"/>
      <c r="BJ808" s="227"/>
      <c r="BK808" s="227"/>
      <c r="BL808" s="249"/>
      <c r="BM808" s="214"/>
      <c r="BN808" s="214"/>
      <c r="BO808" s="214"/>
      <c r="BP808" s="214"/>
      <c r="BQ808" s="214"/>
      <c r="BR808" s="214"/>
      <c r="BS808" s="214"/>
      <c r="BT808" s="215"/>
      <c r="BU808" s="216"/>
      <c r="BV808" s="217"/>
      <c r="BW808" s="213"/>
    </row>
    <row r="809" spans="2:75" ht="15.75" customHeight="1">
      <c r="B809" s="394" t="s">
        <v>622</v>
      </c>
      <c r="C809" s="395">
        <v>39959025000152</v>
      </c>
      <c r="D809" s="396" t="s">
        <v>18</v>
      </c>
      <c r="E809" s="396" t="s">
        <v>917</v>
      </c>
      <c r="F809" s="396" t="s">
        <v>990</v>
      </c>
      <c r="G809" s="397" t="s">
        <v>1048</v>
      </c>
      <c r="H809" s="397" t="s">
        <v>62</v>
      </c>
      <c r="I809" s="397"/>
      <c r="J809" s="397" t="s">
        <v>904</v>
      </c>
      <c r="K809" s="398" t="s">
        <v>81</v>
      </c>
      <c r="L809" s="399"/>
      <c r="M809" s="399" t="s">
        <v>62</v>
      </c>
      <c r="N809" s="398">
        <v>593141</v>
      </c>
      <c r="O809" s="398" t="s">
        <v>1675</v>
      </c>
      <c r="P809" s="402">
        <v>44225</v>
      </c>
      <c r="Q809" s="403">
        <v>164381824.97</v>
      </c>
      <c r="R809" s="403">
        <v>43048494.657896832</v>
      </c>
      <c r="S809" s="398">
        <v>32</v>
      </c>
      <c r="T809" s="400">
        <v>8.0294682804347595E-2</v>
      </c>
      <c r="U809" s="400">
        <v>1.0379850366378358</v>
      </c>
      <c r="V809" s="400">
        <v>0.12851917857672612</v>
      </c>
      <c r="W809" s="400">
        <v>1.2599176841651556</v>
      </c>
      <c r="X809" s="400" t="s">
        <v>1781</v>
      </c>
      <c r="Y809" s="400" t="s">
        <v>1781</v>
      </c>
      <c r="Z809" s="400" t="s">
        <v>1781</v>
      </c>
      <c r="AA809" s="400" t="s">
        <v>1781</v>
      </c>
      <c r="AB809" s="400">
        <v>2.9544733057220135E-2</v>
      </c>
      <c r="AC809" s="404">
        <v>0.81970135044121295</v>
      </c>
      <c r="AD809" s="607">
        <v>39723106000159</v>
      </c>
      <c r="AE809" s="401" t="s">
        <v>621</v>
      </c>
      <c r="AF809" s="401" t="s">
        <v>1028</v>
      </c>
      <c r="AG809" s="405" t="s">
        <v>1836</v>
      </c>
      <c r="AH809" s="405" t="s">
        <v>1024</v>
      </c>
      <c r="AI809" s="405">
        <v>1000</v>
      </c>
      <c r="AJ809" s="405">
        <v>100</v>
      </c>
      <c r="AK809" s="405">
        <v>100</v>
      </c>
      <c r="AL809" s="400">
        <v>8.0000000000000002E-3</v>
      </c>
      <c r="AM809" s="400" t="s">
        <v>62</v>
      </c>
      <c r="AN809" s="400" t="s">
        <v>932</v>
      </c>
      <c r="AO809" s="401" t="s">
        <v>1678</v>
      </c>
      <c r="AP809" s="401" t="s">
        <v>18</v>
      </c>
      <c r="AQ809" s="407" t="s">
        <v>973</v>
      </c>
      <c r="AR809" s="400">
        <v>1.6000000000000001E-3</v>
      </c>
      <c r="AS809" s="400">
        <v>1.6000000000000001E-3</v>
      </c>
      <c r="AT809" s="400"/>
      <c r="AX809" s="226"/>
      <c r="AY809" s="212"/>
      <c r="AZ809" s="212"/>
      <c r="BA809" s="212"/>
      <c r="BB809" s="214"/>
      <c r="BC809" s="212"/>
      <c r="BD809" s="212"/>
      <c r="BE809" s="212"/>
      <c r="BF809" s="212"/>
      <c r="BG809" s="214"/>
      <c r="BH809" s="214"/>
      <c r="BI809" s="227"/>
      <c r="BJ809" s="227"/>
      <c r="BK809" s="227"/>
      <c r="BL809" s="214"/>
      <c r="BM809" s="214"/>
      <c r="BN809" s="214"/>
      <c r="BO809" s="214"/>
      <c r="BP809" s="214"/>
      <c r="BQ809" s="214"/>
      <c r="BR809" s="214"/>
      <c r="BS809" s="214"/>
      <c r="BT809" s="215"/>
      <c r="BU809" s="216"/>
      <c r="BV809" s="217"/>
      <c r="BW809" s="213"/>
    </row>
    <row r="810" spans="2:75" ht="15.75" customHeight="1">
      <c r="B810" s="394" t="s">
        <v>203</v>
      </c>
      <c r="C810" s="395">
        <v>40830356000177</v>
      </c>
      <c r="D810" s="396" t="s">
        <v>24</v>
      </c>
      <c r="E810" s="396" t="s">
        <v>912</v>
      </c>
      <c r="F810" s="396" t="s">
        <v>913</v>
      </c>
      <c r="G810" s="397" t="s">
        <v>62</v>
      </c>
      <c r="H810" s="397" t="s">
        <v>1183</v>
      </c>
      <c r="I810" s="397" t="s">
        <v>62</v>
      </c>
      <c r="J810" s="397" t="s">
        <v>904</v>
      </c>
      <c r="K810" s="398" t="s">
        <v>81</v>
      </c>
      <c r="L810" s="399"/>
      <c r="M810" s="399" t="s">
        <v>62</v>
      </c>
      <c r="N810" s="398">
        <v>581410</v>
      </c>
      <c r="O810" s="398" t="s">
        <v>1675</v>
      </c>
      <c r="P810" s="402">
        <v>44286</v>
      </c>
      <c r="Q810" s="403">
        <v>30007400.629999999</v>
      </c>
      <c r="R810" s="403">
        <v>19080452.155714281</v>
      </c>
      <c r="S810" s="398">
        <v>32</v>
      </c>
      <c r="T810" s="400">
        <v>0.11673475076629614</v>
      </c>
      <c r="U810" s="400">
        <v>1.50905290760426</v>
      </c>
      <c r="V810" s="400">
        <v>0.14031672344726909</v>
      </c>
      <c r="W810" s="400">
        <v>1.3755730717636316</v>
      </c>
      <c r="X810" s="400" t="s">
        <v>1781</v>
      </c>
      <c r="Y810" s="400" t="s">
        <v>1781</v>
      </c>
      <c r="Z810" s="400" t="s">
        <v>1781</v>
      </c>
      <c r="AA810" s="400" t="s">
        <v>1781</v>
      </c>
      <c r="AB810" s="400">
        <v>6.1540181325382505E-2</v>
      </c>
      <c r="AC810" s="404">
        <v>0.58616993769389925</v>
      </c>
      <c r="AD810" s="607">
        <v>40830170000118</v>
      </c>
      <c r="AE810" s="401" t="s">
        <v>1801</v>
      </c>
      <c r="AF810" s="401" t="s">
        <v>1026</v>
      </c>
      <c r="AG810" s="405" t="s">
        <v>1027</v>
      </c>
      <c r="AH810" s="405" t="s">
        <v>1019</v>
      </c>
      <c r="AI810" s="405">
        <v>5000</v>
      </c>
      <c r="AJ810" s="405">
        <v>5000</v>
      </c>
      <c r="AK810" s="405">
        <v>5000</v>
      </c>
      <c r="AL810" s="400">
        <v>0.02</v>
      </c>
      <c r="AM810" s="400">
        <v>0.2</v>
      </c>
      <c r="AN810" s="400" t="s">
        <v>103</v>
      </c>
      <c r="AO810" s="401" t="s">
        <v>1678</v>
      </c>
      <c r="AP810" s="401" t="s">
        <v>24</v>
      </c>
      <c r="AQ810" s="407" t="s">
        <v>966</v>
      </c>
      <c r="AR810" s="400">
        <v>4.0000000000000001E-3</v>
      </c>
      <c r="AS810" s="400">
        <v>4.0000000000000001E-3</v>
      </c>
      <c r="AT810" s="400"/>
      <c r="AX810" s="226"/>
      <c r="AY810" s="212"/>
      <c r="AZ810" s="212"/>
      <c r="BA810" s="212"/>
      <c r="BB810" s="214"/>
      <c r="BC810" s="212"/>
      <c r="BD810" s="212"/>
      <c r="BE810" s="212"/>
      <c r="BF810" s="212"/>
      <c r="BG810" s="214"/>
      <c r="BH810" s="214"/>
      <c r="BI810" s="227"/>
      <c r="BJ810" s="227"/>
      <c r="BK810" s="227"/>
      <c r="BL810" s="214"/>
      <c r="BM810" s="214"/>
      <c r="BN810" s="214"/>
      <c r="BO810" s="214"/>
      <c r="BP810" s="214"/>
      <c r="BQ810" s="214"/>
      <c r="BR810" s="214"/>
      <c r="BS810" s="214"/>
      <c r="BT810" s="215"/>
      <c r="BU810" s="216"/>
      <c r="BV810" s="217"/>
      <c r="BW810" s="213"/>
    </row>
    <row r="811" spans="2:75" ht="15.75" customHeight="1">
      <c r="B811" s="394" t="s">
        <v>739</v>
      </c>
      <c r="C811" s="395">
        <v>41902590000125</v>
      </c>
      <c r="D811" s="396" t="s">
        <v>24</v>
      </c>
      <c r="E811" s="396" t="s">
        <v>912</v>
      </c>
      <c r="F811" s="396" t="s">
        <v>913</v>
      </c>
      <c r="G811" s="397" t="s">
        <v>62</v>
      </c>
      <c r="H811" s="397" t="s">
        <v>1183</v>
      </c>
      <c r="I811" s="397" t="s">
        <v>62</v>
      </c>
      <c r="J811" s="397" t="s">
        <v>904</v>
      </c>
      <c r="K811" s="398" t="s">
        <v>81</v>
      </c>
      <c r="L811" s="399"/>
      <c r="M811" s="399" t="s">
        <v>62</v>
      </c>
      <c r="N811" s="398">
        <v>601322</v>
      </c>
      <c r="O811" s="398" t="s">
        <v>1675</v>
      </c>
      <c r="P811" s="402">
        <v>44398</v>
      </c>
      <c r="Q811" s="403">
        <v>56551214.560000002</v>
      </c>
      <c r="R811" s="403">
        <v>39268678.518690467</v>
      </c>
      <c r="S811" s="398">
        <v>32</v>
      </c>
      <c r="T811" s="400">
        <v>0.12062792168465686</v>
      </c>
      <c r="U811" s="400">
        <v>1.5593806879403349</v>
      </c>
      <c r="V811" s="400">
        <v>0.14312963781900256</v>
      </c>
      <c r="W811" s="400">
        <v>1.4031490382476808</v>
      </c>
      <c r="X811" s="400" t="s">
        <v>1781</v>
      </c>
      <c r="Y811" s="400" t="s">
        <v>1781</v>
      </c>
      <c r="Z811" s="400" t="s">
        <v>1781</v>
      </c>
      <c r="AA811" s="400" t="s">
        <v>1781</v>
      </c>
      <c r="AB811" s="400">
        <v>6.3415274646687989E-2</v>
      </c>
      <c r="AC811" s="404">
        <v>0.60954543904476666</v>
      </c>
      <c r="AD811" s="607">
        <v>41902547000160</v>
      </c>
      <c r="AE811" s="401" t="s">
        <v>1801</v>
      </c>
      <c r="AF811" s="401" t="s">
        <v>1026</v>
      </c>
      <c r="AG811" s="405" t="s">
        <v>1027</v>
      </c>
      <c r="AH811" s="405" t="s">
        <v>1019</v>
      </c>
      <c r="AI811" s="405">
        <v>5000</v>
      </c>
      <c r="AJ811" s="405">
        <v>5000</v>
      </c>
      <c r="AK811" s="405">
        <v>5000</v>
      </c>
      <c r="AL811" s="400">
        <v>0.02</v>
      </c>
      <c r="AM811" s="400">
        <v>0.2</v>
      </c>
      <c r="AN811" s="400" t="s">
        <v>103</v>
      </c>
      <c r="AO811" s="401" t="s">
        <v>1678</v>
      </c>
      <c r="AP811" s="401" t="s">
        <v>1021</v>
      </c>
      <c r="AQ811" s="407" t="s">
        <v>957</v>
      </c>
      <c r="AR811" s="400">
        <v>4.0000000000000001E-3</v>
      </c>
      <c r="AS811" s="400">
        <v>4.0000000000000001E-3</v>
      </c>
      <c r="AT811" s="400"/>
      <c r="AX811" s="226"/>
      <c r="AY811" s="212"/>
      <c r="AZ811" s="212"/>
      <c r="BA811" s="212"/>
      <c r="BB811" s="214"/>
      <c r="BC811" s="212"/>
      <c r="BD811" s="212"/>
      <c r="BE811" s="212"/>
      <c r="BF811" s="212"/>
      <c r="BG811" s="214"/>
      <c r="BH811" s="214"/>
      <c r="BI811" s="227"/>
      <c r="BJ811" s="227"/>
      <c r="BK811" s="227"/>
      <c r="BL811" s="214"/>
      <c r="BM811" s="214"/>
      <c r="BN811" s="214"/>
      <c r="BO811" s="214"/>
      <c r="BP811" s="214"/>
      <c r="BQ811" s="214"/>
      <c r="BR811" s="214"/>
      <c r="BS811" s="214"/>
      <c r="BT811" s="215"/>
      <c r="BU811" s="216"/>
      <c r="BV811" s="217"/>
      <c r="BW811" s="213"/>
    </row>
    <row r="812" spans="2:75" ht="15.75" customHeight="1">
      <c r="B812" s="394" t="s">
        <v>1157</v>
      </c>
      <c r="C812" s="395">
        <v>14799785000119</v>
      </c>
      <c r="D812" s="396" t="s">
        <v>24</v>
      </c>
      <c r="E812" s="396" t="s">
        <v>912</v>
      </c>
      <c r="F812" s="396" t="s">
        <v>913</v>
      </c>
      <c r="G812" s="397" t="s">
        <v>62</v>
      </c>
      <c r="H812" s="397" t="s">
        <v>1693</v>
      </c>
      <c r="I812" s="397" t="s">
        <v>62</v>
      </c>
      <c r="J812" s="397" t="s">
        <v>904</v>
      </c>
      <c r="K812" s="398" t="s">
        <v>81</v>
      </c>
      <c r="L812" s="399"/>
      <c r="M812" s="399" t="s">
        <v>62</v>
      </c>
      <c r="N812" s="398">
        <v>296961</v>
      </c>
      <c r="O812" s="398" t="s">
        <v>1675</v>
      </c>
      <c r="P812" s="402">
        <v>40952</v>
      </c>
      <c r="Q812" s="403">
        <v>412341139.20999998</v>
      </c>
      <c r="R812" s="403">
        <v>569216580.71134925</v>
      </c>
      <c r="S812" s="398">
        <v>32</v>
      </c>
      <c r="T812" s="400">
        <v>0.18128283734990558</v>
      </c>
      <c r="U812" s="400">
        <v>2.3434786214544214</v>
      </c>
      <c r="V812" s="400">
        <v>2.9084951889761568E-2</v>
      </c>
      <c r="W812" s="400">
        <v>0.28512978089979357</v>
      </c>
      <c r="X812" s="400">
        <v>4.208479116171282E-2</v>
      </c>
      <c r="Y812" s="400">
        <v>0.31913661652557312</v>
      </c>
      <c r="Z812" s="400">
        <v>0.14863392129091269</v>
      </c>
      <c r="AA812" s="400">
        <v>0.84488339399022838</v>
      </c>
      <c r="AB812" s="400">
        <v>9.3521322605064711E-2</v>
      </c>
      <c r="AC812" s="404">
        <v>-0.68568034298895986</v>
      </c>
      <c r="AD812" s="607">
        <v>14816895000141</v>
      </c>
      <c r="AE812" s="401" t="s">
        <v>1799</v>
      </c>
      <c r="AF812" s="401" t="s">
        <v>1018</v>
      </c>
      <c r="AG812" s="405" t="s">
        <v>1835</v>
      </c>
      <c r="AH812" s="405" t="s">
        <v>1019</v>
      </c>
      <c r="AI812" s="405">
        <v>5000</v>
      </c>
      <c r="AJ812" s="405">
        <v>1000</v>
      </c>
      <c r="AK812" s="405">
        <v>1000</v>
      </c>
      <c r="AL812" s="400">
        <v>0.02</v>
      </c>
      <c r="AM812" s="400">
        <v>0.2</v>
      </c>
      <c r="AN812" s="400" t="s">
        <v>1798</v>
      </c>
      <c r="AO812" s="401" t="s">
        <v>1678</v>
      </c>
      <c r="AP812" s="401" t="s">
        <v>1021</v>
      </c>
      <c r="AQ812" s="407" t="s">
        <v>957</v>
      </c>
      <c r="AR812" s="400">
        <v>6.9999999999999993E-3</v>
      </c>
      <c r="AS812" s="400">
        <v>6.9999999999999993E-3</v>
      </c>
      <c r="AT812" s="400"/>
      <c r="AX812" s="226"/>
      <c r="AY812" s="212"/>
      <c r="AZ812" s="212"/>
      <c r="BA812" s="212"/>
      <c r="BB812" s="214"/>
      <c r="BC812" s="212"/>
      <c r="BD812" s="212"/>
      <c r="BE812" s="212"/>
      <c r="BF812" s="212"/>
      <c r="BG812" s="214"/>
      <c r="BH812" s="214"/>
      <c r="BI812" s="227"/>
      <c r="BJ812" s="227"/>
      <c r="BK812" s="227"/>
      <c r="BL812" s="214"/>
      <c r="BM812" s="214"/>
      <c r="BN812" s="214"/>
      <c r="BO812" s="214"/>
      <c r="BP812" s="214"/>
      <c r="BQ812" s="214"/>
      <c r="BR812" s="214"/>
      <c r="BS812" s="214"/>
      <c r="BT812" s="215"/>
      <c r="BU812" s="216"/>
      <c r="BV812" s="217"/>
      <c r="BW812" s="213"/>
    </row>
    <row r="813" spans="2:75" ht="15.75" customHeight="1">
      <c r="B813" s="394" t="s">
        <v>1325</v>
      </c>
      <c r="C813" s="395">
        <v>5936530000160</v>
      </c>
      <c r="D813" s="396" t="s">
        <v>24</v>
      </c>
      <c r="E813" s="396" t="s">
        <v>912</v>
      </c>
      <c r="F813" s="396" t="s">
        <v>913</v>
      </c>
      <c r="G813" s="397" t="s">
        <v>62</v>
      </c>
      <c r="H813" s="397" t="s">
        <v>1693</v>
      </c>
      <c r="I813" s="397" t="s">
        <v>62</v>
      </c>
      <c r="J813" s="397" t="s">
        <v>904</v>
      </c>
      <c r="K813" s="398" t="s">
        <v>81</v>
      </c>
      <c r="L813" s="399"/>
      <c r="M813" s="399" t="s">
        <v>1775</v>
      </c>
      <c r="N813" s="398">
        <v>167029</v>
      </c>
      <c r="O813" s="398" t="s">
        <v>1675</v>
      </c>
      <c r="P813" s="402">
        <v>37917</v>
      </c>
      <c r="Q813" s="403">
        <v>667902622.25</v>
      </c>
      <c r="R813" s="403">
        <v>881455206.95999968</v>
      </c>
      <c r="S813" s="398">
        <v>32</v>
      </c>
      <c r="T813" s="400">
        <v>-8.1073314634165339E-2</v>
      </c>
      <c r="U813" s="400">
        <v>-1.0480505622763154</v>
      </c>
      <c r="V813" s="400">
        <v>-9.5840211017189092E-2</v>
      </c>
      <c r="W813" s="400">
        <v>-0.93955453226452379</v>
      </c>
      <c r="X813" s="400">
        <v>2.3040135628617842E-2</v>
      </c>
      <c r="Y813" s="400">
        <v>0.17471753395551715</v>
      </c>
      <c r="Z813" s="400">
        <v>0.20969859307122007</v>
      </c>
      <c r="AA813" s="400">
        <v>1.1919947848393357</v>
      </c>
      <c r="AB813" s="400">
        <v>0.12208094108129536</v>
      </c>
      <c r="AC813" s="404">
        <v>-1.559974603452343</v>
      </c>
      <c r="AD813" s="607">
        <v>11456177000113</v>
      </c>
      <c r="AE813" s="401" t="s">
        <v>387</v>
      </c>
      <c r="AF813" s="401" t="s">
        <v>1028</v>
      </c>
      <c r="AG813" s="405" t="s">
        <v>1836</v>
      </c>
      <c r="AH813" s="405" t="s">
        <v>1019</v>
      </c>
      <c r="AI813" s="405">
        <v>20000</v>
      </c>
      <c r="AJ813" s="405">
        <v>5000</v>
      </c>
      <c r="AK813" s="405">
        <v>0</v>
      </c>
      <c r="AL813" s="400">
        <v>0.02</v>
      </c>
      <c r="AM813" s="400">
        <v>0.2</v>
      </c>
      <c r="AN813" s="400" t="s">
        <v>103</v>
      </c>
      <c r="AO813" s="401" t="s">
        <v>1678</v>
      </c>
      <c r="AP813" s="401" t="s">
        <v>24</v>
      </c>
      <c r="AQ813" s="407" t="s">
        <v>977</v>
      </c>
      <c r="AR813" s="400">
        <v>2.7000000000000001E-3</v>
      </c>
      <c r="AS813" s="400">
        <v>2.7000000000000001E-3</v>
      </c>
      <c r="AT813" s="400"/>
      <c r="AX813" s="226"/>
      <c r="AY813" s="212"/>
      <c r="AZ813" s="212"/>
      <c r="BA813" s="212"/>
      <c r="BB813" s="214"/>
      <c r="BC813" s="212"/>
      <c r="BD813" s="212"/>
      <c r="BE813" s="212"/>
      <c r="BF813" s="212"/>
      <c r="BG813" s="214"/>
      <c r="BH813" s="214"/>
      <c r="BI813" s="227"/>
      <c r="BJ813" s="227"/>
      <c r="BK813" s="227"/>
      <c r="BL813" s="214"/>
      <c r="BM813" s="214"/>
      <c r="BN813" s="214"/>
      <c r="BO813" s="214"/>
      <c r="BP813" s="214"/>
      <c r="BQ813" s="214"/>
      <c r="BR813" s="214"/>
      <c r="BS813" s="214"/>
      <c r="BT813" s="215"/>
      <c r="BU813" s="216"/>
      <c r="BV813" s="217"/>
      <c r="BW813" s="213"/>
    </row>
    <row r="814" spans="2:75" ht="15.75" customHeight="1">
      <c r="B814" s="394" t="s">
        <v>497</v>
      </c>
      <c r="C814" s="395">
        <v>12430199000177</v>
      </c>
      <c r="D814" s="396" t="s">
        <v>24</v>
      </c>
      <c r="E814" s="396" t="s">
        <v>912</v>
      </c>
      <c r="F814" s="396" t="s">
        <v>913</v>
      </c>
      <c r="G814" s="397" t="s">
        <v>62</v>
      </c>
      <c r="H814" s="397" t="s">
        <v>1692</v>
      </c>
      <c r="I814" s="397" t="s">
        <v>62</v>
      </c>
      <c r="J814" s="397"/>
      <c r="K814" s="398" t="s">
        <v>81</v>
      </c>
      <c r="L814" s="399"/>
      <c r="M814" s="399" t="s">
        <v>62</v>
      </c>
      <c r="N814" s="398">
        <v>257885</v>
      </c>
      <c r="O814" s="398" t="s">
        <v>1675</v>
      </c>
      <c r="P814" s="402">
        <v>40450</v>
      </c>
      <c r="Q814" s="403">
        <v>314171140.32999998</v>
      </c>
      <c r="R814" s="403">
        <v>392841891.96202391</v>
      </c>
      <c r="S814" s="398">
        <v>32</v>
      </c>
      <c r="T814" s="400">
        <v>0.13306562589614068</v>
      </c>
      <c r="U814" s="400">
        <v>1.7201653178903094</v>
      </c>
      <c r="V814" s="400">
        <v>0.14653165163135218</v>
      </c>
      <c r="W814" s="400">
        <v>1.4365001490423588</v>
      </c>
      <c r="X814" s="400">
        <v>0.21587165159811827</v>
      </c>
      <c r="Y814" s="400">
        <v>1.6369939494314678</v>
      </c>
      <c r="Z814" s="400">
        <v>0.26874163100287007</v>
      </c>
      <c r="AA814" s="400">
        <v>1.5276145535027097</v>
      </c>
      <c r="AB814" s="400">
        <v>4.7031209158405633E-2</v>
      </c>
      <c r="AC814" s="404">
        <v>0.86596772412371315</v>
      </c>
      <c r="AD814" s="607">
        <v>32812338000134</v>
      </c>
      <c r="AE814" s="401" t="s">
        <v>494</v>
      </c>
      <c r="AF814" s="401" t="s">
        <v>1026</v>
      </c>
      <c r="AG814" s="405" t="s">
        <v>1027</v>
      </c>
      <c r="AH814" s="405" t="s">
        <v>1024</v>
      </c>
      <c r="AI814" s="405">
        <v>50000</v>
      </c>
      <c r="AJ814" s="405">
        <v>10000</v>
      </c>
      <c r="AK814" s="405">
        <v>10000</v>
      </c>
      <c r="AL814" s="400">
        <v>0.02</v>
      </c>
      <c r="AM814" s="400">
        <v>0.2</v>
      </c>
      <c r="AN814" s="400" t="s">
        <v>103</v>
      </c>
      <c r="AO814" s="401" t="s">
        <v>1678</v>
      </c>
      <c r="AP814" s="401" t="s">
        <v>24</v>
      </c>
      <c r="AQ814" s="407" t="s">
        <v>972</v>
      </c>
      <c r="AR814" s="400">
        <v>4.7999999999999996E-3</v>
      </c>
      <c r="AS814" s="400">
        <v>4.7999999999999996E-3</v>
      </c>
      <c r="AT814" s="400"/>
      <c r="AX814" s="226"/>
      <c r="AY814" s="212"/>
      <c r="AZ814" s="212"/>
      <c r="BA814" s="212"/>
      <c r="BB814" s="214"/>
      <c r="BC814" s="212"/>
      <c r="BD814" s="212"/>
      <c r="BE814" s="212"/>
      <c r="BF814" s="212"/>
      <c r="BG814" s="214"/>
      <c r="BH814" s="214"/>
      <c r="BI814" s="227"/>
      <c r="BJ814" s="227"/>
      <c r="BK814" s="227"/>
      <c r="BL814" s="214"/>
      <c r="BM814" s="214"/>
      <c r="BN814" s="214"/>
      <c r="BO814" s="214"/>
      <c r="BP814" s="214"/>
      <c r="BQ814" s="214"/>
      <c r="BR814" s="214"/>
      <c r="BS814" s="214"/>
      <c r="BT814" s="215"/>
      <c r="BU814" s="216"/>
      <c r="BV814" s="217"/>
      <c r="BW814" s="213"/>
    </row>
    <row r="815" spans="2:75" ht="15.75" customHeight="1">
      <c r="B815" s="394" t="s">
        <v>1421</v>
      </c>
      <c r="C815" s="395">
        <v>30910057000199</v>
      </c>
      <c r="D815" s="396" t="s">
        <v>24</v>
      </c>
      <c r="E815" s="396" t="s">
        <v>912</v>
      </c>
      <c r="F815" s="396" t="s">
        <v>913</v>
      </c>
      <c r="G815" s="397" t="s">
        <v>62</v>
      </c>
      <c r="H815" s="397" t="s">
        <v>1693</v>
      </c>
      <c r="I815" s="397" t="s">
        <v>62</v>
      </c>
      <c r="J815" s="397" t="s">
        <v>904</v>
      </c>
      <c r="K815" s="398" t="s">
        <v>81</v>
      </c>
      <c r="L815" s="399"/>
      <c r="M815" s="399" t="s">
        <v>62</v>
      </c>
      <c r="N815" s="398">
        <v>474436</v>
      </c>
      <c r="O815" s="398" t="s">
        <v>1675</v>
      </c>
      <c r="P815" s="402">
        <v>43343</v>
      </c>
      <c r="Q815" s="403">
        <v>13416814.09</v>
      </c>
      <c r="R815" s="403">
        <v>14358504.868849201</v>
      </c>
      <c r="S815" s="398">
        <v>32</v>
      </c>
      <c r="T815" s="400">
        <v>4.2335376864426344E-2</v>
      </c>
      <c r="U815" s="400">
        <v>0.54727767980321129</v>
      </c>
      <c r="V815" s="400">
        <v>1.1707487566160912E-2</v>
      </c>
      <c r="W815" s="400">
        <v>0.11477252488774475</v>
      </c>
      <c r="X815" s="400">
        <v>1.5627020525031732E-2</v>
      </c>
      <c r="Y815" s="400">
        <v>0.11850253545445749</v>
      </c>
      <c r="Z815" s="400">
        <v>-3.851204029737354E-2</v>
      </c>
      <c r="AA815" s="400">
        <v>-0.21891492220169764</v>
      </c>
      <c r="AB815" s="400">
        <v>0.19898430467450295</v>
      </c>
      <c r="AC815" s="404">
        <v>-0.33057906327837472</v>
      </c>
      <c r="AD815" s="607" t="s">
        <v>62</v>
      </c>
      <c r="AE815" s="401" t="s">
        <v>499</v>
      </c>
      <c r="AF815" s="401" t="s">
        <v>1018</v>
      </c>
      <c r="AG815" s="405" t="s">
        <v>1835</v>
      </c>
      <c r="AH815" s="405" t="s">
        <v>1024</v>
      </c>
      <c r="AI815" s="405">
        <v>1000</v>
      </c>
      <c r="AJ815" s="405">
        <v>1000</v>
      </c>
      <c r="AK815" s="405">
        <v>100</v>
      </c>
      <c r="AL815" s="400">
        <v>0.02</v>
      </c>
      <c r="AM815" s="400">
        <v>0.2</v>
      </c>
      <c r="AN815" s="400" t="s">
        <v>103</v>
      </c>
      <c r="AO815" s="401" t="s">
        <v>1678</v>
      </c>
      <c r="AP815" s="401" t="s">
        <v>24</v>
      </c>
      <c r="AQ815" s="407" t="s">
        <v>972</v>
      </c>
      <c r="AR815" s="400">
        <v>5.3333333333333332E-3</v>
      </c>
      <c r="AS815" s="400">
        <v>5.3333333333333332E-3</v>
      </c>
      <c r="AT815" s="400"/>
      <c r="AX815" s="226"/>
      <c r="AY815" s="212"/>
      <c r="AZ815" s="212"/>
      <c r="BA815" s="212"/>
      <c r="BB815" s="214"/>
      <c r="BC815" s="212"/>
      <c r="BD815" s="212"/>
      <c r="BE815" s="212"/>
      <c r="BF815" s="212"/>
      <c r="BG815" s="214"/>
      <c r="BH815" s="214"/>
      <c r="BI815" s="227"/>
      <c r="BJ815" s="227"/>
      <c r="BK815" s="227"/>
      <c r="BL815" s="214"/>
      <c r="BM815" s="214"/>
      <c r="BN815" s="214"/>
      <c r="BO815" s="214"/>
      <c r="BP815" s="214"/>
      <c r="BQ815" s="214"/>
      <c r="BR815" s="214"/>
      <c r="BS815" s="214"/>
      <c r="BT815" s="215"/>
      <c r="BU815" s="216"/>
      <c r="BV815" s="217"/>
      <c r="BW815" s="213"/>
    </row>
    <row r="816" spans="2:75" ht="15.75" customHeight="1">
      <c r="B816" s="394" t="s">
        <v>1439</v>
      </c>
      <c r="C816" s="395">
        <v>17164789000119</v>
      </c>
      <c r="D816" s="396" t="s">
        <v>24</v>
      </c>
      <c r="E816" s="396" t="s">
        <v>912</v>
      </c>
      <c r="F816" s="396" t="s">
        <v>913</v>
      </c>
      <c r="G816" s="397" t="s">
        <v>62</v>
      </c>
      <c r="H816" s="397" t="s">
        <v>1692</v>
      </c>
      <c r="I816" s="397" t="s">
        <v>62</v>
      </c>
      <c r="J816" s="397" t="s">
        <v>904</v>
      </c>
      <c r="K816" s="398" t="s">
        <v>81</v>
      </c>
      <c r="L816" s="399"/>
      <c r="M816" s="399" t="s">
        <v>62</v>
      </c>
      <c r="N816" s="398">
        <v>333077</v>
      </c>
      <c r="O816" s="398" t="s">
        <v>1678</v>
      </c>
      <c r="P816" s="402">
        <v>41262</v>
      </c>
      <c r="Q816" s="403">
        <v>127614677.31999999</v>
      </c>
      <c r="R816" s="403">
        <v>215308425.17948407</v>
      </c>
      <c r="S816" s="398">
        <v>32</v>
      </c>
      <c r="T816" s="400">
        <v>2.0686364271326196E-2</v>
      </c>
      <c r="U816" s="400">
        <v>0.26741666852831153</v>
      </c>
      <c r="V816" s="400">
        <v>-2.398163005176035E-3</v>
      </c>
      <c r="W816" s="400">
        <v>-2.3510016273004017E-2</v>
      </c>
      <c r="X816" s="400">
        <v>-8.2937798726557821E-3</v>
      </c>
      <c r="Y816" s="400">
        <v>-6.2893239426961206E-2</v>
      </c>
      <c r="Z816" s="400">
        <v>7.3645033133563187E-2</v>
      </c>
      <c r="AA816" s="400">
        <v>0.41862224318650093</v>
      </c>
      <c r="AB816" s="400">
        <v>4.4340809640583921E-2</v>
      </c>
      <c r="AC816" s="404">
        <v>-2.2230758802736608</v>
      </c>
      <c r="AD816" s="607">
        <v>17102710000125</v>
      </c>
      <c r="AE816" s="401" t="s">
        <v>516</v>
      </c>
      <c r="AF816" s="401" t="s">
        <v>1028</v>
      </c>
      <c r="AG816" s="405" t="s">
        <v>1836</v>
      </c>
      <c r="AH816" s="405" t="s">
        <v>1024</v>
      </c>
      <c r="AI816" s="405">
        <v>5000</v>
      </c>
      <c r="AJ816" s="405">
        <v>0</v>
      </c>
      <c r="AK816" s="405">
        <v>0</v>
      </c>
      <c r="AL816" s="400">
        <v>0.02</v>
      </c>
      <c r="AM816" s="400">
        <v>0.2</v>
      </c>
      <c r="AN816" s="400" t="s">
        <v>1798</v>
      </c>
      <c r="AO816" s="401" t="s">
        <v>1678</v>
      </c>
      <c r="AP816" s="401" t="s">
        <v>24</v>
      </c>
      <c r="AQ816" s="407" t="s">
        <v>972</v>
      </c>
      <c r="AR816" s="400">
        <v>4.6666666666666662E-3</v>
      </c>
      <c r="AS816" s="400">
        <v>4.6666666666666662E-3</v>
      </c>
      <c r="AT816" s="400"/>
      <c r="AX816" s="226"/>
      <c r="AY816" s="212"/>
      <c r="AZ816" s="212"/>
      <c r="BA816" s="212"/>
      <c r="BB816" s="214"/>
      <c r="BC816" s="212"/>
      <c r="BD816" s="212"/>
      <c r="BE816" s="212"/>
      <c r="BF816" s="212"/>
      <c r="BG816" s="214"/>
      <c r="BH816" s="214"/>
      <c r="BI816" s="227"/>
      <c r="BJ816" s="227"/>
      <c r="BK816" s="227"/>
      <c r="BL816" s="214"/>
      <c r="BM816" s="214"/>
      <c r="BN816" s="214"/>
      <c r="BO816" s="214"/>
      <c r="BP816" s="214"/>
      <c r="BQ816" s="214"/>
      <c r="BR816" s="214"/>
      <c r="BS816" s="214"/>
      <c r="BT816" s="215"/>
      <c r="BU816" s="216"/>
      <c r="BV816" s="217"/>
      <c r="BW816" s="213"/>
    </row>
    <row r="817" spans="2:75" ht="15.75" customHeight="1">
      <c r="B817" s="394" t="s">
        <v>1477</v>
      </c>
      <c r="C817" s="395">
        <v>7013315000112</v>
      </c>
      <c r="D817" s="396" t="s">
        <v>24</v>
      </c>
      <c r="E817" s="396" t="s">
        <v>912</v>
      </c>
      <c r="F817" s="396" t="s">
        <v>913</v>
      </c>
      <c r="G817" s="397" t="s">
        <v>62</v>
      </c>
      <c r="H817" s="397" t="s">
        <v>1693</v>
      </c>
      <c r="I817" s="397" t="s">
        <v>62</v>
      </c>
      <c r="J817" s="397" t="s">
        <v>904</v>
      </c>
      <c r="K817" s="398" t="s">
        <v>81</v>
      </c>
      <c r="L817" s="399"/>
      <c r="M817" s="399" t="s">
        <v>62</v>
      </c>
      <c r="N817" s="398">
        <v>132691</v>
      </c>
      <c r="O817" s="398" t="s">
        <v>1675</v>
      </c>
      <c r="P817" s="402">
        <v>38265</v>
      </c>
      <c r="Q817" s="403">
        <v>130083123.97</v>
      </c>
      <c r="R817" s="403">
        <v>164252894.8369841</v>
      </c>
      <c r="S817" s="398">
        <v>32</v>
      </c>
      <c r="T817" s="400">
        <v>1.3306461757263577E-2</v>
      </c>
      <c r="U817" s="400">
        <v>0.17201522830955551</v>
      </c>
      <c r="V817" s="400">
        <v>-1.3699901945249726E-2</v>
      </c>
      <c r="W817" s="400">
        <v>-0.13430484790909286</v>
      </c>
      <c r="X817" s="400">
        <v>2.1045557003941839E-2</v>
      </c>
      <c r="Y817" s="400">
        <v>0.15959228190834923</v>
      </c>
      <c r="Z817" s="400">
        <v>0.19567521799044285</v>
      </c>
      <c r="AA817" s="400">
        <v>1.1122813746665972</v>
      </c>
      <c r="AB817" s="400">
        <v>0.14801507337626596</v>
      </c>
      <c r="AC817" s="404">
        <v>-0.67583982825512001</v>
      </c>
      <c r="AD817" s="607">
        <v>17373839000178</v>
      </c>
      <c r="AE817" s="401" t="s">
        <v>554</v>
      </c>
      <c r="AF817" s="401" t="s">
        <v>1028</v>
      </c>
      <c r="AG817" s="405" t="s">
        <v>1836</v>
      </c>
      <c r="AH817" s="405" t="s">
        <v>1024</v>
      </c>
      <c r="AI817" s="405">
        <v>5000</v>
      </c>
      <c r="AJ817" s="405">
        <v>5000</v>
      </c>
      <c r="AK817" s="405">
        <v>5000</v>
      </c>
      <c r="AL817" s="400">
        <v>1.8000000000000002E-2</v>
      </c>
      <c r="AM817" s="400">
        <v>0.2</v>
      </c>
      <c r="AN817" s="400" t="s">
        <v>103</v>
      </c>
      <c r="AO817" s="401" t="s">
        <v>1678</v>
      </c>
      <c r="AP817" s="401" t="s">
        <v>24</v>
      </c>
      <c r="AQ817" s="407" t="s">
        <v>972</v>
      </c>
      <c r="AR817" s="400">
        <v>4.7999999999999996E-3</v>
      </c>
      <c r="AS817" s="400">
        <v>4.7999999999999996E-3</v>
      </c>
      <c r="AT817" s="400"/>
      <c r="AW817" s="226"/>
      <c r="AX817" s="226"/>
      <c r="AY817" s="212"/>
      <c r="AZ817" s="212"/>
      <c r="BA817" s="212"/>
      <c r="BB817" s="214"/>
      <c r="BC817" s="212"/>
      <c r="BD817" s="212"/>
      <c r="BE817" s="212"/>
      <c r="BF817" s="212"/>
      <c r="BG817" s="214"/>
      <c r="BH817" s="214"/>
      <c r="BI817" s="227"/>
      <c r="BJ817" s="227"/>
      <c r="BK817" s="227"/>
      <c r="BL817" s="249"/>
      <c r="BM817" s="214"/>
      <c r="BN817" s="214"/>
      <c r="BO817" s="214"/>
      <c r="BP817" s="214"/>
      <c r="BQ817" s="214"/>
      <c r="BR817" s="214"/>
      <c r="BS817" s="214"/>
      <c r="BT817" s="215"/>
      <c r="BU817" s="216"/>
      <c r="BV817" s="217"/>
      <c r="BW817" s="213"/>
    </row>
    <row r="818" spans="2:75" ht="15.75" customHeight="1">
      <c r="B818" s="394" t="s">
        <v>668</v>
      </c>
      <c r="C818" s="395">
        <v>26262377000102</v>
      </c>
      <c r="D818" s="396" t="s">
        <v>24</v>
      </c>
      <c r="E818" s="396" t="s">
        <v>912</v>
      </c>
      <c r="F818" s="396" t="s">
        <v>913</v>
      </c>
      <c r="G818" s="397" t="s">
        <v>62</v>
      </c>
      <c r="H818" s="397" t="s">
        <v>1693</v>
      </c>
      <c r="I818" s="397" t="s">
        <v>62</v>
      </c>
      <c r="J818" s="397" t="s">
        <v>904</v>
      </c>
      <c r="K818" s="398" t="s">
        <v>81</v>
      </c>
      <c r="L818" s="399"/>
      <c r="M818" s="399" t="s">
        <v>62</v>
      </c>
      <c r="N818" s="398">
        <v>441309</v>
      </c>
      <c r="O818" s="398" t="s">
        <v>1678</v>
      </c>
      <c r="P818" s="402">
        <v>42888</v>
      </c>
      <c r="Q818" s="403">
        <v>96151258.909999996</v>
      </c>
      <c r="R818" s="403">
        <v>160958872.04813495</v>
      </c>
      <c r="S818" s="398">
        <v>32</v>
      </c>
      <c r="T818" s="400">
        <v>6.6153363436816104E-2</v>
      </c>
      <c r="U818" s="400">
        <v>0.85517744105169635</v>
      </c>
      <c r="V818" s="400">
        <v>-3.8196601969939237E-2</v>
      </c>
      <c r="W818" s="400">
        <v>-0.37445441863148565</v>
      </c>
      <c r="X818" s="400">
        <v>-4.7316353515811649E-3</v>
      </c>
      <c r="Y818" s="400">
        <v>-3.5880850422519865E-2</v>
      </c>
      <c r="Z818" s="400">
        <v>0.14864583797715336</v>
      </c>
      <c r="AA818" s="400">
        <v>0.84495113229807028</v>
      </c>
      <c r="AB818" s="400">
        <v>8.295756510399091E-2</v>
      </c>
      <c r="AC818" s="404">
        <v>-1.5991798487535664</v>
      </c>
      <c r="AD818" s="607">
        <v>26855094000174</v>
      </c>
      <c r="AE818" s="401" t="s">
        <v>667</v>
      </c>
      <c r="AF818" s="401" t="s">
        <v>1023</v>
      </c>
      <c r="AG818" s="405" t="s">
        <v>96</v>
      </c>
      <c r="AH818" s="405" t="s">
        <v>1024</v>
      </c>
      <c r="AI818" s="405">
        <v>5000</v>
      </c>
      <c r="AJ818" s="405">
        <v>1000</v>
      </c>
      <c r="AK818" s="405">
        <v>5000</v>
      </c>
      <c r="AL818" s="400">
        <v>1.9E-2</v>
      </c>
      <c r="AM818" s="400">
        <v>0.2</v>
      </c>
      <c r="AN818" s="400" t="s">
        <v>103</v>
      </c>
      <c r="AO818" s="401" t="s">
        <v>1678</v>
      </c>
      <c r="AP818" s="401" t="s">
        <v>24</v>
      </c>
      <c r="AQ818" s="407" t="s">
        <v>972</v>
      </c>
      <c r="AR818" s="400">
        <v>3.8E-3</v>
      </c>
      <c r="AS818" s="400">
        <v>3.8E-3</v>
      </c>
      <c r="AT818" s="400"/>
      <c r="AX818" s="226"/>
      <c r="AY818" s="212"/>
      <c r="AZ818" s="212"/>
      <c r="BA818" s="212"/>
      <c r="BB818" s="214"/>
      <c r="BC818" s="212"/>
      <c r="BD818" s="212"/>
      <c r="BE818" s="212"/>
      <c r="BF818" s="212"/>
      <c r="BG818" s="214"/>
      <c r="BH818" s="214"/>
      <c r="BI818" s="227"/>
      <c r="BJ818" s="227"/>
      <c r="BK818" s="227"/>
      <c r="BL818" s="214"/>
      <c r="BM818" s="214"/>
      <c r="BN818" s="214"/>
      <c r="BO818" s="214"/>
      <c r="BP818" s="214"/>
      <c r="BQ818" s="214"/>
      <c r="BR818" s="214"/>
      <c r="BS818" s="214"/>
      <c r="BT818" s="215"/>
      <c r="BU818" s="216"/>
      <c r="BV818" s="217"/>
      <c r="BW818" s="213"/>
    </row>
    <row r="819" spans="2:75" ht="15.75" customHeight="1">
      <c r="B819" s="394" t="s">
        <v>1034</v>
      </c>
      <c r="C819" s="395">
        <v>5892566000199</v>
      </c>
      <c r="D819" s="396" t="s">
        <v>24</v>
      </c>
      <c r="E819" s="396" t="s">
        <v>911</v>
      </c>
      <c r="F819" s="396" t="s">
        <v>915</v>
      </c>
      <c r="G819" s="397" t="s">
        <v>62</v>
      </c>
      <c r="H819" s="397" t="s">
        <v>1183</v>
      </c>
      <c r="I819" s="397" t="s">
        <v>62</v>
      </c>
      <c r="J819" s="397"/>
      <c r="K819" s="398" t="s">
        <v>81</v>
      </c>
      <c r="L819" s="399"/>
      <c r="M819" s="399" t="s">
        <v>1775</v>
      </c>
      <c r="N819" s="398">
        <v>125466</v>
      </c>
      <c r="O819" s="398" t="s">
        <v>1675</v>
      </c>
      <c r="P819" s="402">
        <v>38037</v>
      </c>
      <c r="Q819" s="403">
        <v>80096313.579999998</v>
      </c>
      <c r="R819" s="403">
        <v>155149269.76468247</v>
      </c>
      <c r="S819" s="398">
        <v>32</v>
      </c>
      <c r="T819" s="400">
        <v>4.890663504461612E-2</v>
      </c>
      <c r="U819" s="400">
        <v>0.63222561688568579</v>
      </c>
      <c r="V819" s="400">
        <v>1.9131246781978195E-2</v>
      </c>
      <c r="W819" s="400">
        <v>0.1875501882884511</v>
      </c>
      <c r="X819" s="400">
        <v>5.8428509181801314E-2</v>
      </c>
      <c r="Y819" s="400">
        <v>0.44307399928070712</v>
      </c>
      <c r="Z819" s="400">
        <v>0.1120852533697827</v>
      </c>
      <c r="AA819" s="400">
        <v>0.63712891687737827</v>
      </c>
      <c r="AB819" s="400">
        <v>5.7738192384884493E-2</v>
      </c>
      <c r="AC819" s="404">
        <v>-1.3256437879272878</v>
      </c>
      <c r="AD819" s="607" t="s">
        <v>62</v>
      </c>
      <c r="AE819" s="401" t="s">
        <v>107</v>
      </c>
      <c r="AF819" s="401" t="s">
        <v>1018</v>
      </c>
      <c r="AG819" s="405" t="s">
        <v>1835</v>
      </c>
      <c r="AH819" s="405" t="s">
        <v>1024</v>
      </c>
      <c r="AI819" s="405">
        <v>0</v>
      </c>
      <c r="AJ819" s="405">
        <v>0</v>
      </c>
      <c r="AK819" s="405">
        <v>0</v>
      </c>
      <c r="AL819" s="400">
        <v>3.4999999999999996E-3</v>
      </c>
      <c r="AM819" s="400">
        <v>0.1</v>
      </c>
      <c r="AN819" s="400" t="s">
        <v>62</v>
      </c>
      <c r="AO819" s="401" t="s">
        <v>1678</v>
      </c>
      <c r="AP819" s="401" t="s">
        <v>24</v>
      </c>
      <c r="AQ819" s="407" t="s">
        <v>966</v>
      </c>
      <c r="AR819" s="400">
        <v>2.8000000000000004E-3</v>
      </c>
      <c r="AS819" s="400">
        <v>2.8000000000000004E-3</v>
      </c>
      <c r="AT819" s="400"/>
      <c r="AX819" s="226"/>
      <c r="AY819" s="212"/>
      <c r="AZ819" s="212"/>
      <c r="BA819" s="212"/>
      <c r="BB819" s="214"/>
      <c r="BC819" s="212"/>
      <c r="BD819" s="212"/>
      <c r="BE819" s="212"/>
      <c r="BF819" s="212"/>
      <c r="BG819" s="214"/>
      <c r="BH819" s="214"/>
      <c r="BI819" s="227"/>
      <c r="BJ819" s="227"/>
      <c r="BK819" s="227"/>
      <c r="BL819" s="214"/>
      <c r="BM819" s="214"/>
      <c r="BN819" s="214"/>
      <c r="BO819" s="214"/>
      <c r="BP819" s="214"/>
      <c r="BQ819" s="214"/>
      <c r="BR819" s="214"/>
      <c r="BS819" s="214"/>
      <c r="BT819" s="215"/>
      <c r="BU819" s="216"/>
      <c r="BV819" s="217"/>
      <c r="BW819" s="213"/>
    </row>
    <row r="820" spans="2:75" ht="15.75" customHeight="1">
      <c r="B820" s="394" t="s">
        <v>1058</v>
      </c>
      <c r="C820" s="395">
        <v>39506707000100</v>
      </c>
      <c r="D820" s="396" t="s">
        <v>24</v>
      </c>
      <c r="E820" s="396" t="s">
        <v>911</v>
      </c>
      <c r="F820" s="396" t="s">
        <v>915</v>
      </c>
      <c r="G820" s="397" t="s">
        <v>62</v>
      </c>
      <c r="H820" s="397" t="s">
        <v>1693</v>
      </c>
      <c r="I820" s="397" t="s">
        <v>62</v>
      </c>
      <c r="J820" s="397"/>
      <c r="K820" s="398" t="s">
        <v>81</v>
      </c>
      <c r="L820" s="399"/>
      <c r="M820" s="399" t="s">
        <v>62</v>
      </c>
      <c r="N820" s="398">
        <v>615307</v>
      </c>
      <c r="O820" s="398" t="s">
        <v>1675</v>
      </c>
      <c r="P820" s="402">
        <v>44469</v>
      </c>
      <c r="Q820" s="403">
        <v>400154466.10000002</v>
      </c>
      <c r="R820" s="403" t="s">
        <v>1781</v>
      </c>
      <c r="S820" s="398">
        <v>32</v>
      </c>
      <c r="T820" s="400">
        <v>0.16433491473379847</v>
      </c>
      <c r="U820" s="400">
        <v>2.1243895178772836</v>
      </c>
      <c r="V820" s="400" t="s">
        <v>1781</v>
      </c>
      <c r="W820" s="400" t="s">
        <v>1781</v>
      </c>
      <c r="X820" s="400" t="s">
        <v>1781</v>
      </c>
      <c r="Y820" s="400" t="s">
        <v>1781</v>
      </c>
      <c r="Z820" s="400" t="s">
        <v>1781</v>
      </c>
      <c r="AA820" s="400" t="s">
        <v>1781</v>
      </c>
      <c r="AB820" s="400" t="s">
        <v>1781</v>
      </c>
      <c r="AC820" s="404" t="s">
        <v>1781</v>
      </c>
      <c r="AD820" s="607">
        <v>39506634000156</v>
      </c>
      <c r="AE820" s="401" t="s">
        <v>1059</v>
      </c>
      <c r="AF820" s="401" t="s">
        <v>1045</v>
      </c>
      <c r="AG820" s="405" t="s">
        <v>1045</v>
      </c>
      <c r="AH820" s="405" t="s">
        <v>1019</v>
      </c>
      <c r="AI820" s="405">
        <v>5000</v>
      </c>
      <c r="AJ820" s="405" t="s">
        <v>1797</v>
      </c>
      <c r="AK820" s="405" t="s">
        <v>1797</v>
      </c>
      <c r="AL820" s="400">
        <v>1.9E-2</v>
      </c>
      <c r="AM820" s="400">
        <v>0.2</v>
      </c>
      <c r="AN820" s="400" t="s">
        <v>103</v>
      </c>
      <c r="AO820" s="401" t="s">
        <v>1678</v>
      </c>
      <c r="AP820" s="401" t="s">
        <v>24</v>
      </c>
      <c r="AQ820" s="407" t="s">
        <v>966</v>
      </c>
      <c r="AR820" s="400">
        <v>5.0666666666666664E-3</v>
      </c>
      <c r="AS820" s="400">
        <v>5.0666666666666664E-3</v>
      </c>
      <c r="AT820" s="400"/>
      <c r="AX820" s="226"/>
      <c r="AY820" s="212"/>
      <c r="AZ820" s="212"/>
      <c r="BA820" s="212"/>
      <c r="BB820" s="214"/>
      <c r="BC820" s="212"/>
      <c r="BD820" s="212"/>
      <c r="BE820" s="212"/>
      <c r="BF820" s="212"/>
      <c r="BG820" s="214"/>
      <c r="BH820" s="214"/>
      <c r="BI820" s="227"/>
      <c r="BJ820" s="227"/>
      <c r="BK820" s="227"/>
      <c r="BL820" s="214"/>
      <c r="BM820" s="214"/>
      <c r="BN820" s="214"/>
      <c r="BO820" s="214"/>
      <c r="BP820" s="214"/>
      <c r="BQ820" s="214"/>
      <c r="BR820" s="214"/>
      <c r="BS820" s="214"/>
      <c r="BT820" s="215"/>
      <c r="BU820" s="216"/>
      <c r="BV820" s="217"/>
      <c r="BW820" s="213"/>
    </row>
    <row r="821" spans="2:75" ht="15.75" customHeight="1">
      <c r="B821" s="394" t="s">
        <v>187</v>
      </c>
      <c r="C821" s="395">
        <v>39281106000146</v>
      </c>
      <c r="D821" s="396" t="s">
        <v>24</v>
      </c>
      <c r="E821" s="396" t="s">
        <v>911</v>
      </c>
      <c r="F821" s="396" t="s">
        <v>915</v>
      </c>
      <c r="G821" s="397" t="s">
        <v>62</v>
      </c>
      <c r="H821" s="397" t="s">
        <v>1693</v>
      </c>
      <c r="I821" s="397" t="s">
        <v>62</v>
      </c>
      <c r="J821" s="397"/>
      <c r="K821" s="398" t="s">
        <v>81</v>
      </c>
      <c r="L821" s="399"/>
      <c r="M821" s="399" t="s">
        <v>1775</v>
      </c>
      <c r="N821" s="398">
        <v>566241</v>
      </c>
      <c r="O821" s="398" t="s">
        <v>1675</v>
      </c>
      <c r="P821" s="402">
        <v>44182</v>
      </c>
      <c r="Q821" s="403">
        <v>37231086.640000001</v>
      </c>
      <c r="R821" s="403">
        <v>43160398.841190465</v>
      </c>
      <c r="S821" s="398">
        <v>32</v>
      </c>
      <c r="T821" s="400">
        <v>0.11734373392363229</v>
      </c>
      <c r="U821" s="400">
        <v>1.5169253517413102</v>
      </c>
      <c r="V821" s="400">
        <v>0.13207463613099213</v>
      </c>
      <c r="W821" s="400">
        <v>1.2947730567058697</v>
      </c>
      <c r="X821" s="400" t="s">
        <v>1781</v>
      </c>
      <c r="Y821" s="400" t="s">
        <v>1781</v>
      </c>
      <c r="Z821" s="400" t="s">
        <v>1781</v>
      </c>
      <c r="AA821" s="400" t="s">
        <v>1781</v>
      </c>
      <c r="AB821" s="400">
        <v>7.7937119011049494E-2</v>
      </c>
      <c r="AC821" s="404">
        <v>0.38433297203432842</v>
      </c>
      <c r="AD821" s="607" t="s">
        <v>62</v>
      </c>
      <c r="AE821" s="401" t="s">
        <v>1105</v>
      </c>
      <c r="AF821" s="401" t="s">
        <v>1051</v>
      </c>
      <c r="AG821" s="405" t="s">
        <v>1051</v>
      </c>
      <c r="AH821" s="405" t="s">
        <v>1024</v>
      </c>
      <c r="AI821" s="405">
        <v>0</v>
      </c>
      <c r="AJ821" s="405">
        <v>0</v>
      </c>
      <c r="AK821" s="405">
        <v>0</v>
      </c>
      <c r="AL821" s="400">
        <v>8.6999999999999994E-3</v>
      </c>
      <c r="AM821" s="400" t="s">
        <v>62</v>
      </c>
      <c r="AN821" s="400" t="s">
        <v>62</v>
      </c>
      <c r="AO821" s="401" t="s">
        <v>1678</v>
      </c>
      <c r="AP821" s="401" t="s">
        <v>24</v>
      </c>
      <c r="AQ821" s="407" t="s">
        <v>966</v>
      </c>
      <c r="AR821" s="400" t="s">
        <v>62</v>
      </c>
      <c r="AS821" s="400" t="s">
        <v>62</v>
      </c>
      <c r="AT821" s="400"/>
      <c r="AX821" s="226"/>
      <c r="AY821" s="212"/>
      <c r="AZ821" s="212"/>
      <c r="BA821" s="212"/>
      <c r="BB821" s="214"/>
      <c r="BC821" s="212"/>
      <c r="BD821" s="212"/>
      <c r="BE821" s="212"/>
      <c r="BF821" s="212"/>
      <c r="BG821" s="214"/>
      <c r="BH821" s="214"/>
      <c r="BI821" s="227"/>
      <c r="BJ821" s="227"/>
      <c r="BK821" s="227"/>
      <c r="BL821" s="214"/>
      <c r="BM821" s="214"/>
      <c r="BN821" s="214"/>
      <c r="BO821" s="214"/>
      <c r="BP821" s="214"/>
      <c r="BQ821" s="214"/>
      <c r="BR821" s="214"/>
      <c r="BS821" s="214"/>
      <c r="BT821" s="215"/>
      <c r="BU821" s="216"/>
      <c r="BV821" s="217"/>
      <c r="BW821" s="213"/>
    </row>
    <row r="822" spans="2:75" ht="15.75" customHeight="1">
      <c r="B822" s="394" t="s">
        <v>1108</v>
      </c>
      <c r="C822" s="395">
        <v>24038672000154</v>
      </c>
      <c r="D822" s="396" t="s">
        <v>24</v>
      </c>
      <c r="E822" s="396" t="s">
        <v>911</v>
      </c>
      <c r="F822" s="396" t="s">
        <v>915</v>
      </c>
      <c r="G822" s="397" t="s">
        <v>62</v>
      </c>
      <c r="H822" s="397" t="s">
        <v>1692</v>
      </c>
      <c r="I822" s="397" t="s">
        <v>62</v>
      </c>
      <c r="J822" s="397"/>
      <c r="K822" s="398" t="s">
        <v>81</v>
      </c>
      <c r="L822" s="399"/>
      <c r="M822" s="399" t="s">
        <v>1775</v>
      </c>
      <c r="N822" s="398">
        <v>421162</v>
      </c>
      <c r="O822" s="398" t="s">
        <v>1675</v>
      </c>
      <c r="P822" s="402">
        <v>42550</v>
      </c>
      <c r="Q822" s="403">
        <v>22346600.550000001</v>
      </c>
      <c r="R822" s="403">
        <v>35582419.020476185</v>
      </c>
      <c r="S822" s="398">
        <v>32</v>
      </c>
      <c r="T822" s="400">
        <v>8.3438515099570898E-2</v>
      </c>
      <c r="U822" s="400">
        <v>1.0786259703356755</v>
      </c>
      <c r="V822" s="400">
        <v>7.9245641076147511E-2</v>
      </c>
      <c r="W822" s="400">
        <v>0.77687225899313161</v>
      </c>
      <c r="X822" s="400">
        <v>0.12234746609120606</v>
      </c>
      <c r="Y822" s="400">
        <v>0.92778306107758446</v>
      </c>
      <c r="Z822" s="400">
        <v>0.24272911651492879</v>
      </c>
      <c r="AA822" s="400">
        <v>1.3797509882013781</v>
      </c>
      <c r="AB822" s="400">
        <v>4.0906365264005796E-2</v>
      </c>
      <c r="AC822" s="404">
        <v>-0.49000928404972566</v>
      </c>
      <c r="AD822" s="607" t="s">
        <v>62</v>
      </c>
      <c r="AE822" s="401" t="s">
        <v>445</v>
      </c>
      <c r="AF822" s="401" t="s">
        <v>1018</v>
      </c>
      <c r="AG822" s="405" t="s">
        <v>1835</v>
      </c>
      <c r="AH822" s="405" t="s">
        <v>1024</v>
      </c>
      <c r="AI822" s="405">
        <v>1000</v>
      </c>
      <c r="AJ822" s="405">
        <v>0</v>
      </c>
      <c r="AK822" s="405">
        <v>0</v>
      </c>
      <c r="AL822" s="400">
        <v>8.0000000000000002E-3</v>
      </c>
      <c r="AM822" s="400" t="s">
        <v>62</v>
      </c>
      <c r="AN822" s="400" t="s">
        <v>62</v>
      </c>
      <c r="AO822" s="401" t="s">
        <v>1678</v>
      </c>
      <c r="AP822" s="401" t="s">
        <v>24</v>
      </c>
      <c r="AQ822" s="407" t="s">
        <v>966</v>
      </c>
      <c r="AR822" s="400">
        <v>2.1333333333333334E-3</v>
      </c>
      <c r="AS822" s="400">
        <v>2.1333333333333334E-3</v>
      </c>
      <c r="AT822" s="400"/>
      <c r="AX822" s="226"/>
      <c r="AY822" s="212"/>
      <c r="AZ822" s="212"/>
      <c r="BA822" s="212"/>
      <c r="BB822" s="214"/>
      <c r="BC822" s="212"/>
      <c r="BD822" s="212"/>
      <c r="BE822" s="212"/>
      <c r="BF822" s="212"/>
      <c r="BG822" s="214"/>
      <c r="BH822" s="214"/>
      <c r="BI822" s="227"/>
      <c r="BJ822" s="227"/>
      <c r="BK822" s="227"/>
      <c r="BL822" s="214"/>
      <c r="BM822" s="214"/>
      <c r="BN822" s="214"/>
      <c r="BO822" s="214"/>
      <c r="BP822" s="214"/>
      <c r="BQ822" s="214"/>
      <c r="BR822" s="214"/>
      <c r="BS822" s="214"/>
      <c r="BT822" s="215"/>
      <c r="BU822" s="216"/>
      <c r="BV822" s="217"/>
      <c r="BW822" s="213"/>
    </row>
    <row r="823" spans="2:75" ht="15.75" customHeight="1">
      <c r="B823" s="394" t="s">
        <v>1211</v>
      </c>
      <c r="C823" s="395">
        <v>5461732000100</v>
      </c>
      <c r="D823" s="396" t="s">
        <v>24</v>
      </c>
      <c r="E823" s="396" t="s">
        <v>911</v>
      </c>
      <c r="F823" s="396" t="s">
        <v>915</v>
      </c>
      <c r="G823" s="397" t="s">
        <v>62</v>
      </c>
      <c r="H823" s="397" t="s">
        <v>1183</v>
      </c>
      <c r="I823" s="397" t="s">
        <v>62</v>
      </c>
      <c r="J823" s="397"/>
      <c r="K823" s="398" t="s">
        <v>81</v>
      </c>
      <c r="L823" s="399"/>
      <c r="M823" s="399" t="s">
        <v>1775</v>
      </c>
      <c r="N823" s="398">
        <v>125970</v>
      </c>
      <c r="O823" s="398" t="s">
        <v>1675</v>
      </c>
      <c r="P823" s="402">
        <v>37903</v>
      </c>
      <c r="Q823" s="403">
        <v>74940807.170000002</v>
      </c>
      <c r="R823" s="403">
        <v>102094524.2872619</v>
      </c>
      <c r="S823" s="398">
        <v>32</v>
      </c>
      <c r="T823" s="400">
        <v>5.3469312123658685E-2</v>
      </c>
      <c r="U823" s="400">
        <v>0.69120823403602316</v>
      </c>
      <c r="V823" s="400">
        <v>2.0711450351837746E-2</v>
      </c>
      <c r="W823" s="400">
        <v>0.20304146705552142</v>
      </c>
      <c r="X823" s="400">
        <v>6.9576272208385914E-2</v>
      </c>
      <c r="Y823" s="400">
        <v>0.52760951142005974</v>
      </c>
      <c r="Z823" s="400">
        <v>0.14515485421433794</v>
      </c>
      <c r="AA823" s="400">
        <v>0.82510724885426712</v>
      </c>
      <c r="AB823" s="400">
        <v>5.5060869402369095E-2</v>
      </c>
      <c r="AC823" s="404">
        <v>-1.364676315935391</v>
      </c>
      <c r="AD823" s="607" t="s">
        <v>62</v>
      </c>
      <c r="AE823" s="401" t="s">
        <v>250</v>
      </c>
      <c r="AF823" s="401" t="s">
        <v>250</v>
      </c>
      <c r="AG823" s="405" t="s">
        <v>1027</v>
      </c>
      <c r="AH823" s="405" t="s">
        <v>1019</v>
      </c>
      <c r="AI823" s="405">
        <v>10000</v>
      </c>
      <c r="AJ823" s="405">
        <v>1000</v>
      </c>
      <c r="AK823" s="405">
        <v>1000</v>
      </c>
      <c r="AL823" s="400">
        <v>1.3000000000000001E-2</v>
      </c>
      <c r="AM823" s="400">
        <v>0.2</v>
      </c>
      <c r="AN823" s="400" t="s">
        <v>103</v>
      </c>
      <c r="AO823" s="401" t="s">
        <v>1678</v>
      </c>
      <c r="AP823" s="401" t="s">
        <v>24</v>
      </c>
      <c r="AQ823" s="407" t="s">
        <v>984</v>
      </c>
      <c r="AR823" s="400">
        <v>3.0333333333333328E-3</v>
      </c>
      <c r="AS823" s="400">
        <v>3.0333333333333328E-3</v>
      </c>
      <c r="AT823" s="400"/>
      <c r="AX823" s="226"/>
      <c r="AY823" s="212"/>
      <c r="AZ823" s="212"/>
      <c r="BA823" s="212"/>
      <c r="BB823" s="214"/>
      <c r="BC823" s="212"/>
      <c r="BD823" s="212"/>
      <c r="BE823" s="212"/>
      <c r="BF823" s="212"/>
      <c r="BG823" s="214"/>
      <c r="BH823" s="214"/>
      <c r="BI823" s="227"/>
      <c r="BJ823" s="227"/>
      <c r="BK823" s="227"/>
      <c r="BL823" s="214"/>
      <c r="BM823" s="214"/>
      <c r="BN823" s="214"/>
      <c r="BO823" s="214"/>
      <c r="BP823" s="214"/>
      <c r="BQ823" s="214"/>
      <c r="BR823" s="214"/>
      <c r="BS823" s="214"/>
      <c r="BT823" s="215"/>
      <c r="BU823" s="216"/>
      <c r="BV823" s="217"/>
      <c r="BW823" s="213"/>
    </row>
    <row r="824" spans="2:75" ht="15.75" customHeight="1">
      <c r="B824" s="394" t="s">
        <v>1270</v>
      </c>
      <c r="C824" s="395">
        <v>33160049000160</v>
      </c>
      <c r="D824" s="396" t="s">
        <v>24</v>
      </c>
      <c r="E824" s="396" t="s">
        <v>911</v>
      </c>
      <c r="F824" s="396" t="s">
        <v>915</v>
      </c>
      <c r="G824" s="397" t="s">
        <v>62</v>
      </c>
      <c r="H824" s="397" t="s">
        <v>1692</v>
      </c>
      <c r="I824" s="397" t="s">
        <v>62</v>
      </c>
      <c r="J824" s="397"/>
      <c r="K824" s="398" t="s">
        <v>81</v>
      </c>
      <c r="L824" s="399"/>
      <c r="M824" s="399" t="s">
        <v>62</v>
      </c>
      <c r="N824" s="398">
        <v>500712</v>
      </c>
      <c r="O824" s="398" t="s">
        <v>1675</v>
      </c>
      <c r="P824" s="402">
        <v>43647</v>
      </c>
      <c r="Q824" s="403">
        <v>52571412.93</v>
      </c>
      <c r="R824" s="403">
        <v>49113366.515912689</v>
      </c>
      <c r="S824" s="398">
        <v>32</v>
      </c>
      <c r="T824" s="400">
        <v>8.9066026916285734E-2</v>
      </c>
      <c r="U824" s="400">
        <v>1.1513739139758032</v>
      </c>
      <c r="V824" s="400">
        <v>0.11721660090599584</v>
      </c>
      <c r="W824" s="400">
        <v>1.1491146301641388</v>
      </c>
      <c r="X824" s="400">
        <v>0.13841210491109734</v>
      </c>
      <c r="Y824" s="400">
        <v>1.0496041355599421</v>
      </c>
      <c r="Z824" s="400">
        <v>0.17538631736663879</v>
      </c>
      <c r="AA824" s="400">
        <v>0.99695268609745513</v>
      </c>
      <c r="AB824" s="400">
        <v>2.2160080250435438E-2</v>
      </c>
      <c r="AC824" s="404">
        <v>0.62983672819106007</v>
      </c>
      <c r="AD824" s="607" t="s">
        <v>62</v>
      </c>
      <c r="AE824" s="401" t="s">
        <v>188</v>
      </c>
      <c r="AF824" s="401" t="s">
        <v>1018</v>
      </c>
      <c r="AG824" s="405" t="s">
        <v>1835</v>
      </c>
      <c r="AH824" s="405" t="s">
        <v>1024</v>
      </c>
      <c r="AI824" s="405">
        <v>1000</v>
      </c>
      <c r="AJ824" s="405">
        <v>500</v>
      </c>
      <c r="AK824" s="405">
        <v>1000</v>
      </c>
      <c r="AL824" s="400">
        <v>1.47E-2</v>
      </c>
      <c r="AM824" s="400" t="s">
        <v>62</v>
      </c>
      <c r="AN824" s="400" t="s">
        <v>62</v>
      </c>
      <c r="AO824" s="401" t="s">
        <v>1678</v>
      </c>
      <c r="AP824" s="401" t="s">
        <v>24</v>
      </c>
      <c r="AQ824" s="407" t="s">
        <v>984</v>
      </c>
      <c r="AR824" s="400">
        <v>4.8999999999999998E-3</v>
      </c>
      <c r="AS824" s="400">
        <v>4.8999999999999998E-3</v>
      </c>
      <c r="AT824" s="400"/>
      <c r="AX824" s="226"/>
      <c r="AY824" s="212"/>
      <c r="AZ824" s="212"/>
      <c r="BA824" s="212"/>
      <c r="BB824" s="214"/>
      <c r="BC824" s="212"/>
      <c r="BD824" s="212"/>
      <c r="BE824" s="212"/>
      <c r="BF824" s="212"/>
      <c r="BG824" s="214"/>
      <c r="BH824" s="214"/>
      <c r="BI824" s="227"/>
      <c r="BJ824" s="227"/>
      <c r="BK824" s="227"/>
      <c r="BL824" s="214"/>
      <c r="BM824" s="214"/>
      <c r="BN824" s="214"/>
      <c r="BO824" s="214"/>
      <c r="BP824" s="214"/>
      <c r="BQ824" s="214"/>
      <c r="BR824" s="214"/>
      <c r="BS824" s="214"/>
      <c r="BT824" s="215"/>
      <c r="BU824" s="216"/>
      <c r="BV824" s="217"/>
      <c r="BW824" s="213"/>
    </row>
    <row r="825" spans="2:75" ht="15.75" customHeight="1">
      <c r="B825" s="394" t="s">
        <v>1272</v>
      </c>
      <c r="C825" s="395">
        <v>38074871000122</v>
      </c>
      <c r="D825" s="396" t="s">
        <v>24</v>
      </c>
      <c r="E825" s="396" t="s">
        <v>912</v>
      </c>
      <c r="F825" s="396" t="s">
        <v>915</v>
      </c>
      <c r="G825" s="397" t="s">
        <v>62</v>
      </c>
      <c r="H825" s="397" t="s">
        <v>1692</v>
      </c>
      <c r="I825" s="397" t="s">
        <v>62</v>
      </c>
      <c r="J825" s="397" t="s">
        <v>907</v>
      </c>
      <c r="K825" s="398" t="s">
        <v>81</v>
      </c>
      <c r="L825" s="399"/>
      <c r="M825" s="399" t="s">
        <v>1775</v>
      </c>
      <c r="N825" s="398">
        <v>568651</v>
      </c>
      <c r="O825" s="398" t="s">
        <v>1675</v>
      </c>
      <c r="P825" s="402">
        <v>44188</v>
      </c>
      <c r="Q825" s="403">
        <v>11222343.470000001</v>
      </c>
      <c r="R825" s="403">
        <v>11143250.034563495</v>
      </c>
      <c r="S825" s="398">
        <v>32</v>
      </c>
      <c r="T825" s="400">
        <v>2.2322906338696935E-2</v>
      </c>
      <c r="U825" s="400">
        <v>0.2885725672557326</v>
      </c>
      <c r="V825" s="400">
        <v>1.9041133638801666E-2</v>
      </c>
      <c r="W825" s="400">
        <v>0.18666677817082392</v>
      </c>
      <c r="X825" s="400" t="s">
        <v>1781</v>
      </c>
      <c r="Y825" s="400" t="s">
        <v>1781</v>
      </c>
      <c r="Z825" s="400" t="s">
        <v>1781</v>
      </c>
      <c r="AA825" s="400" t="s">
        <v>1781</v>
      </c>
      <c r="AB825" s="400">
        <v>4.4027664002613966E-2</v>
      </c>
      <c r="AC825" s="404">
        <v>-1.7562719161869063</v>
      </c>
      <c r="AD825" s="607">
        <v>38051359000160</v>
      </c>
      <c r="AE825" s="401" t="s">
        <v>214</v>
      </c>
      <c r="AF825" s="401" t="s">
        <v>1051</v>
      </c>
      <c r="AG825" s="405" t="s">
        <v>1051</v>
      </c>
      <c r="AH825" s="405" t="s">
        <v>1019</v>
      </c>
      <c r="AI825" s="405">
        <v>10000</v>
      </c>
      <c r="AJ825" s="405">
        <v>10000</v>
      </c>
      <c r="AK825" s="405">
        <v>10000</v>
      </c>
      <c r="AL825" s="400">
        <v>1.1000000000000001E-2</v>
      </c>
      <c r="AM825" s="400">
        <v>0.1</v>
      </c>
      <c r="AN825" s="400" t="s">
        <v>1086</v>
      </c>
      <c r="AO825" s="401" t="s">
        <v>1675</v>
      </c>
      <c r="AP825" s="401" t="s">
        <v>24</v>
      </c>
      <c r="AQ825" s="407" t="s">
        <v>977</v>
      </c>
      <c r="AR825" s="400">
        <v>2.5666666666666663E-3</v>
      </c>
      <c r="AS825" s="400">
        <v>2.5666666666666663E-3</v>
      </c>
      <c r="AT825" s="400"/>
      <c r="AX825" s="226"/>
      <c r="AY825" s="212"/>
      <c r="AZ825" s="212"/>
      <c r="BA825" s="212"/>
      <c r="BB825" s="214"/>
      <c r="BC825" s="212"/>
      <c r="BD825" s="212"/>
      <c r="BE825" s="212"/>
      <c r="BF825" s="212"/>
      <c r="BG825" s="214"/>
      <c r="BH825" s="214"/>
      <c r="BI825" s="227"/>
      <c r="BJ825" s="227"/>
      <c r="BK825" s="227"/>
      <c r="BL825" s="214"/>
      <c r="BM825" s="214"/>
      <c r="BN825" s="214"/>
      <c r="BO825" s="214"/>
      <c r="BP825" s="214"/>
      <c r="BQ825" s="214"/>
      <c r="BR825" s="214"/>
      <c r="BS825" s="214"/>
      <c r="BT825" s="215"/>
      <c r="BU825" s="216"/>
      <c r="BV825" s="217"/>
      <c r="BW825" s="213"/>
    </row>
    <row r="826" spans="2:75" ht="15.75" customHeight="1">
      <c r="B826" s="394" t="s">
        <v>1273</v>
      </c>
      <c r="C826" s="395">
        <v>38074843000105</v>
      </c>
      <c r="D826" s="396" t="s">
        <v>24</v>
      </c>
      <c r="E826" s="396" t="s">
        <v>912</v>
      </c>
      <c r="F826" s="396" t="s">
        <v>915</v>
      </c>
      <c r="G826" s="397" t="s">
        <v>62</v>
      </c>
      <c r="H826" s="397" t="s">
        <v>1693</v>
      </c>
      <c r="I826" s="397" t="s">
        <v>62</v>
      </c>
      <c r="J826" s="397" t="s">
        <v>907</v>
      </c>
      <c r="K826" s="398" t="s">
        <v>82</v>
      </c>
      <c r="L826" s="399"/>
      <c r="M826" s="399" t="s">
        <v>1775</v>
      </c>
      <c r="N826" s="398">
        <v>568686</v>
      </c>
      <c r="O826" s="398" t="s">
        <v>1675</v>
      </c>
      <c r="P826" s="402">
        <v>44188</v>
      </c>
      <c r="Q826" s="403">
        <v>20132688</v>
      </c>
      <c r="R826" s="403">
        <v>21443329.176984128</v>
      </c>
      <c r="S826" s="398">
        <v>32</v>
      </c>
      <c r="T826" s="400">
        <v>-0.10554858942848411</v>
      </c>
      <c r="U826" s="400">
        <v>-1.3644472166600912</v>
      </c>
      <c r="V826" s="400">
        <v>-5.373394834548717E-2</v>
      </c>
      <c r="W826" s="400">
        <v>-0.52677236588529153</v>
      </c>
      <c r="X826" s="400" t="s">
        <v>1781</v>
      </c>
      <c r="Y826" s="400" t="s">
        <v>1781</v>
      </c>
      <c r="Z826" s="400" t="s">
        <v>1781</v>
      </c>
      <c r="AA826" s="400" t="s">
        <v>1781</v>
      </c>
      <c r="AB826" s="400">
        <v>0.1616564496796111</v>
      </c>
      <c r="AC826" s="404">
        <v>-0.86216460192133282</v>
      </c>
      <c r="AD826" s="607">
        <v>38051359000160</v>
      </c>
      <c r="AE826" s="401" t="s">
        <v>214</v>
      </c>
      <c r="AF826" s="401" t="s">
        <v>1051</v>
      </c>
      <c r="AG826" s="405" t="s">
        <v>1051</v>
      </c>
      <c r="AH826" s="405" t="s">
        <v>1019</v>
      </c>
      <c r="AI826" s="405">
        <v>10000</v>
      </c>
      <c r="AJ826" s="405">
        <v>10000</v>
      </c>
      <c r="AK826" s="405">
        <v>10000</v>
      </c>
      <c r="AL826" s="400">
        <v>1.1000000000000001E-2</v>
      </c>
      <c r="AM826" s="400">
        <v>0.1</v>
      </c>
      <c r="AN826" s="400" t="s">
        <v>1086</v>
      </c>
      <c r="AO826" s="401" t="s">
        <v>1675</v>
      </c>
      <c r="AP826" s="401" t="s">
        <v>24</v>
      </c>
      <c r="AQ826" s="407" t="s">
        <v>977</v>
      </c>
      <c r="AR826" s="400" t="s">
        <v>62</v>
      </c>
      <c r="AS826" s="400" t="s">
        <v>62</v>
      </c>
      <c r="AT826" s="400"/>
      <c r="AX826" s="226"/>
      <c r="AY826" s="212"/>
      <c r="AZ826" s="212"/>
      <c r="BA826" s="212"/>
      <c r="BB826" s="214"/>
      <c r="BC826" s="212"/>
      <c r="BD826" s="212"/>
      <c r="BE826" s="212"/>
      <c r="BF826" s="212"/>
      <c r="BG826" s="214"/>
      <c r="BH826" s="214"/>
      <c r="BI826" s="227"/>
      <c r="BJ826" s="227"/>
      <c r="BK826" s="227"/>
      <c r="BL826" s="214"/>
      <c r="BM826" s="214"/>
      <c r="BN826" s="214"/>
      <c r="BO826" s="214"/>
      <c r="BP826" s="214"/>
      <c r="BQ826" s="214"/>
      <c r="BR826" s="214"/>
      <c r="BS826" s="214"/>
      <c r="BT826" s="215"/>
      <c r="BU826" s="216"/>
      <c r="BV826" s="217"/>
      <c r="BW826" s="213"/>
    </row>
    <row r="827" spans="2:75" ht="15.75" customHeight="1">
      <c r="B827" s="394" t="s">
        <v>468</v>
      </c>
      <c r="C827" s="395">
        <v>13143673000142</v>
      </c>
      <c r="D827" s="396" t="s">
        <v>24</v>
      </c>
      <c r="E827" s="396" t="s">
        <v>911</v>
      </c>
      <c r="F827" s="396" t="s">
        <v>915</v>
      </c>
      <c r="G827" s="397" t="s">
        <v>62</v>
      </c>
      <c r="H827" s="397" t="s">
        <v>1692</v>
      </c>
      <c r="I827" s="397" t="s">
        <v>62</v>
      </c>
      <c r="J827" s="397"/>
      <c r="K827" s="398" t="s">
        <v>81</v>
      </c>
      <c r="L827" s="399"/>
      <c r="M827" s="399" t="s">
        <v>1775</v>
      </c>
      <c r="N827" s="398">
        <v>272922</v>
      </c>
      <c r="O827" s="398" t="s">
        <v>1675</v>
      </c>
      <c r="P827" s="402">
        <v>40660</v>
      </c>
      <c r="Q827" s="403">
        <v>18854142.390000001</v>
      </c>
      <c r="R827" s="403">
        <v>17992472.482261911</v>
      </c>
      <c r="S827" s="398">
        <v>32</v>
      </c>
      <c r="T827" s="400">
        <v>5.5832906725838072E-2</v>
      </c>
      <c r="U827" s="400">
        <v>0.72176288278802392</v>
      </c>
      <c r="V827" s="400">
        <v>6.7025986454859465E-2</v>
      </c>
      <c r="W827" s="400">
        <v>0.65707878441408274</v>
      </c>
      <c r="X827" s="400">
        <v>0.15306164072596062</v>
      </c>
      <c r="Y827" s="400">
        <v>1.1606942268867821</v>
      </c>
      <c r="Z827" s="400">
        <v>0.24091301062576043</v>
      </c>
      <c r="AA827" s="400">
        <v>1.3694276535671326</v>
      </c>
      <c r="AB827" s="400">
        <v>3.2115119662256789E-2</v>
      </c>
      <c r="AC827" s="404">
        <v>-0.98876821200947551</v>
      </c>
      <c r="AD827" s="607" t="s">
        <v>62</v>
      </c>
      <c r="AE827" s="401" t="s">
        <v>279</v>
      </c>
      <c r="AF827" s="401" t="s">
        <v>1018</v>
      </c>
      <c r="AG827" s="405" t="s">
        <v>1835</v>
      </c>
      <c r="AH827" s="405" t="s">
        <v>1019</v>
      </c>
      <c r="AI827" s="405">
        <v>0</v>
      </c>
      <c r="AJ827" s="405">
        <v>0</v>
      </c>
      <c r="AK827" s="405">
        <v>0</v>
      </c>
      <c r="AL827" s="400">
        <v>6.5000000000000006E-3</v>
      </c>
      <c r="AM827" s="400">
        <v>0.1</v>
      </c>
      <c r="AN827" s="400" t="s">
        <v>103</v>
      </c>
      <c r="AO827" s="401" t="s">
        <v>1678</v>
      </c>
      <c r="AP827" s="401" t="s">
        <v>24</v>
      </c>
      <c r="AQ827" s="407" t="s">
        <v>966</v>
      </c>
      <c r="AR827" s="400" t="s">
        <v>62</v>
      </c>
      <c r="AS827" s="400" t="s">
        <v>62</v>
      </c>
      <c r="AT827" s="400"/>
      <c r="AX827" s="226"/>
      <c r="AY827" s="212"/>
      <c r="AZ827" s="212"/>
      <c r="BA827" s="212"/>
      <c r="BB827" s="214"/>
      <c r="BC827" s="212"/>
      <c r="BD827" s="212"/>
      <c r="BE827" s="212"/>
      <c r="BF827" s="212"/>
      <c r="BG827" s="214"/>
      <c r="BH827" s="214"/>
      <c r="BI827" s="227"/>
      <c r="BJ827" s="227"/>
      <c r="BK827" s="227"/>
      <c r="BL827" s="214"/>
      <c r="BM827" s="214"/>
      <c r="BN827" s="214"/>
      <c r="BO827" s="214"/>
      <c r="BP827" s="214"/>
      <c r="BQ827" s="214"/>
      <c r="BR827" s="214"/>
      <c r="BS827" s="214"/>
      <c r="BT827" s="215"/>
      <c r="BU827" s="216"/>
      <c r="BV827" s="217"/>
      <c r="BW827" s="213"/>
    </row>
    <row r="828" spans="2:75" ht="15.75" customHeight="1">
      <c r="B828" s="394" t="s">
        <v>1440</v>
      </c>
      <c r="C828" s="395">
        <v>35342982000184</v>
      </c>
      <c r="D828" s="396" t="s">
        <v>24</v>
      </c>
      <c r="E828" s="396" t="s">
        <v>911</v>
      </c>
      <c r="F828" s="396" t="s">
        <v>915</v>
      </c>
      <c r="G828" s="397" t="s">
        <v>62</v>
      </c>
      <c r="H828" s="397" t="s">
        <v>1692</v>
      </c>
      <c r="I828" s="397" t="s">
        <v>62</v>
      </c>
      <c r="J828" s="397" t="s">
        <v>904</v>
      </c>
      <c r="K828" s="398" t="s">
        <v>81</v>
      </c>
      <c r="L828" s="399"/>
      <c r="M828" s="399" t="s">
        <v>62</v>
      </c>
      <c r="N828" s="398">
        <v>522643</v>
      </c>
      <c r="O828" s="398" t="s">
        <v>1675</v>
      </c>
      <c r="P828" s="402">
        <v>43844</v>
      </c>
      <c r="Q828" s="403">
        <v>246234221.80000001</v>
      </c>
      <c r="R828" s="403">
        <v>256874224.49206358</v>
      </c>
      <c r="S828" s="398">
        <v>32</v>
      </c>
      <c r="T828" s="400">
        <v>7.9307193868736636E-2</v>
      </c>
      <c r="U828" s="400">
        <v>1.0252195744277515</v>
      </c>
      <c r="V828" s="400">
        <v>8.6438831920282677E-2</v>
      </c>
      <c r="W828" s="400">
        <v>0.84738958139175136</v>
      </c>
      <c r="X828" s="400">
        <v>0.11082214172020577</v>
      </c>
      <c r="Y828" s="400">
        <v>0.84038443267552621</v>
      </c>
      <c r="Z828" s="400" t="s">
        <v>1781</v>
      </c>
      <c r="AA828" s="400" t="s">
        <v>1781</v>
      </c>
      <c r="AB828" s="400">
        <v>3.5134417247719138E-2</v>
      </c>
      <c r="AC828" s="404">
        <v>-0.38760138752373402</v>
      </c>
      <c r="AD828" s="607">
        <v>35618031000195</v>
      </c>
      <c r="AE828" s="401" t="s">
        <v>107</v>
      </c>
      <c r="AF828" s="401" t="s">
        <v>1018</v>
      </c>
      <c r="AG828" s="405" t="s">
        <v>1835</v>
      </c>
      <c r="AH828" s="405" t="s">
        <v>1024</v>
      </c>
      <c r="AI828" s="405">
        <v>1000</v>
      </c>
      <c r="AJ828" s="405">
        <v>1000</v>
      </c>
      <c r="AK828" s="405">
        <v>0</v>
      </c>
      <c r="AL828" s="400">
        <v>0</v>
      </c>
      <c r="AM828" s="400" t="s">
        <v>62</v>
      </c>
      <c r="AN828" s="400" t="s">
        <v>62</v>
      </c>
      <c r="AO828" s="401" t="s">
        <v>1678</v>
      </c>
      <c r="AP828" s="401" t="s">
        <v>24</v>
      </c>
      <c r="AQ828" s="407" t="s">
        <v>966</v>
      </c>
      <c r="AR828" s="400">
        <v>5.0000000000000001E-3</v>
      </c>
      <c r="AS828" s="400">
        <v>5.0000000000000001E-3</v>
      </c>
      <c r="AT828" s="400"/>
      <c r="AX828" s="226"/>
      <c r="AY828" s="212"/>
      <c r="AZ828" s="212"/>
      <c r="BA828" s="212"/>
      <c r="BB828" s="214"/>
      <c r="BC828" s="212"/>
      <c r="BD828" s="212"/>
      <c r="BE828" s="212"/>
      <c r="BF828" s="212"/>
      <c r="BG828" s="214"/>
      <c r="BH828" s="214"/>
      <c r="BI828" s="227"/>
      <c r="BJ828" s="227"/>
      <c r="BK828" s="227"/>
      <c r="BL828" s="214"/>
      <c r="BM828" s="214"/>
      <c r="BN828" s="214"/>
      <c r="BO828" s="214"/>
      <c r="BP828" s="214"/>
      <c r="BQ828" s="214"/>
      <c r="BR828" s="214"/>
      <c r="BS828" s="214"/>
      <c r="BT828" s="215"/>
      <c r="BU828" s="216"/>
      <c r="BV828" s="217"/>
      <c r="BW828" s="213"/>
    </row>
    <row r="829" spans="2:75" ht="15.75" customHeight="1">
      <c r="B829" s="394" t="s">
        <v>592</v>
      </c>
      <c r="C829" s="395">
        <v>28289215000193</v>
      </c>
      <c r="D829" s="396" t="s">
        <v>24</v>
      </c>
      <c r="E829" s="396" t="s">
        <v>911</v>
      </c>
      <c r="F829" s="396" t="s">
        <v>915</v>
      </c>
      <c r="G829" s="397" t="s">
        <v>62</v>
      </c>
      <c r="H829" s="397" t="s">
        <v>1692</v>
      </c>
      <c r="I829" s="397" t="s">
        <v>62</v>
      </c>
      <c r="J829" s="397"/>
      <c r="K829" s="398" t="s">
        <v>81</v>
      </c>
      <c r="L829" s="399"/>
      <c r="M829" s="399" t="s">
        <v>62</v>
      </c>
      <c r="N829" s="398">
        <v>472921</v>
      </c>
      <c r="O829" s="398" t="s">
        <v>1675</v>
      </c>
      <c r="P829" s="402">
        <v>43313</v>
      </c>
      <c r="Q829" s="403">
        <v>287761693.93000001</v>
      </c>
      <c r="R829" s="403">
        <v>493958731.2935313</v>
      </c>
      <c r="S829" s="398">
        <v>32</v>
      </c>
      <c r="T829" s="400">
        <v>0.11729166216461451</v>
      </c>
      <c r="U829" s="400">
        <v>1.5162522099490503</v>
      </c>
      <c r="V829" s="400">
        <v>0.10855016686552532</v>
      </c>
      <c r="W829" s="400">
        <v>1.064154598306162</v>
      </c>
      <c r="X829" s="400">
        <v>0.1083677743166267</v>
      </c>
      <c r="Y829" s="400">
        <v>0.82177251879245394</v>
      </c>
      <c r="Z829" s="400">
        <v>0.2052298158150303</v>
      </c>
      <c r="AA829" s="400">
        <v>1.166592806190019</v>
      </c>
      <c r="AB829" s="400">
        <v>3.4280830799044024E-2</v>
      </c>
      <c r="AC829" s="404">
        <v>0.18981142577952761</v>
      </c>
      <c r="AD829" s="607">
        <v>29300722000143</v>
      </c>
      <c r="AE829" s="401" t="s">
        <v>462</v>
      </c>
      <c r="AF829" s="401" t="s">
        <v>462</v>
      </c>
      <c r="AG829" s="405" t="s">
        <v>1839</v>
      </c>
      <c r="AH829" s="405" t="s">
        <v>1024</v>
      </c>
      <c r="AI829" s="405">
        <v>5000</v>
      </c>
      <c r="AJ829" s="405">
        <v>500</v>
      </c>
      <c r="AK829" s="405">
        <v>100</v>
      </c>
      <c r="AL829" s="400">
        <v>0.02</v>
      </c>
      <c r="AM829" s="400">
        <v>0.2</v>
      </c>
      <c r="AN829" s="400" t="s">
        <v>103</v>
      </c>
      <c r="AO829" s="401" t="s">
        <v>1678</v>
      </c>
      <c r="AP829" s="401" t="s">
        <v>24</v>
      </c>
      <c r="AQ829" s="407" t="s">
        <v>966</v>
      </c>
      <c r="AR829" s="400">
        <v>4.0000000000000001E-3</v>
      </c>
      <c r="AS829" s="400">
        <v>4.0000000000000001E-3</v>
      </c>
      <c r="AT829" s="400"/>
      <c r="AX829" s="226"/>
      <c r="AY829" s="212"/>
      <c r="AZ829" s="212"/>
      <c r="BA829" s="212"/>
      <c r="BB829" s="214"/>
      <c r="BC829" s="212"/>
      <c r="BD829" s="212"/>
      <c r="BE829" s="212"/>
      <c r="BF829" s="212"/>
      <c r="BG829" s="214"/>
      <c r="BH829" s="214"/>
      <c r="BI829" s="227"/>
      <c r="BJ829" s="227"/>
      <c r="BK829" s="227"/>
      <c r="BL829" s="214"/>
      <c r="BM829" s="214"/>
      <c r="BN829" s="214"/>
      <c r="BO829" s="214"/>
      <c r="BP829" s="214"/>
      <c r="BQ829" s="214"/>
      <c r="BR829" s="214"/>
      <c r="BS829" s="214"/>
      <c r="BT829" s="215"/>
      <c r="BU829" s="216"/>
      <c r="BV829" s="217"/>
      <c r="BW829" s="213"/>
    </row>
    <row r="830" spans="2:75" ht="15.75" customHeight="1">
      <c r="B830" s="394" t="s">
        <v>1519</v>
      </c>
      <c r="C830" s="395">
        <v>20391600000135</v>
      </c>
      <c r="D830" s="396" t="s">
        <v>24</v>
      </c>
      <c r="E830" s="396" t="s">
        <v>911</v>
      </c>
      <c r="F830" s="396" t="s">
        <v>915</v>
      </c>
      <c r="G830" s="397" t="s">
        <v>62</v>
      </c>
      <c r="H830" s="397" t="s">
        <v>1183</v>
      </c>
      <c r="I830" s="397" t="s">
        <v>62</v>
      </c>
      <c r="J830" s="397"/>
      <c r="K830" s="398" t="s">
        <v>81</v>
      </c>
      <c r="L830" s="399"/>
      <c r="M830" s="399" t="s">
        <v>1775</v>
      </c>
      <c r="N830" s="398">
        <v>383791</v>
      </c>
      <c r="O830" s="398" t="s">
        <v>1675</v>
      </c>
      <c r="P830" s="402">
        <v>41974</v>
      </c>
      <c r="Q830" s="403">
        <v>11067822.880000001</v>
      </c>
      <c r="R830" s="403">
        <v>15953776.924603179</v>
      </c>
      <c r="S830" s="398">
        <v>32</v>
      </c>
      <c r="T830" s="400">
        <v>0.15266391520410316</v>
      </c>
      <c r="U830" s="400">
        <v>1.9735162289952581</v>
      </c>
      <c r="V830" s="400">
        <v>0.13053240533892807</v>
      </c>
      <c r="W830" s="400">
        <v>1.2796540381321124</v>
      </c>
      <c r="X830" s="400">
        <v>0.14481641430603154</v>
      </c>
      <c r="Y830" s="400">
        <v>1.0981691771120945</v>
      </c>
      <c r="Z830" s="400">
        <v>0.24845397263274038</v>
      </c>
      <c r="AA830" s="400">
        <v>1.4122929263061768</v>
      </c>
      <c r="AB830" s="400">
        <v>5.3842027806971504E-2</v>
      </c>
      <c r="AC830" s="404">
        <v>0.50162673838664018</v>
      </c>
      <c r="AD830" s="607">
        <v>10347249000121</v>
      </c>
      <c r="AE830" s="401" t="s">
        <v>462</v>
      </c>
      <c r="AF830" s="401" t="s">
        <v>462</v>
      </c>
      <c r="AG830" s="405" t="s">
        <v>1839</v>
      </c>
      <c r="AH830" s="405" t="s">
        <v>1024</v>
      </c>
      <c r="AI830" s="405">
        <v>5000</v>
      </c>
      <c r="AJ830" s="405">
        <v>500</v>
      </c>
      <c r="AK830" s="405">
        <v>100</v>
      </c>
      <c r="AL830" s="400">
        <v>0</v>
      </c>
      <c r="AM830" s="400" t="s">
        <v>62</v>
      </c>
      <c r="AN830" s="400" t="s">
        <v>103</v>
      </c>
      <c r="AO830" s="401" t="s">
        <v>1678</v>
      </c>
      <c r="AP830" s="401" t="s">
        <v>24</v>
      </c>
      <c r="AQ830" s="407" t="s">
        <v>966</v>
      </c>
      <c r="AR830" s="400" t="s">
        <v>62</v>
      </c>
      <c r="AS830" s="400" t="s">
        <v>62</v>
      </c>
      <c r="AT830" s="400"/>
      <c r="AX830" s="226"/>
      <c r="AY830" s="212"/>
      <c r="AZ830" s="212"/>
      <c r="BA830" s="212"/>
      <c r="BB830" s="214"/>
      <c r="BC830" s="212"/>
      <c r="BD830" s="212"/>
      <c r="BE830" s="212"/>
      <c r="BF830" s="212"/>
      <c r="BG830" s="214"/>
      <c r="BH830" s="214"/>
      <c r="BI830" s="227"/>
      <c r="BJ830" s="227"/>
      <c r="BK830" s="227"/>
      <c r="BL830" s="214"/>
      <c r="BM830" s="214"/>
      <c r="BN830" s="214"/>
      <c r="BO830" s="214"/>
      <c r="BP830" s="214"/>
      <c r="BQ830" s="214"/>
      <c r="BR830" s="214"/>
      <c r="BS830" s="214"/>
      <c r="BT830" s="215"/>
      <c r="BU830" s="216"/>
      <c r="BV830" s="217"/>
      <c r="BW830" s="213"/>
    </row>
    <row r="831" spans="2:75" ht="15.75" customHeight="1">
      <c r="B831" s="394" t="s">
        <v>804</v>
      </c>
      <c r="C831" s="395">
        <v>37093442000130</v>
      </c>
      <c r="D831" s="396" t="s">
        <v>24</v>
      </c>
      <c r="E831" s="396" t="s">
        <v>911</v>
      </c>
      <c r="F831" s="396" t="s">
        <v>915</v>
      </c>
      <c r="G831" s="397" t="s">
        <v>62</v>
      </c>
      <c r="H831" s="397" t="s">
        <v>1692</v>
      </c>
      <c r="I831" s="397" t="s">
        <v>62</v>
      </c>
      <c r="J831" s="397"/>
      <c r="K831" s="398" t="s">
        <v>81</v>
      </c>
      <c r="L831" s="399"/>
      <c r="M831" s="399" t="s">
        <v>62</v>
      </c>
      <c r="N831" s="398">
        <v>559172</v>
      </c>
      <c r="O831" s="398" t="s">
        <v>1675</v>
      </c>
      <c r="P831" s="402">
        <v>44138</v>
      </c>
      <c r="Q831" s="403">
        <v>222282043.72999999</v>
      </c>
      <c r="R831" s="403">
        <v>399501205.9189285</v>
      </c>
      <c r="S831" s="398">
        <v>32</v>
      </c>
      <c r="T831" s="400">
        <v>9.5875081392100991E-2</v>
      </c>
      <c r="U831" s="400">
        <v>1.2393958901852344</v>
      </c>
      <c r="V831" s="400">
        <v>6.1992692767061985E-2</v>
      </c>
      <c r="W831" s="400">
        <v>0.60773567627192338</v>
      </c>
      <c r="X831" s="400" t="s">
        <v>1781</v>
      </c>
      <c r="Y831" s="400" t="s">
        <v>1781</v>
      </c>
      <c r="Z831" s="400" t="s">
        <v>1781</v>
      </c>
      <c r="AA831" s="400" t="s">
        <v>1781</v>
      </c>
      <c r="AB831" s="400">
        <v>2.6543429073329673E-2</v>
      </c>
      <c r="AC831" s="404">
        <v>-1.3806369249060106</v>
      </c>
      <c r="AD831" s="607">
        <v>37092411000164</v>
      </c>
      <c r="AE831" s="401" t="s">
        <v>462</v>
      </c>
      <c r="AF831" s="401" t="s">
        <v>462</v>
      </c>
      <c r="AG831" s="405" t="s">
        <v>1839</v>
      </c>
      <c r="AH831" s="405" t="s">
        <v>1024</v>
      </c>
      <c r="AI831" s="405">
        <v>5000</v>
      </c>
      <c r="AJ831" s="405">
        <v>0</v>
      </c>
      <c r="AK831" s="405">
        <v>0</v>
      </c>
      <c r="AL831" s="400">
        <v>0.02</v>
      </c>
      <c r="AM831" s="400">
        <v>0.2</v>
      </c>
      <c r="AN831" s="400" t="s">
        <v>103</v>
      </c>
      <c r="AO831" s="401" t="s">
        <v>1678</v>
      </c>
      <c r="AP831" s="401" t="s">
        <v>24</v>
      </c>
      <c r="AQ831" s="407" t="s">
        <v>966</v>
      </c>
      <c r="AR831" s="400">
        <v>4.0000000000000001E-3</v>
      </c>
      <c r="AS831" s="400">
        <v>4.0000000000000001E-3</v>
      </c>
      <c r="AT831" s="400"/>
      <c r="AX831" s="226"/>
      <c r="AY831" s="212"/>
      <c r="AZ831" s="212"/>
      <c r="BA831" s="212"/>
      <c r="BB831" s="214"/>
      <c r="BC831" s="212"/>
      <c r="BD831" s="212"/>
      <c r="BE831" s="212"/>
      <c r="BF831" s="212"/>
      <c r="BG831" s="214"/>
      <c r="BH831" s="214"/>
      <c r="BI831" s="227"/>
      <c r="BJ831" s="227"/>
      <c r="BK831" s="227"/>
      <c r="BL831" s="214"/>
      <c r="BM831" s="214"/>
      <c r="BN831" s="214"/>
      <c r="BO831" s="214"/>
      <c r="BP831" s="214"/>
      <c r="BQ831" s="214"/>
      <c r="BR831" s="214"/>
      <c r="BS831" s="214"/>
      <c r="BT831" s="215"/>
      <c r="BU831" s="216"/>
      <c r="BV831" s="217"/>
      <c r="BW831" s="213"/>
    </row>
    <row r="832" spans="2:75" ht="15.75" customHeight="1">
      <c r="B832" s="394" t="s">
        <v>594</v>
      </c>
      <c r="C832" s="395">
        <v>26305892000122</v>
      </c>
      <c r="D832" s="396" t="s">
        <v>24</v>
      </c>
      <c r="E832" s="396" t="s">
        <v>911</v>
      </c>
      <c r="F832" s="396" t="s">
        <v>915</v>
      </c>
      <c r="G832" s="397" t="s">
        <v>62</v>
      </c>
      <c r="H832" s="397" t="s">
        <v>1692</v>
      </c>
      <c r="I832" s="397" t="s">
        <v>62</v>
      </c>
      <c r="J832" s="397"/>
      <c r="K832" s="398" t="s">
        <v>81</v>
      </c>
      <c r="L832" s="399"/>
      <c r="M832" s="399" t="s">
        <v>62</v>
      </c>
      <c r="N832" s="398">
        <v>503746</v>
      </c>
      <c r="O832" s="398" t="s">
        <v>1675</v>
      </c>
      <c r="P832" s="402">
        <v>43678</v>
      </c>
      <c r="Q832" s="403">
        <v>375282912.88</v>
      </c>
      <c r="R832" s="403">
        <v>770396014.53658772</v>
      </c>
      <c r="S832" s="398">
        <v>32</v>
      </c>
      <c r="T832" s="400">
        <v>7.007464461691737E-2</v>
      </c>
      <c r="U832" s="400">
        <v>0.90586860822789061</v>
      </c>
      <c r="V832" s="400">
        <v>6.5289946750618721E-2</v>
      </c>
      <c r="W832" s="400">
        <v>0.64005979045529426</v>
      </c>
      <c r="X832" s="400">
        <v>6.5397245783646252E-2</v>
      </c>
      <c r="Y832" s="400">
        <v>0.49591919487702046</v>
      </c>
      <c r="Z832" s="400">
        <v>0.19651969402334979</v>
      </c>
      <c r="AA832" s="400">
        <v>1.1170816502068579</v>
      </c>
      <c r="AB832" s="400">
        <v>4.5968426462120973E-2</v>
      </c>
      <c r="AC832" s="404">
        <v>-0.71450715896953776</v>
      </c>
      <c r="AD832" s="607">
        <v>32666303000134</v>
      </c>
      <c r="AE832" s="401" t="s">
        <v>462</v>
      </c>
      <c r="AF832" s="401" t="s">
        <v>462</v>
      </c>
      <c r="AG832" s="405" t="s">
        <v>1839</v>
      </c>
      <c r="AH832" s="405" t="s">
        <v>1024</v>
      </c>
      <c r="AI832" s="405">
        <v>5000</v>
      </c>
      <c r="AJ832" s="405">
        <v>500</v>
      </c>
      <c r="AK832" s="405">
        <v>100</v>
      </c>
      <c r="AL832" s="400">
        <v>0.02</v>
      </c>
      <c r="AM832" s="400">
        <v>0.2</v>
      </c>
      <c r="AN832" s="400" t="s">
        <v>103</v>
      </c>
      <c r="AO832" s="401" t="s">
        <v>1678</v>
      </c>
      <c r="AP832" s="401" t="s">
        <v>24</v>
      </c>
      <c r="AQ832" s="407" t="s">
        <v>966</v>
      </c>
      <c r="AR832" s="400">
        <v>4.0000000000000001E-3</v>
      </c>
      <c r="AS832" s="400">
        <v>4.0000000000000001E-3</v>
      </c>
      <c r="AT832" s="400"/>
      <c r="AX832" s="226"/>
      <c r="AY832" s="212"/>
      <c r="AZ832" s="212"/>
      <c r="BA832" s="212"/>
      <c r="BB832" s="214"/>
      <c r="BC832" s="212"/>
      <c r="BD832" s="212"/>
      <c r="BE832" s="212"/>
      <c r="BF832" s="212"/>
      <c r="BG832" s="214"/>
      <c r="BH832" s="214"/>
      <c r="BI832" s="227"/>
      <c r="BJ832" s="227"/>
      <c r="BK832" s="227"/>
      <c r="BL832" s="214"/>
      <c r="BM832" s="214"/>
      <c r="BN832" s="214"/>
      <c r="BO832" s="214"/>
      <c r="BP832" s="214"/>
      <c r="BQ832" s="214"/>
      <c r="BR832" s="214"/>
      <c r="BS832" s="214"/>
      <c r="BT832" s="215"/>
      <c r="BU832" s="216"/>
      <c r="BV832" s="217"/>
      <c r="BW832" s="213"/>
    </row>
    <row r="833" spans="2:75" ht="15.75" customHeight="1">
      <c r="B833" s="394" t="s">
        <v>820</v>
      </c>
      <c r="C833" s="395">
        <v>42774128000152</v>
      </c>
      <c r="D833" s="396" t="s">
        <v>24</v>
      </c>
      <c r="E833" s="396" t="s">
        <v>911</v>
      </c>
      <c r="F833" s="396" t="s">
        <v>915</v>
      </c>
      <c r="G833" s="397" t="s">
        <v>62</v>
      </c>
      <c r="H833" s="397" t="s">
        <v>1693</v>
      </c>
      <c r="I833" s="397" t="s">
        <v>62</v>
      </c>
      <c r="J833" s="397"/>
      <c r="K833" s="398" t="s">
        <v>81</v>
      </c>
      <c r="L833" s="399"/>
      <c r="M833" s="399" t="s">
        <v>62</v>
      </c>
      <c r="N833" s="398">
        <v>604951</v>
      </c>
      <c r="O833" s="398" t="s">
        <v>1675</v>
      </c>
      <c r="P833" s="402">
        <v>44407</v>
      </c>
      <c r="Q833" s="403">
        <v>20826902.66</v>
      </c>
      <c r="R833" s="403">
        <v>10339755.983015873</v>
      </c>
      <c r="S833" s="398">
        <v>32</v>
      </c>
      <c r="T833" s="400">
        <v>9.3558231098661127E-2</v>
      </c>
      <c r="U833" s="400">
        <v>1.2094455142359275</v>
      </c>
      <c r="V833" s="400">
        <v>9.0347482805883228E-2</v>
      </c>
      <c r="W833" s="400">
        <v>0.88570742956455106</v>
      </c>
      <c r="X833" s="400" t="s">
        <v>1781</v>
      </c>
      <c r="Y833" s="400" t="s">
        <v>1781</v>
      </c>
      <c r="Z833" s="400" t="s">
        <v>1781</v>
      </c>
      <c r="AA833" s="400" t="s">
        <v>1781</v>
      </c>
      <c r="AB833" s="400">
        <v>5.7157521986226062E-2</v>
      </c>
      <c r="AC833" s="404">
        <v>-0.15766282312984473</v>
      </c>
      <c r="AD833" s="607">
        <v>42747269000186</v>
      </c>
      <c r="AE833" s="401" t="s">
        <v>821</v>
      </c>
      <c r="AF833" s="401" t="s">
        <v>1018</v>
      </c>
      <c r="AG833" s="405" t="s">
        <v>1835</v>
      </c>
      <c r="AH833" s="405" t="s">
        <v>1019</v>
      </c>
      <c r="AI833" s="405">
        <v>5000</v>
      </c>
      <c r="AJ833" s="405">
        <v>1000</v>
      </c>
      <c r="AK833" s="405">
        <v>5000</v>
      </c>
      <c r="AL833" s="400">
        <v>1.9E-2</v>
      </c>
      <c r="AM833" s="400">
        <v>0.2</v>
      </c>
      <c r="AN833" s="400" t="s">
        <v>62</v>
      </c>
      <c r="AO833" s="401" t="s">
        <v>1678</v>
      </c>
      <c r="AP833" s="401" t="s">
        <v>24</v>
      </c>
      <c r="AQ833" s="407" t="s">
        <v>966</v>
      </c>
      <c r="AR833" s="400">
        <v>6.3333333333333332E-3</v>
      </c>
      <c r="AS833" s="400">
        <v>6.3333333333333332E-3</v>
      </c>
      <c r="AT833" s="400"/>
      <c r="AX833" s="226"/>
      <c r="AY833" s="212"/>
      <c r="AZ833" s="212"/>
      <c r="BA833" s="212"/>
      <c r="BB833" s="214"/>
      <c r="BC833" s="212"/>
      <c r="BD833" s="212"/>
      <c r="BE833" s="212"/>
      <c r="BF833" s="212"/>
      <c r="BG833" s="214"/>
      <c r="BH833" s="214"/>
      <c r="BI833" s="227"/>
      <c r="BJ833" s="227"/>
      <c r="BK833" s="227"/>
      <c r="BL833" s="214"/>
      <c r="BM833" s="214"/>
      <c r="BN833" s="214"/>
      <c r="BO833" s="214"/>
      <c r="BP833" s="214"/>
      <c r="BQ833" s="214"/>
      <c r="BR833" s="214"/>
      <c r="BS833" s="214"/>
      <c r="BT833" s="215"/>
      <c r="BU833" s="216"/>
      <c r="BV833" s="217"/>
      <c r="BW833" s="213"/>
    </row>
    <row r="834" spans="2:75" ht="15.75" customHeight="1">
      <c r="B834" s="394" t="s">
        <v>854</v>
      </c>
      <c r="C834" s="395">
        <v>42747231000103</v>
      </c>
      <c r="D834" s="396" t="s">
        <v>27</v>
      </c>
      <c r="E834" s="396" t="s">
        <v>910</v>
      </c>
      <c r="F834" s="396" t="s">
        <v>906</v>
      </c>
      <c r="G834" s="397"/>
      <c r="H834" s="397" t="s">
        <v>1693</v>
      </c>
      <c r="I834" s="397" t="s">
        <v>62</v>
      </c>
      <c r="J834" s="397" t="s">
        <v>904</v>
      </c>
      <c r="K834" s="398" t="s">
        <v>81</v>
      </c>
      <c r="L834" s="399"/>
      <c r="M834" s="399" t="s">
        <v>62</v>
      </c>
      <c r="N834" s="398">
        <v>606278</v>
      </c>
      <c r="O834" s="398" t="s">
        <v>1675</v>
      </c>
      <c r="P834" s="402">
        <v>44414</v>
      </c>
      <c r="Q834" s="403">
        <v>24027742.34</v>
      </c>
      <c r="R834" s="403">
        <v>16743872.117539687</v>
      </c>
      <c r="S834" s="398">
        <v>32</v>
      </c>
      <c r="T834" s="400">
        <v>0.10470437114380693</v>
      </c>
      <c r="U834" s="400">
        <v>1.3535338421183896</v>
      </c>
      <c r="V834" s="400">
        <v>3.7737094847180686E-2</v>
      </c>
      <c r="W834" s="400">
        <v>0.36994971235826807</v>
      </c>
      <c r="X834" s="400" t="s">
        <v>1781</v>
      </c>
      <c r="Y834" s="400" t="s">
        <v>1781</v>
      </c>
      <c r="Z834" s="400" t="s">
        <v>1781</v>
      </c>
      <c r="AA834" s="400" t="s">
        <v>1781</v>
      </c>
      <c r="AB834" s="400">
        <v>8.2386412960398087E-2</v>
      </c>
      <c r="AC834" s="404">
        <v>-0.68855302180951949</v>
      </c>
      <c r="AD834" s="607" t="s">
        <v>62</v>
      </c>
      <c r="AE834" s="401" t="s">
        <v>855</v>
      </c>
      <c r="AF834" s="401" t="s">
        <v>1018</v>
      </c>
      <c r="AG834" s="405" t="s">
        <v>1835</v>
      </c>
      <c r="AH834" s="405" t="s">
        <v>1024</v>
      </c>
      <c r="AI834" s="405">
        <v>0</v>
      </c>
      <c r="AJ834" s="405">
        <v>0</v>
      </c>
      <c r="AK834" s="405">
        <v>0</v>
      </c>
      <c r="AL834" s="400">
        <v>0.02</v>
      </c>
      <c r="AM834" s="400">
        <v>0.2</v>
      </c>
      <c r="AN834" s="400" t="s">
        <v>62</v>
      </c>
      <c r="AO834" s="401" t="s">
        <v>1678</v>
      </c>
      <c r="AP834" s="401" t="s">
        <v>1021</v>
      </c>
      <c r="AQ834" s="407" t="s">
        <v>957</v>
      </c>
      <c r="AR834" s="400">
        <v>6.6666666666666662E-3</v>
      </c>
      <c r="AS834" s="400">
        <v>6.6666666666666662E-3</v>
      </c>
      <c r="AT834" s="400"/>
      <c r="AX834" s="226"/>
      <c r="AY834" s="212"/>
      <c r="AZ834" s="212"/>
      <c r="BA834" s="212"/>
      <c r="BB834" s="214"/>
      <c r="BC834" s="212"/>
      <c r="BD834" s="212"/>
      <c r="BE834" s="212"/>
      <c r="BF834" s="212"/>
      <c r="BG834" s="214"/>
      <c r="BH834" s="214"/>
      <c r="BI834" s="227"/>
      <c r="BJ834" s="227"/>
      <c r="BK834" s="227"/>
      <c r="BL834" s="214"/>
      <c r="BM834" s="214"/>
      <c r="BN834" s="214"/>
      <c r="BO834" s="214"/>
      <c r="BP834" s="214"/>
      <c r="BQ834" s="214"/>
      <c r="BR834" s="214"/>
      <c r="BS834" s="214"/>
      <c r="BT834" s="215"/>
      <c r="BU834" s="216"/>
      <c r="BV834" s="217"/>
      <c r="BW834" s="213"/>
    </row>
    <row r="835" spans="2:75" ht="15.75" customHeight="1">
      <c r="B835" s="394" t="s">
        <v>777</v>
      </c>
      <c r="C835" s="395">
        <v>34218661000100</v>
      </c>
      <c r="D835" s="396" t="s">
        <v>27</v>
      </c>
      <c r="E835" s="396" t="s">
        <v>903</v>
      </c>
      <c r="F835" s="396" t="s">
        <v>1178</v>
      </c>
      <c r="G835" s="397"/>
      <c r="H835" s="397" t="s">
        <v>62</v>
      </c>
      <c r="I835" s="397" t="s">
        <v>62</v>
      </c>
      <c r="J835" s="397" t="s">
        <v>907</v>
      </c>
      <c r="K835" s="398" t="s">
        <v>81</v>
      </c>
      <c r="L835" s="399"/>
      <c r="M835" s="399" t="s">
        <v>1775</v>
      </c>
      <c r="N835" s="398">
        <v>524085</v>
      </c>
      <c r="O835" s="398" t="s">
        <v>1675</v>
      </c>
      <c r="P835" s="402">
        <v>43766</v>
      </c>
      <c r="Q835" s="403">
        <v>53591300.409999996</v>
      </c>
      <c r="R835" s="403">
        <v>100829909.52777785</v>
      </c>
      <c r="S835" s="398">
        <v>32</v>
      </c>
      <c r="T835" s="400">
        <v>-0.51952103384147086</v>
      </c>
      <c r="U835" s="400">
        <v>-6.7159498052947937</v>
      </c>
      <c r="V835" s="400">
        <v>-0.59700885988016683</v>
      </c>
      <c r="W835" s="400">
        <v>-5.8526830664206742</v>
      </c>
      <c r="X835" s="400">
        <v>-0.50578268189564968</v>
      </c>
      <c r="Y835" s="400">
        <v>-3.8354419575748344</v>
      </c>
      <c r="Z835" s="400" t="s">
        <v>1781</v>
      </c>
      <c r="AA835" s="400" t="s">
        <v>1781</v>
      </c>
      <c r="AB835" s="400">
        <v>0.41579469179806217</v>
      </c>
      <c r="AC835" s="404">
        <v>-2.2093409840185259</v>
      </c>
      <c r="AD835" s="607" t="s">
        <v>62</v>
      </c>
      <c r="AE835" s="401" t="s">
        <v>1804</v>
      </c>
      <c r="AF835" s="401" t="s">
        <v>1018</v>
      </c>
      <c r="AG835" s="405" t="s">
        <v>1835</v>
      </c>
      <c r="AH835" s="405" t="s">
        <v>1019</v>
      </c>
      <c r="AI835" s="405">
        <v>5000</v>
      </c>
      <c r="AJ835" s="405">
        <v>100</v>
      </c>
      <c r="AK835" s="405">
        <v>100</v>
      </c>
      <c r="AL835" s="400">
        <v>9.0000000000000011E-3</v>
      </c>
      <c r="AM835" s="400">
        <v>0.1</v>
      </c>
      <c r="AN835" s="400" t="s">
        <v>1798</v>
      </c>
      <c r="AO835" s="401" t="s">
        <v>1678</v>
      </c>
      <c r="AP835" s="401" t="s">
        <v>1021</v>
      </c>
      <c r="AQ835" s="407" t="s">
        <v>985</v>
      </c>
      <c r="AR835" s="400">
        <v>2.9996999999999997E-3</v>
      </c>
      <c r="AS835" s="400">
        <v>2.9996999999999997E-3</v>
      </c>
      <c r="AT835" s="400"/>
      <c r="AX835" s="226"/>
      <c r="AY835" s="212"/>
      <c r="AZ835" s="212"/>
      <c r="BA835" s="212"/>
      <c r="BB835" s="214"/>
      <c r="BC835" s="212"/>
      <c r="BD835" s="212"/>
      <c r="BE835" s="212"/>
      <c r="BF835" s="212"/>
      <c r="BG835" s="214"/>
      <c r="BH835" s="214"/>
      <c r="BI835" s="227"/>
      <c r="BJ835" s="227"/>
      <c r="BK835" s="227"/>
      <c r="BL835" s="214"/>
      <c r="BM835" s="214"/>
      <c r="BN835" s="214"/>
      <c r="BO835" s="214"/>
      <c r="BP835" s="214"/>
      <c r="BQ835" s="214"/>
      <c r="BR835" s="214"/>
      <c r="BS835" s="214"/>
      <c r="BT835" s="215"/>
      <c r="BU835" s="216"/>
      <c r="BV835" s="217"/>
      <c r="BW835" s="213"/>
    </row>
    <row r="836" spans="2:75" ht="15.75" customHeight="1">
      <c r="B836" s="394" t="s">
        <v>1060</v>
      </c>
      <c r="C836" s="395">
        <v>29562563000155</v>
      </c>
      <c r="D836" s="396" t="s">
        <v>27</v>
      </c>
      <c r="E836" s="396" t="s">
        <v>910</v>
      </c>
      <c r="F836" s="396" t="s">
        <v>987</v>
      </c>
      <c r="G836" s="397"/>
      <c r="H836" s="397" t="s">
        <v>1693</v>
      </c>
      <c r="I836" s="397" t="s">
        <v>62</v>
      </c>
      <c r="J836" s="397" t="s">
        <v>904</v>
      </c>
      <c r="K836" s="398" t="s">
        <v>81</v>
      </c>
      <c r="L836" s="399"/>
      <c r="M836" s="399" t="s">
        <v>1775</v>
      </c>
      <c r="N836" s="398">
        <v>463825</v>
      </c>
      <c r="O836" s="398" t="s">
        <v>1675</v>
      </c>
      <c r="P836" s="402">
        <v>43195</v>
      </c>
      <c r="Q836" s="403">
        <v>101647378.94</v>
      </c>
      <c r="R836" s="403">
        <v>110792208.41630948</v>
      </c>
      <c r="S836" s="398">
        <v>32</v>
      </c>
      <c r="T836" s="400">
        <v>-4.2157763065310716E-2</v>
      </c>
      <c r="U836" s="400">
        <v>-0.54498163155513935</v>
      </c>
      <c r="V836" s="400">
        <v>-0.18392347285331223</v>
      </c>
      <c r="W836" s="400">
        <v>-1.8030650253698581</v>
      </c>
      <c r="X836" s="400">
        <v>-7.5689411701537646E-2</v>
      </c>
      <c r="Y836" s="400">
        <v>-0.57396655871291125</v>
      </c>
      <c r="Z836" s="400">
        <v>8.8045255038860404E-2</v>
      </c>
      <c r="AA836" s="400">
        <v>0.50047777287912831</v>
      </c>
      <c r="AB836" s="400">
        <v>0.1840007426017328</v>
      </c>
      <c r="AC836" s="404">
        <v>-1.5402181761113742</v>
      </c>
      <c r="AD836" s="607">
        <v>29562526000147</v>
      </c>
      <c r="AE836" s="401" t="s">
        <v>136</v>
      </c>
      <c r="AF836" s="401" t="s">
        <v>1018</v>
      </c>
      <c r="AG836" s="405" t="s">
        <v>1835</v>
      </c>
      <c r="AH836" s="405" t="s">
        <v>1024</v>
      </c>
      <c r="AI836" s="405">
        <v>1000</v>
      </c>
      <c r="AJ836" s="405">
        <v>500</v>
      </c>
      <c r="AK836" s="405">
        <v>500</v>
      </c>
      <c r="AL836" s="400">
        <v>0.02</v>
      </c>
      <c r="AM836" s="400">
        <v>0.2</v>
      </c>
      <c r="AN836" s="400" t="s">
        <v>193</v>
      </c>
      <c r="AO836" s="401" t="s">
        <v>1678</v>
      </c>
      <c r="AP836" s="401" t="s">
        <v>24</v>
      </c>
      <c r="AQ836" s="407" t="s">
        <v>966</v>
      </c>
      <c r="AR836" s="400">
        <v>3.5737799999999999E-3</v>
      </c>
      <c r="AS836" s="400">
        <v>3.5737799999999999E-3</v>
      </c>
      <c r="AT836" s="400"/>
      <c r="AX836" s="226"/>
      <c r="AY836" s="212"/>
      <c r="AZ836" s="212"/>
      <c r="BA836" s="212"/>
      <c r="BB836" s="214"/>
      <c r="BC836" s="212"/>
      <c r="BD836" s="212"/>
      <c r="BE836" s="212"/>
      <c r="BF836" s="212"/>
      <c r="BG836" s="214"/>
      <c r="BH836" s="214"/>
      <c r="BI836" s="227"/>
      <c r="BJ836" s="227"/>
      <c r="BK836" s="227"/>
      <c r="BL836" s="214"/>
      <c r="BM836" s="214"/>
      <c r="BN836" s="214"/>
      <c r="BO836" s="214"/>
      <c r="BP836" s="214"/>
      <c r="BQ836" s="214"/>
      <c r="BR836" s="214"/>
      <c r="BS836" s="214"/>
      <c r="BT836" s="215"/>
      <c r="BU836" s="216"/>
      <c r="BV836" s="217"/>
      <c r="BW836" s="213"/>
    </row>
    <row r="837" spans="2:75" ht="15.75" customHeight="1">
      <c r="B837" s="394" t="s">
        <v>140</v>
      </c>
      <c r="C837" s="395">
        <v>15862830000103</v>
      </c>
      <c r="D837" s="396" t="s">
        <v>27</v>
      </c>
      <c r="E837" s="396" t="s">
        <v>903</v>
      </c>
      <c r="F837" s="396" t="s">
        <v>987</v>
      </c>
      <c r="G837" s="397"/>
      <c r="H837" s="397" t="s">
        <v>62</v>
      </c>
      <c r="I837" s="397" t="s">
        <v>62</v>
      </c>
      <c r="J837" s="397" t="s">
        <v>907</v>
      </c>
      <c r="K837" s="398"/>
      <c r="L837" s="399"/>
      <c r="M837" s="399" t="s">
        <v>62</v>
      </c>
      <c r="N837" s="398">
        <v>311502</v>
      </c>
      <c r="O837" s="398" t="s">
        <v>1675</v>
      </c>
      <c r="P837" s="402">
        <v>41141</v>
      </c>
      <c r="Q837" s="403">
        <v>171724275.62</v>
      </c>
      <c r="R837" s="403">
        <v>160959391.41376987</v>
      </c>
      <c r="S837" s="398">
        <v>32</v>
      </c>
      <c r="T837" s="400">
        <v>7.9050369531497466E-2</v>
      </c>
      <c r="U837" s="400">
        <v>1.0218995560929354</v>
      </c>
      <c r="V837" s="400">
        <v>-5.0467969497615339E-2</v>
      </c>
      <c r="W837" s="400">
        <v>-0.49475485260740765</v>
      </c>
      <c r="X837" s="400">
        <v>2.284114142566751E-2</v>
      </c>
      <c r="Y837" s="400">
        <v>0.17320852476514845</v>
      </c>
      <c r="Z837" s="400">
        <v>-2.5158394550847674E-2</v>
      </c>
      <c r="AA837" s="400">
        <v>-0.14300847068323302</v>
      </c>
      <c r="AB837" s="400">
        <v>0.21175033867688728</v>
      </c>
      <c r="AC837" s="404">
        <v>-0.59768408516660987</v>
      </c>
      <c r="AD837" s="607">
        <v>13950080000198</v>
      </c>
      <c r="AE837" s="401" t="s">
        <v>141</v>
      </c>
      <c r="AF837" s="401" t="s">
        <v>1028</v>
      </c>
      <c r="AG837" s="405" t="s">
        <v>1836</v>
      </c>
      <c r="AH837" s="405" t="s">
        <v>1024</v>
      </c>
      <c r="AI837" s="405">
        <v>500</v>
      </c>
      <c r="AJ837" s="405">
        <v>100</v>
      </c>
      <c r="AK837" s="405">
        <v>100</v>
      </c>
      <c r="AL837" s="400">
        <v>1.9E-2</v>
      </c>
      <c r="AM837" s="400">
        <v>0.2</v>
      </c>
      <c r="AN837" s="400" t="s">
        <v>964</v>
      </c>
      <c r="AO837" s="401" t="s">
        <v>1675</v>
      </c>
      <c r="AP837" s="401" t="s">
        <v>1021</v>
      </c>
      <c r="AQ837" s="407" t="s">
        <v>957</v>
      </c>
      <c r="AR837" s="400">
        <v>3.9899999999999996E-3</v>
      </c>
      <c r="AS837" s="400">
        <v>3.9899999999999996E-3</v>
      </c>
      <c r="AT837" s="400"/>
      <c r="AX837" s="226"/>
      <c r="AY837" s="212"/>
      <c r="AZ837" s="212"/>
      <c r="BA837" s="212"/>
      <c r="BB837" s="214"/>
      <c r="BC837" s="212"/>
      <c r="BD837" s="212"/>
      <c r="BE837" s="212"/>
      <c r="BF837" s="212"/>
      <c r="BG837" s="214"/>
      <c r="BH837" s="214"/>
      <c r="BI837" s="227"/>
      <c r="BJ837" s="227"/>
      <c r="BK837" s="227"/>
      <c r="BL837" s="214"/>
      <c r="BM837" s="214"/>
      <c r="BN837" s="214"/>
      <c r="BO837" s="214"/>
      <c r="BP837" s="214"/>
      <c r="BQ837" s="214"/>
      <c r="BR837" s="214"/>
      <c r="BS837" s="214"/>
      <c r="BT837" s="215"/>
      <c r="BU837" s="216"/>
      <c r="BV837" s="217"/>
      <c r="BW837" s="213"/>
    </row>
    <row r="838" spans="2:75" ht="15.75" customHeight="1">
      <c r="B838" s="394" t="s">
        <v>1064</v>
      </c>
      <c r="C838" s="395">
        <v>38026540000117</v>
      </c>
      <c r="D838" s="396" t="s">
        <v>27</v>
      </c>
      <c r="E838" s="396" t="s">
        <v>903</v>
      </c>
      <c r="F838" s="396" t="s">
        <v>987</v>
      </c>
      <c r="G838" s="397"/>
      <c r="H838" s="397" t="s">
        <v>62</v>
      </c>
      <c r="I838" s="397" t="s">
        <v>62</v>
      </c>
      <c r="J838" s="397" t="s">
        <v>904</v>
      </c>
      <c r="K838" s="398" t="s">
        <v>81</v>
      </c>
      <c r="L838" s="399"/>
      <c r="M838" s="399" t="s">
        <v>62</v>
      </c>
      <c r="N838" s="398">
        <v>566101</v>
      </c>
      <c r="O838" s="398" t="s">
        <v>1675</v>
      </c>
      <c r="P838" s="402">
        <v>44187</v>
      </c>
      <c r="Q838" s="403">
        <v>8929270.3499999996</v>
      </c>
      <c r="R838" s="403">
        <v>8278590.0988888852</v>
      </c>
      <c r="S838" s="398">
        <v>32</v>
      </c>
      <c r="T838" s="400">
        <v>6.5627979518312785E-2</v>
      </c>
      <c r="U838" s="400">
        <v>0.84838570059205209</v>
      </c>
      <c r="V838" s="400">
        <v>-8.0259498429606335E-2</v>
      </c>
      <c r="W838" s="400">
        <v>-0.78681145112764295</v>
      </c>
      <c r="X838" s="400" t="s">
        <v>1781</v>
      </c>
      <c r="Y838" s="400" t="s">
        <v>1781</v>
      </c>
      <c r="Z838" s="400" t="s">
        <v>1781</v>
      </c>
      <c r="AA838" s="400" t="s">
        <v>1781</v>
      </c>
      <c r="AB838" s="400">
        <v>0.21508705051289226</v>
      </c>
      <c r="AC838" s="404">
        <v>-0.7332178984780684</v>
      </c>
      <c r="AD838" s="607">
        <v>38026392000130</v>
      </c>
      <c r="AE838" s="401" t="s">
        <v>141</v>
      </c>
      <c r="AF838" s="401" t="s">
        <v>1028</v>
      </c>
      <c r="AG838" s="405" t="s">
        <v>1836</v>
      </c>
      <c r="AH838" s="405" t="s">
        <v>1024</v>
      </c>
      <c r="AI838" s="405">
        <v>500</v>
      </c>
      <c r="AJ838" s="405">
        <v>100</v>
      </c>
      <c r="AK838" s="405">
        <v>100</v>
      </c>
      <c r="AL838" s="400">
        <v>1.9E-2</v>
      </c>
      <c r="AM838" s="400">
        <v>0.2</v>
      </c>
      <c r="AN838" s="400" t="s">
        <v>62</v>
      </c>
      <c r="AO838" s="401" t="s">
        <v>1675</v>
      </c>
      <c r="AP838" s="401" t="s">
        <v>1021</v>
      </c>
      <c r="AQ838" s="407" t="s">
        <v>957</v>
      </c>
      <c r="AR838" s="400">
        <v>5.0666666666666664E-3</v>
      </c>
      <c r="AS838" s="400">
        <v>5.0666666666666664E-3</v>
      </c>
      <c r="AT838" s="400"/>
      <c r="AX838" s="226"/>
      <c r="AY838" s="212"/>
      <c r="AZ838" s="212"/>
      <c r="BA838" s="212"/>
      <c r="BB838" s="214"/>
      <c r="BC838" s="212"/>
      <c r="BD838" s="212"/>
      <c r="BE838" s="212"/>
      <c r="BF838" s="212"/>
      <c r="BG838" s="214"/>
      <c r="BH838" s="214"/>
      <c r="BI838" s="227"/>
      <c r="BJ838" s="227"/>
      <c r="BK838" s="227"/>
      <c r="BL838" s="214"/>
      <c r="BM838" s="214"/>
      <c r="BN838" s="214"/>
      <c r="BO838" s="214"/>
      <c r="BP838" s="214"/>
      <c r="BQ838" s="214"/>
      <c r="BR838" s="214"/>
      <c r="BS838" s="214"/>
      <c r="BT838" s="215"/>
      <c r="BU838" s="216"/>
      <c r="BV838" s="217"/>
      <c r="BW838" s="213"/>
    </row>
    <row r="839" spans="2:75" ht="15.75" customHeight="1">
      <c r="B839" s="394" t="s">
        <v>143</v>
      </c>
      <c r="C839" s="395">
        <v>17397804000179</v>
      </c>
      <c r="D839" s="396" t="s">
        <v>27</v>
      </c>
      <c r="E839" s="396" t="s">
        <v>910</v>
      </c>
      <c r="F839" s="396" t="s">
        <v>987</v>
      </c>
      <c r="G839" s="397"/>
      <c r="H839" s="397" t="s">
        <v>1183</v>
      </c>
      <c r="I839" s="397" t="s">
        <v>62</v>
      </c>
      <c r="J839" s="397" t="s">
        <v>904</v>
      </c>
      <c r="K839" s="398" t="s">
        <v>81</v>
      </c>
      <c r="L839" s="399"/>
      <c r="M839" s="399" t="s">
        <v>62</v>
      </c>
      <c r="N839" s="398">
        <v>333115</v>
      </c>
      <c r="O839" s="398" t="s">
        <v>1675</v>
      </c>
      <c r="P839" s="402">
        <v>41379</v>
      </c>
      <c r="Q839" s="403">
        <v>122909203.65000001</v>
      </c>
      <c r="R839" s="403">
        <v>145789142.53436506</v>
      </c>
      <c r="S839" s="398">
        <v>32</v>
      </c>
      <c r="T839" s="400">
        <v>0.10969568458163592</v>
      </c>
      <c r="U839" s="400">
        <v>1.41805752514059</v>
      </c>
      <c r="V839" s="400">
        <v>-3.4937616354400736E-2</v>
      </c>
      <c r="W839" s="400">
        <v>-0.34250546241398616</v>
      </c>
      <c r="X839" s="400">
        <v>-8.7610134417825836E-2</v>
      </c>
      <c r="Y839" s="400">
        <v>-0.66436356459556845</v>
      </c>
      <c r="Z839" s="400">
        <v>-8.9649020830775639E-2</v>
      </c>
      <c r="AA839" s="400">
        <v>-0.50959409756241991</v>
      </c>
      <c r="AB839" s="400">
        <v>0.14055056847822706</v>
      </c>
      <c r="AC839" s="404">
        <v>-0.87412244692915786</v>
      </c>
      <c r="AD839" s="607">
        <v>15862804000177</v>
      </c>
      <c r="AE839" s="401" t="s">
        <v>141</v>
      </c>
      <c r="AF839" s="401" t="s">
        <v>1028</v>
      </c>
      <c r="AG839" s="405" t="s">
        <v>1836</v>
      </c>
      <c r="AH839" s="405" t="s">
        <v>1019</v>
      </c>
      <c r="AI839" s="405">
        <v>1000</v>
      </c>
      <c r="AJ839" s="405">
        <v>1000</v>
      </c>
      <c r="AK839" s="405">
        <v>1000</v>
      </c>
      <c r="AL839" s="400">
        <v>1.9E-2</v>
      </c>
      <c r="AM839" s="400">
        <v>0.2</v>
      </c>
      <c r="AN839" s="400" t="s">
        <v>103</v>
      </c>
      <c r="AO839" s="401" t="s">
        <v>1678</v>
      </c>
      <c r="AP839" s="401" t="s">
        <v>1021</v>
      </c>
      <c r="AQ839" s="407" t="s">
        <v>957</v>
      </c>
      <c r="AR839" s="400">
        <v>3.9899999999999996E-3</v>
      </c>
      <c r="AS839" s="400">
        <v>3.9899999999999996E-3</v>
      </c>
      <c r="AT839" s="400"/>
      <c r="AX839" s="226"/>
      <c r="AY839" s="212"/>
      <c r="AZ839" s="212"/>
      <c r="BA839" s="212"/>
      <c r="BB839" s="214"/>
      <c r="BC839" s="212"/>
      <c r="BD839" s="212"/>
      <c r="BE839" s="212"/>
      <c r="BF839" s="212"/>
      <c r="BG839" s="214"/>
      <c r="BH839" s="214"/>
      <c r="BI839" s="227"/>
      <c r="BJ839" s="227"/>
      <c r="BK839" s="227"/>
      <c r="BL839" s="214"/>
      <c r="BM839" s="214"/>
      <c r="BN839" s="214"/>
      <c r="BO839" s="214"/>
      <c r="BP839" s="214"/>
      <c r="BQ839" s="214"/>
      <c r="BR839" s="214"/>
      <c r="BS839" s="214"/>
      <c r="BT839" s="215"/>
      <c r="BU839" s="216"/>
      <c r="BV839" s="217"/>
      <c r="BW839" s="213"/>
    </row>
    <row r="840" spans="2:75" ht="15.75" customHeight="1">
      <c r="B840" s="394" t="s">
        <v>1065</v>
      </c>
      <c r="C840" s="395">
        <v>15862797000103</v>
      </c>
      <c r="D840" s="396" t="s">
        <v>27</v>
      </c>
      <c r="E840" s="396" t="s">
        <v>910</v>
      </c>
      <c r="F840" s="396" t="s">
        <v>987</v>
      </c>
      <c r="G840" s="397"/>
      <c r="H840" s="397" t="s">
        <v>1183</v>
      </c>
      <c r="I840" s="397" t="s">
        <v>62</v>
      </c>
      <c r="J840" s="397" t="s">
        <v>904</v>
      </c>
      <c r="K840" s="398" t="s">
        <v>81</v>
      </c>
      <c r="L840" s="399"/>
      <c r="M840" s="399" t="s">
        <v>62</v>
      </c>
      <c r="N840" s="398">
        <v>311456</v>
      </c>
      <c r="O840" s="398" t="s">
        <v>1678</v>
      </c>
      <c r="P840" s="402">
        <v>41148</v>
      </c>
      <c r="Q840" s="403">
        <v>3782750.89</v>
      </c>
      <c r="R840" s="403">
        <v>4091295.2910714308</v>
      </c>
      <c r="S840" s="398">
        <v>32</v>
      </c>
      <c r="T840" s="400">
        <v>0.10631226997377086</v>
      </c>
      <c r="U840" s="400">
        <v>1.3743194641252265</v>
      </c>
      <c r="V840" s="400">
        <v>-3.9232768495703785E-2</v>
      </c>
      <c r="W840" s="400">
        <v>-0.38461231525055989</v>
      </c>
      <c r="X840" s="400">
        <v>-9.2493035700508042E-2</v>
      </c>
      <c r="Y840" s="400">
        <v>-0.7013914920526797</v>
      </c>
      <c r="Z840" s="400">
        <v>-9.1072414913236255E-2</v>
      </c>
      <c r="AA840" s="400">
        <v>-0.51768513097478042</v>
      </c>
      <c r="AB840" s="400">
        <v>0.14097841675039618</v>
      </c>
      <c r="AC840" s="404">
        <v>-0.90267954002703421</v>
      </c>
      <c r="AD840" s="607">
        <v>15862804000177</v>
      </c>
      <c r="AE840" s="401" t="s">
        <v>141</v>
      </c>
      <c r="AF840" s="401" t="s">
        <v>1028</v>
      </c>
      <c r="AG840" s="405" t="s">
        <v>1836</v>
      </c>
      <c r="AH840" s="405" t="s">
        <v>1019</v>
      </c>
      <c r="AI840" s="405">
        <v>20000</v>
      </c>
      <c r="AJ840" s="405">
        <v>5000</v>
      </c>
      <c r="AK840" s="405">
        <v>20000</v>
      </c>
      <c r="AL840" s="400">
        <v>1.9E-2</v>
      </c>
      <c r="AM840" s="400">
        <v>0.2</v>
      </c>
      <c r="AN840" s="400" t="s">
        <v>193</v>
      </c>
      <c r="AO840" s="401" t="s">
        <v>1678</v>
      </c>
      <c r="AP840" s="401" t="s">
        <v>1021</v>
      </c>
      <c r="AQ840" s="407" t="s">
        <v>957</v>
      </c>
      <c r="AR840" s="400">
        <v>3.9899999999999996E-3</v>
      </c>
      <c r="AS840" s="400">
        <v>3.9899999999999996E-3</v>
      </c>
      <c r="AT840" s="400"/>
      <c r="AX840" s="226"/>
      <c r="AY840" s="212"/>
      <c r="AZ840" s="212"/>
      <c r="BA840" s="212"/>
      <c r="BB840" s="214"/>
      <c r="BC840" s="212"/>
      <c r="BD840" s="212"/>
      <c r="BE840" s="212"/>
      <c r="BF840" s="212"/>
      <c r="BG840" s="214"/>
      <c r="BH840" s="214"/>
      <c r="BI840" s="227"/>
      <c r="BJ840" s="227"/>
      <c r="BK840" s="227"/>
      <c r="BL840" s="214"/>
      <c r="BM840" s="214"/>
      <c r="BN840" s="214"/>
      <c r="BO840" s="214"/>
      <c r="BP840" s="214"/>
      <c r="BQ840" s="214"/>
      <c r="BR840" s="214"/>
      <c r="BS840" s="214"/>
      <c r="BT840" s="215"/>
      <c r="BU840" s="216"/>
      <c r="BV840" s="217"/>
      <c r="BW840" s="213"/>
    </row>
    <row r="841" spans="2:75" ht="15.75" customHeight="1">
      <c r="B841" s="394" t="s">
        <v>1066</v>
      </c>
      <c r="C841" s="395">
        <v>27826024000150</v>
      </c>
      <c r="D841" s="396" t="s">
        <v>27</v>
      </c>
      <c r="E841" s="396" t="s">
        <v>910</v>
      </c>
      <c r="F841" s="396" t="s">
        <v>987</v>
      </c>
      <c r="G841" s="397"/>
      <c r="H841" s="397" t="s">
        <v>1183</v>
      </c>
      <c r="I841" s="397" t="s">
        <v>62</v>
      </c>
      <c r="J841" s="397" t="s">
        <v>904</v>
      </c>
      <c r="K841" s="398" t="s">
        <v>81</v>
      </c>
      <c r="L841" s="399"/>
      <c r="M841" s="399" t="s">
        <v>62</v>
      </c>
      <c r="N841" s="398">
        <v>455482</v>
      </c>
      <c r="O841" s="398" t="s">
        <v>1678</v>
      </c>
      <c r="P841" s="402">
        <v>43090</v>
      </c>
      <c r="Q841" s="403">
        <v>43304036.030000001</v>
      </c>
      <c r="R841" s="403">
        <v>53754695.252936512</v>
      </c>
      <c r="S841" s="398">
        <v>32</v>
      </c>
      <c r="T841" s="400">
        <v>0.11336676710664118</v>
      </c>
      <c r="U841" s="400">
        <v>1.4655143254682421</v>
      </c>
      <c r="V841" s="400">
        <v>-2.8108869652416324E-2</v>
      </c>
      <c r="W841" s="400">
        <v>-0.27556091121318427</v>
      </c>
      <c r="X841" s="400">
        <v>-7.5669680347544843E-2</v>
      </c>
      <c r="Y841" s="400">
        <v>-0.57381693227117514</v>
      </c>
      <c r="Z841" s="400">
        <v>-5.9746176428544628E-2</v>
      </c>
      <c r="AA841" s="400">
        <v>-0.33961663582897056</v>
      </c>
      <c r="AB841" s="400">
        <v>0.13965192170503968</v>
      </c>
      <c r="AC841" s="404">
        <v>-0.83017087353062224</v>
      </c>
      <c r="AD841" s="607">
        <v>28888814000123</v>
      </c>
      <c r="AE841" s="401" t="s">
        <v>141</v>
      </c>
      <c r="AF841" s="401" t="s">
        <v>1028</v>
      </c>
      <c r="AG841" s="405" t="s">
        <v>1836</v>
      </c>
      <c r="AH841" s="405" t="s">
        <v>1024</v>
      </c>
      <c r="AI841" s="405">
        <v>1000</v>
      </c>
      <c r="AJ841" s="405">
        <v>1000</v>
      </c>
      <c r="AK841" s="405">
        <v>1000</v>
      </c>
      <c r="AL841" s="400">
        <v>1.9E-2</v>
      </c>
      <c r="AM841" s="400">
        <v>0.2</v>
      </c>
      <c r="AN841" s="400" t="s">
        <v>103</v>
      </c>
      <c r="AO841" s="401" t="s">
        <v>1678</v>
      </c>
      <c r="AP841" s="401" t="s">
        <v>24</v>
      </c>
      <c r="AQ841" s="407" t="s">
        <v>966</v>
      </c>
      <c r="AR841" s="400">
        <v>4.7499999999999999E-3</v>
      </c>
      <c r="AS841" s="400">
        <v>4.7499999999999999E-3</v>
      </c>
      <c r="AT841" s="400"/>
      <c r="AX841" s="226"/>
      <c r="AY841" s="212"/>
      <c r="AZ841" s="212"/>
      <c r="BA841" s="212"/>
      <c r="BB841" s="214"/>
      <c r="BC841" s="212"/>
      <c r="BD841" s="212"/>
      <c r="BE841" s="212"/>
      <c r="BF841" s="212"/>
      <c r="BG841" s="214"/>
      <c r="BH841" s="214"/>
      <c r="BI841" s="227"/>
      <c r="BJ841" s="227"/>
      <c r="BK841" s="227"/>
      <c r="BL841" s="214"/>
      <c r="BM841" s="214"/>
      <c r="BN841" s="214"/>
      <c r="BO841" s="214"/>
      <c r="BP841" s="214"/>
      <c r="BQ841" s="214"/>
      <c r="BR841" s="214"/>
      <c r="BS841" s="214"/>
      <c r="BT841" s="215"/>
      <c r="BU841" s="216"/>
      <c r="BV841" s="217"/>
      <c r="BW841" s="213"/>
    </row>
    <row r="842" spans="2:75" ht="15.75" customHeight="1">
      <c r="B842" s="394" t="s">
        <v>144</v>
      </c>
      <c r="C842" s="395">
        <v>36352617000113</v>
      </c>
      <c r="D842" s="396" t="s">
        <v>27</v>
      </c>
      <c r="E842" s="396" t="s">
        <v>910</v>
      </c>
      <c r="F842" s="396" t="s">
        <v>987</v>
      </c>
      <c r="G842" s="397"/>
      <c r="H842" s="397" t="s">
        <v>1183</v>
      </c>
      <c r="I842" s="397" t="s">
        <v>62</v>
      </c>
      <c r="J842" s="397" t="s">
        <v>904</v>
      </c>
      <c r="K842" s="398" t="s">
        <v>81</v>
      </c>
      <c r="L842" s="399"/>
      <c r="M842" s="399" t="s">
        <v>62</v>
      </c>
      <c r="N842" s="398">
        <v>534706</v>
      </c>
      <c r="O842" s="398" t="s">
        <v>1675</v>
      </c>
      <c r="P842" s="402">
        <v>43943</v>
      </c>
      <c r="Q842" s="403">
        <v>8312073.54</v>
      </c>
      <c r="R842" s="403">
        <v>7618273.849285719</v>
      </c>
      <c r="S842" s="398">
        <v>32</v>
      </c>
      <c r="T842" s="400">
        <v>0.10879273025930147</v>
      </c>
      <c r="U842" s="400">
        <v>1.4063848583759126</v>
      </c>
      <c r="V842" s="400">
        <v>-3.3482561577428571E-2</v>
      </c>
      <c r="W842" s="400">
        <v>-0.32824106028164785</v>
      </c>
      <c r="X842" s="400">
        <v>-9.3299884063242078E-2</v>
      </c>
      <c r="Y842" s="400">
        <v>-0.70750996975980918</v>
      </c>
      <c r="Z842" s="400" t="s">
        <v>1781</v>
      </c>
      <c r="AA842" s="400" t="s">
        <v>1781</v>
      </c>
      <c r="AB842" s="400">
        <v>0.13672390387012881</v>
      </c>
      <c r="AC842" s="404">
        <v>-0.89143706678612455</v>
      </c>
      <c r="AD842" s="607">
        <v>28888814000123</v>
      </c>
      <c r="AE842" s="401" t="s">
        <v>141</v>
      </c>
      <c r="AF842" s="401" t="s">
        <v>1028</v>
      </c>
      <c r="AG842" s="405" t="s">
        <v>1836</v>
      </c>
      <c r="AH842" s="405" t="s">
        <v>1024</v>
      </c>
      <c r="AI842" s="405">
        <v>500</v>
      </c>
      <c r="AJ842" s="405">
        <v>100</v>
      </c>
      <c r="AK842" s="405">
        <v>100</v>
      </c>
      <c r="AL842" s="400">
        <v>1.9E-2</v>
      </c>
      <c r="AM842" s="400">
        <v>0.2</v>
      </c>
      <c r="AN842" s="400" t="s">
        <v>62</v>
      </c>
      <c r="AO842" s="401" t="s">
        <v>1678</v>
      </c>
      <c r="AP842" s="401" t="s">
        <v>24</v>
      </c>
      <c r="AQ842" s="407" t="s">
        <v>966</v>
      </c>
      <c r="AR842" s="400">
        <v>5.0666666666666664E-3</v>
      </c>
      <c r="AS842" s="400">
        <v>5.0666666666666664E-3</v>
      </c>
      <c r="AT842" s="400"/>
      <c r="AX842" s="226"/>
      <c r="AY842" s="212"/>
      <c r="AZ842" s="212"/>
      <c r="BA842" s="212"/>
      <c r="BB842" s="214"/>
      <c r="BC842" s="212"/>
      <c r="BD842" s="212"/>
      <c r="BE842" s="212"/>
      <c r="BF842" s="212"/>
      <c r="BG842" s="214"/>
      <c r="BH842" s="214"/>
      <c r="BI842" s="227"/>
      <c r="BJ842" s="227"/>
      <c r="BK842" s="227"/>
      <c r="BL842" s="214"/>
      <c r="BM842" s="214"/>
      <c r="BN842" s="214"/>
      <c r="BO842" s="214"/>
      <c r="BP842" s="214"/>
      <c r="BQ842" s="214"/>
      <c r="BR842" s="214"/>
      <c r="BS842" s="214"/>
      <c r="BT842" s="215"/>
      <c r="BU842" s="216"/>
      <c r="BV842" s="217"/>
      <c r="BW842" s="213"/>
    </row>
    <row r="843" spans="2:75" ht="15.75" customHeight="1">
      <c r="B843" s="394" t="s">
        <v>1067</v>
      </c>
      <c r="C843" s="395">
        <v>28798135000163</v>
      </c>
      <c r="D843" s="396" t="s">
        <v>27</v>
      </c>
      <c r="E843" s="396" t="s">
        <v>910</v>
      </c>
      <c r="F843" s="396" t="s">
        <v>987</v>
      </c>
      <c r="G843" s="397"/>
      <c r="H843" s="397" t="s">
        <v>1183</v>
      </c>
      <c r="I843" s="397" t="s">
        <v>62</v>
      </c>
      <c r="J843" s="397" t="s">
        <v>904</v>
      </c>
      <c r="K843" s="398" t="s">
        <v>81</v>
      </c>
      <c r="L843" s="399"/>
      <c r="M843" s="399" t="s">
        <v>62</v>
      </c>
      <c r="N843" s="398">
        <v>455539</v>
      </c>
      <c r="O843" s="398" t="s">
        <v>1678</v>
      </c>
      <c r="P843" s="402">
        <v>43090</v>
      </c>
      <c r="Q843" s="403">
        <v>30518352.489999998</v>
      </c>
      <c r="R843" s="403">
        <v>37437197.358650789</v>
      </c>
      <c r="S843" s="398">
        <v>32</v>
      </c>
      <c r="T843" s="400">
        <v>0.11245274223839075</v>
      </c>
      <c r="U843" s="400">
        <v>1.4536985475957447</v>
      </c>
      <c r="V843" s="400">
        <v>-2.4715697648679313E-2</v>
      </c>
      <c r="W843" s="400">
        <v>-0.24229647970757728</v>
      </c>
      <c r="X843" s="400">
        <v>-7.2601929654171116E-2</v>
      </c>
      <c r="Y843" s="400">
        <v>-0.5505536214740443</v>
      </c>
      <c r="Z843" s="400">
        <v>-5.6565987556592034E-2</v>
      </c>
      <c r="AA843" s="400">
        <v>-0.32153941130088748</v>
      </c>
      <c r="AB843" s="400">
        <v>0.13765911172702006</v>
      </c>
      <c r="AC843" s="404">
        <v>-0.81888168280986551</v>
      </c>
      <c r="AD843" s="607">
        <v>27826024000150</v>
      </c>
      <c r="AE843" s="401" t="s">
        <v>107</v>
      </c>
      <c r="AF843" s="401" t="s">
        <v>1018</v>
      </c>
      <c r="AG843" s="405" t="s">
        <v>1835</v>
      </c>
      <c r="AH843" s="405" t="s">
        <v>1024</v>
      </c>
      <c r="AI843" s="405">
        <v>1000</v>
      </c>
      <c r="AJ843" s="405">
        <v>500</v>
      </c>
      <c r="AK843" s="405">
        <v>0</v>
      </c>
      <c r="AL843" s="400">
        <v>0</v>
      </c>
      <c r="AM843" s="400" t="s">
        <v>62</v>
      </c>
      <c r="AN843" s="400" t="s">
        <v>62</v>
      </c>
      <c r="AO843" s="401" t="s">
        <v>1678</v>
      </c>
      <c r="AP843" s="401" t="s">
        <v>24</v>
      </c>
      <c r="AQ843" s="407" t="s">
        <v>966</v>
      </c>
      <c r="AR843" s="400">
        <v>4.7499999999999999E-3</v>
      </c>
      <c r="AS843" s="400">
        <v>4.7499999999999999E-3</v>
      </c>
      <c r="AT843" s="400"/>
      <c r="AX843" s="226"/>
      <c r="AY843" s="212"/>
      <c r="AZ843" s="212"/>
      <c r="BA843" s="212"/>
      <c r="BB843" s="214"/>
      <c r="BC843" s="212"/>
      <c r="BD843" s="212"/>
      <c r="BE843" s="212"/>
      <c r="BF843" s="212"/>
      <c r="BG843" s="214"/>
      <c r="BH843" s="214"/>
      <c r="BI843" s="227"/>
      <c r="BJ843" s="227"/>
      <c r="BK843" s="227"/>
      <c r="BL843" s="214"/>
      <c r="BM843" s="214"/>
      <c r="BN843" s="214"/>
      <c r="BO843" s="214"/>
      <c r="BP843" s="214"/>
      <c r="BQ843" s="214"/>
      <c r="BR843" s="214"/>
      <c r="BS843" s="214"/>
      <c r="BT843" s="215"/>
      <c r="BU843" s="216"/>
      <c r="BV843" s="217"/>
      <c r="BW843" s="213"/>
    </row>
    <row r="844" spans="2:75" ht="15.75" customHeight="1">
      <c r="B844" s="394" t="s">
        <v>1068</v>
      </c>
      <c r="C844" s="395">
        <v>36014075000179</v>
      </c>
      <c r="D844" s="396" t="s">
        <v>27</v>
      </c>
      <c r="E844" s="396" t="s">
        <v>910</v>
      </c>
      <c r="F844" s="396" t="s">
        <v>987</v>
      </c>
      <c r="G844" s="397"/>
      <c r="H844" s="397" t="s">
        <v>1183</v>
      </c>
      <c r="I844" s="397" t="s">
        <v>62</v>
      </c>
      <c r="J844" s="397" t="s">
        <v>904</v>
      </c>
      <c r="K844" s="398" t="s">
        <v>81</v>
      </c>
      <c r="L844" s="399"/>
      <c r="M844" s="399" t="s">
        <v>62</v>
      </c>
      <c r="N844" s="398">
        <v>544965</v>
      </c>
      <c r="O844" s="398" t="s">
        <v>1675</v>
      </c>
      <c r="P844" s="402">
        <v>44007</v>
      </c>
      <c r="Q844" s="403">
        <v>1743468.48</v>
      </c>
      <c r="R844" s="403">
        <v>2180945.72793651</v>
      </c>
      <c r="S844" s="398">
        <v>32</v>
      </c>
      <c r="T844" s="400">
        <v>0.1047666816054218</v>
      </c>
      <c r="U844" s="400">
        <v>1.354339341617526</v>
      </c>
      <c r="V844" s="400">
        <v>-3.8852583414580089E-2</v>
      </c>
      <c r="W844" s="400">
        <v>-0.38088523021727405</v>
      </c>
      <c r="X844" s="400">
        <v>-8.5932527178961826E-2</v>
      </c>
      <c r="Y844" s="400">
        <v>-0.65164196414820907</v>
      </c>
      <c r="Z844" s="400" t="s">
        <v>1781</v>
      </c>
      <c r="AA844" s="400" t="s">
        <v>1781</v>
      </c>
      <c r="AB844" s="400">
        <v>0.13349589914066565</v>
      </c>
      <c r="AC844" s="404">
        <v>-0.95797373720919088</v>
      </c>
      <c r="AD844" s="607">
        <v>35618104000149</v>
      </c>
      <c r="AE844" s="401" t="s">
        <v>107</v>
      </c>
      <c r="AF844" s="401" t="s">
        <v>1018</v>
      </c>
      <c r="AG844" s="405" t="s">
        <v>1835</v>
      </c>
      <c r="AH844" s="405" t="s">
        <v>1024</v>
      </c>
      <c r="AI844" s="405">
        <v>1000</v>
      </c>
      <c r="AJ844" s="405">
        <v>1000</v>
      </c>
      <c r="AK844" s="405">
        <v>1000</v>
      </c>
      <c r="AL844" s="400">
        <v>0</v>
      </c>
      <c r="AM844" s="400" t="s">
        <v>62</v>
      </c>
      <c r="AN844" s="400" t="s">
        <v>62</v>
      </c>
      <c r="AO844" s="401" t="s">
        <v>1678</v>
      </c>
      <c r="AP844" s="401" t="s">
        <v>24</v>
      </c>
      <c r="AQ844" s="407" t="s">
        <v>966</v>
      </c>
      <c r="AR844" s="400">
        <v>4.7499999999999999E-3</v>
      </c>
      <c r="AS844" s="400">
        <v>4.7499999999999999E-3</v>
      </c>
      <c r="AT844" s="400"/>
      <c r="AX844" s="226"/>
      <c r="AY844" s="212"/>
      <c r="AZ844" s="212"/>
      <c r="BA844" s="212"/>
      <c r="BB844" s="214"/>
      <c r="BC844" s="212"/>
      <c r="BD844" s="212"/>
      <c r="BE844" s="212"/>
      <c r="BF844" s="212"/>
      <c r="BG844" s="214"/>
      <c r="BH844" s="214"/>
      <c r="BI844" s="227"/>
      <c r="BJ844" s="227"/>
      <c r="BK844" s="227"/>
      <c r="BL844" s="214"/>
      <c r="BM844" s="214"/>
      <c r="BN844" s="214"/>
      <c r="BO844" s="214"/>
      <c r="BP844" s="214"/>
      <c r="BQ844" s="214"/>
      <c r="BR844" s="214"/>
      <c r="BS844" s="214"/>
      <c r="BT844" s="215"/>
      <c r="BU844" s="216"/>
      <c r="BV844" s="217"/>
      <c r="BW844" s="213"/>
    </row>
    <row r="845" spans="2:75" ht="15.75" customHeight="1">
      <c r="B845" s="394" t="s">
        <v>1267</v>
      </c>
      <c r="C845" s="395">
        <v>40212731000115</v>
      </c>
      <c r="D845" s="396" t="s">
        <v>27</v>
      </c>
      <c r="E845" s="396" t="s">
        <v>903</v>
      </c>
      <c r="F845" s="396" t="s">
        <v>987</v>
      </c>
      <c r="G845" s="397" t="s">
        <v>1184</v>
      </c>
      <c r="H845" s="397" t="s">
        <v>62</v>
      </c>
      <c r="I845" s="397" t="s">
        <v>62</v>
      </c>
      <c r="J845" s="397" t="s">
        <v>904</v>
      </c>
      <c r="K845" s="398" t="s">
        <v>81</v>
      </c>
      <c r="L845" s="399"/>
      <c r="M845" s="399" t="s">
        <v>62</v>
      </c>
      <c r="N845" s="398">
        <v>583391</v>
      </c>
      <c r="O845" s="398" t="s">
        <v>1675</v>
      </c>
      <c r="P845" s="402">
        <v>44263</v>
      </c>
      <c r="Q845" s="403">
        <v>57363209.799999997</v>
      </c>
      <c r="R845" s="403">
        <v>26625007.251349214</v>
      </c>
      <c r="S845" s="398">
        <v>32</v>
      </c>
      <c r="T845" s="400">
        <v>-7.8769301593571317E-2</v>
      </c>
      <c r="U845" s="400">
        <v>-1.0182661360001393</v>
      </c>
      <c r="V845" s="400">
        <v>-0.21754652756007309</v>
      </c>
      <c r="W845" s="400">
        <v>-2.1326833880907974</v>
      </c>
      <c r="X845" s="400" t="s">
        <v>1781</v>
      </c>
      <c r="Y845" s="400" t="s">
        <v>1781</v>
      </c>
      <c r="Z845" s="400" t="s">
        <v>1781</v>
      </c>
      <c r="AA845" s="400" t="s">
        <v>1781</v>
      </c>
      <c r="AB845" s="400">
        <v>0.23573382218143454</v>
      </c>
      <c r="AC845" s="404">
        <v>-1.3346943368316972</v>
      </c>
      <c r="AD845" s="607">
        <v>21917206000150</v>
      </c>
      <c r="AE845" s="401" t="s">
        <v>327</v>
      </c>
      <c r="AF845" s="401" t="s">
        <v>1028</v>
      </c>
      <c r="AG845" s="405" t="s">
        <v>1836</v>
      </c>
      <c r="AH845" s="405" t="s">
        <v>1024</v>
      </c>
      <c r="AI845" s="405">
        <v>1000</v>
      </c>
      <c r="AJ845" s="405">
        <v>100</v>
      </c>
      <c r="AK845" s="405">
        <v>1000</v>
      </c>
      <c r="AL845" s="400">
        <v>0.02</v>
      </c>
      <c r="AM845" s="400">
        <v>0.2</v>
      </c>
      <c r="AN845" s="400" t="s">
        <v>964</v>
      </c>
      <c r="AO845" s="401" t="s">
        <v>1678</v>
      </c>
      <c r="AP845" s="401" t="s">
        <v>1021</v>
      </c>
      <c r="AQ845" s="407" t="s">
        <v>968</v>
      </c>
      <c r="AR845" s="400">
        <v>4.0000000000000001E-3</v>
      </c>
      <c r="AS845" s="400">
        <v>4.0000000000000001E-3</v>
      </c>
      <c r="AT845" s="400"/>
      <c r="AX845" s="226"/>
      <c r="AY845" s="212"/>
      <c r="AZ845" s="212"/>
      <c r="BA845" s="212"/>
      <c r="BB845" s="214"/>
      <c r="BC845" s="212"/>
      <c r="BD845" s="212"/>
      <c r="BE845" s="212"/>
      <c r="BF845" s="212"/>
      <c r="BG845" s="214"/>
      <c r="BH845" s="214"/>
      <c r="BI845" s="227"/>
      <c r="BJ845" s="227"/>
      <c r="BK845" s="227"/>
      <c r="BL845" s="214"/>
      <c r="BM845" s="214"/>
      <c r="BN845" s="214"/>
      <c r="BO845" s="214"/>
      <c r="BP845" s="214"/>
      <c r="BQ845" s="214"/>
      <c r="BR845" s="214"/>
      <c r="BS845" s="214"/>
      <c r="BT845" s="215"/>
      <c r="BU845" s="216"/>
      <c r="BV845" s="217"/>
      <c r="BW845" s="213"/>
    </row>
    <row r="846" spans="2:75" ht="15.75" customHeight="1">
      <c r="B846" s="394" t="s">
        <v>94</v>
      </c>
      <c r="C846" s="395">
        <v>23657955000111</v>
      </c>
      <c r="D846" s="396" t="s">
        <v>27</v>
      </c>
      <c r="E846" s="396" t="s">
        <v>903</v>
      </c>
      <c r="F846" s="396"/>
      <c r="G846" s="397"/>
      <c r="H846" s="397" t="s">
        <v>62</v>
      </c>
      <c r="I846" s="397" t="s">
        <v>62</v>
      </c>
      <c r="J846" s="397" t="s">
        <v>907</v>
      </c>
      <c r="K846" s="398"/>
      <c r="L846" s="399"/>
      <c r="M846" s="399" t="s">
        <v>1775</v>
      </c>
      <c r="N846" s="398">
        <v>423084</v>
      </c>
      <c r="O846" s="398" t="s">
        <v>1675</v>
      </c>
      <c r="P846" s="402">
        <v>42611</v>
      </c>
      <c r="Q846" s="403">
        <v>9696255.7599999998</v>
      </c>
      <c r="R846" s="403">
        <v>8667562.9175396822</v>
      </c>
      <c r="S846" s="398">
        <v>32</v>
      </c>
      <c r="T846" s="400">
        <v>7.6972969036157135E-2</v>
      </c>
      <c r="U846" s="400">
        <v>0.9950445944198002</v>
      </c>
      <c r="V846" s="400">
        <v>8.5880201142654267E-2</v>
      </c>
      <c r="W846" s="400">
        <v>0.84191313185754602</v>
      </c>
      <c r="X846" s="400">
        <v>0.40777769648154005</v>
      </c>
      <c r="Y846" s="400">
        <v>3.0922523495400975</v>
      </c>
      <c r="Z846" s="400">
        <v>0.34180123402466012</v>
      </c>
      <c r="AA846" s="400">
        <v>1.9429090221443213</v>
      </c>
      <c r="AB846" s="400">
        <v>0.19567748880338767</v>
      </c>
      <c r="AC846" s="404">
        <v>2.1980903640125227E-2</v>
      </c>
      <c r="AD846" s="607" t="s">
        <v>62</v>
      </c>
      <c r="AE846" s="401" t="s">
        <v>95</v>
      </c>
      <c r="AF846" s="401" t="s">
        <v>1023</v>
      </c>
      <c r="AG846" s="405" t="s">
        <v>96</v>
      </c>
      <c r="AH846" s="405" t="s">
        <v>1024</v>
      </c>
      <c r="AI846" s="405">
        <v>5000</v>
      </c>
      <c r="AJ846" s="405">
        <v>1000</v>
      </c>
      <c r="AK846" s="405">
        <v>1000</v>
      </c>
      <c r="AL846" s="400">
        <v>1.4999999999999999E-2</v>
      </c>
      <c r="AM846" s="400">
        <v>0.2</v>
      </c>
      <c r="AN846" s="400" t="s">
        <v>964</v>
      </c>
      <c r="AO846" s="401" t="s">
        <v>1678</v>
      </c>
      <c r="AP846" s="401" t="s">
        <v>1021</v>
      </c>
      <c r="AQ846" s="407" t="s">
        <v>957</v>
      </c>
      <c r="AR846" s="400">
        <v>2.9999999999999996E-3</v>
      </c>
      <c r="AS846" s="400">
        <v>2.9999999999999996E-3</v>
      </c>
      <c r="AT846" s="400"/>
      <c r="AX846" s="226"/>
      <c r="AY846" s="212"/>
      <c r="AZ846" s="212"/>
      <c r="BA846" s="212"/>
      <c r="BB846" s="214"/>
      <c r="BC846" s="212"/>
      <c r="BD846" s="212"/>
      <c r="BE846" s="212"/>
      <c r="BF846" s="212"/>
      <c r="BG846" s="214"/>
      <c r="BH846" s="214"/>
      <c r="BI846" s="227"/>
      <c r="BJ846" s="227"/>
      <c r="BK846" s="227"/>
      <c r="BL846" s="214"/>
      <c r="BM846" s="214"/>
      <c r="BN846" s="214"/>
      <c r="BO846" s="214"/>
      <c r="BP846" s="214"/>
      <c r="BQ846" s="214"/>
      <c r="BR846" s="214"/>
      <c r="BS846" s="214"/>
      <c r="BT846" s="215"/>
      <c r="BU846" s="216"/>
      <c r="BV846" s="217"/>
      <c r="BW846" s="213"/>
    </row>
    <row r="847" spans="2:75" ht="15.75" customHeight="1">
      <c r="B847" s="394" t="s">
        <v>109</v>
      </c>
      <c r="C847" s="395">
        <v>18214066000140</v>
      </c>
      <c r="D847" s="396" t="s">
        <v>27</v>
      </c>
      <c r="E847" s="396" t="s">
        <v>903</v>
      </c>
      <c r="F847" s="396"/>
      <c r="G847" s="397"/>
      <c r="H847" s="397" t="s">
        <v>62</v>
      </c>
      <c r="I847" s="397" t="s">
        <v>62</v>
      </c>
      <c r="J847" s="397" t="s">
        <v>904</v>
      </c>
      <c r="K847" s="398" t="s">
        <v>81</v>
      </c>
      <c r="L847" s="399"/>
      <c r="M847" s="399" t="s">
        <v>1775</v>
      </c>
      <c r="N847" s="398">
        <v>431011</v>
      </c>
      <c r="O847" s="398" t="s">
        <v>1675</v>
      </c>
      <c r="P847" s="402">
        <v>42683</v>
      </c>
      <c r="Q847" s="403">
        <v>24444656.25</v>
      </c>
      <c r="R847" s="403">
        <v>27671284.156865079</v>
      </c>
      <c r="S847" s="398">
        <v>32</v>
      </c>
      <c r="T847" s="400">
        <v>-4.7402006992654733E-2</v>
      </c>
      <c r="U847" s="400">
        <v>-0.61277499638261934</v>
      </c>
      <c r="V847" s="400">
        <v>-6.2116915818821949E-2</v>
      </c>
      <c r="W847" s="400">
        <v>-0.60895347754817342</v>
      </c>
      <c r="X847" s="400">
        <v>5.7973542167801817E-3</v>
      </c>
      <c r="Y847" s="400">
        <v>4.3962390176399101E-2</v>
      </c>
      <c r="Z847" s="400">
        <v>-0.13906707352360503</v>
      </c>
      <c r="AA847" s="400">
        <v>-0.79050232982109714</v>
      </c>
      <c r="AB847" s="400">
        <v>0.19554355670297691</v>
      </c>
      <c r="AC847" s="404">
        <v>-0.72689597798868699</v>
      </c>
      <c r="AD847" s="607" t="s">
        <v>62</v>
      </c>
      <c r="AE847" s="401" t="s">
        <v>110</v>
      </c>
      <c r="AF847" s="401" t="s">
        <v>1018</v>
      </c>
      <c r="AG847" s="405" t="s">
        <v>1835</v>
      </c>
      <c r="AH847" s="405" t="s">
        <v>1024</v>
      </c>
      <c r="AI847" s="405">
        <v>1000</v>
      </c>
      <c r="AJ847" s="405">
        <v>1000</v>
      </c>
      <c r="AK847" s="405">
        <v>1000</v>
      </c>
      <c r="AL847" s="400">
        <v>0.02</v>
      </c>
      <c r="AM847" s="400">
        <v>0.2</v>
      </c>
      <c r="AN847" s="400" t="s">
        <v>62</v>
      </c>
      <c r="AO847" s="401" t="s">
        <v>1678</v>
      </c>
      <c r="AP847" s="401" t="s">
        <v>1021</v>
      </c>
      <c r="AQ847" s="407" t="s">
        <v>957</v>
      </c>
      <c r="AR847" s="400" t="s">
        <v>62</v>
      </c>
      <c r="AS847" s="400" t="s">
        <v>62</v>
      </c>
      <c r="AT847" s="400"/>
      <c r="AX847" s="226"/>
      <c r="AY847" s="212"/>
      <c r="AZ847" s="212"/>
      <c r="BA847" s="212"/>
      <c r="BB847" s="214"/>
      <c r="BC847" s="212"/>
      <c r="BD847" s="212"/>
      <c r="BE847" s="212"/>
      <c r="BF847" s="212"/>
      <c r="BG847" s="214"/>
      <c r="BH847" s="214"/>
      <c r="BI847" s="227"/>
      <c r="BJ847" s="227"/>
      <c r="BK847" s="227"/>
      <c r="BL847" s="214"/>
      <c r="BM847" s="214"/>
      <c r="BN847" s="214"/>
      <c r="BO847" s="214"/>
      <c r="BP847" s="214"/>
      <c r="BQ847" s="214"/>
      <c r="BR847" s="214"/>
      <c r="BS847" s="214"/>
      <c r="BT847" s="215"/>
      <c r="BU847" s="216"/>
      <c r="BV847" s="217"/>
      <c r="BW847" s="213"/>
    </row>
    <row r="848" spans="2:75" ht="15.75" customHeight="1">
      <c r="B848" s="394" t="s">
        <v>1039</v>
      </c>
      <c r="C848" s="395">
        <v>26623196000164</v>
      </c>
      <c r="D848" s="396" t="s">
        <v>27</v>
      </c>
      <c r="E848" s="396" t="s">
        <v>903</v>
      </c>
      <c r="F848" s="396"/>
      <c r="G848" s="397"/>
      <c r="H848" s="397" t="s">
        <v>62</v>
      </c>
      <c r="I848" s="397" t="s">
        <v>62</v>
      </c>
      <c r="J848" s="397" t="s">
        <v>904</v>
      </c>
      <c r="K848" s="398" t="s">
        <v>81</v>
      </c>
      <c r="L848" s="399"/>
      <c r="M848" s="399" t="s">
        <v>62</v>
      </c>
      <c r="N848" s="398">
        <v>440906</v>
      </c>
      <c r="O848" s="398" t="s">
        <v>1675</v>
      </c>
      <c r="P848" s="402">
        <v>42761</v>
      </c>
      <c r="Q848" s="403">
        <v>160531226.66999999</v>
      </c>
      <c r="R848" s="403">
        <v>214221317.96603179</v>
      </c>
      <c r="S848" s="398">
        <v>32</v>
      </c>
      <c r="T848" s="400">
        <v>-4.808635516204407E-2</v>
      </c>
      <c r="U848" s="400">
        <v>-0.62162169874032724</v>
      </c>
      <c r="V848" s="400">
        <v>-0.23758081853919855</v>
      </c>
      <c r="W848" s="400">
        <v>-2.3290864290520448</v>
      </c>
      <c r="X848" s="400">
        <v>-0.14001028647087599</v>
      </c>
      <c r="Y848" s="400">
        <v>-1.0617234366542845</v>
      </c>
      <c r="Z848" s="400">
        <v>-9.0525848307289047E-3</v>
      </c>
      <c r="AA848" s="400">
        <v>-5.1457826919609824E-2</v>
      </c>
      <c r="AB848" s="400">
        <v>0.23230786670095488</v>
      </c>
      <c r="AC848" s="404">
        <v>-1.4693251630470123</v>
      </c>
      <c r="AD848" s="607">
        <v>16565058000112</v>
      </c>
      <c r="AE848" s="401" t="s">
        <v>107</v>
      </c>
      <c r="AF848" s="401" t="s">
        <v>1018</v>
      </c>
      <c r="AG848" s="405" t="s">
        <v>1835</v>
      </c>
      <c r="AH848" s="405" t="s">
        <v>1019</v>
      </c>
      <c r="AI848" s="405">
        <v>5000</v>
      </c>
      <c r="AJ848" s="405">
        <v>1000</v>
      </c>
      <c r="AK848" s="405">
        <v>5000</v>
      </c>
      <c r="AL848" s="400">
        <v>7.4999999999999997E-3</v>
      </c>
      <c r="AM848" s="400">
        <v>0.1</v>
      </c>
      <c r="AN848" s="400" t="s">
        <v>62</v>
      </c>
      <c r="AO848" s="401" t="s">
        <v>1678</v>
      </c>
      <c r="AP848" s="401" t="s">
        <v>1021</v>
      </c>
      <c r="AQ848" s="407" t="s">
        <v>957</v>
      </c>
      <c r="AR848" s="400">
        <v>6.0000000000000001E-3</v>
      </c>
      <c r="AS848" s="400">
        <v>6.0000000000000001E-3</v>
      </c>
      <c r="AT848" s="400"/>
      <c r="AX848" s="226"/>
      <c r="AY848" s="212"/>
      <c r="AZ848" s="212"/>
      <c r="BA848" s="212"/>
      <c r="BB848" s="214"/>
      <c r="BC848" s="212"/>
      <c r="BD848" s="212"/>
      <c r="BE848" s="212"/>
      <c r="BF848" s="212"/>
      <c r="BG848" s="214"/>
      <c r="BH848" s="214"/>
      <c r="BI848" s="227"/>
      <c r="BJ848" s="227"/>
      <c r="BK848" s="227"/>
      <c r="BL848" s="214"/>
      <c r="BM848" s="214"/>
      <c r="BN848" s="214"/>
      <c r="BO848" s="214"/>
      <c r="BP848" s="214"/>
      <c r="BQ848" s="214"/>
      <c r="BR848" s="214"/>
      <c r="BS848" s="214"/>
      <c r="BT848" s="215"/>
      <c r="BU848" s="216"/>
      <c r="BV848" s="217"/>
      <c r="BW848" s="213"/>
    </row>
    <row r="849" spans="2:75" ht="15.75" customHeight="1">
      <c r="B849" s="394" t="s">
        <v>1765</v>
      </c>
      <c r="C849" s="395">
        <v>47548587000131</v>
      </c>
      <c r="D849" s="396" t="s">
        <v>27</v>
      </c>
      <c r="E849" s="396" t="s">
        <v>903</v>
      </c>
      <c r="F849" s="396"/>
      <c r="G849" s="397"/>
      <c r="H849" s="397" t="s">
        <v>62</v>
      </c>
      <c r="I849" s="397" t="s">
        <v>62</v>
      </c>
      <c r="J849" s="397" t="s">
        <v>904</v>
      </c>
      <c r="K849" s="398" t="s">
        <v>81</v>
      </c>
      <c r="L849" s="399"/>
      <c r="M849" s="399" t="s">
        <v>1775</v>
      </c>
      <c r="N849" s="398">
        <v>668443</v>
      </c>
      <c r="O849" s="398" t="s">
        <v>1675</v>
      </c>
      <c r="P849" s="402">
        <v>44804</v>
      </c>
      <c r="Q849" s="403">
        <v>5060000</v>
      </c>
      <c r="R849" s="403" t="s">
        <v>1781</v>
      </c>
      <c r="S849" s="398">
        <v>32</v>
      </c>
      <c r="T849" s="400" t="s">
        <v>1781</v>
      </c>
      <c r="U849" s="400" t="s">
        <v>1781</v>
      </c>
      <c r="V849" s="400" t="s">
        <v>1781</v>
      </c>
      <c r="W849" s="400" t="s">
        <v>1781</v>
      </c>
      <c r="X849" s="400" t="s">
        <v>1781</v>
      </c>
      <c r="Y849" s="400" t="s">
        <v>1781</v>
      </c>
      <c r="Z849" s="400" t="s">
        <v>1781</v>
      </c>
      <c r="AA849" s="400" t="s">
        <v>1781</v>
      </c>
      <c r="AB849" s="400" t="s">
        <v>1781</v>
      </c>
      <c r="AC849" s="404" t="s">
        <v>1781</v>
      </c>
      <c r="AD849" s="607" t="s">
        <v>62</v>
      </c>
      <c r="AE849" s="401" t="s">
        <v>107</v>
      </c>
      <c r="AF849" s="401" t="s">
        <v>1018</v>
      </c>
      <c r="AG849" s="405" t="s">
        <v>1835</v>
      </c>
      <c r="AH849" s="405" t="s">
        <v>1019</v>
      </c>
      <c r="AI849" s="405" t="s">
        <v>1797</v>
      </c>
      <c r="AJ849" s="405" t="s">
        <v>1797</v>
      </c>
      <c r="AK849" s="405" t="s">
        <v>1797</v>
      </c>
      <c r="AL849" s="400">
        <v>0</v>
      </c>
      <c r="AM849" s="400" t="s">
        <v>62</v>
      </c>
      <c r="AN849" s="400" t="s">
        <v>1798</v>
      </c>
      <c r="AO849" s="401" t="s">
        <v>1678</v>
      </c>
      <c r="AP849" s="401" t="s">
        <v>1021</v>
      </c>
      <c r="AQ849" s="407" t="s">
        <v>957</v>
      </c>
      <c r="AR849" s="400" t="s">
        <v>62</v>
      </c>
      <c r="AS849" s="400" t="s">
        <v>62</v>
      </c>
      <c r="AT849" s="400"/>
      <c r="AX849" s="226"/>
      <c r="AY849" s="212"/>
      <c r="AZ849" s="212"/>
      <c r="BA849" s="212"/>
      <c r="BB849" s="214"/>
      <c r="BC849" s="212"/>
      <c r="BD849" s="212"/>
      <c r="BE849" s="212"/>
      <c r="BF849" s="212"/>
      <c r="BG849" s="214"/>
      <c r="BH849" s="214"/>
      <c r="BI849" s="227"/>
      <c r="BJ849" s="227"/>
      <c r="BK849" s="227"/>
      <c r="BL849" s="214"/>
      <c r="BM849" s="214"/>
      <c r="BN849" s="214"/>
      <c r="BO849" s="214"/>
      <c r="BP849" s="214"/>
      <c r="BQ849" s="214"/>
      <c r="BR849" s="214"/>
      <c r="BS849" s="214"/>
      <c r="BT849" s="215"/>
      <c r="BU849" s="216"/>
      <c r="BV849" s="217"/>
      <c r="BW849" s="213"/>
    </row>
    <row r="850" spans="2:75" ht="15.75" customHeight="1">
      <c r="B850" s="394" t="s">
        <v>1056</v>
      </c>
      <c r="C850" s="395">
        <v>34839385000105</v>
      </c>
      <c r="D850" s="396" t="s">
        <v>27</v>
      </c>
      <c r="E850" s="396" t="s">
        <v>910</v>
      </c>
      <c r="F850" s="396"/>
      <c r="G850" s="397"/>
      <c r="H850" s="397" t="s">
        <v>1693</v>
      </c>
      <c r="I850" s="397" t="s">
        <v>62</v>
      </c>
      <c r="J850" s="397" t="s">
        <v>904</v>
      </c>
      <c r="K850" s="398" t="s">
        <v>81</v>
      </c>
      <c r="L850" s="399"/>
      <c r="M850" s="399" t="s">
        <v>1775</v>
      </c>
      <c r="N850" s="398">
        <v>527874</v>
      </c>
      <c r="O850" s="398" t="s">
        <v>1675</v>
      </c>
      <c r="P850" s="402">
        <v>43888</v>
      </c>
      <c r="Q850" s="403">
        <v>90934950.75</v>
      </c>
      <c r="R850" s="403">
        <v>131853489.71853176</v>
      </c>
      <c r="S850" s="398">
        <v>32</v>
      </c>
      <c r="T850" s="400">
        <v>9.931208441592343E-3</v>
      </c>
      <c r="U850" s="400">
        <v>0.12838266991131392</v>
      </c>
      <c r="V850" s="400">
        <v>-0.199410608346824</v>
      </c>
      <c r="W850" s="400">
        <v>-1.9548907380878113</v>
      </c>
      <c r="X850" s="400">
        <v>-0.15497227099763167</v>
      </c>
      <c r="Y850" s="400">
        <v>-1.1751828833230096</v>
      </c>
      <c r="Z850" s="400">
        <v>-9.1894441599409626E-2</v>
      </c>
      <c r="AA850" s="400">
        <v>-0.52235779715039299</v>
      </c>
      <c r="AB850" s="400">
        <v>0.29683657209956094</v>
      </c>
      <c r="AC850" s="404">
        <v>-0.92802334918545604</v>
      </c>
      <c r="AD850" s="607">
        <v>31690716000191</v>
      </c>
      <c r="AE850" s="401" t="s">
        <v>135</v>
      </c>
      <c r="AF850" s="401" t="s">
        <v>1028</v>
      </c>
      <c r="AG850" s="405" t="s">
        <v>1836</v>
      </c>
      <c r="AH850" s="405" t="s">
        <v>1019</v>
      </c>
      <c r="AI850" s="405">
        <v>5000</v>
      </c>
      <c r="AJ850" s="405">
        <v>1000</v>
      </c>
      <c r="AK850" s="405">
        <v>1000</v>
      </c>
      <c r="AL850" s="400">
        <v>1.8700000000000001E-2</v>
      </c>
      <c r="AM850" s="400">
        <v>0.2</v>
      </c>
      <c r="AN850" s="400" t="s">
        <v>240</v>
      </c>
      <c r="AO850" s="401" t="s">
        <v>1678</v>
      </c>
      <c r="AP850" s="401" t="s">
        <v>1021</v>
      </c>
      <c r="AQ850" s="407" t="s">
        <v>957</v>
      </c>
      <c r="AR850" s="400">
        <v>2.4666666666666665E-3</v>
      </c>
      <c r="AS850" s="400">
        <v>2.4666666666666665E-3</v>
      </c>
      <c r="AT850" s="400"/>
      <c r="AX850" s="226"/>
      <c r="AY850" s="212"/>
      <c r="AZ850" s="212"/>
      <c r="BA850" s="212"/>
      <c r="BB850" s="214"/>
      <c r="BC850" s="212"/>
      <c r="BD850" s="212"/>
      <c r="BE850" s="212"/>
      <c r="BF850" s="212"/>
      <c r="BG850" s="214"/>
      <c r="BH850" s="214"/>
      <c r="BI850" s="227"/>
      <c r="BJ850" s="227"/>
      <c r="BK850" s="227"/>
      <c r="BL850" s="214"/>
      <c r="BM850" s="214"/>
      <c r="BN850" s="214"/>
      <c r="BO850" s="214"/>
      <c r="BP850" s="214"/>
      <c r="BQ850" s="214"/>
      <c r="BR850" s="214"/>
      <c r="BS850" s="214"/>
      <c r="BT850" s="215"/>
      <c r="BU850" s="216"/>
      <c r="BV850" s="217"/>
      <c r="BW850" s="213"/>
    </row>
    <row r="851" spans="2:75" ht="15.75" customHeight="1">
      <c r="B851" s="394" t="s">
        <v>1057</v>
      </c>
      <c r="C851" s="395">
        <v>36352721000108</v>
      </c>
      <c r="D851" s="396" t="s">
        <v>27</v>
      </c>
      <c r="E851" s="396" t="s">
        <v>903</v>
      </c>
      <c r="F851" s="396"/>
      <c r="G851" s="397"/>
      <c r="H851" s="397" t="s">
        <v>62</v>
      </c>
      <c r="I851" s="397" t="s">
        <v>62</v>
      </c>
      <c r="J851" s="397" t="s">
        <v>904</v>
      </c>
      <c r="K851" s="398" t="s">
        <v>81</v>
      </c>
      <c r="L851" s="399"/>
      <c r="M851" s="399" t="s">
        <v>1775</v>
      </c>
      <c r="N851" s="398">
        <v>540188</v>
      </c>
      <c r="O851" s="398" t="s">
        <v>1675</v>
      </c>
      <c r="P851" s="402">
        <v>44000</v>
      </c>
      <c r="Q851" s="403">
        <v>2807551.78</v>
      </c>
      <c r="R851" s="403">
        <v>4403306.8141666641</v>
      </c>
      <c r="S851" s="398">
        <v>32</v>
      </c>
      <c r="T851" s="400">
        <v>-6.7261803153378819E-2</v>
      </c>
      <c r="U851" s="400">
        <v>-0.86950645761448286</v>
      </c>
      <c r="V851" s="400">
        <v>-0.25963128636390265</v>
      </c>
      <c r="W851" s="400">
        <v>-2.5452547446616385</v>
      </c>
      <c r="X851" s="400">
        <v>-0.20218720655161815</v>
      </c>
      <c r="Y851" s="400">
        <v>-1.5332223167200452</v>
      </c>
      <c r="Z851" s="400" t="s">
        <v>1781</v>
      </c>
      <c r="AA851" s="400" t="s">
        <v>1781</v>
      </c>
      <c r="AB851" s="400">
        <v>0.27672402925307443</v>
      </c>
      <c r="AC851" s="404">
        <v>-1.2985988328195812</v>
      </c>
      <c r="AD851" s="607">
        <v>36352677000136</v>
      </c>
      <c r="AE851" s="401" t="s">
        <v>135</v>
      </c>
      <c r="AF851" s="401" t="s">
        <v>1028</v>
      </c>
      <c r="AG851" s="405" t="s">
        <v>1836</v>
      </c>
      <c r="AH851" s="405" t="s">
        <v>1024</v>
      </c>
      <c r="AI851" s="405">
        <v>1000</v>
      </c>
      <c r="AJ851" s="405">
        <v>0</v>
      </c>
      <c r="AK851" s="405">
        <v>1000</v>
      </c>
      <c r="AL851" s="400">
        <v>0.02</v>
      </c>
      <c r="AM851" s="400">
        <v>0.2</v>
      </c>
      <c r="AN851" s="400" t="s">
        <v>62</v>
      </c>
      <c r="AO851" s="401" t="s">
        <v>1675</v>
      </c>
      <c r="AP851" s="401" t="s">
        <v>1021</v>
      </c>
      <c r="AQ851" s="407" t="s">
        <v>957</v>
      </c>
      <c r="AR851" s="400">
        <v>2.6666666666666666E-3</v>
      </c>
      <c r="AS851" s="400">
        <v>2.6666666666666666E-3</v>
      </c>
      <c r="AT851" s="400"/>
      <c r="AX851" s="226"/>
      <c r="AY851" s="212"/>
      <c r="AZ851" s="212"/>
      <c r="BA851" s="212"/>
      <c r="BB851" s="214"/>
      <c r="BC851" s="212"/>
      <c r="BD851" s="212"/>
      <c r="BE851" s="212"/>
      <c r="BF851" s="212"/>
      <c r="BG851" s="214"/>
      <c r="BH851" s="214"/>
      <c r="BI851" s="227"/>
      <c r="BJ851" s="227"/>
      <c r="BK851" s="227"/>
      <c r="BL851" s="214"/>
      <c r="BM851" s="214"/>
      <c r="BN851" s="214"/>
      <c r="BO851" s="214"/>
      <c r="BP851" s="214"/>
      <c r="BQ851" s="214"/>
      <c r="BR851" s="214"/>
      <c r="BS851" s="214"/>
      <c r="BT851" s="215"/>
      <c r="BU851" s="216"/>
      <c r="BV851" s="217"/>
      <c r="BW851" s="213"/>
    </row>
    <row r="852" spans="2:75" ht="15.75" customHeight="1">
      <c r="B852" s="394" t="s">
        <v>1073</v>
      </c>
      <c r="C852" s="395">
        <v>4812385000142</v>
      </c>
      <c r="D852" s="396" t="s">
        <v>27</v>
      </c>
      <c r="E852" s="396" t="s">
        <v>910</v>
      </c>
      <c r="F852" s="396"/>
      <c r="G852" s="397"/>
      <c r="H852" s="397" t="s">
        <v>1693</v>
      </c>
      <c r="I852" s="397" t="s">
        <v>62</v>
      </c>
      <c r="J852" s="397" t="s">
        <v>904</v>
      </c>
      <c r="K852" s="398" t="s">
        <v>81</v>
      </c>
      <c r="L852" s="399"/>
      <c r="M852" s="399" t="s">
        <v>1775</v>
      </c>
      <c r="N852" s="398">
        <v>379360</v>
      </c>
      <c r="O852" s="398" t="s">
        <v>1675</v>
      </c>
      <c r="P852" s="402">
        <v>41814</v>
      </c>
      <c r="Q852" s="403">
        <v>25196943.449999999</v>
      </c>
      <c r="R852" s="403">
        <v>28132140.824365061</v>
      </c>
      <c r="S852" s="398">
        <v>32</v>
      </c>
      <c r="T852" s="400">
        <v>-0.10739451686480272</v>
      </c>
      <c r="U852" s="400">
        <v>-1.3883098809200243</v>
      </c>
      <c r="V852" s="400">
        <v>-0.22674558972041359</v>
      </c>
      <c r="W852" s="400">
        <v>-2.2228649564909428</v>
      </c>
      <c r="X852" s="400">
        <v>-7.601683730147768E-2</v>
      </c>
      <c r="Y852" s="400">
        <v>-0.576449486517571</v>
      </c>
      <c r="Z852" s="400">
        <v>-0.1687007821060853</v>
      </c>
      <c r="AA852" s="400">
        <v>-0.95894993630440961</v>
      </c>
      <c r="AB852" s="400">
        <v>0.19283009079548843</v>
      </c>
      <c r="AC852" s="404">
        <v>-1.7405471878551948</v>
      </c>
      <c r="AD852" s="607" t="s">
        <v>62</v>
      </c>
      <c r="AE852" s="401" t="s">
        <v>262</v>
      </c>
      <c r="AF852" s="401" t="s">
        <v>1028</v>
      </c>
      <c r="AG852" s="405" t="s">
        <v>1836</v>
      </c>
      <c r="AH852" s="405" t="s">
        <v>1024</v>
      </c>
      <c r="AI852" s="405">
        <v>100000</v>
      </c>
      <c r="AJ852" s="405">
        <v>1000</v>
      </c>
      <c r="AK852" s="405">
        <v>1000</v>
      </c>
      <c r="AL852" s="400">
        <v>0.02</v>
      </c>
      <c r="AM852" s="400">
        <v>0.1</v>
      </c>
      <c r="AN852" s="400" t="s">
        <v>1798</v>
      </c>
      <c r="AO852" s="401" t="s">
        <v>1678</v>
      </c>
      <c r="AP852" s="401" t="s">
        <v>1021</v>
      </c>
      <c r="AQ852" s="407" t="s">
        <v>957</v>
      </c>
      <c r="AR852" s="400" t="s">
        <v>62</v>
      </c>
      <c r="AS852" s="400" t="s">
        <v>62</v>
      </c>
      <c r="AT852" s="400"/>
      <c r="AX852" s="226"/>
      <c r="AY852" s="212"/>
      <c r="AZ852" s="212"/>
      <c r="BA852" s="212"/>
      <c r="BB852" s="214"/>
      <c r="BC852" s="212"/>
      <c r="BD852" s="212"/>
      <c r="BE852" s="212"/>
      <c r="BF852" s="212"/>
      <c r="BG852" s="214"/>
      <c r="BH852" s="214"/>
      <c r="BI852" s="227"/>
      <c r="BJ852" s="227"/>
      <c r="BK852" s="227"/>
      <c r="BL852" s="214"/>
      <c r="BM852" s="214"/>
      <c r="BN852" s="214"/>
      <c r="BO852" s="214"/>
      <c r="BP852" s="214"/>
      <c r="BQ852" s="214"/>
      <c r="BR852" s="214"/>
      <c r="BS852" s="214"/>
      <c r="BT852" s="215"/>
      <c r="BU852" s="216"/>
      <c r="BV852" s="217"/>
      <c r="BW852" s="213"/>
    </row>
    <row r="853" spans="2:75" ht="15.75" customHeight="1">
      <c r="B853" s="394" t="s">
        <v>159</v>
      </c>
      <c r="C853" s="395">
        <v>10237480000162</v>
      </c>
      <c r="D853" s="396" t="s">
        <v>27</v>
      </c>
      <c r="E853" s="396" t="s">
        <v>903</v>
      </c>
      <c r="F853" s="396"/>
      <c r="G853" s="397"/>
      <c r="H853" s="397" t="s">
        <v>62</v>
      </c>
      <c r="I853" s="397" t="s">
        <v>62</v>
      </c>
      <c r="J853" s="397" t="s">
        <v>904</v>
      </c>
      <c r="K853" s="398" t="s">
        <v>81</v>
      </c>
      <c r="L853" s="399"/>
      <c r="M853" s="399" t="s">
        <v>62</v>
      </c>
      <c r="N853" s="398">
        <v>216542</v>
      </c>
      <c r="O853" s="398" t="s">
        <v>1675</v>
      </c>
      <c r="P853" s="402">
        <v>39696</v>
      </c>
      <c r="Q853" s="403">
        <v>27680569.469999999</v>
      </c>
      <c r="R853" s="403">
        <v>36859212.140079372</v>
      </c>
      <c r="S853" s="398">
        <v>32</v>
      </c>
      <c r="T853" s="400">
        <v>4.4582883524346695E-3</v>
      </c>
      <c r="U853" s="400">
        <v>5.7633163706742624E-2</v>
      </c>
      <c r="V853" s="400">
        <v>-0.20025123121569688</v>
      </c>
      <c r="W853" s="400">
        <v>-1.9631316530231202</v>
      </c>
      <c r="X853" s="400">
        <v>-9.1959550926308031E-2</v>
      </c>
      <c r="Y853" s="400">
        <v>-0.69734598009678361</v>
      </c>
      <c r="Z853" s="400">
        <v>-4.6877351576188109E-2</v>
      </c>
      <c r="AA853" s="400">
        <v>-0.26646606344620777</v>
      </c>
      <c r="AB853" s="400">
        <v>0.23302784699563925</v>
      </c>
      <c r="AC853" s="404">
        <v>-1.2589341967558996</v>
      </c>
      <c r="AD853" s="607">
        <v>26703040000193</v>
      </c>
      <c r="AE853" s="401" t="s">
        <v>156</v>
      </c>
      <c r="AF853" s="401" t="s">
        <v>1028</v>
      </c>
      <c r="AG853" s="405" t="s">
        <v>1836</v>
      </c>
      <c r="AH853" s="405" t="s">
        <v>1024</v>
      </c>
      <c r="AI853" s="405">
        <v>1000</v>
      </c>
      <c r="AJ853" s="405">
        <v>1000</v>
      </c>
      <c r="AK853" s="405">
        <v>1000</v>
      </c>
      <c r="AL853" s="400">
        <v>0.02</v>
      </c>
      <c r="AM853" s="400">
        <v>0.2</v>
      </c>
      <c r="AN853" s="400" t="s">
        <v>964</v>
      </c>
      <c r="AO853" s="401" t="s">
        <v>1675</v>
      </c>
      <c r="AP853" s="401" t="s">
        <v>1021</v>
      </c>
      <c r="AQ853" s="407" t="s">
        <v>957</v>
      </c>
      <c r="AR853" s="400">
        <v>4.6666666666666662E-3</v>
      </c>
      <c r="AS853" s="400">
        <v>4.6666666666666662E-3</v>
      </c>
      <c r="AT853" s="400"/>
      <c r="AX853" s="226"/>
      <c r="AY853" s="212"/>
      <c r="AZ853" s="212"/>
      <c r="BA853" s="212"/>
      <c r="BB853" s="214"/>
      <c r="BC853" s="212"/>
      <c r="BD853" s="212"/>
      <c r="BE853" s="212"/>
      <c r="BF853" s="212"/>
      <c r="BG853" s="214"/>
      <c r="BH853" s="214"/>
      <c r="BI853" s="227"/>
      <c r="BJ853" s="227"/>
      <c r="BK853" s="227"/>
      <c r="BL853" s="214"/>
      <c r="BM853" s="214"/>
      <c r="BN853" s="214"/>
      <c r="BO853" s="214"/>
      <c r="BP853" s="214"/>
      <c r="BQ853" s="214"/>
      <c r="BR853" s="214"/>
      <c r="BS853" s="214"/>
      <c r="BT853" s="215"/>
      <c r="BU853" s="216"/>
      <c r="BV853" s="217"/>
      <c r="BW853" s="213"/>
    </row>
    <row r="854" spans="2:75" ht="15.75" customHeight="1">
      <c r="B854" s="394" t="s">
        <v>851</v>
      </c>
      <c r="C854" s="395">
        <v>38597242000187</v>
      </c>
      <c r="D854" s="396" t="s">
        <v>27</v>
      </c>
      <c r="E854" s="396" t="s">
        <v>910</v>
      </c>
      <c r="F854" s="396"/>
      <c r="G854" s="397"/>
      <c r="H854" s="397" t="s">
        <v>1693</v>
      </c>
      <c r="I854" s="397" t="s">
        <v>62</v>
      </c>
      <c r="J854" s="397" t="s">
        <v>904</v>
      </c>
      <c r="K854" s="398" t="s">
        <v>81</v>
      </c>
      <c r="L854" s="399"/>
      <c r="M854" s="399" t="s">
        <v>62</v>
      </c>
      <c r="N854" s="398">
        <v>592854</v>
      </c>
      <c r="O854" s="398" t="s">
        <v>1675</v>
      </c>
      <c r="P854" s="402">
        <v>44355</v>
      </c>
      <c r="Q854" s="403">
        <v>26196110.289999999</v>
      </c>
      <c r="R854" s="403">
        <v>27358493.839007933</v>
      </c>
      <c r="S854" s="398">
        <v>32</v>
      </c>
      <c r="T854" s="400">
        <v>-7.7754293390365214E-3</v>
      </c>
      <c r="U854" s="400">
        <v>-0.10051449268466044</v>
      </c>
      <c r="V854" s="400">
        <v>-0.11182810237550156</v>
      </c>
      <c r="W854" s="400">
        <v>-1.0962893268525822</v>
      </c>
      <c r="X854" s="400" t="s">
        <v>1781</v>
      </c>
      <c r="Y854" s="400" t="s">
        <v>1781</v>
      </c>
      <c r="Z854" s="400" t="s">
        <v>1781</v>
      </c>
      <c r="AA854" s="400" t="s">
        <v>1781</v>
      </c>
      <c r="AB854" s="400">
        <v>0.20777426780730981</v>
      </c>
      <c r="AC854" s="404">
        <v>-0.93432460716485721</v>
      </c>
      <c r="AD854" s="607">
        <v>38597428000136</v>
      </c>
      <c r="AE854" s="401" t="s">
        <v>160</v>
      </c>
      <c r="AF854" s="401" t="s">
        <v>1028</v>
      </c>
      <c r="AG854" s="405" t="s">
        <v>1836</v>
      </c>
      <c r="AH854" s="405" t="s">
        <v>1019</v>
      </c>
      <c r="AI854" s="405">
        <v>10000</v>
      </c>
      <c r="AJ854" s="405" t="s">
        <v>1797</v>
      </c>
      <c r="AK854" s="405">
        <v>5000</v>
      </c>
      <c r="AL854" s="400">
        <v>1.9E-2</v>
      </c>
      <c r="AM854" s="400">
        <v>0.2</v>
      </c>
      <c r="AN854" s="400" t="s">
        <v>62</v>
      </c>
      <c r="AO854" s="401" t="s">
        <v>1678</v>
      </c>
      <c r="AP854" s="401" t="s">
        <v>24</v>
      </c>
      <c r="AQ854" s="407" t="s">
        <v>966</v>
      </c>
      <c r="AR854" s="400">
        <v>3.7999999999999996E-3</v>
      </c>
      <c r="AS854" s="400">
        <v>3.7999999999999996E-3</v>
      </c>
      <c r="AT854" s="400"/>
      <c r="AX854" s="226"/>
      <c r="AY854" s="212"/>
      <c r="AZ854" s="212"/>
      <c r="BA854" s="212"/>
      <c r="BB854" s="214"/>
      <c r="BC854" s="212"/>
      <c r="BD854" s="212"/>
      <c r="BE854" s="212"/>
      <c r="BF854" s="212"/>
      <c r="BG854" s="214"/>
      <c r="BH854" s="214"/>
      <c r="BI854" s="227"/>
      <c r="BJ854" s="227"/>
      <c r="BK854" s="227"/>
      <c r="BL854" s="214"/>
      <c r="BM854" s="214"/>
      <c r="BN854" s="214"/>
      <c r="BO854" s="214"/>
      <c r="BP854" s="214"/>
      <c r="BQ854" s="214"/>
      <c r="BR854" s="214"/>
      <c r="BS854" s="214"/>
      <c r="BT854" s="215"/>
      <c r="BU854" s="216"/>
      <c r="BV854" s="217"/>
      <c r="BW854" s="213"/>
    </row>
    <row r="855" spans="2:75" ht="15.75" customHeight="1">
      <c r="B855" s="394" t="s">
        <v>1090</v>
      </c>
      <c r="C855" s="395">
        <v>43917039000180</v>
      </c>
      <c r="D855" s="396" t="s">
        <v>27</v>
      </c>
      <c r="E855" s="396" t="s">
        <v>903</v>
      </c>
      <c r="F855" s="396"/>
      <c r="G855" s="397"/>
      <c r="H855" s="397" t="s">
        <v>62</v>
      </c>
      <c r="I855" s="397" t="s">
        <v>62</v>
      </c>
      <c r="J855" s="397" t="s">
        <v>904</v>
      </c>
      <c r="K855" s="398" t="s">
        <v>81</v>
      </c>
      <c r="L855" s="399"/>
      <c r="M855" s="399" t="s">
        <v>62</v>
      </c>
      <c r="N855" s="398">
        <v>626007</v>
      </c>
      <c r="O855" s="398" t="s">
        <v>1675</v>
      </c>
      <c r="P855" s="402">
        <v>44530</v>
      </c>
      <c r="Q855" s="403">
        <v>90032571.409999996</v>
      </c>
      <c r="R855" s="403" t="s">
        <v>1781</v>
      </c>
      <c r="S855" s="398">
        <v>32</v>
      </c>
      <c r="T855" s="400">
        <v>-9.7601733478139496E-2</v>
      </c>
      <c r="U855" s="400">
        <v>-1.2617166587117705</v>
      </c>
      <c r="V855" s="400" t="s">
        <v>1781</v>
      </c>
      <c r="W855" s="400" t="s">
        <v>1781</v>
      </c>
      <c r="X855" s="400" t="s">
        <v>1781</v>
      </c>
      <c r="Y855" s="400" t="s">
        <v>1781</v>
      </c>
      <c r="Z855" s="400" t="s">
        <v>1781</v>
      </c>
      <c r="AA855" s="400" t="s">
        <v>1781</v>
      </c>
      <c r="AB855" s="400" t="s">
        <v>1781</v>
      </c>
      <c r="AC855" s="404" t="s">
        <v>1781</v>
      </c>
      <c r="AD855" s="607">
        <v>43909011000100</v>
      </c>
      <c r="AE855" s="401" t="s">
        <v>1091</v>
      </c>
      <c r="AF855" s="401" t="s">
        <v>1018</v>
      </c>
      <c r="AG855" s="405" t="s">
        <v>1835</v>
      </c>
      <c r="AH855" s="405" t="s">
        <v>1019</v>
      </c>
      <c r="AI855" s="405">
        <v>500</v>
      </c>
      <c r="AJ855" s="405">
        <v>500</v>
      </c>
      <c r="AK855" s="405">
        <v>500</v>
      </c>
      <c r="AL855" s="400">
        <v>1.8000000000000002E-2</v>
      </c>
      <c r="AM855" s="400">
        <v>0.2</v>
      </c>
      <c r="AN855" s="400" t="s">
        <v>1798</v>
      </c>
      <c r="AO855" s="401" t="s">
        <v>1678</v>
      </c>
      <c r="AP855" s="401" t="s">
        <v>1021</v>
      </c>
      <c r="AQ855" s="407" t="s">
        <v>957</v>
      </c>
      <c r="AR855" s="400">
        <v>4.8005999999999995E-3</v>
      </c>
      <c r="AS855" s="400">
        <v>4.8005999999999995E-3</v>
      </c>
      <c r="AT855" s="400"/>
      <c r="AX855" s="226"/>
      <c r="AY855" s="212"/>
      <c r="AZ855" s="212"/>
      <c r="BA855" s="212"/>
      <c r="BB855" s="214"/>
      <c r="BC855" s="212"/>
      <c r="BD855" s="212"/>
      <c r="BE855" s="212"/>
      <c r="BF855" s="212"/>
      <c r="BG855" s="214"/>
      <c r="BH855" s="214"/>
      <c r="BI855" s="227"/>
      <c r="BJ855" s="227"/>
      <c r="BK855" s="227"/>
      <c r="BL855" s="214"/>
      <c r="BM855" s="214"/>
      <c r="BN855" s="214"/>
      <c r="BO855" s="214"/>
      <c r="BP855" s="214"/>
      <c r="BQ855" s="214"/>
      <c r="BR855" s="214"/>
      <c r="BS855" s="214"/>
      <c r="BT855" s="215"/>
      <c r="BU855" s="216"/>
      <c r="BV855" s="217"/>
      <c r="BW855" s="213"/>
    </row>
    <row r="856" spans="2:75" ht="15.75" customHeight="1">
      <c r="B856" s="394" t="s">
        <v>1092</v>
      </c>
      <c r="C856" s="395">
        <v>43915574000100</v>
      </c>
      <c r="D856" s="396" t="s">
        <v>27</v>
      </c>
      <c r="E856" s="396" t="s">
        <v>903</v>
      </c>
      <c r="F856" s="396"/>
      <c r="G856" s="397"/>
      <c r="H856" s="397" t="s">
        <v>62</v>
      </c>
      <c r="I856" s="397" t="s">
        <v>62</v>
      </c>
      <c r="J856" s="397" t="s">
        <v>904</v>
      </c>
      <c r="K856" s="398" t="s">
        <v>81</v>
      </c>
      <c r="L856" s="399"/>
      <c r="M856" s="399" t="s">
        <v>62</v>
      </c>
      <c r="N856" s="398">
        <v>625906</v>
      </c>
      <c r="O856" s="398" t="s">
        <v>1675</v>
      </c>
      <c r="P856" s="402">
        <v>44530</v>
      </c>
      <c r="Q856" s="403">
        <v>15750367.58</v>
      </c>
      <c r="R856" s="403" t="s">
        <v>1781</v>
      </c>
      <c r="S856" s="398">
        <v>32</v>
      </c>
      <c r="T856" s="400">
        <v>-9.6455641277228388E-2</v>
      </c>
      <c r="U856" s="400">
        <v>-1.2469009011347489</v>
      </c>
      <c r="V856" s="400" t="s">
        <v>1781</v>
      </c>
      <c r="W856" s="400" t="s">
        <v>1781</v>
      </c>
      <c r="X856" s="400" t="s">
        <v>1781</v>
      </c>
      <c r="Y856" s="400" t="s">
        <v>1781</v>
      </c>
      <c r="Z856" s="400" t="s">
        <v>1781</v>
      </c>
      <c r="AA856" s="400" t="s">
        <v>1781</v>
      </c>
      <c r="AB856" s="400" t="s">
        <v>1781</v>
      </c>
      <c r="AC856" s="404" t="s">
        <v>1781</v>
      </c>
      <c r="AD856" s="607">
        <v>43907839000110</v>
      </c>
      <c r="AE856" s="401" t="s">
        <v>1091</v>
      </c>
      <c r="AF856" s="401" t="s">
        <v>1018</v>
      </c>
      <c r="AG856" s="405" t="s">
        <v>1835</v>
      </c>
      <c r="AH856" s="405" t="s">
        <v>1024</v>
      </c>
      <c r="AI856" s="405">
        <v>500</v>
      </c>
      <c r="AJ856" s="405">
        <v>500</v>
      </c>
      <c r="AK856" s="405">
        <v>500</v>
      </c>
      <c r="AL856" s="400">
        <v>1.8000000000000002E-2</v>
      </c>
      <c r="AM856" s="400">
        <v>0.2</v>
      </c>
      <c r="AN856" s="400" t="s">
        <v>1798</v>
      </c>
      <c r="AO856" s="401" t="s">
        <v>1678</v>
      </c>
      <c r="AP856" s="401" t="s">
        <v>1021</v>
      </c>
      <c r="AQ856" s="407" t="s">
        <v>957</v>
      </c>
      <c r="AR856" s="400">
        <v>4.8005999999999995E-3</v>
      </c>
      <c r="AS856" s="400">
        <v>4.8005999999999995E-3</v>
      </c>
      <c r="AT856" s="400"/>
      <c r="AX856" s="226"/>
      <c r="AY856" s="212"/>
      <c r="AZ856" s="212"/>
      <c r="BA856" s="212"/>
      <c r="BB856" s="214"/>
      <c r="BC856" s="212"/>
      <c r="BD856" s="212"/>
      <c r="BE856" s="212"/>
      <c r="BF856" s="212"/>
      <c r="BG856" s="214"/>
      <c r="BH856" s="214"/>
      <c r="BI856" s="227"/>
      <c r="BJ856" s="227"/>
      <c r="BK856" s="227"/>
      <c r="BL856" s="214"/>
      <c r="BM856" s="214"/>
      <c r="BN856" s="214"/>
      <c r="BO856" s="214"/>
      <c r="BP856" s="214"/>
      <c r="BQ856" s="214"/>
      <c r="BR856" s="214"/>
      <c r="BS856" s="214"/>
      <c r="BT856" s="215"/>
      <c r="BU856" s="216"/>
      <c r="BV856" s="217"/>
      <c r="BW856" s="213"/>
    </row>
    <row r="857" spans="2:75" ht="15.75" customHeight="1">
      <c r="B857" s="394" t="s">
        <v>165</v>
      </c>
      <c r="C857" s="395">
        <v>17249227000178</v>
      </c>
      <c r="D857" s="396" t="s">
        <v>27</v>
      </c>
      <c r="E857" s="396" t="s">
        <v>910</v>
      </c>
      <c r="F857" s="396"/>
      <c r="G857" s="397"/>
      <c r="H857" s="397" t="s">
        <v>1693</v>
      </c>
      <c r="I857" s="397" t="s">
        <v>62</v>
      </c>
      <c r="J857" s="397" t="s">
        <v>904</v>
      </c>
      <c r="K857" s="398" t="s">
        <v>81</v>
      </c>
      <c r="L857" s="399"/>
      <c r="M857" s="399" t="s">
        <v>62</v>
      </c>
      <c r="N857" s="398">
        <v>367427</v>
      </c>
      <c r="O857" s="398" t="s">
        <v>1675</v>
      </c>
      <c r="P857" s="402">
        <v>41282</v>
      </c>
      <c r="Q857" s="403">
        <v>118482032.47</v>
      </c>
      <c r="R857" s="403">
        <v>135372173.69694448</v>
      </c>
      <c r="S857" s="398">
        <v>32</v>
      </c>
      <c r="T857" s="400">
        <v>6.2429023457880373E-2</v>
      </c>
      <c r="U857" s="400">
        <v>0.80703217122222215</v>
      </c>
      <c r="V857" s="400">
        <v>-6.8007995212595707E-2</v>
      </c>
      <c r="W857" s="400">
        <v>-0.66670575381723929</v>
      </c>
      <c r="X857" s="400">
        <v>6.8926257661637402E-2</v>
      </c>
      <c r="Y857" s="400">
        <v>0.52268033303006578</v>
      </c>
      <c r="Z857" s="400">
        <v>3.1057885222488313E-2</v>
      </c>
      <c r="AA857" s="400">
        <v>0.17654308820646844</v>
      </c>
      <c r="AB857" s="400">
        <v>0.21046308547888559</v>
      </c>
      <c r="AC857" s="404">
        <v>-0.69122418669368568</v>
      </c>
      <c r="AD857" s="607">
        <v>21360513000183</v>
      </c>
      <c r="AE857" s="401" t="s">
        <v>164</v>
      </c>
      <c r="AF857" s="401" t="s">
        <v>1018</v>
      </c>
      <c r="AG857" s="405" t="s">
        <v>1835</v>
      </c>
      <c r="AH857" s="405" t="s">
        <v>1019</v>
      </c>
      <c r="AI857" s="405">
        <v>20000</v>
      </c>
      <c r="AJ857" s="405">
        <v>1000</v>
      </c>
      <c r="AK857" s="405">
        <v>20000</v>
      </c>
      <c r="AL857" s="400">
        <v>0.02</v>
      </c>
      <c r="AM857" s="400">
        <v>0.2</v>
      </c>
      <c r="AN857" s="400" t="s">
        <v>62</v>
      </c>
      <c r="AO857" s="401" t="s">
        <v>1678</v>
      </c>
      <c r="AP857" s="401" t="s">
        <v>1021</v>
      </c>
      <c r="AQ857" s="407" t="s">
        <v>957</v>
      </c>
      <c r="AR857" s="400">
        <v>5.0000000000000001E-3</v>
      </c>
      <c r="AS857" s="400">
        <v>5.0000000000000001E-3</v>
      </c>
      <c r="AT857" s="400"/>
      <c r="AX857" s="226"/>
      <c r="AY857" s="212"/>
      <c r="AZ857" s="212"/>
      <c r="BA857" s="212"/>
      <c r="BB857" s="214"/>
      <c r="BC857" s="212"/>
      <c r="BD857" s="212"/>
      <c r="BE857" s="212"/>
      <c r="BF857" s="212"/>
      <c r="BG857" s="214"/>
      <c r="BH857" s="214"/>
      <c r="BI857" s="227"/>
      <c r="BJ857" s="227"/>
      <c r="BK857" s="227"/>
      <c r="BL857" s="214"/>
      <c r="BM857" s="214"/>
      <c r="BN857" s="214"/>
      <c r="BO857" s="214"/>
      <c r="BP857" s="214"/>
      <c r="BQ857" s="214"/>
      <c r="BR857" s="214"/>
      <c r="BS857" s="214"/>
      <c r="BT857" s="215"/>
      <c r="BU857" s="216"/>
      <c r="BV857" s="217"/>
      <c r="BW857" s="213"/>
    </row>
    <row r="858" spans="2:75" ht="15.75" customHeight="1">
      <c r="B858" s="394" t="s">
        <v>166</v>
      </c>
      <c r="C858" s="395">
        <v>23186344000132</v>
      </c>
      <c r="D858" s="396" t="s">
        <v>27</v>
      </c>
      <c r="E858" s="396" t="s">
        <v>903</v>
      </c>
      <c r="F858" s="396"/>
      <c r="G858" s="397"/>
      <c r="H858" s="397" t="s">
        <v>62</v>
      </c>
      <c r="I858" s="397" t="s">
        <v>62</v>
      </c>
      <c r="J858" s="397" t="s">
        <v>904</v>
      </c>
      <c r="K858" s="398" t="s">
        <v>81</v>
      </c>
      <c r="L858" s="399"/>
      <c r="M858" s="399" t="s">
        <v>62</v>
      </c>
      <c r="N858" s="398">
        <v>407194</v>
      </c>
      <c r="O858" s="398" t="s">
        <v>1675</v>
      </c>
      <c r="P858" s="402">
        <v>42276</v>
      </c>
      <c r="Q858" s="403">
        <v>125170538.15000001</v>
      </c>
      <c r="R858" s="403">
        <v>163924574.63924611</v>
      </c>
      <c r="S858" s="398">
        <v>32</v>
      </c>
      <c r="T858" s="400">
        <v>5.7992009719739057E-2</v>
      </c>
      <c r="U858" s="400">
        <v>0.74967402860685806</v>
      </c>
      <c r="V858" s="400">
        <v>-7.786290495696635E-2</v>
      </c>
      <c r="W858" s="400">
        <v>-0.76331682152159352</v>
      </c>
      <c r="X858" s="400">
        <v>5.0209003633773008E-2</v>
      </c>
      <c r="Y858" s="400">
        <v>0.38074399555011074</v>
      </c>
      <c r="Z858" s="400">
        <v>1.8451116926078148E-2</v>
      </c>
      <c r="AA858" s="400">
        <v>0.10488213024336426</v>
      </c>
      <c r="AB858" s="400">
        <v>0.21307667717927906</v>
      </c>
      <c r="AC858" s="404">
        <v>-0.73001966594170642</v>
      </c>
      <c r="AD858" s="607">
        <v>21360513000183</v>
      </c>
      <c r="AE858" s="401" t="s">
        <v>164</v>
      </c>
      <c r="AF858" s="401" t="s">
        <v>1018</v>
      </c>
      <c r="AG858" s="405" t="s">
        <v>1835</v>
      </c>
      <c r="AH858" s="405" t="s">
        <v>1024</v>
      </c>
      <c r="AI858" s="405">
        <v>1000</v>
      </c>
      <c r="AJ858" s="405">
        <v>0</v>
      </c>
      <c r="AK858" s="405">
        <v>0</v>
      </c>
      <c r="AL858" s="400">
        <v>0.03</v>
      </c>
      <c r="AM858" s="400" t="s">
        <v>62</v>
      </c>
      <c r="AN858" s="400" t="s">
        <v>62</v>
      </c>
      <c r="AO858" s="401" t="s">
        <v>1678</v>
      </c>
      <c r="AP858" s="401" t="s">
        <v>1021</v>
      </c>
      <c r="AQ858" s="407" t="s">
        <v>957</v>
      </c>
      <c r="AR858" s="400">
        <v>1.0499999999999999E-2</v>
      </c>
      <c r="AS858" s="400">
        <v>1.0499999999999999E-2</v>
      </c>
      <c r="AT858" s="400"/>
      <c r="AX858" s="226"/>
      <c r="AY858" s="212"/>
      <c r="AZ858" s="212"/>
      <c r="BA858" s="212"/>
      <c r="BB858" s="214"/>
      <c r="BC858" s="212"/>
      <c r="BD858" s="212"/>
      <c r="BE858" s="212"/>
      <c r="BF858" s="212"/>
      <c r="BG858" s="214"/>
      <c r="BH858" s="214"/>
      <c r="BI858" s="227"/>
      <c r="BJ858" s="227"/>
      <c r="BK858" s="227"/>
      <c r="BL858" s="214"/>
      <c r="BM858" s="214"/>
      <c r="BN858" s="214"/>
      <c r="BO858" s="214"/>
      <c r="BP858" s="214"/>
      <c r="BQ858" s="214"/>
      <c r="BR858" s="214"/>
      <c r="BS858" s="214"/>
      <c r="BT858" s="215"/>
      <c r="BU858" s="216"/>
      <c r="BV858" s="217"/>
      <c r="BW858" s="213"/>
    </row>
    <row r="859" spans="2:75" ht="15.75" customHeight="1">
      <c r="B859" s="394" t="s">
        <v>167</v>
      </c>
      <c r="C859" s="395">
        <v>13083227000190</v>
      </c>
      <c r="D859" s="396" t="s">
        <v>27</v>
      </c>
      <c r="E859" s="396" t="s">
        <v>903</v>
      </c>
      <c r="F859" s="396"/>
      <c r="G859" s="397"/>
      <c r="H859" s="397" t="s">
        <v>62</v>
      </c>
      <c r="I859" s="397" t="s">
        <v>62</v>
      </c>
      <c r="J859" s="397" t="s">
        <v>904</v>
      </c>
      <c r="K859" s="398" t="s">
        <v>81</v>
      </c>
      <c r="L859" s="399"/>
      <c r="M859" s="399" t="s">
        <v>62</v>
      </c>
      <c r="N859" s="398">
        <v>320358</v>
      </c>
      <c r="O859" s="398" t="s">
        <v>1675</v>
      </c>
      <c r="P859" s="402">
        <v>40786</v>
      </c>
      <c r="Q859" s="403">
        <v>148860186.31</v>
      </c>
      <c r="R859" s="403">
        <v>353487325.3842063</v>
      </c>
      <c r="S859" s="398">
        <v>32</v>
      </c>
      <c r="T859" s="400">
        <v>-3.5711595448778666E-2</v>
      </c>
      <c r="U859" s="400">
        <v>-0.46165076460441562</v>
      </c>
      <c r="V859" s="400">
        <v>-0.27514354216475934</v>
      </c>
      <c r="W859" s="400">
        <v>-2.6973267203872302</v>
      </c>
      <c r="X859" s="400">
        <v>-0.17590820781259042</v>
      </c>
      <c r="Y859" s="400">
        <v>-1.3339438954246363</v>
      </c>
      <c r="Z859" s="400">
        <v>-7.5036395327889194E-2</v>
      </c>
      <c r="AA859" s="400">
        <v>-0.42653119696234215</v>
      </c>
      <c r="AB859" s="400">
        <v>0.25493170739256898</v>
      </c>
      <c r="AC859" s="404">
        <v>-1.5151618026940585</v>
      </c>
      <c r="AD859" s="607">
        <v>11046170000123</v>
      </c>
      <c r="AE859" s="401" t="s">
        <v>1096</v>
      </c>
      <c r="AF859" s="401" t="s">
        <v>1023</v>
      </c>
      <c r="AG859" s="405" t="s">
        <v>96</v>
      </c>
      <c r="AH859" s="405" t="s">
        <v>1024</v>
      </c>
      <c r="AI859" s="405">
        <v>500</v>
      </c>
      <c r="AJ859" s="405">
        <v>500</v>
      </c>
      <c r="AK859" s="405">
        <v>500</v>
      </c>
      <c r="AL859" s="400">
        <v>0.02</v>
      </c>
      <c r="AM859" s="400">
        <v>0.2</v>
      </c>
      <c r="AN859" s="400" t="s">
        <v>1097</v>
      </c>
      <c r="AO859" s="401" t="s">
        <v>1675</v>
      </c>
      <c r="AP859" s="401" t="s">
        <v>1021</v>
      </c>
      <c r="AQ859" s="407" t="s">
        <v>957</v>
      </c>
      <c r="AR859" s="400">
        <v>4.0000000000000001E-3</v>
      </c>
      <c r="AS859" s="400">
        <v>4.0000000000000001E-3</v>
      </c>
      <c r="AT859" s="400"/>
      <c r="AX859" s="226"/>
      <c r="AY859" s="212"/>
      <c r="AZ859" s="212"/>
      <c r="BA859" s="212"/>
      <c r="BB859" s="214"/>
      <c r="BC859" s="212"/>
      <c r="BD859" s="212"/>
      <c r="BE859" s="212"/>
      <c r="BF859" s="212"/>
      <c r="BG859" s="214"/>
      <c r="BH859" s="214"/>
      <c r="BI859" s="227"/>
      <c r="BJ859" s="227"/>
      <c r="BK859" s="227"/>
      <c r="BL859" s="214"/>
      <c r="BM859" s="214"/>
      <c r="BN859" s="214"/>
      <c r="BO859" s="214"/>
      <c r="BP859" s="214"/>
      <c r="BQ859" s="214"/>
      <c r="BR859" s="214"/>
      <c r="BS859" s="214"/>
      <c r="BT859" s="215"/>
      <c r="BU859" s="216"/>
      <c r="BV859" s="217"/>
      <c r="BW859" s="213"/>
    </row>
    <row r="860" spans="2:75" ht="15.75" customHeight="1">
      <c r="B860" s="394" t="s">
        <v>168</v>
      </c>
      <c r="C860" s="395">
        <v>36182298000145</v>
      </c>
      <c r="D860" s="396" t="s">
        <v>27</v>
      </c>
      <c r="E860" s="396" t="s">
        <v>910</v>
      </c>
      <c r="F860" s="396"/>
      <c r="G860" s="397"/>
      <c r="H860" s="397" t="s">
        <v>1693</v>
      </c>
      <c r="I860" s="397" t="s">
        <v>62</v>
      </c>
      <c r="J860" s="397" t="s">
        <v>904</v>
      </c>
      <c r="K860" s="398" t="s">
        <v>81</v>
      </c>
      <c r="L860" s="399"/>
      <c r="M860" s="399" t="s">
        <v>62</v>
      </c>
      <c r="N860" s="398">
        <v>532339</v>
      </c>
      <c r="O860" s="398" t="s">
        <v>1675</v>
      </c>
      <c r="P860" s="402">
        <v>43895</v>
      </c>
      <c r="Q860" s="403">
        <v>112052994.37</v>
      </c>
      <c r="R860" s="403">
        <v>72175357.171944454</v>
      </c>
      <c r="S860" s="398">
        <v>32</v>
      </c>
      <c r="T860" s="400">
        <v>-7.156600985043593E-2</v>
      </c>
      <c r="U860" s="400">
        <v>-0.92514777768829148</v>
      </c>
      <c r="V860" s="400">
        <v>-0.16187544498190931</v>
      </c>
      <c r="W860" s="400">
        <v>-1.586920629461174</v>
      </c>
      <c r="X860" s="400">
        <v>-5.8820060540525354E-2</v>
      </c>
      <c r="Y860" s="400">
        <v>-0.44604320436334666</v>
      </c>
      <c r="Z860" s="400" t="s">
        <v>1781</v>
      </c>
      <c r="AA860" s="400" t="s">
        <v>1781</v>
      </c>
      <c r="AB860" s="400">
        <v>0.18073487795126342</v>
      </c>
      <c r="AC860" s="404">
        <v>-1.4239529320146811</v>
      </c>
      <c r="AD860" s="607" t="s">
        <v>62</v>
      </c>
      <c r="AE860" s="401" t="s">
        <v>1096</v>
      </c>
      <c r="AF860" s="401" t="s">
        <v>1023</v>
      </c>
      <c r="AG860" s="405" t="s">
        <v>96</v>
      </c>
      <c r="AH860" s="405" t="s">
        <v>1019</v>
      </c>
      <c r="AI860" s="405">
        <v>500</v>
      </c>
      <c r="AJ860" s="405">
        <v>500</v>
      </c>
      <c r="AK860" s="405">
        <v>500</v>
      </c>
      <c r="AL860" s="400">
        <v>0.02</v>
      </c>
      <c r="AM860" s="400">
        <v>0.2</v>
      </c>
      <c r="AN860" s="400" t="s">
        <v>1086</v>
      </c>
      <c r="AO860" s="401" t="s">
        <v>1678</v>
      </c>
      <c r="AP860" s="401" t="s">
        <v>24</v>
      </c>
      <c r="AQ860" s="407" t="s">
        <v>966</v>
      </c>
      <c r="AR860" s="400">
        <v>4.0000000000000001E-3</v>
      </c>
      <c r="AS860" s="400">
        <v>4.0000000000000001E-3</v>
      </c>
      <c r="AT860" s="400"/>
      <c r="AX860" s="226"/>
      <c r="AY860" s="212"/>
      <c r="AZ860" s="212"/>
      <c r="BA860" s="212"/>
      <c r="BB860" s="214"/>
      <c r="BC860" s="212"/>
      <c r="BD860" s="212"/>
      <c r="BE860" s="212"/>
      <c r="BF860" s="212"/>
      <c r="BG860" s="214"/>
      <c r="BH860" s="214"/>
      <c r="BI860" s="227"/>
      <c r="BJ860" s="227"/>
      <c r="BK860" s="227"/>
      <c r="BL860" s="214"/>
      <c r="BM860" s="214"/>
      <c r="BN860" s="214"/>
      <c r="BO860" s="214"/>
      <c r="BP860" s="214"/>
      <c r="BQ860" s="214"/>
      <c r="BR860" s="214"/>
      <c r="BS860" s="214"/>
      <c r="BT860" s="215"/>
      <c r="BU860" s="216"/>
      <c r="BV860" s="217"/>
      <c r="BW860" s="213"/>
    </row>
    <row r="861" spans="2:75" ht="15.75" customHeight="1">
      <c r="B861" s="394" t="s">
        <v>184</v>
      </c>
      <c r="C861" s="395">
        <v>13974750000106</v>
      </c>
      <c r="D861" s="396" t="s">
        <v>27</v>
      </c>
      <c r="E861" s="396" t="s">
        <v>910</v>
      </c>
      <c r="F861" s="396"/>
      <c r="G861" s="397"/>
      <c r="H861" s="397" t="s">
        <v>1183</v>
      </c>
      <c r="I861" s="397" t="s">
        <v>62</v>
      </c>
      <c r="J861" s="397" t="s">
        <v>904</v>
      </c>
      <c r="K861" s="398" t="s">
        <v>81</v>
      </c>
      <c r="L861" s="399"/>
      <c r="M861" s="399" t="s">
        <v>62</v>
      </c>
      <c r="N861" s="398">
        <v>288888</v>
      </c>
      <c r="O861" s="398" t="s">
        <v>1675</v>
      </c>
      <c r="P861" s="402">
        <v>40834</v>
      </c>
      <c r="Q861" s="403">
        <v>317151289.69999999</v>
      </c>
      <c r="R861" s="403">
        <v>473583705.63099241</v>
      </c>
      <c r="S861" s="398">
        <v>32</v>
      </c>
      <c r="T861" s="400">
        <v>-6.8009937918904084E-2</v>
      </c>
      <c r="U861" s="400">
        <v>-0.87917774175039498</v>
      </c>
      <c r="V861" s="400">
        <v>-5.1708139400343911E-2</v>
      </c>
      <c r="W861" s="400">
        <v>-0.50691266445402072</v>
      </c>
      <c r="X861" s="400">
        <v>-1.6154353609062477E-2</v>
      </c>
      <c r="Y861" s="400">
        <v>-0.12250139802628066</v>
      </c>
      <c r="Z861" s="400">
        <v>4.06235265324284E-2</v>
      </c>
      <c r="AA861" s="400">
        <v>0.23091729448080314</v>
      </c>
      <c r="AB861" s="400">
        <v>9.4618814489265846E-2</v>
      </c>
      <c r="AC861" s="404">
        <v>-1.5406605405870206</v>
      </c>
      <c r="AD861" s="607">
        <v>13909560000105</v>
      </c>
      <c r="AE861" s="401" t="s">
        <v>176</v>
      </c>
      <c r="AF861" s="401" t="s">
        <v>1028</v>
      </c>
      <c r="AG861" s="405" t="s">
        <v>1836</v>
      </c>
      <c r="AH861" s="405" t="s">
        <v>1024</v>
      </c>
      <c r="AI861" s="405">
        <v>1000</v>
      </c>
      <c r="AJ861" s="405">
        <v>500</v>
      </c>
      <c r="AK861" s="405">
        <v>500</v>
      </c>
      <c r="AL861" s="400">
        <v>0.02</v>
      </c>
      <c r="AM861" s="400">
        <v>0.2</v>
      </c>
      <c r="AN861" s="400" t="s">
        <v>1086</v>
      </c>
      <c r="AO861" s="401" t="s">
        <v>1678</v>
      </c>
      <c r="AP861" s="401" t="s">
        <v>1021</v>
      </c>
      <c r="AQ861" s="407" t="s">
        <v>957</v>
      </c>
      <c r="AR861" s="400">
        <v>5.3333333333333332E-3</v>
      </c>
      <c r="AS861" s="400">
        <v>5.3333333333333332E-3</v>
      </c>
      <c r="AT861" s="400"/>
      <c r="AX861" s="226"/>
      <c r="AY861" s="212"/>
      <c r="AZ861" s="212"/>
      <c r="BA861" s="212"/>
      <c r="BB861" s="214"/>
      <c r="BC861" s="212"/>
      <c r="BD861" s="212"/>
      <c r="BE861" s="212"/>
      <c r="BF861" s="212"/>
      <c r="BG861" s="214"/>
      <c r="BH861" s="214"/>
      <c r="BI861" s="227"/>
      <c r="BJ861" s="227"/>
      <c r="BK861" s="227"/>
      <c r="BL861" s="214"/>
      <c r="BM861" s="214"/>
      <c r="BN861" s="214"/>
      <c r="BO861" s="214"/>
      <c r="BP861" s="214"/>
      <c r="BQ861" s="214"/>
      <c r="BR861" s="214"/>
      <c r="BS861" s="214"/>
      <c r="BT861" s="215"/>
      <c r="BU861" s="216"/>
      <c r="BV861" s="217"/>
      <c r="BW861" s="213"/>
    </row>
    <row r="862" spans="2:75" ht="15.75" customHeight="1">
      <c r="B862" s="394" t="s">
        <v>191</v>
      </c>
      <c r="C862" s="395">
        <v>23732231000195</v>
      </c>
      <c r="D862" s="396" t="s">
        <v>27</v>
      </c>
      <c r="E862" s="396" t="s">
        <v>910</v>
      </c>
      <c r="F862" s="396"/>
      <c r="G862" s="397"/>
      <c r="H862" s="397" t="s">
        <v>1183</v>
      </c>
      <c r="I862" s="397" t="s">
        <v>62</v>
      </c>
      <c r="J862" s="397" t="s">
        <v>904</v>
      </c>
      <c r="K862" s="398" t="s">
        <v>81</v>
      </c>
      <c r="L862" s="399"/>
      <c r="M862" s="399" t="s">
        <v>62</v>
      </c>
      <c r="N862" s="398">
        <v>410314</v>
      </c>
      <c r="O862" s="398" t="s">
        <v>1678</v>
      </c>
      <c r="P862" s="402">
        <v>42368</v>
      </c>
      <c r="Q862" s="403">
        <v>241484255.81</v>
      </c>
      <c r="R862" s="403">
        <v>314485846.12476182</v>
      </c>
      <c r="S862" s="398">
        <v>32</v>
      </c>
      <c r="T862" s="400">
        <v>3.8275788563752355E-2</v>
      </c>
      <c r="U862" s="400">
        <v>0.49479858948440053</v>
      </c>
      <c r="V862" s="400">
        <v>-0.1626342189271931</v>
      </c>
      <c r="W862" s="400">
        <v>-1.5943591512641755</v>
      </c>
      <c r="X862" s="400">
        <v>-5.8265452673980533E-2</v>
      </c>
      <c r="Y862" s="400">
        <v>-0.44183751216096728</v>
      </c>
      <c r="Z862" s="400">
        <v>-2.9994508667455455E-2</v>
      </c>
      <c r="AA862" s="400">
        <v>-0.17049851113346401</v>
      </c>
      <c r="AB862" s="400">
        <v>0.15306688030980475</v>
      </c>
      <c r="AC862" s="404">
        <v>-1.717390540986041</v>
      </c>
      <c r="AD862" s="607">
        <v>23732220000105</v>
      </c>
      <c r="AE862" s="401" t="s">
        <v>190</v>
      </c>
      <c r="AF862" s="401" t="s">
        <v>1026</v>
      </c>
      <c r="AG862" s="405" t="s">
        <v>1027</v>
      </c>
      <c r="AH862" s="405" t="s">
        <v>1024</v>
      </c>
      <c r="AI862" s="405">
        <v>20000</v>
      </c>
      <c r="AJ862" s="405">
        <v>1000</v>
      </c>
      <c r="AK862" s="405">
        <v>20000</v>
      </c>
      <c r="AL862" s="400">
        <v>1.9E-2</v>
      </c>
      <c r="AM862" s="400">
        <v>0.2</v>
      </c>
      <c r="AN862" s="400" t="s">
        <v>103</v>
      </c>
      <c r="AO862" s="401" t="s">
        <v>1678</v>
      </c>
      <c r="AP862" s="401" t="s">
        <v>24</v>
      </c>
      <c r="AQ862" s="407" t="s">
        <v>966</v>
      </c>
      <c r="AR862" s="400">
        <v>4.7499999999999999E-3</v>
      </c>
      <c r="AS862" s="400">
        <v>4.7499999999999999E-3</v>
      </c>
      <c r="AT862" s="400"/>
      <c r="AX862" s="226"/>
      <c r="AY862" s="212"/>
      <c r="AZ862" s="212"/>
      <c r="BA862" s="212"/>
      <c r="BB862" s="214"/>
      <c r="BC862" s="212"/>
      <c r="BD862" s="212"/>
      <c r="BE862" s="212"/>
      <c r="BF862" s="212"/>
      <c r="BG862" s="214"/>
      <c r="BH862" s="214"/>
      <c r="BI862" s="227"/>
      <c r="BJ862" s="227"/>
      <c r="BK862" s="227"/>
      <c r="BL862" s="214"/>
      <c r="BM862" s="214"/>
      <c r="BN862" s="214"/>
      <c r="BO862" s="214"/>
      <c r="BP862" s="214"/>
      <c r="BQ862" s="214"/>
      <c r="BR862" s="214"/>
      <c r="BS862" s="214"/>
      <c r="BT862" s="215"/>
      <c r="BU862" s="216"/>
      <c r="BV862" s="217"/>
      <c r="BW862" s="213"/>
    </row>
    <row r="863" spans="2:75" ht="15.75" customHeight="1">
      <c r="B863" s="394" t="s">
        <v>192</v>
      </c>
      <c r="C863" s="395">
        <v>35609273000112</v>
      </c>
      <c r="D863" s="396" t="s">
        <v>27</v>
      </c>
      <c r="E863" s="396" t="s">
        <v>910</v>
      </c>
      <c r="F863" s="396"/>
      <c r="G863" s="397"/>
      <c r="H863" s="397" t="s">
        <v>1183</v>
      </c>
      <c r="I863" s="397" t="s">
        <v>62</v>
      </c>
      <c r="J863" s="397" t="s">
        <v>904</v>
      </c>
      <c r="K863" s="398" t="s">
        <v>81</v>
      </c>
      <c r="L863" s="399"/>
      <c r="M863" s="399" t="s">
        <v>1775</v>
      </c>
      <c r="N863" s="398">
        <v>526789</v>
      </c>
      <c r="O863" s="398" t="s">
        <v>1675</v>
      </c>
      <c r="P863" s="402">
        <v>43829</v>
      </c>
      <c r="Q863" s="403">
        <v>4274455.29</v>
      </c>
      <c r="R863" s="403">
        <v>7352445.5107936515</v>
      </c>
      <c r="S863" s="398">
        <v>32</v>
      </c>
      <c r="T863" s="400">
        <v>3.6499913246458959E-2</v>
      </c>
      <c r="U863" s="400">
        <v>0.47184150263997499</v>
      </c>
      <c r="V863" s="400">
        <v>-0.1653477530270705</v>
      </c>
      <c r="W863" s="400">
        <v>-1.6209608587827127</v>
      </c>
      <c r="X863" s="400">
        <v>-7.1298191240394604E-2</v>
      </c>
      <c r="Y863" s="400">
        <v>-0.54066713624453988</v>
      </c>
      <c r="Z863" s="400" t="s">
        <v>1781</v>
      </c>
      <c r="AA863" s="400" t="s">
        <v>1781</v>
      </c>
      <c r="AB863" s="400">
        <v>0.15303229032363105</v>
      </c>
      <c r="AC863" s="404">
        <v>-1.7390089462265794</v>
      </c>
      <c r="AD863" s="607">
        <v>23732220000105</v>
      </c>
      <c r="AE863" s="401" t="s">
        <v>190</v>
      </c>
      <c r="AF863" s="401" t="s">
        <v>1026</v>
      </c>
      <c r="AG863" s="405" t="s">
        <v>1027</v>
      </c>
      <c r="AH863" s="405" t="s">
        <v>1019</v>
      </c>
      <c r="AI863" s="405">
        <v>20000</v>
      </c>
      <c r="AJ863" s="405">
        <v>1000</v>
      </c>
      <c r="AK863" s="405">
        <v>20000</v>
      </c>
      <c r="AL863" s="400">
        <v>1.9E-2</v>
      </c>
      <c r="AM863" s="400">
        <v>0.2</v>
      </c>
      <c r="AN863" s="400" t="s">
        <v>1086</v>
      </c>
      <c r="AO863" s="401" t="s">
        <v>1678</v>
      </c>
      <c r="AP863" s="401" t="s">
        <v>24</v>
      </c>
      <c r="AQ863" s="407" t="s">
        <v>966</v>
      </c>
      <c r="AR863" s="400">
        <v>3.1666666666666666E-3</v>
      </c>
      <c r="AS863" s="400">
        <v>3.1666666666666666E-3</v>
      </c>
      <c r="AT863" s="400"/>
      <c r="AX863" s="226"/>
      <c r="AY863" s="212"/>
      <c r="AZ863" s="212"/>
      <c r="BA863" s="212"/>
      <c r="BB863" s="214"/>
      <c r="BC863" s="212"/>
      <c r="BD863" s="212"/>
      <c r="BE863" s="212"/>
      <c r="BF863" s="212"/>
      <c r="BG863" s="214"/>
      <c r="BH863" s="214"/>
      <c r="BI863" s="227"/>
      <c r="BJ863" s="227"/>
      <c r="BK863" s="227"/>
      <c r="BL863" s="214"/>
      <c r="BM863" s="214"/>
      <c r="BN863" s="214"/>
      <c r="BO863" s="214"/>
      <c r="BP863" s="214"/>
      <c r="BQ863" s="214"/>
      <c r="BR863" s="214"/>
      <c r="BS863" s="214"/>
      <c r="BT863" s="215"/>
      <c r="BU863" s="216"/>
      <c r="BV863" s="217"/>
      <c r="BW863" s="213"/>
    </row>
    <row r="864" spans="2:75" ht="15.75" customHeight="1">
      <c r="B864" s="394" t="s">
        <v>195</v>
      </c>
      <c r="C864" s="395">
        <v>9635172000106</v>
      </c>
      <c r="D864" s="396" t="s">
        <v>27</v>
      </c>
      <c r="E864" s="396" t="s">
        <v>903</v>
      </c>
      <c r="F864" s="396"/>
      <c r="G864" s="397"/>
      <c r="H864" s="397" t="s">
        <v>62</v>
      </c>
      <c r="I864" s="397" t="s">
        <v>62</v>
      </c>
      <c r="J864" s="397" t="s">
        <v>904</v>
      </c>
      <c r="K864" s="398" t="s">
        <v>81</v>
      </c>
      <c r="L864" s="399"/>
      <c r="M864" s="399" t="s">
        <v>1775</v>
      </c>
      <c r="N864" s="398">
        <v>253839</v>
      </c>
      <c r="O864" s="398" t="s">
        <v>1675</v>
      </c>
      <c r="P864" s="402">
        <v>40385</v>
      </c>
      <c r="Q864" s="403">
        <v>238909378</v>
      </c>
      <c r="R864" s="403">
        <v>475003391.96472192</v>
      </c>
      <c r="S864" s="398">
        <v>32</v>
      </c>
      <c r="T864" s="400">
        <v>1.0908474759208531E-2</v>
      </c>
      <c r="U864" s="400">
        <v>0.14101598234331517</v>
      </c>
      <c r="V864" s="400">
        <v>-0.18045127797429006</v>
      </c>
      <c r="W864" s="400">
        <v>-1.7690259054548796</v>
      </c>
      <c r="X864" s="400">
        <v>-6.4277110608223276E-2</v>
      </c>
      <c r="Y864" s="400">
        <v>-0.48742500635741615</v>
      </c>
      <c r="Z864" s="400">
        <v>-6.1579333028288774E-3</v>
      </c>
      <c r="AA864" s="400">
        <v>-3.5003689222976912E-2</v>
      </c>
      <c r="AB864" s="400">
        <v>0.2192906672881566</v>
      </c>
      <c r="AC864" s="404">
        <v>-1.2405735403996185</v>
      </c>
      <c r="AD864" s="607">
        <v>9635130000175</v>
      </c>
      <c r="AE864" s="401" t="s">
        <v>190</v>
      </c>
      <c r="AF864" s="401" t="s">
        <v>1026</v>
      </c>
      <c r="AG864" s="405" t="s">
        <v>1027</v>
      </c>
      <c r="AH864" s="405" t="s">
        <v>1024</v>
      </c>
      <c r="AI864" s="405">
        <v>1000</v>
      </c>
      <c r="AJ864" s="405">
        <v>1000</v>
      </c>
      <c r="AK864" s="405">
        <v>1000</v>
      </c>
      <c r="AL864" s="400">
        <v>1.9E-2</v>
      </c>
      <c r="AM864" s="400">
        <v>0.2</v>
      </c>
      <c r="AN864" s="400" t="s">
        <v>964</v>
      </c>
      <c r="AO864" s="401" t="s">
        <v>1675</v>
      </c>
      <c r="AP864" s="401" t="s">
        <v>1021</v>
      </c>
      <c r="AQ864" s="407" t="s">
        <v>957</v>
      </c>
      <c r="AR864" s="400">
        <v>3.6099999999999999E-3</v>
      </c>
      <c r="AS864" s="400">
        <v>3.6099999999999999E-3</v>
      </c>
      <c r="AT864" s="400"/>
      <c r="AX864" s="226"/>
      <c r="AY864" s="212"/>
      <c r="AZ864" s="212"/>
      <c r="BA864" s="212"/>
      <c r="BB864" s="214"/>
      <c r="BC864" s="212"/>
      <c r="BD864" s="212"/>
      <c r="BE864" s="212"/>
      <c r="BF864" s="212"/>
      <c r="BG864" s="214"/>
      <c r="BH864" s="214"/>
      <c r="BI864" s="227"/>
      <c r="BJ864" s="227"/>
      <c r="BK864" s="227"/>
      <c r="BL864" s="214"/>
      <c r="BM864" s="214"/>
      <c r="BN864" s="214"/>
      <c r="BO864" s="214"/>
      <c r="BP864" s="214"/>
      <c r="BQ864" s="214"/>
      <c r="BR864" s="214"/>
      <c r="BS864" s="214"/>
      <c r="BT864" s="215"/>
      <c r="BU864" s="216"/>
      <c r="BV864" s="217"/>
      <c r="BW864" s="213"/>
    </row>
    <row r="865" spans="2:75" ht="15.75" customHeight="1">
      <c r="B865" s="394" t="s">
        <v>206</v>
      </c>
      <c r="C865" s="395">
        <v>30282227000138</v>
      </c>
      <c r="D865" s="396" t="s">
        <v>27</v>
      </c>
      <c r="E865" s="396" t="s">
        <v>903</v>
      </c>
      <c r="F865" s="396"/>
      <c r="G865" s="397"/>
      <c r="H865" s="397" t="s">
        <v>62</v>
      </c>
      <c r="I865" s="397" t="s">
        <v>62</v>
      </c>
      <c r="J865" s="397" t="s">
        <v>904</v>
      </c>
      <c r="K865" s="398" t="s">
        <v>81</v>
      </c>
      <c r="L865" s="399"/>
      <c r="M865" s="399" t="s">
        <v>1775</v>
      </c>
      <c r="N865" s="398">
        <v>478210</v>
      </c>
      <c r="O865" s="398" t="s">
        <v>1675</v>
      </c>
      <c r="P865" s="402">
        <v>43404</v>
      </c>
      <c r="Q865" s="403">
        <v>140178269.15000001</v>
      </c>
      <c r="R865" s="403">
        <v>203620156.62817463</v>
      </c>
      <c r="S865" s="398">
        <v>32</v>
      </c>
      <c r="T865" s="400">
        <v>4.4731376927314326E-2</v>
      </c>
      <c r="U865" s="400">
        <v>0.57825124027073427</v>
      </c>
      <c r="V865" s="400">
        <v>-0.1410142498717174</v>
      </c>
      <c r="W865" s="400">
        <v>-1.3824111630669482</v>
      </c>
      <c r="X865" s="400">
        <v>-6.8148042047311952E-2</v>
      </c>
      <c r="Y865" s="400">
        <v>-0.51677898265555944</v>
      </c>
      <c r="Z865" s="400">
        <v>-1.2395292148417059E-2</v>
      </c>
      <c r="AA865" s="400">
        <v>-7.0458858979826414E-2</v>
      </c>
      <c r="AB865" s="400">
        <v>0.20026253850525461</v>
      </c>
      <c r="AC865" s="404">
        <v>-1.1438755105983729</v>
      </c>
      <c r="AD865" s="607" t="s">
        <v>62</v>
      </c>
      <c r="AE865" s="401" t="s">
        <v>116</v>
      </c>
      <c r="AF865" s="401" t="s">
        <v>1037</v>
      </c>
      <c r="AG865" s="405" t="s">
        <v>1037</v>
      </c>
      <c r="AH865" s="405" t="s">
        <v>1024</v>
      </c>
      <c r="AI865" s="405">
        <v>1000</v>
      </c>
      <c r="AJ865" s="405">
        <v>1000</v>
      </c>
      <c r="AK865" s="405">
        <v>1000</v>
      </c>
      <c r="AL865" s="400">
        <v>1.2500000000000001E-2</v>
      </c>
      <c r="AM865" s="400">
        <v>0.1</v>
      </c>
      <c r="AN865" s="400" t="s">
        <v>964</v>
      </c>
      <c r="AO865" s="401" t="s">
        <v>1675</v>
      </c>
      <c r="AP865" s="401" t="s">
        <v>1021</v>
      </c>
      <c r="AQ865" s="407" t="s">
        <v>957</v>
      </c>
      <c r="AR865" s="400">
        <v>3.3333333333333335E-3</v>
      </c>
      <c r="AS865" s="400">
        <v>3.3333333333333335E-3</v>
      </c>
      <c r="AT865" s="400"/>
      <c r="AX865" s="226"/>
      <c r="AY865" s="212"/>
      <c r="AZ865" s="212"/>
      <c r="BA865" s="212"/>
      <c r="BB865" s="214"/>
      <c r="BC865" s="212"/>
      <c r="BD865" s="212"/>
      <c r="BE865" s="212"/>
      <c r="BF865" s="212"/>
      <c r="BG865" s="214"/>
      <c r="BH865" s="214"/>
      <c r="BI865" s="227"/>
      <c r="BJ865" s="227"/>
      <c r="BK865" s="227"/>
      <c r="BL865" s="214"/>
      <c r="BM865" s="214"/>
      <c r="BN865" s="214"/>
      <c r="BO865" s="214"/>
      <c r="BP865" s="214"/>
      <c r="BQ865" s="214"/>
      <c r="BR865" s="214"/>
      <c r="BS865" s="214"/>
      <c r="BT865" s="215"/>
      <c r="BU865" s="216"/>
      <c r="BV865" s="217"/>
      <c r="BW865" s="213"/>
    </row>
    <row r="866" spans="2:75" ht="15.75" customHeight="1">
      <c r="B866" s="394" t="s">
        <v>210</v>
      </c>
      <c r="C866" s="395">
        <v>15390811000113</v>
      </c>
      <c r="D866" s="396" t="s">
        <v>27</v>
      </c>
      <c r="E866" s="396" t="s">
        <v>903</v>
      </c>
      <c r="F866" s="396"/>
      <c r="G866" s="397"/>
      <c r="H866" s="397" t="s">
        <v>62</v>
      </c>
      <c r="I866" s="397" t="s">
        <v>62</v>
      </c>
      <c r="J866" s="397" t="s">
        <v>904</v>
      </c>
      <c r="K866" s="398" t="s">
        <v>81</v>
      </c>
      <c r="L866" s="399"/>
      <c r="M866" s="399" t="s">
        <v>62</v>
      </c>
      <c r="N866" s="398">
        <v>305261</v>
      </c>
      <c r="O866" s="398" t="s">
        <v>1678</v>
      </c>
      <c r="P866" s="402">
        <v>41059</v>
      </c>
      <c r="Q866" s="403">
        <v>89391370.469999999</v>
      </c>
      <c r="R866" s="403">
        <v>116102468.65773807</v>
      </c>
      <c r="S866" s="398">
        <v>32</v>
      </c>
      <c r="T866" s="400">
        <v>-0.13365147982454728</v>
      </c>
      <c r="U866" s="400">
        <v>-1.7277387659705925</v>
      </c>
      <c r="V866" s="400">
        <v>-0.35414315902608651</v>
      </c>
      <c r="W866" s="400">
        <v>-3.4717871194352723</v>
      </c>
      <c r="X866" s="400">
        <v>-0.22288246110478482</v>
      </c>
      <c r="Y866" s="400">
        <v>-1.6901581915080306</v>
      </c>
      <c r="Z866" s="400">
        <v>-8.9059653560094154E-2</v>
      </c>
      <c r="AA866" s="400">
        <v>-0.50624394292991504</v>
      </c>
      <c r="AB866" s="400">
        <v>0.28381641124080759</v>
      </c>
      <c r="AC866" s="404">
        <v>-1.739799540318764</v>
      </c>
      <c r="AD866" s="607">
        <v>15165493000197</v>
      </c>
      <c r="AE866" s="401" t="s">
        <v>209</v>
      </c>
      <c r="AF866" s="401" t="s">
        <v>1028</v>
      </c>
      <c r="AG866" s="405" t="s">
        <v>1836</v>
      </c>
      <c r="AH866" s="405" t="s">
        <v>1024</v>
      </c>
      <c r="AI866" s="405">
        <v>150000</v>
      </c>
      <c r="AJ866" s="405">
        <v>10000</v>
      </c>
      <c r="AK866" s="405">
        <v>150000</v>
      </c>
      <c r="AL866" s="400">
        <v>2.4E-2</v>
      </c>
      <c r="AM866" s="400">
        <v>0.2</v>
      </c>
      <c r="AN866" s="400" t="s">
        <v>964</v>
      </c>
      <c r="AO866" s="401" t="s">
        <v>1678</v>
      </c>
      <c r="AP866" s="401" t="s">
        <v>1021</v>
      </c>
      <c r="AQ866" s="407" t="s">
        <v>963</v>
      </c>
      <c r="AR866" s="400">
        <v>4.0000000000000001E-3</v>
      </c>
      <c r="AS866" s="400">
        <v>4.0000000000000001E-3</v>
      </c>
      <c r="AT866" s="400"/>
      <c r="AX866" s="226"/>
      <c r="AY866" s="212"/>
      <c r="AZ866" s="212"/>
      <c r="BA866" s="212"/>
      <c r="BB866" s="214"/>
      <c r="BC866" s="212"/>
      <c r="BD866" s="212"/>
      <c r="BE866" s="212"/>
      <c r="BF866" s="212"/>
      <c r="BG866" s="214"/>
      <c r="BH866" s="214"/>
      <c r="BI866" s="227"/>
      <c r="BJ866" s="227"/>
      <c r="BK866" s="227"/>
      <c r="BL866" s="214"/>
      <c r="BM866" s="214"/>
      <c r="BN866" s="214"/>
      <c r="BO866" s="214"/>
      <c r="BP866" s="214"/>
      <c r="BQ866" s="214"/>
      <c r="BR866" s="214"/>
      <c r="BS866" s="214"/>
      <c r="BT866" s="215"/>
      <c r="BU866" s="216"/>
      <c r="BV866" s="217"/>
      <c r="BW866" s="213"/>
    </row>
    <row r="867" spans="2:75" ht="15.75" customHeight="1">
      <c r="B867" s="394" t="s">
        <v>212</v>
      </c>
      <c r="C867" s="395">
        <v>29286347000124</v>
      </c>
      <c r="D867" s="396" t="s">
        <v>27</v>
      </c>
      <c r="E867" s="396" t="s">
        <v>903</v>
      </c>
      <c r="F867" s="396"/>
      <c r="G867" s="397"/>
      <c r="H867" s="397" t="s">
        <v>62</v>
      </c>
      <c r="I867" s="397" t="s">
        <v>62</v>
      </c>
      <c r="J867" s="397" t="s">
        <v>904</v>
      </c>
      <c r="K867" s="398" t="s">
        <v>81</v>
      </c>
      <c r="L867" s="399"/>
      <c r="M867" s="399" t="s">
        <v>1775</v>
      </c>
      <c r="N867" s="398">
        <v>463302</v>
      </c>
      <c r="O867" s="398" t="s">
        <v>1678</v>
      </c>
      <c r="P867" s="402">
        <v>43168</v>
      </c>
      <c r="Q867" s="403">
        <v>465490328.38999999</v>
      </c>
      <c r="R867" s="403">
        <v>553434836.34650826</v>
      </c>
      <c r="S867" s="398">
        <v>32</v>
      </c>
      <c r="T867" s="400">
        <v>-0.14126485424508062</v>
      </c>
      <c r="U867" s="400">
        <v>-1.8261583430936617</v>
      </c>
      <c r="V867" s="400">
        <v>-0.36137491441622582</v>
      </c>
      <c r="W867" s="400">
        <v>-3.5426825033343663</v>
      </c>
      <c r="X867" s="400">
        <v>-0.22241232389687648</v>
      </c>
      <c r="Y867" s="400">
        <v>-1.6865930556550779</v>
      </c>
      <c r="Z867" s="400">
        <v>-6.3844877139751177E-2</v>
      </c>
      <c r="AA867" s="400">
        <v>-0.36291497942213036</v>
      </c>
      <c r="AB867" s="400">
        <v>0.27729233664710501</v>
      </c>
      <c r="AC867" s="404">
        <v>-1.8278357004017018</v>
      </c>
      <c r="AD867" s="607">
        <v>29224691000199</v>
      </c>
      <c r="AE867" s="401" t="s">
        <v>209</v>
      </c>
      <c r="AF867" s="401" t="s">
        <v>1028</v>
      </c>
      <c r="AG867" s="405" t="s">
        <v>1836</v>
      </c>
      <c r="AH867" s="405" t="s">
        <v>1019</v>
      </c>
      <c r="AI867" s="405">
        <v>300000</v>
      </c>
      <c r="AJ867" s="405">
        <v>10000</v>
      </c>
      <c r="AK867" s="405">
        <v>300000</v>
      </c>
      <c r="AL867" s="400">
        <v>1.3000000000000001E-2</v>
      </c>
      <c r="AM867" s="400">
        <v>0.2</v>
      </c>
      <c r="AN867" s="400" t="s">
        <v>964</v>
      </c>
      <c r="AO867" s="401" t="s">
        <v>1678</v>
      </c>
      <c r="AP867" s="401" t="s">
        <v>1021</v>
      </c>
      <c r="AQ867" s="407" t="s">
        <v>963</v>
      </c>
      <c r="AR867" s="400" t="s">
        <v>62</v>
      </c>
      <c r="AS867" s="400" t="s">
        <v>62</v>
      </c>
      <c r="AT867" s="400"/>
      <c r="AX867" s="226"/>
      <c r="AY867" s="212"/>
      <c r="AZ867" s="212"/>
      <c r="BA867" s="212"/>
      <c r="BB867" s="214"/>
      <c r="BC867" s="212"/>
      <c r="BD867" s="212"/>
      <c r="BE867" s="212"/>
      <c r="BF867" s="212"/>
      <c r="BG867" s="214"/>
      <c r="BH867" s="214"/>
      <c r="BI867" s="227"/>
      <c r="BJ867" s="227"/>
      <c r="BK867" s="227"/>
      <c r="BL867" s="214"/>
      <c r="BM867" s="214"/>
      <c r="BN867" s="214"/>
      <c r="BO867" s="214"/>
      <c r="BP867" s="214"/>
      <c r="BQ867" s="214"/>
      <c r="BR867" s="214"/>
      <c r="BS867" s="214"/>
      <c r="BT867" s="215"/>
      <c r="BU867" s="216"/>
      <c r="BV867" s="217"/>
      <c r="BW867" s="213"/>
    </row>
    <row r="868" spans="2:75" ht="15.75" customHeight="1">
      <c r="B868" s="394" t="s">
        <v>740</v>
      </c>
      <c r="C868" s="395">
        <v>41219215000185</v>
      </c>
      <c r="D868" s="396" t="s">
        <v>27</v>
      </c>
      <c r="E868" s="396" t="s">
        <v>903</v>
      </c>
      <c r="F868" s="396"/>
      <c r="G868" s="397"/>
      <c r="H868" s="397" t="s">
        <v>62</v>
      </c>
      <c r="I868" s="397" t="s">
        <v>62</v>
      </c>
      <c r="J868" s="397" t="s">
        <v>904</v>
      </c>
      <c r="K868" s="398" t="s">
        <v>81</v>
      </c>
      <c r="L868" s="399"/>
      <c r="M868" s="399" t="s">
        <v>1775</v>
      </c>
      <c r="N868" s="398">
        <v>593672</v>
      </c>
      <c r="O868" s="398" t="s">
        <v>1675</v>
      </c>
      <c r="P868" s="402">
        <v>44347</v>
      </c>
      <c r="Q868" s="403">
        <v>8413344.0500000007</v>
      </c>
      <c r="R868" s="403">
        <v>8508135.8002777733</v>
      </c>
      <c r="S868" s="398">
        <v>32</v>
      </c>
      <c r="T868" s="400">
        <v>-4.4048791929961584E-2</v>
      </c>
      <c r="U868" s="400">
        <v>-0.56942733078208185</v>
      </c>
      <c r="V868" s="400">
        <v>-0.22536500916693492</v>
      </c>
      <c r="W868" s="400">
        <v>-2.20933065077093</v>
      </c>
      <c r="X868" s="400" t="s">
        <v>1781</v>
      </c>
      <c r="Y868" s="400" t="s">
        <v>1781</v>
      </c>
      <c r="Z868" s="400" t="s">
        <v>1781</v>
      </c>
      <c r="AA868" s="400" t="s">
        <v>1781</v>
      </c>
      <c r="AB868" s="400">
        <v>0.22709834424597317</v>
      </c>
      <c r="AC868" s="404">
        <v>-1.4383444892316171</v>
      </c>
      <c r="AD868" s="607" t="s">
        <v>62</v>
      </c>
      <c r="AE868" s="401" t="s">
        <v>215</v>
      </c>
      <c r="AF868" s="401" t="s">
        <v>1027</v>
      </c>
      <c r="AG868" s="405" t="s">
        <v>1027</v>
      </c>
      <c r="AH868" s="405" t="s">
        <v>1024</v>
      </c>
      <c r="AI868" s="405">
        <v>100</v>
      </c>
      <c r="AJ868" s="405">
        <v>100</v>
      </c>
      <c r="AK868" s="405">
        <v>100</v>
      </c>
      <c r="AL868" s="400">
        <v>7.4999999999999997E-3</v>
      </c>
      <c r="AM868" s="400">
        <v>0.1</v>
      </c>
      <c r="AN868" s="400" t="s">
        <v>1086</v>
      </c>
      <c r="AO868" s="401" t="s">
        <v>1678</v>
      </c>
      <c r="AP868" s="401" t="s">
        <v>1021</v>
      </c>
      <c r="AQ868" s="407" t="s">
        <v>957</v>
      </c>
      <c r="AR868" s="400">
        <v>2E-3</v>
      </c>
      <c r="AS868" s="400">
        <v>2E-3</v>
      </c>
      <c r="AT868" s="400"/>
      <c r="AX868" s="226"/>
      <c r="AY868" s="212"/>
      <c r="AZ868" s="212"/>
      <c r="BA868" s="212"/>
      <c r="BB868" s="214"/>
      <c r="BC868" s="212"/>
      <c r="BD868" s="212"/>
      <c r="BE868" s="212"/>
      <c r="BF868" s="212"/>
      <c r="BG868" s="214"/>
      <c r="BH868" s="214"/>
      <c r="BI868" s="227"/>
      <c r="BJ868" s="227"/>
      <c r="BK868" s="227"/>
      <c r="BL868" s="214"/>
      <c r="BM868" s="214"/>
      <c r="BN868" s="214"/>
      <c r="BO868" s="214"/>
      <c r="BP868" s="214"/>
      <c r="BQ868" s="214"/>
      <c r="BR868" s="214"/>
      <c r="BS868" s="214"/>
      <c r="BT868" s="215"/>
      <c r="BU868" s="216"/>
      <c r="BV868" s="217"/>
      <c r="BW868" s="213"/>
    </row>
    <row r="869" spans="2:75" ht="15.75" customHeight="1">
      <c r="B869" s="394" t="s">
        <v>55</v>
      </c>
      <c r="C869" s="395">
        <v>14866273000128</v>
      </c>
      <c r="D869" s="396" t="s">
        <v>27</v>
      </c>
      <c r="E869" s="396" t="s">
        <v>903</v>
      </c>
      <c r="F869" s="396"/>
      <c r="G869" s="397"/>
      <c r="H869" s="397" t="s">
        <v>62</v>
      </c>
      <c r="I869" s="397" t="s">
        <v>62</v>
      </c>
      <c r="J869" s="397" t="s">
        <v>904</v>
      </c>
      <c r="K869" s="398" t="s">
        <v>81</v>
      </c>
      <c r="L869" s="399"/>
      <c r="M869" s="399" t="s">
        <v>62</v>
      </c>
      <c r="N869" s="398">
        <v>311774</v>
      </c>
      <c r="O869" s="398" t="s">
        <v>1675</v>
      </c>
      <c r="P869" s="402">
        <v>41148</v>
      </c>
      <c r="Q869" s="403">
        <v>438223882.17000002</v>
      </c>
      <c r="R869" s="403">
        <v>597909566.93448448</v>
      </c>
      <c r="S869" s="398">
        <v>32</v>
      </c>
      <c r="T869" s="400">
        <v>-4.8245709805277093E-2</v>
      </c>
      <c r="U869" s="400">
        <v>-0.62368170731645778</v>
      </c>
      <c r="V869" s="400">
        <v>-0.23397019616668158</v>
      </c>
      <c r="W869" s="400">
        <v>-2.2936902568359216</v>
      </c>
      <c r="X869" s="400">
        <v>-0.13676903108723892</v>
      </c>
      <c r="Y869" s="400">
        <v>-1.0371444082719292</v>
      </c>
      <c r="Z869" s="400">
        <v>-7.5694239226076876E-2</v>
      </c>
      <c r="AA869" s="400">
        <v>-0.43027059494491127</v>
      </c>
      <c r="AB869" s="400">
        <v>0.2302674965325604</v>
      </c>
      <c r="AC869" s="404">
        <v>-1.4638688813789009</v>
      </c>
      <c r="AD869" s="607">
        <v>14284684000105</v>
      </c>
      <c r="AE869" s="401" t="s">
        <v>219</v>
      </c>
      <c r="AF869" s="401" t="s">
        <v>1028</v>
      </c>
      <c r="AG869" s="405" t="s">
        <v>1836</v>
      </c>
      <c r="AH869" s="405" t="s">
        <v>1024</v>
      </c>
      <c r="AI869" s="405">
        <v>100000</v>
      </c>
      <c r="AJ869" s="405">
        <v>10000</v>
      </c>
      <c r="AK869" s="405">
        <v>100000</v>
      </c>
      <c r="AL869" s="400">
        <v>1.38E-2</v>
      </c>
      <c r="AM869" s="400">
        <v>0.2</v>
      </c>
      <c r="AN869" s="400" t="s">
        <v>964</v>
      </c>
      <c r="AO869" s="401" t="s">
        <v>1675</v>
      </c>
      <c r="AP869" s="401" t="s">
        <v>1021</v>
      </c>
      <c r="AQ869" s="407" t="s">
        <v>957</v>
      </c>
      <c r="AR869" s="400">
        <v>4.1399999999999996E-3</v>
      </c>
      <c r="AS869" s="400">
        <v>4.1399999999999996E-3</v>
      </c>
      <c r="AT869" s="400"/>
      <c r="AX869" s="226"/>
      <c r="AY869" s="212"/>
      <c r="AZ869" s="212"/>
      <c r="BA869" s="212"/>
      <c r="BB869" s="214"/>
      <c r="BC869" s="212"/>
      <c r="BD869" s="212"/>
      <c r="BE869" s="212"/>
      <c r="BF869" s="212"/>
      <c r="BG869" s="214"/>
      <c r="BH869" s="214"/>
      <c r="BI869" s="227"/>
      <c r="BJ869" s="227"/>
      <c r="BK869" s="227"/>
      <c r="BL869" s="214"/>
      <c r="BM869" s="214"/>
      <c r="BN869" s="214"/>
      <c r="BO869" s="214"/>
      <c r="BP869" s="214"/>
      <c r="BQ869" s="214"/>
      <c r="BR869" s="214"/>
      <c r="BS869" s="214"/>
      <c r="BT869" s="215"/>
      <c r="BU869" s="216"/>
      <c r="BV869" s="217"/>
      <c r="BW869" s="213"/>
    </row>
    <row r="870" spans="2:75" ht="15.75" customHeight="1">
      <c r="B870" s="394" t="s">
        <v>220</v>
      </c>
      <c r="C870" s="395">
        <v>35704552000165</v>
      </c>
      <c r="D870" s="396" t="s">
        <v>27</v>
      </c>
      <c r="E870" s="396" t="s">
        <v>903</v>
      </c>
      <c r="F870" s="396"/>
      <c r="G870" s="397"/>
      <c r="H870" s="397" t="s">
        <v>62</v>
      </c>
      <c r="I870" s="397" t="s">
        <v>62</v>
      </c>
      <c r="J870" s="397" t="s">
        <v>904</v>
      </c>
      <c r="K870" s="398" t="s">
        <v>81</v>
      </c>
      <c r="L870" s="399"/>
      <c r="M870" s="399" t="s">
        <v>62</v>
      </c>
      <c r="N870" s="398">
        <v>529222</v>
      </c>
      <c r="O870" s="398" t="s">
        <v>1675</v>
      </c>
      <c r="P870" s="402">
        <v>43879</v>
      </c>
      <c r="Q870" s="403">
        <v>3203406.86</v>
      </c>
      <c r="R870" s="403">
        <v>4344004.1135714306</v>
      </c>
      <c r="S870" s="398">
        <v>32</v>
      </c>
      <c r="T870" s="400">
        <v>-5.0636216848350402E-2</v>
      </c>
      <c r="U870" s="400">
        <v>-0.65458425844470136</v>
      </c>
      <c r="V870" s="400">
        <v>-0.23207511804183001</v>
      </c>
      <c r="W870" s="400">
        <v>-2.2751121545727671</v>
      </c>
      <c r="X870" s="400">
        <v>-0.14660160193455241</v>
      </c>
      <c r="Y870" s="400">
        <v>-1.1117065791973344</v>
      </c>
      <c r="Z870" s="400" t="s">
        <v>1781</v>
      </c>
      <c r="AA870" s="400" t="s">
        <v>1781</v>
      </c>
      <c r="AB870" s="400">
        <v>0.22929062487373342</v>
      </c>
      <c r="AC870" s="404">
        <v>-1.4603247797625858</v>
      </c>
      <c r="AD870" s="607">
        <v>11176045000138</v>
      </c>
      <c r="AE870" s="401" t="s">
        <v>219</v>
      </c>
      <c r="AF870" s="401" t="s">
        <v>1028</v>
      </c>
      <c r="AG870" s="405" t="s">
        <v>1836</v>
      </c>
      <c r="AH870" s="405" t="s">
        <v>218</v>
      </c>
      <c r="AI870" s="405">
        <v>100000</v>
      </c>
      <c r="AJ870" s="405">
        <v>10000</v>
      </c>
      <c r="AK870" s="405">
        <v>100000</v>
      </c>
      <c r="AL870" s="400">
        <v>1.38E-2</v>
      </c>
      <c r="AM870" s="400">
        <v>0.2</v>
      </c>
      <c r="AN870" s="400" t="s">
        <v>62</v>
      </c>
      <c r="AO870" s="401" t="s">
        <v>1678</v>
      </c>
      <c r="AP870" s="401" t="s">
        <v>1021</v>
      </c>
      <c r="AQ870" s="407" t="s">
        <v>957</v>
      </c>
      <c r="AR870" s="400">
        <v>4.1399999999999996E-3</v>
      </c>
      <c r="AS870" s="400">
        <v>4.1399999999999996E-3</v>
      </c>
      <c r="AT870" s="400"/>
      <c r="AX870" s="226"/>
      <c r="AY870" s="212"/>
      <c r="AZ870" s="212"/>
      <c r="BA870" s="212"/>
      <c r="BB870" s="214"/>
      <c r="BC870" s="212"/>
      <c r="BD870" s="212"/>
      <c r="BE870" s="212"/>
      <c r="BF870" s="212"/>
      <c r="BG870" s="214"/>
      <c r="BH870" s="214"/>
      <c r="BI870" s="227"/>
      <c r="BJ870" s="227"/>
      <c r="BK870" s="227"/>
      <c r="BL870" s="214"/>
      <c r="BM870" s="214"/>
      <c r="BN870" s="214"/>
      <c r="BO870" s="214"/>
      <c r="BP870" s="214"/>
      <c r="BQ870" s="214"/>
      <c r="BR870" s="214"/>
      <c r="BS870" s="214"/>
      <c r="BT870" s="215"/>
      <c r="BU870" s="216"/>
      <c r="BV870" s="217"/>
      <c r="BW870" s="213"/>
    </row>
    <row r="871" spans="2:75" ht="15.75" customHeight="1">
      <c r="B871" s="394" t="s">
        <v>227</v>
      </c>
      <c r="C871" s="395">
        <v>6070574000112</v>
      </c>
      <c r="D871" s="396" t="s">
        <v>27</v>
      </c>
      <c r="E871" s="396" t="s">
        <v>903</v>
      </c>
      <c r="F871" s="396"/>
      <c r="G871" s="397"/>
      <c r="H871" s="397" t="s">
        <v>62</v>
      </c>
      <c r="I871" s="397" t="s">
        <v>62</v>
      </c>
      <c r="J871" s="397" t="s">
        <v>904</v>
      </c>
      <c r="K871" s="398" t="s">
        <v>81</v>
      </c>
      <c r="L871" s="399"/>
      <c r="M871" s="399" t="s">
        <v>62</v>
      </c>
      <c r="N871" s="398">
        <v>129100</v>
      </c>
      <c r="O871" s="398" t="s">
        <v>1675</v>
      </c>
      <c r="P871" s="402">
        <v>38027</v>
      </c>
      <c r="Q871" s="403">
        <v>258654758.94999999</v>
      </c>
      <c r="R871" s="403">
        <v>251931938.0382143</v>
      </c>
      <c r="S871" s="398">
        <v>32</v>
      </c>
      <c r="T871" s="400">
        <v>7.8718854871870247E-2</v>
      </c>
      <c r="U871" s="400">
        <v>1.0176140013824495</v>
      </c>
      <c r="V871" s="400">
        <v>-5.1070102234132553E-2</v>
      </c>
      <c r="W871" s="400">
        <v>-0.50065776679775853</v>
      </c>
      <c r="X871" s="400">
        <v>-7.9907106259741068E-2</v>
      </c>
      <c r="Y871" s="400">
        <v>-0.60595010273648053</v>
      </c>
      <c r="Z871" s="400">
        <v>-2.6502839926050847E-2</v>
      </c>
      <c r="AA871" s="400">
        <v>-0.15065073404929796</v>
      </c>
      <c r="AB871" s="400">
        <v>0.14683307217679178</v>
      </c>
      <c r="AC871" s="404">
        <v>-0.94540406241559105</v>
      </c>
      <c r="AD871" s="607">
        <v>16993142000137</v>
      </c>
      <c r="AE871" s="401" t="s">
        <v>228</v>
      </c>
      <c r="AF871" s="401" t="s">
        <v>1028</v>
      </c>
      <c r="AG871" s="405" t="s">
        <v>1836</v>
      </c>
      <c r="AH871" s="405" t="s">
        <v>1019</v>
      </c>
      <c r="AI871" s="405">
        <v>10000</v>
      </c>
      <c r="AJ871" s="405">
        <v>1000</v>
      </c>
      <c r="AK871" s="405">
        <v>1000</v>
      </c>
      <c r="AL871" s="400">
        <v>0.02</v>
      </c>
      <c r="AM871" s="400">
        <v>0.15</v>
      </c>
      <c r="AN871" s="400" t="s">
        <v>193</v>
      </c>
      <c r="AO871" s="401" t="s">
        <v>1678</v>
      </c>
      <c r="AP871" s="401" t="s">
        <v>1021</v>
      </c>
      <c r="AQ871" s="407" t="s">
        <v>957</v>
      </c>
      <c r="AR871" s="400">
        <v>4.6666666666666662E-3</v>
      </c>
      <c r="AS871" s="400">
        <v>4.6666666666666662E-3</v>
      </c>
      <c r="AT871" s="400"/>
      <c r="AX871" s="226"/>
      <c r="AY871" s="212"/>
      <c r="AZ871" s="212"/>
      <c r="BA871" s="212"/>
      <c r="BB871" s="214"/>
      <c r="BC871" s="212"/>
      <c r="BD871" s="212"/>
      <c r="BE871" s="212"/>
      <c r="BF871" s="212"/>
      <c r="BG871" s="214"/>
      <c r="BH871" s="214"/>
      <c r="BI871" s="227"/>
      <c r="BJ871" s="227"/>
      <c r="BK871" s="227"/>
      <c r="BL871" s="214"/>
      <c r="BM871" s="214"/>
      <c r="BN871" s="214"/>
      <c r="BO871" s="214"/>
      <c r="BP871" s="214"/>
      <c r="BQ871" s="214"/>
      <c r="BR871" s="214"/>
      <c r="BS871" s="214"/>
      <c r="BT871" s="215"/>
      <c r="BU871" s="216"/>
      <c r="BV871" s="217"/>
      <c r="BW871" s="213"/>
    </row>
    <row r="872" spans="2:75" ht="15.75" customHeight="1">
      <c r="B872" s="394" t="s">
        <v>1150</v>
      </c>
      <c r="C872" s="395">
        <v>29283812000173</v>
      </c>
      <c r="D872" s="396" t="s">
        <v>27</v>
      </c>
      <c r="E872" s="396" t="s">
        <v>903</v>
      </c>
      <c r="F872" s="396"/>
      <c r="G872" s="397"/>
      <c r="H872" s="397" t="s">
        <v>62</v>
      </c>
      <c r="I872" s="397" t="s">
        <v>62</v>
      </c>
      <c r="J872" s="397" t="s">
        <v>904</v>
      </c>
      <c r="K872" s="398" t="s">
        <v>81</v>
      </c>
      <c r="L872" s="399"/>
      <c r="M872" s="399" t="s">
        <v>62</v>
      </c>
      <c r="N872" s="398">
        <v>459984</v>
      </c>
      <c r="O872" s="398" t="s">
        <v>1675</v>
      </c>
      <c r="P872" s="402">
        <v>43152</v>
      </c>
      <c r="Q872" s="403">
        <v>4341754.9800000004</v>
      </c>
      <c r="R872" s="403">
        <v>4253500.9878174616</v>
      </c>
      <c r="S872" s="398">
        <v>32</v>
      </c>
      <c r="T872" s="400">
        <v>7.1672057685342239E-2</v>
      </c>
      <c r="U872" s="400">
        <v>0.92651867874868687</v>
      </c>
      <c r="V872" s="400">
        <v>-5.9291583323064834E-2</v>
      </c>
      <c r="W872" s="400">
        <v>-0.58125577192577305</v>
      </c>
      <c r="X872" s="400">
        <v>-9.4843151586843866E-2</v>
      </c>
      <c r="Y872" s="400">
        <v>-0.71921284774210847</v>
      </c>
      <c r="Z872" s="400">
        <v>-3.4660801262406671E-2</v>
      </c>
      <c r="AA872" s="400">
        <v>-0.19702323100045505</v>
      </c>
      <c r="AB872" s="400">
        <v>0.14613032425102476</v>
      </c>
      <c r="AC872" s="404">
        <v>-1.0101847322390551</v>
      </c>
      <c r="AD872" s="607">
        <v>16993142000137</v>
      </c>
      <c r="AE872" s="401" t="s">
        <v>228</v>
      </c>
      <c r="AF872" s="401" t="s">
        <v>1028</v>
      </c>
      <c r="AG872" s="405" t="s">
        <v>1836</v>
      </c>
      <c r="AH872" s="405" t="s">
        <v>1024</v>
      </c>
      <c r="AI872" s="405">
        <v>5000</v>
      </c>
      <c r="AJ872" s="405">
        <v>1000</v>
      </c>
      <c r="AK872" s="405">
        <v>1000</v>
      </c>
      <c r="AL872" s="400">
        <v>2.5000000000000001E-2</v>
      </c>
      <c r="AM872" s="400">
        <v>0.2</v>
      </c>
      <c r="AN872" s="400" t="s">
        <v>193</v>
      </c>
      <c r="AO872" s="401" t="s">
        <v>1678</v>
      </c>
      <c r="AP872" s="401" t="s">
        <v>1021</v>
      </c>
      <c r="AQ872" s="407" t="s">
        <v>957</v>
      </c>
      <c r="AR872" s="400">
        <v>5.8333333333333327E-3</v>
      </c>
      <c r="AS872" s="400">
        <v>5.8333333333333327E-3</v>
      </c>
      <c r="AT872" s="400"/>
      <c r="AX872" s="226"/>
      <c r="AY872" s="212"/>
      <c r="AZ872" s="212"/>
      <c r="BA872" s="212"/>
      <c r="BB872" s="214"/>
      <c r="BC872" s="212"/>
      <c r="BD872" s="212"/>
      <c r="BE872" s="212"/>
      <c r="BF872" s="212"/>
      <c r="BG872" s="214"/>
      <c r="BH872" s="214"/>
      <c r="BI872" s="227"/>
      <c r="BJ872" s="227"/>
      <c r="BK872" s="227"/>
      <c r="BL872" s="214"/>
      <c r="BM872" s="214"/>
      <c r="BN872" s="214"/>
      <c r="BO872" s="214"/>
      <c r="BP872" s="214"/>
      <c r="BQ872" s="214"/>
      <c r="BR872" s="214"/>
      <c r="BS872" s="214"/>
      <c r="BT872" s="215"/>
      <c r="BU872" s="216"/>
      <c r="BV872" s="217"/>
      <c r="BW872" s="213"/>
    </row>
    <row r="873" spans="2:75" ht="15.75" customHeight="1">
      <c r="B873" s="394" t="s">
        <v>1155</v>
      </c>
      <c r="C873" s="395">
        <v>9120774000120</v>
      </c>
      <c r="D873" s="396" t="s">
        <v>27</v>
      </c>
      <c r="E873" s="396" t="s">
        <v>903</v>
      </c>
      <c r="F873" s="396"/>
      <c r="G873" s="397"/>
      <c r="H873" s="397" t="s">
        <v>62</v>
      </c>
      <c r="I873" s="397" t="s">
        <v>62</v>
      </c>
      <c r="J873" s="397" t="s">
        <v>904</v>
      </c>
      <c r="K873" s="398" t="s">
        <v>81</v>
      </c>
      <c r="L873" s="399"/>
      <c r="M873" s="399" t="s">
        <v>62</v>
      </c>
      <c r="N873" s="398">
        <v>287342</v>
      </c>
      <c r="O873" s="398" t="s">
        <v>1675</v>
      </c>
      <c r="P873" s="402">
        <v>39422</v>
      </c>
      <c r="Q873" s="403">
        <v>723852841.34000003</v>
      </c>
      <c r="R873" s="403">
        <v>1005131961.4840078</v>
      </c>
      <c r="S873" s="398">
        <v>32</v>
      </c>
      <c r="T873" s="400">
        <v>5.1493516729080868E-2</v>
      </c>
      <c r="U873" s="400">
        <v>0.66566674133186765</v>
      </c>
      <c r="V873" s="400">
        <v>-0.23155162535971729</v>
      </c>
      <c r="W873" s="400">
        <v>-2.2699801758671057</v>
      </c>
      <c r="X873" s="400">
        <v>-0.18540003019817475</v>
      </c>
      <c r="Y873" s="400">
        <v>-1.4059221088641962</v>
      </c>
      <c r="Z873" s="400">
        <v>-2.143565338441733E-2</v>
      </c>
      <c r="AA873" s="400">
        <v>-0.12184720302425274</v>
      </c>
      <c r="AB873" s="400">
        <v>0.2389188449511824</v>
      </c>
      <c r="AC873" s="404">
        <v>-1.3892070412152968</v>
      </c>
      <c r="AD873" s="607">
        <v>12976456000170</v>
      </c>
      <c r="AE873" s="401" t="s">
        <v>1799</v>
      </c>
      <c r="AF873" s="401" t="s">
        <v>1018</v>
      </c>
      <c r="AG873" s="405" t="s">
        <v>1835</v>
      </c>
      <c r="AH873" s="405" t="s">
        <v>1019</v>
      </c>
      <c r="AI873" s="405">
        <v>5000</v>
      </c>
      <c r="AJ873" s="405">
        <v>0</v>
      </c>
      <c r="AK873" s="405">
        <v>0</v>
      </c>
      <c r="AL873" s="400">
        <v>0.02</v>
      </c>
      <c r="AM873" s="400">
        <v>0.2</v>
      </c>
      <c r="AN873" s="400" t="s">
        <v>1798</v>
      </c>
      <c r="AO873" s="401" t="s">
        <v>1678</v>
      </c>
      <c r="AP873" s="401" t="s">
        <v>1021</v>
      </c>
      <c r="AQ873" s="407" t="s">
        <v>957</v>
      </c>
      <c r="AR873" s="400">
        <v>6.9999999999999993E-3</v>
      </c>
      <c r="AS873" s="400">
        <v>6.9999999999999993E-3</v>
      </c>
      <c r="AT873" s="400"/>
      <c r="AW873" s="226"/>
      <c r="AX873" s="226"/>
      <c r="AY873" s="212"/>
      <c r="AZ873" s="212"/>
      <c r="BA873" s="212"/>
      <c r="BB873" s="214"/>
      <c r="BC873" s="212"/>
      <c r="BD873" s="212"/>
      <c r="BE873" s="212"/>
      <c r="BF873" s="212"/>
      <c r="BG873" s="214"/>
      <c r="BH873" s="214"/>
      <c r="BI873" s="227"/>
      <c r="BJ873" s="227"/>
      <c r="BK873" s="227"/>
      <c r="BL873" s="249"/>
      <c r="BM873" s="214"/>
      <c r="BN873" s="214"/>
      <c r="BO873" s="214"/>
      <c r="BP873" s="214"/>
      <c r="BQ873" s="214"/>
      <c r="BR873" s="214"/>
      <c r="BS873" s="214"/>
      <c r="BT873" s="215"/>
      <c r="BU873" s="216"/>
      <c r="BV873" s="217"/>
      <c r="BW873" s="213"/>
    </row>
    <row r="874" spans="2:75" ht="15.75" customHeight="1">
      <c r="B874" s="394" t="s">
        <v>236</v>
      </c>
      <c r="C874" s="395">
        <v>22710616000199</v>
      </c>
      <c r="D874" s="396" t="s">
        <v>27</v>
      </c>
      <c r="E874" s="396" t="s">
        <v>903</v>
      </c>
      <c r="F874" s="396"/>
      <c r="G874" s="397"/>
      <c r="H874" s="397" t="s">
        <v>62</v>
      </c>
      <c r="I874" s="397" t="s">
        <v>62</v>
      </c>
      <c r="J874" s="397" t="s">
        <v>907</v>
      </c>
      <c r="K874" s="398" t="s">
        <v>81</v>
      </c>
      <c r="L874" s="399"/>
      <c r="M874" s="399" t="s">
        <v>62</v>
      </c>
      <c r="N874" s="398">
        <v>407771</v>
      </c>
      <c r="O874" s="398" t="s">
        <v>1675</v>
      </c>
      <c r="P874" s="402">
        <v>42248</v>
      </c>
      <c r="Q874" s="403">
        <v>4841524.9000000004</v>
      </c>
      <c r="R874" s="403">
        <v>7776459.2526587257</v>
      </c>
      <c r="S874" s="398">
        <v>32</v>
      </c>
      <c r="T874" s="400">
        <v>-0.19979434256832151</v>
      </c>
      <c r="U874" s="400">
        <v>-2.5827804625137971</v>
      </c>
      <c r="V874" s="400">
        <v>-0.18454468255870127</v>
      </c>
      <c r="W874" s="400">
        <v>-1.8091549576434871</v>
      </c>
      <c r="X874" s="400">
        <v>-1.5260241672647168E-2</v>
      </c>
      <c r="Y874" s="400">
        <v>-0.11572118478757733</v>
      </c>
      <c r="Z874" s="400">
        <v>1.5880478287295219E-2</v>
      </c>
      <c r="AA874" s="400">
        <v>9.0269786849648467E-2</v>
      </c>
      <c r="AB874" s="400">
        <v>0.21482653044346731</v>
      </c>
      <c r="AC874" s="404">
        <v>-1.2940038751790541</v>
      </c>
      <c r="AD874" s="607">
        <v>22314799000123</v>
      </c>
      <c r="AE874" s="401" t="s">
        <v>1799</v>
      </c>
      <c r="AF874" s="401" t="s">
        <v>1018</v>
      </c>
      <c r="AG874" s="405" t="s">
        <v>1835</v>
      </c>
      <c r="AH874" s="405" t="s">
        <v>1019</v>
      </c>
      <c r="AI874" s="405">
        <v>50000</v>
      </c>
      <c r="AJ874" s="405">
        <v>5000</v>
      </c>
      <c r="AK874" s="405">
        <v>5000</v>
      </c>
      <c r="AL874" s="400">
        <v>1.4999999999999999E-2</v>
      </c>
      <c r="AM874" s="400" t="s">
        <v>62</v>
      </c>
      <c r="AN874" s="400" t="s">
        <v>1798</v>
      </c>
      <c r="AO874" s="401" t="s">
        <v>1678</v>
      </c>
      <c r="AP874" s="401" t="s">
        <v>1021</v>
      </c>
      <c r="AQ874" s="407" t="s">
        <v>985</v>
      </c>
      <c r="AR874" s="400">
        <v>5.2499999999999995E-3</v>
      </c>
      <c r="AS874" s="400">
        <v>5.2499999999999995E-3</v>
      </c>
      <c r="AT874" s="400"/>
      <c r="AX874" s="226"/>
      <c r="AY874" s="212"/>
      <c r="AZ874" s="212"/>
      <c r="BA874" s="212"/>
      <c r="BB874" s="214"/>
      <c r="BC874" s="212"/>
      <c r="BD874" s="212"/>
      <c r="BE874" s="212"/>
      <c r="BF874" s="212"/>
      <c r="BG874" s="214"/>
      <c r="BH874" s="214"/>
      <c r="BI874" s="227"/>
      <c r="BJ874" s="227"/>
      <c r="BK874" s="227"/>
      <c r="BL874" s="214"/>
      <c r="BM874" s="214"/>
      <c r="BN874" s="214"/>
      <c r="BO874" s="214"/>
      <c r="BP874" s="214"/>
      <c r="BQ874" s="214"/>
      <c r="BR874" s="214"/>
      <c r="BS874" s="214"/>
      <c r="BT874" s="215"/>
      <c r="BU874" s="216"/>
      <c r="BV874" s="217"/>
      <c r="BW874" s="213"/>
    </row>
    <row r="875" spans="2:75" ht="15.75" customHeight="1">
      <c r="B875" s="394" t="s">
        <v>237</v>
      </c>
      <c r="C875" s="395">
        <v>22353918000157</v>
      </c>
      <c r="D875" s="396" t="s">
        <v>27</v>
      </c>
      <c r="E875" s="396" t="s">
        <v>903</v>
      </c>
      <c r="F875" s="396"/>
      <c r="G875" s="397"/>
      <c r="H875" s="397" t="s">
        <v>62</v>
      </c>
      <c r="I875" s="397" t="s">
        <v>62</v>
      </c>
      <c r="J875" s="397" t="s">
        <v>907</v>
      </c>
      <c r="K875" s="398" t="s">
        <v>82</v>
      </c>
      <c r="L875" s="399"/>
      <c r="M875" s="399" t="s">
        <v>62</v>
      </c>
      <c r="N875" s="398">
        <v>408565</v>
      </c>
      <c r="O875" s="398" t="s">
        <v>1675</v>
      </c>
      <c r="P875" s="402">
        <v>42248</v>
      </c>
      <c r="Q875" s="403">
        <v>6755168.1900000004</v>
      </c>
      <c r="R875" s="403">
        <v>11969525.057658734</v>
      </c>
      <c r="S875" s="398">
        <v>32</v>
      </c>
      <c r="T875" s="400">
        <v>-0.28747508625465756</v>
      </c>
      <c r="U875" s="400">
        <v>-3.7162465497945649</v>
      </c>
      <c r="V875" s="400">
        <v>-0.22626162301287789</v>
      </c>
      <c r="W875" s="400">
        <v>-2.2181204645005321</v>
      </c>
      <c r="X875" s="400">
        <v>-0.13206305346795855</v>
      </c>
      <c r="Y875" s="400">
        <v>-1.0014581250944441</v>
      </c>
      <c r="Z875" s="400">
        <v>0.17373559718750808</v>
      </c>
      <c r="AA875" s="400">
        <v>0.98756945745516955</v>
      </c>
      <c r="AB875" s="400">
        <v>0.2349783926819641</v>
      </c>
      <c r="AC875" s="404">
        <v>-1.3873010036280138</v>
      </c>
      <c r="AD875" s="607">
        <v>22690848000122</v>
      </c>
      <c r="AE875" s="401" t="s">
        <v>1799</v>
      </c>
      <c r="AF875" s="401" t="s">
        <v>1018</v>
      </c>
      <c r="AG875" s="405" t="s">
        <v>1835</v>
      </c>
      <c r="AH875" s="405" t="s">
        <v>1019</v>
      </c>
      <c r="AI875" s="405">
        <v>50000</v>
      </c>
      <c r="AJ875" s="405">
        <v>5000</v>
      </c>
      <c r="AK875" s="405">
        <v>5000</v>
      </c>
      <c r="AL875" s="400">
        <v>1.4999999999999999E-2</v>
      </c>
      <c r="AM875" s="400">
        <v>0.2</v>
      </c>
      <c r="AN875" s="400" t="s">
        <v>1798</v>
      </c>
      <c r="AO875" s="401" t="s">
        <v>1678</v>
      </c>
      <c r="AP875" s="401" t="s">
        <v>1021</v>
      </c>
      <c r="AQ875" s="407" t="s">
        <v>985</v>
      </c>
      <c r="AR875" s="400">
        <v>5.2499999999999995E-3</v>
      </c>
      <c r="AS875" s="400">
        <v>5.2499999999999995E-3</v>
      </c>
      <c r="AT875" s="400"/>
      <c r="AX875" s="226"/>
      <c r="AY875" s="212"/>
      <c r="AZ875" s="212"/>
      <c r="BA875" s="212"/>
      <c r="BB875" s="214"/>
      <c r="BC875" s="212"/>
      <c r="BD875" s="212"/>
      <c r="BE875" s="212"/>
      <c r="BF875" s="212"/>
      <c r="BG875" s="214"/>
      <c r="BH875" s="214"/>
      <c r="BI875" s="227"/>
      <c r="BJ875" s="227"/>
      <c r="BK875" s="227"/>
      <c r="BL875" s="214"/>
      <c r="BM875" s="214"/>
      <c r="BN875" s="214"/>
      <c r="BO875" s="214"/>
      <c r="BP875" s="214"/>
      <c r="BQ875" s="214"/>
      <c r="BR875" s="214"/>
      <c r="BS875" s="214"/>
      <c r="BT875" s="215"/>
      <c r="BU875" s="216"/>
      <c r="BV875" s="217"/>
      <c r="BW875" s="213"/>
    </row>
    <row r="876" spans="2:75" ht="15.75" customHeight="1">
      <c r="B876" s="394" t="s">
        <v>1156</v>
      </c>
      <c r="C876" s="395">
        <v>11977794000164</v>
      </c>
      <c r="D876" s="396" t="s">
        <v>27</v>
      </c>
      <c r="E876" s="396" t="s">
        <v>903</v>
      </c>
      <c r="F876" s="396"/>
      <c r="G876" s="397"/>
      <c r="H876" s="397" t="s">
        <v>62</v>
      </c>
      <c r="I876" s="397" t="s">
        <v>62</v>
      </c>
      <c r="J876" s="397" t="s">
        <v>904</v>
      </c>
      <c r="K876" s="398" t="s">
        <v>81</v>
      </c>
      <c r="L876" s="399"/>
      <c r="M876" s="399" t="s">
        <v>62</v>
      </c>
      <c r="N876" s="398">
        <v>252311</v>
      </c>
      <c r="O876" s="398" t="s">
        <v>1675</v>
      </c>
      <c r="P876" s="402">
        <v>40378</v>
      </c>
      <c r="Q876" s="403">
        <v>1448736263.8599999</v>
      </c>
      <c r="R876" s="403">
        <v>1844816188.8704364</v>
      </c>
      <c r="S876" s="398">
        <v>32</v>
      </c>
      <c r="T876" s="400">
        <v>-4.2403823198605695E-3</v>
      </c>
      <c r="U876" s="400">
        <v>-5.4816249892459694E-2</v>
      </c>
      <c r="V876" s="400">
        <v>-0.26879299757073905</v>
      </c>
      <c r="W876" s="400">
        <v>-2.6350701488257422</v>
      </c>
      <c r="X876" s="400">
        <v>-0.27506132164730068</v>
      </c>
      <c r="Y876" s="400">
        <v>-2.0858399698424277</v>
      </c>
      <c r="Z876" s="400">
        <v>-0.17821267120498852</v>
      </c>
      <c r="AA876" s="400">
        <v>-1.0130185975853747</v>
      </c>
      <c r="AB876" s="400">
        <v>0.25222452470589818</v>
      </c>
      <c r="AC876" s="404">
        <v>-1.4995763241921578</v>
      </c>
      <c r="AD876" s="607">
        <v>17009959000190</v>
      </c>
      <c r="AE876" s="401" t="s">
        <v>1799</v>
      </c>
      <c r="AF876" s="401" t="s">
        <v>1018</v>
      </c>
      <c r="AG876" s="405" t="s">
        <v>1835</v>
      </c>
      <c r="AH876" s="405" t="s">
        <v>1024</v>
      </c>
      <c r="AI876" s="405">
        <v>5000</v>
      </c>
      <c r="AJ876" s="405">
        <v>0</v>
      </c>
      <c r="AK876" s="405">
        <v>0</v>
      </c>
      <c r="AL876" s="400">
        <v>0.03</v>
      </c>
      <c r="AM876" s="400" t="s">
        <v>62</v>
      </c>
      <c r="AN876" s="400" t="s">
        <v>1798</v>
      </c>
      <c r="AO876" s="401" t="s">
        <v>1675</v>
      </c>
      <c r="AP876" s="401" t="s">
        <v>1021</v>
      </c>
      <c r="AQ876" s="407" t="s">
        <v>957</v>
      </c>
      <c r="AR876" s="400">
        <v>1.0499999999999999E-2</v>
      </c>
      <c r="AS876" s="400">
        <v>1.0499999999999999E-2</v>
      </c>
      <c r="AT876" s="400"/>
      <c r="AX876" s="226"/>
      <c r="AY876" s="212"/>
      <c r="AZ876" s="212"/>
      <c r="BA876" s="212"/>
      <c r="BB876" s="214"/>
      <c r="BC876" s="212"/>
      <c r="BD876" s="212"/>
      <c r="BE876" s="212"/>
      <c r="BF876" s="212"/>
      <c r="BG876" s="214"/>
      <c r="BH876" s="214"/>
      <c r="BI876" s="227"/>
      <c r="BJ876" s="227"/>
      <c r="BK876" s="227"/>
      <c r="BL876" s="214"/>
      <c r="BM876" s="214"/>
      <c r="BN876" s="214"/>
      <c r="BO876" s="214"/>
      <c r="BP876" s="214"/>
      <c r="BQ876" s="214"/>
      <c r="BR876" s="214"/>
      <c r="BS876" s="214"/>
      <c r="BT876" s="215"/>
      <c r="BU876" s="216"/>
      <c r="BV876" s="217"/>
      <c r="BW876" s="213"/>
    </row>
    <row r="877" spans="2:75" ht="15.75" customHeight="1">
      <c r="B877" s="394" t="s">
        <v>1208</v>
      </c>
      <c r="C877" s="395">
        <v>13614709000129</v>
      </c>
      <c r="D877" s="396" t="s">
        <v>27</v>
      </c>
      <c r="E877" s="396" t="s">
        <v>903</v>
      </c>
      <c r="F877" s="396"/>
      <c r="G877" s="397"/>
      <c r="H877" s="397" t="s">
        <v>62</v>
      </c>
      <c r="I877" s="397" t="s">
        <v>62</v>
      </c>
      <c r="J877" s="397" t="s">
        <v>904</v>
      </c>
      <c r="K877" s="398" t="s">
        <v>81</v>
      </c>
      <c r="L877" s="399"/>
      <c r="M877" s="399" t="s">
        <v>1775</v>
      </c>
      <c r="N877" s="398">
        <v>359890</v>
      </c>
      <c r="O877" s="398" t="s">
        <v>1675</v>
      </c>
      <c r="P877" s="402">
        <v>41646</v>
      </c>
      <c r="Q877" s="403">
        <v>180992194.43000001</v>
      </c>
      <c r="R877" s="403">
        <v>207906448.63380945</v>
      </c>
      <c r="S877" s="398">
        <v>32</v>
      </c>
      <c r="T877" s="400">
        <v>5.1912218003233868E-3</v>
      </c>
      <c r="U877" s="400">
        <v>6.7107937442553098E-2</v>
      </c>
      <c r="V877" s="400">
        <v>-0.16222116329091385</v>
      </c>
      <c r="W877" s="400">
        <v>-1.5903098248799297</v>
      </c>
      <c r="X877" s="400">
        <v>-6.9604808872336998E-2</v>
      </c>
      <c r="Y877" s="400">
        <v>-0.52782591012678681</v>
      </c>
      <c r="Z877" s="400">
        <v>-9.9886818552724632E-3</v>
      </c>
      <c r="AA877" s="400">
        <v>-5.6778905878783259E-2</v>
      </c>
      <c r="AB877" s="400">
        <v>0.19747970039119411</v>
      </c>
      <c r="AC877" s="404">
        <v>-1.2893401665774873</v>
      </c>
      <c r="AD877" s="607" t="s">
        <v>62</v>
      </c>
      <c r="AE877" s="401" t="s">
        <v>741</v>
      </c>
      <c r="AF877" s="401" t="s">
        <v>741</v>
      </c>
      <c r="AG877" s="405" t="s">
        <v>741</v>
      </c>
      <c r="AH877" s="405" t="s">
        <v>1024</v>
      </c>
      <c r="AI877" s="405">
        <v>1000</v>
      </c>
      <c r="AJ877" s="405">
        <v>1000</v>
      </c>
      <c r="AK877" s="405">
        <v>1000</v>
      </c>
      <c r="AL877" s="400">
        <v>0.01</v>
      </c>
      <c r="AM877" s="400" t="s">
        <v>62</v>
      </c>
      <c r="AN877" s="400" t="s">
        <v>964</v>
      </c>
      <c r="AO877" s="401" t="s">
        <v>1678</v>
      </c>
      <c r="AP877" s="401" t="s">
        <v>1021</v>
      </c>
      <c r="AQ877" s="407" t="s">
        <v>957</v>
      </c>
      <c r="AR877" s="400">
        <v>2.6666666666666666E-3</v>
      </c>
      <c r="AS877" s="400">
        <v>2.6666666666666666E-3</v>
      </c>
      <c r="AT877" s="400"/>
      <c r="AX877" s="226"/>
      <c r="AY877" s="212"/>
      <c r="AZ877" s="212"/>
      <c r="BA877" s="212"/>
      <c r="BB877" s="214"/>
      <c r="BC877" s="212"/>
      <c r="BD877" s="212"/>
      <c r="BE877" s="212"/>
      <c r="BF877" s="212"/>
      <c r="BG877" s="214"/>
      <c r="BH877" s="214"/>
      <c r="BI877" s="227"/>
      <c r="BJ877" s="227"/>
      <c r="BK877" s="227"/>
      <c r="BL877" s="214"/>
      <c r="BM877" s="214"/>
      <c r="BN877" s="214"/>
      <c r="BO877" s="214"/>
      <c r="BP877" s="214"/>
      <c r="BQ877" s="214"/>
      <c r="BR877" s="214"/>
      <c r="BS877" s="214"/>
      <c r="BT877" s="215"/>
      <c r="BU877" s="216"/>
      <c r="BV877" s="217"/>
      <c r="BW877" s="213"/>
    </row>
    <row r="878" spans="2:75" ht="15.75" customHeight="1">
      <c r="B878" s="394" t="s">
        <v>255</v>
      </c>
      <c r="C878" s="395">
        <v>28246652000120</v>
      </c>
      <c r="D878" s="396" t="s">
        <v>27</v>
      </c>
      <c r="E878" s="396" t="s">
        <v>910</v>
      </c>
      <c r="F878" s="396"/>
      <c r="G878" s="397"/>
      <c r="H878" s="397" t="s">
        <v>1693</v>
      </c>
      <c r="I878" s="397" t="s">
        <v>62</v>
      </c>
      <c r="J878" s="397" t="s">
        <v>904</v>
      </c>
      <c r="K878" s="398" t="s">
        <v>81</v>
      </c>
      <c r="L878" s="399"/>
      <c r="M878" s="399" t="s">
        <v>62</v>
      </c>
      <c r="N878" s="398">
        <v>456217</v>
      </c>
      <c r="O878" s="398" t="s">
        <v>1675</v>
      </c>
      <c r="P878" s="402">
        <v>43090</v>
      </c>
      <c r="Q878" s="403">
        <v>2354019.84</v>
      </c>
      <c r="R878" s="403">
        <v>8065637.2043253947</v>
      </c>
      <c r="S878" s="398">
        <v>32</v>
      </c>
      <c r="T878" s="400">
        <v>-3.7093198759699963E-2</v>
      </c>
      <c r="U878" s="400">
        <v>-0.47951102026791953</v>
      </c>
      <c r="V878" s="400">
        <v>-0.25175812642836526</v>
      </c>
      <c r="W878" s="400">
        <v>-2.4680714515306281</v>
      </c>
      <c r="X878" s="400">
        <v>-0.15630463476798706</v>
      </c>
      <c r="Y878" s="400">
        <v>-1.1852864398315497</v>
      </c>
      <c r="Z878" s="400">
        <v>-0.23048753798317578</v>
      </c>
      <c r="AA878" s="400">
        <v>-1.3101658872508206</v>
      </c>
      <c r="AB878" s="400">
        <v>0.21082149388509758</v>
      </c>
      <c r="AC878" s="404">
        <v>-1.7301818011050205</v>
      </c>
      <c r="AD878" s="607">
        <v>28345356000186</v>
      </c>
      <c r="AE878" s="401" t="s">
        <v>254</v>
      </c>
      <c r="AF878" s="401" t="s">
        <v>1028</v>
      </c>
      <c r="AG878" s="405" t="s">
        <v>1836</v>
      </c>
      <c r="AH878" s="405" t="s">
        <v>1024</v>
      </c>
      <c r="AI878" s="405">
        <v>5000</v>
      </c>
      <c r="AJ878" s="405">
        <v>1000</v>
      </c>
      <c r="AK878" s="405">
        <v>1000</v>
      </c>
      <c r="AL878" s="400">
        <v>1.9E-2</v>
      </c>
      <c r="AM878" s="400">
        <v>0.2</v>
      </c>
      <c r="AN878" s="400" t="s">
        <v>193</v>
      </c>
      <c r="AO878" s="401" t="s">
        <v>1678</v>
      </c>
      <c r="AP878" s="401" t="s">
        <v>24</v>
      </c>
      <c r="AQ878" s="407" t="s">
        <v>972</v>
      </c>
      <c r="AR878" s="400">
        <v>4.7499999999999999E-3</v>
      </c>
      <c r="AS878" s="400">
        <v>4.7499999999999999E-3</v>
      </c>
      <c r="AT878" s="400"/>
      <c r="AW878" s="226"/>
      <c r="AX878" s="226"/>
      <c r="AY878" s="212"/>
      <c r="AZ878" s="212"/>
      <c r="BA878" s="212"/>
      <c r="BB878" s="214"/>
      <c r="BC878" s="212"/>
      <c r="BD878" s="212"/>
      <c r="BE878" s="212"/>
      <c r="BF878" s="212"/>
      <c r="BG878" s="214"/>
      <c r="BH878" s="214"/>
      <c r="BI878" s="227"/>
      <c r="BJ878" s="227"/>
      <c r="BK878" s="227"/>
      <c r="BL878" s="249"/>
      <c r="BM878" s="214"/>
      <c r="BN878" s="214"/>
      <c r="BO878" s="214"/>
      <c r="BP878" s="214"/>
      <c r="BQ878" s="214"/>
      <c r="BR878" s="214"/>
      <c r="BS878" s="214"/>
      <c r="BT878" s="215"/>
      <c r="BU878" s="216"/>
      <c r="BV878" s="217"/>
      <c r="BW878" s="213"/>
    </row>
    <row r="879" spans="2:75" ht="15.75" customHeight="1">
      <c r="B879" s="394" t="s">
        <v>261</v>
      </c>
      <c r="C879" s="395">
        <v>19773986000160</v>
      </c>
      <c r="D879" s="396" t="s">
        <v>27</v>
      </c>
      <c r="E879" s="396" t="s">
        <v>903</v>
      </c>
      <c r="F879" s="396"/>
      <c r="G879" s="397"/>
      <c r="H879" s="397" t="s">
        <v>62</v>
      </c>
      <c r="I879" s="397" t="s">
        <v>62</v>
      </c>
      <c r="J879" s="397" t="s">
        <v>904</v>
      </c>
      <c r="K879" s="398" t="s">
        <v>81</v>
      </c>
      <c r="L879" s="399"/>
      <c r="M879" s="399" t="s">
        <v>62</v>
      </c>
      <c r="N879" s="398">
        <v>366471</v>
      </c>
      <c r="O879" s="398" t="s">
        <v>1675</v>
      </c>
      <c r="P879" s="402">
        <v>41764</v>
      </c>
      <c r="Q879" s="403">
        <v>67722908.010000005</v>
      </c>
      <c r="R879" s="403">
        <v>69333736.657579377</v>
      </c>
      <c r="S879" s="398">
        <v>32</v>
      </c>
      <c r="T879" s="400">
        <v>-0.11575858586787391</v>
      </c>
      <c r="U879" s="400">
        <v>-1.4964338334331555</v>
      </c>
      <c r="V879" s="400">
        <v>-0.30557803492319824</v>
      </c>
      <c r="W879" s="400">
        <v>-2.9956865143074936</v>
      </c>
      <c r="X879" s="400">
        <v>-0.1717146889666511</v>
      </c>
      <c r="Y879" s="400">
        <v>-1.3021436802189388</v>
      </c>
      <c r="Z879" s="400">
        <v>-0.1731874177363707</v>
      </c>
      <c r="AA879" s="400">
        <v>-0.98445342774156086</v>
      </c>
      <c r="AB879" s="400">
        <v>0.26770040720186183</v>
      </c>
      <c r="AC879" s="404">
        <v>-1.5904017865109434</v>
      </c>
      <c r="AD879" s="607" t="s">
        <v>62</v>
      </c>
      <c r="AE879" s="401" t="s">
        <v>262</v>
      </c>
      <c r="AF879" s="401" t="s">
        <v>1028</v>
      </c>
      <c r="AG879" s="405" t="s">
        <v>1836</v>
      </c>
      <c r="AH879" s="405" t="s">
        <v>1024</v>
      </c>
      <c r="AI879" s="405">
        <v>100000</v>
      </c>
      <c r="AJ879" s="405">
        <v>10000</v>
      </c>
      <c r="AK879" s="405">
        <v>10000</v>
      </c>
      <c r="AL879" s="400">
        <v>0.02</v>
      </c>
      <c r="AM879" s="400">
        <v>0.2</v>
      </c>
      <c r="AN879" s="400" t="s">
        <v>1798</v>
      </c>
      <c r="AO879" s="401" t="s">
        <v>1678</v>
      </c>
      <c r="AP879" s="401" t="s">
        <v>1021</v>
      </c>
      <c r="AQ879" s="407" t="s">
        <v>957</v>
      </c>
      <c r="AR879" s="400">
        <v>4.0000000000000001E-3</v>
      </c>
      <c r="AS879" s="400">
        <v>4.0000000000000001E-3</v>
      </c>
      <c r="AT879" s="400"/>
      <c r="AX879" s="226"/>
      <c r="AY879" s="212"/>
      <c r="AZ879" s="212"/>
      <c r="BA879" s="212"/>
      <c r="BB879" s="214"/>
      <c r="BC879" s="212"/>
      <c r="BD879" s="212"/>
      <c r="BE879" s="212"/>
      <c r="BF879" s="212"/>
      <c r="BG879" s="214"/>
      <c r="BH879" s="214"/>
      <c r="BI879" s="227"/>
      <c r="BJ879" s="227"/>
      <c r="BK879" s="227"/>
      <c r="BL879" s="214"/>
      <c r="BM879" s="214"/>
      <c r="BN879" s="214"/>
      <c r="BO879" s="214"/>
      <c r="BP879" s="214"/>
      <c r="BQ879" s="214"/>
      <c r="BR879" s="214"/>
      <c r="BS879" s="214"/>
      <c r="BT879" s="215"/>
      <c r="BU879" s="216"/>
      <c r="BV879" s="217"/>
      <c r="BW879" s="213"/>
    </row>
    <row r="880" spans="2:75" ht="15.75" customHeight="1">
      <c r="B880" s="394" t="s">
        <v>836</v>
      </c>
      <c r="C880" s="395">
        <v>14438229000117</v>
      </c>
      <c r="D880" s="396" t="s">
        <v>27</v>
      </c>
      <c r="E880" s="396" t="s">
        <v>903</v>
      </c>
      <c r="F880" s="396"/>
      <c r="G880" s="397"/>
      <c r="H880" s="397" t="s">
        <v>62</v>
      </c>
      <c r="I880" s="397" t="s">
        <v>62</v>
      </c>
      <c r="J880" s="397" t="s">
        <v>904</v>
      </c>
      <c r="K880" s="398" t="s">
        <v>81</v>
      </c>
      <c r="L880" s="399"/>
      <c r="M880" s="399" t="s">
        <v>1775</v>
      </c>
      <c r="N880" s="398">
        <v>383732</v>
      </c>
      <c r="O880" s="398" t="s">
        <v>1675</v>
      </c>
      <c r="P880" s="402">
        <v>41947</v>
      </c>
      <c r="Q880" s="403">
        <v>180883282.12</v>
      </c>
      <c r="R880" s="403">
        <v>135492277.15488091</v>
      </c>
      <c r="S880" s="398">
        <v>32</v>
      </c>
      <c r="T880" s="400">
        <v>0.19445534691951538</v>
      </c>
      <c r="U880" s="400">
        <v>2.5137622236892057</v>
      </c>
      <c r="V880" s="400">
        <v>0.2001565644537755</v>
      </c>
      <c r="W880" s="400">
        <v>1.9622036022156979</v>
      </c>
      <c r="X880" s="400">
        <v>0.6399221539655513</v>
      </c>
      <c r="Y880" s="400">
        <v>4.8526459421311579</v>
      </c>
      <c r="Z880" s="400">
        <v>1.020152969129926</v>
      </c>
      <c r="AA880" s="400">
        <v>5.7988801981529692</v>
      </c>
      <c r="AB880" s="400">
        <v>0.17730840923061394</v>
      </c>
      <c r="AC880" s="404">
        <v>0.56985380405293551</v>
      </c>
      <c r="AD880" s="607" t="s">
        <v>62</v>
      </c>
      <c r="AE880" s="401" t="s">
        <v>837</v>
      </c>
      <c r="AF880" s="401" t="s">
        <v>1018</v>
      </c>
      <c r="AG880" s="405" t="s">
        <v>1835</v>
      </c>
      <c r="AH880" s="405" t="s">
        <v>1024</v>
      </c>
      <c r="AI880" s="405">
        <v>5000</v>
      </c>
      <c r="AJ880" s="405">
        <v>1000</v>
      </c>
      <c r="AK880" s="405">
        <v>1000</v>
      </c>
      <c r="AL880" s="400">
        <v>0.02</v>
      </c>
      <c r="AM880" s="400">
        <v>0.2</v>
      </c>
      <c r="AN880" s="400" t="s">
        <v>62</v>
      </c>
      <c r="AO880" s="401" t="s">
        <v>1678</v>
      </c>
      <c r="AP880" s="401" t="s">
        <v>1021</v>
      </c>
      <c r="AQ880" s="407" t="s">
        <v>957</v>
      </c>
      <c r="AR880" s="400">
        <v>2.666E-3</v>
      </c>
      <c r="AS880" s="400">
        <v>2.666E-3</v>
      </c>
      <c r="AT880" s="400"/>
      <c r="AX880" s="226"/>
      <c r="AY880" s="212"/>
      <c r="AZ880" s="212"/>
      <c r="BA880" s="212"/>
      <c r="BB880" s="214"/>
      <c r="BC880" s="212"/>
      <c r="BD880" s="212"/>
      <c r="BE880" s="212"/>
      <c r="BF880" s="212"/>
      <c r="BG880" s="214"/>
      <c r="BH880" s="214"/>
      <c r="BI880" s="227"/>
      <c r="BJ880" s="227"/>
      <c r="BK880" s="227"/>
      <c r="BL880" s="214"/>
      <c r="BM880" s="214"/>
      <c r="BN880" s="214"/>
      <c r="BO880" s="214"/>
      <c r="BP880" s="214"/>
      <c r="BQ880" s="214"/>
      <c r="BR880" s="214"/>
      <c r="BS880" s="214"/>
      <c r="BT880" s="215"/>
      <c r="BU880" s="216"/>
      <c r="BV880" s="217"/>
      <c r="BW880" s="213"/>
    </row>
    <row r="881" spans="2:75" ht="15.75" customHeight="1">
      <c r="B881" s="394" t="s">
        <v>274</v>
      </c>
      <c r="C881" s="395">
        <v>41969763000122</v>
      </c>
      <c r="D881" s="396" t="s">
        <v>27</v>
      </c>
      <c r="E881" s="396" t="s">
        <v>903</v>
      </c>
      <c r="F881" s="396"/>
      <c r="G881" s="397"/>
      <c r="H881" s="397" t="s">
        <v>62</v>
      </c>
      <c r="I881" s="397" t="s">
        <v>62</v>
      </c>
      <c r="J881" s="397" t="s">
        <v>904</v>
      </c>
      <c r="K881" s="398" t="s">
        <v>81</v>
      </c>
      <c r="L881" s="399"/>
      <c r="M881" s="399" t="s">
        <v>62</v>
      </c>
      <c r="N881" s="398">
        <v>594482</v>
      </c>
      <c r="O881" s="398" t="s">
        <v>1675</v>
      </c>
      <c r="P881" s="402">
        <v>44349</v>
      </c>
      <c r="Q881" s="403">
        <v>15849636.970000001</v>
      </c>
      <c r="R881" s="403">
        <v>17298500.78698412</v>
      </c>
      <c r="S881" s="398">
        <v>32</v>
      </c>
      <c r="T881" s="400">
        <v>4.2761793121832481E-2</v>
      </c>
      <c r="U881" s="400">
        <v>0.55279004599120896</v>
      </c>
      <c r="V881" s="400">
        <v>-0.13964676347100802</v>
      </c>
      <c r="W881" s="400">
        <v>-1.3690052238274555</v>
      </c>
      <c r="X881" s="400" t="s">
        <v>1781</v>
      </c>
      <c r="Y881" s="400" t="s">
        <v>1781</v>
      </c>
      <c r="Z881" s="400" t="s">
        <v>1781</v>
      </c>
      <c r="AA881" s="400" t="s">
        <v>1781</v>
      </c>
      <c r="AB881" s="400">
        <v>0.18908779339169676</v>
      </c>
      <c r="AC881" s="404">
        <v>-1.2146258014445284</v>
      </c>
      <c r="AD881" s="607">
        <v>41884201000186</v>
      </c>
      <c r="AE881" s="401" t="s">
        <v>107</v>
      </c>
      <c r="AF881" s="401" t="s">
        <v>1018</v>
      </c>
      <c r="AG881" s="405" t="s">
        <v>1835</v>
      </c>
      <c r="AH881" s="405" t="s">
        <v>1019</v>
      </c>
      <c r="AI881" s="405">
        <v>5000</v>
      </c>
      <c r="AJ881" s="405">
        <v>1000</v>
      </c>
      <c r="AK881" s="405">
        <v>1000</v>
      </c>
      <c r="AL881" s="400">
        <v>0</v>
      </c>
      <c r="AM881" s="400" t="s">
        <v>62</v>
      </c>
      <c r="AN881" s="400" t="s">
        <v>62</v>
      </c>
      <c r="AO881" s="401" t="s">
        <v>1678</v>
      </c>
      <c r="AP881" s="401" t="s">
        <v>1021</v>
      </c>
      <c r="AQ881" s="407" t="s">
        <v>957</v>
      </c>
      <c r="AR881" s="400">
        <v>4.0000000000000001E-3</v>
      </c>
      <c r="AS881" s="400">
        <v>4.0000000000000001E-3</v>
      </c>
      <c r="AT881" s="400"/>
      <c r="AX881" s="226"/>
      <c r="AY881" s="212"/>
      <c r="AZ881" s="212"/>
      <c r="BA881" s="212"/>
      <c r="BB881" s="214"/>
      <c r="BC881" s="212"/>
      <c r="BD881" s="212"/>
      <c r="BE881" s="212"/>
      <c r="BF881" s="212"/>
      <c r="BG881" s="214"/>
      <c r="BH881" s="214"/>
      <c r="BI881" s="227"/>
      <c r="BJ881" s="227"/>
      <c r="BK881" s="227"/>
      <c r="BL881" s="214"/>
      <c r="BM881" s="214"/>
      <c r="BN881" s="214"/>
      <c r="BO881" s="214"/>
      <c r="BP881" s="214"/>
      <c r="BQ881" s="214"/>
      <c r="BR881" s="214"/>
      <c r="BS881" s="214"/>
      <c r="BT881" s="215"/>
      <c r="BU881" s="216"/>
      <c r="BV881" s="217"/>
      <c r="BW881" s="213"/>
    </row>
    <row r="882" spans="2:75" ht="15.75" customHeight="1">
      <c r="B882" s="394" t="s">
        <v>277</v>
      </c>
      <c r="C882" s="395">
        <v>39800304000179</v>
      </c>
      <c r="D882" s="396" t="s">
        <v>27</v>
      </c>
      <c r="E882" s="396" t="s">
        <v>910</v>
      </c>
      <c r="F882" s="396"/>
      <c r="G882" s="397"/>
      <c r="H882" s="397" t="s">
        <v>1183</v>
      </c>
      <c r="I882" s="397" t="s">
        <v>62</v>
      </c>
      <c r="J882" s="397" t="s">
        <v>904</v>
      </c>
      <c r="K882" s="398" t="s">
        <v>81</v>
      </c>
      <c r="L882" s="399"/>
      <c r="M882" s="399" t="s">
        <v>1775</v>
      </c>
      <c r="N882" s="398">
        <v>566012</v>
      </c>
      <c r="O882" s="398" t="s">
        <v>1675</v>
      </c>
      <c r="P882" s="402">
        <v>44180</v>
      </c>
      <c r="Q882" s="403">
        <v>21567379.52</v>
      </c>
      <c r="R882" s="403">
        <v>20471071.381111115</v>
      </c>
      <c r="S882" s="398">
        <v>32</v>
      </c>
      <c r="T882" s="400">
        <v>0.10254805304468828</v>
      </c>
      <c r="U882" s="400">
        <v>1.3256586971779662</v>
      </c>
      <c r="V882" s="400">
        <v>-5.5317368795667399E-2</v>
      </c>
      <c r="W882" s="400">
        <v>-0.54229518083590078</v>
      </c>
      <c r="X882" s="400" t="s">
        <v>1781</v>
      </c>
      <c r="Y882" s="400" t="s">
        <v>1781</v>
      </c>
      <c r="Z882" s="400" t="s">
        <v>1781</v>
      </c>
      <c r="AA882" s="400" t="s">
        <v>1781</v>
      </c>
      <c r="AB882" s="400">
        <v>0.17675129305159054</v>
      </c>
      <c r="AC882" s="404">
        <v>-0.78332599354215116</v>
      </c>
      <c r="AD882" s="607">
        <v>39800273000156</v>
      </c>
      <c r="AE882" s="401" t="s">
        <v>276</v>
      </c>
      <c r="AF882" s="401" t="s">
        <v>1018</v>
      </c>
      <c r="AG882" s="405" t="s">
        <v>1835</v>
      </c>
      <c r="AH882" s="405" t="s">
        <v>1019</v>
      </c>
      <c r="AI882" s="405">
        <v>5000</v>
      </c>
      <c r="AJ882" s="405">
        <v>1000</v>
      </c>
      <c r="AK882" s="405">
        <v>1000</v>
      </c>
      <c r="AL882" s="400">
        <v>1.8500000000000003E-2</v>
      </c>
      <c r="AM882" s="400">
        <v>0.2</v>
      </c>
      <c r="AN882" s="400" t="s">
        <v>62</v>
      </c>
      <c r="AO882" s="401" t="s">
        <v>1678</v>
      </c>
      <c r="AP882" s="401" t="s">
        <v>24</v>
      </c>
      <c r="AQ882" s="407" t="s">
        <v>966</v>
      </c>
      <c r="AR882" s="400" t="s">
        <v>62</v>
      </c>
      <c r="AS882" s="400" t="s">
        <v>62</v>
      </c>
      <c r="AT882" s="400"/>
      <c r="AX882" s="226"/>
      <c r="AY882" s="212"/>
      <c r="AZ882" s="212"/>
      <c r="BA882" s="212"/>
      <c r="BB882" s="214"/>
      <c r="BC882" s="212"/>
      <c r="BD882" s="212"/>
      <c r="BE882" s="212"/>
      <c r="BF882" s="212"/>
      <c r="BG882" s="214"/>
      <c r="BH882" s="214"/>
      <c r="BI882" s="227"/>
      <c r="BJ882" s="227"/>
      <c r="BK882" s="227"/>
      <c r="BL882" s="214"/>
      <c r="BM882" s="214"/>
      <c r="BN882" s="214"/>
      <c r="BO882" s="214"/>
      <c r="BP882" s="214"/>
      <c r="BQ882" s="214"/>
      <c r="BR882" s="214"/>
      <c r="BS882" s="214"/>
      <c r="BT882" s="215"/>
      <c r="BU882" s="216"/>
      <c r="BV882" s="217"/>
      <c r="BW882" s="213"/>
    </row>
    <row r="883" spans="2:75" ht="15.75" customHeight="1">
      <c r="B883" s="394" t="s">
        <v>1237</v>
      </c>
      <c r="C883" s="395">
        <v>35136553000150</v>
      </c>
      <c r="D883" s="396" t="s">
        <v>27</v>
      </c>
      <c r="E883" s="396" t="s">
        <v>903</v>
      </c>
      <c r="F883" s="396"/>
      <c r="G883" s="397"/>
      <c r="H883" s="397" t="s">
        <v>62</v>
      </c>
      <c r="I883" s="397" t="s">
        <v>62</v>
      </c>
      <c r="J883" s="397" t="s">
        <v>904</v>
      </c>
      <c r="K883" s="398" t="s">
        <v>81</v>
      </c>
      <c r="L883" s="399"/>
      <c r="M883" s="399" t="s">
        <v>62</v>
      </c>
      <c r="N883" s="398">
        <v>544884</v>
      </c>
      <c r="O883" s="398" t="s">
        <v>1675</v>
      </c>
      <c r="P883" s="402">
        <v>44000</v>
      </c>
      <c r="Q883" s="403">
        <v>22699160.57</v>
      </c>
      <c r="R883" s="403">
        <v>20306740.702103168</v>
      </c>
      <c r="S883" s="398">
        <v>32</v>
      </c>
      <c r="T883" s="400">
        <v>1.7511213957838168E-2</v>
      </c>
      <c r="U883" s="400">
        <v>0.22637088069566993</v>
      </c>
      <c r="V883" s="400">
        <v>-0.16767589100097269</v>
      </c>
      <c r="W883" s="400">
        <v>-1.6437843956040645</v>
      </c>
      <c r="X883" s="400">
        <v>-0.16257559249106091</v>
      </c>
      <c r="Y883" s="400">
        <v>-1.2328402514312469</v>
      </c>
      <c r="Z883" s="400" t="s">
        <v>1781</v>
      </c>
      <c r="AA883" s="400" t="s">
        <v>1781</v>
      </c>
      <c r="AB883" s="400">
        <v>0.25356491887617</v>
      </c>
      <c r="AC883" s="404">
        <v>-0.9802973974050907</v>
      </c>
      <c r="AD883" s="607" t="s">
        <v>62</v>
      </c>
      <c r="AE883" s="401" t="s">
        <v>1238</v>
      </c>
      <c r="AF883" s="401" t="s">
        <v>1045</v>
      </c>
      <c r="AG883" s="405" t="s">
        <v>1045</v>
      </c>
      <c r="AH883" s="405" t="s">
        <v>1024</v>
      </c>
      <c r="AI883" s="405">
        <v>1000</v>
      </c>
      <c r="AJ883" s="405">
        <v>1000</v>
      </c>
      <c r="AK883" s="405">
        <v>1000</v>
      </c>
      <c r="AL883" s="400">
        <v>1.7500000000000002E-2</v>
      </c>
      <c r="AM883" s="400">
        <v>0.2</v>
      </c>
      <c r="AN883" s="400" t="s">
        <v>964</v>
      </c>
      <c r="AO883" s="401" t="s">
        <v>1678</v>
      </c>
      <c r="AP883" s="401" t="s">
        <v>1021</v>
      </c>
      <c r="AQ883" s="407" t="s">
        <v>957</v>
      </c>
      <c r="AR883" s="400">
        <v>4.6672500000000004E-3</v>
      </c>
      <c r="AS883" s="400">
        <v>4.6672500000000004E-3</v>
      </c>
      <c r="AT883" s="400"/>
      <c r="AX883" s="226"/>
      <c r="AY883" s="212"/>
      <c r="AZ883" s="212"/>
      <c r="BA883" s="212"/>
      <c r="BB883" s="214"/>
      <c r="BC883" s="212"/>
      <c r="BD883" s="212"/>
      <c r="BE883" s="212"/>
      <c r="BF883" s="212"/>
      <c r="BG883" s="214"/>
      <c r="BH883" s="214"/>
      <c r="BI883" s="227"/>
      <c r="BJ883" s="227"/>
      <c r="BK883" s="227"/>
      <c r="BL883" s="214"/>
      <c r="BM883" s="214"/>
      <c r="BN883" s="214"/>
      <c r="BO883" s="214"/>
      <c r="BP883" s="214"/>
      <c r="BQ883" s="214"/>
      <c r="BR883" s="214"/>
      <c r="BS883" s="214"/>
      <c r="BT883" s="215"/>
      <c r="BU883" s="216"/>
      <c r="BV883" s="217"/>
      <c r="BW883" s="213"/>
    </row>
    <row r="884" spans="2:75" ht="15.75" customHeight="1">
      <c r="B884" s="394" t="s">
        <v>295</v>
      </c>
      <c r="C884" s="395">
        <v>37681308000150</v>
      </c>
      <c r="D884" s="396" t="s">
        <v>27</v>
      </c>
      <c r="E884" s="396" t="s">
        <v>903</v>
      </c>
      <c r="F884" s="396"/>
      <c r="G884" s="397"/>
      <c r="H884" s="397" t="s">
        <v>62</v>
      </c>
      <c r="I884" s="397" t="s">
        <v>62</v>
      </c>
      <c r="J884" s="397" t="s">
        <v>904</v>
      </c>
      <c r="K884" s="398" t="s">
        <v>81</v>
      </c>
      <c r="L884" s="399"/>
      <c r="M884" s="399" t="s">
        <v>1775</v>
      </c>
      <c r="N884" s="398">
        <v>554588</v>
      </c>
      <c r="O884" s="398" t="s">
        <v>1675</v>
      </c>
      <c r="P884" s="402">
        <v>44103</v>
      </c>
      <c r="Q884" s="403">
        <v>24066195.260000002</v>
      </c>
      <c r="R884" s="403">
        <v>24583404.761388902</v>
      </c>
      <c r="S884" s="398">
        <v>32</v>
      </c>
      <c r="T884" s="400">
        <v>-1.3209175316808985E-2</v>
      </c>
      <c r="U884" s="400">
        <v>-0.17075758750529849</v>
      </c>
      <c r="V884" s="400">
        <v>-0.20190233642661792</v>
      </c>
      <c r="W884" s="400">
        <v>-1.9793180049489127</v>
      </c>
      <c r="X884" s="400" t="s">
        <v>1781</v>
      </c>
      <c r="Y884" s="400" t="s">
        <v>1781</v>
      </c>
      <c r="Z884" s="400" t="s">
        <v>1781</v>
      </c>
      <c r="AA884" s="400" t="s">
        <v>1781</v>
      </c>
      <c r="AB884" s="400">
        <v>0.2386851277156179</v>
      </c>
      <c r="AC884" s="404">
        <v>-1.2323755090138728</v>
      </c>
      <c r="AD884" s="607">
        <v>37681117000198</v>
      </c>
      <c r="AE884" s="401" t="s">
        <v>296</v>
      </c>
      <c r="AF884" s="401" t="s">
        <v>1018</v>
      </c>
      <c r="AG884" s="405" t="s">
        <v>1835</v>
      </c>
      <c r="AH884" s="405" t="s">
        <v>1024</v>
      </c>
      <c r="AI884" s="405">
        <v>5000</v>
      </c>
      <c r="AJ884" s="405">
        <v>1000</v>
      </c>
      <c r="AK884" s="405">
        <v>1000</v>
      </c>
      <c r="AL884" s="400">
        <v>0.02</v>
      </c>
      <c r="AM884" s="400">
        <v>0.2</v>
      </c>
      <c r="AN884" s="400" t="s">
        <v>62</v>
      </c>
      <c r="AO884" s="401" t="s">
        <v>1678</v>
      </c>
      <c r="AP884" s="401" t="s">
        <v>1021</v>
      </c>
      <c r="AQ884" s="407" t="s">
        <v>957</v>
      </c>
      <c r="AR884" s="400">
        <v>3.3333333333333331E-3</v>
      </c>
      <c r="AS884" s="400">
        <v>3.3333333333333331E-3</v>
      </c>
      <c r="AT884" s="400"/>
      <c r="AX884" s="226"/>
      <c r="AY884" s="212"/>
      <c r="AZ884" s="212"/>
      <c r="BA884" s="212"/>
      <c r="BB884" s="214"/>
      <c r="BC884" s="212"/>
      <c r="BD884" s="212"/>
      <c r="BE884" s="212"/>
      <c r="BF884" s="212"/>
      <c r="BG884" s="214"/>
      <c r="BH884" s="214"/>
      <c r="BI884" s="227"/>
      <c r="BJ884" s="227"/>
      <c r="BK884" s="227"/>
      <c r="BL884" s="214"/>
      <c r="BM884" s="214"/>
      <c r="BN884" s="214"/>
      <c r="BO884" s="214"/>
      <c r="BP884" s="214"/>
      <c r="BQ884" s="214"/>
      <c r="BR884" s="214"/>
      <c r="BS884" s="214"/>
      <c r="BT884" s="215"/>
      <c r="BU884" s="216"/>
      <c r="BV884" s="217"/>
      <c r="BW884" s="213"/>
    </row>
    <row r="885" spans="2:75" ht="15.75" customHeight="1">
      <c r="B885" s="394" t="s">
        <v>1647</v>
      </c>
      <c r="C885" s="395">
        <v>37751366000102</v>
      </c>
      <c r="D885" s="396" t="s">
        <v>27</v>
      </c>
      <c r="E885" s="396" t="s">
        <v>903</v>
      </c>
      <c r="F885" s="396"/>
      <c r="G885" s="397"/>
      <c r="H885" s="397" t="s">
        <v>62</v>
      </c>
      <c r="I885" s="397" t="s">
        <v>62</v>
      </c>
      <c r="J885" s="397" t="s">
        <v>904</v>
      </c>
      <c r="K885" s="398" t="s">
        <v>81</v>
      </c>
      <c r="L885" s="399"/>
      <c r="M885" s="399" t="s">
        <v>62</v>
      </c>
      <c r="N885" s="398">
        <v>573256</v>
      </c>
      <c r="O885" s="398" t="s">
        <v>1675</v>
      </c>
      <c r="P885" s="402">
        <v>44225</v>
      </c>
      <c r="Q885" s="403">
        <v>9729746.9399999995</v>
      </c>
      <c r="R885" s="403">
        <v>8869551.4065873045</v>
      </c>
      <c r="S885" s="398">
        <v>32</v>
      </c>
      <c r="T885" s="400">
        <v>1.8983160932477539E-2</v>
      </c>
      <c r="U885" s="400">
        <v>0.24539902653345727</v>
      </c>
      <c r="V885" s="400">
        <v>-0.15901447200381369</v>
      </c>
      <c r="W885" s="400">
        <v>-1.5588735279395176</v>
      </c>
      <c r="X885" s="400" t="s">
        <v>1781</v>
      </c>
      <c r="Y885" s="400" t="s">
        <v>1781</v>
      </c>
      <c r="Z885" s="400" t="s">
        <v>1781</v>
      </c>
      <c r="AA885" s="400" t="s">
        <v>1781</v>
      </c>
      <c r="AB885" s="400">
        <v>0.23214726999024049</v>
      </c>
      <c r="AC885" s="404">
        <v>-1.0481991745065422</v>
      </c>
      <c r="AD885" s="607">
        <v>37487612000160</v>
      </c>
      <c r="AE885" s="401" t="s">
        <v>1805</v>
      </c>
      <c r="AF885" s="401" t="s">
        <v>1045</v>
      </c>
      <c r="AG885" s="405" t="s">
        <v>1045</v>
      </c>
      <c r="AH885" s="405" t="s">
        <v>1024</v>
      </c>
      <c r="AI885" s="405">
        <v>500</v>
      </c>
      <c r="AJ885" s="405">
        <v>100</v>
      </c>
      <c r="AK885" s="405">
        <v>500</v>
      </c>
      <c r="AL885" s="400">
        <v>1.8799999999999997E-2</v>
      </c>
      <c r="AM885" s="400">
        <v>0.2</v>
      </c>
      <c r="AN885" s="400" t="s">
        <v>964</v>
      </c>
      <c r="AO885" s="401" t="s">
        <v>1675</v>
      </c>
      <c r="AP885" s="401" t="s">
        <v>1021</v>
      </c>
      <c r="AQ885" s="407" t="s">
        <v>957</v>
      </c>
      <c r="AR885" s="400">
        <v>5.0133333333333332E-3</v>
      </c>
      <c r="AS885" s="400">
        <v>5.0133333333333332E-3</v>
      </c>
      <c r="AT885" s="400"/>
      <c r="AX885" s="226"/>
      <c r="AY885" s="212"/>
      <c r="AZ885" s="212"/>
      <c r="BA885" s="212"/>
      <c r="BB885" s="214"/>
      <c r="BC885" s="212"/>
      <c r="BD885" s="212"/>
      <c r="BE885" s="212"/>
      <c r="BF885" s="212"/>
      <c r="BG885" s="214"/>
      <c r="BH885" s="214"/>
      <c r="BI885" s="227"/>
      <c r="BJ885" s="227"/>
      <c r="BK885" s="227"/>
      <c r="BL885" s="214"/>
      <c r="BM885" s="214"/>
      <c r="BN885" s="214"/>
      <c r="BO885" s="214"/>
      <c r="BP885" s="214"/>
      <c r="BQ885" s="214"/>
      <c r="BR885" s="214"/>
      <c r="BS885" s="214"/>
      <c r="BT885" s="215"/>
      <c r="BU885" s="216"/>
      <c r="BV885" s="217"/>
      <c r="BW885" s="213"/>
    </row>
    <row r="886" spans="2:75" ht="15.75" customHeight="1">
      <c r="B886" s="394" t="s">
        <v>1648</v>
      </c>
      <c r="C886" s="395">
        <v>37487351000189</v>
      </c>
      <c r="D886" s="396" t="s">
        <v>27</v>
      </c>
      <c r="E886" s="396" t="s">
        <v>910</v>
      </c>
      <c r="F886" s="396"/>
      <c r="G886" s="397"/>
      <c r="H886" s="397" t="s">
        <v>1693</v>
      </c>
      <c r="I886" s="397" t="s">
        <v>62</v>
      </c>
      <c r="J886" s="397" t="s">
        <v>904</v>
      </c>
      <c r="K886" s="398" t="s">
        <v>81</v>
      </c>
      <c r="L886" s="399"/>
      <c r="M886" s="399" t="s">
        <v>62</v>
      </c>
      <c r="N886" s="398">
        <v>573231</v>
      </c>
      <c r="O886" s="398" t="s">
        <v>1675</v>
      </c>
      <c r="P886" s="402">
        <v>44225</v>
      </c>
      <c r="Q886" s="403">
        <v>42037477.75</v>
      </c>
      <c r="R886" s="403">
        <v>40715862.456865042</v>
      </c>
      <c r="S886" s="398">
        <v>32</v>
      </c>
      <c r="T886" s="400">
        <v>6.9532400501634894E-2</v>
      </c>
      <c r="U886" s="400">
        <v>0.89885891271368579</v>
      </c>
      <c r="V886" s="400">
        <v>-0.14087636045302354</v>
      </c>
      <c r="W886" s="400">
        <v>-1.3810593856980327</v>
      </c>
      <c r="X886" s="400" t="s">
        <v>1781</v>
      </c>
      <c r="Y886" s="400" t="s">
        <v>1781</v>
      </c>
      <c r="Z886" s="400" t="s">
        <v>1781</v>
      </c>
      <c r="AA886" s="400" t="s">
        <v>1781</v>
      </c>
      <c r="AB886" s="400">
        <v>0.24241962706624132</v>
      </c>
      <c r="AC886" s="404">
        <v>-0.90569334727007511</v>
      </c>
      <c r="AD886" s="607">
        <v>37467645000149</v>
      </c>
      <c r="AE886" s="401" t="s">
        <v>1805</v>
      </c>
      <c r="AF886" s="401" t="s">
        <v>1045</v>
      </c>
      <c r="AG886" s="405" t="s">
        <v>1045</v>
      </c>
      <c r="AH886" s="405" t="s">
        <v>1024</v>
      </c>
      <c r="AI886" s="405">
        <v>500</v>
      </c>
      <c r="AJ886" s="405">
        <v>100</v>
      </c>
      <c r="AK886" s="405">
        <v>500</v>
      </c>
      <c r="AL886" s="400">
        <v>1.8799999999999997E-2</v>
      </c>
      <c r="AM886" s="400">
        <v>0.2</v>
      </c>
      <c r="AN886" s="400" t="s">
        <v>103</v>
      </c>
      <c r="AO886" s="401" t="s">
        <v>1678</v>
      </c>
      <c r="AP886" s="401" t="s">
        <v>24</v>
      </c>
      <c r="AQ886" s="407" t="s">
        <v>966</v>
      </c>
      <c r="AR886" s="400">
        <v>5.0133333333333332E-3</v>
      </c>
      <c r="AS886" s="400">
        <v>5.0133333333333332E-3</v>
      </c>
      <c r="AT886" s="400"/>
      <c r="AX886" s="226"/>
      <c r="AY886" s="212"/>
      <c r="AZ886" s="212"/>
      <c r="BA886" s="212"/>
      <c r="BB886" s="214"/>
      <c r="BC886" s="212"/>
      <c r="BD886" s="212"/>
      <c r="BE886" s="212"/>
      <c r="BF886" s="212"/>
      <c r="BG886" s="214"/>
      <c r="BH886" s="214"/>
      <c r="BI886" s="227"/>
      <c r="BJ886" s="227"/>
      <c r="BK886" s="227"/>
      <c r="BL886" s="214"/>
      <c r="BM886" s="214"/>
      <c r="BN886" s="214"/>
      <c r="BO886" s="214"/>
      <c r="BP886" s="214"/>
      <c r="BQ886" s="214"/>
      <c r="BR886" s="214"/>
      <c r="BS886" s="214"/>
      <c r="BT886" s="215"/>
      <c r="BU886" s="216"/>
      <c r="BV886" s="217"/>
      <c r="BW886" s="213"/>
    </row>
    <row r="887" spans="2:75" ht="15.75" customHeight="1">
      <c r="B887" s="394" t="s">
        <v>309</v>
      </c>
      <c r="C887" s="395">
        <v>40102191000117</v>
      </c>
      <c r="D887" s="396" t="s">
        <v>27</v>
      </c>
      <c r="E887" s="396" t="s">
        <v>910</v>
      </c>
      <c r="F887" s="396"/>
      <c r="G887" s="397"/>
      <c r="H887" s="397" t="s">
        <v>1693</v>
      </c>
      <c r="I887" s="397" t="s">
        <v>62</v>
      </c>
      <c r="J887" s="397" t="s">
        <v>904</v>
      </c>
      <c r="K887" s="398" t="s">
        <v>81</v>
      </c>
      <c r="L887" s="399"/>
      <c r="M887" s="399" t="s">
        <v>62</v>
      </c>
      <c r="N887" s="398">
        <v>568007</v>
      </c>
      <c r="O887" s="398" t="s">
        <v>1675</v>
      </c>
      <c r="P887" s="402">
        <v>44193</v>
      </c>
      <c r="Q887" s="403">
        <v>32380270.629999999</v>
      </c>
      <c r="R887" s="403">
        <v>47915669.180476241</v>
      </c>
      <c r="S887" s="398">
        <v>32</v>
      </c>
      <c r="T887" s="400">
        <v>-5.2087141218953525E-2</v>
      </c>
      <c r="U887" s="400">
        <v>-0.6733406409768915</v>
      </c>
      <c r="V887" s="400">
        <v>-0.15977682161317863</v>
      </c>
      <c r="W887" s="400">
        <v>-1.5663471032065885</v>
      </c>
      <c r="X887" s="400" t="s">
        <v>1781</v>
      </c>
      <c r="Y887" s="400" t="s">
        <v>1781</v>
      </c>
      <c r="Z887" s="400" t="s">
        <v>1781</v>
      </c>
      <c r="AA887" s="400" t="s">
        <v>1781</v>
      </c>
      <c r="AB887" s="400">
        <v>0.18723532529553599</v>
      </c>
      <c r="AC887" s="404">
        <v>-1.3549603430399848</v>
      </c>
      <c r="AD887" s="607">
        <v>40102156000106</v>
      </c>
      <c r="AE887" s="401" t="s">
        <v>307</v>
      </c>
      <c r="AF887" s="401" t="s">
        <v>1018</v>
      </c>
      <c r="AG887" s="405" t="s">
        <v>1835</v>
      </c>
      <c r="AH887" s="405" t="s">
        <v>1024</v>
      </c>
      <c r="AI887" s="405">
        <v>500</v>
      </c>
      <c r="AJ887" s="405">
        <v>100</v>
      </c>
      <c r="AK887" s="405">
        <v>500</v>
      </c>
      <c r="AL887" s="400">
        <v>1.9199999999999998E-2</v>
      </c>
      <c r="AM887" s="400">
        <v>0.2</v>
      </c>
      <c r="AN887" s="400" t="s">
        <v>62</v>
      </c>
      <c r="AO887" s="401" t="s">
        <v>1678</v>
      </c>
      <c r="AP887" s="401" t="s">
        <v>24</v>
      </c>
      <c r="AQ887" s="407" t="s">
        <v>966</v>
      </c>
      <c r="AR887" s="400">
        <v>6.3999999999999994E-3</v>
      </c>
      <c r="AS887" s="400">
        <v>6.3999999999999994E-3</v>
      </c>
      <c r="AT887" s="400"/>
      <c r="AX887" s="226"/>
      <c r="AY887" s="212"/>
      <c r="AZ887" s="212"/>
      <c r="BA887" s="212"/>
      <c r="BB887" s="214"/>
      <c r="BC887" s="212"/>
      <c r="BD887" s="212"/>
      <c r="BE887" s="212"/>
      <c r="BF887" s="212"/>
      <c r="BG887" s="214"/>
      <c r="BH887" s="214"/>
      <c r="BI887" s="227"/>
      <c r="BJ887" s="227"/>
      <c r="BK887" s="227"/>
      <c r="BL887" s="214"/>
      <c r="BM887" s="214"/>
      <c r="BN887" s="214"/>
      <c r="BO887" s="214"/>
      <c r="BP887" s="214"/>
      <c r="BQ887" s="214"/>
      <c r="BR887" s="214"/>
      <c r="BS887" s="214"/>
      <c r="BT887" s="215"/>
      <c r="BU887" s="216"/>
      <c r="BV887" s="217"/>
      <c r="BW887" s="213"/>
    </row>
    <row r="888" spans="2:75" ht="15.75" customHeight="1">
      <c r="B888" s="394" t="s">
        <v>1249</v>
      </c>
      <c r="C888" s="395">
        <v>26406529000101</v>
      </c>
      <c r="D888" s="396" t="s">
        <v>27</v>
      </c>
      <c r="E888" s="396" t="s">
        <v>910</v>
      </c>
      <c r="F888" s="396"/>
      <c r="G888" s="397"/>
      <c r="H888" s="397" t="s">
        <v>1693</v>
      </c>
      <c r="I888" s="397" t="s">
        <v>62</v>
      </c>
      <c r="J888" s="397" t="s">
        <v>904</v>
      </c>
      <c r="K888" s="398" t="s">
        <v>81</v>
      </c>
      <c r="L888" s="399"/>
      <c r="M888" s="399" t="s">
        <v>62</v>
      </c>
      <c r="N888" s="398">
        <v>464635</v>
      </c>
      <c r="O888" s="398" t="s">
        <v>1675</v>
      </c>
      <c r="P888" s="402">
        <v>43188</v>
      </c>
      <c r="Q888" s="403">
        <v>23732833.73</v>
      </c>
      <c r="R888" s="403">
        <v>42224769.477023803</v>
      </c>
      <c r="S888" s="398">
        <v>32</v>
      </c>
      <c r="T888" s="400">
        <v>-5.682876566896311E-2</v>
      </c>
      <c r="U888" s="400">
        <v>-0.73463654571891224</v>
      </c>
      <c r="V888" s="400">
        <v>-0.16355307718802614</v>
      </c>
      <c r="W888" s="400">
        <v>-1.6033670346391353</v>
      </c>
      <c r="X888" s="400">
        <v>-5.4421161985921951E-2</v>
      </c>
      <c r="Y888" s="400">
        <v>-0.41268555751745867</v>
      </c>
      <c r="Z888" s="400">
        <v>0.14322551656831006</v>
      </c>
      <c r="AA888" s="400">
        <v>0.81414026820562557</v>
      </c>
      <c r="AB888" s="400">
        <v>0.19018264749097719</v>
      </c>
      <c r="AC888" s="404">
        <v>-1.3547078440016085</v>
      </c>
      <c r="AD888" s="607">
        <v>26470533000120</v>
      </c>
      <c r="AE888" s="401" t="s">
        <v>307</v>
      </c>
      <c r="AF888" s="401" t="s">
        <v>1018</v>
      </c>
      <c r="AG888" s="405" t="s">
        <v>1835</v>
      </c>
      <c r="AH888" s="405" t="s">
        <v>1019</v>
      </c>
      <c r="AI888" s="405">
        <v>500</v>
      </c>
      <c r="AJ888" s="405">
        <v>500</v>
      </c>
      <c r="AK888" s="405">
        <v>500</v>
      </c>
      <c r="AL888" s="400">
        <v>1.9199999999999998E-2</v>
      </c>
      <c r="AM888" s="400">
        <v>0.2</v>
      </c>
      <c r="AN888" s="400" t="s">
        <v>62</v>
      </c>
      <c r="AO888" s="401" t="s">
        <v>1675</v>
      </c>
      <c r="AP888" s="401" t="s">
        <v>1021</v>
      </c>
      <c r="AQ888" s="407" t="s">
        <v>957</v>
      </c>
      <c r="AR888" s="400">
        <v>6.3999999999999994E-3</v>
      </c>
      <c r="AS888" s="400">
        <v>6.3999999999999994E-3</v>
      </c>
      <c r="AT888" s="400"/>
      <c r="AX888" s="226"/>
      <c r="AY888" s="212"/>
      <c r="AZ888" s="212"/>
      <c r="BA888" s="212"/>
      <c r="BB888" s="214"/>
      <c r="BC888" s="212"/>
      <c r="BD888" s="212"/>
      <c r="BE888" s="212"/>
      <c r="BF888" s="212"/>
      <c r="BG888" s="214"/>
      <c r="BH888" s="214"/>
      <c r="BI888" s="227"/>
      <c r="BJ888" s="227"/>
      <c r="BK888" s="227"/>
      <c r="BL888" s="214"/>
      <c r="BM888" s="214"/>
      <c r="BN888" s="214"/>
      <c r="BO888" s="214"/>
      <c r="BP888" s="214"/>
      <c r="BQ888" s="214"/>
      <c r="BR888" s="214"/>
      <c r="BS888" s="214"/>
      <c r="BT888" s="215"/>
      <c r="BU888" s="216"/>
      <c r="BV888" s="217"/>
      <c r="BW888" s="213"/>
    </row>
    <row r="889" spans="2:75" ht="15.75" customHeight="1">
      <c r="B889" s="394" t="s">
        <v>839</v>
      </c>
      <c r="C889" s="395">
        <v>35502496000186</v>
      </c>
      <c r="D889" s="396" t="s">
        <v>27</v>
      </c>
      <c r="E889" s="396" t="s">
        <v>903</v>
      </c>
      <c r="F889" s="396"/>
      <c r="G889" s="397"/>
      <c r="H889" s="397" t="s">
        <v>62</v>
      </c>
      <c r="I889" s="397" t="s">
        <v>62</v>
      </c>
      <c r="J889" s="397" t="s">
        <v>904</v>
      </c>
      <c r="K889" s="398" t="s">
        <v>81</v>
      </c>
      <c r="L889" s="399"/>
      <c r="M889" s="399" t="s">
        <v>62</v>
      </c>
      <c r="N889" s="398">
        <v>606979</v>
      </c>
      <c r="O889" s="398" t="s">
        <v>1675</v>
      </c>
      <c r="P889" s="402">
        <v>44410</v>
      </c>
      <c r="Q889" s="403">
        <v>34834997.420000002</v>
      </c>
      <c r="R889" s="403">
        <v>42345958.083968252</v>
      </c>
      <c r="S889" s="398">
        <v>32</v>
      </c>
      <c r="T889" s="400">
        <v>-1.5264725792889844E-2</v>
      </c>
      <c r="U889" s="400">
        <v>-0.19733008971474969</v>
      </c>
      <c r="V889" s="400">
        <v>-0.10101374997847956</v>
      </c>
      <c r="W889" s="400">
        <v>-0.9902725130299852</v>
      </c>
      <c r="X889" s="400" t="s">
        <v>1781</v>
      </c>
      <c r="Y889" s="400" t="s">
        <v>1781</v>
      </c>
      <c r="Z889" s="400" t="s">
        <v>1781</v>
      </c>
      <c r="AA889" s="400" t="s">
        <v>1781</v>
      </c>
      <c r="AB889" s="400">
        <v>0.24082252854585262</v>
      </c>
      <c r="AC889" s="404">
        <v>-0.72550595744602664</v>
      </c>
      <c r="AD889" s="607" t="s">
        <v>62</v>
      </c>
      <c r="AE889" s="401" t="s">
        <v>840</v>
      </c>
      <c r="AF889" s="401" t="s">
        <v>1023</v>
      </c>
      <c r="AG889" s="405" t="s">
        <v>96</v>
      </c>
      <c r="AH889" s="405" t="s">
        <v>1024</v>
      </c>
      <c r="AI889" s="405">
        <v>1000</v>
      </c>
      <c r="AJ889" s="405">
        <v>1000</v>
      </c>
      <c r="AK889" s="405">
        <v>1000</v>
      </c>
      <c r="AL889" s="400">
        <v>0.02</v>
      </c>
      <c r="AM889" s="400">
        <v>0.2</v>
      </c>
      <c r="AN889" s="400" t="s">
        <v>964</v>
      </c>
      <c r="AO889" s="401" t="s">
        <v>1678</v>
      </c>
      <c r="AP889" s="401" t="s">
        <v>1021</v>
      </c>
      <c r="AQ889" s="407" t="s">
        <v>957</v>
      </c>
      <c r="AR889" s="400">
        <v>4.0000000000000001E-3</v>
      </c>
      <c r="AS889" s="400">
        <v>4.0000000000000001E-3</v>
      </c>
      <c r="AT889" s="400"/>
      <c r="AX889" s="226"/>
      <c r="AY889" s="212"/>
      <c r="AZ889" s="212"/>
      <c r="BA889" s="212"/>
      <c r="BB889" s="214"/>
      <c r="BC889" s="212"/>
      <c r="BD889" s="212"/>
      <c r="BE889" s="212"/>
      <c r="BF889" s="212"/>
      <c r="BG889" s="214"/>
      <c r="BH889" s="214"/>
      <c r="BI889" s="227"/>
      <c r="BJ889" s="227"/>
      <c r="BK889" s="227"/>
      <c r="BL889" s="214"/>
      <c r="BM889" s="214"/>
      <c r="BN889" s="214"/>
      <c r="BO889" s="214"/>
      <c r="BP889" s="214"/>
      <c r="BQ889" s="214"/>
      <c r="BR889" s="214"/>
      <c r="BS889" s="214"/>
      <c r="BT889" s="215"/>
      <c r="BU889" s="216"/>
      <c r="BV889" s="217"/>
      <c r="BW889" s="213"/>
    </row>
    <row r="890" spans="2:75" ht="15.75" customHeight="1">
      <c r="B890" s="394" t="s">
        <v>84</v>
      </c>
      <c r="C890" s="395">
        <v>35725802000143</v>
      </c>
      <c r="D890" s="396" t="s">
        <v>27</v>
      </c>
      <c r="E890" s="396" t="s">
        <v>903</v>
      </c>
      <c r="F890" s="396"/>
      <c r="G890" s="397"/>
      <c r="H890" s="397" t="s">
        <v>62</v>
      </c>
      <c r="I890" s="397" t="s">
        <v>62</v>
      </c>
      <c r="J890" s="397" t="s">
        <v>998</v>
      </c>
      <c r="K890" s="398"/>
      <c r="L890" s="399"/>
      <c r="M890" s="399" t="s">
        <v>62</v>
      </c>
      <c r="N890" s="398">
        <v>526908</v>
      </c>
      <c r="O890" s="398" t="s">
        <v>1678</v>
      </c>
      <c r="P890" s="402">
        <v>43873</v>
      </c>
      <c r="Q890" s="403">
        <v>12590936.220000001</v>
      </c>
      <c r="R890" s="403">
        <v>13136103.912103171</v>
      </c>
      <c r="S890" s="398">
        <v>32</v>
      </c>
      <c r="T890" s="400">
        <v>1.2245479169467721E-2</v>
      </c>
      <c r="U890" s="400">
        <v>0.15829969931308557</v>
      </c>
      <c r="V890" s="400">
        <v>3.7619878676882212E-2</v>
      </c>
      <c r="W890" s="400">
        <v>0.36880060194949749</v>
      </c>
      <c r="X890" s="400">
        <v>0.62972247158106032</v>
      </c>
      <c r="Y890" s="400">
        <v>4.7752998977296519</v>
      </c>
      <c r="Z890" s="400" t="s">
        <v>1781</v>
      </c>
      <c r="AA890" s="400" t="s">
        <v>1781</v>
      </c>
      <c r="AB890" s="400">
        <v>0.25058000535507646</v>
      </c>
      <c r="AC890" s="404">
        <v>-0.1154199539992409</v>
      </c>
      <c r="AD890" s="607">
        <v>36016436000116</v>
      </c>
      <c r="AE890" s="401" t="s">
        <v>316</v>
      </c>
      <c r="AF890" s="401" t="s">
        <v>1018</v>
      </c>
      <c r="AG890" s="405" t="s">
        <v>1835</v>
      </c>
      <c r="AH890" s="405" t="s">
        <v>1024</v>
      </c>
      <c r="AI890" s="405">
        <v>5000</v>
      </c>
      <c r="AJ890" s="405">
        <v>1000</v>
      </c>
      <c r="AK890" s="405">
        <v>5000</v>
      </c>
      <c r="AL890" s="400">
        <v>2.5000000000000001E-2</v>
      </c>
      <c r="AM890" s="400">
        <v>0.2</v>
      </c>
      <c r="AN890" s="400" t="s">
        <v>62</v>
      </c>
      <c r="AO890" s="401" t="s">
        <v>1678</v>
      </c>
      <c r="AP890" s="401" t="s">
        <v>1021</v>
      </c>
      <c r="AQ890" s="407" t="s">
        <v>957</v>
      </c>
      <c r="AR890" s="400">
        <v>4.0000000000000001E-3</v>
      </c>
      <c r="AS890" s="400">
        <v>4.0000000000000001E-3</v>
      </c>
      <c r="AT890" s="400"/>
      <c r="AX890" s="226"/>
      <c r="AY890" s="212"/>
      <c r="AZ890" s="212"/>
      <c r="BA890" s="212"/>
      <c r="BB890" s="214"/>
      <c r="BC890" s="212"/>
      <c r="BD890" s="212"/>
      <c r="BE890" s="212"/>
      <c r="BF890" s="212"/>
      <c r="BG890" s="214"/>
      <c r="BH890" s="214"/>
      <c r="BI890" s="227"/>
      <c r="BJ890" s="227"/>
      <c r="BK890" s="227"/>
      <c r="BL890" s="214"/>
      <c r="BM890" s="214"/>
      <c r="BN890" s="214"/>
      <c r="BO890" s="214"/>
      <c r="BP890" s="214"/>
      <c r="BQ890" s="214"/>
      <c r="BR890" s="214"/>
      <c r="BS890" s="214"/>
      <c r="BT890" s="215"/>
      <c r="BU890" s="216"/>
      <c r="BV890" s="217"/>
      <c r="BW890" s="213"/>
    </row>
    <row r="891" spans="2:75" ht="15.75" customHeight="1">
      <c r="B891" s="394" t="s">
        <v>1257</v>
      </c>
      <c r="C891" s="395">
        <v>42773832000190</v>
      </c>
      <c r="D891" s="396" t="s">
        <v>27</v>
      </c>
      <c r="E891" s="396" t="s">
        <v>903</v>
      </c>
      <c r="F891" s="396"/>
      <c r="G891" s="397"/>
      <c r="H891" s="397" t="s">
        <v>62</v>
      </c>
      <c r="I891" s="397" t="s">
        <v>62</v>
      </c>
      <c r="J891" s="397" t="s">
        <v>904</v>
      </c>
      <c r="K891" s="398" t="s">
        <v>81</v>
      </c>
      <c r="L891" s="399"/>
      <c r="M891" s="399" t="s">
        <v>62</v>
      </c>
      <c r="N891" s="398">
        <v>625566</v>
      </c>
      <c r="O891" s="398" t="s">
        <v>1675</v>
      </c>
      <c r="P891" s="402">
        <v>44529</v>
      </c>
      <c r="Q891" s="403">
        <v>4316815.4400000004</v>
      </c>
      <c r="R891" s="403" t="s">
        <v>1781</v>
      </c>
      <c r="S891" s="398">
        <v>32</v>
      </c>
      <c r="T891" s="400">
        <v>-7.9611272229283658E-2</v>
      </c>
      <c r="U891" s="400">
        <v>-1.0291504547449732</v>
      </c>
      <c r="V891" s="400" t="s">
        <v>1781</v>
      </c>
      <c r="W891" s="400" t="s">
        <v>1781</v>
      </c>
      <c r="X891" s="400" t="s">
        <v>1781</v>
      </c>
      <c r="Y891" s="400" t="s">
        <v>1781</v>
      </c>
      <c r="Z891" s="400" t="s">
        <v>1781</v>
      </c>
      <c r="AA891" s="400" t="s">
        <v>1781</v>
      </c>
      <c r="AB891" s="400" t="s">
        <v>1781</v>
      </c>
      <c r="AC891" s="404" t="s">
        <v>1781</v>
      </c>
      <c r="AD891" s="607">
        <v>29275418000193</v>
      </c>
      <c r="AE891" s="401" t="s">
        <v>1258</v>
      </c>
      <c r="AF891" s="401" t="s">
        <v>1018</v>
      </c>
      <c r="AG891" s="405" t="s">
        <v>1835</v>
      </c>
      <c r="AH891" s="405" t="s">
        <v>1019</v>
      </c>
      <c r="AI891" s="405">
        <v>5000</v>
      </c>
      <c r="AJ891" s="405">
        <v>1000</v>
      </c>
      <c r="AK891" s="405">
        <v>5000</v>
      </c>
      <c r="AL891" s="400">
        <v>1.9E-2</v>
      </c>
      <c r="AM891" s="400">
        <v>0.2</v>
      </c>
      <c r="AN891" s="400" t="s">
        <v>1798</v>
      </c>
      <c r="AO891" s="401" t="s">
        <v>1678</v>
      </c>
      <c r="AP891" s="401" t="s">
        <v>1021</v>
      </c>
      <c r="AQ891" s="407" t="s">
        <v>957</v>
      </c>
      <c r="AR891" s="400">
        <v>5.0672999999999994E-3</v>
      </c>
      <c r="AS891" s="400">
        <v>5.0672999999999994E-3</v>
      </c>
      <c r="AT891" s="400"/>
      <c r="AX891" s="226"/>
      <c r="AY891" s="212"/>
      <c r="AZ891" s="212"/>
      <c r="BA891" s="212"/>
      <c r="BB891" s="214"/>
      <c r="BC891" s="212"/>
      <c r="BD891" s="212"/>
      <c r="BE891" s="212"/>
      <c r="BF891" s="212"/>
      <c r="BG891" s="214"/>
      <c r="BH891" s="214"/>
      <c r="BI891" s="227"/>
      <c r="BJ891" s="227"/>
      <c r="BK891" s="227"/>
      <c r="BL891" s="214"/>
      <c r="BM891" s="214"/>
      <c r="BN891" s="214"/>
      <c r="BO891" s="214"/>
      <c r="BP891" s="214"/>
      <c r="BQ891" s="214"/>
      <c r="BR891" s="214"/>
      <c r="BS891" s="214"/>
      <c r="BT891" s="215"/>
      <c r="BU891" s="216"/>
      <c r="BV891" s="217"/>
      <c r="BW891" s="213"/>
    </row>
    <row r="892" spans="2:75" ht="15.75" customHeight="1">
      <c r="B892" s="394" t="s">
        <v>841</v>
      </c>
      <c r="C892" s="395">
        <v>13476201000101</v>
      </c>
      <c r="D892" s="396" t="s">
        <v>27</v>
      </c>
      <c r="E892" s="396" t="s">
        <v>903</v>
      </c>
      <c r="F892" s="396"/>
      <c r="G892" s="397"/>
      <c r="H892" s="397" t="s">
        <v>62</v>
      </c>
      <c r="I892" s="397" t="s">
        <v>62</v>
      </c>
      <c r="J892" s="397" t="s">
        <v>904</v>
      </c>
      <c r="K892" s="398" t="s">
        <v>81</v>
      </c>
      <c r="L892" s="399"/>
      <c r="M892" s="399" t="s">
        <v>62</v>
      </c>
      <c r="N892" s="398">
        <v>275591</v>
      </c>
      <c r="O892" s="398" t="s">
        <v>1675</v>
      </c>
      <c r="P892" s="402">
        <v>40700</v>
      </c>
      <c r="Q892" s="403">
        <v>9808129.0800000001</v>
      </c>
      <c r="R892" s="403">
        <v>64941027.163809456</v>
      </c>
      <c r="S892" s="398">
        <v>32</v>
      </c>
      <c r="T892" s="400">
        <v>-0.32559887510762942</v>
      </c>
      <c r="U892" s="400">
        <v>-4.2090802093501942</v>
      </c>
      <c r="V892" s="400">
        <v>-0.55109759300667438</v>
      </c>
      <c r="W892" s="400">
        <v>-5.4025991359370558</v>
      </c>
      <c r="X892" s="400">
        <v>-0.58701640248919718</v>
      </c>
      <c r="Y892" s="400">
        <v>-4.4514520177980579</v>
      </c>
      <c r="Z892" s="400">
        <v>-0.34758637394115655</v>
      </c>
      <c r="AA892" s="400">
        <v>-1.9757936329041443</v>
      </c>
      <c r="AB892" s="400">
        <v>0.43072308415263172</v>
      </c>
      <c r="AC892" s="404">
        <v>-1.8668030414108259</v>
      </c>
      <c r="AD892" s="607" t="s">
        <v>62</v>
      </c>
      <c r="AE892" s="401" t="s">
        <v>322</v>
      </c>
      <c r="AF892" s="401" t="s">
        <v>1018</v>
      </c>
      <c r="AG892" s="405" t="s">
        <v>1835</v>
      </c>
      <c r="AH892" s="405" t="s">
        <v>1024</v>
      </c>
      <c r="AI892" s="405">
        <v>1000</v>
      </c>
      <c r="AJ892" s="405">
        <v>1000</v>
      </c>
      <c r="AK892" s="405">
        <v>1000</v>
      </c>
      <c r="AL892" s="400">
        <v>1.4999999999999999E-2</v>
      </c>
      <c r="AM892" s="400">
        <v>0.2</v>
      </c>
      <c r="AN892" s="400" t="s">
        <v>1798</v>
      </c>
      <c r="AO892" s="401" t="s">
        <v>1678</v>
      </c>
      <c r="AP892" s="401" t="s">
        <v>1021</v>
      </c>
      <c r="AQ892" s="407" t="s">
        <v>957</v>
      </c>
      <c r="AR892" s="400">
        <v>4.0000000000000001E-3</v>
      </c>
      <c r="AS892" s="400">
        <v>4.0000000000000001E-3</v>
      </c>
      <c r="AT892" s="400"/>
      <c r="AX892" s="226"/>
      <c r="AY892" s="212"/>
      <c r="AZ892" s="212"/>
      <c r="BA892" s="212"/>
      <c r="BB892" s="214"/>
      <c r="BC892" s="212"/>
      <c r="BD892" s="212"/>
      <c r="BE892" s="212"/>
      <c r="BF892" s="212"/>
      <c r="BG892" s="214"/>
      <c r="BH892" s="214"/>
      <c r="BI892" s="227"/>
      <c r="BJ892" s="227"/>
      <c r="BK892" s="227"/>
      <c r="BL892" s="214"/>
      <c r="BM892" s="214"/>
      <c r="BN892" s="214"/>
      <c r="BO892" s="214"/>
      <c r="BP892" s="214"/>
      <c r="BQ892" s="214"/>
      <c r="BR892" s="214"/>
      <c r="BS892" s="214"/>
      <c r="BT892" s="215"/>
      <c r="BU892" s="216"/>
      <c r="BV892" s="217"/>
      <c r="BW892" s="213"/>
    </row>
    <row r="893" spans="2:75" ht="15.75" customHeight="1">
      <c r="B893" s="394" t="s">
        <v>330</v>
      </c>
      <c r="C893" s="395">
        <v>41065292000128</v>
      </c>
      <c r="D893" s="396" t="s">
        <v>27</v>
      </c>
      <c r="E893" s="396" t="s">
        <v>910</v>
      </c>
      <c r="F893" s="396"/>
      <c r="G893" s="397"/>
      <c r="H893" s="397" t="s">
        <v>1183</v>
      </c>
      <c r="I893" s="397" t="s">
        <v>62</v>
      </c>
      <c r="J893" s="397" t="s">
        <v>904</v>
      </c>
      <c r="K893" s="398" t="s">
        <v>81</v>
      </c>
      <c r="L893" s="399"/>
      <c r="M893" s="399" t="s">
        <v>62</v>
      </c>
      <c r="N893" s="398">
        <v>585084</v>
      </c>
      <c r="O893" s="398" t="s">
        <v>1675</v>
      </c>
      <c r="P893" s="402">
        <v>44286</v>
      </c>
      <c r="Q893" s="403">
        <v>15079300.6</v>
      </c>
      <c r="R893" s="403">
        <v>16506972.087261897</v>
      </c>
      <c r="S893" s="398">
        <v>32</v>
      </c>
      <c r="T893" s="400">
        <v>3.7788398709997617E-2</v>
      </c>
      <c r="U893" s="400">
        <v>0.48849800571549462</v>
      </c>
      <c r="V893" s="400">
        <v>-7.0157566843769947E-2</v>
      </c>
      <c r="W893" s="400">
        <v>-0.68777874340127487</v>
      </c>
      <c r="X893" s="400" t="s">
        <v>1781</v>
      </c>
      <c r="Y893" s="400" t="s">
        <v>1781</v>
      </c>
      <c r="Z893" s="400" t="s">
        <v>1781</v>
      </c>
      <c r="AA893" s="400" t="s">
        <v>1781</v>
      </c>
      <c r="AB893" s="400">
        <v>0.13597894166301894</v>
      </c>
      <c r="AC893" s="404">
        <v>-1.1814728863686514</v>
      </c>
      <c r="AD893" s="607">
        <v>40933928000143</v>
      </c>
      <c r="AE893" s="401" t="s">
        <v>331</v>
      </c>
      <c r="AF893" s="401" t="s">
        <v>1023</v>
      </c>
      <c r="AG893" s="405" t="s">
        <v>96</v>
      </c>
      <c r="AH893" s="405" t="s">
        <v>1019</v>
      </c>
      <c r="AI893" s="405">
        <v>5000</v>
      </c>
      <c r="AJ893" s="405">
        <v>1000</v>
      </c>
      <c r="AK893" s="405">
        <v>1000</v>
      </c>
      <c r="AL893" s="400">
        <v>0.02</v>
      </c>
      <c r="AM893" s="400">
        <v>0.2</v>
      </c>
      <c r="AN893" s="400" t="s">
        <v>1086</v>
      </c>
      <c r="AO893" s="401" t="s">
        <v>1678</v>
      </c>
      <c r="AP893" s="401" t="s">
        <v>1021</v>
      </c>
      <c r="AQ893" s="407" t="s">
        <v>957</v>
      </c>
      <c r="AR893" s="400">
        <v>5.3340000000000002E-3</v>
      </c>
      <c r="AS893" s="400">
        <v>5.3340000000000002E-3</v>
      </c>
      <c r="AT893" s="400"/>
      <c r="AX893" s="226"/>
      <c r="AY893" s="212"/>
      <c r="AZ893" s="212"/>
      <c r="BA893" s="212"/>
      <c r="BB893" s="214"/>
      <c r="BC893" s="212"/>
      <c r="BD893" s="212"/>
      <c r="BE893" s="212"/>
      <c r="BF893" s="212"/>
      <c r="BG893" s="214"/>
      <c r="BH893" s="214"/>
      <c r="BI893" s="227"/>
      <c r="BJ893" s="227"/>
      <c r="BK893" s="227"/>
      <c r="BL893" s="214"/>
      <c r="BM893" s="214"/>
      <c r="BN893" s="214"/>
      <c r="BO893" s="214"/>
      <c r="BP893" s="214"/>
      <c r="BQ893" s="214"/>
      <c r="BR893" s="214"/>
      <c r="BS893" s="214"/>
      <c r="BT893" s="215"/>
      <c r="BU893" s="216"/>
      <c r="BV893" s="217"/>
      <c r="BW893" s="213"/>
    </row>
    <row r="894" spans="2:75" ht="15.75" customHeight="1">
      <c r="B894" s="394" t="s">
        <v>842</v>
      </c>
      <c r="C894" s="395">
        <v>18832871000137</v>
      </c>
      <c r="D894" s="396" t="s">
        <v>27</v>
      </c>
      <c r="E894" s="396" t="s">
        <v>903</v>
      </c>
      <c r="F894" s="396"/>
      <c r="G894" s="397"/>
      <c r="H894" s="397" t="s">
        <v>62</v>
      </c>
      <c r="I894" s="397" t="s">
        <v>62</v>
      </c>
      <c r="J894" s="397" t="s">
        <v>904</v>
      </c>
      <c r="K894" s="398" t="s">
        <v>81</v>
      </c>
      <c r="L894" s="399"/>
      <c r="M894" s="399" t="s">
        <v>62</v>
      </c>
      <c r="N894" s="398">
        <v>349232</v>
      </c>
      <c r="O894" s="398" t="s">
        <v>1678</v>
      </c>
      <c r="P894" s="402">
        <v>41551</v>
      </c>
      <c r="Q894" s="403">
        <v>13343595.279999999</v>
      </c>
      <c r="R894" s="403">
        <v>12474840.599246033</v>
      </c>
      <c r="S894" s="398">
        <v>32</v>
      </c>
      <c r="T894" s="400">
        <v>0.1128758834949759</v>
      </c>
      <c r="U894" s="400">
        <v>1.4591685772089102</v>
      </c>
      <c r="V894" s="400">
        <v>-6.2589373130477521E-2</v>
      </c>
      <c r="W894" s="400">
        <v>-0.61358513897458544</v>
      </c>
      <c r="X894" s="400">
        <v>7.105987175122741E-2</v>
      </c>
      <c r="Y894" s="400">
        <v>0.53885991626493557</v>
      </c>
      <c r="Z894" s="400">
        <v>0.17050161128341745</v>
      </c>
      <c r="AA894" s="400">
        <v>0.96918643315604747</v>
      </c>
      <c r="AB894" s="400">
        <v>0.19061734329672403</v>
      </c>
      <c r="AC894" s="404">
        <v>-0.75349618776146554</v>
      </c>
      <c r="AD894" s="607">
        <v>41569841000100</v>
      </c>
      <c r="AE894" s="401" t="s">
        <v>331</v>
      </c>
      <c r="AF894" s="401" t="s">
        <v>1023</v>
      </c>
      <c r="AG894" s="405" t="s">
        <v>96</v>
      </c>
      <c r="AH894" s="405" t="s">
        <v>1019</v>
      </c>
      <c r="AI894" s="405">
        <v>5000</v>
      </c>
      <c r="AJ894" s="405">
        <v>1000</v>
      </c>
      <c r="AK894" s="405">
        <v>1000</v>
      </c>
      <c r="AL894" s="400">
        <v>0.03</v>
      </c>
      <c r="AM894" s="400" t="s">
        <v>62</v>
      </c>
      <c r="AN894" s="400" t="s">
        <v>964</v>
      </c>
      <c r="AO894" s="401" t="s">
        <v>1678</v>
      </c>
      <c r="AP894" s="401" t="s">
        <v>1021</v>
      </c>
      <c r="AQ894" s="407" t="s">
        <v>957</v>
      </c>
      <c r="AR894" s="400">
        <v>8.0009999999999994E-3</v>
      </c>
      <c r="AS894" s="400">
        <v>8.0009999999999994E-3</v>
      </c>
      <c r="AT894" s="400"/>
      <c r="AX894" s="226"/>
      <c r="AY894" s="212"/>
      <c r="AZ894" s="212"/>
      <c r="BA894" s="212"/>
      <c r="BB894" s="214"/>
      <c r="BC894" s="212"/>
      <c r="BD894" s="212"/>
      <c r="BE894" s="212"/>
      <c r="BF894" s="212"/>
      <c r="BG894" s="214"/>
      <c r="BH894" s="214"/>
      <c r="BI894" s="227"/>
      <c r="BJ894" s="227"/>
      <c r="BK894" s="227"/>
      <c r="BL894" s="214"/>
      <c r="BM894" s="214"/>
      <c r="BN894" s="214"/>
      <c r="BO894" s="214"/>
      <c r="BP894" s="214"/>
      <c r="BQ894" s="214"/>
      <c r="BR894" s="214"/>
      <c r="BS894" s="214"/>
      <c r="BT894" s="215"/>
      <c r="BU894" s="216"/>
      <c r="BV894" s="217"/>
      <c r="BW894" s="213"/>
    </row>
    <row r="895" spans="2:75" ht="15.75" customHeight="1">
      <c r="B895" s="394" t="s">
        <v>1278</v>
      </c>
      <c r="C895" s="395">
        <v>30995018000131</v>
      </c>
      <c r="D895" s="396" t="s">
        <v>27</v>
      </c>
      <c r="E895" s="396" t="s">
        <v>910</v>
      </c>
      <c r="F895" s="396"/>
      <c r="G895" s="397"/>
      <c r="H895" s="397" t="s">
        <v>1693</v>
      </c>
      <c r="I895" s="397" t="s">
        <v>62</v>
      </c>
      <c r="J895" s="397" t="s">
        <v>904</v>
      </c>
      <c r="K895" s="398" t="s">
        <v>81</v>
      </c>
      <c r="L895" s="399"/>
      <c r="M895" s="399" t="s">
        <v>62</v>
      </c>
      <c r="N895" s="398">
        <v>483788</v>
      </c>
      <c r="O895" s="398" t="s">
        <v>1675</v>
      </c>
      <c r="P895" s="402">
        <v>43460</v>
      </c>
      <c r="Q895" s="403">
        <v>32169636.949999999</v>
      </c>
      <c r="R895" s="403">
        <v>31099717.561071422</v>
      </c>
      <c r="S895" s="398">
        <v>32</v>
      </c>
      <c r="T895" s="400">
        <v>9.2948877465464763E-2</v>
      </c>
      <c r="U895" s="400">
        <v>1.2015682808851225</v>
      </c>
      <c r="V895" s="400">
        <v>8.0717337526796662E-3</v>
      </c>
      <c r="W895" s="400">
        <v>7.9129980517285592E-2</v>
      </c>
      <c r="X895" s="400">
        <v>-2.0136386603911149E-2</v>
      </c>
      <c r="Y895" s="400">
        <v>-0.15269787760452169</v>
      </c>
      <c r="Z895" s="400">
        <v>0.18259386502286401</v>
      </c>
      <c r="AA895" s="400">
        <v>1.0379227235777904</v>
      </c>
      <c r="AB895" s="400">
        <v>0.17818467585656081</v>
      </c>
      <c r="AC895" s="404">
        <v>-0.41098387320134078</v>
      </c>
      <c r="AD895" s="607">
        <v>30994978000187</v>
      </c>
      <c r="AE895" s="401" t="s">
        <v>334</v>
      </c>
      <c r="AF895" s="401" t="s">
        <v>1023</v>
      </c>
      <c r="AG895" s="405" t="s">
        <v>96</v>
      </c>
      <c r="AH895" s="405" t="s">
        <v>1019</v>
      </c>
      <c r="AI895" s="405">
        <v>500</v>
      </c>
      <c r="AJ895" s="405">
        <v>100</v>
      </c>
      <c r="AK895" s="405">
        <v>500</v>
      </c>
      <c r="AL895" s="400">
        <v>1.89E-2</v>
      </c>
      <c r="AM895" s="400">
        <v>0.2</v>
      </c>
      <c r="AN895" s="400" t="s">
        <v>103</v>
      </c>
      <c r="AO895" s="401" t="s">
        <v>1678</v>
      </c>
      <c r="AP895" s="401" t="s">
        <v>1021</v>
      </c>
      <c r="AQ895" s="407" t="s">
        <v>957</v>
      </c>
      <c r="AR895" s="400">
        <v>4.725E-3</v>
      </c>
      <c r="AS895" s="400">
        <v>4.725E-3</v>
      </c>
      <c r="AT895" s="400"/>
      <c r="AX895" s="226"/>
      <c r="AY895" s="212"/>
      <c r="AZ895" s="212"/>
      <c r="BA895" s="212"/>
      <c r="BB895" s="214"/>
      <c r="BC895" s="212"/>
      <c r="BD895" s="212"/>
      <c r="BE895" s="212"/>
      <c r="BF895" s="212"/>
      <c r="BG895" s="214"/>
      <c r="BH895" s="214"/>
      <c r="BI895" s="227"/>
      <c r="BJ895" s="227"/>
      <c r="BK895" s="227"/>
      <c r="BL895" s="214"/>
      <c r="BM895" s="214"/>
      <c r="BN895" s="214"/>
      <c r="BO895" s="214"/>
      <c r="BP895" s="214"/>
      <c r="BQ895" s="214"/>
      <c r="BR895" s="214"/>
      <c r="BS895" s="214"/>
      <c r="BT895" s="215"/>
      <c r="BU895" s="216"/>
      <c r="BV895" s="217"/>
      <c r="BW895" s="213"/>
    </row>
    <row r="896" spans="2:75" ht="15.75" customHeight="1">
      <c r="B896" s="394" t="s">
        <v>347</v>
      </c>
      <c r="C896" s="395">
        <v>41673124000115</v>
      </c>
      <c r="D896" s="396" t="s">
        <v>27</v>
      </c>
      <c r="E896" s="396" t="s">
        <v>903</v>
      </c>
      <c r="F896" s="396"/>
      <c r="G896" s="397"/>
      <c r="H896" s="397" t="s">
        <v>62</v>
      </c>
      <c r="I896" s="397" t="s">
        <v>62</v>
      </c>
      <c r="J896" s="397" t="s">
        <v>904</v>
      </c>
      <c r="K896" s="398" t="s">
        <v>81</v>
      </c>
      <c r="L896" s="399"/>
      <c r="M896" s="399" t="s">
        <v>62</v>
      </c>
      <c r="N896" s="398">
        <v>592366</v>
      </c>
      <c r="O896" s="398" t="s">
        <v>1675</v>
      </c>
      <c r="P896" s="402">
        <v>44337</v>
      </c>
      <c r="Q896" s="403">
        <v>8954229.8100000005</v>
      </c>
      <c r="R896" s="403">
        <v>8583705.5467063449</v>
      </c>
      <c r="S896" s="398">
        <v>32</v>
      </c>
      <c r="T896" s="400">
        <v>1.9169304851962554E-2</v>
      </c>
      <c r="U896" s="400">
        <v>0.2478053453124649</v>
      </c>
      <c r="V896" s="400">
        <v>-0.14274185354850211</v>
      </c>
      <c r="W896" s="400">
        <v>-1.3993474557488248</v>
      </c>
      <c r="X896" s="400" t="s">
        <v>1781</v>
      </c>
      <c r="Y896" s="400" t="s">
        <v>1781</v>
      </c>
      <c r="Z896" s="400" t="s">
        <v>1781</v>
      </c>
      <c r="AA896" s="400" t="s">
        <v>1781</v>
      </c>
      <c r="AB896" s="400">
        <v>0.24498321883218285</v>
      </c>
      <c r="AC896" s="404">
        <v>-0.90267575341608552</v>
      </c>
      <c r="AD896" s="607" t="s">
        <v>62</v>
      </c>
      <c r="AE896" s="401" t="s">
        <v>348</v>
      </c>
      <c r="AF896" s="401" t="s">
        <v>1018</v>
      </c>
      <c r="AG896" s="405" t="s">
        <v>1835</v>
      </c>
      <c r="AH896" s="405" t="s">
        <v>1019</v>
      </c>
      <c r="AI896" s="405">
        <v>100000</v>
      </c>
      <c r="AJ896" s="405">
        <v>250</v>
      </c>
      <c r="AK896" s="405">
        <v>100000</v>
      </c>
      <c r="AL896" s="400">
        <v>0.02</v>
      </c>
      <c r="AM896" s="400">
        <v>0.2</v>
      </c>
      <c r="AN896" s="400" t="s">
        <v>62</v>
      </c>
      <c r="AO896" s="401" t="s">
        <v>1678</v>
      </c>
      <c r="AP896" s="401" t="s">
        <v>1021</v>
      </c>
      <c r="AQ896" s="407" t="s">
        <v>957</v>
      </c>
      <c r="AR896" s="400">
        <v>5.3333333333333332E-3</v>
      </c>
      <c r="AS896" s="400">
        <v>5.3333333333333332E-3</v>
      </c>
      <c r="AT896" s="400"/>
      <c r="AX896" s="226"/>
      <c r="AY896" s="212"/>
      <c r="AZ896" s="212"/>
      <c r="BA896" s="212"/>
      <c r="BB896" s="214"/>
      <c r="BC896" s="212"/>
      <c r="BD896" s="212"/>
      <c r="BE896" s="212"/>
      <c r="BF896" s="212"/>
      <c r="BG896" s="214"/>
      <c r="BH896" s="214"/>
      <c r="BI896" s="227"/>
      <c r="BJ896" s="227"/>
      <c r="BK896" s="227"/>
      <c r="BL896" s="214"/>
      <c r="BM896" s="214"/>
      <c r="BN896" s="214"/>
      <c r="BO896" s="214"/>
      <c r="BP896" s="214"/>
      <c r="BQ896" s="214"/>
      <c r="BR896" s="214"/>
      <c r="BS896" s="214"/>
      <c r="BT896" s="215"/>
      <c r="BU896" s="216"/>
      <c r="BV896" s="217"/>
      <c r="BW896" s="213"/>
    </row>
    <row r="897" spans="2:75" ht="15.75" customHeight="1">
      <c r="B897" s="394" t="s">
        <v>852</v>
      </c>
      <c r="C897" s="395">
        <v>37495438000106</v>
      </c>
      <c r="D897" s="396" t="s">
        <v>27</v>
      </c>
      <c r="E897" s="396" t="s">
        <v>910</v>
      </c>
      <c r="F897" s="396"/>
      <c r="G897" s="397"/>
      <c r="H897" s="397" t="s">
        <v>1693</v>
      </c>
      <c r="I897" s="397" t="s">
        <v>62</v>
      </c>
      <c r="J897" s="397" t="s">
        <v>904</v>
      </c>
      <c r="K897" s="398" t="s">
        <v>81</v>
      </c>
      <c r="L897" s="399"/>
      <c r="M897" s="399" t="s">
        <v>62</v>
      </c>
      <c r="N897" s="398">
        <v>579459</v>
      </c>
      <c r="O897" s="398" t="s">
        <v>1675</v>
      </c>
      <c r="P897" s="402">
        <v>44260</v>
      </c>
      <c r="Q897" s="403">
        <v>130773702.94</v>
      </c>
      <c r="R897" s="403">
        <v>97612334.087658703</v>
      </c>
      <c r="S897" s="398">
        <v>32</v>
      </c>
      <c r="T897" s="400">
        <v>8.6994280073156238E-2</v>
      </c>
      <c r="U897" s="400">
        <v>1.1245920381682852</v>
      </c>
      <c r="V897" s="400">
        <v>-3.6528979402226658E-2</v>
      </c>
      <c r="W897" s="400">
        <v>-0.35810614137946722</v>
      </c>
      <c r="X897" s="400" t="s">
        <v>1781</v>
      </c>
      <c r="Y897" s="400" t="s">
        <v>1781</v>
      </c>
      <c r="Z897" s="400" t="s">
        <v>1781</v>
      </c>
      <c r="AA897" s="400" t="s">
        <v>1781</v>
      </c>
      <c r="AB897" s="400">
        <v>0.1955944687709367</v>
      </c>
      <c r="AC897" s="404">
        <v>-0.58926299254662251</v>
      </c>
      <c r="AD897" s="607">
        <v>37495407000147</v>
      </c>
      <c r="AE897" s="401" t="s">
        <v>794</v>
      </c>
      <c r="AF897" s="401" t="s">
        <v>1045</v>
      </c>
      <c r="AG897" s="405" t="s">
        <v>1045</v>
      </c>
      <c r="AH897" s="405" t="s">
        <v>1019</v>
      </c>
      <c r="AI897" s="405">
        <v>1000</v>
      </c>
      <c r="AJ897" s="405">
        <v>1000</v>
      </c>
      <c r="AK897" s="405">
        <v>1000</v>
      </c>
      <c r="AL897" s="400">
        <v>1.9E-2</v>
      </c>
      <c r="AM897" s="400">
        <v>0.2</v>
      </c>
      <c r="AN897" s="400" t="s">
        <v>193</v>
      </c>
      <c r="AO897" s="401" t="s">
        <v>1678</v>
      </c>
      <c r="AP897" s="401" t="s">
        <v>24</v>
      </c>
      <c r="AQ897" s="407" t="s">
        <v>966</v>
      </c>
      <c r="AR897" s="400">
        <v>5.0672999999999994E-3</v>
      </c>
      <c r="AS897" s="400">
        <v>5.0672999999999994E-3</v>
      </c>
      <c r="AT897" s="400"/>
      <c r="AX897" s="226"/>
      <c r="AY897" s="212"/>
      <c r="AZ897" s="212"/>
      <c r="BA897" s="212"/>
      <c r="BB897" s="214"/>
      <c r="BC897" s="212"/>
      <c r="BD897" s="212"/>
      <c r="BE897" s="212"/>
      <c r="BF897" s="212"/>
      <c r="BG897" s="214"/>
      <c r="BH897" s="214"/>
      <c r="BI897" s="227"/>
      <c r="BJ897" s="227"/>
      <c r="BK897" s="227"/>
      <c r="BL897" s="214"/>
      <c r="BM897" s="214"/>
      <c r="BN897" s="214"/>
      <c r="BO897" s="214"/>
      <c r="BP897" s="214"/>
      <c r="BQ897" s="214"/>
      <c r="BR897" s="214"/>
      <c r="BS897" s="214"/>
      <c r="BT897" s="215"/>
      <c r="BU897" s="216"/>
      <c r="BV897" s="217"/>
      <c r="BW897" s="213"/>
    </row>
    <row r="898" spans="2:75" ht="15.75" customHeight="1">
      <c r="B898" s="394" t="s">
        <v>355</v>
      </c>
      <c r="C898" s="395">
        <v>8156502000118</v>
      </c>
      <c r="D898" s="396" t="s">
        <v>27</v>
      </c>
      <c r="E898" s="396" t="s">
        <v>903</v>
      </c>
      <c r="F898" s="396"/>
      <c r="G898" s="397"/>
      <c r="H898" s="397" t="s">
        <v>62</v>
      </c>
      <c r="I898" s="397" t="s">
        <v>62</v>
      </c>
      <c r="J898" s="397" t="s">
        <v>904</v>
      </c>
      <c r="K898" s="398" t="s">
        <v>81</v>
      </c>
      <c r="L898" s="399"/>
      <c r="M898" s="399" t="s">
        <v>62</v>
      </c>
      <c r="N898" s="398">
        <v>176400</v>
      </c>
      <c r="O898" s="398" t="s">
        <v>1675</v>
      </c>
      <c r="P898" s="402">
        <v>39084</v>
      </c>
      <c r="Q898" s="403">
        <v>84267277.049999997</v>
      </c>
      <c r="R898" s="403">
        <v>73235947.078730255</v>
      </c>
      <c r="S898" s="398">
        <v>32</v>
      </c>
      <c r="T898" s="400">
        <v>0.10492297621132907</v>
      </c>
      <c r="U898" s="400">
        <v>1.3563597924938844</v>
      </c>
      <c r="V898" s="400">
        <v>9.3859639240105652E-2</v>
      </c>
      <c r="W898" s="400">
        <v>0.92013830634135463</v>
      </c>
      <c r="X898" s="400">
        <v>0.43837738827714268</v>
      </c>
      <c r="Y898" s="400">
        <v>3.3242953711829908</v>
      </c>
      <c r="Z898" s="400">
        <v>0.88240362766695468</v>
      </c>
      <c r="AA898" s="400">
        <v>5.0158682845577811</v>
      </c>
      <c r="AB898" s="400">
        <v>0.24873571766759375</v>
      </c>
      <c r="AC898" s="404">
        <v>9.4208459305920089E-2</v>
      </c>
      <c r="AD898" s="607">
        <v>12987189000137</v>
      </c>
      <c r="AE898" s="401" t="s">
        <v>356</v>
      </c>
      <c r="AF898" s="401" t="s">
        <v>1018</v>
      </c>
      <c r="AG898" s="405" t="s">
        <v>1835</v>
      </c>
      <c r="AH898" s="405" t="s">
        <v>1019</v>
      </c>
      <c r="AI898" s="405">
        <v>5000</v>
      </c>
      <c r="AJ898" s="405">
        <v>1000</v>
      </c>
      <c r="AK898" s="405">
        <v>1000</v>
      </c>
      <c r="AL898" s="400">
        <v>1.9E-2</v>
      </c>
      <c r="AM898" s="400">
        <v>0.2</v>
      </c>
      <c r="AN898" s="400" t="s">
        <v>103</v>
      </c>
      <c r="AO898" s="401" t="s">
        <v>1678</v>
      </c>
      <c r="AP898" s="401" t="s">
        <v>1021</v>
      </c>
      <c r="AQ898" s="407" t="s">
        <v>957</v>
      </c>
      <c r="AR898" s="400">
        <v>4.4333333333333325E-3</v>
      </c>
      <c r="AS898" s="400">
        <v>4.4333333333333325E-3</v>
      </c>
      <c r="AT898" s="400"/>
      <c r="AX898" s="226"/>
      <c r="AY898" s="212"/>
      <c r="AZ898" s="212"/>
      <c r="BA898" s="212"/>
      <c r="BB898" s="214"/>
      <c r="BC898" s="212"/>
      <c r="BD898" s="212"/>
      <c r="BE898" s="212"/>
      <c r="BF898" s="212"/>
      <c r="BG898" s="214"/>
      <c r="BH898" s="214"/>
      <c r="BI898" s="227"/>
      <c r="BJ898" s="227"/>
      <c r="BK898" s="227"/>
      <c r="BL898" s="214"/>
      <c r="BM898" s="214"/>
      <c r="BN898" s="214"/>
      <c r="BO898" s="214"/>
      <c r="BP898" s="214"/>
      <c r="BQ898" s="214"/>
      <c r="BR898" s="214"/>
      <c r="BS898" s="214"/>
      <c r="BT898" s="215"/>
      <c r="BU898" s="216"/>
      <c r="BV898" s="217"/>
      <c r="BW898" s="213"/>
    </row>
    <row r="899" spans="2:75" ht="15.75" customHeight="1">
      <c r="B899" s="394" t="s">
        <v>369</v>
      </c>
      <c r="C899" s="395">
        <v>37069950000182</v>
      </c>
      <c r="D899" s="396" t="s">
        <v>27</v>
      </c>
      <c r="E899" s="396" t="s">
        <v>903</v>
      </c>
      <c r="F899" s="396"/>
      <c r="G899" s="397"/>
      <c r="H899" s="397" t="s">
        <v>62</v>
      </c>
      <c r="I899" s="397" t="s">
        <v>62</v>
      </c>
      <c r="J899" s="397" t="s">
        <v>904</v>
      </c>
      <c r="K899" s="398" t="s">
        <v>81</v>
      </c>
      <c r="L899" s="399"/>
      <c r="M899" s="399" t="s">
        <v>1775</v>
      </c>
      <c r="N899" s="398">
        <v>545661</v>
      </c>
      <c r="O899" s="398" t="s">
        <v>1675</v>
      </c>
      <c r="P899" s="402">
        <v>44046</v>
      </c>
      <c r="Q899" s="403">
        <v>1450139.48</v>
      </c>
      <c r="R899" s="403">
        <v>1452597.9788095229</v>
      </c>
      <c r="S899" s="398">
        <v>32</v>
      </c>
      <c r="T899" s="400">
        <v>-4.0105910200296413E-2</v>
      </c>
      <c r="U899" s="400">
        <v>-0.51845692908565022</v>
      </c>
      <c r="V899" s="400">
        <v>-0.17255444796656227</v>
      </c>
      <c r="W899" s="400">
        <v>-1.6916105664699472</v>
      </c>
      <c r="X899" s="400">
        <v>-8.304329350030859E-2</v>
      </c>
      <c r="Y899" s="400">
        <v>-0.62973238030320278</v>
      </c>
      <c r="Z899" s="400" t="s">
        <v>1781</v>
      </c>
      <c r="AA899" s="400" t="s">
        <v>1781</v>
      </c>
      <c r="AB899" s="400">
        <v>0.20534918846612848</v>
      </c>
      <c r="AC899" s="404">
        <v>-1.2928035334096726</v>
      </c>
      <c r="AD899" s="607" t="s">
        <v>62</v>
      </c>
      <c r="AE899" s="401" t="s">
        <v>368</v>
      </c>
      <c r="AF899" s="401" t="s">
        <v>1028</v>
      </c>
      <c r="AG899" s="405" t="s">
        <v>1836</v>
      </c>
      <c r="AH899" s="405" t="s">
        <v>1024</v>
      </c>
      <c r="AI899" s="405">
        <v>5000</v>
      </c>
      <c r="AJ899" s="405">
        <v>1000</v>
      </c>
      <c r="AK899" s="405">
        <v>5000</v>
      </c>
      <c r="AL899" s="400">
        <v>1.4999999999999999E-2</v>
      </c>
      <c r="AM899" s="400">
        <v>0.2</v>
      </c>
      <c r="AN899" s="400" t="s">
        <v>1798</v>
      </c>
      <c r="AO899" s="401" t="s">
        <v>1678</v>
      </c>
      <c r="AP899" s="401" t="s">
        <v>24</v>
      </c>
      <c r="AQ899" s="407" t="s">
        <v>972</v>
      </c>
      <c r="AR899" s="400">
        <v>2.9999999999999996E-3</v>
      </c>
      <c r="AS899" s="400">
        <v>2.9999999999999996E-3</v>
      </c>
      <c r="AT899" s="400"/>
      <c r="AX899" s="226"/>
      <c r="AY899" s="212"/>
      <c r="AZ899" s="212"/>
      <c r="BA899" s="212"/>
      <c r="BB899" s="214"/>
      <c r="BC899" s="212"/>
      <c r="BD899" s="212"/>
      <c r="BE899" s="212"/>
      <c r="BF899" s="212"/>
      <c r="BG899" s="214"/>
      <c r="BH899" s="214"/>
      <c r="BI899" s="227"/>
      <c r="BJ899" s="227"/>
      <c r="BK899" s="227"/>
      <c r="BL899" s="214"/>
      <c r="BM899" s="214"/>
      <c r="BN899" s="214"/>
      <c r="BO899" s="214"/>
      <c r="BP899" s="214"/>
      <c r="BQ899" s="214"/>
      <c r="BR899" s="214"/>
      <c r="BS899" s="214"/>
      <c r="BT899" s="215"/>
      <c r="BU899" s="216"/>
      <c r="BV899" s="217"/>
      <c r="BW899" s="213"/>
    </row>
    <row r="900" spans="2:75" ht="15.75" customHeight="1">
      <c r="B900" s="394" t="s">
        <v>372</v>
      </c>
      <c r="C900" s="395">
        <v>26243348000101</v>
      </c>
      <c r="D900" s="396" t="s">
        <v>27</v>
      </c>
      <c r="E900" s="396" t="s">
        <v>903</v>
      </c>
      <c r="F900" s="396"/>
      <c r="G900" s="397"/>
      <c r="H900" s="397" t="s">
        <v>62</v>
      </c>
      <c r="I900" s="397" t="s">
        <v>62</v>
      </c>
      <c r="J900" s="397" t="s">
        <v>904</v>
      </c>
      <c r="K900" s="398" t="s">
        <v>81</v>
      </c>
      <c r="L900" s="399"/>
      <c r="M900" s="399" t="s">
        <v>62</v>
      </c>
      <c r="N900" s="398">
        <v>432814</v>
      </c>
      <c r="O900" s="398" t="s">
        <v>1675</v>
      </c>
      <c r="P900" s="402">
        <v>42754</v>
      </c>
      <c r="Q900" s="403">
        <v>136698094.31</v>
      </c>
      <c r="R900" s="403">
        <v>70369151.532103211</v>
      </c>
      <c r="S900" s="398">
        <v>32</v>
      </c>
      <c r="T900" s="400">
        <v>0.15839559621264754</v>
      </c>
      <c r="U900" s="400">
        <v>2.0476107881100516</v>
      </c>
      <c r="V900" s="400">
        <v>4.9391072690208038E-3</v>
      </c>
      <c r="W900" s="400">
        <v>4.8419766303695419E-2</v>
      </c>
      <c r="X900" s="400">
        <v>0.14034325206530318</v>
      </c>
      <c r="Y900" s="400">
        <v>1.0642483752435388</v>
      </c>
      <c r="Z900" s="400">
        <v>0.22925957968549193</v>
      </c>
      <c r="AA900" s="400">
        <v>1.3031857741971187</v>
      </c>
      <c r="AB900" s="400">
        <v>0.20634978018392336</v>
      </c>
      <c r="AC900" s="404">
        <v>-0.34390493187669874</v>
      </c>
      <c r="AD900" s="607">
        <v>13396819000161</v>
      </c>
      <c r="AE900" s="401" t="s">
        <v>371</v>
      </c>
      <c r="AF900" s="401" t="s">
        <v>1026</v>
      </c>
      <c r="AG900" s="405" t="s">
        <v>1027</v>
      </c>
      <c r="AH900" s="405" t="s">
        <v>1024</v>
      </c>
      <c r="AI900" s="405">
        <v>20000</v>
      </c>
      <c r="AJ900" s="405">
        <v>10000</v>
      </c>
      <c r="AK900" s="405">
        <v>20000</v>
      </c>
      <c r="AL900" s="400">
        <v>1.9574999999999999E-2</v>
      </c>
      <c r="AM900" s="400">
        <v>0.2</v>
      </c>
      <c r="AN900" s="400" t="s">
        <v>1097</v>
      </c>
      <c r="AO900" s="401" t="s">
        <v>1675</v>
      </c>
      <c r="AP900" s="401" t="s">
        <v>1021</v>
      </c>
      <c r="AQ900" s="407" t="s">
        <v>957</v>
      </c>
      <c r="AR900" s="400">
        <v>4.8937499999999997E-3</v>
      </c>
      <c r="AS900" s="400">
        <v>4.8937499999999997E-3</v>
      </c>
      <c r="AT900" s="400"/>
      <c r="AX900" s="226"/>
      <c r="AY900" s="212"/>
      <c r="AZ900" s="212"/>
      <c r="BA900" s="212"/>
      <c r="BB900" s="214"/>
      <c r="BC900" s="212"/>
      <c r="BD900" s="212"/>
      <c r="BE900" s="212"/>
      <c r="BF900" s="212"/>
      <c r="BG900" s="214"/>
      <c r="BH900" s="214"/>
      <c r="BI900" s="227"/>
      <c r="BJ900" s="227"/>
      <c r="BK900" s="227"/>
      <c r="BL900" s="214"/>
      <c r="BM900" s="214"/>
      <c r="BN900" s="214"/>
      <c r="BO900" s="214"/>
      <c r="BP900" s="214"/>
      <c r="BQ900" s="214"/>
      <c r="BR900" s="214"/>
      <c r="BS900" s="214"/>
      <c r="BT900" s="215"/>
      <c r="BU900" s="216"/>
      <c r="BV900" s="217"/>
      <c r="BW900" s="213"/>
    </row>
    <row r="901" spans="2:75" ht="15.75" customHeight="1">
      <c r="B901" s="394" t="s">
        <v>375</v>
      </c>
      <c r="C901" s="395">
        <v>17554200000199</v>
      </c>
      <c r="D901" s="396" t="s">
        <v>27</v>
      </c>
      <c r="E901" s="396" t="s">
        <v>910</v>
      </c>
      <c r="F901" s="396"/>
      <c r="G901" s="397"/>
      <c r="H901" s="397" t="s">
        <v>1183</v>
      </c>
      <c r="I901" s="397" t="s">
        <v>62</v>
      </c>
      <c r="J901" s="397" t="s">
        <v>904</v>
      </c>
      <c r="K901" s="398" t="s">
        <v>81</v>
      </c>
      <c r="L901" s="399"/>
      <c r="M901" s="399" t="s">
        <v>62</v>
      </c>
      <c r="N901" s="398">
        <v>337250</v>
      </c>
      <c r="O901" s="398" t="s">
        <v>1675</v>
      </c>
      <c r="P901" s="402">
        <v>41414</v>
      </c>
      <c r="Q901" s="403">
        <v>193633092.33000001</v>
      </c>
      <c r="R901" s="403">
        <v>221980518.01424617</v>
      </c>
      <c r="S901" s="398">
        <v>32</v>
      </c>
      <c r="T901" s="400">
        <v>0.16211841339280064</v>
      </c>
      <c r="U901" s="400">
        <v>2.0957363724224409</v>
      </c>
      <c r="V901" s="400">
        <v>7.7932232791253719E-2</v>
      </c>
      <c r="W901" s="400">
        <v>0.76399646611153604</v>
      </c>
      <c r="X901" s="400">
        <v>0.2760709709814666</v>
      </c>
      <c r="Y901" s="400">
        <v>2.0934963241568609</v>
      </c>
      <c r="Z901" s="400">
        <v>0.35817195358974341</v>
      </c>
      <c r="AA901" s="400">
        <v>2.0359654993473852</v>
      </c>
      <c r="AB901" s="400">
        <v>0.17277087458405732</v>
      </c>
      <c r="AC901" s="404">
        <v>-4.1616961376276462E-2</v>
      </c>
      <c r="AD901" s="607">
        <v>17554210000124</v>
      </c>
      <c r="AE901" s="401" t="s">
        <v>371</v>
      </c>
      <c r="AF901" s="401" t="s">
        <v>1026</v>
      </c>
      <c r="AG901" s="405" t="s">
        <v>1027</v>
      </c>
      <c r="AH901" s="405" t="s">
        <v>1024</v>
      </c>
      <c r="AI901" s="405">
        <v>20000</v>
      </c>
      <c r="AJ901" s="405">
        <v>10000</v>
      </c>
      <c r="AK901" s="405">
        <v>30000</v>
      </c>
      <c r="AL901" s="400">
        <v>1.9574999999999999E-2</v>
      </c>
      <c r="AM901" s="400">
        <v>0.2</v>
      </c>
      <c r="AN901" s="400" t="s">
        <v>1086</v>
      </c>
      <c r="AO901" s="401" t="s">
        <v>1678</v>
      </c>
      <c r="AP901" s="401" t="s">
        <v>24</v>
      </c>
      <c r="AQ901" s="407" t="s">
        <v>966</v>
      </c>
      <c r="AR901" s="400">
        <v>4.8937499999999997E-3</v>
      </c>
      <c r="AS901" s="400">
        <v>4.8937499999999997E-3</v>
      </c>
      <c r="AT901" s="400"/>
      <c r="AX901" s="226"/>
      <c r="AY901" s="212"/>
      <c r="AZ901" s="212"/>
      <c r="BA901" s="212"/>
      <c r="BB901" s="214"/>
      <c r="BC901" s="212"/>
      <c r="BD901" s="212"/>
      <c r="BE901" s="212"/>
      <c r="BF901" s="212"/>
      <c r="BG901" s="214"/>
      <c r="BH901" s="214"/>
      <c r="BI901" s="227"/>
      <c r="BJ901" s="227"/>
      <c r="BK901" s="227"/>
      <c r="BL901" s="214"/>
      <c r="BM901" s="214"/>
      <c r="BN901" s="214"/>
      <c r="BO901" s="214"/>
      <c r="BP901" s="214"/>
      <c r="BQ901" s="214"/>
      <c r="BR901" s="214"/>
      <c r="BS901" s="214"/>
      <c r="BT901" s="215"/>
      <c r="BU901" s="216"/>
      <c r="BV901" s="217"/>
      <c r="BW901" s="213"/>
    </row>
    <row r="902" spans="2:75" ht="15.75" customHeight="1">
      <c r="B902" s="394" t="s">
        <v>843</v>
      </c>
      <c r="C902" s="395">
        <v>35646163000120</v>
      </c>
      <c r="D902" s="396" t="s">
        <v>27</v>
      </c>
      <c r="E902" s="396" t="s">
        <v>903</v>
      </c>
      <c r="F902" s="396"/>
      <c r="G902" s="397"/>
      <c r="H902" s="397" t="s">
        <v>62</v>
      </c>
      <c r="I902" s="397" t="s">
        <v>62</v>
      </c>
      <c r="J902" s="397" t="s">
        <v>904</v>
      </c>
      <c r="K902" s="398" t="s">
        <v>81</v>
      </c>
      <c r="L902" s="399"/>
      <c r="M902" s="399" t="s">
        <v>62</v>
      </c>
      <c r="N902" s="398">
        <v>518204</v>
      </c>
      <c r="O902" s="398" t="s">
        <v>1675</v>
      </c>
      <c r="P902" s="402">
        <v>43826</v>
      </c>
      <c r="Q902" s="403">
        <v>7056778.9699999997</v>
      </c>
      <c r="R902" s="403">
        <v>10986053.775436513</v>
      </c>
      <c r="S902" s="398">
        <v>32</v>
      </c>
      <c r="T902" s="400">
        <v>-0.13951400148622994</v>
      </c>
      <c r="U902" s="400">
        <v>-1.8035247277461623</v>
      </c>
      <c r="V902" s="400">
        <v>-0.3215962707340142</v>
      </c>
      <c r="W902" s="400">
        <v>-3.152718785993903</v>
      </c>
      <c r="X902" s="400">
        <v>-0.29104503801889514</v>
      </c>
      <c r="Y902" s="400">
        <v>-2.2070473946989337</v>
      </c>
      <c r="Z902" s="400" t="s">
        <v>1781</v>
      </c>
      <c r="AA902" s="400" t="s">
        <v>1781</v>
      </c>
      <c r="AB902" s="400">
        <v>0.29157564633009447</v>
      </c>
      <c r="AC902" s="404">
        <v>-1.5171690844161985</v>
      </c>
      <c r="AD902" s="607">
        <v>35646113000143</v>
      </c>
      <c r="AE902" s="401" t="s">
        <v>382</v>
      </c>
      <c r="AF902" s="401" t="s">
        <v>1018</v>
      </c>
      <c r="AG902" s="405" t="s">
        <v>1835</v>
      </c>
      <c r="AH902" s="405" t="s">
        <v>1019</v>
      </c>
      <c r="AI902" s="405">
        <v>5000</v>
      </c>
      <c r="AJ902" s="405">
        <v>1000</v>
      </c>
      <c r="AK902" s="405">
        <v>1000</v>
      </c>
      <c r="AL902" s="400">
        <v>1.34E-2</v>
      </c>
      <c r="AM902" s="400">
        <v>0.2</v>
      </c>
      <c r="AN902" s="400" t="s">
        <v>932</v>
      </c>
      <c r="AO902" s="401" t="s">
        <v>1678</v>
      </c>
      <c r="AP902" s="401" t="s">
        <v>1021</v>
      </c>
      <c r="AQ902" s="407" t="s">
        <v>957</v>
      </c>
      <c r="AR902" s="400">
        <v>4.0003466666666664E-3</v>
      </c>
      <c r="AS902" s="400">
        <v>4.0003466666666664E-3</v>
      </c>
      <c r="AT902" s="400"/>
      <c r="AX902" s="226"/>
      <c r="AY902" s="212"/>
      <c r="AZ902" s="212"/>
      <c r="BA902" s="212"/>
      <c r="BB902" s="214"/>
      <c r="BC902" s="212"/>
      <c r="BD902" s="212"/>
      <c r="BE902" s="212"/>
      <c r="BF902" s="212"/>
      <c r="BG902" s="214"/>
      <c r="BH902" s="214"/>
      <c r="BI902" s="227"/>
      <c r="BJ902" s="227"/>
      <c r="BK902" s="227"/>
      <c r="BL902" s="214"/>
      <c r="BM902" s="214"/>
      <c r="BN902" s="214"/>
      <c r="BO902" s="214"/>
      <c r="BP902" s="214"/>
      <c r="BQ902" s="214"/>
      <c r="BR902" s="214"/>
      <c r="BS902" s="214"/>
      <c r="BT902" s="215"/>
      <c r="BU902" s="216"/>
      <c r="BV902" s="217"/>
      <c r="BW902" s="213"/>
    </row>
    <row r="903" spans="2:75" ht="15.75" customHeight="1">
      <c r="B903" s="394" t="s">
        <v>381</v>
      </c>
      <c r="C903" s="395">
        <v>17335646000122</v>
      </c>
      <c r="D903" s="396" t="s">
        <v>27</v>
      </c>
      <c r="E903" s="396" t="s">
        <v>903</v>
      </c>
      <c r="F903" s="396"/>
      <c r="G903" s="397"/>
      <c r="H903" s="397" t="s">
        <v>62</v>
      </c>
      <c r="I903" s="397" t="s">
        <v>62</v>
      </c>
      <c r="J903" s="397" t="s">
        <v>904</v>
      </c>
      <c r="K903" s="398" t="s">
        <v>81</v>
      </c>
      <c r="L903" s="399"/>
      <c r="M903" s="399" t="s">
        <v>62</v>
      </c>
      <c r="N903" s="398">
        <v>325325</v>
      </c>
      <c r="O903" s="398" t="s">
        <v>1675</v>
      </c>
      <c r="P903" s="402">
        <v>41271</v>
      </c>
      <c r="Q903" s="403">
        <v>553693988.28999996</v>
      </c>
      <c r="R903" s="403">
        <v>863639162.65071452</v>
      </c>
      <c r="S903" s="398">
        <v>32</v>
      </c>
      <c r="T903" s="400">
        <v>-0.11714005836567554</v>
      </c>
      <c r="U903" s="400">
        <v>-1.5142923980499292</v>
      </c>
      <c r="V903" s="400">
        <v>-0.30205578909539654</v>
      </c>
      <c r="W903" s="400">
        <v>-2.9611567277373516</v>
      </c>
      <c r="X903" s="400">
        <v>-0.25591177005701615</v>
      </c>
      <c r="Y903" s="400">
        <v>-1.9406254414152277</v>
      </c>
      <c r="Z903" s="400">
        <v>-0.11046252298079373</v>
      </c>
      <c r="AA903" s="400">
        <v>-0.62790479127621979</v>
      </c>
      <c r="AB903" s="400">
        <v>0.28954347398099922</v>
      </c>
      <c r="AC903" s="404">
        <v>-1.431895472424296</v>
      </c>
      <c r="AD903" s="607">
        <v>17335645000188</v>
      </c>
      <c r="AE903" s="401" t="s">
        <v>382</v>
      </c>
      <c r="AF903" s="401" t="s">
        <v>1018</v>
      </c>
      <c r="AG903" s="405" t="s">
        <v>1835</v>
      </c>
      <c r="AH903" s="405" t="s">
        <v>1024</v>
      </c>
      <c r="AI903" s="405">
        <v>5000</v>
      </c>
      <c r="AJ903" s="405">
        <v>1000</v>
      </c>
      <c r="AK903" s="405">
        <v>1000</v>
      </c>
      <c r="AL903" s="400">
        <v>1.34E-2</v>
      </c>
      <c r="AM903" s="400">
        <v>0.2</v>
      </c>
      <c r="AN903" s="400" t="s">
        <v>1097</v>
      </c>
      <c r="AO903" s="401" t="s">
        <v>1675</v>
      </c>
      <c r="AP903" s="401" t="s">
        <v>1021</v>
      </c>
      <c r="AQ903" s="407" t="s">
        <v>957</v>
      </c>
      <c r="AR903" s="400">
        <v>4.6899999999999997E-3</v>
      </c>
      <c r="AS903" s="400">
        <v>4.6899999999999997E-3</v>
      </c>
      <c r="AT903" s="400"/>
      <c r="AX903" s="226"/>
      <c r="AY903" s="212"/>
      <c r="AZ903" s="212"/>
      <c r="BA903" s="212"/>
      <c r="BB903" s="214"/>
      <c r="BC903" s="212"/>
      <c r="BD903" s="212"/>
      <c r="BE903" s="212"/>
      <c r="BF903" s="212"/>
      <c r="BG903" s="214"/>
      <c r="BH903" s="214"/>
      <c r="BI903" s="227"/>
      <c r="BJ903" s="227"/>
      <c r="BK903" s="227"/>
      <c r="BL903" s="214"/>
      <c r="BM903" s="214"/>
      <c r="BN903" s="214"/>
      <c r="BO903" s="214"/>
      <c r="BP903" s="214"/>
      <c r="BQ903" s="214"/>
      <c r="BR903" s="214"/>
      <c r="BS903" s="214"/>
      <c r="BT903" s="215"/>
      <c r="BU903" s="216"/>
      <c r="BV903" s="217"/>
      <c r="BW903" s="213"/>
    </row>
    <row r="904" spans="2:75" ht="15.75" customHeight="1">
      <c r="B904" s="394" t="s">
        <v>1339</v>
      </c>
      <c r="C904" s="395">
        <v>19628842000110</v>
      </c>
      <c r="D904" s="396" t="s">
        <v>27</v>
      </c>
      <c r="E904" s="396" t="s">
        <v>910</v>
      </c>
      <c r="F904" s="396"/>
      <c r="G904" s="397"/>
      <c r="H904" s="397" t="s">
        <v>1693</v>
      </c>
      <c r="I904" s="397" t="s">
        <v>62</v>
      </c>
      <c r="J904" s="397" t="s">
        <v>907</v>
      </c>
      <c r="K904" s="398" t="s">
        <v>81</v>
      </c>
      <c r="L904" s="399"/>
      <c r="M904" s="399" t="s">
        <v>62</v>
      </c>
      <c r="N904" s="398">
        <v>374296</v>
      </c>
      <c r="O904" s="398" t="s">
        <v>1675</v>
      </c>
      <c r="P904" s="402">
        <v>41739</v>
      </c>
      <c r="Q904" s="403">
        <v>163765640.47</v>
      </c>
      <c r="R904" s="403">
        <v>181108552.00809506</v>
      </c>
      <c r="S904" s="398">
        <v>32</v>
      </c>
      <c r="T904" s="400">
        <v>-6.6502767482635394E-2</v>
      </c>
      <c r="U904" s="400">
        <v>-0.859694255349162</v>
      </c>
      <c r="V904" s="400">
        <v>-0.18027352355299309</v>
      </c>
      <c r="W904" s="400">
        <v>-1.7672833177624372</v>
      </c>
      <c r="X904" s="400">
        <v>-0.14577174702054407</v>
      </c>
      <c r="Y904" s="400">
        <v>-1.1054136386325093</v>
      </c>
      <c r="Z904" s="400">
        <v>5.7937695465212435E-2</v>
      </c>
      <c r="AA904" s="400">
        <v>0.32933664374508925</v>
      </c>
      <c r="AB904" s="400">
        <v>0.25216649986797479</v>
      </c>
      <c r="AC904" s="404">
        <v>-1.0475063357566277</v>
      </c>
      <c r="AD904" s="607">
        <v>19601993000185</v>
      </c>
      <c r="AE904" s="401" t="s">
        <v>392</v>
      </c>
      <c r="AF904" s="401" t="s">
        <v>1028</v>
      </c>
      <c r="AG904" s="405" t="s">
        <v>1836</v>
      </c>
      <c r="AH904" s="405" t="s">
        <v>1019</v>
      </c>
      <c r="AI904" s="405">
        <v>20000</v>
      </c>
      <c r="AJ904" s="405">
        <v>10000</v>
      </c>
      <c r="AK904" s="405">
        <v>20000</v>
      </c>
      <c r="AL904" s="400">
        <v>0.02</v>
      </c>
      <c r="AM904" s="400">
        <v>0.2</v>
      </c>
      <c r="AN904" s="400" t="s">
        <v>964</v>
      </c>
      <c r="AO904" s="401" t="s">
        <v>1678</v>
      </c>
      <c r="AP904" s="401" t="s">
        <v>1021</v>
      </c>
      <c r="AQ904" s="407" t="s">
        <v>957</v>
      </c>
      <c r="AR904" s="400">
        <v>5.3333333333333332E-3</v>
      </c>
      <c r="AS904" s="400">
        <v>5.3333333333333332E-3</v>
      </c>
      <c r="AT904" s="400"/>
      <c r="AX904" s="226"/>
      <c r="AY904" s="212"/>
      <c r="AZ904" s="212"/>
      <c r="BA904" s="212"/>
      <c r="BB904" s="214"/>
      <c r="BC904" s="212"/>
      <c r="BD904" s="212"/>
      <c r="BE904" s="212"/>
      <c r="BF904" s="212"/>
      <c r="BG904" s="214"/>
      <c r="BH904" s="214"/>
      <c r="BI904" s="227"/>
      <c r="BJ904" s="227"/>
      <c r="BK904" s="227"/>
      <c r="BL904" s="214"/>
      <c r="BM904" s="214"/>
      <c r="BN904" s="214"/>
      <c r="BO904" s="214"/>
      <c r="BP904" s="214"/>
      <c r="BQ904" s="214"/>
      <c r="BR904" s="214"/>
      <c r="BS904" s="214"/>
      <c r="BT904" s="215"/>
      <c r="BU904" s="216"/>
      <c r="BV904" s="217"/>
      <c r="BW904" s="213"/>
    </row>
    <row r="905" spans="2:75" ht="15.75" customHeight="1">
      <c r="B905" s="394" t="s">
        <v>1344</v>
      </c>
      <c r="C905" s="395">
        <v>13106980000153</v>
      </c>
      <c r="D905" s="396" t="s">
        <v>27</v>
      </c>
      <c r="E905" s="396" t="s">
        <v>903</v>
      </c>
      <c r="F905" s="396"/>
      <c r="G905" s="397"/>
      <c r="H905" s="397" t="s">
        <v>62</v>
      </c>
      <c r="I905" s="397" t="s">
        <v>62</v>
      </c>
      <c r="J905" s="397" t="s">
        <v>904</v>
      </c>
      <c r="K905" s="398" t="s">
        <v>81</v>
      </c>
      <c r="L905" s="399"/>
      <c r="M905" s="399" t="s">
        <v>1775</v>
      </c>
      <c r="N905" s="398">
        <v>271012</v>
      </c>
      <c r="O905" s="398" t="s">
        <v>1675</v>
      </c>
      <c r="P905" s="402">
        <v>40633</v>
      </c>
      <c r="Q905" s="403">
        <v>111106900.06999999</v>
      </c>
      <c r="R905" s="403">
        <v>133314124.32376979</v>
      </c>
      <c r="S905" s="398">
        <v>32</v>
      </c>
      <c r="T905" s="400">
        <v>-1.2605202711515773E-2</v>
      </c>
      <c r="U905" s="400">
        <v>-0.16294991575247378</v>
      </c>
      <c r="V905" s="400">
        <v>-0.15638023423583103</v>
      </c>
      <c r="W905" s="400">
        <v>-1.5330491896194924</v>
      </c>
      <c r="X905" s="400">
        <v>-3.7577481285791525E-2</v>
      </c>
      <c r="Y905" s="400">
        <v>-0.28495686693607136</v>
      </c>
      <c r="Z905" s="400">
        <v>0.1246581502498203</v>
      </c>
      <c r="AA905" s="400">
        <v>0.70859733872910513</v>
      </c>
      <c r="AB905" s="400">
        <v>0.23681512695351406</v>
      </c>
      <c r="AC905" s="404">
        <v>-1.0099009611013892</v>
      </c>
      <c r="AD905" s="607">
        <v>13136966000100</v>
      </c>
      <c r="AE905" s="401" t="s">
        <v>396</v>
      </c>
      <c r="AF905" s="401" t="s">
        <v>1028</v>
      </c>
      <c r="AG905" s="405" t="s">
        <v>1836</v>
      </c>
      <c r="AH905" s="405" t="s">
        <v>1019</v>
      </c>
      <c r="AI905" s="405">
        <v>100000</v>
      </c>
      <c r="AJ905" s="405">
        <v>50000</v>
      </c>
      <c r="AK905" s="405">
        <v>100000</v>
      </c>
      <c r="AL905" s="400">
        <v>1.8500000000000003E-2</v>
      </c>
      <c r="AM905" s="400">
        <v>0.2</v>
      </c>
      <c r="AN905" s="400" t="s">
        <v>193</v>
      </c>
      <c r="AO905" s="401" t="s">
        <v>1678</v>
      </c>
      <c r="AP905" s="401" t="s">
        <v>1021</v>
      </c>
      <c r="AQ905" s="407" t="s">
        <v>957</v>
      </c>
      <c r="AR905" s="400">
        <v>2.4666666666666665E-3</v>
      </c>
      <c r="AS905" s="400">
        <v>2.4666666666666665E-3</v>
      </c>
      <c r="AT905" s="400"/>
      <c r="AX905" s="226"/>
      <c r="AY905" s="212"/>
      <c r="AZ905" s="212"/>
      <c r="BA905" s="212"/>
      <c r="BB905" s="214"/>
      <c r="BC905" s="212"/>
      <c r="BD905" s="212"/>
      <c r="BE905" s="212"/>
      <c r="BF905" s="212"/>
      <c r="BG905" s="214"/>
      <c r="BH905" s="214"/>
      <c r="BI905" s="227"/>
      <c r="BJ905" s="227"/>
      <c r="BK905" s="227"/>
      <c r="BL905" s="214"/>
      <c r="BM905" s="214"/>
      <c r="BN905" s="214"/>
      <c r="BO905" s="214"/>
      <c r="BP905" s="214"/>
      <c r="BQ905" s="214"/>
      <c r="BR905" s="214"/>
      <c r="BS905" s="214"/>
      <c r="BT905" s="215"/>
      <c r="BU905" s="216"/>
      <c r="BV905" s="217"/>
      <c r="BW905" s="213"/>
    </row>
    <row r="906" spans="2:75" ht="15.75" customHeight="1">
      <c r="B906" s="394" t="s">
        <v>399</v>
      </c>
      <c r="C906" s="395">
        <v>35956906000169</v>
      </c>
      <c r="D906" s="396" t="s">
        <v>27</v>
      </c>
      <c r="E906" s="396" t="s">
        <v>903</v>
      </c>
      <c r="F906" s="396"/>
      <c r="G906" s="397"/>
      <c r="H906" s="397" t="s">
        <v>62</v>
      </c>
      <c r="I906" s="397" t="s">
        <v>62</v>
      </c>
      <c r="J906" s="397" t="s">
        <v>904</v>
      </c>
      <c r="K906" s="398" t="s">
        <v>81</v>
      </c>
      <c r="L906" s="399"/>
      <c r="M906" s="399" t="s">
        <v>1775</v>
      </c>
      <c r="N906" s="398">
        <v>535818</v>
      </c>
      <c r="O906" s="398" t="s">
        <v>1675</v>
      </c>
      <c r="P906" s="402">
        <v>43957</v>
      </c>
      <c r="Q906" s="403">
        <v>12995439.09</v>
      </c>
      <c r="R906" s="403">
        <v>29650488.771031778</v>
      </c>
      <c r="S906" s="398">
        <v>32</v>
      </c>
      <c r="T906" s="400">
        <v>-5.82663913805892E-2</v>
      </c>
      <c r="U906" s="400">
        <v>-0.75322101389085572</v>
      </c>
      <c r="V906" s="400">
        <v>-0.20546142285599911</v>
      </c>
      <c r="W906" s="400">
        <v>-2.0142089525997533</v>
      </c>
      <c r="X906" s="400">
        <v>-0.10069391404327099</v>
      </c>
      <c r="Y906" s="400">
        <v>-0.76358024230192056</v>
      </c>
      <c r="Z906" s="400" t="s">
        <v>1781</v>
      </c>
      <c r="AA906" s="400" t="s">
        <v>1781</v>
      </c>
      <c r="AB906" s="400">
        <v>0.23278069842650817</v>
      </c>
      <c r="AC906" s="404">
        <v>-1.2889670534823185</v>
      </c>
      <c r="AD906" s="607">
        <v>35400868000163</v>
      </c>
      <c r="AE906" s="401" t="s">
        <v>396</v>
      </c>
      <c r="AF906" s="401" t="s">
        <v>1028</v>
      </c>
      <c r="AG906" s="405" t="s">
        <v>1836</v>
      </c>
      <c r="AH906" s="405" t="s">
        <v>1024</v>
      </c>
      <c r="AI906" s="405">
        <v>100000</v>
      </c>
      <c r="AJ906" s="405">
        <v>50000</v>
      </c>
      <c r="AK906" s="405">
        <v>100000</v>
      </c>
      <c r="AL906" s="400">
        <v>1.8500000000000003E-2</v>
      </c>
      <c r="AM906" s="400">
        <v>0.2</v>
      </c>
      <c r="AN906" s="400" t="s">
        <v>62</v>
      </c>
      <c r="AO906" s="401" t="s">
        <v>1678</v>
      </c>
      <c r="AP906" s="401" t="s">
        <v>1021</v>
      </c>
      <c r="AQ906" s="407" t="s">
        <v>980</v>
      </c>
      <c r="AR906" s="400">
        <v>2.4666666666666665E-3</v>
      </c>
      <c r="AS906" s="400">
        <v>2.4666666666666665E-3</v>
      </c>
      <c r="AT906" s="400"/>
      <c r="AX906" s="226"/>
      <c r="AY906" s="212"/>
      <c r="AZ906" s="212"/>
      <c r="BA906" s="212"/>
      <c r="BB906" s="214"/>
      <c r="BC906" s="212"/>
      <c r="BD906" s="212"/>
      <c r="BE906" s="212"/>
      <c r="BF906" s="212"/>
      <c r="BG906" s="214"/>
      <c r="BH906" s="214"/>
      <c r="BI906" s="227"/>
      <c r="BJ906" s="227"/>
      <c r="BK906" s="227"/>
      <c r="BL906" s="214"/>
      <c r="BM906" s="214"/>
      <c r="BN906" s="214"/>
      <c r="BO906" s="214"/>
      <c r="BP906" s="214"/>
      <c r="BQ906" s="214"/>
      <c r="BR906" s="214"/>
      <c r="BS906" s="214"/>
      <c r="BT906" s="215"/>
      <c r="BU906" s="216"/>
      <c r="BV906" s="217"/>
      <c r="BW906" s="213"/>
    </row>
    <row r="907" spans="2:75" ht="15.75" customHeight="1">
      <c r="B907" s="394" t="s">
        <v>1345</v>
      </c>
      <c r="C907" s="395">
        <v>37888003000113</v>
      </c>
      <c r="D907" s="396" t="s">
        <v>27</v>
      </c>
      <c r="E907" s="396" t="s">
        <v>903</v>
      </c>
      <c r="F907" s="396"/>
      <c r="G907" s="397"/>
      <c r="H907" s="397" t="s">
        <v>62</v>
      </c>
      <c r="I907" s="397" t="s">
        <v>62</v>
      </c>
      <c r="J907" s="397" t="s">
        <v>904</v>
      </c>
      <c r="K907" s="398" t="s">
        <v>81</v>
      </c>
      <c r="L907" s="399"/>
      <c r="M907" s="399" t="s">
        <v>1775</v>
      </c>
      <c r="N907" s="398">
        <v>552704</v>
      </c>
      <c r="O907" s="398" t="s">
        <v>1675</v>
      </c>
      <c r="P907" s="402">
        <v>44095</v>
      </c>
      <c r="Q907" s="403">
        <v>3043985.91</v>
      </c>
      <c r="R907" s="403">
        <v>3626693.6547619007</v>
      </c>
      <c r="S907" s="398">
        <v>32</v>
      </c>
      <c r="T907" s="400">
        <v>-6.4198574444582324E-2</v>
      </c>
      <c r="U907" s="400">
        <v>-0.82990750221070064</v>
      </c>
      <c r="V907" s="400">
        <v>-0.2155086358981726</v>
      </c>
      <c r="W907" s="400">
        <v>-2.1127052356338991</v>
      </c>
      <c r="X907" s="400" t="s">
        <v>1781</v>
      </c>
      <c r="Y907" s="400" t="s">
        <v>1781</v>
      </c>
      <c r="Z907" s="400" t="s">
        <v>1781</v>
      </c>
      <c r="AA907" s="400" t="s">
        <v>1781</v>
      </c>
      <c r="AB907" s="400">
        <v>0.2327190184225178</v>
      </c>
      <c r="AC907" s="404">
        <v>-1.3440018504105755</v>
      </c>
      <c r="AD907" s="607">
        <v>36352709000101</v>
      </c>
      <c r="AE907" s="401" t="s">
        <v>396</v>
      </c>
      <c r="AF907" s="401" t="s">
        <v>1028</v>
      </c>
      <c r="AG907" s="405" t="s">
        <v>1836</v>
      </c>
      <c r="AH907" s="405" t="s">
        <v>1024</v>
      </c>
      <c r="AI907" s="405">
        <v>100000</v>
      </c>
      <c r="AJ907" s="405">
        <v>50000</v>
      </c>
      <c r="AK907" s="405">
        <v>100000</v>
      </c>
      <c r="AL907" s="400">
        <v>1.8500000000000003E-2</v>
      </c>
      <c r="AM907" s="400">
        <v>0.2</v>
      </c>
      <c r="AN907" s="400" t="s">
        <v>62</v>
      </c>
      <c r="AO907" s="401" t="s">
        <v>1675</v>
      </c>
      <c r="AP907" s="401" t="s">
        <v>1021</v>
      </c>
      <c r="AQ907" s="407" t="s">
        <v>980</v>
      </c>
      <c r="AR907" s="400">
        <v>2.4666666666666665E-3</v>
      </c>
      <c r="AS907" s="400">
        <v>2.4666666666666665E-3</v>
      </c>
      <c r="AT907" s="400"/>
      <c r="AX907" s="226"/>
      <c r="AY907" s="212"/>
      <c r="AZ907" s="212"/>
      <c r="BA907" s="212"/>
      <c r="BB907" s="214"/>
      <c r="BC907" s="212"/>
      <c r="BD907" s="212"/>
      <c r="BE907" s="212"/>
      <c r="BF907" s="212"/>
      <c r="BG907" s="214"/>
      <c r="BH907" s="214"/>
      <c r="BI907" s="227"/>
      <c r="BJ907" s="227"/>
      <c r="BK907" s="227"/>
      <c r="BL907" s="214"/>
      <c r="BM907" s="214"/>
      <c r="BN907" s="214"/>
      <c r="BO907" s="214"/>
      <c r="BP907" s="214"/>
      <c r="BQ907" s="214"/>
      <c r="BR907" s="214"/>
      <c r="BS907" s="214"/>
      <c r="BT907" s="215"/>
      <c r="BU907" s="216"/>
      <c r="BV907" s="217"/>
      <c r="BW907" s="213"/>
    </row>
    <row r="908" spans="2:75" ht="15.75" customHeight="1">
      <c r="B908" s="394" t="s">
        <v>1347</v>
      </c>
      <c r="C908" s="395">
        <v>11175745000108</v>
      </c>
      <c r="D908" s="396" t="s">
        <v>27</v>
      </c>
      <c r="E908" s="396" t="s">
        <v>903</v>
      </c>
      <c r="F908" s="396"/>
      <c r="G908" s="397"/>
      <c r="H908" s="397" t="s">
        <v>62</v>
      </c>
      <c r="I908" s="397" t="s">
        <v>62</v>
      </c>
      <c r="J908" s="397" t="s">
        <v>904</v>
      </c>
      <c r="K908" s="398" t="s">
        <v>81</v>
      </c>
      <c r="L908" s="399"/>
      <c r="M908" s="399" t="s">
        <v>62</v>
      </c>
      <c r="N908" s="398">
        <v>249181</v>
      </c>
      <c r="O908" s="398" t="s">
        <v>1675</v>
      </c>
      <c r="P908" s="402">
        <v>40323</v>
      </c>
      <c r="Q908" s="403">
        <v>28423130.43</v>
      </c>
      <c r="R908" s="403">
        <v>74591020.194682494</v>
      </c>
      <c r="S908" s="398">
        <v>32</v>
      </c>
      <c r="T908" s="400">
        <v>-5.1689705589786805E-2</v>
      </c>
      <c r="U908" s="400">
        <v>-0.66820291302662349</v>
      </c>
      <c r="V908" s="400">
        <v>-0.23418956084548925</v>
      </c>
      <c r="W908" s="400">
        <v>-2.2958407641856557</v>
      </c>
      <c r="X908" s="400">
        <v>-0.15333655630135035</v>
      </c>
      <c r="Y908" s="400">
        <v>-1.1627789616362771</v>
      </c>
      <c r="Z908" s="400">
        <v>-3.0610334867038458E-2</v>
      </c>
      <c r="AA908" s="400">
        <v>-0.17399906689551939</v>
      </c>
      <c r="AB908" s="400">
        <v>0.24961265939353142</v>
      </c>
      <c r="AC908" s="404">
        <v>-1.3330308950174119</v>
      </c>
      <c r="AD908" s="607" t="s">
        <v>62</v>
      </c>
      <c r="AE908" s="401" t="s">
        <v>396</v>
      </c>
      <c r="AF908" s="401" t="s">
        <v>1028</v>
      </c>
      <c r="AG908" s="405" t="s">
        <v>1836</v>
      </c>
      <c r="AH908" s="405" t="s">
        <v>1348</v>
      </c>
      <c r="AI908" s="405">
        <v>100000</v>
      </c>
      <c r="AJ908" s="405">
        <v>50000</v>
      </c>
      <c r="AK908" s="405">
        <v>100000</v>
      </c>
      <c r="AL908" s="400">
        <v>2.75E-2</v>
      </c>
      <c r="AM908" s="400" t="s">
        <v>62</v>
      </c>
      <c r="AN908" s="400" t="s">
        <v>62</v>
      </c>
      <c r="AO908" s="401" t="s">
        <v>1675</v>
      </c>
      <c r="AP908" s="401" t="s">
        <v>1021</v>
      </c>
      <c r="AQ908" s="407" t="s">
        <v>957</v>
      </c>
      <c r="AR908" s="400">
        <v>5.4999999999999997E-3</v>
      </c>
      <c r="AS908" s="400">
        <v>5.4999999999999997E-3</v>
      </c>
      <c r="AT908" s="400"/>
      <c r="AX908" s="226"/>
      <c r="AY908" s="212"/>
      <c r="AZ908" s="212"/>
      <c r="BA908" s="212"/>
      <c r="BB908" s="214"/>
      <c r="BC908" s="212"/>
      <c r="BD908" s="212"/>
      <c r="BE908" s="212"/>
      <c r="BF908" s="212"/>
      <c r="BG908" s="214"/>
      <c r="BH908" s="214"/>
      <c r="BI908" s="227"/>
      <c r="BJ908" s="227"/>
      <c r="BK908" s="227"/>
      <c r="BL908" s="214"/>
      <c r="BM908" s="214"/>
      <c r="BN908" s="214"/>
      <c r="BO908" s="214"/>
      <c r="BP908" s="214"/>
      <c r="BQ908" s="214"/>
      <c r="BR908" s="214"/>
      <c r="BS908" s="214"/>
      <c r="BT908" s="215"/>
      <c r="BU908" s="216"/>
      <c r="BV908" s="217"/>
      <c r="BW908" s="213"/>
    </row>
    <row r="909" spans="2:75" ht="15.75" customHeight="1">
      <c r="B909" s="394" t="s">
        <v>1364</v>
      </c>
      <c r="C909" s="395">
        <v>28747685000153</v>
      </c>
      <c r="D909" s="396" t="s">
        <v>27</v>
      </c>
      <c r="E909" s="396" t="s">
        <v>903</v>
      </c>
      <c r="F909" s="396"/>
      <c r="G909" s="397"/>
      <c r="H909" s="397" t="s">
        <v>62</v>
      </c>
      <c r="I909" s="397" t="s">
        <v>62</v>
      </c>
      <c r="J909" s="397" t="s">
        <v>904</v>
      </c>
      <c r="K909" s="398" t="s">
        <v>81</v>
      </c>
      <c r="L909" s="399"/>
      <c r="M909" s="399" t="s">
        <v>62</v>
      </c>
      <c r="N909" s="398">
        <v>452637</v>
      </c>
      <c r="O909" s="398" t="s">
        <v>1675</v>
      </c>
      <c r="P909" s="402">
        <v>43045</v>
      </c>
      <c r="Q909" s="403">
        <v>209011885.75999999</v>
      </c>
      <c r="R909" s="403">
        <v>282773213.15853161</v>
      </c>
      <c r="S909" s="398">
        <v>32</v>
      </c>
      <c r="T909" s="400">
        <v>-5.3700310328465672E-2</v>
      </c>
      <c r="U909" s="400">
        <v>-0.69419439291610863</v>
      </c>
      <c r="V909" s="400">
        <v>-0.11738000586178088</v>
      </c>
      <c r="W909" s="400">
        <v>-1.15071654511375</v>
      </c>
      <c r="X909" s="400">
        <v>2.9895884181625698E-2</v>
      </c>
      <c r="Y909" s="400">
        <v>0.22670592065202783</v>
      </c>
      <c r="Z909" s="400">
        <v>3.5871433245764361E-2</v>
      </c>
      <c r="AA909" s="400">
        <v>0.20390485566653926</v>
      </c>
      <c r="AB909" s="400">
        <v>0.22621942878995935</v>
      </c>
      <c r="AC909" s="404">
        <v>-0.86850141679555948</v>
      </c>
      <c r="AD909" s="607">
        <v>28747676000162</v>
      </c>
      <c r="AE909" s="401" t="s">
        <v>412</v>
      </c>
      <c r="AF909" s="401" t="s">
        <v>1026</v>
      </c>
      <c r="AG909" s="405" t="s">
        <v>1027</v>
      </c>
      <c r="AH909" s="405" t="s">
        <v>1019</v>
      </c>
      <c r="AI909" s="405">
        <v>50000</v>
      </c>
      <c r="AJ909" s="405">
        <v>10000</v>
      </c>
      <c r="AK909" s="405">
        <v>20000</v>
      </c>
      <c r="AL909" s="400">
        <v>0.02</v>
      </c>
      <c r="AM909" s="400">
        <v>0.2</v>
      </c>
      <c r="AN909" s="400" t="s">
        <v>964</v>
      </c>
      <c r="AO909" s="401" t="s">
        <v>1678</v>
      </c>
      <c r="AP909" s="401" t="s">
        <v>1021</v>
      </c>
      <c r="AQ909" s="407" t="s">
        <v>957</v>
      </c>
      <c r="AR909" s="400">
        <v>4.0000000000000001E-3</v>
      </c>
      <c r="AS909" s="400">
        <v>4.0000000000000001E-3</v>
      </c>
      <c r="AT909" s="400"/>
      <c r="AX909" s="226"/>
      <c r="AY909" s="212"/>
      <c r="AZ909" s="212"/>
      <c r="BA909" s="212"/>
      <c r="BB909" s="214"/>
      <c r="BC909" s="212"/>
      <c r="BD909" s="212"/>
      <c r="BE909" s="212"/>
      <c r="BF909" s="212"/>
      <c r="BG909" s="214"/>
      <c r="BH909" s="214"/>
      <c r="BI909" s="227"/>
      <c r="BJ909" s="227"/>
      <c r="BK909" s="227"/>
      <c r="BL909" s="214"/>
      <c r="BM909" s="214"/>
      <c r="BN909" s="214"/>
      <c r="BO909" s="214"/>
      <c r="BP909" s="214"/>
      <c r="BQ909" s="214"/>
      <c r="BR909" s="214"/>
      <c r="BS909" s="214"/>
      <c r="BT909" s="215"/>
      <c r="BU909" s="216"/>
      <c r="BV909" s="217"/>
      <c r="BW909" s="213"/>
    </row>
    <row r="910" spans="2:75" ht="15.75" customHeight="1">
      <c r="B910" s="394" t="s">
        <v>421</v>
      </c>
      <c r="C910" s="395">
        <v>25213366000170</v>
      </c>
      <c r="D910" s="396" t="s">
        <v>27</v>
      </c>
      <c r="E910" s="396" t="s">
        <v>903</v>
      </c>
      <c r="F910" s="396"/>
      <c r="G910" s="397"/>
      <c r="H910" s="397" t="s">
        <v>62</v>
      </c>
      <c r="I910" s="397" t="s">
        <v>62</v>
      </c>
      <c r="J910" s="397" t="s">
        <v>904</v>
      </c>
      <c r="K910" s="398" t="s">
        <v>81</v>
      </c>
      <c r="L910" s="399"/>
      <c r="M910" s="399" t="s">
        <v>62</v>
      </c>
      <c r="N910" s="398">
        <v>422967</v>
      </c>
      <c r="O910" s="398" t="s">
        <v>1675</v>
      </c>
      <c r="P910" s="402">
        <v>42621</v>
      </c>
      <c r="Q910" s="403">
        <v>376997779.49000001</v>
      </c>
      <c r="R910" s="403">
        <v>509425700.38627011</v>
      </c>
      <c r="S910" s="398">
        <v>32</v>
      </c>
      <c r="T910" s="400">
        <v>4.901623339395722E-2</v>
      </c>
      <c r="U910" s="400">
        <v>0.63364241613917394</v>
      </c>
      <c r="V910" s="400">
        <v>-0.1586348560927231</v>
      </c>
      <c r="W910" s="400">
        <v>-1.5551520226757101</v>
      </c>
      <c r="X910" s="400">
        <v>-0.1105078283184685</v>
      </c>
      <c r="Y910" s="400">
        <v>-0.83800093705180723</v>
      </c>
      <c r="Z910" s="400">
        <v>3.5104854360685112E-2</v>
      </c>
      <c r="AA910" s="400">
        <v>0.19954737276787204</v>
      </c>
      <c r="AB910" s="400">
        <v>0.23020978456494212</v>
      </c>
      <c r="AC910" s="404">
        <v>-1.0571720745312176</v>
      </c>
      <c r="AD910" s="607">
        <v>28408139000198</v>
      </c>
      <c r="AE910" s="401" t="s">
        <v>419</v>
      </c>
      <c r="AF910" s="401" t="s">
        <v>1028</v>
      </c>
      <c r="AG910" s="405" t="s">
        <v>1836</v>
      </c>
      <c r="AH910" s="405" t="s">
        <v>1019</v>
      </c>
      <c r="AI910" s="405">
        <v>200000</v>
      </c>
      <c r="AJ910" s="405">
        <v>10000</v>
      </c>
      <c r="AK910" s="405">
        <v>10000</v>
      </c>
      <c r="AL910" s="400">
        <v>1.8000000000000002E-2</v>
      </c>
      <c r="AM910" s="400">
        <v>0.2</v>
      </c>
      <c r="AN910" s="400" t="s">
        <v>964</v>
      </c>
      <c r="AO910" s="401" t="s">
        <v>1678</v>
      </c>
      <c r="AP910" s="401" t="s">
        <v>1021</v>
      </c>
      <c r="AQ910" s="407" t="s">
        <v>957</v>
      </c>
      <c r="AR910" s="400">
        <v>4.7999999999999996E-3</v>
      </c>
      <c r="AS910" s="400">
        <v>4.7999999999999996E-3</v>
      </c>
      <c r="AT910" s="400"/>
      <c r="AX910" s="226"/>
      <c r="AY910" s="212"/>
      <c r="AZ910" s="212"/>
      <c r="BA910" s="212"/>
      <c r="BB910" s="214"/>
      <c r="BC910" s="212"/>
      <c r="BD910" s="212"/>
      <c r="BE910" s="212"/>
      <c r="BF910" s="212"/>
      <c r="BG910" s="214"/>
      <c r="BH910" s="214"/>
      <c r="BI910" s="227"/>
      <c r="BJ910" s="227"/>
      <c r="BK910" s="227"/>
      <c r="BL910" s="214"/>
      <c r="BM910" s="214"/>
      <c r="BN910" s="214"/>
      <c r="BO910" s="214"/>
      <c r="BP910" s="214"/>
      <c r="BQ910" s="214"/>
      <c r="BR910" s="214"/>
      <c r="BS910" s="214"/>
      <c r="BT910" s="215"/>
      <c r="BU910" s="216"/>
      <c r="BV910" s="217"/>
      <c r="BW910" s="213"/>
    </row>
    <row r="911" spans="2:75" ht="15.75" customHeight="1">
      <c r="B911" s="394" t="s">
        <v>422</v>
      </c>
      <c r="C911" s="395">
        <v>28626275000154</v>
      </c>
      <c r="D911" s="396" t="s">
        <v>27</v>
      </c>
      <c r="E911" s="396" t="s">
        <v>903</v>
      </c>
      <c r="F911" s="396"/>
      <c r="G911" s="397"/>
      <c r="H911" s="397" t="s">
        <v>62</v>
      </c>
      <c r="I911" s="397" t="s">
        <v>62</v>
      </c>
      <c r="J911" s="397" t="s">
        <v>904</v>
      </c>
      <c r="K911" s="398" t="s">
        <v>81</v>
      </c>
      <c r="L911" s="399"/>
      <c r="M911" s="399" t="s">
        <v>62</v>
      </c>
      <c r="N911" s="398">
        <v>452556</v>
      </c>
      <c r="O911" s="398" t="s">
        <v>1675</v>
      </c>
      <c r="P911" s="402">
        <v>43039</v>
      </c>
      <c r="Q911" s="403">
        <v>4520385.67</v>
      </c>
      <c r="R911" s="403">
        <v>11197121.047738096</v>
      </c>
      <c r="S911" s="398">
        <v>32</v>
      </c>
      <c r="T911" s="400">
        <v>4.5734105081980392E-2</v>
      </c>
      <c r="U911" s="400">
        <v>0.59121370283995556</v>
      </c>
      <c r="V911" s="400">
        <v>-0.16170229678233594</v>
      </c>
      <c r="W911" s="400">
        <v>-1.5852231981436091</v>
      </c>
      <c r="X911" s="400">
        <v>-0.12079861482318832</v>
      </c>
      <c r="Y911" s="400">
        <v>-0.91603784054703286</v>
      </c>
      <c r="Z911" s="400">
        <v>1.8601843638579751E-2</v>
      </c>
      <c r="AA911" s="400">
        <v>0.1057389097410544</v>
      </c>
      <c r="AB911" s="400">
        <v>0.22997441780573596</v>
      </c>
      <c r="AC911" s="404">
        <v>-1.0743610099285827</v>
      </c>
      <c r="AD911" s="607">
        <v>28408139000198</v>
      </c>
      <c r="AE911" s="401" t="s">
        <v>419</v>
      </c>
      <c r="AF911" s="401" t="s">
        <v>1028</v>
      </c>
      <c r="AG911" s="405" t="s">
        <v>1836</v>
      </c>
      <c r="AH911" s="405" t="s">
        <v>1019</v>
      </c>
      <c r="AI911" s="405">
        <v>1000</v>
      </c>
      <c r="AJ911" s="405">
        <v>1000</v>
      </c>
      <c r="AK911" s="405">
        <v>1000</v>
      </c>
      <c r="AL911" s="400">
        <v>1.8000000000000002E-2</v>
      </c>
      <c r="AM911" s="400">
        <v>0.2</v>
      </c>
      <c r="AN911" s="400" t="s">
        <v>103</v>
      </c>
      <c r="AO911" s="401" t="s">
        <v>1678</v>
      </c>
      <c r="AP911" s="401" t="s">
        <v>1021</v>
      </c>
      <c r="AQ911" s="407" t="s">
        <v>957</v>
      </c>
      <c r="AR911" s="400">
        <v>4.7999999999999996E-3</v>
      </c>
      <c r="AS911" s="400">
        <v>4.7999999999999996E-3</v>
      </c>
      <c r="AT911" s="400"/>
      <c r="AX911" s="226"/>
      <c r="AY911" s="212"/>
      <c r="AZ911" s="212"/>
      <c r="BA911" s="212"/>
      <c r="BB911" s="214"/>
      <c r="BC911" s="212"/>
      <c r="BD911" s="212"/>
      <c r="BE911" s="212"/>
      <c r="BF911" s="212"/>
      <c r="BG911" s="214"/>
      <c r="BH911" s="214"/>
      <c r="BI911" s="227"/>
      <c r="BJ911" s="227"/>
      <c r="BK911" s="227"/>
      <c r="BL911" s="214"/>
      <c r="BM911" s="214"/>
      <c r="BN911" s="214"/>
      <c r="BO911" s="214"/>
      <c r="BP911" s="214"/>
      <c r="BQ911" s="214"/>
      <c r="BR911" s="214"/>
      <c r="BS911" s="214"/>
      <c r="BT911" s="215"/>
      <c r="BU911" s="216"/>
      <c r="BV911" s="217"/>
      <c r="BW911" s="213"/>
    </row>
    <row r="912" spans="2:75" ht="15.75" customHeight="1">
      <c r="B912" s="394" t="s">
        <v>423</v>
      </c>
      <c r="C912" s="395">
        <v>29054793000103</v>
      </c>
      <c r="D912" s="396" t="s">
        <v>27</v>
      </c>
      <c r="E912" s="396" t="s">
        <v>903</v>
      </c>
      <c r="F912" s="396"/>
      <c r="G912" s="397"/>
      <c r="H912" s="397" t="s">
        <v>62</v>
      </c>
      <c r="I912" s="397" t="s">
        <v>62</v>
      </c>
      <c r="J912" s="397" t="s">
        <v>904</v>
      </c>
      <c r="K912" s="398" t="s">
        <v>81</v>
      </c>
      <c r="L912" s="399"/>
      <c r="M912" s="399" t="s">
        <v>62</v>
      </c>
      <c r="N912" s="398">
        <v>472311</v>
      </c>
      <c r="O912" s="398" t="s">
        <v>1675</v>
      </c>
      <c r="P912" s="402">
        <v>43181</v>
      </c>
      <c r="Q912" s="403">
        <v>50372876.520000003</v>
      </c>
      <c r="R912" s="403">
        <v>80424925.128928512</v>
      </c>
      <c r="S912" s="398">
        <v>32</v>
      </c>
      <c r="T912" s="400">
        <v>9.8200212046626989E-2</v>
      </c>
      <c r="U912" s="400">
        <v>1.269453307978474</v>
      </c>
      <c r="V912" s="400">
        <v>-9.0766614396723067E-2</v>
      </c>
      <c r="W912" s="400">
        <v>-0.88981632061987426</v>
      </c>
      <c r="X912" s="400">
        <v>-5.4524151782824659E-2</v>
      </c>
      <c r="Y912" s="400">
        <v>-0.41346654785655507</v>
      </c>
      <c r="Z912" s="400">
        <v>6.6382177351897775E-2</v>
      </c>
      <c r="AA912" s="400">
        <v>0.37733781639091868</v>
      </c>
      <c r="AB912" s="400">
        <v>0.22985579873074644</v>
      </c>
      <c r="AC912" s="404">
        <v>-0.72184058348348079</v>
      </c>
      <c r="AD912" s="607" t="s">
        <v>62</v>
      </c>
      <c r="AE912" s="401" t="s">
        <v>419</v>
      </c>
      <c r="AF912" s="401" t="s">
        <v>1028</v>
      </c>
      <c r="AG912" s="405" t="s">
        <v>1836</v>
      </c>
      <c r="AH912" s="405" t="s">
        <v>1024</v>
      </c>
      <c r="AI912" s="405">
        <v>200000</v>
      </c>
      <c r="AJ912" s="405">
        <v>10000</v>
      </c>
      <c r="AK912" s="405">
        <v>10000</v>
      </c>
      <c r="AL912" s="400">
        <v>0.02</v>
      </c>
      <c r="AM912" s="400">
        <v>0.2</v>
      </c>
      <c r="AN912" s="400" t="s">
        <v>1097</v>
      </c>
      <c r="AO912" s="401" t="s">
        <v>1675</v>
      </c>
      <c r="AP912" s="401" t="s">
        <v>1021</v>
      </c>
      <c r="AQ912" s="407" t="s">
        <v>968</v>
      </c>
      <c r="AR912" s="400">
        <v>5.3333333333333332E-3</v>
      </c>
      <c r="AS912" s="400">
        <v>5.3333333333333332E-3</v>
      </c>
      <c r="AT912" s="400"/>
      <c r="AX912" s="226"/>
      <c r="AY912" s="212"/>
      <c r="AZ912" s="212"/>
      <c r="BA912" s="212"/>
      <c r="BB912" s="214"/>
      <c r="BC912" s="212"/>
      <c r="BD912" s="212"/>
      <c r="BE912" s="212"/>
      <c r="BF912" s="212"/>
      <c r="BG912" s="214"/>
      <c r="BH912" s="214"/>
      <c r="BI912" s="227"/>
      <c r="BJ912" s="227"/>
      <c r="BK912" s="227"/>
      <c r="BL912" s="214"/>
      <c r="BM912" s="214"/>
      <c r="BN912" s="214"/>
      <c r="BO912" s="214"/>
      <c r="BP912" s="214"/>
      <c r="BQ912" s="214"/>
      <c r="BR912" s="214"/>
      <c r="BS912" s="214"/>
      <c r="BT912" s="215"/>
      <c r="BU912" s="216"/>
      <c r="BV912" s="217"/>
      <c r="BW912" s="213"/>
    </row>
    <row r="913" spans="2:75" ht="15.75" customHeight="1">
      <c r="B913" s="394" t="s">
        <v>845</v>
      </c>
      <c r="C913" s="395">
        <v>41881117000109</v>
      </c>
      <c r="D913" s="396" t="s">
        <v>27</v>
      </c>
      <c r="E913" s="396" t="s">
        <v>903</v>
      </c>
      <c r="F913" s="396"/>
      <c r="G913" s="397"/>
      <c r="H913" s="397" t="s">
        <v>62</v>
      </c>
      <c r="I913" s="397" t="s">
        <v>62</v>
      </c>
      <c r="J913" s="397" t="s">
        <v>904</v>
      </c>
      <c r="K913" s="398" t="s">
        <v>81</v>
      </c>
      <c r="L913" s="399"/>
      <c r="M913" s="399" t="s">
        <v>1775</v>
      </c>
      <c r="N913" s="398">
        <v>592463</v>
      </c>
      <c r="O913" s="398" t="s">
        <v>1678</v>
      </c>
      <c r="P913" s="402">
        <v>44340</v>
      </c>
      <c r="Q913" s="403">
        <v>2846634.01</v>
      </c>
      <c r="R913" s="403">
        <v>4711287.0884126993</v>
      </c>
      <c r="S913" s="398">
        <v>32</v>
      </c>
      <c r="T913" s="400">
        <v>-0.57227629504367683</v>
      </c>
      <c r="U913" s="400">
        <v>-7.397927363699762</v>
      </c>
      <c r="V913" s="400">
        <v>-0.64547639341783891</v>
      </c>
      <c r="W913" s="400">
        <v>-6.3278269576923174</v>
      </c>
      <c r="X913" s="400" t="s">
        <v>1781</v>
      </c>
      <c r="Y913" s="400" t="s">
        <v>1781</v>
      </c>
      <c r="Z913" s="400" t="s">
        <v>1781</v>
      </c>
      <c r="AA913" s="400" t="s">
        <v>1781</v>
      </c>
      <c r="AB913" s="400">
        <v>0.69626415926196461</v>
      </c>
      <c r="AC913" s="404">
        <v>-1.2807900214077801</v>
      </c>
      <c r="AD913" s="607" t="s">
        <v>62</v>
      </c>
      <c r="AE913" s="401" t="s">
        <v>107</v>
      </c>
      <c r="AF913" s="401" t="s">
        <v>1018</v>
      </c>
      <c r="AG913" s="405" t="s">
        <v>1835</v>
      </c>
      <c r="AH913" s="405" t="s">
        <v>218</v>
      </c>
      <c r="AI913" s="405">
        <v>5000</v>
      </c>
      <c r="AJ913" s="405">
        <v>5000</v>
      </c>
      <c r="AK913" s="405">
        <v>5000</v>
      </c>
      <c r="AL913" s="400">
        <v>1.2999999999999999E-3</v>
      </c>
      <c r="AM913" s="400" t="s">
        <v>62</v>
      </c>
      <c r="AN913" s="400" t="s">
        <v>62</v>
      </c>
      <c r="AO913" s="401" t="s">
        <v>1678</v>
      </c>
      <c r="AP913" s="401" t="s">
        <v>1021</v>
      </c>
      <c r="AQ913" s="407" t="s">
        <v>957</v>
      </c>
      <c r="AR913" s="400">
        <v>2.5999999999999998E-4</v>
      </c>
      <c r="AS913" s="400">
        <v>2.5999999999999998E-4</v>
      </c>
      <c r="AT913" s="400"/>
      <c r="AX913" s="226"/>
      <c r="AY913" s="212"/>
      <c r="AZ913" s="212"/>
      <c r="BA913" s="212"/>
      <c r="BB913" s="214"/>
      <c r="BC913" s="212"/>
      <c r="BD913" s="212"/>
      <c r="BE913" s="212"/>
      <c r="BF913" s="212"/>
      <c r="BG913" s="214"/>
      <c r="BH913" s="214"/>
      <c r="BI913" s="227"/>
      <c r="BJ913" s="227"/>
      <c r="BK913" s="227"/>
      <c r="BL913" s="214"/>
      <c r="BM913" s="214"/>
      <c r="BN913" s="214"/>
      <c r="BO913" s="214"/>
      <c r="BP913" s="214"/>
      <c r="BQ913" s="214"/>
      <c r="BR913" s="214"/>
      <c r="BS913" s="214"/>
      <c r="BT913" s="215"/>
      <c r="BU913" s="216"/>
      <c r="BV913" s="217"/>
      <c r="BW913" s="213"/>
    </row>
    <row r="914" spans="2:75" ht="15.75" customHeight="1">
      <c r="B914" s="394" t="s">
        <v>435</v>
      </c>
      <c r="C914" s="395">
        <v>37429375000181</v>
      </c>
      <c r="D914" s="396" t="s">
        <v>27</v>
      </c>
      <c r="E914" s="396" t="s">
        <v>903</v>
      </c>
      <c r="F914" s="396"/>
      <c r="G914" s="397"/>
      <c r="H914" s="397" t="s">
        <v>62</v>
      </c>
      <c r="I914" s="397" t="s">
        <v>62</v>
      </c>
      <c r="J914" s="397" t="s">
        <v>904</v>
      </c>
      <c r="K914" s="398" t="s">
        <v>81</v>
      </c>
      <c r="L914" s="399"/>
      <c r="M914" s="399" t="s">
        <v>1775</v>
      </c>
      <c r="N914" s="398">
        <v>544310</v>
      </c>
      <c r="O914" s="398" t="s">
        <v>1675</v>
      </c>
      <c r="P914" s="402">
        <v>44028</v>
      </c>
      <c r="Q914" s="403">
        <v>14760598.890000001</v>
      </c>
      <c r="R914" s="403">
        <v>18211631.524682537</v>
      </c>
      <c r="S914" s="398">
        <v>32</v>
      </c>
      <c r="T914" s="400">
        <v>-0.39614352892382987</v>
      </c>
      <c r="U914" s="400">
        <v>-5.1210247182342554</v>
      </c>
      <c r="V914" s="400">
        <v>-0.4432010030081347</v>
      </c>
      <c r="W914" s="400">
        <v>-4.34485177631539</v>
      </c>
      <c r="X914" s="400">
        <v>-0.30847700801382372</v>
      </c>
      <c r="Y914" s="400">
        <v>-2.3392371898717323</v>
      </c>
      <c r="Z914" s="400" t="s">
        <v>1781</v>
      </c>
      <c r="AA914" s="400" t="s">
        <v>1781</v>
      </c>
      <c r="AB914" s="400">
        <v>0.43690165474919029</v>
      </c>
      <c r="AC914" s="404">
        <v>-1.3439656797418666</v>
      </c>
      <c r="AD914" s="607" t="s">
        <v>62</v>
      </c>
      <c r="AE914" s="401" t="s">
        <v>1372</v>
      </c>
      <c r="AF914" s="401" t="s">
        <v>1018</v>
      </c>
      <c r="AG914" s="405" t="s">
        <v>1835</v>
      </c>
      <c r="AH914" s="405" t="s">
        <v>1035</v>
      </c>
      <c r="AI914" s="405">
        <v>50000</v>
      </c>
      <c r="AJ914" s="405">
        <v>1000</v>
      </c>
      <c r="AK914" s="405">
        <v>1000</v>
      </c>
      <c r="AL914" s="400">
        <v>5.0000000000000001E-3</v>
      </c>
      <c r="AM914" s="400">
        <v>0.2</v>
      </c>
      <c r="AN914" s="400" t="s">
        <v>62</v>
      </c>
      <c r="AO914" s="401" t="s">
        <v>1678</v>
      </c>
      <c r="AP914" s="401" t="s">
        <v>1021</v>
      </c>
      <c r="AQ914" s="407" t="s">
        <v>985</v>
      </c>
      <c r="AR914" s="400" t="s">
        <v>62</v>
      </c>
      <c r="AS914" s="400" t="s">
        <v>62</v>
      </c>
      <c r="AT914" s="400"/>
      <c r="AX914" s="226"/>
      <c r="AY914" s="212"/>
      <c r="AZ914" s="212"/>
      <c r="BA914" s="212"/>
      <c r="BB914" s="214"/>
      <c r="BC914" s="212"/>
      <c r="BD914" s="212"/>
      <c r="BE914" s="212"/>
      <c r="BF914" s="212"/>
      <c r="BG914" s="214"/>
      <c r="BH914" s="214"/>
      <c r="BI914" s="227"/>
      <c r="BJ914" s="227"/>
      <c r="BK914" s="227"/>
      <c r="BL914" s="214"/>
      <c r="BM914" s="214"/>
      <c r="BN914" s="214"/>
      <c r="BO914" s="214"/>
      <c r="BP914" s="214"/>
      <c r="BQ914" s="214"/>
      <c r="BR914" s="214"/>
      <c r="BS914" s="214"/>
      <c r="BT914" s="215"/>
      <c r="BU914" s="216"/>
      <c r="BV914" s="217"/>
      <c r="BW914" s="213"/>
    </row>
    <row r="915" spans="2:75" ht="15.75" customHeight="1">
      <c r="B915" s="394" t="s">
        <v>1386</v>
      </c>
      <c r="C915" s="395">
        <v>34579122000104</v>
      </c>
      <c r="D915" s="396" t="s">
        <v>27</v>
      </c>
      <c r="E915" s="396" t="s">
        <v>910</v>
      </c>
      <c r="F915" s="396"/>
      <c r="G915" s="397"/>
      <c r="H915" s="397" t="s">
        <v>1693</v>
      </c>
      <c r="I915" s="397" t="s">
        <v>62</v>
      </c>
      <c r="J915" s="397" t="s">
        <v>904</v>
      </c>
      <c r="K915" s="398" t="s">
        <v>81</v>
      </c>
      <c r="L915" s="399"/>
      <c r="M915" s="399" t="s">
        <v>62</v>
      </c>
      <c r="N915" s="398">
        <v>507075</v>
      </c>
      <c r="O915" s="398" t="s">
        <v>1675</v>
      </c>
      <c r="P915" s="402">
        <v>43719</v>
      </c>
      <c r="Q915" s="403">
        <v>101441651.3</v>
      </c>
      <c r="R915" s="403">
        <v>115523452.4132937</v>
      </c>
      <c r="S915" s="398">
        <v>32</v>
      </c>
      <c r="T915" s="400">
        <v>5.3198102621707877E-2</v>
      </c>
      <c r="U915" s="400">
        <v>0.68770225586926337</v>
      </c>
      <c r="V915" s="400">
        <v>-6.276159607833165E-2</v>
      </c>
      <c r="W915" s="400">
        <v>-0.61527349973150491</v>
      </c>
      <c r="X915" s="400">
        <v>4.4228587845435374E-2</v>
      </c>
      <c r="Y915" s="400">
        <v>0.33539341622152574</v>
      </c>
      <c r="Z915" s="400" t="s">
        <v>1781</v>
      </c>
      <c r="AA915" s="400" t="s">
        <v>1781</v>
      </c>
      <c r="AB915" s="400">
        <v>0.30114070586547231</v>
      </c>
      <c r="AC915" s="404">
        <v>-0.38734357577290596</v>
      </c>
      <c r="AD915" s="607">
        <v>34337443000194</v>
      </c>
      <c r="AE915" s="401" t="s">
        <v>449</v>
      </c>
      <c r="AF915" s="401" t="s">
        <v>1018</v>
      </c>
      <c r="AG915" s="405" t="s">
        <v>1835</v>
      </c>
      <c r="AH915" s="405" t="s">
        <v>1019</v>
      </c>
      <c r="AI915" s="405">
        <v>10000</v>
      </c>
      <c r="AJ915" s="405">
        <v>5000</v>
      </c>
      <c r="AK915" s="405">
        <v>5000</v>
      </c>
      <c r="AL915" s="400">
        <v>1.8700000000000001E-2</v>
      </c>
      <c r="AM915" s="400">
        <v>0.2</v>
      </c>
      <c r="AN915" s="400" t="s">
        <v>62</v>
      </c>
      <c r="AO915" s="401" t="s">
        <v>1678</v>
      </c>
      <c r="AP915" s="401" t="s">
        <v>1021</v>
      </c>
      <c r="AQ915" s="407" t="s">
        <v>957</v>
      </c>
      <c r="AR915" s="400">
        <v>3.7399999999999998E-3</v>
      </c>
      <c r="AS915" s="400">
        <v>3.7399999999999998E-3</v>
      </c>
      <c r="AT915" s="400"/>
      <c r="AX915" s="226"/>
      <c r="AY915" s="212"/>
      <c r="AZ915" s="212"/>
      <c r="BA915" s="212"/>
      <c r="BB915" s="214"/>
      <c r="BC915" s="212"/>
      <c r="BD915" s="212"/>
      <c r="BE915" s="212"/>
      <c r="BF915" s="212"/>
      <c r="BG915" s="214"/>
      <c r="BH915" s="214"/>
      <c r="BI915" s="227"/>
      <c r="BJ915" s="227"/>
      <c r="BK915" s="227"/>
      <c r="BL915" s="214"/>
      <c r="BM915" s="214"/>
      <c r="BN915" s="214"/>
      <c r="BO915" s="214"/>
      <c r="BP915" s="214"/>
      <c r="BQ915" s="214"/>
      <c r="BR915" s="214"/>
      <c r="BS915" s="214"/>
      <c r="BT915" s="215"/>
      <c r="BU915" s="216"/>
      <c r="BV915" s="217"/>
      <c r="BW915" s="213"/>
    </row>
    <row r="916" spans="2:75" ht="15.75" customHeight="1">
      <c r="B916" s="394" t="s">
        <v>448</v>
      </c>
      <c r="C916" s="395">
        <v>32295931000150</v>
      </c>
      <c r="D916" s="396" t="s">
        <v>27</v>
      </c>
      <c r="E916" s="396" t="s">
        <v>910</v>
      </c>
      <c r="F916" s="396"/>
      <c r="G916" s="397"/>
      <c r="H916" s="397" t="s">
        <v>1693</v>
      </c>
      <c r="I916" s="397" t="s">
        <v>62</v>
      </c>
      <c r="J916" s="397" t="s">
        <v>904</v>
      </c>
      <c r="K916" s="398" t="s">
        <v>81</v>
      </c>
      <c r="L916" s="399"/>
      <c r="M916" s="399" t="s">
        <v>62</v>
      </c>
      <c r="N916" s="398">
        <v>483257</v>
      </c>
      <c r="O916" s="398" t="s">
        <v>1675</v>
      </c>
      <c r="P916" s="402">
        <v>43462</v>
      </c>
      <c r="Q916" s="403">
        <v>20968911.5</v>
      </c>
      <c r="R916" s="403">
        <v>21692765.142579358</v>
      </c>
      <c r="S916" s="398">
        <v>32</v>
      </c>
      <c r="T916" s="400">
        <v>5.8103403427203437E-2</v>
      </c>
      <c r="U916" s="400">
        <v>0.75111403680522626</v>
      </c>
      <c r="V916" s="400">
        <v>-6.0103676077090995E-2</v>
      </c>
      <c r="W916" s="400">
        <v>-0.58921699633843228</v>
      </c>
      <c r="X916" s="400">
        <v>4.7207684156321594E-2</v>
      </c>
      <c r="Y916" s="400">
        <v>0.35798444473124996</v>
      </c>
      <c r="Z916" s="400">
        <v>0.28582742438341668</v>
      </c>
      <c r="AA916" s="400">
        <v>1.6247357420914048</v>
      </c>
      <c r="AB916" s="400">
        <v>0.30333834865226789</v>
      </c>
      <c r="AC916" s="404">
        <v>-0.37302329993376115</v>
      </c>
      <c r="AD916" s="607">
        <v>32041670000142</v>
      </c>
      <c r="AE916" s="401" t="s">
        <v>449</v>
      </c>
      <c r="AF916" s="401" t="s">
        <v>1018</v>
      </c>
      <c r="AG916" s="405" t="s">
        <v>1835</v>
      </c>
      <c r="AH916" s="405" t="s">
        <v>1019</v>
      </c>
      <c r="AI916" s="405">
        <v>10000</v>
      </c>
      <c r="AJ916" s="405">
        <v>5000</v>
      </c>
      <c r="AK916" s="405">
        <v>5000</v>
      </c>
      <c r="AL916" s="400">
        <v>1.8700000000000001E-2</v>
      </c>
      <c r="AM916" s="400">
        <v>0.2</v>
      </c>
      <c r="AN916" s="400" t="s">
        <v>62</v>
      </c>
      <c r="AO916" s="401" t="s">
        <v>1678</v>
      </c>
      <c r="AP916" s="401" t="s">
        <v>24</v>
      </c>
      <c r="AQ916" s="407" t="s">
        <v>966</v>
      </c>
      <c r="AR916" s="400">
        <v>3.7399999999999998E-3</v>
      </c>
      <c r="AS916" s="400">
        <v>3.7399999999999998E-3</v>
      </c>
      <c r="AT916" s="400"/>
      <c r="AX916" s="226"/>
      <c r="AY916" s="212"/>
      <c r="AZ916" s="212"/>
      <c r="BA916" s="212"/>
      <c r="BB916" s="214"/>
      <c r="BC916" s="212"/>
      <c r="BD916" s="212"/>
      <c r="BE916" s="212"/>
      <c r="BF916" s="212"/>
      <c r="BG916" s="214"/>
      <c r="BH916" s="214"/>
      <c r="BI916" s="227"/>
      <c r="BJ916" s="227"/>
      <c r="BK916" s="227"/>
      <c r="BL916" s="214"/>
      <c r="BM916" s="214"/>
      <c r="BN916" s="214"/>
      <c r="BO916" s="214"/>
      <c r="BP916" s="214"/>
      <c r="BQ916" s="214"/>
      <c r="BR916" s="214"/>
      <c r="BS916" s="214"/>
      <c r="BT916" s="215"/>
      <c r="BU916" s="216"/>
      <c r="BV916" s="217"/>
      <c r="BW916" s="213"/>
    </row>
    <row r="917" spans="2:75" ht="15.75" customHeight="1">
      <c r="B917" s="394" t="s">
        <v>450</v>
      </c>
      <c r="C917" s="395">
        <v>11182072000113</v>
      </c>
      <c r="D917" s="396" t="s">
        <v>27</v>
      </c>
      <c r="E917" s="396" t="s">
        <v>910</v>
      </c>
      <c r="F917" s="396"/>
      <c r="G917" s="397"/>
      <c r="H917" s="397" t="s">
        <v>1693</v>
      </c>
      <c r="I917" s="397" t="s">
        <v>62</v>
      </c>
      <c r="J917" s="397" t="s">
        <v>904</v>
      </c>
      <c r="K917" s="398" t="s">
        <v>81</v>
      </c>
      <c r="L917" s="399"/>
      <c r="M917" s="399" t="s">
        <v>62</v>
      </c>
      <c r="N917" s="398">
        <v>304425</v>
      </c>
      <c r="O917" s="398" t="s">
        <v>1675</v>
      </c>
      <c r="P917" s="402">
        <v>40204</v>
      </c>
      <c r="Q917" s="403">
        <v>164788746.68000001</v>
      </c>
      <c r="R917" s="403">
        <v>169105503.35257939</v>
      </c>
      <c r="S917" s="398">
        <v>32</v>
      </c>
      <c r="T917" s="400">
        <v>5.6704094139168104E-2</v>
      </c>
      <c r="U917" s="400">
        <v>0.73302489251969238</v>
      </c>
      <c r="V917" s="400">
        <v>-0.14478058297889684</v>
      </c>
      <c r="W917" s="400">
        <v>-1.4193338211382427</v>
      </c>
      <c r="X917" s="400">
        <v>-2.0591472837334535E-2</v>
      </c>
      <c r="Y917" s="400">
        <v>-0.15614887918378664</v>
      </c>
      <c r="Z917" s="400">
        <v>-3.2607830233526203E-2</v>
      </c>
      <c r="AA917" s="400">
        <v>-0.18535347812318778</v>
      </c>
      <c r="AB917" s="400">
        <v>0.57710350910803176</v>
      </c>
      <c r="AC917" s="404">
        <v>-0.15054553753947747</v>
      </c>
      <c r="AD917" s="607">
        <v>15559384000154</v>
      </c>
      <c r="AE917" s="401" t="s">
        <v>449</v>
      </c>
      <c r="AF917" s="401" t="s">
        <v>1018</v>
      </c>
      <c r="AG917" s="405" t="s">
        <v>1835</v>
      </c>
      <c r="AH917" s="405" t="s">
        <v>1024</v>
      </c>
      <c r="AI917" s="405">
        <v>10000</v>
      </c>
      <c r="AJ917" s="405">
        <v>1000</v>
      </c>
      <c r="AK917" s="405">
        <v>1000</v>
      </c>
      <c r="AL917" s="400">
        <v>1.8700000000000001E-2</v>
      </c>
      <c r="AM917" s="400">
        <v>0.2</v>
      </c>
      <c r="AN917" s="400" t="s">
        <v>1798</v>
      </c>
      <c r="AO917" s="401" t="s">
        <v>1678</v>
      </c>
      <c r="AP917" s="401" t="s">
        <v>24</v>
      </c>
      <c r="AQ917" s="407" t="s">
        <v>966</v>
      </c>
      <c r="AR917" s="400">
        <v>3.7399999999999998E-3</v>
      </c>
      <c r="AS917" s="400">
        <v>3.7399999999999998E-3</v>
      </c>
      <c r="AT917" s="400"/>
      <c r="AX917" s="226"/>
      <c r="AY917" s="212"/>
      <c r="AZ917" s="212"/>
      <c r="BA917" s="212"/>
      <c r="BB917" s="214"/>
      <c r="BC917" s="212"/>
      <c r="BD917" s="212"/>
      <c r="BE917" s="212"/>
      <c r="BF917" s="212"/>
      <c r="BG917" s="214"/>
      <c r="BH917" s="214"/>
      <c r="BI917" s="227"/>
      <c r="BJ917" s="227"/>
      <c r="BK917" s="227"/>
      <c r="BL917" s="214"/>
      <c r="BM917" s="214"/>
      <c r="BN917" s="214"/>
      <c r="BO917" s="214"/>
      <c r="BP917" s="214"/>
      <c r="BQ917" s="214"/>
      <c r="BR917" s="214"/>
      <c r="BS917" s="214"/>
      <c r="BT917" s="215"/>
      <c r="BU917" s="216"/>
      <c r="BV917" s="217"/>
      <c r="BW917" s="213"/>
    </row>
    <row r="918" spans="2:75" ht="15.75" customHeight="1">
      <c r="B918" s="394" t="s">
        <v>1404</v>
      </c>
      <c r="C918" s="395">
        <v>38049303000171</v>
      </c>
      <c r="D918" s="396" t="s">
        <v>27</v>
      </c>
      <c r="E918" s="396" t="s">
        <v>910</v>
      </c>
      <c r="F918" s="396"/>
      <c r="G918" s="397"/>
      <c r="H918" s="397" t="s">
        <v>1183</v>
      </c>
      <c r="I918" s="397" t="s">
        <v>62</v>
      </c>
      <c r="J918" s="397" t="s">
        <v>904</v>
      </c>
      <c r="K918" s="398" t="s">
        <v>81</v>
      </c>
      <c r="L918" s="399"/>
      <c r="M918" s="399" t="s">
        <v>62</v>
      </c>
      <c r="N918" s="398">
        <v>550159</v>
      </c>
      <c r="O918" s="398" t="s">
        <v>1675</v>
      </c>
      <c r="P918" s="402">
        <v>44067</v>
      </c>
      <c r="Q918" s="403">
        <v>579945377.60000002</v>
      </c>
      <c r="R918" s="403">
        <v>667930731.12932587</v>
      </c>
      <c r="S918" s="398">
        <v>32</v>
      </c>
      <c r="T918" s="400">
        <v>6.3042034968304739E-2</v>
      </c>
      <c r="U918" s="400">
        <v>0.81495669066590315</v>
      </c>
      <c r="V918" s="400">
        <v>-0.12489436961169587</v>
      </c>
      <c r="W918" s="400">
        <v>-1.2243824359061923</v>
      </c>
      <c r="X918" s="400">
        <v>6.3773756821761785E-2</v>
      </c>
      <c r="Y918" s="400">
        <v>0.48360798315515302</v>
      </c>
      <c r="Z918" s="400" t="s">
        <v>1781</v>
      </c>
      <c r="AA918" s="400" t="s">
        <v>1781</v>
      </c>
      <c r="AB918" s="400">
        <v>0.16942379859669371</v>
      </c>
      <c r="AC918" s="404">
        <v>-1.2760802922530652</v>
      </c>
      <c r="AD918" s="607">
        <v>22222944000146</v>
      </c>
      <c r="AE918" s="401" t="s">
        <v>469</v>
      </c>
      <c r="AF918" s="401" t="s">
        <v>1018</v>
      </c>
      <c r="AG918" s="405" t="s">
        <v>1835</v>
      </c>
      <c r="AH918" s="405" t="s">
        <v>1024</v>
      </c>
      <c r="AI918" s="405">
        <v>1000</v>
      </c>
      <c r="AJ918" s="405">
        <v>1000</v>
      </c>
      <c r="AK918" s="405">
        <v>1000</v>
      </c>
      <c r="AL918" s="400">
        <v>1.8500000000000003E-2</v>
      </c>
      <c r="AM918" s="400">
        <v>0.2</v>
      </c>
      <c r="AN918" s="400" t="s">
        <v>62</v>
      </c>
      <c r="AO918" s="401" t="s">
        <v>1678</v>
      </c>
      <c r="AP918" s="401" t="s">
        <v>24</v>
      </c>
      <c r="AQ918" s="407" t="s">
        <v>966</v>
      </c>
      <c r="AR918" s="400">
        <v>4.933333333333333E-3</v>
      </c>
      <c r="AS918" s="400">
        <v>4.933333333333333E-3</v>
      </c>
      <c r="AT918" s="400"/>
      <c r="AX918" s="226"/>
      <c r="AY918" s="212"/>
      <c r="AZ918" s="212"/>
      <c r="BA918" s="212"/>
      <c r="BB918" s="214"/>
      <c r="BC918" s="212"/>
      <c r="BD918" s="212"/>
      <c r="BE918" s="212"/>
      <c r="BF918" s="212"/>
      <c r="BG918" s="214"/>
      <c r="BH918" s="214"/>
      <c r="BI918" s="227"/>
      <c r="BJ918" s="227"/>
      <c r="BK918" s="227"/>
      <c r="BL918" s="214"/>
      <c r="BM918" s="214"/>
      <c r="BN918" s="214"/>
      <c r="BO918" s="214"/>
      <c r="BP918" s="214"/>
      <c r="BQ918" s="214"/>
      <c r="BR918" s="214"/>
      <c r="BS918" s="214"/>
      <c r="BT918" s="215"/>
      <c r="BU918" s="216"/>
      <c r="BV918" s="217"/>
      <c r="BW918" s="213"/>
    </row>
    <row r="919" spans="2:75" ht="15.75" customHeight="1">
      <c r="B919" s="394" t="s">
        <v>1407</v>
      </c>
      <c r="C919" s="395">
        <v>31340883000102</v>
      </c>
      <c r="D919" s="396" t="s">
        <v>27</v>
      </c>
      <c r="E919" s="396" t="s">
        <v>910</v>
      </c>
      <c r="F919" s="396"/>
      <c r="G919" s="397"/>
      <c r="H919" s="397" t="s">
        <v>1183</v>
      </c>
      <c r="I919" s="397" t="s">
        <v>62</v>
      </c>
      <c r="J919" s="397" t="s">
        <v>904</v>
      </c>
      <c r="K919" s="398" t="s">
        <v>81</v>
      </c>
      <c r="L919" s="399"/>
      <c r="M919" s="399" t="s">
        <v>62</v>
      </c>
      <c r="N919" s="398">
        <v>482633</v>
      </c>
      <c r="O919" s="398" t="s">
        <v>1675</v>
      </c>
      <c r="P919" s="402">
        <v>43454</v>
      </c>
      <c r="Q919" s="403">
        <v>28463134.760000002</v>
      </c>
      <c r="R919" s="403">
        <v>35769761.215476185</v>
      </c>
      <c r="S919" s="398">
        <v>32</v>
      </c>
      <c r="T919" s="400">
        <v>9.3033746104046244E-2</v>
      </c>
      <c r="U919" s="400">
        <v>1.2026653943408423</v>
      </c>
      <c r="V919" s="400">
        <v>-0.11458738386639122</v>
      </c>
      <c r="W919" s="400">
        <v>-1.1233395117702054</v>
      </c>
      <c r="X919" s="400">
        <v>-4.7782218318495273E-2</v>
      </c>
      <c r="Y919" s="400">
        <v>-0.3623412416532048</v>
      </c>
      <c r="Z919" s="400">
        <v>6.19000516935444E-2</v>
      </c>
      <c r="AA919" s="400">
        <v>0.3518599610963089</v>
      </c>
      <c r="AB919" s="400">
        <v>0.15960845806472096</v>
      </c>
      <c r="AC919" s="404">
        <v>-1.2914994506622957</v>
      </c>
      <c r="AD919" s="607">
        <v>32075594000196</v>
      </c>
      <c r="AE919" s="401" t="s">
        <v>107</v>
      </c>
      <c r="AF919" s="401" t="s">
        <v>1018</v>
      </c>
      <c r="AG919" s="405" t="s">
        <v>1835</v>
      </c>
      <c r="AH919" s="405" t="s">
        <v>1019</v>
      </c>
      <c r="AI919" s="405">
        <v>1000</v>
      </c>
      <c r="AJ919" s="405">
        <v>1000</v>
      </c>
      <c r="AK919" s="405">
        <v>1000</v>
      </c>
      <c r="AL919" s="400">
        <v>0</v>
      </c>
      <c r="AM919" s="400" t="s">
        <v>62</v>
      </c>
      <c r="AN919" s="400" t="s">
        <v>62</v>
      </c>
      <c r="AO919" s="401" t="s">
        <v>1678</v>
      </c>
      <c r="AP919" s="401" t="s">
        <v>24</v>
      </c>
      <c r="AQ919" s="407" t="s">
        <v>966</v>
      </c>
      <c r="AR919" s="400">
        <v>3.7999999999999996E-3</v>
      </c>
      <c r="AS919" s="400">
        <v>3.7999999999999996E-3</v>
      </c>
      <c r="AT919" s="400"/>
      <c r="AX919" s="226"/>
      <c r="AY919" s="212"/>
      <c r="AZ919" s="212"/>
      <c r="BA919" s="212"/>
      <c r="BB919" s="214"/>
      <c r="BC919" s="212"/>
      <c r="BD919" s="212"/>
      <c r="BE919" s="212"/>
      <c r="BF919" s="212"/>
      <c r="BG919" s="214"/>
      <c r="BH919" s="214"/>
      <c r="BI919" s="227"/>
      <c r="BJ919" s="227"/>
      <c r="BK919" s="227"/>
      <c r="BL919" s="214"/>
      <c r="BM919" s="214"/>
      <c r="BN919" s="214"/>
      <c r="BO919" s="214"/>
      <c r="BP919" s="214"/>
      <c r="BQ919" s="214"/>
      <c r="BR919" s="214"/>
      <c r="BS919" s="214"/>
      <c r="BT919" s="215"/>
      <c r="BU919" s="216"/>
      <c r="BV919" s="217"/>
      <c r="BW919" s="213"/>
    </row>
    <row r="920" spans="2:75" ht="15.75" customHeight="1">
      <c r="B920" s="394" t="s">
        <v>473</v>
      </c>
      <c r="C920" s="395">
        <v>28386218000145</v>
      </c>
      <c r="D920" s="396" t="s">
        <v>27</v>
      </c>
      <c r="E920" s="396" t="s">
        <v>910</v>
      </c>
      <c r="F920" s="396"/>
      <c r="G920" s="397"/>
      <c r="H920" s="397" t="s">
        <v>1183</v>
      </c>
      <c r="I920" s="397" t="s">
        <v>62</v>
      </c>
      <c r="J920" s="397" t="s">
        <v>904</v>
      </c>
      <c r="K920" s="398" t="s">
        <v>81</v>
      </c>
      <c r="L920" s="399"/>
      <c r="M920" s="399" t="s">
        <v>62</v>
      </c>
      <c r="N920" s="398">
        <v>450308</v>
      </c>
      <c r="O920" s="398" t="s">
        <v>1675</v>
      </c>
      <c r="P920" s="402">
        <v>43003</v>
      </c>
      <c r="Q920" s="403">
        <v>31109050.370000001</v>
      </c>
      <c r="R920" s="403">
        <v>32658299.744722217</v>
      </c>
      <c r="S920" s="398">
        <v>32</v>
      </c>
      <c r="T920" s="400">
        <v>9.1972053384704155E-2</v>
      </c>
      <c r="U920" s="400">
        <v>1.1889406853352698</v>
      </c>
      <c r="V920" s="400">
        <v>-0.11743610456430398</v>
      </c>
      <c r="W920" s="400">
        <v>-1.151266499977688</v>
      </c>
      <c r="X920" s="400">
        <v>-5.0820036927360257E-2</v>
      </c>
      <c r="Y920" s="400">
        <v>-0.38537757201602696</v>
      </c>
      <c r="Z920" s="400">
        <v>5.9256027841050773E-2</v>
      </c>
      <c r="AA920" s="400">
        <v>0.33683047235723662</v>
      </c>
      <c r="AB920" s="400">
        <v>0.16043322724957976</v>
      </c>
      <c r="AC920" s="404">
        <v>-1.3041144618361666</v>
      </c>
      <c r="AD920" s="607">
        <v>28069937000132</v>
      </c>
      <c r="AE920" s="401" t="s">
        <v>472</v>
      </c>
      <c r="AF920" s="401" t="s">
        <v>1028</v>
      </c>
      <c r="AG920" s="405" t="s">
        <v>1836</v>
      </c>
      <c r="AH920" s="405" t="s">
        <v>1019</v>
      </c>
      <c r="AI920" s="405">
        <v>5000</v>
      </c>
      <c r="AJ920" s="405">
        <v>1000</v>
      </c>
      <c r="AK920" s="405">
        <v>1000</v>
      </c>
      <c r="AL920" s="400">
        <v>1.9E-2</v>
      </c>
      <c r="AM920" s="400">
        <v>0.2</v>
      </c>
      <c r="AN920" s="400" t="s">
        <v>193</v>
      </c>
      <c r="AO920" s="401" t="s">
        <v>1678</v>
      </c>
      <c r="AP920" s="401" t="s">
        <v>24</v>
      </c>
      <c r="AQ920" s="407" t="s">
        <v>966</v>
      </c>
      <c r="AR920" s="400">
        <v>3.7999999999999996E-3</v>
      </c>
      <c r="AS920" s="400">
        <v>3.7999999999999996E-3</v>
      </c>
      <c r="AT920" s="400"/>
      <c r="AX920" s="226"/>
      <c r="AY920" s="212"/>
      <c r="AZ920" s="212"/>
      <c r="BA920" s="212"/>
      <c r="BB920" s="214"/>
      <c r="BC920" s="212"/>
      <c r="BD920" s="212"/>
      <c r="BE920" s="212"/>
      <c r="BF920" s="212"/>
      <c r="BG920" s="214"/>
      <c r="BH920" s="214"/>
      <c r="BI920" s="227"/>
      <c r="BJ920" s="227"/>
      <c r="BK920" s="227"/>
      <c r="BL920" s="214"/>
      <c r="BM920" s="214"/>
      <c r="BN920" s="214"/>
      <c r="BO920" s="214"/>
      <c r="BP920" s="214"/>
      <c r="BQ920" s="214"/>
      <c r="BR920" s="214"/>
      <c r="BS920" s="214"/>
      <c r="BT920" s="215"/>
      <c r="BU920" s="216"/>
      <c r="BV920" s="217"/>
      <c r="BW920" s="213"/>
    </row>
    <row r="921" spans="2:75" ht="15.75" customHeight="1">
      <c r="B921" s="394" t="s">
        <v>474</v>
      </c>
      <c r="C921" s="395">
        <v>33953430000187</v>
      </c>
      <c r="D921" s="396" t="s">
        <v>27</v>
      </c>
      <c r="E921" s="396" t="s">
        <v>910</v>
      </c>
      <c r="F921" s="396"/>
      <c r="G921" s="397"/>
      <c r="H921" s="397" t="s">
        <v>1693</v>
      </c>
      <c r="I921" s="397" t="s">
        <v>62</v>
      </c>
      <c r="J921" s="397" t="s">
        <v>904</v>
      </c>
      <c r="K921" s="398" t="s">
        <v>81</v>
      </c>
      <c r="L921" s="399"/>
      <c r="M921" s="399" t="s">
        <v>62</v>
      </c>
      <c r="N921" s="398">
        <v>516961</v>
      </c>
      <c r="O921" s="398" t="s">
        <v>1675</v>
      </c>
      <c r="P921" s="402">
        <v>43707</v>
      </c>
      <c r="Q921" s="403">
        <v>177468262.62</v>
      </c>
      <c r="R921" s="403">
        <v>183261500.49865079</v>
      </c>
      <c r="S921" s="398">
        <v>32</v>
      </c>
      <c r="T921" s="400">
        <v>9.1644191978289546E-2</v>
      </c>
      <c r="U921" s="400">
        <v>1.1847023569421102</v>
      </c>
      <c r="V921" s="400">
        <v>-0.10814212337096951</v>
      </c>
      <c r="W921" s="400">
        <v>-1.0601544076700811</v>
      </c>
      <c r="X921" s="400">
        <v>5.3561306436049394E-2</v>
      </c>
      <c r="Y921" s="400">
        <v>0.40616511668094307</v>
      </c>
      <c r="Z921" s="400" t="s">
        <v>1781</v>
      </c>
      <c r="AA921" s="400" t="s">
        <v>1781</v>
      </c>
      <c r="AB921" s="400">
        <v>0.18529473917703607</v>
      </c>
      <c r="AC921" s="404">
        <v>-1.0493497201125079</v>
      </c>
      <c r="AD921" s="607">
        <v>28069983000131</v>
      </c>
      <c r="AE921" s="401" t="s">
        <v>472</v>
      </c>
      <c r="AF921" s="401" t="s">
        <v>1045</v>
      </c>
      <c r="AG921" s="405" t="s">
        <v>1045</v>
      </c>
      <c r="AH921" s="405" t="s">
        <v>1024</v>
      </c>
      <c r="AI921" s="405">
        <v>5000</v>
      </c>
      <c r="AJ921" s="405">
        <v>1000</v>
      </c>
      <c r="AK921" s="405">
        <v>5000</v>
      </c>
      <c r="AL921" s="400">
        <v>1.9E-2</v>
      </c>
      <c r="AM921" s="400">
        <v>0.2</v>
      </c>
      <c r="AN921" s="400" t="s">
        <v>964</v>
      </c>
      <c r="AO921" s="401" t="s">
        <v>1678</v>
      </c>
      <c r="AP921" s="401" t="s">
        <v>1021</v>
      </c>
      <c r="AQ921" s="407" t="s">
        <v>957</v>
      </c>
      <c r="AR921" s="400">
        <v>3.7999999999999996E-3</v>
      </c>
      <c r="AS921" s="400">
        <v>3.7999999999999996E-3</v>
      </c>
      <c r="AT921" s="400"/>
      <c r="AX921" s="226"/>
      <c r="AY921" s="212"/>
      <c r="AZ921" s="212"/>
      <c r="BA921" s="212"/>
      <c r="BB921" s="214"/>
      <c r="BC921" s="212"/>
      <c r="BD921" s="212"/>
      <c r="BE921" s="212"/>
      <c r="BF921" s="212"/>
      <c r="BG921" s="214"/>
      <c r="BH921" s="214"/>
      <c r="BI921" s="227"/>
      <c r="BJ921" s="227"/>
      <c r="BK921" s="227"/>
      <c r="BL921" s="214"/>
      <c r="BM921" s="214"/>
      <c r="BN921" s="214"/>
      <c r="BO921" s="214"/>
      <c r="BP921" s="214"/>
      <c r="BQ921" s="214"/>
      <c r="BR921" s="214"/>
      <c r="BS921" s="214"/>
      <c r="BT921" s="215"/>
      <c r="BU921" s="216"/>
      <c r="BV921" s="217"/>
      <c r="BW921" s="213"/>
    </row>
    <row r="922" spans="2:75" ht="15.75" customHeight="1">
      <c r="B922" s="394" t="s">
        <v>475</v>
      </c>
      <c r="C922" s="395">
        <v>28407875000121</v>
      </c>
      <c r="D922" s="396" t="s">
        <v>27</v>
      </c>
      <c r="E922" s="396" t="s">
        <v>903</v>
      </c>
      <c r="F922" s="396"/>
      <c r="G922" s="397"/>
      <c r="H922" s="397" t="s">
        <v>62</v>
      </c>
      <c r="I922" s="397" t="s">
        <v>62</v>
      </c>
      <c r="J922" s="397" t="s">
        <v>904</v>
      </c>
      <c r="K922" s="398" t="s">
        <v>81</v>
      </c>
      <c r="L922" s="399"/>
      <c r="M922" s="399" t="s">
        <v>62</v>
      </c>
      <c r="N922" s="398">
        <v>460672</v>
      </c>
      <c r="O922" s="398" t="s">
        <v>1675</v>
      </c>
      <c r="P922" s="402">
        <v>43178</v>
      </c>
      <c r="Q922" s="403">
        <v>22306012.890000001</v>
      </c>
      <c r="R922" s="403">
        <v>50942630.244880959</v>
      </c>
      <c r="S922" s="398">
        <v>32</v>
      </c>
      <c r="T922" s="400">
        <v>8.4229008591035326E-2</v>
      </c>
      <c r="U922" s="400">
        <v>1.0888448339894372</v>
      </c>
      <c r="V922" s="400">
        <v>-0.1180225399853424</v>
      </c>
      <c r="W922" s="400">
        <v>-1.1570155279886789</v>
      </c>
      <c r="X922" s="400">
        <v>3.5365441485136984E-2</v>
      </c>
      <c r="Y922" s="400">
        <v>0.26818256728734136</v>
      </c>
      <c r="Z922" s="400">
        <v>2.9286761639420122E-2</v>
      </c>
      <c r="AA922" s="400">
        <v>0.16647544758283192</v>
      </c>
      <c r="AB922" s="400">
        <v>0.18615898602916026</v>
      </c>
      <c r="AC922" s="404">
        <v>-1.1034310769177527</v>
      </c>
      <c r="AD922" s="607">
        <v>28069983000131</v>
      </c>
      <c r="AE922" s="401" t="s">
        <v>472</v>
      </c>
      <c r="AF922" s="401" t="s">
        <v>1028</v>
      </c>
      <c r="AG922" s="405" t="s">
        <v>1836</v>
      </c>
      <c r="AH922" s="405" t="s">
        <v>1024</v>
      </c>
      <c r="AI922" s="405">
        <v>5000</v>
      </c>
      <c r="AJ922" s="405">
        <v>1000</v>
      </c>
      <c r="AK922" s="405">
        <v>5000</v>
      </c>
      <c r="AL922" s="400">
        <v>2.8999999999999998E-2</v>
      </c>
      <c r="AM922" s="400" t="s">
        <v>62</v>
      </c>
      <c r="AN922" s="400" t="s">
        <v>62</v>
      </c>
      <c r="AO922" s="401" t="s">
        <v>1678</v>
      </c>
      <c r="AP922" s="401" t="s">
        <v>1021</v>
      </c>
      <c r="AQ922" s="407" t="s">
        <v>957</v>
      </c>
      <c r="AR922" s="400">
        <v>5.7999999999999996E-3</v>
      </c>
      <c r="AS922" s="400">
        <v>5.7999999999999996E-3</v>
      </c>
      <c r="AT922" s="400"/>
      <c r="AX922" s="226"/>
      <c r="AY922" s="212"/>
      <c r="AZ922" s="212"/>
      <c r="BA922" s="212"/>
      <c r="BB922" s="214"/>
      <c r="BC922" s="212"/>
      <c r="BD922" s="212"/>
      <c r="BE922" s="212"/>
      <c r="BF922" s="212"/>
      <c r="BG922" s="214"/>
      <c r="BH922" s="214"/>
      <c r="BI922" s="227"/>
      <c r="BJ922" s="227"/>
      <c r="BK922" s="227"/>
      <c r="BL922" s="214"/>
      <c r="BM922" s="214"/>
      <c r="BN922" s="214"/>
      <c r="BO922" s="214"/>
      <c r="BP922" s="214"/>
      <c r="BQ922" s="214"/>
      <c r="BR922" s="214"/>
      <c r="BS922" s="214"/>
      <c r="BT922" s="215"/>
      <c r="BU922" s="216"/>
      <c r="BV922" s="217"/>
      <c r="BW922" s="213"/>
    </row>
    <row r="923" spans="2:75" ht="15.75" customHeight="1">
      <c r="B923" s="394" t="s">
        <v>1411</v>
      </c>
      <c r="C923" s="395">
        <v>17321731000131</v>
      </c>
      <c r="D923" s="396" t="s">
        <v>27</v>
      </c>
      <c r="E923" s="396" t="s">
        <v>903</v>
      </c>
      <c r="F923" s="396"/>
      <c r="G923" s="397"/>
      <c r="H923" s="397" t="s">
        <v>62</v>
      </c>
      <c r="I923" s="397" t="s">
        <v>62</v>
      </c>
      <c r="J923" s="397" t="s">
        <v>904</v>
      </c>
      <c r="K923" s="398" t="s">
        <v>81</v>
      </c>
      <c r="L923" s="399"/>
      <c r="M923" s="399" t="s">
        <v>1775</v>
      </c>
      <c r="N923" s="398">
        <v>340944</v>
      </c>
      <c r="O923" s="398" t="s">
        <v>1675</v>
      </c>
      <c r="P923" s="402">
        <v>41471</v>
      </c>
      <c r="Q923" s="403">
        <v>39003479.380000003</v>
      </c>
      <c r="R923" s="403">
        <v>32739605.566190463</v>
      </c>
      <c r="S923" s="398">
        <v>32</v>
      </c>
      <c r="T923" s="400">
        <v>-0.11834335089336845</v>
      </c>
      <c r="U923" s="400">
        <v>-1.5298475954156971</v>
      </c>
      <c r="V923" s="400">
        <v>-0.27119980877366789</v>
      </c>
      <c r="W923" s="400">
        <v>-2.658664946354008</v>
      </c>
      <c r="X923" s="400">
        <v>-8.3614229725551215E-2</v>
      </c>
      <c r="Y923" s="400">
        <v>-0.63406189341580621</v>
      </c>
      <c r="Z923" s="400">
        <v>-2.1485653992151965E-2</v>
      </c>
      <c r="AA923" s="400">
        <v>-0.12213142268822655</v>
      </c>
      <c r="AB923" s="400">
        <v>0.22650440398617105</v>
      </c>
      <c r="AC923" s="404">
        <v>-1.7116143520467864</v>
      </c>
      <c r="AD923" s="607" t="s">
        <v>62</v>
      </c>
      <c r="AE923" s="401" t="s">
        <v>482</v>
      </c>
      <c r="AF923" s="401" t="s">
        <v>1028</v>
      </c>
      <c r="AG923" s="405" t="s">
        <v>1836</v>
      </c>
      <c r="AH923" s="405" t="s">
        <v>1024</v>
      </c>
      <c r="AI923" s="405">
        <v>1000000</v>
      </c>
      <c r="AJ923" s="405">
        <v>0</v>
      </c>
      <c r="AK923" s="405">
        <v>0</v>
      </c>
      <c r="AL923" s="400">
        <v>0.02</v>
      </c>
      <c r="AM923" s="400">
        <v>0.2</v>
      </c>
      <c r="AN923" s="400" t="s">
        <v>62</v>
      </c>
      <c r="AO923" s="401" t="s">
        <v>1678</v>
      </c>
      <c r="AP923" s="401" t="s">
        <v>1021</v>
      </c>
      <c r="AQ923" s="407" t="s">
        <v>963</v>
      </c>
      <c r="AR923" s="400">
        <v>3.06705E-3</v>
      </c>
      <c r="AS923" s="400">
        <v>3.06705E-3</v>
      </c>
      <c r="AT923" s="400"/>
      <c r="AX923" s="226"/>
      <c r="AY923" s="212"/>
      <c r="AZ923" s="212"/>
      <c r="BA923" s="212"/>
      <c r="BB923" s="214"/>
      <c r="BC923" s="212"/>
      <c r="BD923" s="212"/>
      <c r="BE923" s="212"/>
      <c r="BF923" s="212"/>
      <c r="BG923" s="214"/>
      <c r="BH923" s="214"/>
      <c r="BI923" s="227"/>
      <c r="BJ923" s="227"/>
      <c r="BK923" s="227"/>
      <c r="BL923" s="214"/>
      <c r="BM923" s="214"/>
      <c r="BN923" s="214"/>
      <c r="BO923" s="214"/>
      <c r="BP923" s="214"/>
      <c r="BQ923" s="214"/>
      <c r="BR923" s="214"/>
      <c r="BS923" s="214"/>
      <c r="BT923" s="215"/>
      <c r="BU923" s="216"/>
      <c r="BV923" s="217"/>
      <c r="BW923" s="213"/>
    </row>
    <row r="924" spans="2:75" ht="15.75" customHeight="1">
      <c r="B924" s="394" t="s">
        <v>1412</v>
      </c>
      <c r="C924" s="395">
        <v>19186860000190</v>
      </c>
      <c r="D924" s="396" t="s">
        <v>27</v>
      </c>
      <c r="E924" s="396" t="s">
        <v>903</v>
      </c>
      <c r="F924" s="396"/>
      <c r="G924" s="397"/>
      <c r="H924" s="397" t="s">
        <v>62</v>
      </c>
      <c r="I924" s="397" t="s">
        <v>62</v>
      </c>
      <c r="J924" s="397" t="s">
        <v>907</v>
      </c>
      <c r="K924" s="398"/>
      <c r="L924" s="399"/>
      <c r="M924" s="399" t="s">
        <v>62</v>
      </c>
      <c r="N924" s="398">
        <v>355739</v>
      </c>
      <c r="O924" s="398" t="s">
        <v>1675</v>
      </c>
      <c r="P924" s="402">
        <v>41627</v>
      </c>
      <c r="Q924" s="403">
        <v>87497726.840000004</v>
      </c>
      <c r="R924" s="403">
        <v>94605055.695277825</v>
      </c>
      <c r="S924" s="398">
        <v>32</v>
      </c>
      <c r="T924" s="400">
        <v>-5.4590426429703465E-2</v>
      </c>
      <c r="U924" s="400">
        <v>-0.70570109749088794</v>
      </c>
      <c r="V924" s="400">
        <v>-0.20621364531948827</v>
      </c>
      <c r="W924" s="400">
        <v>-2.0215832479747466</v>
      </c>
      <c r="X924" s="400">
        <v>-0.13374957785800679</v>
      </c>
      <c r="Y924" s="400">
        <v>-1.0142473459191279</v>
      </c>
      <c r="Z924" s="400">
        <v>-2.2749216249262072E-2</v>
      </c>
      <c r="AA924" s="400">
        <v>-0.12931392018969301</v>
      </c>
      <c r="AB924" s="400">
        <v>0.22279660961424544</v>
      </c>
      <c r="AC924" s="404">
        <v>-1.3610136940011326</v>
      </c>
      <c r="AD924" s="607">
        <v>18981190000130</v>
      </c>
      <c r="AE924" s="401" t="s">
        <v>482</v>
      </c>
      <c r="AF924" s="401" t="s">
        <v>1028</v>
      </c>
      <c r="AG924" s="405" t="s">
        <v>1836</v>
      </c>
      <c r="AH924" s="405" t="s">
        <v>1019</v>
      </c>
      <c r="AI924" s="405">
        <v>5000</v>
      </c>
      <c r="AJ924" s="405">
        <v>1000</v>
      </c>
      <c r="AK924" s="405">
        <v>5000</v>
      </c>
      <c r="AL924" s="400">
        <v>0.02</v>
      </c>
      <c r="AM924" s="400">
        <v>0.1</v>
      </c>
      <c r="AN924" s="400" t="s">
        <v>931</v>
      </c>
      <c r="AO924" s="401" t="s">
        <v>1678</v>
      </c>
      <c r="AP924" s="401" t="s">
        <v>1021</v>
      </c>
      <c r="AQ924" s="407" t="s">
        <v>963</v>
      </c>
      <c r="AR924" s="400">
        <v>6.0000000000000001E-3</v>
      </c>
      <c r="AS924" s="400">
        <v>6.0000000000000001E-3</v>
      </c>
      <c r="AT924" s="400"/>
      <c r="AX924" s="226"/>
      <c r="AY924" s="212"/>
      <c r="AZ924" s="212"/>
      <c r="BA924" s="212"/>
      <c r="BB924" s="214"/>
      <c r="BC924" s="212"/>
      <c r="BD924" s="212"/>
      <c r="BE924" s="212"/>
      <c r="BF924" s="212"/>
      <c r="BG924" s="214"/>
      <c r="BH924" s="214"/>
      <c r="BI924" s="227"/>
      <c r="BJ924" s="227"/>
      <c r="BK924" s="227"/>
      <c r="BL924" s="214"/>
      <c r="BM924" s="214"/>
      <c r="BN924" s="214"/>
      <c r="BO924" s="214"/>
      <c r="BP924" s="214"/>
      <c r="BQ924" s="214"/>
      <c r="BR924" s="214"/>
      <c r="BS924" s="214"/>
      <c r="BT924" s="215"/>
      <c r="BU924" s="216"/>
      <c r="BV924" s="217"/>
      <c r="BW924" s="213"/>
    </row>
    <row r="925" spans="2:75" ht="15.75" customHeight="1">
      <c r="B925" s="394" t="s">
        <v>490</v>
      </c>
      <c r="C925" s="395">
        <v>8869576000100</v>
      </c>
      <c r="D925" s="396" t="s">
        <v>27</v>
      </c>
      <c r="E925" s="396" t="s">
        <v>903</v>
      </c>
      <c r="F925" s="396"/>
      <c r="G925" s="397"/>
      <c r="H925" s="397" t="s">
        <v>62</v>
      </c>
      <c r="I925" s="397" t="s">
        <v>62</v>
      </c>
      <c r="J925" s="397" t="s">
        <v>904</v>
      </c>
      <c r="K925" s="398" t="s">
        <v>81</v>
      </c>
      <c r="L925" s="399"/>
      <c r="M925" s="399" t="s">
        <v>62</v>
      </c>
      <c r="N925" s="398">
        <v>187003</v>
      </c>
      <c r="O925" s="398" t="s">
        <v>1675</v>
      </c>
      <c r="P925" s="402">
        <v>39260</v>
      </c>
      <c r="Q925" s="403">
        <v>217053271.25</v>
      </c>
      <c r="R925" s="403">
        <v>219732980.20750001</v>
      </c>
      <c r="S925" s="398">
        <v>32</v>
      </c>
      <c r="T925" s="400">
        <v>-5.4988358974605855E-4</v>
      </c>
      <c r="U925" s="400">
        <v>-7.1084524916785966E-3</v>
      </c>
      <c r="V925" s="400">
        <v>-0.11186644231818066</v>
      </c>
      <c r="W925" s="400">
        <v>-1.0966651864894568</v>
      </c>
      <c r="X925" s="400">
        <v>-0.14637283845658988</v>
      </c>
      <c r="Y925" s="400">
        <v>-1.1099718241866454</v>
      </c>
      <c r="Z925" s="400">
        <v>7.4100397096406034E-3</v>
      </c>
      <c r="AA925" s="400">
        <v>4.2121067957495158E-2</v>
      </c>
      <c r="AB925" s="400">
        <v>0.2634757605843181</v>
      </c>
      <c r="AC925" s="404">
        <v>-0.6876747122836645</v>
      </c>
      <c r="AD925" s="607" t="s">
        <v>62</v>
      </c>
      <c r="AE925" s="401" t="s">
        <v>489</v>
      </c>
      <c r="AF925" s="401" t="s">
        <v>1028</v>
      </c>
      <c r="AG925" s="405" t="s">
        <v>1836</v>
      </c>
      <c r="AH925" s="405" t="s">
        <v>1019</v>
      </c>
      <c r="AI925" s="405">
        <v>5000</v>
      </c>
      <c r="AJ925" s="405">
        <v>5000</v>
      </c>
      <c r="AK925" s="405">
        <v>5000</v>
      </c>
      <c r="AL925" s="400">
        <v>0.02</v>
      </c>
      <c r="AM925" s="400">
        <v>0.2</v>
      </c>
      <c r="AN925" s="400" t="s">
        <v>193</v>
      </c>
      <c r="AO925" s="401" t="s">
        <v>1678</v>
      </c>
      <c r="AP925" s="401" t="s">
        <v>1021</v>
      </c>
      <c r="AQ925" s="407" t="s">
        <v>963</v>
      </c>
      <c r="AR925" s="400">
        <v>5.3333333333333332E-3</v>
      </c>
      <c r="AS925" s="400">
        <v>5.3333333333333332E-3</v>
      </c>
      <c r="AT925" s="400"/>
      <c r="AX925" s="226"/>
      <c r="AY925" s="212"/>
      <c r="AZ925" s="212"/>
      <c r="BA925" s="212"/>
      <c r="BB925" s="214"/>
      <c r="BC925" s="212"/>
      <c r="BD925" s="212"/>
      <c r="BE925" s="212"/>
      <c r="BF925" s="212"/>
      <c r="BG925" s="214"/>
      <c r="BH925" s="214"/>
      <c r="BI925" s="227"/>
      <c r="BJ925" s="227"/>
      <c r="BK925" s="227"/>
      <c r="BL925" s="214"/>
      <c r="BM925" s="214"/>
      <c r="BN925" s="214"/>
      <c r="BO925" s="214"/>
      <c r="BP925" s="214"/>
      <c r="BQ925" s="214"/>
      <c r="BR925" s="214"/>
      <c r="BS925" s="214"/>
      <c r="BT925" s="215"/>
      <c r="BU925" s="216"/>
      <c r="BV925" s="217"/>
      <c r="BW925" s="213"/>
    </row>
    <row r="926" spans="2:75" ht="15.75" customHeight="1">
      <c r="B926" s="394" t="s">
        <v>848</v>
      </c>
      <c r="C926" s="395">
        <v>39959357000137</v>
      </c>
      <c r="D926" s="396" t="s">
        <v>27</v>
      </c>
      <c r="E926" s="396" t="s">
        <v>903</v>
      </c>
      <c r="F926" s="396"/>
      <c r="G926" s="397"/>
      <c r="H926" s="397" t="s">
        <v>62</v>
      </c>
      <c r="I926" s="397" t="s">
        <v>62</v>
      </c>
      <c r="J926" s="397" t="s">
        <v>904</v>
      </c>
      <c r="K926" s="398" t="s">
        <v>81</v>
      </c>
      <c r="L926" s="399"/>
      <c r="M926" s="399" t="s">
        <v>62</v>
      </c>
      <c r="N926" s="398">
        <v>603430</v>
      </c>
      <c r="O926" s="398" t="s">
        <v>1675</v>
      </c>
      <c r="P926" s="402">
        <v>44403</v>
      </c>
      <c r="Q926" s="403">
        <v>6157808.9800000004</v>
      </c>
      <c r="R926" s="403">
        <v>7268936.3979761917</v>
      </c>
      <c r="S926" s="398">
        <v>32</v>
      </c>
      <c r="T926" s="400">
        <v>-5.2031577990402367E-3</v>
      </c>
      <c r="U926" s="400">
        <v>-6.7262236427650376E-2</v>
      </c>
      <c r="V926" s="400">
        <v>-0.11736963858223848</v>
      </c>
      <c r="W926" s="400">
        <v>-1.150614911108796</v>
      </c>
      <c r="X926" s="400" t="s">
        <v>1781</v>
      </c>
      <c r="Y926" s="400" t="s">
        <v>1781</v>
      </c>
      <c r="Z926" s="400" t="s">
        <v>1781</v>
      </c>
      <c r="AA926" s="400" t="s">
        <v>1781</v>
      </c>
      <c r="AB926" s="400">
        <v>0.26251586627813206</v>
      </c>
      <c r="AC926" s="404">
        <v>-0.71480582753506083</v>
      </c>
      <c r="AD926" s="607" t="s">
        <v>62</v>
      </c>
      <c r="AE926" s="401" t="s">
        <v>489</v>
      </c>
      <c r="AF926" s="401" t="s">
        <v>1028</v>
      </c>
      <c r="AG926" s="405" t="s">
        <v>1836</v>
      </c>
      <c r="AH926" s="405" t="s">
        <v>1024</v>
      </c>
      <c r="AI926" s="405">
        <v>500</v>
      </c>
      <c r="AJ926" s="405">
        <v>500</v>
      </c>
      <c r="AK926" s="405">
        <v>500</v>
      </c>
      <c r="AL926" s="400">
        <v>0.02</v>
      </c>
      <c r="AM926" s="400">
        <v>0.2</v>
      </c>
      <c r="AN926" s="400" t="s">
        <v>193</v>
      </c>
      <c r="AO926" s="401" t="s">
        <v>1678</v>
      </c>
      <c r="AP926" s="401" t="s">
        <v>1021</v>
      </c>
      <c r="AQ926" s="407" t="s">
        <v>963</v>
      </c>
      <c r="AR926" s="400">
        <v>5.3340000000000002E-3</v>
      </c>
      <c r="AS926" s="400">
        <v>5.3340000000000002E-3</v>
      </c>
      <c r="AT926" s="400"/>
      <c r="AX926" s="226"/>
      <c r="AY926" s="212"/>
      <c r="AZ926" s="212"/>
      <c r="BA926" s="212"/>
      <c r="BB926" s="214"/>
      <c r="BC926" s="212"/>
      <c r="BD926" s="212"/>
      <c r="BE926" s="212"/>
      <c r="BF926" s="212"/>
      <c r="BG926" s="214"/>
      <c r="BH926" s="214"/>
      <c r="BI926" s="227"/>
      <c r="BJ926" s="227"/>
      <c r="BK926" s="227"/>
      <c r="BL926" s="214"/>
      <c r="BM926" s="214"/>
      <c r="BN926" s="214"/>
      <c r="BO926" s="214"/>
      <c r="BP926" s="214"/>
      <c r="BQ926" s="214"/>
      <c r="BR926" s="214"/>
      <c r="BS926" s="214"/>
      <c r="BT926" s="215"/>
      <c r="BU926" s="216"/>
      <c r="BV926" s="217"/>
      <c r="BW926" s="213"/>
    </row>
    <row r="927" spans="2:75" ht="15.75" customHeight="1">
      <c r="B927" s="394" t="s">
        <v>493</v>
      </c>
      <c r="C927" s="395">
        <v>34791444000104</v>
      </c>
      <c r="D927" s="396" t="s">
        <v>27</v>
      </c>
      <c r="E927" s="396" t="s">
        <v>903</v>
      </c>
      <c r="F927" s="396"/>
      <c r="G927" s="397"/>
      <c r="H927" s="397" t="s">
        <v>62</v>
      </c>
      <c r="I927" s="397" t="s">
        <v>62</v>
      </c>
      <c r="J927" s="397" t="s">
        <v>904</v>
      </c>
      <c r="K927" s="398" t="s">
        <v>81</v>
      </c>
      <c r="L927" s="399"/>
      <c r="M927" s="399" t="s">
        <v>1775</v>
      </c>
      <c r="N927" s="398">
        <v>520780</v>
      </c>
      <c r="O927" s="398" t="s">
        <v>1675</v>
      </c>
      <c r="P927" s="402">
        <v>43822</v>
      </c>
      <c r="Q927" s="403">
        <v>47383471.450000003</v>
      </c>
      <c r="R927" s="403">
        <v>52856821.291031726</v>
      </c>
      <c r="S927" s="398">
        <v>32</v>
      </c>
      <c r="T927" s="400">
        <v>9.1929557100007608E-2</v>
      </c>
      <c r="U927" s="400">
        <v>1.1883913275685145</v>
      </c>
      <c r="V927" s="400">
        <v>-3.0753628747344885E-2</v>
      </c>
      <c r="W927" s="400">
        <v>-0.30148839371781144</v>
      </c>
      <c r="X927" s="400">
        <v>0.15676276737440187</v>
      </c>
      <c r="Y927" s="400">
        <v>1.1887605426106143</v>
      </c>
      <c r="Z927" s="400" t="s">
        <v>1781</v>
      </c>
      <c r="AA927" s="400" t="s">
        <v>1781</v>
      </c>
      <c r="AB927" s="400">
        <v>0.19679500426497687</v>
      </c>
      <c r="AC927" s="404">
        <v>-0.55401249986488488</v>
      </c>
      <c r="AD927" s="607">
        <v>34791421000108</v>
      </c>
      <c r="AE927" s="401" t="s">
        <v>494</v>
      </c>
      <c r="AF927" s="401" t="s">
        <v>1026</v>
      </c>
      <c r="AG927" s="405" t="s">
        <v>1027</v>
      </c>
      <c r="AH927" s="405" t="s">
        <v>1024</v>
      </c>
      <c r="AI927" s="405">
        <v>10000</v>
      </c>
      <c r="AJ927" s="405">
        <v>5000</v>
      </c>
      <c r="AK927" s="405">
        <v>5000</v>
      </c>
      <c r="AL927" s="400">
        <v>0.02</v>
      </c>
      <c r="AM927" s="400">
        <v>0.2</v>
      </c>
      <c r="AN927" s="400" t="s">
        <v>964</v>
      </c>
      <c r="AO927" s="401" t="s">
        <v>1675</v>
      </c>
      <c r="AP927" s="401" t="s">
        <v>1021</v>
      </c>
      <c r="AQ927" s="407" t="s">
        <v>957</v>
      </c>
      <c r="AR927" s="400">
        <v>3.3333333333333331E-3</v>
      </c>
      <c r="AS927" s="400">
        <v>3.3333333333333331E-3</v>
      </c>
      <c r="AT927" s="400"/>
      <c r="AX927" s="226"/>
      <c r="AY927" s="212"/>
      <c r="AZ927" s="212"/>
      <c r="BA927" s="212"/>
      <c r="BB927" s="214"/>
      <c r="BC927" s="212"/>
      <c r="BD927" s="212"/>
      <c r="BE927" s="212"/>
      <c r="BF927" s="212"/>
      <c r="BG927" s="214"/>
      <c r="BH927" s="214"/>
      <c r="BI927" s="227"/>
      <c r="BJ927" s="227"/>
      <c r="BK927" s="227"/>
      <c r="BL927" s="214"/>
      <c r="BM927" s="214"/>
      <c r="BN927" s="214"/>
      <c r="BO927" s="214"/>
      <c r="BP927" s="214"/>
      <c r="BQ927" s="214"/>
      <c r="BR927" s="214"/>
      <c r="BS927" s="214"/>
      <c r="BT927" s="215"/>
      <c r="BU927" s="216"/>
      <c r="BV927" s="217"/>
      <c r="BW927" s="213"/>
    </row>
    <row r="928" spans="2:75" ht="15.75" customHeight="1">
      <c r="B928" s="394" t="s">
        <v>495</v>
      </c>
      <c r="C928" s="395">
        <v>14113340000133</v>
      </c>
      <c r="D928" s="396" t="s">
        <v>27</v>
      </c>
      <c r="E928" s="396" t="s">
        <v>903</v>
      </c>
      <c r="F928" s="396"/>
      <c r="G928" s="397"/>
      <c r="H928" s="397" t="s">
        <v>62</v>
      </c>
      <c r="I928" s="397" t="s">
        <v>62</v>
      </c>
      <c r="J928" s="397" t="s">
        <v>904</v>
      </c>
      <c r="K928" s="398" t="s">
        <v>81</v>
      </c>
      <c r="L928" s="399"/>
      <c r="M928" s="399" t="s">
        <v>1775</v>
      </c>
      <c r="N928" s="398">
        <v>287989</v>
      </c>
      <c r="O928" s="398" t="s">
        <v>1678</v>
      </c>
      <c r="P928" s="402">
        <v>40816</v>
      </c>
      <c r="Q928" s="403">
        <v>800397164.78999996</v>
      </c>
      <c r="R928" s="403">
        <v>859392665.79698408</v>
      </c>
      <c r="S928" s="398">
        <v>32</v>
      </c>
      <c r="T928" s="400">
        <v>9.7378310238932952E-2</v>
      </c>
      <c r="U928" s="400">
        <v>1.258828422890494</v>
      </c>
      <c r="V928" s="400">
        <v>-8.0654699159541376E-3</v>
      </c>
      <c r="W928" s="400">
        <v>-7.9068573972763484E-2</v>
      </c>
      <c r="X928" s="400">
        <v>0.16430796740848019</v>
      </c>
      <c r="Y928" s="400">
        <v>1.2459771651342175</v>
      </c>
      <c r="Z928" s="400">
        <v>0.25983419310781541</v>
      </c>
      <c r="AA928" s="400">
        <v>1.4769817888204051</v>
      </c>
      <c r="AB928" s="400">
        <v>0.20319550761773877</v>
      </c>
      <c r="AC928" s="404">
        <v>-0.41639684595114917</v>
      </c>
      <c r="AD928" s="607">
        <v>32812291000109</v>
      </c>
      <c r="AE928" s="401" t="s">
        <v>494</v>
      </c>
      <c r="AF928" s="401" t="s">
        <v>1026</v>
      </c>
      <c r="AG928" s="405" t="s">
        <v>1027</v>
      </c>
      <c r="AH928" s="405" t="s">
        <v>1024</v>
      </c>
      <c r="AI928" s="405">
        <v>10000</v>
      </c>
      <c r="AJ928" s="405">
        <v>5000</v>
      </c>
      <c r="AK928" s="405">
        <v>5000</v>
      </c>
      <c r="AL928" s="400">
        <v>1.4999999999999999E-2</v>
      </c>
      <c r="AM928" s="400">
        <v>0.2</v>
      </c>
      <c r="AN928" s="400" t="s">
        <v>964</v>
      </c>
      <c r="AO928" s="401" t="s">
        <v>1675</v>
      </c>
      <c r="AP928" s="401" t="s">
        <v>1021</v>
      </c>
      <c r="AQ928" s="407" t="s">
        <v>957</v>
      </c>
      <c r="AR928" s="400">
        <v>3.1499999999999996E-3</v>
      </c>
      <c r="AS928" s="400">
        <v>3.1499999999999996E-3</v>
      </c>
      <c r="AT928" s="400"/>
      <c r="AX928" s="226"/>
      <c r="AY928" s="212"/>
      <c r="AZ928" s="212"/>
      <c r="BA928" s="212"/>
      <c r="BB928" s="214"/>
      <c r="BC928" s="212"/>
      <c r="BD928" s="212"/>
      <c r="BE928" s="212"/>
      <c r="BF928" s="212"/>
      <c r="BG928" s="214"/>
      <c r="BH928" s="214"/>
      <c r="BI928" s="227"/>
      <c r="BJ928" s="227"/>
      <c r="BK928" s="227"/>
      <c r="BL928" s="214"/>
      <c r="BM928" s="214"/>
      <c r="BN928" s="214"/>
      <c r="BO928" s="214"/>
      <c r="BP928" s="214"/>
      <c r="BQ928" s="214"/>
      <c r="BR928" s="214"/>
      <c r="BS928" s="214"/>
      <c r="BT928" s="215"/>
      <c r="BU928" s="216"/>
      <c r="BV928" s="217"/>
      <c r="BW928" s="213"/>
    </row>
    <row r="929" spans="2:75" ht="15.75" customHeight="1">
      <c r="B929" s="394" t="s">
        <v>498</v>
      </c>
      <c r="C929" s="395">
        <v>17759778000181</v>
      </c>
      <c r="D929" s="396" t="s">
        <v>27</v>
      </c>
      <c r="E929" s="396" t="s">
        <v>903</v>
      </c>
      <c r="F929" s="396"/>
      <c r="G929" s="397"/>
      <c r="H929" s="397" t="s">
        <v>62</v>
      </c>
      <c r="I929" s="397" t="s">
        <v>62</v>
      </c>
      <c r="J929" s="397" t="s">
        <v>904</v>
      </c>
      <c r="K929" s="398" t="s">
        <v>81</v>
      </c>
      <c r="L929" s="399"/>
      <c r="M929" s="399" t="s">
        <v>62</v>
      </c>
      <c r="N929" s="398">
        <v>395951</v>
      </c>
      <c r="O929" s="398" t="s">
        <v>1675</v>
      </c>
      <c r="P929" s="402">
        <v>41402</v>
      </c>
      <c r="Q929" s="403">
        <v>57694633.909999996</v>
      </c>
      <c r="R929" s="403">
        <v>77813250.066547647</v>
      </c>
      <c r="S929" s="398">
        <v>32</v>
      </c>
      <c r="T929" s="400">
        <v>3.5133665956920579E-2</v>
      </c>
      <c r="U929" s="400">
        <v>0.45417975726209731</v>
      </c>
      <c r="V929" s="400">
        <v>-1.7173289307878203E-2</v>
      </c>
      <c r="W929" s="400">
        <v>-0.16835565815076275</v>
      </c>
      <c r="X929" s="400">
        <v>1.3015620271548567E-2</v>
      </c>
      <c r="Y929" s="400">
        <v>9.869981294388859E-2</v>
      </c>
      <c r="Z929" s="400">
        <v>0.14387483931707856</v>
      </c>
      <c r="AA929" s="400">
        <v>0.81783122921243945</v>
      </c>
      <c r="AB929" s="400">
        <v>0.18049383608507524</v>
      </c>
      <c r="AC929" s="404">
        <v>-0.54430494512162397</v>
      </c>
      <c r="AD929" s="607" t="s">
        <v>62</v>
      </c>
      <c r="AE929" s="401" t="s">
        <v>499</v>
      </c>
      <c r="AF929" s="401" t="s">
        <v>1018</v>
      </c>
      <c r="AG929" s="405" t="s">
        <v>1835</v>
      </c>
      <c r="AH929" s="405" t="s">
        <v>1024</v>
      </c>
      <c r="AI929" s="405">
        <v>1000</v>
      </c>
      <c r="AJ929" s="405">
        <v>1000</v>
      </c>
      <c r="AK929" s="405">
        <v>100</v>
      </c>
      <c r="AL929" s="400">
        <v>0.02</v>
      </c>
      <c r="AM929" s="400">
        <v>0.2</v>
      </c>
      <c r="AN929" s="400" t="s">
        <v>62</v>
      </c>
      <c r="AO929" s="401" t="s">
        <v>1675</v>
      </c>
      <c r="AP929" s="401" t="s">
        <v>1021</v>
      </c>
      <c r="AQ929" s="407" t="s">
        <v>957</v>
      </c>
      <c r="AR929" s="400">
        <v>6.0000000000000001E-3</v>
      </c>
      <c r="AS929" s="400">
        <v>6.0000000000000001E-3</v>
      </c>
      <c r="AT929" s="400"/>
      <c r="AX929" s="226"/>
      <c r="AY929" s="212"/>
      <c r="AZ929" s="212"/>
      <c r="BA929" s="212"/>
      <c r="BB929" s="214"/>
      <c r="BC929" s="212"/>
      <c r="BD929" s="212"/>
      <c r="BE929" s="212"/>
      <c r="BF929" s="212"/>
      <c r="BG929" s="214"/>
      <c r="BH929" s="214"/>
      <c r="BI929" s="227"/>
      <c r="BJ929" s="227"/>
      <c r="BK929" s="227"/>
      <c r="BL929" s="214"/>
      <c r="BM929" s="214"/>
      <c r="BN929" s="214"/>
      <c r="BO929" s="214"/>
      <c r="BP929" s="214"/>
      <c r="BQ929" s="214"/>
      <c r="BR929" s="214"/>
      <c r="BS929" s="214"/>
      <c r="BT929" s="215"/>
      <c r="BU929" s="216"/>
      <c r="BV929" s="217"/>
      <c r="BW929" s="213"/>
    </row>
    <row r="930" spans="2:75" ht="15.75" customHeight="1">
      <c r="B930" s="394" t="s">
        <v>501</v>
      </c>
      <c r="C930" s="395">
        <v>26218614000138</v>
      </c>
      <c r="D930" s="396" t="s">
        <v>27</v>
      </c>
      <c r="E930" s="396" t="s">
        <v>903</v>
      </c>
      <c r="F930" s="396"/>
      <c r="G930" s="397"/>
      <c r="H930" s="397" t="s">
        <v>62</v>
      </c>
      <c r="I930" s="397" t="s">
        <v>62</v>
      </c>
      <c r="J930" s="397" t="s">
        <v>904</v>
      </c>
      <c r="K930" s="398" t="s">
        <v>81</v>
      </c>
      <c r="L930" s="399"/>
      <c r="M930" s="399" t="s">
        <v>62</v>
      </c>
      <c r="N930" s="398">
        <v>436607</v>
      </c>
      <c r="O930" s="398" t="s">
        <v>1675</v>
      </c>
      <c r="P930" s="402">
        <v>42782</v>
      </c>
      <c r="Q930" s="403">
        <v>84918167.019999996</v>
      </c>
      <c r="R930" s="403">
        <v>124127540.21392851</v>
      </c>
      <c r="S930" s="398">
        <v>32</v>
      </c>
      <c r="T930" s="400">
        <v>-4.2937196868663152E-2</v>
      </c>
      <c r="U930" s="400">
        <v>-0.55505752446203227</v>
      </c>
      <c r="V930" s="400">
        <v>-0.27454965365167083</v>
      </c>
      <c r="W930" s="400">
        <v>-2.6915046271529817</v>
      </c>
      <c r="X930" s="400">
        <v>-0.16357765460006868</v>
      </c>
      <c r="Y930" s="400">
        <v>-1.2404390704390067</v>
      </c>
      <c r="Z930" s="400">
        <v>-9.7388807880545714E-2</v>
      </c>
      <c r="AA930" s="400">
        <v>-0.55358955630142825</v>
      </c>
      <c r="AB930" s="400">
        <v>0.26594225935909688</v>
      </c>
      <c r="AC930" s="404">
        <v>-1.4389252753129429</v>
      </c>
      <c r="AD930" s="607">
        <v>39150853000145</v>
      </c>
      <c r="AE930" s="401" t="s">
        <v>150</v>
      </c>
      <c r="AF930" s="401" t="s">
        <v>1023</v>
      </c>
      <c r="AG930" s="405" t="s">
        <v>96</v>
      </c>
      <c r="AH930" s="405" t="s">
        <v>1024</v>
      </c>
      <c r="AI930" s="405">
        <v>25000</v>
      </c>
      <c r="AJ930" s="405">
        <v>1000</v>
      </c>
      <c r="AK930" s="405">
        <v>1000</v>
      </c>
      <c r="AL930" s="400">
        <v>0.02</v>
      </c>
      <c r="AM930" s="400">
        <v>0.2</v>
      </c>
      <c r="AN930" s="400" t="s">
        <v>964</v>
      </c>
      <c r="AO930" s="401" t="s">
        <v>1675</v>
      </c>
      <c r="AP930" s="401" t="s">
        <v>1021</v>
      </c>
      <c r="AQ930" s="407" t="s">
        <v>963</v>
      </c>
      <c r="AR930" s="400">
        <v>5.3333333333333332E-3</v>
      </c>
      <c r="AS930" s="400">
        <v>5.3333333333333332E-3</v>
      </c>
      <c r="AT930" s="400"/>
      <c r="AX930" s="226"/>
      <c r="AY930" s="212"/>
      <c r="AZ930" s="212"/>
      <c r="BA930" s="212"/>
      <c r="BB930" s="214"/>
      <c r="BC930" s="212"/>
      <c r="BD930" s="212"/>
      <c r="BE930" s="212"/>
      <c r="BF930" s="212"/>
      <c r="BG930" s="214"/>
      <c r="BH930" s="214"/>
      <c r="BI930" s="227"/>
      <c r="BJ930" s="227"/>
      <c r="BK930" s="227"/>
      <c r="BL930" s="214"/>
      <c r="BM930" s="214"/>
      <c r="BN930" s="214"/>
      <c r="BO930" s="214"/>
      <c r="BP930" s="214"/>
      <c r="BQ930" s="214"/>
      <c r="BR930" s="214"/>
      <c r="BS930" s="214"/>
      <c r="BT930" s="215"/>
      <c r="BU930" s="216"/>
      <c r="BV930" s="217"/>
      <c r="BW930" s="213"/>
    </row>
    <row r="931" spans="2:75" ht="15.75" customHeight="1">
      <c r="B931" s="394" t="s">
        <v>502</v>
      </c>
      <c r="C931" s="395">
        <v>11961199000130</v>
      </c>
      <c r="D931" s="396" t="s">
        <v>27</v>
      </c>
      <c r="E931" s="396" t="s">
        <v>903</v>
      </c>
      <c r="F931" s="396"/>
      <c r="G931" s="397"/>
      <c r="H931" s="397" t="s">
        <v>62</v>
      </c>
      <c r="I931" s="397" t="s">
        <v>62</v>
      </c>
      <c r="J931" s="397" t="s">
        <v>904</v>
      </c>
      <c r="K931" s="398" t="s">
        <v>81</v>
      </c>
      <c r="L931" s="399"/>
      <c r="M931" s="399" t="s">
        <v>1775</v>
      </c>
      <c r="N931" s="398">
        <v>303593</v>
      </c>
      <c r="O931" s="398" t="s">
        <v>1675</v>
      </c>
      <c r="P931" s="402">
        <v>41037</v>
      </c>
      <c r="Q931" s="403">
        <v>289396763.73000002</v>
      </c>
      <c r="R931" s="403">
        <v>394200097.52424622</v>
      </c>
      <c r="S931" s="398">
        <v>32</v>
      </c>
      <c r="T931" s="400">
        <v>-3.8487678970362538E-2</v>
      </c>
      <c r="U931" s="400">
        <v>-0.49753773812770979</v>
      </c>
      <c r="V931" s="400">
        <v>-0.27001371132820196</v>
      </c>
      <c r="W931" s="400">
        <v>-2.6470372253925523</v>
      </c>
      <c r="X931" s="400">
        <v>-0.15272168749952431</v>
      </c>
      <c r="Y931" s="400">
        <v>-1.1581162998146255</v>
      </c>
      <c r="Z931" s="400">
        <v>-7.6653964596920199E-2</v>
      </c>
      <c r="AA931" s="400">
        <v>-0.43572598508448507</v>
      </c>
      <c r="AB931" s="400">
        <v>0.26638335724013601</v>
      </c>
      <c r="AC931" s="404">
        <v>-1.4127384849244429</v>
      </c>
      <c r="AD931" s="607">
        <v>20889133000178</v>
      </c>
      <c r="AE931" s="401" t="s">
        <v>150</v>
      </c>
      <c r="AF931" s="401" t="s">
        <v>1023</v>
      </c>
      <c r="AG931" s="405" t="s">
        <v>96</v>
      </c>
      <c r="AH931" s="405" t="s">
        <v>1024</v>
      </c>
      <c r="AI931" s="405">
        <v>25000</v>
      </c>
      <c r="AJ931" s="405">
        <v>1000</v>
      </c>
      <c r="AK931" s="405">
        <v>1000</v>
      </c>
      <c r="AL931" s="400">
        <v>1.3000000000000001E-2</v>
      </c>
      <c r="AM931" s="400">
        <v>0.2</v>
      </c>
      <c r="AN931" s="400" t="s">
        <v>964</v>
      </c>
      <c r="AO931" s="401" t="s">
        <v>1678</v>
      </c>
      <c r="AP931" s="401" t="s">
        <v>1021</v>
      </c>
      <c r="AQ931" s="407" t="s">
        <v>963</v>
      </c>
      <c r="AR931" s="400" t="s">
        <v>62</v>
      </c>
      <c r="AS931" s="400" t="s">
        <v>62</v>
      </c>
      <c r="AT931" s="400"/>
      <c r="AX931" s="226"/>
      <c r="AY931" s="212"/>
      <c r="AZ931" s="212"/>
      <c r="BA931" s="212"/>
      <c r="BB931" s="214"/>
      <c r="BC931" s="212"/>
      <c r="BD931" s="212"/>
      <c r="BE931" s="212"/>
      <c r="BF931" s="212"/>
      <c r="BG931" s="214"/>
      <c r="BH931" s="214"/>
      <c r="BI931" s="227"/>
      <c r="BJ931" s="227"/>
      <c r="BK931" s="227"/>
      <c r="BL931" s="214"/>
      <c r="BM931" s="214"/>
      <c r="BN931" s="214"/>
      <c r="BO931" s="214"/>
      <c r="BP931" s="214"/>
      <c r="BQ931" s="214"/>
      <c r="BR931" s="214"/>
      <c r="BS931" s="214"/>
      <c r="BT931" s="215"/>
      <c r="BU931" s="216"/>
      <c r="BV931" s="217"/>
      <c r="BW931" s="213"/>
    </row>
    <row r="932" spans="2:75" ht="15.75" customHeight="1">
      <c r="B932" s="394" t="s">
        <v>1429</v>
      </c>
      <c r="C932" s="395">
        <v>39471486000181</v>
      </c>
      <c r="D932" s="396" t="s">
        <v>27</v>
      </c>
      <c r="E932" s="396" t="s">
        <v>903</v>
      </c>
      <c r="F932" s="396"/>
      <c r="G932" s="397"/>
      <c r="H932" s="397" t="s">
        <v>62</v>
      </c>
      <c r="I932" s="397" t="s">
        <v>62</v>
      </c>
      <c r="J932" s="397" t="s">
        <v>904</v>
      </c>
      <c r="K932" s="398" t="s">
        <v>81</v>
      </c>
      <c r="L932" s="399"/>
      <c r="M932" s="399" t="s">
        <v>1775</v>
      </c>
      <c r="N932" s="398">
        <v>605875</v>
      </c>
      <c r="O932" s="398" t="s">
        <v>1675</v>
      </c>
      <c r="P932" s="402">
        <v>44407</v>
      </c>
      <c r="Q932" s="403">
        <v>14952363.15</v>
      </c>
      <c r="R932" s="403">
        <v>14376214.244325392</v>
      </c>
      <c r="S932" s="398">
        <v>32</v>
      </c>
      <c r="T932" s="400">
        <v>3.8160802553423467E-2</v>
      </c>
      <c r="U932" s="400">
        <v>0.4933121428857522</v>
      </c>
      <c r="V932" s="400">
        <v>-0.10645840919035876</v>
      </c>
      <c r="W932" s="400">
        <v>-1.0436483788055666</v>
      </c>
      <c r="X932" s="400" t="s">
        <v>1781</v>
      </c>
      <c r="Y932" s="400" t="s">
        <v>1781</v>
      </c>
      <c r="Z932" s="400" t="s">
        <v>1781</v>
      </c>
      <c r="AA932" s="400" t="s">
        <v>1781</v>
      </c>
      <c r="AB932" s="400">
        <v>0.21420385578257309</v>
      </c>
      <c r="AC932" s="404">
        <v>-0.8718129375443926</v>
      </c>
      <c r="AD932" s="607">
        <v>39471368000173</v>
      </c>
      <c r="AE932" s="401" t="s">
        <v>1430</v>
      </c>
      <c r="AF932" s="401" t="s">
        <v>1045</v>
      </c>
      <c r="AG932" s="405" t="s">
        <v>1045</v>
      </c>
      <c r="AH932" s="405" t="s">
        <v>1024</v>
      </c>
      <c r="AI932" s="405">
        <v>10000</v>
      </c>
      <c r="AJ932" s="405">
        <v>1000</v>
      </c>
      <c r="AK932" s="405">
        <v>1000</v>
      </c>
      <c r="AL932" s="400">
        <v>1.8000000000000002E-2</v>
      </c>
      <c r="AM932" s="400">
        <v>0.2</v>
      </c>
      <c r="AN932" s="400" t="s">
        <v>964</v>
      </c>
      <c r="AO932" s="401" t="s">
        <v>1675</v>
      </c>
      <c r="AP932" s="401" t="s">
        <v>1021</v>
      </c>
      <c r="AQ932" s="407" t="s">
        <v>957</v>
      </c>
      <c r="AR932" s="400">
        <v>3.5999999999999999E-3</v>
      </c>
      <c r="AS932" s="400">
        <v>3.5999999999999999E-3</v>
      </c>
      <c r="AT932" s="400"/>
      <c r="AX932" s="226"/>
      <c r="AY932" s="212"/>
      <c r="AZ932" s="212"/>
      <c r="BA932" s="212"/>
      <c r="BB932" s="214"/>
      <c r="BC932" s="212"/>
      <c r="BD932" s="212"/>
      <c r="BE932" s="212"/>
      <c r="BF932" s="212"/>
      <c r="BG932" s="214"/>
      <c r="BH932" s="214"/>
      <c r="BI932" s="227"/>
      <c r="BJ932" s="227"/>
      <c r="BK932" s="227"/>
      <c r="BL932" s="214"/>
      <c r="BM932" s="214"/>
      <c r="BN932" s="214"/>
      <c r="BO932" s="214"/>
      <c r="BP932" s="214"/>
      <c r="BQ932" s="214"/>
      <c r="BR932" s="214"/>
      <c r="BS932" s="214"/>
      <c r="BT932" s="215"/>
      <c r="BU932" s="216"/>
      <c r="BV932" s="217"/>
      <c r="BW932" s="213"/>
    </row>
    <row r="933" spans="2:75" ht="15.75" customHeight="1">
      <c r="B933" s="394" t="s">
        <v>1432</v>
      </c>
      <c r="C933" s="395">
        <v>39435574000128</v>
      </c>
      <c r="D933" s="396" t="s">
        <v>27</v>
      </c>
      <c r="E933" s="396" t="s">
        <v>903</v>
      </c>
      <c r="F933" s="396"/>
      <c r="G933" s="397"/>
      <c r="H933" s="397" t="s">
        <v>62</v>
      </c>
      <c r="I933" s="397" t="s">
        <v>62</v>
      </c>
      <c r="J933" s="397" t="s">
        <v>904</v>
      </c>
      <c r="K933" s="398" t="s">
        <v>81</v>
      </c>
      <c r="L933" s="399"/>
      <c r="M933" s="399" t="s">
        <v>1775</v>
      </c>
      <c r="N933" s="398">
        <v>604054</v>
      </c>
      <c r="O933" s="398" t="s">
        <v>1675</v>
      </c>
      <c r="P933" s="402">
        <v>44407</v>
      </c>
      <c r="Q933" s="403">
        <v>15667883.51</v>
      </c>
      <c r="R933" s="403">
        <v>14538107.363928586</v>
      </c>
      <c r="S933" s="398">
        <v>32</v>
      </c>
      <c r="T933" s="400">
        <v>-1.8848078389341882E-3</v>
      </c>
      <c r="U933" s="400">
        <v>-2.4365278813274705E-2</v>
      </c>
      <c r="V933" s="400">
        <v>-9.5028288738746913E-2</v>
      </c>
      <c r="W933" s="400">
        <v>-0.9315949790826128</v>
      </c>
      <c r="X933" s="400" t="s">
        <v>1781</v>
      </c>
      <c r="Y933" s="400" t="s">
        <v>1781</v>
      </c>
      <c r="Z933" s="400" t="s">
        <v>1781</v>
      </c>
      <c r="AA933" s="400" t="s">
        <v>1781</v>
      </c>
      <c r="AB933" s="400">
        <v>0.19562806820562104</v>
      </c>
      <c r="AC933" s="404">
        <v>-0.90913892469891022</v>
      </c>
      <c r="AD933" s="607">
        <v>39433090000140</v>
      </c>
      <c r="AE933" s="401" t="s">
        <v>1430</v>
      </c>
      <c r="AF933" s="401" t="s">
        <v>1045</v>
      </c>
      <c r="AG933" s="405" t="s">
        <v>1045</v>
      </c>
      <c r="AH933" s="405" t="s">
        <v>1019</v>
      </c>
      <c r="AI933" s="405">
        <v>10000</v>
      </c>
      <c r="AJ933" s="405" t="s">
        <v>1797</v>
      </c>
      <c r="AK933" s="405" t="s">
        <v>1797</v>
      </c>
      <c r="AL933" s="400">
        <v>1.8000000000000002E-2</v>
      </c>
      <c r="AM933" s="400">
        <v>0.2</v>
      </c>
      <c r="AN933" s="400" t="s">
        <v>964</v>
      </c>
      <c r="AO933" s="401" t="s">
        <v>1678</v>
      </c>
      <c r="AP933" s="401" t="s">
        <v>1021</v>
      </c>
      <c r="AQ933" s="407" t="s">
        <v>957</v>
      </c>
      <c r="AR933" s="400">
        <v>3.5999999999999999E-3</v>
      </c>
      <c r="AS933" s="400">
        <v>3.5999999999999999E-3</v>
      </c>
      <c r="AT933" s="400"/>
      <c r="AX933" s="226"/>
      <c r="AY933" s="212"/>
      <c r="AZ933" s="212"/>
      <c r="BA933" s="212"/>
      <c r="BB933" s="214"/>
      <c r="BC933" s="212"/>
      <c r="BD933" s="212"/>
      <c r="BE933" s="212"/>
      <c r="BF933" s="212"/>
      <c r="BG933" s="214"/>
      <c r="BH933" s="214"/>
      <c r="BI933" s="227"/>
      <c r="BJ933" s="227"/>
      <c r="BK933" s="227"/>
      <c r="BL933" s="214"/>
      <c r="BM933" s="214"/>
      <c r="BN933" s="214"/>
      <c r="BO933" s="214"/>
      <c r="BP933" s="214"/>
      <c r="BQ933" s="214"/>
      <c r="BR933" s="214"/>
      <c r="BS933" s="214"/>
      <c r="BT933" s="215"/>
      <c r="BU933" s="216"/>
      <c r="BV933" s="217"/>
      <c r="BW933" s="213"/>
    </row>
    <row r="934" spans="2:75" ht="15.75" customHeight="1">
      <c r="B934" s="394" t="s">
        <v>510</v>
      </c>
      <c r="C934" s="395">
        <v>30995398000104</v>
      </c>
      <c r="D934" s="396" t="s">
        <v>27</v>
      </c>
      <c r="E934" s="396" t="s">
        <v>910</v>
      </c>
      <c r="F934" s="396"/>
      <c r="G934" s="397"/>
      <c r="H934" s="397" t="s">
        <v>1693</v>
      </c>
      <c r="I934" s="397" t="s">
        <v>62</v>
      </c>
      <c r="J934" s="397" t="s">
        <v>904</v>
      </c>
      <c r="K934" s="398" t="s">
        <v>81</v>
      </c>
      <c r="L934" s="399"/>
      <c r="M934" s="399" t="s">
        <v>62</v>
      </c>
      <c r="N934" s="398">
        <v>483583</v>
      </c>
      <c r="O934" s="398" t="s">
        <v>1675</v>
      </c>
      <c r="P934" s="402">
        <v>43462</v>
      </c>
      <c r="Q934" s="403">
        <v>14338647.039999999</v>
      </c>
      <c r="R934" s="403">
        <v>25555762.39654763</v>
      </c>
      <c r="S934" s="398">
        <v>32</v>
      </c>
      <c r="T934" s="400">
        <v>0.22346978386031946</v>
      </c>
      <c r="U934" s="400">
        <v>2.8888375131004742</v>
      </c>
      <c r="V934" s="400">
        <v>2.8089193331655382E-2</v>
      </c>
      <c r="W934" s="400">
        <v>0.27536801747731887</v>
      </c>
      <c r="X934" s="400">
        <v>-0.13870237732051705</v>
      </c>
      <c r="Y934" s="400">
        <v>-1.0518053239716172</v>
      </c>
      <c r="Z934" s="400">
        <v>-4.0935339516272373E-2</v>
      </c>
      <c r="AA934" s="400">
        <v>-0.23268974056708172</v>
      </c>
      <c r="AB934" s="400">
        <v>0.21062500303066539</v>
      </c>
      <c r="AC934" s="404">
        <v>-0.22475608676627645</v>
      </c>
      <c r="AD934" s="607">
        <v>30994058000169</v>
      </c>
      <c r="AE934" s="401" t="s">
        <v>509</v>
      </c>
      <c r="AF934" s="401" t="s">
        <v>1023</v>
      </c>
      <c r="AG934" s="405" t="s">
        <v>96</v>
      </c>
      <c r="AH934" s="405" t="s">
        <v>1024</v>
      </c>
      <c r="AI934" s="405">
        <v>5000</v>
      </c>
      <c r="AJ934" s="405">
        <v>1000</v>
      </c>
      <c r="AK934" s="405">
        <v>5000</v>
      </c>
      <c r="AL934" s="400">
        <v>1.9E-2</v>
      </c>
      <c r="AM934" s="400">
        <v>0.2</v>
      </c>
      <c r="AN934" s="400" t="s">
        <v>103</v>
      </c>
      <c r="AO934" s="401" t="s">
        <v>1678</v>
      </c>
      <c r="AP934" s="401" t="s">
        <v>24</v>
      </c>
      <c r="AQ934" s="407" t="s">
        <v>966</v>
      </c>
      <c r="AR934" s="400">
        <v>6.6674166666666661E-3</v>
      </c>
      <c r="AS934" s="400">
        <v>6.6674166666666661E-3</v>
      </c>
      <c r="AT934" s="400"/>
      <c r="AX934" s="226"/>
      <c r="AY934" s="212"/>
      <c r="AZ934" s="212"/>
      <c r="BA934" s="212"/>
      <c r="BB934" s="214"/>
      <c r="BC934" s="212"/>
      <c r="BD934" s="212"/>
      <c r="BE934" s="212"/>
      <c r="BF934" s="212"/>
      <c r="BG934" s="214"/>
      <c r="BH934" s="214"/>
      <c r="BI934" s="227"/>
      <c r="BJ934" s="227"/>
      <c r="BK934" s="227"/>
      <c r="BL934" s="214"/>
      <c r="BM934" s="214"/>
      <c r="BN934" s="214"/>
      <c r="BO934" s="214"/>
      <c r="BP934" s="214"/>
      <c r="BQ934" s="214"/>
      <c r="BR934" s="214"/>
      <c r="BS934" s="214"/>
      <c r="BT934" s="215"/>
      <c r="BU934" s="216"/>
      <c r="BV934" s="217"/>
      <c r="BW934" s="213"/>
    </row>
    <row r="935" spans="2:75" ht="15.75" customHeight="1">
      <c r="B935" s="394" t="s">
        <v>53</v>
      </c>
      <c r="C935" s="395">
        <v>18525868000170</v>
      </c>
      <c r="D935" s="396" t="s">
        <v>27</v>
      </c>
      <c r="E935" s="396" t="s">
        <v>910</v>
      </c>
      <c r="F935" s="396"/>
      <c r="G935" s="397"/>
      <c r="H935" s="397" t="s">
        <v>1183</v>
      </c>
      <c r="I935" s="397" t="s">
        <v>62</v>
      </c>
      <c r="J935" s="397" t="s">
        <v>904</v>
      </c>
      <c r="K935" s="398" t="s">
        <v>81</v>
      </c>
      <c r="L935" s="399"/>
      <c r="M935" s="399" t="s">
        <v>62</v>
      </c>
      <c r="N935" s="398">
        <v>368091</v>
      </c>
      <c r="O935" s="398" t="s">
        <v>1675</v>
      </c>
      <c r="P935" s="402">
        <v>41519</v>
      </c>
      <c r="Q935" s="403">
        <v>96595930.980000004</v>
      </c>
      <c r="R935" s="403">
        <v>155775472.21250004</v>
      </c>
      <c r="S935" s="398">
        <v>32</v>
      </c>
      <c r="T935" s="400">
        <v>-1.2494112508795507E-2</v>
      </c>
      <c r="U935" s="400">
        <v>-0.16151383101917116</v>
      </c>
      <c r="V935" s="400">
        <v>-9.960757498158801E-2</v>
      </c>
      <c r="W935" s="400">
        <v>-0.97648729618348273</v>
      </c>
      <c r="X935" s="400">
        <v>-0.10622182663082891</v>
      </c>
      <c r="Y935" s="400">
        <v>-0.80549940765701267</v>
      </c>
      <c r="Z935" s="400">
        <v>4.7614848628267259E-2</v>
      </c>
      <c r="AA935" s="400">
        <v>0.27065823577811354</v>
      </c>
      <c r="AB935" s="400">
        <v>0.12901758527421467</v>
      </c>
      <c r="AC935" s="404">
        <v>-1.5016489952109202</v>
      </c>
      <c r="AD935" s="607">
        <v>18525753000186</v>
      </c>
      <c r="AE935" s="401" t="s">
        <v>516</v>
      </c>
      <c r="AF935" s="401" t="s">
        <v>1028</v>
      </c>
      <c r="AG935" s="405" t="s">
        <v>1836</v>
      </c>
      <c r="AH935" s="405" t="s">
        <v>1024</v>
      </c>
      <c r="AI935" s="405">
        <v>5000</v>
      </c>
      <c r="AJ935" s="405">
        <v>0</v>
      </c>
      <c r="AK935" s="405">
        <v>0</v>
      </c>
      <c r="AL935" s="400">
        <v>0.02</v>
      </c>
      <c r="AM935" s="400">
        <v>0.2</v>
      </c>
      <c r="AN935" s="400" t="s">
        <v>1798</v>
      </c>
      <c r="AO935" s="401" t="s">
        <v>1678</v>
      </c>
      <c r="AP935" s="401" t="s">
        <v>24</v>
      </c>
      <c r="AQ935" s="407" t="s">
        <v>972</v>
      </c>
      <c r="AR935" s="400">
        <v>4.6666666666666662E-3</v>
      </c>
      <c r="AS935" s="400">
        <v>4.6666666666666662E-3</v>
      </c>
      <c r="AT935" s="400"/>
      <c r="AX935" s="226"/>
      <c r="AY935" s="212"/>
      <c r="AZ935" s="212"/>
      <c r="BA935" s="212"/>
      <c r="BB935" s="214"/>
      <c r="BC935" s="212"/>
      <c r="BD935" s="212"/>
      <c r="BE935" s="212"/>
      <c r="BF935" s="212"/>
      <c r="BG935" s="214"/>
      <c r="BH935" s="214"/>
      <c r="BI935" s="227"/>
      <c r="BJ935" s="227"/>
      <c r="BK935" s="227"/>
      <c r="BL935" s="214"/>
      <c r="BM935" s="214"/>
      <c r="BN935" s="214"/>
      <c r="BO935" s="214"/>
      <c r="BP935" s="214"/>
      <c r="BQ935" s="214"/>
      <c r="BR935" s="214"/>
      <c r="BS935" s="214"/>
      <c r="BT935" s="215"/>
      <c r="BU935" s="216"/>
      <c r="BV935" s="217"/>
      <c r="BW935" s="213"/>
    </row>
    <row r="936" spans="2:75" ht="15.75" customHeight="1">
      <c r="B936" s="394" t="s">
        <v>519</v>
      </c>
      <c r="C936" s="395">
        <v>36014054000153</v>
      </c>
      <c r="D936" s="396" t="s">
        <v>27</v>
      </c>
      <c r="E936" s="396" t="s">
        <v>903</v>
      </c>
      <c r="F936" s="396"/>
      <c r="G936" s="397"/>
      <c r="H936" s="397" t="s">
        <v>62</v>
      </c>
      <c r="I936" s="397" t="s">
        <v>62</v>
      </c>
      <c r="J936" s="397" t="s">
        <v>904</v>
      </c>
      <c r="K936" s="398" t="s">
        <v>81</v>
      </c>
      <c r="L936" s="399"/>
      <c r="M936" s="399" t="s">
        <v>1775</v>
      </c>
      <c r="N936" s="398">
        <v>531162</v>
      </c>
      <c r="O936" s="398" t="s">
        <v>1675</v>
      </c>
      <c r="P936" s="402">
        <v>43899</v>
      </c>
      <c r="Q936" s="403">
        <v>12047043.529999999</v>
      </c>
      <c r="R936" s="403">
        <v>11592256.543055551</v>
      </c>
      <c r="S936" s="398">
        <v>32</v>
      </c>
      <c r="T936" s="400">
        <v>5.9194289701752556E-2</v>
      </c>
      <c r="U936" s="400">
        <v>0.76521613659699816</v>
      </c>
      <c r="V936" s="400">
        <v>-6.6624069924104412E-2</v>
      </c>
      <c r="W936" s="400">
        <v>-0.65313865851019448</v>
      </c>
      <c r="X936" s="400">
        <v>4.5928808331853199E-2</v>
      </c>
      <c r="Y936" s="400">
        <v>0.34828649703302061</v>
      </c>
      <c r="Z936" s="400" t="s">
        <v>1781</v>
      </c>
      <c r="AA936" s="400" t="s">
        <v>1781</v>
      </c>
      <c r="AB936" s="400">
        <v>0.22415509919723173</v>
      </c>
      <c r="AC936" s="404">
        <v>-0.62920882841852699</v>
      </c>
      <c r="AD936" s="607">
        <v>35916259000161</v>
      </c>
      <c r="AE936" s="401" t="s">
        <v>107</v>
      </c>
      <c r="AF936" s="401" t="s">
        <v>1018</v>
      </c>
      <c r="AG936" s="405" t="s">
        <v>1835</v>
      </c>
      <c r="AH936" s="405" t="s">
        <v>1024</v>
      </c>
      <c r="AI936" s="405">
        <v>1000</v>
      </c>
      <c r="AJ936" s="405">
        <v>1000</v>
      </c>
      <c r="AK936" s="405">
        <v>0</v>
      </c>
      <c r="AL936" s="400">
        <v>0</v>
      </c>
      <c r="AM936" s="400" t="s">
        <v>62</v>
      </c>
      <c r="AN936" s="400" t="s">
        <v>62</v>
      </c>
      <c r="AO936" s="401" t="s">
        <v>1675</v>
      </c>
      <c r="AP936" s="401" t="s">
        <v>1021</v>
      </c>
      <c r="AQ936" s="407" t="s">
        <v>957</v>
      </c>
      <c r="AR936" s="400">
        <v>3.3333333333333331E-3</v>
      </c>
      <c r="AS936" s="400">
        <v>3.3333333333333331E-3</v>
      </c>
      <c r="AT936" s="400"/>
      <c r="AX936" s="226"/>
      <c r="AY936" s="212"/>
      <c r="AZ936" s="212"/>
      <c r="BA936" s="212"/>
      <c r="BB936" s="214"/>
      <c r="BC936" s="212"/>
      <c r="BD936" s="212"/>
      <c r="BE936" s="212"/>
      <c r="BF936" s="212"/>
      <c r="BG936" s="214"/>
      <c r="BH936" s="214"/>
      <c r="BI936" s="227"/>
      <c r="BJ936" s="227"/>
      <c r="BK936" s="227"/>
      <c r="BL936" s="214"/>
      <c r="BM936" s="214"/>
      <c r="BN936" s="214"/>
      <c r="BO936" s="214"/>
      <c r="BP936" s="214"/>
      <c r="BQ936" s="214"/>
      <c r="BR936" s="214"/>
      <c r="BS936" s="214"/>
      <c r="BT936" s="215"/>
      <c r="BU936" s="216"/>
      <c r="BV936" s="217"/>
      <c r="BW936" s="213"/>
    </row>
    <row r="937" spans="2:75" ht="15.75" customHeight="1">
      <c r="B937" s="394" t="s">
        <v>1441</v>
      </c>
      <c r="C937" s="395">
        <v>39846732000132</v>
      </c>
      <c r="D937" s="396" t="s">
        <v>27</v>
      </c>
      <c r="E937" s="396" t="s">
        <v>903</v>
      </c>
      <c r="F937" s="396"/>
      <c r="G937" s="397"/>
      <c r="H937" s="397" t="s">
        <v>62</v>
      </c>
      <c r="I937" s="397" t="s">
        <v>62</v>
      </c>
      <c r="J937" s="397" t="s">
        <v>904</v>
      </c>
      <c r="K937" s="398" t="s">
        <v>81</v>
      </c>
      <c r="L937" s="399"/>
      <c r="M937" s="399" t="s">
        <v>1775</v>
      </c>
      <c r="N937" s="398">
        <v>567795</v>
      </c>
      <c r="O937" s="398" t="s">
        <v>1675</v>
      </c>
      <c r="P937" s="402">
        <v>44193</v>
      </c>
      <c r="Q937" s="403">
        <v>17267009.969999999</v>
      </c>
      <c r="R937" s="403">
        <v>16213828.455357144</v>
      </c>
      <c r="S937" s="398">
        <v>32</v>
      </c>
      <c r="T937" s="400">
        <v>1.6144458076958745E-2</v>
      </c>
      <c r="U937" s="400">
        <v>0.20870256065825907</v>
      </c>
      <c r="V937" s="400">
        <v>-0.18112152224995659</v>
      </c>
      <c r="W937" s="400">
        <v>-1.7755965404758511</v>
      </c>
      <c r="X937" s="400" t="s">
        <v>1781</v>
      </c>
      <c r="Y937" s="400" t="s">
        <v>1781</v>
      </c>
      <c r="Z937" s="400" t="s">
        <v>1781</v>
      </c>
      <c r="AA937" s="400" t="s">
        <v>1781</v>
      </c>
      <c r="AB937" s="400">
        <v>0.21930681372506836</v>
      </c>
      <c r="AC937" s="404">
        <v>-1.2443429283693872</v>
      </c>
      <c r="AD937" s="607" t="s">
        <v>62</v>
      </c>
      <c r="AE937" s="401" t="s">
        <v>1442</v>
      </c>
      <c r="AF937" s="401" t="s">
        <v>1018</v>
      </c>
      <c r="AG937" s="405" t="s">
        <v>1835</v>
      </c>
      <c r="AH937" s="405" t="s">
        <v>1019</v>
      </c>
      <c r="AI937" s="405">
        <v>5000</v>
      </c>
      <c r="AJ937" s="405">
        <v>5000</v>
      </c>
      <c r="AK937" s="405">
        <v>5000</v>
      </c>
      <c r="AL937" s="400">
        <v>0.01</v>
      </c>
      <c r="AM937" s="400">
        <v>0.1</v>
      </c>
      <c r="AN937" s="400" t="s">
        <v>62</v>
      </c>
      <c r="AO937" s="401" t="s">
        <v>1678</v>
      </c>
      <c r="AP937" s="401" t="s">
        <v>1021</v>
      </c>
      <c r="AQ937" s="407" t="s">
        <v>957</v>
      </c>
      <c r="AR937" s="400">
        <v>3.3333333333333331E-3</v>
      </c>
      <c r="AS937" s="400">
        <v>3.3333333333333331E-3</v>
      </c>
      <c r="AT937" s="400"/>
      <c r="AX937" s="226"/>
      <c r="AY937" s="212"/>
      <c r="AZ937" s="212"/>
      <c r="BA937" s="212"/>
      <c r="BB937" s="214"/>
      <c r="BC937" s="212"/>
      <c r="BD937" s="212"/>
      <c r="BE937" s="212"/>
      <c r="BF937" s="212"/>
      <c r="BG937" s="214"/>
      <c r="BH937" s="214"/>
      <c r="BI937" s="227"/>
      <c r="BJ937" s="227"/>
      <c r="BK937" s="227"/>
      <c r="BL937" s="214"/>
      <c r="BM937" s="214"/>
      <c r="BN937" s="214"/>
      <c r="BO937" s="214"/>
      <c r="BP937" s="214"/>
      <c r="BQ937" s="214"/>
      <c r="BR937" s="214"/>
      <c r="BS937" s="214"/>
      <c r="BT937" s="215"/>
      <c r="BU937" s="216"/>
      <c r="BV937" s="217"/>
      <c r="BW937" s="213"/>
    </row>
    <row r="938" spans="2:75" ht="15.75" customHeight="1">
      <c r="B938" s="394" t="s">
        <v>528</v>
      </c>
      <c r="C938" s="395">
        <v>17400251000166</v>
      </c>
      <c r="D938" s="396" t="s">
        <v>27</v>
      </c>
      <c r="E938" s="396" t="s">
        <v>903</v>
      </c>
      <c r="F938" s="396"/>
      <c r="G938" s="397"/>
      <c r="H938" s="397" t="s">
        <v>62</v>
      </c>
      <c r="I938" s="397" t="s">
        <v>62</v>
      </c>
      <c r="J938" s="397" t="s">
        <v>904</v>
      </c>
      <c r="K938" s="398" t="s">
        <v>81</v>
      </c>
      <c r="L938" s="399"/>
      <c r="M938" s="399" t="s">
        <v>1775</v>
      </c>
      <c r="N938" s="398">
        <v>327794</v>
      </c>
      <c r="O938" s="398" t="s">
        <v>1675</v>
      </c>
      <c r="P938" s="402">
        <v>41327</v>
      </c>
      <c r="Q938" s="403">
        <v>149979202.63</v>
      </c>
      <c r="R938" s="403">
        <v>117391555.34202389</v>
      </c>
      <c r="S938" s="398">
        <v>32</v>
      </c>
      <c r="T938" s="400">
        <v>0.10724635959721218</v>
      </c>
      <c r="U938" s="400">
        <v>1.3863946230043431</v>
      </c>
      <c r="V938" s="400">
        <v>7.7330184014161585E-2</v>
      </c>
      <c r="W938" s="400">
        <v>0.75809437500428911</v>
      </c>
      <c r="X938" s="400">
        <v>0.98612706390019267</v>
      </c>
      <c r="Y938" s="400">
        <v>7.4779806659398593</v>
      </c>
      <c r="Z938" s="400">
        <v>0.82488809499932825</v>
      </c>
      <c r="AA938" s="400">
        <v>4.6889313510143946</v>
      </c>
      <c r="AB938" s="400">
        <v>0.24417229062461918</v>
      </c>
      <c r="AC938" s="404">
        <v>2.8899117916461374E-2</v>
      </c>
      <c r="AD938" s="607">
        <v>38251507000190</v>
      </c>
      <c r="AE938" s="401" t="s">
        <v>529</v>
      </c>
      <c r="AF938" s="401" t="s">
        <v>1018</v>
      </c>
      <c r="AG938" s="405" t="s">
        <v>1835</v>
      </c>
      <c r="AH938" s="405" t="s">
        <v>1019</v>
      </c>
      <c r="AI938" s="405">
        <v>10000</v>
      </c>
      <c r="AJ938" s="405">
        <v>1000</v>
      </c>
      <c r="AK938" s="405">
        <v>5000</v>
      </c>
      <c r="AL938" s="400">
        <v>1.8000000000000002E-2</v>
      </c>
      <c r="AM938" s="400">
        <v>0.15</v>
      </c>
      <c r="AN938" s="400" t="s">
        <v>1798</v>
      </c>
      <c r="AO938" s="401" t="s">
        <v>1678</v>
      </c>
      <c r="AP938" s="401" t="s">
        <v>1021</v>
      </c>
      <c r="AQ938" s="407" t="s">
        <v>957</v>
      </c>
      <c r="AR938" s="400">
        <v>3.5999999999999999E-3</v>
      </c>
      <c r="AS938" s="400">
        <v>3.5999999999999999E-3</v>
      </c>
      <c r="AT938" s="400"/>
      <c r="AX938" s="226"/>
      <c r="AY938" s="212"/>
      <c r="AZ938" s="212"/>
      <c r="BA938" s="212"/>
      <c r="BB938" s="214"/>
      <c r="BC938" s="212"/>
      <c r="BD938" s="212"/>
      <c r="BE938" s="212"/>
      <c r="BF938" s="212"/>
      <c r="BG938" s="214"/>
      <c r="BH938" s="214"/>
      <c r="BI938" s="227"/>
      <c r="BJ938" s="227"/>
      <c r="BK938" s="227"/>
      <c r="BL938" s="214"/>
      <c r="BM938" s="214"/>
      <c r="BN938" s="214"/>
      <c r="BO938" s="214"/>
      <c r="BP938" s="214"/>
      <c r="BQ938" s="214"/>
      <c r="BR938" s="214"/>
      <c r="BS938" s="214"/>
      <c r="BT938" s="215"/>
      <c r="BU938" s="216"/>
      <c r="BV938" s="217"/>
      <c r="BW938" s="213"/>
    </row>
    <row r="939" spans="2:75" ht="15.75" customHeight="1">
      <c r="B939" s="394" t="s">
        <v>1453</v>
      </c>
      <c r="C939" s="395">
        <v>20331359000159</v>
      </c>
      <c r="D939" s="396" t="s">
        <v>27</v>
      </c>
      <c r="E939" s="396" t="s">
        <v>903</v>
      </c>
      <c r="F939" s="396"/>
      <c r="G939" s="397"/>
      <c r="H939" s="397" t="s">
        <v>62</v>
      </c>
      <c r="I939" s="397" t="s">
        <v>62</v>
      </c>
      <c r="J939" s="397" t="s">
        <v>904</v>
      </c>
      <c r="K939" s="398" t="s">
        <v>81</v>
      </c>
      <c r="L939" s="399"/>
      <c r="M939" s="399" t="s">
        <v>62</v>
      </c>
      <c r="N939" s="398">
        <v>387894</v>
      </c>
      <c r="O939" s="398" t="s">
        <v>1675</v>
      </c>
      <c r="P939" s="402">
        <v>41879</v>
      </c>
      <c r="Q939" s="403">
        <v>74578693.269999996</v>
      </c>
      <c r="R939" s="403">
        <v>79946604.37845242</v>
      </c>
      <c r="S939" s="398">
        <v>32</v>
      </c>
      <c r="T939" s="400">
        <v>-1.7997365610992078E-2</v>
      </c>
      <c r="U939" s="400">
        <v>-0.23265545800373527</v>
      </c>
      <c r="V939" s="400">
        <v>-0.23988096082847943</v>
      </c>
      <c r="W939" s="400">
        <v>-2.3516355145539491</v>
      </c>
      <c r="X939" s="400">
        <v>-0.22904707712613692</v>
      </c>
      <c r="Y939" s="400">
        <v>-1.7369055946654799</v>
      </c>
      <c r="Z939" s="400">
        <v>-9.8574985863461917E-2</v>
      </c>
      <c r="AA939" s="400">
        <v>-0.56033217650130318</v>
      </c>
      <c r="AB939" s="400">
        <v>0.28440942048546058</v>
      </c>
      <c r="AC939" s="404">
        <v>-1.1635227708810318</v>
      </c>
      <c r="AD939" s="607">
        <v>43310020000171</v>
      </c>
      <c r="AE939" s="401" t="s">
        <v>1454</v>
      </c>
      <c r="AF939" s="401" t="s">
        <v>1026</v>
      </c>
      <c r="AG939" s="405" t="s">
        <v>1027</v>
      </c>
      <c r="AH939" s="405" t="s">
        <v>1019</v>
      </c>
      <c r="AI939" s="405">
        <v>1000</v>
      </c>
      <c r="AJ939" s="405">
        <v>100</v>
      </c>
      <c r="AK939" s="405">
        <v>1000</v>
      </c>
      <c r="AL939" s="400">
        <v>0.02</v>
      </c>
      <c r="AM939" s="400">
        <v>0.2</v>
      </c>
      <c r="AN939" s="400" t="s">
        <v>193</v>
      </c>
      <c r="AO939" s="401" t="s">
        <v>1678</v>
      </c>
      <c r="AP939" s="401" t="s">
        <v>1021</v>
      </c>
      <c r="AQ939" s="407" t="s">
        <v>957</v>
      </c>
      <c r="AR939" s="400">
        <v>4.0000000000000001E-3</v>
      </c>
      <c r="AS939" s="400">
        <v>4.0000000000000001E-3</v>
      </c>
      <c r="AT939" s="400"/>
      <c r="AX939" s="226"/>
      <c r="AY939" s="212"/>
      <c r="AZ939" s="212"/>
      <c r="BA939" s="212"/>
      <c r="BB939" s="214"/>
      <c r="BC939" s="212"/>
      <c r="BD939" s="212"/>
      <c r="BE939" s="212"/>
      <c r="BF939" s="212"/>
      <c r="BG939" s="214"/>
      <c r="BH939" s="214"/>
      <c r="BI939" s="227"/>
      <c r="BJ939" s="227"/>
      <c r="BK939" s="227"/>
      <c r="BL939" s="214"/>
      <c r="BM939" s="214"/>
      <c r="BN939" s="214"/>
      <c r="BO939" s="214"/>
      <c r="BP939" s="214"/>
      <c r="BQ939" s="214"/>
      <c r="BR939" s="214"/>
      <c r="BS939" s="214"/>
      <c r="BT939" s="215"/>
      <c r="BU939" s="216"/>
      <c r="BV939" s="217"/>
      <c r="BW939" s="213"/>
    </row>
    <row r="940" spans="2:75" ht="15.75" customHeight="1">
      <c r="B940" s="394" t="s">
        <v>1455</v>
      </c>
      <c r="C940" s="395">
        <v>28788359000194</v>
      </c>
      <c r="D940" s="396" t="s">
        <v>27</v>
      </c>
      <c r="E940" s="396" t="s">
        <v>903</v>
      </c>
      <c r="F940" s="396"/>
      <c r="G940" s="397"/>
      <c r="H940" s="397" t="s">
        <v>62</v>
      </c>
      <c r="I940" s="397" t="s">
        <v>62</v>
      </c>
      <c r="J940" s="397" t="s">
        <v>904</v>
      </c>
      <c r="K940" s="398" t="s">
        <v>81</v>
      </c>
      <c r="L940" s="399"/>
      <c r="M940" s="399" t="s">
        <v>62</v>
      </c>
      <c r="N940" s="398">
        <v>454109</v>
      </c>
      <c r="O940" s="398" t="s">
        <v>1675</v>
      </c>
      <c r="P940" s="402">
        <v>43075</v>
      </c>
      <c r="Q940" s="403">
        <v>9047713.5199999996</v>
      </c>
      <c r="R940" s="403">
        <v>11456191.911349211</v>
      </c>
      <c r="S940" s="398">
        <v>32</v>
      </c>
      <c r="T940" s="400">
        <v>-2.0727329057011912E-2</v>
      </c>
      <c r="U940" s="400">
        <v>-0.26794622830843368</v>
      </c>
      <c r="V940" s="400">
        <v>-0.24137040277325106</v>
      </c>
      <c r="W940" s="400">
        <v>-2.3662370259123087</v>
      </c>
      <c r="X940" s="400">
        <v>-0.24866270999676199</v>
      </c>
      <c r="Y940" s="400">
        <v>-1.8856545021100837</v>
      </c>
      <c r="Z940" s="400">
        <v>-0.19984515866892594</v>
      </c>
      <c r="AA940" s="400">
        <v>-1.135984669328918</v>
      </c>
      <c r="AB940" s="400">
        <v>0.2830552238808266</v>
      </c>
      <c r="AC940" s="404">
        <v>-1.1773774938264383</v>
      </c>
      <c r="AD940" s="607">
        <v>28788379000165</v>
      </c>
      <c r="AE940" s="401" t="s">
        <v>1454</v>
      </c>
      <c r="AF940" s="401" t="s">
        <v>1026</v>
      </c>
      <c r="AG940" s="405" t="s">
        <v>1027</v>
      </c>
      <c r="AH940" s="405" t="s">
        <v>1024</v>
      </c>
      <c r="AI940" s="405">
        <v>1000</v>
      </c>
      <c r="AJ940" s="405">
        <v>1000</v>
      </c>
      <c r="AK940" s="405">
        <v>1000</v>
      </c>
      <c r="AL940" s="400">
        <v>1.9699999999999999E-2</v>
      </c>
      <c r="AM940" s="400">
        <v>0.2</v>
      </c>
      <c r="AN940" s="400" t="s">
        <v>964</v>
      </c>
      <c r="AO940" s="401" t="s">
        <v>1678</v>
      </c>
      <c r="AP940" s="401" t="s">
        <v>1021</v>
      </c>
      <c r="AQ940" s="407" t="s">
        <v>957</v>
      </c>
      <c r="AR940" s="400">
        <v>3.9399999999999991E-3</v>
      </c>
      <c r="AS940" s="400">
        <v>3.9399999999999991E-3</v>
      </c>
      <c r="AT940" s="400"/>
      <c r="AX940" s="226"/>
      <c r="AY940" s="212"/>
      <c r="AZ940" s="212"/>
      <c r="BA940" s="212"/>
      <c r="BB940" s="214"/>
      <c r="BC940" s="212"/>
      <c r="BD940" s="212"/>
      <c r="BE940" s="212"/>
      <c r="BF940" s="212"/>
      <c r="BG940" s="214"/>
      <c r="BH940" s="214"/>
      <c r="BI940" s="227"/>
      <c r="BJ940" s="227"/>
      <c r="BK940" s="227"/>
      <c r="BL940" s="214"/>
      <c r="BM940" s="214"/>
      <c r="BN940" s="214"/>
      <c r="BO940" s="214"/>
      <c r="BP940" s="214"/>
      <c r="BQ940" s="214"/>
      <c r="BR940" s="214"/>
      <c r="BS940" s="214"/>
      <c r="BT940" s="215"/>
      <c r="BU940" s="216"/>
      <c r="BV940" s="217"/>
      <c r="BW940" s="213"/>
    </row>
    <row r="941" spans="2:75" ht="15.75" customHeight="1">
      <c r="B941" s="394" t="s">
        <v>1459</v>
      </c>
      <c r="C941" s="395">
        <v>17002861000101</v>
      </c>
      <c r="D941" s="396" t="s">
        <v>27</v>
      </c>
      <c r="E941" s="396" t="s">
        <v>910</v>
      </c>
      <c r="F941" s="396"/>
      <c r="G941" s="397"/>
      <c r="H941" s="397" t="s">
        <v>1693</v>
      </c>
      <c r="I941" s="397" t="s">
        <v>62</v>
      </c>
      <c r="J941" s="397" t="s">
        <v>904</v>
      </c>
      <c r="K941" s="398" t="s">
        <v>81</v>
      </c>
      <c r="L941" s="399"/>
      <c r="M941" s="399" t="s">
        <v>62</v>
      </c>
      <c r="N941" s="398">
        <v>337625</v>
      </c>
      <c r="O941" s="398" t="s">
        <v>1675</v>
      </c>
      <c r="P941" s="402">
        <v>41263</v>
      </c>
      <c r="Q941" s="403">
        <v>196046341.84999999</v>
      </c>
      <c r="R941" s="403">
        <v>276934254.52158731</v>
      </c>
      <c r="S941" s="398">
        <v>32</v>
      </c>
      <c r="T941" s="400">
        <v>0.10372656897973043</v>
      </c>
      <c r="U941" s="400">
        <v>1.3408936026946086</v>
      </c>
      <c r="V941" s="400">
        <v>-0.10618831631855896</v>
      </c>
      <c r="W941" s="400">
        <v>-1.0410005655428609</v>
      </c>
      <c r="X941" s="400">
        <v>-2.8223724426325481E-2</v>
      </c>
      <c r="Y941" s="400">
        <v>-0.21402562946212561</v>
      </c>
      <c r="Z941" s="400">
        <v>0.11224416424867734</v>
      </c>
      <c r="AA941" s="400">
        <v>0.63803221783005715</v>
      </c>
      <c r="AB941" s="400">
        <v>0.21180186200538639</v>
      </c>
      <c r="AC941" s="404">
        <v>-0.88285691256591747</v>
      </c>
      <c r="AD941" s="607">
        <v>17039320000158</v>
      </c>
      <c r="AE941" s="401" t="s">
        <v>1809</v>
      </c>
      <c r="AF941" s="401" t="s">
        <v>1028</v>
      </c>
      <c r="AG941" s="405" t="s">
        <v>1836</v>
      </c>
      <c r="AH941" s="405" t="s">
        <v>1024</v>
      </c>
      <c r="AI941" s="405">
        <v>50000</v>
      </c>
      <c r="AJ941" s="405">
        <v>5000</v>
      </c>
      <c r="AK941" s="405">
        <v>5000</v>
      </c>
      <c r="AL941" s="400">
        <v>1.9299999999999998E-2</v>
      </c>
      <c r="AM941" s="400">
        <v>0.2</v>
      </c>
      <c r="AN941" s="400" t="s">
        <v>193</v>
      </c>
      <c r="AO941" s="401" t="s">
        <v>1678</v>
      </c>
      <c r="AP941" s="401" t="s">
        <v>24</v>
      </c>
      <c r="AQ941" s="407" t="s">
        <v>966</v>
      </c>
      <c r="AR941" s="400">
        <v>4.8250000000000003E-3</v>
      </c>
      <c r="AS941" s="400">
        <v>4.8250000000000003E-3</v>
      </c>
      <c r="AT941" s="400"/>
      <c r="AX941" s="226"/>
      <c r="AY941" s="212"/>
      <c r="AZ941" s="212"/>
      <c r="BA941" s="212"/>
      <c r="BB941" s="214"/>
      <c r="BC941" s="212"/>
      <c r="BD941" s="212"/>
      <c r="BE941" s="212"/>
      <c r="BF941" s="212"/>
      <c r="BG941" s="214"/>
      <c r="BH941" s="214"/>
      <c r="BI941" s="227"/>
      <c r="BJ941" s="227"/>
      <c r="BK941" s="227"/>
      <c r="BL941" s="214"/>
      <c r="BM941" s="214"/>
      <c r="BN941" s="214"/>
      <c r="BO941" s="214"/>
      <c r="BP941" s="214"/>
      <c r="BQ941" s="214"/>
      <c r="BR941" s="214"/>
      <c r="BS941" s="214"/>
      <c r="BT941" s="215"/>
      <c r="BU941" s="216"/>
      <c r="BV941" s="217"/>
      <c r="BW941" s="213"/>
    </row>
    <row r="942" spans="2:75" ht="15.75" customHeight="1">
      <c r="B942" s="394" t="s">
        <v>539</v>
      </c>
      <c r="C942" s="395">
        <v>34096132000180</v>
      </c>
      <c r="D942" s="396" t="s">
        <v>27</v>
      </c>
      <c r="E942" s="396" t="s">
        <v>910</v>
      </c>
      <c r="F942" s="396"/>
      <c r="G942" s="397"/>
      <c r="H942" s="397" t="s">
        <v>1183</v>
      </c>
      <c r="I942" s="397" t="s">
        <v>62</v>
      </c>
      <c r="J942" s="397" t="s">
        <v>904</v>
      </c>
      <c r="K942" s="398" t="s">
        <v>81</v>
      </c>
      <c r="L942" s="399"/>
      <c r="M942" s="399" t="s">
        <v>62</v>
      </c>
      <c r="N942" s="398">
        <v>501883</v>
      </c>
      <c r="O942" s="398" t="s">
        <v>1675</v>
      </c>
      <c r="P942" s="402">
        <v>43670</v>
      </c>
      <c r="Q942" s="403">
        <v>43120885.420000002</v>
      </c>
      <c r="R942" s="403">
        <v>62681102.796190478</v>
      </c>
      <c r="S942" s="398">
        <v>32</v>
      </c>
      <c r="T942" s="400">
        <v>-5.1430114252101866E-2</v>
      </c>
      <c r="U942" s="400">
        <v>-0.66484712513697786</v>
      </c>
      <c r="V942" s="400">
        <v>-0.12193600019047934</v>
      </c>
      <c r="W942" s="400">
        <v>-1.1953805235740267</v>
      </c>
      <c r="X942" s="400">
        <v>1.116636836289131E-2</v>
      </c>
      <c r="Y942" s="400">
        <v>8.4676599784421991E-2</v>
      </c>
      <c r="Z942" s="400">
        <v>0.11909356788483283</v>
      </c>
      <c r="AA942" s="400">
        <v>0.67696644859422839</v>
      </c>
      <c r="AB942" s="400">
        <v>0.13704929887228276</v>
      </c>
      <c r="AC942" s="404">
        <v>-1.5890835535082604</v>
      </c>
      <c r="AD942" s="607">
        <v>33601025000108</v>
      </c>
      <c r="AE942" s="401" t="s">
        <v>537</v>
      </c>
      <c r="AF942" s="401" t="s">
        <v>1018</v>
      </c>
      <c r="AG942" s="405" t="s">
        <v>1835</v>
      </c>
      <c r="AH942" s="405" t="s">
        <v>1024</v>
      </c>
      <c r="AI942" s="405">
        <v>500</v>
      </c>
      <c r="AJ942" s="405">
        <v>100</v>
      </c>
      <c r="AK942" s="405">
        <v>500</v>
      </c>
      <c r="AL942" s="400">
        <v>1.3999999999999999E-2</v>
      </c>
      <c r="AM942" s="400">
        <v>0.2</v>
      </c>
      <c r="AN942" s="400" t="s">
        <v>62</v>
      </c>
      <c r="AO942" s="401" t="s">
        <v>1678</v>
      </c>
      <c r="AP942" s="401" t="s">
        <v>24</v>
      </c>
      <c r="AQ942" s="407" t="s">
        <v>966</v>
      </c>
      <c r="AR942" s="400">
        <v>4.6666666666666662E-3</v>
      </c>
      <c r="AS942" s="400">
        <v>4.6666666666666662E-3</v>
      </c>
      <c r="AT942" s="400"/>
      <c r="AX942" s="226"/>
      <c r="AY942" s="212"/>
      <c r="AZ942" s="212"/>
      <c r="BA942" s="212"/>
      <c r="BB942" s="214"/>
      <c r="BC942" s="212"/>
      <c r="BD942" s="212"/>
      <c r="BE942" s="212"/>
      <c r="BF942" s="212"/>
      <c r="BG942" s="214"/>
      <c r="BH942" s="214"/>
      <c r="BI942" s="227"/>
      <c r="BJ942" s="227"/>
      <c r="BK942" s="227"/>
      <c r="BL942" s="214"/>
      <c r="BM942" s="214"/>
      <c r="BN942" s="214"/>
      <c r="BO942" s="214"/>
      <c r="BP942" s="214"/>
      <c r="BQ942" s="214"/>
      <c r="BR942" s="214"/>
      <c r="BS942" s="214"/>
      <c r="BT942" s="215"/>
      <c r="BU942" s="216"/>
      <c r="BV942" s="217"/>
      <c r="BW942" s="213"/>
    </row>
    <row r="943" spans="2:75" ht="15.75" customHeight="1">
      <c r="B943" s="394" t="s">
        <v>540</v>
      </c>
      <c r="C943" s="395">
        <v>1745808000160</v>
      </c>
      <c r="D943" s="396" t="s">
        <v>27</v>
      </c>
      <c r="E943" s="396" t="s">
        <v>903</v>
      </c>
      <c r="F943" s="396"/>
      <c r="G943" s="397"/>
      <c r="H943" s="397" t="s">
        <v>62</v>
      </c>
      <c r="I943" s="397" t="s">
        <v>62</v>
      </c>
      <c r="J943" s="397" t="s">
        <v>904</v>
      </c>
      <c r="K943" s="398" t="s">
        <v>81</v>
      </c>
      <c r="L943" s="399"/>
      <c r="M943" s="399" t="s">
        <v>1775</v>
      </c>
      <c r="N943" s="398">
        <v>44253</v>
      </c>
      <c r="O943" s="398" t="s">
        <v>1675</v>
      </c>
      <c r="P943" s="402">
        <v>35528</v>
      </c>
      <c r="Q943" s="403">
        <v>149982924.03</v>
      </c>
      <c r="R943" s="403">
        <v>159759570.94710317</v>
      </c>
      <c r="S943" s="398">
        <v>32</v>
      </c>
      <c r="T943" s="400">
        <v>-2.5529921608921202E-2</v>
      </c>
      <c r="U943" s="400">
        <v>-0.33003027960354941</v>
      </c>
      <c r="V943" s="400">
        <v>-9.7923199984913611E-2</v>
      </c>
      <c r="W943" s="400">
        <v>-0.95997478911195044</v>
      </c>
      <c r="X943" s="400">
        <v>-4.3988635977971979E-2</v>
      </c>
      <c r="Y943" s="400">
        <v>-0.3335738176207626</v>
      </c>
      <c r="Z943" s="400">
        <v>0.17542417978510039</v>
      </c>
      <c r="AA943" s="400">
        <v>0.99716790835854252</v>
      </c>
      <c r="AB943" s="400">
        <v>0.22447705055459971</v>
      </c>
      <c r="AC943" s="404">
        <v>-0.77983191075738978</v>
      </c>
      <c r="AD943" s="607" t="s">
        <v>62</v>
      </c>
      <c r="AE943" s="401" t="s">
        <v>541</v>
      </c>
      <c r="AF943" s="401" t="s">
        <v>1018</v>
      </c>
      <c r="AG943" s="405" t="s">
        <v>1835</v>
      </c>
      <c r="AH943" s="405" t="s">
        <v>1024</v>
      </c>
      <c r="AI943" s="405">
        <v>20000</v>
      </c>
      <c r="AJ943" s="405">
        <v>5000</v>
      </c>
      <c r="AK943" s="405">
        <v>5000</v>
      </c>
      <c r="AL943" s="400">
        <v>0.02</v>
      </c>
      <c r="AM943" s="400">
        <v>0.15</v>
      </c>
      <c r="AN943" s="400" t="s">
        <v>1086</v>
      </c>
      <c r="AO943" s="401" t="s">
        <v>1678</v>
      </c>
      <c r="AP943" s="401" t="s">
        <v>1021</v>
      </c>
      <c r="AQ943" s="407" t="s">
        <v>957</v>
      </c>
      <c r="AR943" s="400" t="s">
        <v>62</v>
      </c>
      <c r="AS943" s="400" t="s">
        <v>62</v>
      </c>
      <c r="AT943" s="400"/>
      <c r="AW943" s="226"/>
      <c r="AX943" s="226"/>
      <c r="AY943" s="212"/>
      <c r="AZ943" s="212"/>
      <c r="BA943" s="212"/>
      <c r="BB943" s="214"/>
      <c r="BC943" s="212"/>
      <c r="BD943" s="212"/>
      <c r="BE943" s="212"/>
      <c r="BF943" s="212"/>
      <c r="BG943" s="214"/>
      <c r="BH943" s="214"/>
      <c r="BI943" s="227"/>
      <c r="BJ943" s="227"/>
      <c r="BK943" s="227"/>
      <c r="BL943" s="249"/>
      <c r="BM943" s="214"/>
      <c r="BN943" s="214"/>
      <c r="BO943" s="214"/>
      <c r="BP943" s="214"/>
      <c r="BQ943" s="214"/>
      <c r="BR943" s="214"/>
      <c r="BS943" s="214"/>
      <c r="BT943" s="215"/>
      <c r="BU943" s="216"/>
      <c r="BV943" s="217"/>
      <c r="BW943" s="213"/>
    </row>
    <row r="944" spans="2:75" ht="15.75" customHeight="1">
      <c r="B944" s="394" t="s">
        <v>545</v>
      </c>
      <c r="C944" s="395">
        <v>10608762000129</v>
      </c>
      <c r="D944" s="396" t="s">
        <v>27</v>
      </c>
      <c r="E944" s="396" t="s">
        <v>903</v>
      </c>
      <c r="F944" s="396"/>
      <c r="G944" s="397"/>
      <c r="H944" s="397" t="s">
        <v>62</v>
      </c>
      <c r="I944" s="397" t="s">
        <v>62</v>
      </c>
      <c r="J944" s="397" t="s">
        <v>904</v>
      </c>
      <c r="K944" s="398" t="s">
        <v>81</v>
      </c>
      <c r="L944" s="399"/>
      <c r="M944" s="399" t="s">
        <v>62</v>
      </c>
      <c r="N944" s="398">
        <v>301116</v>
      </c>
      <c r="O944" s="398" t="s">
        <v>1675</v>
      </c>
      <c r="P944" s="402">
        <v>39966</v>
      </c>
      <c r="Q944" s="403">
        <v>173539870.44999999</v>
      </c>
      <c r="R944" s="403">
        <v>203140175.33313489</v>
      </c>
      <c r="S944" s="398">
        <v>32</v>
      </c>
      <c r="T944" s="400">
        <v>1.6251473156225993E-2</v>
      </c>
      <c r="U944" s="400">
        <v>0.21008596547529637</v>
      </c>
      <c r="V944" s="400">
        <v>-0.19427871852441703</v>
      </c>
      <c r="W944" s="400">
        <v>-1.9045810581471039</v>
      </c>
      <c r="X944" s="400">
        <v>-0.22889878121079965</v>
      </c>
      <c r="Y944" s="400">
        <v>-1.7357810397999598</v>
      </c>
      <c r="Z944" s="400">
        <v>-0.12408219869086512</v>
      </c>
      <c r="AA944" s="400">
        <v>-0.70532344335126884</v>
      </c>
      <c r="AB944" s="400">
        <v>0.21165449088464117</v>
      </c>
      <c r="AC944" s="404">
        <v>-1.3733705476152378</v>
      </c>
      <c r="AD944" s="607">
        <v>11952800000129</v>
      </c>
      <c r="AE944" s="401" t="s">
        <v>543</v>
      </c>
      <c r="AF944" s="401" t="s">
        <v>1026</v>
      </c>
      <c r="AG944" s="405" t="s">
        <v>1027</v>
      </c>
      <c r="AH944" s="405" t="s">
        <v>1024</v>
      </c>
      <c r="AI944" s="405">
        <v>5000</v>
      </c>
      <c r="AJ944" s="405">
        <v>1000</v>
      </c>
      <c r="AK944" s="405">
        <v>1000</v>
      </c>
      <c r="AL944" s="400">
        <v>1.8500000000000003E-2</v>
      </c>
      <c r="AM944" s="400">
        <v>0.2</v>
      </c>
      <c r="AN944" s="400" t="s">
        <v>964</v>
      </c>
      <c r="AO944" s="401" t="s">
        <v>1675</v>
      </c>
      <c r="AP944" s="401" t="s">
        <v>1021</v>
      </c>
      <c r="AQ944" s="407" t="s">
        <v>957</v>
      </c>
      <c r="AR944" s="400">
        <v>4.4399999999999995E-3</v>
      </c>
      <c r="AS944" s="400">
        <v>4.4399999999999995E-3</v>
      </c>
      <c r="AT944" s="400"/>
      <c r="AX944" s="226"/>
      <c r="AY944" s="212"/>
      <c r="AZ944" s="212"/>
      <c r="BA944" s="212"/>
      <c r="BB944" s="214"/>
      <c r="BC944" s="212"/>
      <c r="BD944" s="212"/>
      <c r="BE944" s="212"/>
      <c r="BF944" s="212"/>
      <c r="BG944" s="214"/>
      <c r="BH944" s="214"/>
      <c r="BI944" s="227"/>
      <c r="BJ944" s="227"/>
      <c r="BK944" s="227"/>
      <c r="BL944" s="214"/>
      <c r="BM944" s="214"/>
      <c r="BN944" s="214"/>
      <c r="BO944" s="214"/>
      <c r="BP944" s="214"/>
      <c r="BQ944" s="214"/>
      <c r="BR944" s="214"/>
      <c r="BS944" s="214"/>
      <c r="BT944" s="215"/>
      <c r="BU944" s="216"/>
      <c r="BV944" s="217"/>
      <c r="BW944" s="213"/>
    </row>
    <row r="945" spans="2:75" ht="15.75" customHeight="1">
      <c r="B945" s="394" t="s">
        <v>1656</v>
      </c>
      <c r="C945" s="395">
        <v>40226121000170</v>
      </c>
      <c r="D945" s="396" t="s">
        <v>27</v>
      </c>
      <c r="E945" s="396" t="s">
        <v>903</v>
      </c>
      <c r="F945" s="396"/>
      <c r="G945" s="397"/>
      <c r="H945" s="397" t="s">
        <v>62</v>
      </c>
      <c r="I945" s="397" t="s">
        <v>62</v>
      </c>
      <c r="J945" s="397" t="s">
        <v>904</v>
      </c>
      <c r="K945" s="398" t="s">
        <v>81</v>
      </c>
      <c r="L945" s="399"/>
      <c r="M945" s="399" t="s">
        <v>62</v>
      </c>
      <c r="N945" s="398">
        <v>652271</v>
      </c>
      <c r="O945" s="398" t="s">
        <v>1675</v>
      </c>
      <c r="P945" s="402">
        <v>44712</v>
      </c>
      <c r="Q945" s="403">
        <v>10807614.119999999</v>
      </c>
      <c r="R945" s="403" t="s">
        <v>1781</v>
      </c>
      <c r="S945" s="398">
        <v>32</v>
      </c>
      <c r="T945" s="400" t="s">
        <v>1781</v>
      </c>
      <c r="U945" s="400" t="s">
        <v>1781</v>
      </c>
      <c r="V945" s="400" t="s">
        <v>1781</v>
      </c>
      <c r="W945" s="400" t="s">
        <v>1781</v>
      </c>
      <c r="X945" s="400" t="s">
        <v>1781</v>
      </c>
      <c r="Y945" s="400" t="s">
        <v>1781</v>
      </c>
      <c r="Z945" s="400" t="s">
        <v>1781</v>
      </c>
      <c r="AA945" s="400" t="s">
        <v>1781</v>
      </c>
      <c r="AB945" s="400" t="s">
        <v>1781</v>
      </c>
      <c r="AC945" s="404" t="s">
        <v>1781</v>
      </c>
      <c r="AD945" s="607">
        <v>39344972000139</v>
      </c>
      <c r="AE945" s="401" t="s">
        <v>543</v>
      </c>
      <c r="AF945" s="401" t="s">
        <v>1026</v>
      </c>
      <c r="AG945" s="405" t="s">
        <v>1027</v>
      </c>
      <c r="AH945" s="405" t="s">
        <v>1019</v>
      </c>
      <c r="AI945" s="405">
        <v>5000</v>
      </c>
      <c r="AJ945" s="405">
        <v>1000</v>
      </c>
      <c r="AK945" s="405">
        <v>1000</v>
      </c>
      <c r="AL945" s="400">
        <v>1.3500000000000002E-2</v>
      </c>
      <c r="AM945" s="400">
        <v>0.2</v>
      </c>
      <c r="AN945" s="400" t="s">
        <v>193</v>
      </c>
      <c r="AO945" s="401" t="s">
        <v>1678</v>
      </c>
      <c r="AP945" s="401" t="s">
        <v>24</v>
      </c>
      <c r="AQ945" s="407" t="s">
        <v>966</v>
      </c>
      <c r="AR945" s="400">
        <v>4.3166666666666657E-3</v>
      </c>
      <c r="AS945" s="400">
        <v>4.3166666666666657E-3</v>
      </c>
      <c r="AT945" s="400"/>
      <c r="AX945" s="226"/>
      <c r="AY945" s="212"/>
      <c r="AZ945" s="212"/>
      <c r="BA945" s="212"/>
      <c r="BB945" s="214"/>
      <c r="BC945" s="212"/>
      <c r="BD945" s="212"/>
      <c r="BE945" s="212"/>
      <c r="BF945" s="212"/>
      <c r="BG945" s="214"/>
      <c r="BH945" s="214"/>
      <c r="BI945" s="227"/>
      <c r="BJ945" s="227"/>
      <c r="BK945" s="227"/>
      <c r="BL945" s="214"/>
      <c r="BM945" s="214"/>
      <c r="BN945" s="214"/>
      <c r="BO945" s="214"/>
      <c r="BP945" s="214"/>
      <c r="BQ945" s="214"/>
      <c r="BR945" s="214"/>
      <c r="BS945" s="214"/>
      <c r="BT945" s="215"/>
      <c r="BU945" s="216"/>
      <c r="BV945" s="217"/>
      <c r="BW945" s="213"/>
    </row>
    <row r="946" spans="2:75" ht="15.75" customHeight="1">
      <c r="B946" s="394" t="s">
        <v>850</v>
      </c>
      <c r="C946" s="395">
        <v>39703177000190</v>
      </c>
      <c r="D946" s="396" t="s">
        <v>27</v>
      </c>
      <c r="E946" s="396" t="s">
        <v>903</v>
      </c>
      <c r="F946" s="396"/>
      <c r="G946" s="397"/>
      <c r="H946" s="397" t="s">
        <v>62</v>
      </c>
      <c r="I946" s="397" t="s">
        <v>62</v>
      </c>
      <c r="J946" s="397" t="s">
        <v>904</v>
      </c>
      <c r="K946" s="398" t="s">
        <v>81</v>
      </c>
      <c r="L946" s="399"/>
      <c r="M946" s="399" t="s">
        <v>1775</v>
      </c>
      <c r="N946" s="398">
        <v>568546</v>
      </c>
      <c r="O946" s="398" t="s">
        <v>1675</v>
      </c>
      <c r="P946" s="402">
        <v>44186</v>
      </c>
      <c r="Q946" s="403">
        <v>56637076.280000001</v>
      </c>
      <c r="R946" s="403">
        <v>55963470.553769864</v>
      </c>
      <c r="S946" s="398">
        <v>32</v>
      </c>
      <c r="T946" s="400">
        <v>0.19985464601568914</v>
      </c>
      <c r="U946" s="400">
        <v>2.5835600169480277</v>
      </c>
      <c r="V946" s="400">
        <v>0.14614778962782893</v>
      </c>
      <c r="W946" s="400">
        <v>1.4327370178749019</v>
      </c>
      <c r="X946" s="400" t="s">
        <v>1781</v>
      </c>
      <c r="Y946" s="400" t="s">
        <v>1781</v>
      </c>
      <c r="Z946" s="400" t="s">
        <v>1781</v>
      </c>
      <c r="AA946" s="400" t="s">
        <v>1781</v>
      </c>
      <c r="AB946" s="400">
        <v>0.1838813781164178</v>
      </c>
      <c r="AC946" s="404">
        <v>0.30525537567700811</v>
      </c>
      <c r="AD946" s="607">
        <v>39344972000139</v>
      </c>
      <c r="AE946" s="401" t="s">
        <v>543</v>
      </c>
      <c r="AF946" s="401" t="s">
        <v>1026</v>
      </c>
      <c r="AG946" s="405" t="s">
        <v>1027</v>
      </c>
      <c r="AH946" s="405" t="s">
        <v>1019</v>
      </c>
      <c r="AI946" s="405">
        <v>5000</v>
      </c>
      <c r="AJ946" s="405">
        <v>1000</v>
      </c>
      <c r="AK946" s="405">
        <v>1000</v>
      </c>
      <c r="AL946" s="400">
        <v>6.9999999999999993E-3</v>
      </c>
      <c r="AM946" s="400">
        <v>0.1</v>
      </c>
      <c r="AN946" s="400" t="s">
        <v>193</v>
      </c>
      <c r="AO946" s="401" t="s">
        <v>1678</v>
      </c>
      <c r="AP946" s="401" t="s">
        <v>1021</v>
      </c>
      <c r="AQ946" s="407" t="s">
        <v>957</v>
      </c>
      <c r="AR946" s="400">
        <v>1.9833333333333335E-3</v>
      </c>
      <c r="AS946" s="400">
        <v>1.9833333333333335E-3</v>
      </c>
      <c r="AT946" s="400"/>
      <c r="AX946" s="226"/>
      <c r="AY946" s="212"/>
      <c r="AZ946" s="212"/>
      <c r="BA946" s="212"/>
      <c r="BB946" s="214"/>
      <c r="BC946" s="212"/>
      <c r="BD946" s="212"/>
      <c r="BE946" s="212"/>
      <c r="BF946" s="212"/>
      <c r="BG946" s="214"/>
      <c r="BH946" s="214"/>
      <c r="BI946" s="227"/>
      <c r="BJ946" s="227"/>
      <c r="BK946" s="227"/>
      <c r="BL946" s="214"/>
      <c r="BM946" s="214"/>
      <c r="BN946" s="214"/>
      <c r="BO946" s="214"/>
      <c r="BP946" s="214"/>
      <c r="BQ946" s="214"/>
      <c r="BR946" s="214"/>
      <c r="BS946" s="214"/>
      <c r="BT946" s="215"/>
      <c r="BU946" s="216"/>
      <c r="BV946" s="217"/>
      <c r="BW946" s="213"/>
    </row>
    <row r="947" spans="2:75" ht="15.75" customHeight="1">
      <c r="B947" s="394" t="s">
        <v>1468</v>
      </c>
      <c r="C947" s="395">
        <v>44417598000194</v>
      </c>
      <c r="D947" s="396" t="s">
        <v>27</v>
      </c>
      <c r="E947" s="396" t="s">
        <v>910</v>
      </c>
      <c r="F947" s="396"/>
      <c r="G947" s="397"/>
      <c r="H947" s="397" t="s">
        <v>1693</v>
      </c>
      <c r="I947" s="397" t="s">
        <v>62</v>
      </c>
      <c r="J947" s="397" t="s">
        <v>904</v>
      </c>
      <c r="K947" s="398" t="s">
        <v>81</v>
      </c>
      <c r="L947" s="399"/>
      <c r="M947" s="399" t="s">
        <v>62</v>
      </c>
      <c r="N947" s="398">
        <v>640581</v>
      </c>
      <c r="O947" s="398" t="s">
        <v>1675</v>
      </c>
      <c r="P947" s="402">
        <v>44617</v>
      </c>
      <c r="Q947" s="403">
        <v>12644658.140000001</v>
      </c>
      <c r="R947" s="403" t="s">
        <v>1781</v>
      </c>
      <c r="S947" s="398">
        <v>32</v>
      </c>
      <c r="T947" s="400" t="s">
        <v>1781</v>
      </c>
      <c r="U947" s="400" t="s">
        <v>1781</v>
      </c>
      <c r="V947" s="400" t="s">
        <v>1781</v>
      </c>
      <c r="W947" s="400" t="s">
        <v>1781</v>
      </c>
      <c r="X947" s="400" t="s">
        <v>1781</v>
      </c>
      <c r="Y947" s="400" t="s">
        <v>1781</v>
      </c>
      <c r="Z947" s="400" t="s">
        <v>1781</v>
      </c>
      <c r="AA947" s="400" t="s">
        <v>1781</v>
      </c>
      <c r="AB947" s="400" t="s">
        <v>1781</v>
      </c>
      <c r="AC947" s="404" t="s">
        <v>1781</v>
      </c>
      <c r="AD947" s="607">
        <v>44967401000190</v>
      </c>
      <c r="AE947" s="401" t="s">
        <v>547</v>
      </c>
      <c r="AF947" s="401" t="s">
        <v>1018</v>
      </c>
      <c r="AG947" s="405" t="s">
        <v>1835</v>
      </c>
      <c r="AH947" s="405" t="s">
        <v>1024</v>
      </c>
      <c r="AI947" s="405">
        <v>100</v>
      </c>
      <c r="AJ947" s="405">
        <v>50</v>
      </c>
      <c r="AK947" s="405">
        <v>100</v>
      </c>
      <c r="AL947" s="400">
        <v>1.84E-2</v>
      </c>
      <c r="AM947" s="400">
        <v>0.2</v>
      </c>
      <c r="AN947" s="400" t="s">
        <v>1798</v>
      </c>
      <c r="AO947" s="401" t="s">
        <v>1678</v>
      </c>
      <c r="AP947" s="401" t="s">
        <v>24</v>
      </c>
      <c r="AQ947" s="407" t="s">
        <v>966</v>
      </c>
      <c r="AR947" s="400">
        <v>4.9680000000000002E-3</v>
      </c>
      <c r="AS947" s="400">
        <v>4.9680000000000002E-3</v>
      </c>
      <c r="AT947" s="400"/>
      <c r="AX947" s="226"/>
      <c r="AY947" s="212"/>
      <c r="AZ947" s="212"/>
      <c r="BA947" s="212"/>
      <c r="BB947" s="214"/>
      <c r="BC947" s="212"/>
      <c r="BD947" s="212"/>
      <c r="BE947" s="212"/>
      <c r="BF947" s="212"/>
      <c r="BG947" s="214"/>
      <c r="BH947" s="214"/>
      <c r="BI947" s="227"/>
      <c r="BJ947" s="227"/>
      <c r="BK947" s="227"/>
      <c r="BL947" s="214"/>
      <c r="BM947" s="214"/>
      <c r="BN947" s="214"/>
      <c r="BO947" s="214"/>
      <c r="BP947" s="214"/>
      <c r="BQ947" s="214"/>
      <c r="BR947" s="214"/>
      <c r="BS947" s="214"/>
      <c r="BT947" s="215"/>
      <c r="BU947" s="216"/>
      <c r="BV947" s="217"/>
      <c r="BW947" s="213"/>
    </row>
    <row r="948" spans="2:75" ht="15.75" customHeight="1">
      <c r="B948" s="394" t="s">
        <v>1476</v>
      </c>
      <c r="C948" s="395">
        <v>27347332000101</v>
      </c>
      <c r="D948" s="396" t="s">
        <v>27</v>
      </c>
      <c r="E948" s="396" t="s">
        <v>910</v>
      </c>
      <c r="F948" s="396"/>
      <c r="G948" s="397"/>
      <c r="H948" s="397" t="s">
        <v>1693</v>
      </c>
      <c r="I948" s="397" t="s">
        <v>62</v>
      </c>
      <c r="J948" s="397" t="s">
        <v>904</v>
      </c>
      <c r="K948" s="398" t="s">
        <v>81</v>
      </c>
      <c r="L948" s="399"/>
      <c r="M948" s="399" t="s">
        <v>62</v>
      </c>
      <c r="N948" s="398">
        <v>451584</v>
      </c>
      <c r="O948" s="398" t="s">
        <v>1675</v>
      </c>
      <c r="P948" s="402">
        <v>43012</v>
      </c>
      <c r="Q948" s="403">
        <v>56493212.030000001</v>
      </c>
      <c r="R948" s="403">
        <v>72311968.954404801</v>
      </c>
      <c r="S948" s="398">
        <v>32</v>
      </c>
      <c r="T948" s="400">
        <v>-1.1755728786904229E-2</v>
      </c>
      <c r="U948" s="400">
        <v>-0.15196860052753766</v>
      </c>
      <c r="V948" s="400">
        <v>-0.16925702024451594</v>
      </c>
      <c r="W948" s="400">
        <v>-1.6592847490684428</v>
      </c>
      <c r="X948" s="400">
        <v>-6.1047659251238895E-2</v>
      </c>
      <c r="Y948" s="400">
        <v>-0.46293549005349416</v>
      </c>
      <c r="Z948" s="400">
        <v>0.14208082472903039</v>
      </c>
      <c r="AA948" s="400">
        <v>0.80763346869550157</v>
      </c>
      <c r="AB948" s="400">
        <v>0.25597484912364082</v>
      </c>
      <c r="AC948" s="404">
        <v>-0.97573182931168234</v>
      </c>
      <c r="AD948" s="607">
        <v>32772397000126</v>
      </c>
      <c r="AE948" s="401" t="s">
        <v>554</v>
      </c>
      <c r="AF948" s="401" t="s">
        <v>1028</v>
      </c>
      <c r="AG948" s="405" t="s">
        <v>1836</v>
      </c>
      <c r="AH948" s="405" t="s">
        <v>1024</v>
      </c>
      <c r="AI948" s="405">
        <v>50000</v>
      </c>
      <c r="AJ948" s="405">
        <v>25000</v>
      </c>
      <c r="AK948" s="405">
        <v>25000</v>
      </c>
      <c r="AL948" s="400">
        <v>1.8000000000000002E-2</v>
      </c>
      <c r="AM948" s="400">
        <v>0.2</v>
      </c>
      <c r="AN948" s="400" t="s">
        <v>1798</v>
      </c>
      <c r="AO948" s="401" t="s">
        <v>1678</v>
      </c>
      <c r="AP948" s="401" t="s">
        <v>24</v>
      </c>
      <c r="AQ948" s="407" t="s">
        <v>966</v>
      </c>
      <c r="AR948" s="400">
        <v>4.7999999999999996E-3</v>
      </c>
      <c r="AS948" s="400">
        <v>4.7999999999999996E-3</v>
      </c>
      <c r="AT948" s="400"/>
      <c r="AX948" s="226"/>
      <c r="AY948" s="212"/>
      <c r="AZ948" s="212"/>
      <c r="BA948" s="212"/>
      <c r="BB948" s="214"/>
      <c r="BC948" s="212"/>
      <c r="BD948" s="212"/>
      <c r="BE948" s="212"/>
      <c r="BF948" s="212"/>
      <c r="BG948" s="214"/>
      <c r="BH948" s="214"/>
      <c r="BI948" s="227"/>
      <c r="BJ948" s="227"/>
      <c r="BK948" s="227"/>
      <c r="BL948" s="214"/>
      <c r="BM948" s="214"/>
      <c r="BN948" s="214"/>
      <c r="BO948" s="214"/>
      <c r="BP948" s="214"/>
      <c r="BQ948" s="214"/>
      <c r="BR948" s="214"/>
      <c r="BS948" s="214"/>
      <c r="BT948" s="215"/>
      <c r="BU948" s="216"/>
      <c r="BV948" s="217"/>
      <c r="BW948" s="213"/>
    </row>
    <row r="949" spans="2:75" ht="15.75" customHeight="1">
      <c r="B949" s="394" t="s">
        <v>1485</v>
      </c>
      <c r="C949" s="395">
        <v>16987508000165</v>
      </c>
      <c r="D949" s="396" t="s">
        <v>27</v>
      </c>
      <c r="E949" s="396" t="s">
        <v>903</v>
      </c>
      <c r="F949" s="396"/>
      <c r="G949" s="397"/>
      <c r="H949" s="397" t="s">
        <v>62</v>
      </c>
      <c r="I949" s="397" t="s">
        <v>62</v>
      </c>
      <c r="J949" s="397" t="s">
        <v>904</v>
      </c>
      <c r="K949" s="398" t="s">
        <v>81</v>
      </c>
      <c r="L949" s="399"/>
      <c r="M949" s="399" t="s">
        <v>62</v>
      </c>
      <c r="N949" s="398">
        <v>345865</v>
      </c>
      <c r="O949" s="398" t="s">
        <v>1675</v>
      </c>
      <c r="P949" s="402">
        <v>41519</v>
      </c>
      <c r="Q949" s="403">
        <v>129520444.29000001</v>
      </c>
      <c r="R949" s="403">
        <v>157433043.76559526</v>
      </c>
      <c r="S949" s="398">
        <v>32</v>
      </c>
      <c r="T949" s="400">
        <v>-0.1428139590266283</v>
      </c>
      <c r="U949" s="400">
        <v>-1.846183922961119</v>
      </c>
      <c r="V949" s="400">
        <v>-0.29976545080340578</v>
      </c>
      <c r="W949" s="400">
        <v>-2.9387037541908625</v>
      </c>
      <c r="X949" s="400">
        <v>-0.29107679360319016</v>
      </c>
      <c r="Y949" s="400">
        <v>-2.20728820306338</v>
      </c>
      <c r="Z949" s="400">
        <v>-0.27130867388664393</v>
      </c>
      <c r="AA949" s="400">
        <v>-1.5422064574592522</v>
      </c>
      <c r="AB949" s="400">
        <v>0.23609299380875737</v>
      </c>
      <c r="AC949" s="404">
        <v>-1.8019506178287126</v>
      </c>
      <c r="AD949" s="607" t="s">
        <v>62</v>
      </c>
      <c r="AE949" s="401" t="s">
        <v>560</v>
      </c>
      <c r="AF949" s="401" t="s">
        <v>1028</v>
      </c>
      <c r="AG949" s="405" t="s">
        <v>1836</v>
      </c>
      <c r="AH949" s="405" t="s">
        <v>1019</v>
      </c>
      <c r="AI949" s="405">
        <v>1000</v>
      </c>
      <c r="AJ949" s="405">
        <v>100</v>
      </c>
      <c r="AK949" s="405">
        <v>1000</v>
      </c>
      <c r="AL949" s="400">
        <v>0.02</v>
      </c>
      <c r="AM949" s="400">
        <v>0.2</v>
      </c>
      <c r="AN949" s="400" t="s">
        <v>1798</v>
      </c>
      <c r="AO949" s="401" t="s">
        <v>1678</v>
      </c>
      <c r="AP949" s="401" t="s">
        <v>1021</v>
      </c>
      <c r="AQ949" s="407" t="s">
        <v>963</v>
      </c>
      <c r="AR949" s="400">
        <v>5.3333333333333332E-3</v>
      </c>
      <c r="AS949" s="400">
        <v>5.3333333333333332E-3</v>
      </c>
      <c r="AT949" s="400"/>
      <c r="AX949" s="226"/>
      <c r="AY949" s="212"/>
      <c r="AZ949" s="212"/>
      <c r="BA949" s="212"/>
      <c r="BB949" s="214"/>
      <c r="BC949" s="212"/>
      <c r="BD949" s="212"/>
      <c r="BE949" s="212"/>
      <c r="BF949" s="212"/>
      <c r="BG949" s="214"/>
      <c r="BH949" s="214"/>
      <c r="BI949" s="227"/>
      <c r="BJ949" s="227"/>
      <c r="BK949" s="227"/>
      <c r="BL949" s="214"/>
      <c r="BM949" s="214"/>
      <c r="BN949" s="214"/>
      <c r="BO949" s="214"/>
      <c r="BP949" s="214"/>
      <c r="BQ949" s="214"/>
      <c r="BR949" s="214"/>
      <c r="BS949" s="214"/>
      <c r="BT949" s="215"/>
      <c r="BU949" s="216"/>
      <c r="BV949" s="217"/>
      <c r="BW949" s="213"/>
    </row>
    <row r="950" spans="2:75" ht="15.75" customHeight="1">
      <c r="B950" s="394" t="s">
        <v>1486</v>
      </c>
      <c r="C950" s="395">
        <v>42870843000199</v>
      </c>
      <c r="D950" s="396" t="s">
        <v>27</v>
      </c>
      <c r="E950" s="396" t="s">
        <v>903</v>
      </c>
      <c r="F950" s="396"/>
      <c r="G950" s="397"/>
      <c r="H950" s="397" t="s">
        <v>62</v>
      </c>
      <c r="I950" s="397" t="s">
        <v>62</v>
      </c>
      <c r="J950" s="397" t="s">
        <v>904</v>
      </c>
      <c r="K950" s="398" t="s">
        <v>81</v>
      </c>
      <c r="L950" s="399"/>
      <c r="M950" s="399" t="s">
        <v>62</v>
      </c>
      <c r="N950" s="398">
        <v>619922</v>
      </c>
      <c r="O950" s="398" t="s">
        <v>1675</v>
      </c>
      <c r="P950" s="402">
        <v>44497</v>
      </c>
      <c r="Q950" s="403">
        <v>20923115.079999998</v>
      </c>
      <c r="R950" s="403" t="s">
        <v>1781</v>
      </c>
      <c r="S950" s="398">
        <v>32</v>
      </c>
      <c r="T950" s="400">
        <v>-4.0802011973824825E-2</v>
      </c>
      <c r="U950" s="400">
        <v>-0.52745557257814846</v>
      </c>
      <c r="V950" s="400" t="s">
        <v>1781</v>
      </c>
      <c r="W950" s="400" t="s">
        <v>1781</v>
      </c>
      <c r="X950" s="400" t="s">
        <v>1781</v>
      </c>
      <c r="Y950" s="400" t="s">
        <v>1781</v>
      </c>
      <c r="Z950" s="400" t="s">
        <v>1781</v>
      </c>
      <c r="AA950" s="400" t="s">
        <v>1781</v>
      </c>
      <c r="AB950" s="400" t="s">
        <v>1781</v>
      </c>
      <c r="AC950" s="404" t="s">
        <v>1781</v>
      </c>
      <c r="AD950" s="607" t="s">
        <v>62</v>
      </c>
      <c r="AE950" s="401" t="s">
        <v>560</v>
      </c>
      <c r="AF950" s="401" t="s">
        <v>1028</v>
      </c>
      <c r="AG950" s="405" t="s">
        <v>1836</v>
      </c>
      <c r="AH950" s="405" t="s">
        <v>1024</v>
      </c>
      <c r="AI950" s="405">
        <v>1000</v>
      </c>
      <c r="AJ950" s="405">
        <v>100</v>
      </c>
      <c r="AK950" s="405">
        <v>1000</v>
      </c>
      <c r="AL950" s="400">
        <v>0.02</v>
      </c>
      <c r="AM950" s="400">
        <v>0.2</v>
      </c>
      <c r="AN950" s="400" t="s">
        <v>1798</v>
      </c>
      <c r="AO950" s="401" t="s">
        <v>1678</v>
      </c>
      <c r="AP950" s="401" t="s">
        <v>1021</v>
      </c>
      <c r="AQ950" s="407" t="s">
        <v>957</v>
      </c>
      <c r="AR950" s="400">
        <v>6.0000000000000001E-3</v>
      </c>
      <c r="AS950" s="400">
        <v>6.0000000000000001E-3</v>
      </c>
      <c r="AT950" s="400"/>
      <c r="AW950" s="226"/>
      <c r="AX950" s="226"/>
      <c r="AY950" s="212"/>
      <c r="AZ950" s="212"/>
      <c r="BA950" s="212"/>
      <c r="BB950" s="214"/>
      <c r="BC950" s="212"/>
      <c r="BD950" s="212"/>
      <c r="BE950" s="212"/>
      <c r="BF950" s="212"/>
      <c r="BG950" s="214"/>
      <c r="BH950" s="214"/>
      <c r="BI950" s="227"/>
      <c r="BJ950" s="227"/>
      <c r="BK950" s="227"/>
      <c r="BL950" s="249"/>
      <c r="BM950" s="214"/>
      <c r="BN950" s="214"/>
      <c r="BO950" s="214"/>
      <c r="BP950" s="214"/>
      <c r="BQ950" s="214"/>
      <c r="BR950" s="214"/>
      <c r="BS950" s="214"/>
      <c r="BT950" s="215"/>
      <c r="BU950" s="216"/>
      <c r="BV950" s="217"/>
      <c r="BW950" s="213"/>
    </row>
    <row r="951" spans="2:75" ht="15.75" customHeight="1">
      <c r="B951" s="394" t="s">
        <v>561</v>
      </c>
      <c r="C951" s="395">
        <v>35726581000128</v>
      </c>
      <c r="D951" s="396" t="s">
        <v>27</v>
      </c>
      <c r="E951" s="396" t="s">
        <v>903</v>
      </c>
      <c r="F951" s="396"/>
      <c r="G951" s="397"/>
      <c r="H951" s="397" t="s">
        <v>62</v>
      </c>
      <c r="I951" s="397" t="s">
        <v>62</v>
      </c>
      <c r="J951" s="397" t="s">
        <v>904</v>
      </c>
      <c r="K951" s="398" t="s">
        <v>81</v>
      </c>
      <c r="L951" s="399"/>
      <c r="M951" s="399" t="s">
        <v>1775</v>
      </c>
      <c r="N951" s="398">
        <v>520101</v>
      </c>
      <c r="O951" s="398" t="s">
        <v>1675</v>
      </c>
      <c r="P951" s="402">
        <v>43829</v>
      </c>
      <c r="Q951" s="403">
        <v>8193661.5</v>
      </c>
      <c r="R951" s="403">
        <v>9921374.5008730125</v>
      </c>
      <c r="S951" s="398">
        <v>32</v>
      </c>
      <c r="T951" s="400">
        <v>-1.9538891982216255E-2</v>
      </c>
      <c r="U951" s="400">
        <v>-0.25258307028177618</v>
      </c>
      <c r="V951" s="400">
        <v>-0.14866011540720114</v>
      </c>
      <c r="W951" s="400">
        <v>-1.4573662110651258</v>
      </c>
      <c r="X951" s="400">
        <v>4.2734010649797094E-2</v>
      </c>
      <c r="Y951" s="400">
        <v>0.32405976584128543</v>
      </c>
      <c r="Z951" s="400" t="s">
        <v>1781</v>
      </c>
      <c r="AA951" s="400" t="s">
        <v>1781</v>
      </c>
      <c r="AB951" s="400">
        <v>0.25309431880507899</v>
      </c>
      <c r="AC951" s="404">
        <v>-0.89308700590134971</v>
      </c>
      <c r="AD951" s="607">
        <v>41867101000141</v>
      </c>
      <c r="AE951" s="401" t="s">
        <v>96</v>
      </c>
      <c r="AF951" s="401" t="s">
        <v>1023</v>
      </c>
      <c r="AG951" s="405" t="s">
        <v>96</v>
      </c>
      <c r="AH951" s="405" t="s">
        <v>1024</v>
      </c>
      <c r="AI951" s="405">
        <v>100</v>
      </c>
      <c r="AJ951" s="405">
        <v>100</v>
      </c>
      <c r="AK951" s="405">
        <v>100</v>
      </c>
      <c r="AL951" s="400">
        <v>0.02</v>
      </c>
      <c r="AM951" s="400">
        <v>0.2</v>
      </c>
      <c r="AN951" s="400" t="s">
        <v>1086</v>
      </c>
      <c r="AO951" s="401" t="s">
        <v>1678</v>
      </c>
      <c r="AP951" s="401" t="s">
        <v>1021</v>
      </c>
      <c r="AQ951" s="407" t="s">
        <v>957</v>
      </c>
      <c r="AR951" s="400">
        <v>3.3333333333333331E-3</v>
      </c>
      <c r="AS951" s="400">
        <v>3.3333333333333331E-3</v>
      </c>
      <c r="AT951" s="400"/>
      <c r="AW951" s="226"/>
      <c r="AX951" s="226"/>
      <c r="AY951" s="212"/>
      <c r="AZ951" s="212"/>
      <c r="BA951" s="212"/>
      <c r="BB951" s="214"/>
      <c r="BC951" s="212"/>
      <c r="BD951" s="212"/>
      <c r="BE951" s="212"/>
      <c r="BF951" s="212"/>
      <c r="BG951" s="214"/>
      <c r="BH951" s="214"/>
      <c r="BI951" s="227"/>
      <c r="BJ951" s="227"/>
      <c r="BK951" s="227"/>
      <c r="BL951" s="249"/>
      <c r="BM951" s="214"/>
      <c r="BN951" s="214"/>
      <c r="BO951" s="214"/>
      <c r="BP951" s="214"/>
      <c r="BQ951" s="214"/>
      <c r="BR951" s="214"/>
      <c r="BS951" s="214"/>
      <c r="BT951" s="215"/>
      <c r="BU951" s="216"/>
      <c r="BV951" s="217"/>
      <c r="BW951" s="213"/>
    </row>
    <row r="952" spans="2:75" ht="15.75" customHeight="1">
      <c r="B952" s="394" t="s">
        <v>1492</v>
      </c>
      <c r="C952" s="395">
        <v>21732619000160</v>
      </c>
      <c r="D952" s="396" t="s">
        <v>18</v>
      </c>
      <c r="E952" s="396" t="s">
        <v>916</v>
      </c>
      <c r="F952" s="396"/>
      <c r="G952" s="397"/>
      <c r="H952" s="397" t="s">
        <v>62</v>
      </c>
      <c r="I952" s="397" t="s">
        <v>62</v>
      </c>
      <c r="J952" s="397" t="s">
        <v>998</v>
      </c>
      <c r="K952" s="398" t="s">
        <v>81</v>
      </c>
      <c r="L952" s="399"/>
      <c r="M952" s="399" t="s">
        <v>62</v>
      </c>
      <c r="N952" s="398">
        <v>395102</v>
      </c>
      <c r="O952" s="398" t="s">
        <v>1675</v>
      </c>
      <c r="P952" s="402">
        <v>42130</v>
      </c>
      <c r="Q952" s="403">
        <v>44459939.899999999</v>
      </c>
      <c r="R952" s="403">
        <v>69385433.221944451</v>
      </c>
      <c r="S952" s="398">
        <v>32</v>
      </c>
      <c r="T952" s="400">
        <v>-1.5744526588225005E-3</v>
      </c>
      <c r="U952" s="400">
        <v>-2.0353256824422294E-2</v>
      </c>
      <c r="V952" s="400">
        <v>-1.9861141477815036E-2</v>
      </c>
      <c r="W952" s="400">
        <v>-0.19470559688230682</v>
      </c>
      <c r="X952" s="400">
        <v>0.18332929038453738</v>
      </c>
      <c r="Y952" s="400">
        <v>1.3902193126856508</v>
      </c>
      <c r="Z952" s="400">
        <v>0.17906195832545513</v>
      </c>
      <c r="AA952" s="400">
        <v>1.0178462209070229</v>
      </c>
      <c r="AB952" s="400">
        <v>3.9438768350297103E-2</v>
      </c>
      <c r="AC952" s="404">
        <v>-2.952342931281716</v>
      </c>
      <c r="AD952" s="607" t="s">
        <v>62</v>
      </c>
      <c r="AE952" s="401" t="s">
        <v>565</v>
      </c>
      <c r="AF952" s="401" t="s">
        <v>1018</v>
      </c>
      <c r="AG952" s="405" t="s">
        <v>1835</v>
      </c>
      <c r="AH952" s="405" t="s">
        <v>1019</v>
      </c>
      <c r="AI952" s="405">
        <v>500</v>
      </c>
      <c r="AJ952" s="405">
        <v>500</v>
      </c>
      <c r="AK952" s="405">
        <v>500</v>
      </c>
      <c r="AL952" s="400">
        <v>0.01</v>
      </c>
      <c r="AM952" s="400">
        <v>0.2</v>
      </c>
      <c r="AN952" s="400" t="s">
        <v>62</v>
      </c>
      <c r="AO952" s="401" t="s">
        <v>1678</v>
      </c>
      <c r="AP952" s="401" t="s">
        <v>24</v>
      </c>
      <c r="AQ952" s="407" t="s">
        <v>977</v>
      </c>
      <c r="AR952" s="400">
        <v>3.1113333333333331E-3</v>
      </c>
      <c r="AS952" s="400">
        <v>3.1113333333333331E-3</v>
      </c>
      <c r="AT952" s="400"/>
      <c r="AW952" s="226"/>
      <c r="AX952" s="226"/>
      <c r="AY952" s="212"/>
      <c r="AZ952" s="212"/>
      <c r="BA952" s="212"/>
      <c r="BB952" s="214"/>
      <c r="BC952" s="212"/>
      <c r="BD952" s="212"/>
      <c r="BE952" s="212"/>
      <c r="BF952" s="212"/>
      <c r="BG952" s="214"/>
      <c r="BH952" s="214"/>
      <c r="BI952" s="227"/>
      <c r="BJ952" s="227"/>
      <c r="BK952" s="227"/>
      <c r="BL952" s="249"/>
      <c r="BM952" s="214"/>
      <c r="BN952" s="214"/>
      <c r="BO952" s="214"/>
      <c r="BP952" s="214"/>
      <c r="BQ952" s="214"/>
      <c r="BR952" s="214"/>
      <c r="BS952" s="214"/>
      <c r="BT952" s="215"/>
      <c r="BU952" s="216"/>
      <c r="BV952" s="217"/>
      <c r="BW952" s="213"/>
    </row>
    <row r="953" spans="2:75" ht="15.75" customHeight="1">
      <c r="B953" s="394" t="s">
        <v>1496</v>
      </c>
      <c r="C953" s="395">
        <v>45560944000151</v>
      </c>
      <c r="D953" s="396" t="s">
        <v>27</v>
      </c>
      <c r="E953" s="396" t="s">
        <v>903</v>
      </c>
      <c r="F953" s="396"/>
      <c r="G953" s="397"/>
      <c r="H953" s="397" t="s">
        <v>62</v>
      </c>
      <c r="I953" s="397" t="s">
        <v>62</v>
      </c>
      <c r="J953" s="397" t="s">
        <v>907</v>
      </c>
      <c r="K953" s="398" t="s">
        <v>81</v>
      </c>
      <c r="L953" s="399"/>
      <c r="M953" s="399" t="s">
        <v>1775</v>
      </c>
      <c r="N953" s="398">
        <v>646547</v>
      </c>
      <c r="O953" s="398" t="s">
        <v>1675</v>
      </c>
      <c r="P953" s="402">
        <v>44673</v>
      </c>
      <c r="Q953" s="403">
        <v>7905837.8700000001</v>
      </c>
      <c r="R953" s="403" t="s">
        <v>1781</v>
      </c>
      <c r="S953" s="398">
        <v>32</v>
      </c>
      <c r="T953" s="400" t="s">
        <v>1781</v>
      </c>
      <c r="U953" s="400" t="s">
        <v>1781</v>
      </c>
      <c r="V953" s="400" t="s">
        <v>1781</v>
      </c>
      <c r="W953" s="400" t="s">
        <v>1781</v>
      </c>
      <c r="X953" s="400" t="s">
        <v>1781</v>
      </c>
      <c r="Y953" s="400" t="s">
        <v>1781</v>
      </c>
      <c r="Z953" s="400" t="s">
        <v>1781</v>
      </c>
      <c r="AA953" s="400" t="s">
        <v>1781</v>
      </c>
      <c r="AB953" s="400" t="s">
        <v>1781</v>
      </c>
      <c r="AC953" s="404" t="s">
        <v>1781</v>
      </c>
      <c r="AD953" s="607" t="s">
        <v>62</v>
      </c>
      <c r="AE953" s="401" t="s">
        <v>571</v>
      </c>
      <c r="AF953" s="401" t="s">
        <v>1018</v>
      </c>
      <c r="AG953" s="405" t="s">
        <v>1835</v>
      </c>
      <c r="AH953" s="405" t="s">
        <v>1019</v>
      </c>
      <c r="AI953" s="405">
        <v>50000</v>
      </c>
      <c r="AJ953" s="405">
        <v>0</v>
      </c>
      <c r="AK953" s="405">
        <v>0</v>
      </c>
      <c r="AL953" s="400">
        <v>1.6299999999999999E-2</v>
      </c>
      <c r="AM953" s="400">
        <v>0.2</v>
      </c>
      <c r="AN953" s="400" t="s">
        <v>1798</v>
      </c>
      <c r="AO953" s="401" t="s">
        <v>1675</v>
      </c>
      <c r="AP953" s="401" t="s">
        <v>1021</v>
      </c>
      <c r="AQ953" s="407" t="s">
        <v>992</v>
      </c>
      <c r="AR953" s="400" t="s">
        <v>62</v>
      </c>
      <c r="AS953" s="400" t="s">
        <v>62</v>
      </c>
      <c r="AT953" s="400"/>
      <c r="AX953" s="226"/>
      <c r="AY953" s="212"/>
      <c r="AZ953" s="212"/>
      <c r="BA953" s="212"/>
      <c r="BB953" s="214"/>
      <c r="BC953" s="212"/>
      <c r="BD953" s="212"/>
      <c r="BE953" s="212"/>
      <c r="BF953" s="212"/>
      <c r="BG953" s="214"/>
      <c r="BH953" s="214"/>
      <c r="BI953" s="227"/>
      <c r="BJ953" s="227"/>
      <c r="BK953" s="227"/>
      <c r="BL953" s="214"/>
      <c r="BM953" s="214"/>
      <c r="BN953" s="214"/>
      <c r="BO953" s="214"/>
      <c r="BP953" s="214"/>
      <c r="BQ953" s="214"/>
      <c r="BR953" s="214"/>
      <c r="BS953" s="214"/>
      <c r="BT953" s="215"/>
      <c r="BU953" s="216"/>
      <c r="BV953" s="217"/>
      <c r="BW953" s="213"/>
    </row>
    <row r="954" spans="2:75" ht="15.75" customHeight="1">
      <c r="B954" s="394" t="s">
        <v>572</v>
      </c>
      <c r="C954" s="395">
        <v>20468028000165</v>
      </c>
      <c r="D954" s="396" t="s">
        <v>27</v>
      </c>
      <c r="E954" s="396" t="s">
        <v>903</v>
      </c>
      <c r="F954" s="396"/>
      <c r="G954" s="397"/>
      <c r="H954" s="397" t="s">
        <v>62</v>
      </c>
      <c r="I954" s="397" t="s">
        <v>62</v>
      </c>
      <c r="J954" s="397" t="s">
        <v>904</v>
      </c>
      <c r="K954" s="398" t="s">
        <v>81</v>
      </c>
      <c r="L954" s="399"/>
      <c r="M954" s="399" t="s">
        <v>62</v>
      </c>
      <c r="N954" s="398">
        <v>383872</v>
      </c>
      <c r="O954" s="398" t="s">
        <v>1675</v>
      </c>
      <c r="P954" s="402">
        <v>41974</v>
      </c>
      <c r="Q954" s="403">
        <v>72016689.989999995</v>
      </c>
      <c r="R954" s="403">
        <v>81074422.520158708</v>
      </c>
      <c r="S954" s="398">
        <v>32</v>
      </c>
      <c r="T954" s="400">
        <v>7.9949631324609971E-2</v>
      </c>
      <c r="U954" s="400">
        <v>1.0335244888116477</v>
      </c>
      <c r="V954" s="400">
        <v>-0.12331271674780087</v>
      </c>
      <c r="W954" s="400">
        <v>-1.208876949211519</v>
      </c>
      <c r="X954" s="400">
        <v>7.427713003581804E-3</v>
      </c>
      <c r="Y954" s="400">
        <v>5.6325697028589541E-2</v>
      </c>
      <c r="Z954" s="400">
        <v>0.1070211745367935</v>
      </c>
      <c r="AA954" s="400">
        <v>0.60834305107575004</v>
      </c>
      <c r="AB954" s="400">
        <v>0.23520647107346157</v>
      </c>
      <c r="AC954" s="404">
        <v>-0.85490860027481397</v>
      </c>
      <c r="AD954" s="607" t="s">
        <v>62</v>
      </c>
      <c r="AE954" s="401" t="s">
        <v>573</v>
      </c>
      <c r="AF954" s="401" t="s">
        <v>1018</v>
      </c>
      <c r="AG954" s="405" t="s">
        <v>1835</v>
      </c>
      <c r="AH954" s="405" t="s">
        <v>1024</v>
      </c>
      <c r="AI954" s="405">
        <v>1000</v>
      </c>
      <c r="AJ954" s="405">
        <v>1000</v>
      </c>
      <c r="AK954" s="405">
        <v>1000</v>
      </c>
      <c r="AL954" s="400">
        <v>1.66E-2</v>
      </c>
      <c r="AM954" s="400">
        <v>0.2</v>
      </c>
      <c r="AN954" s="400" t="s">
        <v>1798</v>
      </c>
      <c r="AO954" s="401" t="s">
        <v>1678</v>
      </c>
      <c r="AP954" s="401" t="s">
        <v>1021</v>
      </c>
      <c r="AQ954" s="407" t="s">
        <v>957</v>
      </c>
      <c r="AR954" s="400">
        <v>3.8733333333333328E-3</v>
      </c>
      <c r="AS954" s="400">
        <v>3.8733333333333328E-3</v>
      </c>
      <c r="AT954" s="400"/>
      <c r="AX954" s="226"/>
      <c r="AY954" s="212"/>
      <c r="AZ954" s="212"/>
      <c r="BA954" s="212"/>
      <c r="BB954" s="214"/>
      <c r="BC954" s="212"/>
      <c r="BD954" s="212"/>
      <c r="BE954" s="212"/>
      <c r="BF954" s="212"/>
      <c r="BG954" s="214"/>
      <c r="BH954" s="214"/>
      <c r="BI954" s="227"/>
      <c r="BJ954" s="227"/>
      <c r="BK954" s="227"/>
      <c r="BL954" s="214"/>
      <c r="BM954" s="214"/>
      <c r="BN954" s="214"/>
      <c r="BO954" s="214"/>
      <c r="BP954" s="214"/>
      <c r="BQ954" s="214"/>
      <c r="BR954" s="214"/>
      <c r="BS954" s="214"/>
      <c r="BT954" s="215"/>
      <c r="BU954" s="216"/>
      <c r="BV954" s="217"/>
      <c r="BW954" s="213"/>
    </row>
    <row r="955" spans="2:75" ht="15.75" customHeight="1">
      <c r="B955" s="394" t="s">
        <v>574</v>
      </c>
      <c r="C955" s="395">
        <v>26362460000153</v>
      </c>
      <c r="D955" s="396" t="s">
        <v>27</v>
      </c>
      <c r="E955" s="396" t="s">
        <v>910</v>
      </c>
      <c r="F955" s="396"/>
      <c r="G955" s="397"/>
      <c r="H955" s="397" t="s">
        <v>1693</v>
      </c>
      <c r="I955" s="397" t="s">
        <v>62</v>
      </c>
      <c r="J955" s="397" t="s">
        <v>904</v>
      </c>
      <c r="K955" s="398" t="s">
        <v>81</v>
      </c>
      <c r="L955" s="399"/>
      <c r="M955" s="399" t="s">
        <v>62</v>
      </c>
      <c r="N955" s="398">
        <v>432369</v>
      </c>
      <c r="O955" s="398" t="s">
        <v>1675</v>
      </c>
      <c r="P955" s="402">
        <v>42733</v>
      </c>
      <c r="Q955" s="403">
        <v>116831634.79000001</v>
      </c>
      <c r="R955" s="403">
        <v>127195395.57642861</v>
      </c>
      <c r="S955" s="398">
        <v>32</v>
      </c>
      <c r="T955" s="400">
        <v>0.13328984886626372</v>
      </c>
      <c r="U955" s="400">
        <v>1.7230638919892358</v>
      </c>
      <c r="V955" s="400">
        <v>-6.9926117857120995E-2</v>
      </c>
      <c r="W955" s="400">
        <v>-0.68550976942796993</v>
      </c>
      <c r="X955" s="400">
        <v>7.2893527541111114E-2</v>
      </c>
      <c r="Y955" s="400">
        <v>0.55276486122254276</v>
      </c>
      <c r="Z955" s="400">
        <v>0.30849861117317556</v>
      </c>
      <c r="AA955" s="400">
        <v>1.7536061175370468</v>
      </c>
      <c r="AB955" s="400">
        <v>0.22415385410609492</v>
      </c>
      <c r="AC955" s="404">
        <v>-0.64487752304811041</v>
      </c>
      <c r="AD955" s="607">
        <v>34719644000156</v>
      </c>
      <c r="AE955" s="401" t="s">
        <v>573</v>
      </c>
      <c r="AF955" s="401" t="s">
        <v>1018</v>
      </c>
      <c r="AG955" s="405" t="s">
        <v>1835</v>
      </c>
      <c r="AH955" s="405" t="s">
        <v>1019</v>
      </c>
      <c r="AI955" s="405">
        <v>10000</v>
      </c>
      <c r="AJ955" s="405">
        <v>1000</v>
      </c>
      <c r="AK955" s="405">
        <v>10000</v>
      </c>
      <c r="AL955" s="400">
        <v>0.02</v>
      </c>
      <c r="AM955" s="400">
        <v>0.2</v>
      </c>
      <c r="AN955" s="400" t="s">
        <v>62</v>
      </c>
      <c r="AO955" s="401" t="s">
        <v>1678</v>
      </c>
      <c r="AP955" s="401" t="s">
        <v>1021</v>
      </c>
      <c r="AQ955" s="407" t="s">
        <v>957</v>
      </c>
      <c r="AR955" s="400">
        <v>4.6666666666666662E-3</v>
      </c>
      <c r="AS955" s="400">
        <v>4.6666666666666662E-3</v>
      </c>
      <c r="AT955" s="400"/>
      <c r="AX955" s="226"/>
      <c r="AY955" s="212"/>
      <c r="AZ955" s="212"/>
      <c r="BA955" s="212"/>
      <c r="BB955" s="214"/>
      <c r="BC955" s="212"/>
      <c r="BD955" s="212"/>
      <c r="BE955" s="212"/>
      <c r="BF955" s="212"/>
      <c r="BG955" s="214"/>
      <c r="BH955" s="214"/>
      <c r="BI955" s="227"/>
      <c r="BJ955" s="227"/>
      <c r="BK955" s="227"/>
      <c r="BL955" s="214"/>
      <c r="BM955" s="214"/>
      <c r="BN955" s="214"/>
      <c r="BO955" s="214"/>
      <c r="BP955" s="214"/>
      <c r="BQ955" s="214"/>
      <c r="BR955" s="214"/>
      <c r="BS955" s="214"/>
      <c r="BT955" s="215"/>
      <c r="BU955" s="216"/>
      <c r="BV955" s="217"/>
      <c r="BW955" s="213"/>
    </row>
    <row r="956" spans="2:75" ht="15.75" customHeight="1">
      <c r="B956" s="394" t="s">
        <v>1507</v>
      </c>
      <c r="C956" s="395">
        <v>27783868000161</v>
      </c>
      <c r="D956" s="396" t="s">
        <v>27</v>
      </c>
      <c r="E956" s="396" t="s">
        <v>903</v>
      </c>
      <c r="F956" s="396"/>
      <c r="G956" s="397"/>
      <c r="H956" s="397" t="s">
        <v>62</v>
      </c>
      <c r="I956" s="397" t="s">
        <v>62</v>
      </c>
      <c r="J956" s="397" t="s">
        <v>904</v>
      </c>
      <c r="K956" s="398" t="s">
        <v>81</v>
      </c>
      <c r="L956" s="399"/>
      <c r="M956" s="399" t="s">
        <v>62</v>
      </c>
      <c r="N956" s="398">
        <v>450456</v>
      </c>
      <c r="O956" s="398" t="s">
        <v>1675</v>
      </c>
      <c r="P956" s="402">
        <v>43007</v>
      </c>
      <c r="Q956" s="403">
        <v>84432420.489999995</v>
      </c>
      <c r="R956" s="403">
        <v>102881529.43563496</v>
      </c>
      <c r="S956" s="398">
        <v>32</v>
      </c>
      <c r="T956" s="400">
        <v>0.12423600323645845</v>
      </c>
      <c r="U956" s="400">
        <v>1.6060230623907672</v>
      </c>
      <c r="V956" s="400">
        <v>-5.2857539331716885E-2</v>
      </c>
      <c r="W956" s="400">
        <v>-0.5181806270705922</v>
      </c>
      <c r="X956" s="400">
        <v>0.16594488076088232</v>
      </c>
      <c r="Y956" s="400">
        <v>1.2583901764480627</v>
      </c>
      <c r="Z956" s="400">
        <v>0.14968509439251587</v>
      </c>
      <c r="AA956" s="400">
        <v>0.85085860267772229</v>
      </c>
      <c r="AB956" s="400">
        <v>0.2206302899339129</v>
      </c>
      <c r="AC956" s="404">
        <v>-0.57621328118300774</v>
      </c>
      <c r="AD956" s="607">
        <v>28589709000193</v>
      </c>
      <c r="AE956" s="401" t="s">
        <v>585</v>
      </c>
      <c r="AF956" s="401" t="s">
        <v>1018</v>
      </c>
      <c r="AG956" s="405" t="s">
        <v>1835</v>
      </c>
      <c r="AH956" s="405" t="s">
        <v>1024</v>
      </c>
      <c r="AI956" s="405">
        <v>500</v>
      </c>
      <c r="AJ956" s="405">
        <v>500</v>
      </c>
      <c r="AK956" s="405">
        <v>500</v>
      </c>
      <c r="AL956" s="400">
        <v>1.7000000000000001E-2</v>
      </c>
      <c r="AM956" s="400">
        <v>0.2</v>
      </c>
      <c r="AN956" s="400" t="s">
        <v>1097</v>
      </c>
      <c r="AO956" s="401" t="s">
        <v>1675</v>
      </c>
      <c r="AP956" s="401" t="s">
        <v>1021</v>
      </c>
      <c r="AQ956" s="407" t="s">
        <v>968</v>
      </c>
      <c r="AR956" s="400">
        <v>4.5333333333333337E-3</v>
      </c>
      <c r="AS956" s="400">
        <v>4.5333333333333337E-3</v>
      </c>
      <c r="AT956" s="400"/>
      <c r="AX956" s="226"/>
      <c r="AY956" s="212"/>
      <c r="AZ956" s="212"/>
      <c r="BA956" s="212"/>
      <c r="BB956" s="214"/>
      <c r="BC956" s="212"/>
      <c r="BD956" s="212"/>
      <c r="BE956" s="212"/>
      <c r="BF956" s="212"/>
      <c r="BG956" s="214"/>
      <c r="BH956" s="214"/>
      <c r="BI956" s="227"/>
      <c r="BJ956" s="227"/>
      <c r="BK956" s="227"/>
      <c r="BL956" s="214"/>
      <c r="BM956" s="214"/>
      <c r="BN956" s="214"/>
      <c r="BO956" s="214"/>
      <c r="BP956" s="214"/>
      <c r="BQ956" s="214"/>
      <c r="BR956" s="214"/>
      <c r="BS956" s="214"/>
      <c r="BT956" s="215"/>
      <c r="BU956" s="216"/>
      <c r="BV956" s="217"/>
      <c r="BW956" s="213"/>
    </row>
    <row r="957" spans="2:75" ht="15.75" customHeight="1">
      <c r="B957" s="394" t="s">
        <v>1509</v>
      </c>
      <c r="C957" s="395">
        <v>32041623000107</v>
      </c>
      <c r="D957" s="396" t="s">
        <v>27</v>
      </c>
      <c r="E957" s="396" t="s">
        <v>910</v>
      </c>
      <c r="F957" s="396"/>
      <c r="G957" s="397"/>
      <c r="H957" s="397" t="s">
        <v>1183</v>
      </c>
      <c r="I957" s="397" t="s">
        <v>62</v>
      </c>
      <c r="J957" s="397" t="s">
        <v>904</v>
      </c>
      <c r="K957" s="398" t="s">
        <v>81</v>
      </c>
      <c r="L957" s="399"/>
      <c r="M957" s="399" t="s">
        <v>62</v>
      </c>
      <c r="N957" s="398">
        <v>483303</v>
      </c>
      <c r="O957" s="398" t="s">
        <v>1675</v>
      </c>
      <c r="P957" s="402">
        <v>43462</v>
      </c>
      <c r="Q957" s="403">
        <v>56668510.539999999</v>
      </c>
      <c r="R957" s="403">
        <v>58833114.625793599</v>
      </c>
      <c r="S957" s="398">
        <v>32</v>
      </c>
      <c r="T957" s="400">
        <v>0.18451588871736835</v>
      </c>
      <c r="U957" s="400">
        <v>2.3852729075130017</v>
      </c>
      <c r="V957" s="400">
        <v>1.6166222684269149E-2</v>
      </c>
      <c r="W957" s="400">
        <v>0.15848303787518223</v>
      </c>
      <c r="X957" s="400">
        <v>0.23983066070639603</v>
      </c>
      <c r="Y957" s="400">
        <v>1.8186794679063076</v>
      </c>
      <c r="Z957" s="400">
        <v>0.34757280393208556</v>
      </c>
      <c r="AA957" s="400">
        <v>1.9757164965733474</v>
      </c>
      <c r="AB957" s="400">
        <v>0.18625243250941836</v>
      </c>
      <c r="AC957" s="404">
        <v>-0.34267926383690539</v>
      </c>
      <c r="AD957" s="607">
        <v>32041557000167</v>
      </c>
      <c r="AE957" s="401" t="s">
        <v>585</v>
      </c>
      <c r="AF957" s="401" t="s">
        <v>1018</v>
      </c>
      <c r="AG957" s="405" t="s">
        <v>1835</v>
      </c>
      <c r="AH957" s="405" t="s">
        <v>1019</v>
      </c>
      <c r="AI957" s="405">
        <v>500</v>
      </c>
      <c r="AJ957" s="405">
        <v>100</v>
      </c>
      <c r="AK957" s="405">
        <v>100</v>
      </c>
      <c r="AL957" s="400">
        <v>1.7000000000000001E-2</v>
      </c>
      <c r="AM957" s="400">
        <v>0.2</v>
      </c>
      <c r="AN957" s="400" t="s">
        <v>62</v>
      </c>
      <c r="AO957" s="401" t="s">
        <v>1678</v>
      </c>
      <c r="AP957" s="401" t="s">
        <v>1021</v>
      </c>
      <c r="AQ957" s="407" t="s">
        <v>957</v>
      </c>
      <c r="AR957" s="400">
        <v>4.5333333333333337E-3</v>
      </c>
      <c r="AS957" s="400">
        <v>7.9333333333333339E-3</v>
      </c>
      <c r="AT957" s="400"/>
      <c r="AX957" s="226"/>
      <c r="AY957" s="212"/>
      <c r="AZ957" s="212"/>
      <c r="BA957" s="212"/>
      <c r="BB957" s="214"/>
      <c r="BC957" s="212"/>
      <c r="BD957" s="212"/>
      <c r="BE957" s="212"/>
      <c r="BF957" s="212"/>
      <c r="BG957" s="214"/>
      <c r="BH957" s="214"/>
      <c r="BI957" s="227"/>
      <c r="BJ957" s="227"/>
      <c r="BK957" s="227"/>
      <c r="BL957" s="214"/>
      <c r="BM957" s="214"/>
      <c r="BN957" s="214"/>
      <c r="BO957" s="214"/>
      <c r="BP957" s="214"/>
      <c r="BQ957" s="214"/>
      <c r="BR957" s="214"/>
      <c r="BS957" s="214"/>
      <c r="BT957" s="215"/>
      <c r="BU957" s="216"/>
      <c r="BV957" s="217"/>
      <c r="BW957" s="213"/>
    </row>
    <row r="958" spans="2:75" ht="15.75" customHeight="1">
      <c r="B958" s="394" t="s">
        <v>1510</v>
      </c>
      <c r="C958" s="395">
        <v>41081041000137</v>
      </c>
      <c r="D958" s="396" t="s">
        <v>27</v>
      </c>
      <c r="E958" s="396" t="s">
        <v>910</v>
      </c>
      <c r="F958" s="396"/>
      <c r="G958" s="397"/>
      <c r="H958" s="397" t="s">
        <v>1692</v>
      </c>
      <c r="I958" s="397" t="s">
        <v>62</v>
      </c>
      <c r="J958" s="397" t="s">
        <v>904</v>
      </c>
      <c r="K958" s="398" t="s">
        <v>81</v>
      </c>
      <c r="L958" s="399"/>
      <c r="M958" s="399" t="s">
        <v>1775</v>
      </c>
      <c r="N958" s="398">
        <v>588741</v>
      </c>
      <c r="O958" s="398" t="s">
        <v>1678</v>
      </c>
      <c r="P958" s="402">
        <v>44323</v>
      </c>
      <c r="Q958" s="403">
        <v>18192401.260000002</v>
      </c>
      <c r="R958" s="403">
        <v>32063902.354047611</v>
      </c>
      <c r="S958" s="398">
        <v>32</v>
      </c>
      <c r="T958" s="400">
        <v>0.11181559669270635</v>
      </c>
      <c r="U958" s="400">
        <v>1.4454620427677434</v>
      </c>
      <c r="V958" s="400">
        <v>5.2638251971544925E-2</v>
      </c>
      <c r="W958" s="400">
        <v>0.5160308777020215</v>
      </c>
      <c r="X958" s="400" t="s">
        <v>1781</v>
      </c>
      <c r="Y958" s="400" t="s">
        <v>1781</v>
      </c>
      <c r="Z958" s="400" t="s">
        <v>1781</v>
      </c>
      <c r="AA958" s="400" t="s">
        <v>1781</v>
      </c>
      <c r="AB958" s="400">
        <v>9.4440749703169152E-2</v>
      </c>
      <c r="AC958" s="404">
        <v>-0.43841060085352856</v>
      </c>
      <c r="AD958" s="607">
        <v>18611600000151</v>
      </c>
      <c r="AE958" s="401" t="s">
        <v>585</v>
      </c>
      <c r="AF958" s="401" t="s">
        <v>1018</v>
      </c>
      <c r="AG958" s="405" t="s">
        <v>1835</v>
      </c>
      <c r="AH958" s="405" t="s">
        <v>1019</v>
      </c>
      <c r="AI958" s="405">
        <v>500</v>
      </c>
      <c r="AJ958" s="405">
        <v>100</v>
      </c>
      <c r="AK958" s="405">
        <v>100</v>
      </c>
      <c r="AL958" s="400">
        <v>1.7000000000000001E-2</v>
      </c>
      <c r="AM958" s="400">
        <v>0.2</v>
      </c>
      <c r="AN958" s="400" t="s">
        <v>62</v>
      </c>
      <c r="AO958" s="401" t="s">
        <v>1678</v>
      </c>
      <c r="AP958" s="401" t="s">
        <v>24</v>
      </c>
      <c r="AQ958" s="407" t="s">
        <v>966</v>
      </c>
      <c r="AR958" s="400">
        <v>2.8338999999999999E-3</v>
      </c>
      <c r="AS958" s="400">
        <v>2.8338999999999999E-3</v>
      </c>
      <c r="AT958" s="400"/>
      <c r="AX958" s="226"/>
      <c r="AY958" s="212"/>
      <c r="AZ958" s="212"/>
      <c r="BA958" s="212"/>
      <c r="BB958" s="214"/>
      <c r="BC958" s="212"/>
      <c r="BD958" s="212"/>
      <c r="BE958" s="212"/>
      <c r="BF958" s="212"/>
      <c r="BG958" s="214"/>
      <c r="BH958" s="214"/>
      <c r="BI958" s="227"/>
      <c r="BJ958" s="227"/>
      <c r="BK958" s="227"/>
      <c r="BL958" s="214"/>
      <c r="BM958" s="214"/>
      <c r="BN958" s="214"/>
      <c r="BO958" s="214"/>
      <c r="BP958" s="214"/>
      <c r="BQ958" s="214"/>
      <c r="BR958" s="214"/>
      <c r="BS958" s="214"/>
      <c r="BT958" s="215"/>
      <c r="BU958" s="216"/>
      <c r="BV958" s="217"/>
      <c r="BW958" s="213"/>
    </row>
    <row r="959" spans="2:75" ht="15.75" customHeight="1">
      <c r="B959" s="394" t="s">
        <v>1511</v>
      </c>
      <c r="C959" s="395">
        <v>19211696000123</v>
      </c>
      <c r="D959" s="396" t="s">
        <v>27</v>
      </c>
      <c r="E959" s="396" t="s">
        <v>910</v>
      </c>
      <c r="F959" s="396"/>
      <c r="G959" s="397"/>
      <c r="H959" s="397" t="s">
        <v>1692</v>
      </c>
      <c r="I959" s="397" t="s">
        <v>62</v>
      </c>
      <c r="J959" s="397" t="s">
        <v>904</v>
      </c>
      <c r="K959" s="398" t="s">
        <v>81</v>
      </c>
      <c r="L959" s="399"/>
      <c r="M959" s="399" t="s">
        <v>1775</v>
      </c>
      <c r="N959" s="398">
        <v>364010</v>
      </c>
      <c r="O959" s="398" t="s">
        <v>1675</v>
      </c>
      <c r="P959" s="402">
        <v>41690</v>
      </c>
      <c r="Q959" s="403">
        <v>514562721.61000001</v>
      </c>
      <c r="R959" s="403">
        <v>302730966.00912714</v>
      </c>
      <c r="S959" s="398">
        <v>32</v>
      </c>
      <c r="T959" s="400">
        <v>0.11006394420766474</v>
      </c>
      <c r="U959" s="400">
        <v>1.4228180892036821</v>
      </c>
      <c r="V959" s="400">
        <v>4.8663176229937877E-2</v>
      </c>
      <c r="W959" s="400">
        <v>0.4770618438332227</v>
      </c>
      <c r="X959" s="400">
        <v>0.18831593402391622</v>
      </c>
      <c r="Y959" s="400">
        <v>1.4280339372794864</v>
      </c>
      <c r="Z959" s="400">
        <v>0.30867809058211249</v>
      </c>
      <c r="AA959" s="400">
        <v>1.7546263366825618</v>
      </c>
      <c r="AB959" s="400">
        <v>9.4243990886898873E-2</v>
      </c>
      <c r="AC959" s="404">
        <v>-0.47967344768812759</v>
      </c>
      <c r="AD959" s="607">
        <v>18611600000151</v>
      </c>
      <c r="AE959" s="401" t="s">
        <v>585</v>
      </c>
      <c r="AF959" s="401" t="s">
        <v>1018</v>
      </c>
      <c r="AG959" s="405" t="s">
        <v>1835</v>
      </c>
      <c r="AH959" s="405" t="s">
        <v>1019</v>
      </c>
      <c r="AI959" s="405">
        <v>50000500</v>
      </c>
      <c r="AJ959" s="405">
        <v>100</v>
      </c>
      <c r="AK959" s="405">
        <v>100</v>
      </c>
      <c r="AL959" s="400">
        <v>1.7000000000000001E-2</v>
      </c>
      <c r="AM959" s="400">
        <v>0.2</v>
      </c>
      <c r="AN959" s="400" t="s">
        <v>62</v>
      </c>
      <c r="AO959" s="401" t="s">
        <v>1678</v>
      </c>
      <c r="AP959" s="401" t="s">
        <v>24</v>
      </c>
      <c r="AQ959" s="407" t="s">
        <v>966</v>
      </c>
      <c r="AR959" s="400">
        <v>1.1333333333333334E-3</v>
      </c>
      <c r="AS959" s="400">
        <v>1.1333333333333334E-3</v>
      </c>
      <c r="AT959" s="400"/>
      <c r="AW959" s="226"/>
      <c r="AX959" s="226"/>
      <c r="AY959" s="212"/>
      <c r="AZ959" s="212"/>
      <c r="BA959" s="212"/>
      <c r="BB959" s="214"/>
      <c r="BC959" s="212"/>
      <c r="BD959" s="212"/>
      <c r="BE959" s="212"/>
      <c r="BF959" s="212"/>
      <c r="BG959" s="214"/>
      <c r="BH959" s="214"/>
      <c r="BI959" s="227"/>
      <c r="BJ959" s="227"/>
      <c r="BK959" s="227"/>
      <c r="BL959" s="249"/>
      <c r="BM959" s="214"/>
      <c r="BN959" s="214"/>
      <c r="BO959" s="214"/>
      <c r="BP959" s="214"/>
      <c r="BQ959" s="214"/>
      <c r="BR959" s="214"/>
      <c r="BS959" s="214"/>
      <c r="BT959" s="215"/>
      <c r="BU959" s="216"/>
      <c r="BV959" s="217"/>
      <c r="BW959" s="213"/>
    </row>
    <row r="960" spans="2:75" ht="15.75" customHeight="1">
      <c r="B960" s="394" t="s">
        <v>830</v>
      </c>
      <c r="C960" s="395">
        <v>43584490000123</v>
      </c>
      <c r="D960" s="396" t="s">
        <v>27</v>
      </c>
      <c r="E960" s="396" t="s">
        <v>910</v>
      </c>
      <c r="F960" s="396"/>
      <c r="G960" s="397"/>
      <c r="H960" s="397" t="s">
        <v>1693</v>
      </c>
      <c r="I960" s="397" t="s">
        <v>62</v>
      </c>
      <c r="J960" s="397" t="s">
        <v>904</v>
      </c>
      <c r="K960" s="398" t="s">
        <v>81</v>
      </c>
      <c r="L960" s="399"/>
      <c r="M960" s="399" t="s">
        <v>1775</v>
      </c>
      <c r="N960" s="398">
        <v>619868</v>
      </c>
      <c r="O960" s="398" t="s">
        <v>1675</v>
      </c>
      <c r="P960" s="402">
        <v>44495</v>
      </c>
      <c r="Q960" s="403">
        <v>19332553.890000001</v>
      </c>
      <c r="R960" s="403" t="s">
        <v>1781</v>
      </c>
      <c r="S960" s="398">
        <v>32</v>
      </c>
      <c r="T960" s="400">
        <v>0.1005170107165847</v>
      </c>
      <c r="U960" s="400">
        <v>1.2994030165809511</v>
      </c>
      <c r="V960" s="400" t="s">
        <v>1781</v>
      </c>
      <c r="W960" s="400" t="s">
        <v>1781</v>
      </c>
      <c r="X960" s="400" t="s">
        <v>1781</v>
      </c>
      <c r="Y960" s="400" t="s">
        <v>1781</v>
      </c>
      <c r="Z960" s="400" t="s">
        <v>1781</v>
      </c>
      <c r="AA960" s="400" t="s">
        <v>1781</v>
      </c>
      <c r="AB960" s="400" t="s">
        <v>1781</v>
      </c>
      <c r="AC960" s="404" t="s">
        <v>1781</v>
      </c>
      <c r="AD960" s="607">
        <v>43508900000157</v>
      </c>
      <c r="AE960" s="401" t="s">
        <v>585</v>
      </c>
      <c r="AF960" s="401" t="s">
        <v>1018</v>
      </c>
      <c r="AG960" s="405" t="s">
        <v>1835</v>
      </c>
      <c r="AH960" s="405" t="s">
        <v>1019</v>
      </c>
      <c r="AI960" s="405">
        <v>500</v>
      </c>
      <c r="AJ960" s="405">
        <v>100</v>
      </c>
      <c r="AK960" s="405">
        <v>100</v>
      </c>
      <c r="AL960" s="400">
        <v>1.7000000000000001E-2</v>
      </c>
      <c r="AM960" s="400">
        <v>0.2</v>
      </c>
      <c r="AN960" s="400" t="s">
        <v>1798</v>
      </c>
      <c r="AO960" s="401" t="s">
        <v>1678</v>
      </c>
      <c r="AP960" s="401" t="s">
        <v>24</v>
      </c>
      <c r="AQ960" s="407" t="s">
        <v>966</v>
      </c>
      <c r="AR960" s="400">
        <v>2.8338999999999999E-3</v>
      </c>
      <c r="AS960" s="400">
        <v>2.8338999999999999E-3</v>
      </c>
      <c r="AT960" s="400"/>
      <c r="AW960" s="226"/>
      <c r="AX960" s="226"/>
      <c r="AY960" s="212"/>
      <c r="AZ960" s="212"/>
      <c r="BA960" s="212"/>
      <c r="BB960" s="214"/>
      <c r="BC960" s="212"/>
      <c r="BD960" s="212"/>
      <c r="BE960" s="212"/>
      <c r="BF960" s="212"/>
      <c r="BG960" s="214"/>
      <c r="BH960" s="214"/>
      <c r="BI960" s="227"/>
      <c r="BJ960" s="227"/>
      <c r="BK960" s="227"/>
      <c r="BL960" s="249"/>
      <c r="BM960" s="214"/>
      <c r="BN960" s="214"/>
      <c r="BO960" s="214"/>
      <c r="BP960" s="214"/>
      <c r="BQ960" s="214"/>
      <c r="BR960" s="214"/>
      <c r="BS960" s="214"/>
      <c r="BT960" s="215"/>
      <c r="BU960" s="216"/>
      <c r="BV960" s="217"/>
      <c r="BW960" s="213"/>
    </row>
    <row r="961" spans="2:75" ht="15.75" customHeight="1">
      <c r="B961" s="394" t="s">
        <v>588</v>
      </c>
      <c r="C961" s="395">
        <v>41514301000110</v>
      </c>
      <c r="D961" s="396" t="s">
        <v>27</v>
      </c>
      <c r="E961" s="396" t="s">
        <v>910</v>
      </c>
      <c r="F961" s="396"/>
      <c r="G961" s="397"/>
      <c r="H961" s="397" t="s">
        <v>1183</v>
      </c>
      <c r="I961" s="397" t="s">
        <v>62</v>
      </c>
      <c r="J961" s="397" t="s">
        <v>907</v>
      </c>
      <c r="K961" s="398" t="s">
        <v>81</v>
      </c>
      <c r="L961" s="399"/>
      <c r="M961" s="399" t="s">
        <v>62</v>
      </c>
      <c r="N961" s="398">
        <v>589268</v>
      </c>
      <c r="O961" s="398" t="s">
        <v>1675</v>
      </c>
      <c r="P961" s="402">
        <v>44327</v>
      </c>
      <c r="Q961" s="403">
        <v>414398323.24000001</v>
      </c>
      <c r="R961" s="403">
        <v>371832850.23952419</v>
      </c>
      <c r="S961" s="398">
        <v>32</v>
      </c>
      <c r="T961" s="400">
        <v>2.5147085977539341E-4</v>
      </c>
      <c r="U961" s="400">
        <v>3.2508128867429383E-3</v>
      </c>
      <c r="V961" s="400">
        <v>-0.12057076398459843</v>
      </c>
      <c r="W961" s="400">
        <v>-1.1819966437679088</v>
      </c>
      <c r="X961" s="400" t="s">
        <v>1781</v>
      </c>
      <c r="Y961" s="400" t="s">
        <v>1781</v>
      </c>
      <c r="Z961" s="400" t="s">
        <v>1781</v>
      </c>
      <c r="AA961" s="400" t="s">
        <v>1781</v>
      </c>
      <c r="AB961" s="400">
        <v>0.18025062888666105</v>
      </c>
      <c r="AC961" s="404">
        <v>-1.1617287028485699</v>
      </c>
      <c r="AD961" s="607">
        <v>41673022000108</v>
      </c>
      <c r="AE961" s="401" t="s">
        <v>589</v>
      </c>
      <c r="AF961" s="401" t="s">
        <v>1018</v>
      </c>
      <c r="AG961" s="405" t="s">
        <v>1835</v>
      </c>
      <c r="AH961" s="405" t="s">
        <v>1024</v>
      </c>
      <c r="AI961" s="405">
        <v>5000</v>
      </c>
      <c r="AJ961" s="405">
        <v>1000</v>
      </c>
      <c r="AK961" s="405">
        <v>5000</v>
      </c>
      <c r="AL961" s="400">
        <v>1.8700000000000001E-2</v>
      </c>
      <c r="AM961" s="400">
        <v>0.2</v>
      </c>
      <c r="AN961" s="400" t="s">
        <v>62</v>
      </c>
      <c r="AO961" s="401" t="s">
        <v>1678</v>
      </c>
      <c r="AP961" s="401" t="s">
        <v>24</v>
      </c>
      <c r="AQ961" s="407" t="s">
        <v>966</v>
      </c>
      <c r="AR961" s="400">
        <v>4.3633333333333328E-3</v>
      </c>
      <c r="AS961" s="400">
        <v>4.3633333333333328E-3</v>
      </c>
      <c r="AT961" s="400"/>
      <c r="AW961" s="226"/>
      <c r="AX961" s="226"/>
      <c r="AY961" s="212"/>
      <c r="AZ961" s="212"/>
      <c r="BA961" s="212"/>
      <c r="BB961" s="214"/>
      <c r="BC961" s="212"/>
      <c r="BD961" s="212"/>
      <c r="BE961" s="212"/>
      <c r="BF961" s="212"/>
      <c r="BG961" s="214"/>
      <c r="BH961" s="214"/>
      <c r="BI961" s="227"/>
      <c r="BJ961" s="227"/>
      <c r="BK961" s="227"/>
      <c r="BL961" s="249"/>
      <c r="BM961" s="214"/>
      <c r="BN961" s="214"/>
      <c r="BO961" s="214"/>
      <c r="BP961" s="214"/>
      <c r="BQ961" s="214"/>
      <c r="BR961" s="214"/>
      <c r="BS961" s="214"/>
      <c r="BT961" s="215"/>
      <c r="BU961" s="216"/>
      <c r="BV961" s="217"/>
      <c r="BW961" s="213"/>
    </row>
    <row r="962" spans="2:75" ht="15.75" customHeight="1">
      <c r="B962" s="394" t="s">
        <v>858</v>
      </c>
      <c r="C962" s="395">
        <v>43214564000130</v>
      </c>
      <c r="D962" s="396" t="s">
        <v>27</v>
      </c>
      <c r="E962" s="396" t="s">
        <v>910</v>
      </c>
      <c r="F962" s="396"/>
      <c r="G962" s="397"/>
      <c r="H962" s="397" t="s">
        <v>1693</v>
      </c>
      <c r="I962" s="397" t="s">
        <v>62</v>
      </c>
      <c r="J962" s="397" t="s">
        <v>904</v>
      </c>
      <c r="K962" s="398" t="s">
        <v>81</v>
      </c>
      <c r="L962" s="399"/>
      <c r="M962" s="399" t="s">
        <v>62</v>
      </c>
      <c r="N962" s="398">
        <v>613509</v>
      </c>
      <c r="O962" s="398" t="s">
        <v>1675</v>
      </c>
      <c r="P962" s="402">
        <v>44455</v>
      </c>
      <c r="Q962" s="403">
        <v>264376750.08000001</v>
      </c>
      <c r="R962" s="403" t="s">
        <v>1781</v>
      </c>
      <c r="S962" s="398">
        <v>32</v>
      </c>
      <c r="T962" s="400">
        <v>3.0498970479464482E-4</v>
      </c>
      <c r="U962" s="400">
        <v>3.9426614421881872E-3</v>
      </c>
      <c r="V962" s="400" t="s">
        <v>1781</v>
      </c>
      <c r="W962" s="400" t="s">
        <v>1781</v>
      </c>
      <c r="X962" s="400" t="s">
        <v>1781</v>
      </c>
      <c r="Y962" s="400" t="s">
        <v>1781</v>
      </c>
      <c r="Z962" s="400" t="s">
        <v>1781</v>
      </c>
      <c r="AA962" s="400" t="s">
        <v>1781</v>
      </c>
      <c r="AB962" s="400" t="s">
        <v>1781</v>
      </c>
      <c r="AC962" s="404" t="s">
        <v>1781</v>
      </c>
      <c r="AD962" s="607">
        <v>41514301000110</v>
      </c>
      <c r="AE962" s="401" t="s">
        <v>107</v>
      </c>
      <c r="AF962" s="401" t="s">
        <v>1018</v>
      </c>
      <c r="AG962" s="405" t="s">
        <v>1835</v>
      </c>
      <c r="AH962" s="405" t="s">
        <v>1024</v>
      </c>
      <c r="AI962" s="405">
        <v>5000</v>
      </c>
      <c r="AJ962" s="405">
        <v>1000</v>
      </c>
      <c r="AK962" s="405">
        <v>5000</v>
      </c>
      <c r="AL962" s="400">
        <v>0</v>
      </c>
      <c r="AM962" s="400" t="s">
        <v>62</v>
      </c>
      <c r="AN962" s="400" t="s">
        <v>1798</v>
      </c>
      <c r="AO962" s="401" t="s">
        <v>1678</v>
      </c>
      <c r="AP962" s="401" t="s">
        <v>24</v>
      </c>
      <c r="AQ962" s="407" t="s">
        <v>966</v>
      </c>
      <c r="AR962" s="400">
        <v>4.3627100000000005E-3</v>
      </c>
      <c r="AS962" s="400">
        <v>4.3627100000000005E-3</v>
      </c>
      <c r="AT962" s="400"/>
      <c r="AX962" s="226"/>
      <c r="AY962" s="212"/>
      <c r="AZ962" s="212"/>
      <c r="BA962" s="212"/>
      <c r="BB962" s="214"/>
      <c r="BC962" s="212"/>
      <c r="BD962" s="212"/>
      <c r="BE962" s="212"/>
      <c r="BF962" s="212"/>
      <c r="BG962" s="214"/>
      <c r="BH962" s="214"/>
      <c r="BI962" s="227"/>
      <c r="BJ962" s="227"/>
      <c r="BK962" s="227"/>
      <c r="BL962" s="214"/>
      <c r="BM962" s="214"/>
      <c r="BN962" s="214"/>
      <c r="BO962" s="214"/>
      <c r="BP962" s="214"/>
      <c r="BQ962" s="214"/>
      <c r="BR962" s="214"/>
      <c r="BS962" s="214"/>
      <c r="BT962" s="215"/>
      <c r="BU962" s="216"/>
      <c r="BV962" s="217"/>
      <c r="BW962" s="213"/>
    </row>
    <row r="963" spans="2:75" ht="15.75" customHeight="1">
      <c r="B963" s="394" t="s">
        <v>590</v>
      </c>
      <c r="C963" s="395">
        <v>41574597000165</v>
      </c>
      <c r="D963" s="396" t="s">
        <v>27</v>
      </c>
      <c r="E963" s="396" t="s">
        <v>910</v>
      </c>
      <c r="F963" s="396"/>
      <c r="G963" s="397"/>
      <c r="H963" s="397" t="s">
        <v>1693</v>
      </c>
      <c r="I963" s="397" t="s">
        <v>62</v>
      </c>
      <c r="J963" s="397" t="s">
        <v>904</v>
      </c>
      <c r="K963" s="398" t="s">
        <v>81</v>
      </c>
      <c r="L963" s="399"/>
      <c r="M963" s="399" t="s">
        <v>62</v>
      </c>
      <c r="N963" s="398">
        <v>589403</v>
      </c>
      <c r="O963" s="398" t="s">
        <v>1675</v>
      </c>
      <c r="P963" s="402">
        <v>44327</v>
      </c>
      <c r="Q963" s="403">
        <v>410135882.73000002</v>
      </c>
      <c r="R963" s="403">
        <v>344790576.55932546</v>
      </c>
      <c r="S963" s="398">
        <v>32</v>
      </c>
      <c r="T963" s="400">
        <v>2.9426662603393439E-4</v>
      </c>
      <c r="U963" s="400">
        <v>3.8040421101033011E-3</v>
      </c>
      <c r="V963" s="400">
        <v>-0.17055438346059215</v>
      </c>
      <c r="W963" s="400">
        <v>-1.6720032466251631</v>
      </c>
      <c r="X963" s="400" t="s">
        <v>1781</v>
      </c>
      <c r="Y963" s="400" t="s">
        <v>1781</v>
      </c>
      <c r="Z963" s="400" t="s">
        <v>1781</v>
      </c>
      <c r="AA963" s="400" t="s">
        <v>1781</v>
      </c>
      <c r="AB963" s="400">
        <v>0.23541372486709411</v>
      </c>
      <c r="AC963" s="404">
        <v>-1.0892780703143234</v>
      </c>
      <c r="AD963" s="607">
        <v>41673204000170</v>
      </c>
      <c r="AE963" s="401" t="s">
        <v>589</v>
      </c>
      <c r="AF963" s="401" t="s">
        <v>1018</v>
      </c>
      <c r="AG963" s="405" t="s">
        <v>1835</v>
      </c>
      <c r="AH963" s="405" t="s">
        <v>1024</v>
      </c>
      <c r="AI963" s="405">
        <v>5000</v>
      </c>
      <c r="AJ963" s="405">
        <v>1000</v>
      </c>
      <c r="AK963" s="405">
        <v>5000</v>
      </c>
      <c r="AL963" s="400">
        <v>1.8700000000000001E-2</v>
      </c>
      <c r="AM963" s="400">
        <v>0.2</v>
      </c>
      <c r="AN963" s="400" t="s">
        <v>62</v>
      </c>
      <c r="AO963" s="401" t="s">
        <v>1678</v>
      </c>
      <c r="AP963" s="401" t="s">
        <v>1021</v>
      </c>
      <c r="AQ963" s="407" t="s">
        <v>957</v>
      </c>
      <c r="AR963" s="400">
        <v>4.3633333333333328E-3</v>
      </c>
      <c r="AS963" s="400">
        <v>4.3633333333333328E-3</v>
      </c>
      <c r="AT963" s="400"/>
      <c r="AX963" s="226"/>
      <c r="AY963" s="212"/>
      <c r="AZ963" s="212"/>
      <c r="BA963" s="212"/>
      <c r="BB963" s="214"/>
      <c r="BC963" s="212"/>
      <c r="BD963" s="212"/>
      <c r="BE963" s="212"/>
      <c r="BF963" s="212"/>
      <c r="BG963" s="214"/>
      <c r="BH963" s="214"/>
      <c r="BI963" s="227"/>
      <c r="BJ963" s="227"/>
      <c r="BK963" s="227"/>
      <c r="BL963" s="214"/>
      <c r="BM963" s="214"/>
      <c r="BN963" s="214"/>
      <c r="BO963" s="214"/>
      <c r="BP963" s="214"/>
      <c r="BQ963" s="214"/>
      <c r="BR963" s="214"/>
      <c r="BS963" s="214"/>
      <c r="BT963" s="215"/>
      <c r="BU963" s="216"/>
      <c r="BV963" s="217"/>
      <c r="BW963" s="213"/>
    </row>
    <row r="964" spans="2:75" ht="15.75" customHeight="1">
      <c r="B964" s="394" t="s">
        <v>881</v>
      </c>
      <c r="C964" s="395">
        <v>43214636000149</v>
      </c>
      <c r="D964" s="396" t="s">
        <v>27</v>
      </c>
      <c r="E964" s="396" t="s">
        <v>903</v>
      </c>
      <c r="F964" s="396"/>
      <c r="G964" s="397"/>
      <c r="H964" s="397" t="s">
        <v>62</v>
      </c>
      <c r="I964" s="397" t="s">
        <v>62</v>
      </c>
      <c r="J964" s="397" t="s">
        <v>904</v>
      </c>
      <c r="K964" s="398" t="s">
        <v>81</v>
      </c>
      <c r="L964" s="399"/>
      <c r="M964" s="399" t="s">
        <v>62</v>
      </c>
      <c r="N964" s="398">
        <v>613517</v>
      </c>
      <c r="O964" s="398" t="s">
        <v>1675</v>
      </c>
      <c r="P964" s="402">
        <v>44455</v>
      </c>
      <c r="Q964" s="403">
        <v>95667818.969999999</v>
      </c>
      <c r="R964" s="403" t="s">
        <v>1781</v>
      </c>
      <c r="S964" s="398">
        <v>32</v>
      </c>
      <c r="T964" s="400">
        <v>5.4954209115676278E-4</v>
      </c>
      <c r="U964" s="400">
        <v>7.1040378727606083E-3</v>
      </c>
      <c r="V964" s="400" t="s">
        <v>1781</v>
      </c>
      <c r="W964" s="400" t="s">
        <v>1781</v>
      </c>
      <c r="X964" s="400" t="s">
        <v>1781</v>
      </c>
      <c r="Y964" s="400" t="s">
        <v>1781</v>
      </c>
      <c r="Z964" s="400" t="s">
        <v>1781</v>
      </c>
      <c r="AA964" s="400" t="s">
        <v>1781</v>
      </c>
      <c r="AB964" s="400" t="s">
        <v>1781</v>
      </c>
      <c r="AC964" s="404" t="s">
        <v>1781</v>
      </c>
      <c r="AD964" s="607">
        <v>41574597000165</v>
      </c>
      <c r="AE964" s="401" t="s">
        <v>107</v>
      </c>
      <c r="AF964" s="401" t="s">
        <v>1018</v>
      </c>
      <c r="AG964" s="405" t="s">
        <v>1835</v>
      </c>
      <c r="AH964" s="405" t="s">
        <v>1024</v>
      </c>
      <c r="AI964" s="405">
        <v>5000</v>
      </c>
      <c r="AJ964" s="405">
        <v>1000</v>
      </c>
      <c r="AK964" s="405">
        <v>5000</v>
      </c>
      <c r="AL964" s="400">
        <v>0</v>
      </c>
      <c r="AM964" s="400" t="s">
        <v>62</v>
      </c>
      <c r="AN964" s="400" t="s">
        <v>1798</v>
      </c>
      <c r="AO964" s="401" t="s">
        <v>1678</v>
      </c>
      <c r="AP964" s="401" t="s">
        <v>1021</v>
      </c>
      <c r="AQ964" s="407" t="s">
        <v>957</v>
      </c>
      <c r="AR964" s="400">
        <v>4.3633333333333328E-3</v>
      </c>
      <c r="AS964" s="400">
        <v>4.3633333333333328E-3</v>
      </c>
      <c r="AT964" s="400"/>
      <c r="AX964" s="226"/>
      <c r="AY964" s="212"/>
      <c r="AZ964" s="212"/>
      <c r="BA964" s="212"/>
      <c r="BB964" s="214"/>
      <c r="BC964" s="212"/>
      <c r="BD964" s="212"/>
      <c r="BE964" s="212"/>
      <c r="BF964" s="212"/>
      <c r="BG964" s="214"/>
      <c r="BH964" s="214"/>
      <c r="BI964" s="227"/>
      <c r="BJ964" s="227"/>
      <c r="BK964" s="227"/>
      <c r="BL964" s="214"/>
      <c r="BM964" s="214"/>
      <c r="BN964" s="214"/>
      <c r="BO964" s="214"/>
      <c r="BP964" s="214"/>
      <c r="BQ964" s="214"/>
      <c r="BR964" s="214"/>
      <c r="BS964" s="214"/>
      <c r="BT964" s="215"/>
      <c r="BU964" s="216"/>
      <c r="BV964" s="217"/>
      <c r="BW964" s="213"/>
    </row>
    <row r="965" spans="2:75" ht="15.75" customHeight="1">
      <c r="B965" s="394" t="s">
        <v>76</v>
      </c>
      <c r="C965" s="395">
        <v>12565159000132</v>
      </c>
      <c r="D965" s="396" t="s">
        <v>27</v>
      </c>
      <c r="E965" s="396" t="s">
        <v>903</v>
      </c>
      <c r="F965" s="396"/>
      <c r="G965" s="397"/>
      <c r="H965" s="397" t="s">
        <v>62</v>
      </c>
      <c r="I965" s="397" t="s">
        <v>62</v>
      </c>
      <c r="J965" s="397" t="s">
        <v>904</v>
      </c>
      <c r="K965" s="398" t="s">
        <v>81</v>
      </c>
      <c r="L965" s="399"/>
      <c r="M965" s="399" t="s">
        <v>62</v>
      </c>
      <c r="N965" s="398">
        <v>263117</v>
      </c>
      <c r="O965" s="398" t="s">
        <v>1675</v>
      </c>
      <c r="P965" s="402">
        <v>40515</v>
      </c>
      <c r="Q965" s="403">
        <v>669097183.50999999</v>
      </c>
      <c r="R965" s="403">
        <v>740888263.96039701</v>
      </c>
      <c r="S965" s="398">
        <v>32</v>
      </c>
      <c r="T965" s="400">
        <v>2.799221039790023E-3</v>
      </c>
      <c r="U965" s="400">
        <v>3.6186076737157562E-2</v>
      </c>
      <c r="V965" s="400">
        <v>-0.17263405540909926</v>
      </c>
      <c r="W965" s="400">
        <v>-1.692390985593025</v>
      </c>
      <c r="X965" s="400">
        <v>-0.10923116369475594</v>
      </c>
      <c r="Y965" s="400">
        <v>-0.82831975729059726</v>
      </c>
      <c r="Z965" s="400">
        <v>6.5586202309206199E-2</v>
      </c>
      <c r="AA965" s="400">
        <v>0.37281323620249374</v>
      </c>
      <c r="AB965" s="400">
        <v>0.21608378728683425</v>
      </c>
      <c r="AC965" s="404">
        <v>-1.2185096296615268</v>
      </c>
      <c r="AD965" s="607">
        <v>13549298000135</v>
      </c>
      <c r="AE965" s="401" t="s">
        <v>605</v>
      </c>
      <c r="AF965" s="401" t="s">
        <v>1018</v>
      </c>
      <c r="AG965" s="405" t="s">
        <v>1835</v>
      </c>
      <c r="AH965" s="405" t="s">
        <v>1019</v>
      </c>
      <c r="AI965" s="405">
        <v>20000</v>
      </c>
      <c r="AJ965" s="405">
        <v>5000</v>
      </c>
      <c r="AK965" s="405">
        <v>5000</v>
      </c>
      <c r="AL965" s="400">
        <v>1.95E-2</v>
      </c>
      <c r="AM965" s="400">
        <v>0.2</v>
      </c>
      <c r="AN965" s="400" t="s">
        <v>193</v>
      </c>
      <c r="AO965" s="401" t="s">
        <v>1678</v>
      </c>
      <c r="AP965" s="401" t="s">
        <v>1021</v>
      </c>
      <c r="AQ965" s="407" t="s">
        <v>957</v>
      </c>
      <c r="AR965" s="400">
        <v>3.8999999999999998E-3</v>
      </c>
      <c r="AS965" s="400">
        <v>3.8999999999999998E-3</v>
      </c>
      <c r="AT965" s="400"/>
      <c r="AX965" s="226"/>
      <c r="AY965" s="212"/>
      <c r="AZ965" s="212"/>
      <c r="BA965" s="212"/>
      <c r="BB965" s="214"/>
      <c r="BC965" s="212"/>
      <c r="BD965" s="212"/>
      <c r="BE965" s="212"/>
      <c r="BF965" s="212"/>
      <c r="BG965" s="214"/>
      <c r="BH965" s="214"/>
      <c r="BI965" s="227"/>
      <c r="BJ965" s="227"/>
      <c r="BK965" s="227"/>
      <c r="BL965" s="214"/>
      <c r="BM965" s="214"/>
      <c r="BN965" s="214"/>
      <c r="BO965" s="214"/>
      <c r="BP965" s="214"/>
      <c r="BQ965" s="214"/>
      <c r="BR965" s="214"/>
      <c r="BS965" s="214"/>
      <c r="BT965" s="215"/>
      <c r="BU965" s="216"/>
      <c r="BV965" s="217"/>
      <c r="BW965" s="213"/>
    </row>
    <row r="966" spans="2:75" ht="15.75" customHeight="1">
      <c r="B966" s="394" t="s">
        <v>606</v>
      </c>
      <c r="C966" s="395">
        <v>17898650000107</v>
      </c>
      <c r="D966" s="396" t="s">
        <v>27</v>
      </c>
      <c r="E966" s="396" t="s">
        <v>903</v>
      </c>
      <c r="F966" s="396"/>
      <c r="G966" s="397"/>
      <c r="H966" s="397" t="s">
        <v>62</v>
      </c>
      <c r="I966" s="397" t="s">
        <v>62</v>
      </c>
      <c r="J966" s="397" t="s">
        <v>904</v>
      </c>
      <c r="K966" s="398" t="s">
        <v>81</v>
      </c>
      <c r="L966" s="399"/>
      <c r="M966" s="399" t="s">
        <v>62</v>
      </c>
      <c r="N966" s="398">
        <v>342191</v>
      </c>
      <c r="O966" s="398" t="s">
        <v>1675</v>
      </c>
      <c r="P966" s="402">
        <v>41479</v>
      </c>
      <c r="Q966" s="403">
        <v>477228965.67000002</v>
      </c>
      <c r="R966" s="403">
        <v>506282354.97805536</v>
      </c>
      <c r="S966" s="398">
        <v>32</v>
      </c>
      <c r="T966" s="400">
        <v>6.2834255327707034E-2</v>
      </c>
      <c r="U966" s="400">
        <v>0.81227068269718206</v>
      </c>
      <c r="V966" s="400">
        <v>-0.10751079347618997</v>
      </c>
      <c r="W966" s="400">
        <v>-1.0539652637011909</v>
      </c>
      <c r="X966" s="400">
        <v>-4.9577862456670951E-2</v>
      </c>
      <c r="Y966" s="400">
        <v>-0.37595793735069255</v>
      </c>
      <c r="Z966" s="400">
        <v>6.2826870435625626E-2</v>
      </c>
      <c r="AA966" s="400">
        <v>0.35712829929005618</v>
      </c>
      <c r="AB966" s="400">
        <v>0.20744669448207567</v>
      </c>
      <c r="AC966" s="404">
        <v>-0.91295321072259572</v>
      </c>
      <c r="AD966" s="607" t="s">
        <v>62</v>
      </c>
      <c r="AE966" s="401" t="s">
        <v>605</v>
      </c>
      <c r="AF966" s="401" t="s">
        <v>1028</v>
      </c>
      <c r="AG966" s="405" t="s">
        <v>1836</v>
      </c>
      <c r="AH966" s="405" t="s">
        <v>1024</v>
      </c>
      <c r="AI966" s="405">
        <v>20000</v>
      </c>
      <c r="AJ966" s="405">
        <v>5000</v>
      </c>
      <c r="AK966" s="405">
        <v>5000</v>
      </c>
      <c r="AL966" s="400">
        <v>0.03</v>
      </c>
      <c r="AM966" s="400" t="s">
        <v>62</v>
      </c>
      <c r="AN966" s="400" t="s">
        <v>1144</v>
      </c>
      <c r="AO966" s="401" t="s">
        <v>1675</v>
      </c>
      <c r="AP966" s="401" t="s">
        <v>1021</v>
      </c>
      <c r="AQ966" s="407" t="s">
        <v>957</v>
      </c>
      <c r="AR966" s="400">
        <v>5.9999999999999993E-3</v>
      </c>
      <c r="AS966" s="400">
        <v>5.9999999999999993E-3</v>
      </c>
      <c r="AT966" s="400"/>
      <c r="AX966" s="226"/>
      <c r="AY966" s="212"/>
      <c r="AZ966" s="212"/>
      <c r="BA966" s="212"/>
      <c r="BB966" s="214"/>
      <c r="BC966" s="212"/>
      <c r="BD966" s="212"/>
      <c r="BE966" s="212"/>
      <c r="BF966" s="212"/>
      <c r="BG966" s="214"/>
      <c r="BH966" s="214"/>
      <c r="BI966" s="227"/>
      <c r="BJ966" s="227"/>
      <c r="BK966" s="227"/>
      <c r="BL966" s="214"/>
      <c r="BM966" s="214"/>
      <c r="BN966" s="214"/>
      <c r="BO966" s="214"/>
      <c r="BP966" s="214"/>
      <c r="BQ966" s="214"/>
      <c r="BR966" s="214"/>
      <c r="BS966" s="214"/>
      <c r="BT966" s="215"/>
      <c r="BU966" s="216"/>
      <c r="BV966" s="217"/>
      <c r="BW966" s="213"/>
    </row>
    <row r="967" spans="2:75" ht="15.75" customHeight="1">
      <c r="B967" s="394" t="s">
        <v>882</v>
      </c>
      <c r="C967" s="395">
        <v>38029012000111</v>
      </c>
      <c r="D967" s="396" t="s">
        <v>27</v>
      </c>
      <c r="E967" s="396" t="s">
        <v>903</v>
      </c>
      <c r="F967" s="396"/>
      <c r="G967" s="397"/>
      <c r="H967" s="397" t="s">
        <v>62</v>
      </c>
      <c r="I967" s="397" t="s">
        <v>62</v>
      </c>
      <c r="J967" s="397" t="s">
        <v>904</v>
      </c>
      <c r="K967" s="398" t="s">
        <v>81</v>
      </c>
      <c r="L967" s="399"/>
      <c r="M967" s="399" t="s">
        <v>1775</v>
      </c>
      <c r="N967" s="398">
        <v>550353</v>
      </c>
      <c r="O967" s="398" t="s">
        <v>1675</v>
      </c>
      <c r="P967" s="402">
        <v>44069</v>
      </c>
      <c r="Q967" s="403">
        <v>43831471.409999996</v>
      </c>
      <c r="R967" s="403">
        <v>53325422.790793628</v>
      </c>
      <c r="S967" s="398">
        <v>32</v>
      </c>
      <c r="T967" s="400">
        <v>-3.3737615501457818E-2</v>
      </c>
      <c r="U967" s="400">
        <v>-0.43613274054129247</v>
      </c>
      <c r="V967" s="400">
        <v>-8.266069059106107E-2</v>
      </c>
      <c r="W967" s="400">
        <v>-0.81035116326087497</v>
      </c>
      <c r="X967" s="400">
        <v>0.16899135652406461</v>
      </c>
      <c r="Y967" s="400">
        <v>1.2814921555847363</v>
      </c>
      <c r="Z967" s="400" t="s">
        <v>1781</v>
      </c>
      <c r="AA967" s="400" t="s">
        <v>1781</v>
      </c>
      <c r="AB967" s="400">
        <v>0.25398614431168282</v>
      </c>
      <c r="AC967" s="404">
        <v>-0.59571842566259647</v>
      </c>
      <c r="AD967" s="607">
        <v>38028983000147</v>
      </c>
      <c r="AE967" s="401" t="s">
        <v>613</v>
      </c>
      <c r="AF967" s="401" t="s">
        <v>1026</v>
      </c>
      <c r="AG967" s="405" t="s">
        <v>1027</v>
      </c>
      <c r="AH967" s="405" t="s">
        <v>1024</v>
      </c>
      <c r="AI967" s="405">
        <v>10000</v>
      </c>
      <c r="AJ967" s="405">
        <v>5000</v>
      </c>
      <c r="AK967" s="405">
        <v>10000</v>
      </c>
      <c r="AL967" s="400">
        <v>1.8500000000000003E-2</v>
      </c>
      <c r="AM967" s="400">
        <v>0.2</v>
      </c>
      <c r="AN967" s="400" t="s">
        <v>964</v>
      </c>
      <c r="AO967" s="401" t="s">
        <v>1675</v>
      </c>
      <c r="AP967" s="401" t="s">
        <v>1021</v>
      </c>
      <c r="AQ967" s="407" t="s">
        <v>957</v>
      </c>
      <c r="AR967" s="400">
        <v>3.7000000000000002E-3</v>
      </c>
      <c r="AS967" s="400">
        <v>3.7000000000000002E-3</v>
      </c>
      <c r="AT967" s="400"/>
      <c r="AW967" s="226"/>
      <c r="AX967" s="226"/>
      <c r="AY967" s="212"/>
      <c r="AZ967" s="212"/>
      <c r="BA967" s="212"/>
      <c r="BB967" s="214"/>
      <c r="BC967" s="212"/>
      <c r="BD967" s="212"/>
      <c r="BE967" s="212"/>
      <c r="BF967" s="212"/>
      <c r="BG967" s="214"/>
      <c r="BH967" s="214"/>
      <c r="BI967" s="227"/>
      <c r="BJ967" s="227"/>
      <c r="BK967" s="227"/>
      <c r="BL967" s="249"/>
      <c r="BM967" s="214"/>
      <c r="BN967" s="214"/>
      <c r="BO967" s="214"/>
      <c r="BP967" s="214"/>
      <c r="BQ967" s="214"/>
      <c r="BR967" s="214"/>
      <c r="BS967" s="214"/>
      <c r="BT967" s="215"/>
      <c r="BU967" s="216"/>
      <c r="BV967" s="217"/>
      <c r="BW967" s="213"/>
    </row>
    <row r="968" spans="2:75" ht="15.75" customHeight="1">
      <c r="B968" s="394" t="s">
        <v>628</v>
      </c>
      <c r="C968" s="395">
        <v>12282747000169</v>
      </c>
      <c r="D968" s="396" t="s">
        <v>27</v>
      </c>
      <c r="E968" s="396" t="s">
        <v>910</v>
      </c>
      <c r="F968" s="396"/>
      <c r="G968" s="397"/>
      <c r="H968" s="397" t="s">
        <v>1693</v>
      </c>
      <c r="I968" s="397" t="s">
        <v>62</v>
      </c>
      <c r="J968" s="397" t="s">
        <v>904</v>
      </c>
      <c r="K968" s="398" t="s">
        <v>81</v>
      </c>
      <c r="L968" s="399"/>
      <c r="M968" s="399" t="s">
        <v>62</v>
      </c>
      <c r="N968" s="398">
        <v>257982</v>
      </c>
      <c r="O968" s="398" t="s">
        <v>1675</v>
      </c>
      <c r="P968" s="402">
        <v>40451</v>
      </c>
      <c r="Q968" s="403">
        <v>199393317.44</v>
      </c>
      <c r="R968" s="403">
        <v>288672956.44900799</v>
      </c>
      <c r="S968" s="398">
        <v>32</v>
      </c>
      <c r="T968" s="400">
        <v>-0.12544482837121351</v>
      </c>
      <c r="U968" s="400">
        <v>-1.6216497808478894</v>
      </c>
      <c r="V968" s="400">
        <v>-0.25262368429544835</v>
      </c>
      <c r="W968" s="400">
        <v>-2.4765568128244304</v>
      </c>
      <c r="X968" s="400">
        <v>-0.17084158808250327</v>
      </c>
      <c r="Y968" s="400">
        <v>-1.2955227976064589</v>
      </c>
      <c r="Z968" s="400">
        <v>3.400354325554833E-2</v>
      </c>
      <c r="AA968" s="400">
        <v>0.19328716341414101</v>
      </c>
      <c r="AB968" s="400">
        <v>0.19050216514639567</v>
      </c>
      <c r="AC968" s="404">
        <v>-1.9425103408959481</v>
      </c>
      <c r="AD968" s="607">
        <v>12297830000101</v>
      </c>
      <c r="AE968" s="401" t="s">
        <v>629</v>
      </c>
      <c r="AF968" s="401" t="s">
        <v>1028</v>
      </c>
      <c r="AG968" s="405" t="s">
        <v>1836</v>
      </c>
      <c r="AH968" s="405" t="s">
        <v>1019</v>
      </c>
      <c r="AI968" s="405">
        <v>50000</v>
      </c>
      <c r="AJ968" s="405">
        <v>10000</v>
      </c>
      <c r="AK968" s="405">
        <v>50000</v>
      </c>
      <c r="AL968" s="400">
        <v>0.02</v>
      </c>
      <c r="AM968" s="400">
        <v>0.2</v>
      </c>
      <c r="AN968" s="400" t="s">
        <v>193</v>
      </c>
      <c r="AO968" s="401" t="s">
        <v>1678</v>
      </c>
      <c r="AP968" s="401" t="s">
        <v>1021</v>
      </c>
      <c r="AQ968" s="407" t="s">
        <v>963</v>
      </c>
      <c r="AR968" s="400">
        <v>4.6666666666666662E-3</v>
      </c>
      <c r="AS968" s="400">
        <v>4.6666666666666662E-3</v>
      </c>
      <c r="AT968" s="400"/>
      <c r="AX968" s="226"/>
      <c r="AY968" s="212"/>
      <c r="AZ968" s="212"/>
      <c r="BA968" s="212"/>
      <c r="BB968" s="214"/>
      <c r="BC968" s="212"/>
      <c r="BD968" s="212"/>
      <c r="BE968" s="212"/>
      <c r="BF968" s="212"/>
      <c r="BG968" s="214"/>
      <c r="BH968" s="214"/>
      <c r="BI968" s="227"/>
      <c r="BJ968" s="227"/>
      <c r="BK968" s="227"/>
      <c r="BL968" s="214"/>
      <c r="BM968" s="214"/>
      <c r="BN968" s="214"/>
      <c r="BO968" s="214"/>
      <c r="BP968" s="214"/>
      <c r="BQ968" s="214"/>
      <c r="BR968" s="214"/>
      <c r="BS968" s="214"/>
      <c r="BT968" s="215"/>
      <c r="BU968" s="216"/>
      <c r="BV968" s="217"/>
      <c r="BW968" s="213"/>
    </row>
    <row r="969" spans="2:75" ht="15.75" customHeight="1">
      <c r="B969" s="394" t="s">
        <v>630</v>
      </c>
      <c r="C969" s="395">
        <v>17164804000129</v>
      </c>
      <c r="D969" s="396" t="s">
        <v>27</v>
      </c>
      <c r="E969" s="396" t="s">
        <v>903</v>
      </c>
      <c r="F969" s="396"/>
      <c r="G969" s="397"/>
      <c r="H969" s="397" t="s">
        <v>62</v>
      </c>
      <c r="I969" s="397" t="s">
        <v>62</v>
      </c>
      <c r="J969" s="397" t="s">
        <v>904</v>
      </c>
      <c r="K969" s="398" t="s">
        <v>81</v>
      </c>
      <c r="L969" s="399"/>
      <c r="M969" s="399" t="s">
        <v>62</v>
      </c>
      <c r="N969" s="398">
        <v>321771</v>
      </c>
      <c r="O969" s="398" t="s">
        <v>1675</v>
      </c>
      <c r="P969" s="402">
        <v>41269</v>
      </c>
      <c r="Q969" s="403">
        <v>66325978.770000003</v>
      </c>
      <c r="R969" s="403">
        <v>77488235.97869046</v>
      </c>
      <c r="S969" s="398">
        <v>32</v>
      </c>
      <c r="T969" s="400">
        <v>-9.055750394730111E-2</v>
      </c>
      <c r="U969" s="400">
        <v>-1.1706545286642662</v>
      </c>
      <c r="V969" s="400">
        <v>-0.25274402435055998</v>
      </c>
      <c r="W969" s="400">
        <v>-2.4777365477498141</v>
      </c>
      <c r="X969" s="400">
        <v>-0.18213114733149249</v>
      </c>
      <c r="Y969" s="400">
        <v>-1.3811335762590855</v>
      </c>
      <c r="Z969" s="400">
        <v>-4.096586247348033E-2</v>
      </c>
      <c r="AA969" s="400">
        <v>-0.23286324295103622</v>
      </c>
      <c r="AB969" s="400">
        <v>0.22147943866386263</v>
      </c>
      <c r="AC969" s="404">
        <v>-1.6427583611087395</v>
      </c>
      <c r="AD969" s="607" t="s">
        <v>62</v>
      </c>
      <c r="AE969" s="401" t="s">
        <v>629</v>
      </c>
      <c r="AF969" s="401" t="s">
        <v>1028</v>
      </c>
      <c r="AG969" s="405" t="s">
        <v>1836</v>
      </c>
      <c r="AH969" s="405" t="s">
        <v>1024</v>
      </c>
      <c r="AI969" s="405">
        <v>50000</v>
      </c>
      <c r="AJ969" s="405">
        <v>10000</v>
      </c>
      <c r="AK969" s="405">
        <v>50000</v>
      </c>
      <c r="AL969" s="400">
        <v>0.02</v>
      </c>
      <c r="AM969" s="400">
        <v>0.2</v>
      </c>
      <c r="AN969" s="400" t="s">
        <v>964</v>
      </c>
      <c r="AO969" s="401" t="s">
        <v>1675</v>
      </c>
      <c r="AP969" s="401" t="s">
        <v>1021</v>
      </c>
      <c r="AQ969" s="407" t="s">
        <v>963</v>
      </c>
      <c r="AR969" s="400">
        <v>4.7999999999999996E-3</v>
      </c>
      <c r="AS969" s="400">
        <v>4.7999999999999996E-3</v>
      </c>
      <c r="AT969" s="400"/>
      <c r="AX969" s="226"/>
      <c r="AY969" s="212"/>
      <c r="AZ969" s="212"/>
      <c r="BA969" s="212"/>
      <c r="BB969" s="214"/>
      <c r="BC969" s="212"/>
      <c r="BD969" s="212"/>
      <c r="BE969" s="212"/>
      <c r="BF969" s="212"/>
      <c r="BG969" s="214"/>
      <c r="BH969" s="214"/>
      <c r="BI969" s="227"/>
      <c r="BJ969" s="227"/>
      <c r="BK969" s="227"/>
      <c r="BL969" s="214"/>
      <c r="BM969" s="214"/>
      <c r="BN969" s="214"/>
      <c r="BO969" s="214"/>
      <c r="BP969" s="214"/>
      <c r="BQ969" s="214"/>
      <c r="BR969" s="214"/>
      <c r="BS969" s="214"/>
      <c r="BT969" s="215"/>
      <c r="BU969" s="216"/>
      <c r="BV969" s="217"/>
      <c r="BW969" s="213"/>
    </row>
    <row r="970" spans="2:75" ht="15.75" customHeight="1">
      <c r="B970" s="394" t="s">
        <v>634</v>
      </c>
      <c r="C970" s="395">
        <v>17301119000105</v>
      </c>
      <c r="D970" s="396" t="s">
        <v>27</v>
      </c>
      <c r="E970" s="396" t="s">
        <v>903</v>
      </c>
      <c r="F970" s="396"/>
      <c r="G970" s="397"/>
      <c r="H970" s="397" t="s">
        <v>62</v>
      </c>
      <c r="I970" s="397" t="s">
        <v>62</v>
      </c>
      <c r="J970" s="397" t="s">
        <v>904</v>
      </c>
      <c r="K970" s="398" t="s">
        <v>81</v>
      </c>
      <c r="L970" s="399"/>
      <c r="M970" s="399" t="s">
        <v>62</v>
      </c>
      <c r="N970" s="398">
        <v>329169</v>
      </c>
      <c r="O970" s="398" t="s">
        <v>1675</v>
      </c>
      <c r="P970" s="402">
        <v>41338</v>
      </c>
      <c r="Q970" s="403">
        <v>94977014.659999996</v>
      </c>
      <c r="R970" s="403">
        <v>124027967.19257927</v>
      </c>
      <c r="S970" s="398">
        <v>32</v>
      </c>
      <c r="T970" s="400">
        <v>5.8027195344738214E-2</v>
      </c>
      <c r="U970" s="400">
        <v>0.75012888004880052</v>
      </c>
      <c r="V970" s="400">
        <v>-0.16797959396120987</v>
      </c>
      <c r="W970" s="400">
        <v>-1.6467617001166956</v>
      </c>
      <c r="X970" s="400">
        <v>-4.2679976919259399E-2</v>
      </c>
      <c r="Y970" s="400">
        <v>-0.32365001824682088</v>
      </c>
      <c r="Z970" s="400">
        <v>4.3988585468968555E-2</v>
      </c>
      <c r="AA970" s="400">
        <v>0.25004538038870699</v>
      </c>
      <c r="AB970" s="400">
        <v>0.27673624119384366</v>
      </c>
      <c r="AC970" s="404">
        <v>-0.87747730605785013</v>
      </c>
      <c r="AD970" s="607">
        <v>17301225000180</v>
      </c>
      <c r="AE970" s="401" t="s">
        <v>633</v>
      </c>
      <c r="AF970" s="401" t="s">
        <v>1028</v>
      </c>
      <c r="AG970" s="405" t="s">
        <v>1836</v>
      </c>
      <c r="AH970" s="405" t="s">
        <v>1019</v>
      </c>
      <c r="AI970" s="405">
        <v>30000</v>
      </c>
      <c r="AJ970" s="405">
        <v>5000</v>
      </c>
      <c r="AK970" s="405">
        <v>30000</v>
      </c>
      <c r="AL970" s="400">
        <v>1.8500000000000003E-2</v>
      </c>
      <c r="AM970" s="400">
        <v>0.15</v>
      </c>
      <c r="AN970" s="400" t="s">
        <v>1806</v>
      </c>
      <c r="AO970" s="401" t="s">
        <v>1678</v>
      </c>
      <c r="AP970" s="401" t="s">
        <v>1021</v>
      </c>
      <c r="AQ970" s="407" t="s">
        <v>957</v>
      </c>
      <c r="AR970" s="400">
        <v>4.933333333333333E-3</v>
      </c>
      <c r="AS970" s="400">
        <v>4.933333333333333E-3</v>
      </c>
      <c r="AT970" s="400"/>
      <c r="AX970" s="226"/>
      <c r="AY970" s="212"/>
      <c r="AZ970" s="212"/>
      <c r="BA970" s="212"/>
      <c r="BB970" s="214"/>
      <c r="BC970" s="212"/>
      <c r="BD970" s="212"/>
      <c r="BE970" s="212"/>
      <c r="BF970" s="212"/>
      <c r="BG970" s="214"/>
      <c r="BH970" s="214"/>
      <c r="BI970" s="227"/>
      <c r="BJ970" s="227"/>
      <c r="BK970" s="227"/>
      <c r="BL970" s="214"/>
      <c r="BM970" s="214"/>
      <c r="BN970" s="214"/>
      <c r="BO970" s="214"/>
      <c r="BP970" s="214"/>
      <c r="BQ970" s="214"/>
      <c r="BR970" s="214"/>
      <c r="BS970" s="214"/>
      <c r="BT970" s="215"/>
      <c r="BU970" s="216"/>
      <c r="BV970" s="217"/>
      <c r="BW970" s="213"/>
    </row>
    <row r="971" spans="2:75" ht="15.75" customHeight="1">
      <c r="B971" s="394" t="s">
        <v>883</v>
      </c>
      <c r="C971" s="395">
        <v>35847495000173</v>
      </c>
      <c r="D971" s="396" t="s">
        <v>27</v>
      </c>
      <c r="E971" s="396" t="s">
        <v>903</v>
      </c>
      <c r="F971" s="396"/>
      <c r="G971" s="397"/>
      <c r="H971" s="397" t="s">
        <v>62</v>
      </c>
      <c r="I971" s="397" t="s">
        <v>62</v>
      </c>
      <c r="J971" s="397" t="s">
        <v>904</v>
      </c>
      <c r="K971" s="398" t="s">
        <v>81</v>
      </c>
      <c r="L971" s="399"/>
      <c r="M971" s="399" t="s">
        <v>62</v>
      </c>
      <c r="N971" s="398">
        <v>541771</v>
      </c>
      <c r="O971" s="398" t="s">
        <v>1675</v>
      </c>
      <c r="P971" s="402">
        <v>44013</v>
      </c>
      <c r="Q971" s="403">
        <v>1784548.59</v>
      </c>
      <c r="R971" s="403">
        <v>1858858.2420238093</v>
      </c>
      <c r="S971" s="398">
        <v>32</v>
      </c>
      <c r="T971" s="400">
        <v>-3.2098047286468256E-2</v>
      </c>
      <c r="U971" s="400">
        <v>-0.41493772221295527</v>
      </c>
      <c r="V971" s="400">
        <v>-0.21671027695503664</v>
      </c>
      <c r="W971" s="400">
        <v>-2.1244853359607783</v>
      </c>
      <c r="X971" s="400">
        <v>-0.18990648343259287</v>
      </c>
      <c r="Y971" s="400">
        <v>-1.4400953623855615</v>
      </c>
      <c r="Z971" s="400" t="s">
        <v>1781</v>
      </c>
      <c r="AA971" s="400" t="s">
        <v>1781</v>
      </c>
      <c r="AB971" s="400">
        <v>0.21554645137107228</v>
      </c>
      <c r="AC971" s="404">
        <v>-1.4755066368738199</v>
      </c>
      <c r="AD971" s="607" t="s">
        <v>62</v>
      </c>
      <c r="AE971" s="401" t="s">
        <v>636</v>
      </c>
      <c r="AF971" s="401" t="s">
        <v>1026</v>
      </c>
      <c r="AG971" s="405" t="s">
        <v>1027</v>
      </c>
      <c r="AH971" s="405" t="s">
        <v>1024</v>
      </c>
      <c r="AI971" s="405">
        <v>1000</v>
      </c>
      <c r="AJ971" s="405">
        <v>1000</v>
      </c>
      <c r="AK971" s="405">
        <v>1000</v>
      </c>
      <c r="AL971" s="400">
        <v>1.4999999999999999E-2</v>
      </c>
      <c r="AM971" s="400">
        <v>0.2</v>
      </c>
      <c r="AN971" s="400" t="s">
        <v>964</v>
      </c>
      <c r="AO971" s="401" t="s">
        <v>1675</v>
      </c>
      <c r="AP971" s="401" t="s">
        <v>1021</v>
      </c>
      <c r="AQ971" s="407" t="s">
        <v>963</v>
      </c>
      <c r="AR971" s="400">
        <v>4.9999999999999992E-3</v>
      </c>
      <c r="AS971" s="400">
        <v>4.9999999999999992E-3</v>
      </c>
      <c r="AT971" s="400"/>
      <c r="AX971" s="226"/>
      <c r="AY971" s="212"/>
      <c r="AZ971" s="212"/>
      <c r="BA971" s="212"/>
      <c r="BB971" s="214"/>
      <c r="BC971" s="212"/>
      <c r="BD971" s="212"/>
      <c r="BE971" s="212"/>
      <c r="BF971" s="212"/>
      <c r="BG971" s="214"/>
      <c r="BH971" s="214"/>
      <c r="BI971" s="227"/>
      <c r="BJ971" s="227"/>
      <c r="BK971" s="227"/>
      <c r="BL971" s="214"/>
      <c r="BM971" s="214"/>
      <c r="BN971" s="214"/>
      <c r="BO971" s="214"/>
      <c r="BP971" s="214"/>
      <c r="BQ971" s="214"/>
      <c r="BR971" s="214"/>
      <c r="BS971" s="214"/>
      <c r="BT971" s="215"/>
      <c r="BU971" s="216"/>
      <c r="BV971" s="217"/>
      <c r="BW971" s="213"/>
    </row>
    <row r="972" spans="2:75" ht="15.75" customHeight="1">
      <c r="B972" s="394" t="s">
        <v>884</v>
      </c>
      <c r="C972" s="395">
        <v>34525068000106</v>
      </c>
      <c r="D972" s="396" t="s">
        <v>27</v>
      </c>
      <c r="E972" s="396" t="s">
        <v>903</v>
      </c>
      <c r="F972" s="396"/>
      <c r="G972" s="397"/>
      <c r="H972" s="397" t="s">
        <v>62</v>
      </c>
      <c r="I972" s="397" t="s">
        <v>62</v>
      </c>
      <c r="J972" s="397" t="s">
        <v>904</v>
      </c>
      <c r="K972" s="398" t="s">
        <v>81</v>
      </c>
      <c r="L972" s="399"/>
      <c r="M972" s="399" t="s">
        <v>62</v>
      </c>
      <c r="N972" s="398">
        <v>520470</v>
      </c>
      <c r="O972" s="398" t="s">
        <v>1675</v>
      </c>
      <c r="P972" s="402">
        <v>43829</v>
      </c>
      <c r="Q972" s="403">
        <v>379713954.63</v>
      </c>
      <c r="R972" s="403">
        <v>372870260.16547632</v>
      </c>
      <c r="S972" s="398">
        <v>32</v>
      </c>
      <c r="T972" s="400">
        <v>-8.2918860646359449E-2</v>
      </c>
      <c r="U972" s="400">
        <v>-1.0719082957921442</v>
      </c>
      <c r="V972" s="400">
        <v>-0.20941532864296875</v>
      </c>
      <c r="W972" s="400">
        <v>-2.0529704501263812</v>
      </c>
      <c r="X972" s="400">
        <v>-1.2654976747602964E-2</v>
      </c>
      <c r="Y972" s="400">
        <v>-9.5964987587108211E-2</v>
      </c>
      <c r="Z972" s="400" t="s">
        <v>1781</v>
      </c>
      <c r="AA972" s="400" t="s">
        <v>1781</v>
      </c>
      <c r="AB972" s="400">
        <v>0.27044474925462686</v>
      </c>
      <c r="AC972" s="404">
        <v>-1.0924142596295061</v>
      </c>
      <c r="AD972" s="607">
        <v>35587562000168</v>
      </c>
      <c r="AE972" s="401" t="s">
        <v>636</v>
      </c>
      <c r="AF972" s="401" t="s">
        <v>1026</v>
      </c>
      <c r="AG972" s="405" t="s">
        <v>1027</v>
      </c>
      <c r="AH972" s="405" t="s">
        <v>1024</v>
      </c>
      <c r="AI972" s="405">
        <v>1000</v>
      </c>
      <c r="AJ972" s="405">
        <v>1000</v>
      </c>
      <c r="AK972" s="405">
        <v>1000</v>
      </c>
      <c r="AL972" s="400">
        <v>0.02</v>
      </c>
      <c r="AM972" s="400">
        <v>0.2</v>
      </c>
      <c r="AN972" s="400" t="s">
        <v>1086</v>
      </c>
      <c r="AO972" s="401" t="s">
        <v>1675</v>
      </c>
      <c r="AP972" s="401" t="s">
        <v>1021</v>
      </c>
      <c r="AQ972" s="407" t="s">
        <v>957</v>
      </c>
      <c r="AR972" s="400">
        <v>6.6666666666666662E-3</v>
      </c>
      <c r="AS972" s="400">
        <v>6.6666666666666662E-3</v>
      </c>
      <c r="AT972" s="400"/>
      <c r="AX972" s="226"/>
      <c r="AY972" s="212"/>
      <c r="AZ972" s="212"/>
      <c r="BA972" s="212"/>
      <c r="BB972" s="214"/>
      <c r="BC972" s="212"/>
      <c r="BD972" s="212"/>
      <c r="BE972" s="212"/>
      <c r="BF972" s="212"/>
      <c r="BG972" s="214"/>
      <c r="BH972" s="214"/>
      <c r="BI972" s="227"/>
      <c r="BJ972" s="227"/>
      <c r="BK972" s="227"/>
      <c r="BL972" s="214"/>
      <c r="BM972" s="214"/>
      <c r="BN972" s="214"/>
      <c r="BO972" s="214"/>
      <c r="BP972" s="214"/>
      <c r="BQ972" s="214"/>
      <c r="BR972" s="214"/>
      <c r="BS972" s="214"/>
      <c r="BT972" s="215"/>
      <c r="BU972" s="216"/>
      <c r="BV972" s="217"/>
      <c r="BW972" s="213"/>
    </row>
    <row r="973" spans="2:75" ht="15.75" customHeight="1">
      <c r="B973" s="394" t="s">
        <v>639</v>
      </c>
      <c r="C973" s="395">
        <v>39669100000140</v>
      </c>
      <c r="D973" s="396" t="s">
        <v>27</v>
      </c>
      <c r="E973" s="396" t="s">
        <v>903</v>
      </c>
      <c r="F973" s="396"/>
      <c r="G973" s="397"/>
      <c r="H973" s="397" t="s">
        <v>62</v>
      </c>
      <c r="I973" s="397" t="s">
        <v>62</v>
      </c>
      <c r="J973" s="397" t="s">
        <v>904</v>
      </c>
      <c r="K973" s="398" t="s">
        <v>81</v>
      </c>
      <c r="L973" s="399"/>
      <c r="M973" s="399" t="s">
        <v>62</v>
      </c>
      <c r="N973" s="398">
        <v>573541</v>
      </c>
      <c r="O973" s="398" t="s">
        <v>1675</v>
      </c>
      <c r="P973" s="402">
        <v>44228</v>
      </c>
      <c r="Q973" s="403">
        <v>17882563.73</v>
      </c>
      <c r="R973" s="403">
        <v>20703634.27904762</v>
      </c>
      <c r="S973" s="398">
        <v>32</v>
      </c>
      <c r="T973" s="400">
        <v>-0.27132679811665839</v>
      </c>
      <c r="U973" s="400">
        <v>-3.5074944771896792</v>
      </c>
      <c r="V973" s="400">
        <v>-0.43304504687676215</v>
      </c>
      <c r="W973" s="400">
        <v>-4.2452894473989877</v>
      </c>
      <c r="X973" s="400" t="s">
        <v>1781</v>
      </c>
      <c r="Y973" s="400" t="s">
        <v>1781</v>
      </c>
      <c r="Z973" s="400" t="s">
        <v>1781</v>
      </c>
      <c r="AA973" s="400" t="s">
        <v>1781</v>
      </c>
      <c r="AB973" s="400">
        <v>0.24372756783276694</v>
      </c>
      <c r="AC973" s="404">
        <v>-2.6027730321197278</v>
      </c>
      <c r="AD973" s="607" t="s">
        <v>62</v>
      </c>
      <c r="AE973" s="401" t="s">
        <v>636</v>
      </c>
      <c r="AF973" s="401" t="s">
        <v>636</v>
      </c>
      <c r="AG973" s="405" t="s">
        <v>1027</v>
      </c>
      <c r="AH973" s="405" t="s">
        <v>1024</v>
      </c>
      <c r="AI973" s="405">
        <v>1000</v>
      </c>
      <c r="AJ973" s="405">
        <v>1000</v>
      </c>
      <c r="AK973" s="405">
        <v>1000</v>
      </c>
      <c r="AL973" s="400">
        <v>0.02</v>
      </c>
      <c r="AM973" s="400">
        <v>0.2</v>
      </c>
      <c r="AN973" s="400" t="s">
        <v>964</v>
      </c>
      <c r="AO973" s="401" t="s">
        <v>1678</v>
      </c>
      <c r="AP973" s="401" t="s">
        <v>1021</v>
      </c>
      <c r="AQ973" s="407" t="s">
        <v>992</v>
      </c>
      <c r="AR973" s="400">
        <v>6.6660000000000001E-3</v>
      </c>
      <c r="AS973" s="400">
        <v>6.6660000000000001E-3</v>
      </c>
      <c r="AT973" s="400"/>
      <c r="AX973" s="226"/>
      <c r="AY973" s="212"/>
      <c r="AZ973" s="212"/>
      <c r="BA973" s="212"/>
      <c r="BB973" s="214"/>
      <c r="BC973" s="212"/>
      <c r="BD973" s="212"/>
      <c r="BE973" s="212"/>
      <c r="BF973" s="212"/>
      <c r="BG973" s="214"/>
      <c r="BH973" s="214"/>
      <c r="BI973" s="227"/>
      <c r="BJ973" s="227"/>
      <c r="BK973" s="227"/>
      <c r="BL973" s="214"/>
      <c r="BM973" s="214"/>
      <c r="BN973" s="214"/>
      <c r="BO973" s="214"/>
      <c r="BP973" s="214"/>
      <c r="BQ973" s="214"/>
      <c r="BR973" s="214"/>
      <c r="BS973" s="214"/>
      <c r="BT973" s="215"/>
      <c r="BU973" s="216"/>
      <c r="BV973" s="217"/>
      <c r="BW973" s="213"/>
    </row>
    <row r="974" spans="2:75" ht="15.75" customHeight="1">
      <c r="B974" s="394" t="s">
        <v>885</v>
      </c>
      <c r="C974" s="395">
        <v>41922414000155</v>
      </c>
      <c r="D974" s="396" t="s">
        <v>27</v>
      </c>
      <c r="E974" s="396" t="s">
        <v>903</v>
      </c>
      <c r="F974" s="396"/>
      <c r="G974" s="397"/>
      <c r="H974" s="397" t="s">
        <v>62</v>
      </c>
      <c r="I974" s="397" t="s">
        <v>62</v>
      </c>
      <c r="J974" s="397" t="s">
        <v>904</v>
      </c>
      <c r="K974" s="398" t="s">
        <v>81</v>
      </c>
      <c r="L974" s="399"/>
      <c r="M974" s="399" t="s">
        <v>62</v>
      </c>
      <c r="N974" s="398">
        <v>596388</v>
      </c>
      <c r="O974" s="398" t="s">
        <v>1675</v>
      </c>
      <c r="P974" s="402">
        <v>44377</v>
      </c>
      <c r="Q974" s="403">
        <v>4817166.01</v>
      </c>
      <c r="R974" s="403">
        <v>3961093.3349603172</v>
      </c>
      <c r="S974" s="398">
        <v>32</v>
      </c>
      <c r="T974" s="400">
        <v>9.2415100423581809E-2</v>
      </c>
      <c r="U974" s="400">
        <v>1.1946680408813684</v>
      </c>
      <c r="V974" s="400">
        <v>-6.209747128837817E-2</v>
      </c>
      <c r="W974" s="400">
        <v>-0.60876285613246162</v>
      </c>
      <c r="X974" s="400" t="s">
        <v>1781</v>
      </c>
      <c r="Y974" s="400" t="s">
        <v>1781</v>
      </c>
      <c r="Z974" s="400" t="s">
        <v>1781</v>
      </c>
      <c r="AA974" s="400" t="s">
        <v>1781</v>
      </c>
      <c r="AB974" s="400">
        <v>0.22113870041685477</v>
      </c>
      <c r="AC974" s="404">
        <v>-0.61868622849862676</v>
      </c>
      <c r="AD974" s="607">
        <v>41902964000102</v>
      </c>
      <c r="AE974" s="401" t="s">
        <v>823</v>
      </c>
      <c r="AF974" s="401" t="s">
        <v>1026</v>
      </c>
      <c r="AG974" s="405" t="s">
        <v>1027</v>
      </c>
      <c r="AH974" s="405" t="s">
        <v>1024</v>
      </c>
      <c r="AI974" s="405">
        <v>5000</v>
      </c>
      <c r="AJ974" s="405">
        <v>500</v>
      </c>
      <c r="AK974" s="405">
        <v>2500</v>
      </c>
      <c r="AL974" s="400">
        <v>1.89E-2</v>
      </c>
      <c r="AM974" s="400">
        <v>0.2</v>
      </c>
      <c r="AN974" s="400" t="s">
        <v>964</v>
      </c>
      <c r="AO974" s="401" t="s">
        <v>1678</v>
      </c>
      <c r="AP974" s="401" t="s">
        <v>1021</v>
      </c>
      <c r="AQ974" s="407" t="s">
        <v>957</v>
      </c>
      <c r="AR974" s="400">
        <v>6.2993699999999994E-3</v>
      </c>
      <c r="AS974" s="400">
        <v>6.2993699999999994E-3</v>
      </c>
      <c r="AT974" s="400"/>
      <c r="AX974" s="226"/>
      <c r="AY974" s="212"/>
      <c r="AZ974" s="212"/>
      <c r="BA974" s="212"/>
      <c r="BB974" s="214"/>
      <c r="BC974" s="212"/>
      <c r="BD974" s="212"/>
      <c r="BE974" s="212"/>
      <c r="BF974" s="212"/>
      <c r="BG974" s="214"/>
      <c r="BH974" s="214"/>
      <c r="BI974" s="227"/>
      <c r="BJ974" s="227"/>
      <c r="BK974" s="227"/>
      <c r="BL974" s="214"/>
      <c r="BM974" s="214"/>
      <c r="BN974" s="214"/>
      <c r="BO974" s="214"/>
      <c r="BP974" s="214"/>
      <c r="BQ974" s="214"/>
      <c r="BR974" s="214"/>
      <c r="BS974" s="214"/>
      <c r="BT974" s="215"/>
      <c r="BU974" s="216"/>
      <c r="BV974" s="217"/>
      <c r="BW974" s="213"/>
    </row>
    <row r="975" spans="2:75" ht="15.75" customHeight="1">
      <c r="B975" s="394" t="s">
        <v>822</v>
      </c>
      <c r="C975" s="395">
        <v>41922498000127</v>
      </c>
      <c r="D975" s="396" t="s">
        <v>27</v>
      </c>
      <c r="E975" s="396" t="s">
        <v>910</v>
      </c>
      <c r="F975" s="396"/>
      <c r="G975" s="397"/>
      <c r="H975" s="397" t="s">
        <v>1183</v>
      </c>
      <c r="I975" s="397" t="s">
        <v>62</v>
      </c>
      <c r="J975" s="397" t="s">
        <v>904</v>
      </c>
      <c r="K975" s="398" t="s">
        <v>81</v>
      </c>
      <c r="L975" s="399"/>
      <c r="M975" s="399" t="s">
        <v>62</v>
      </c>
      <c r="N975" s="398">
        <v>597236</v>
      </c>
      <c r="O975" s="398" t="s">
        <v>1675</v>
      </c>
      <c r="P975" s="402">
        <v>44377</v>
      </c>
      <c r="Q975" s="403">
        <v>4902253.1399999997</v>
      </c>
      <c r="R975" s="403">
        <v>4240878.2764285719</v>
      </c>
      <c r="S975" s="398">
        <v>32</v>
      </c>
      <c r="T975" s="400">
        <v>0.10872400534932813</v>
      </c>
      <c r="U975" s="400">
        <v>1.4054964380508652</v>
      </c>
      <c r="V975" s="400">
        <v>4.9918046960969242E-2</v>
      </c>
      <c r="W975" s="400">
        <v>0.48936377295288164</v>
      </c>
      <c r="X975" s="400" t="s">
        <v>1781</v>
      </c>
      <c r="Y975" s="400" t="s">
        <v>1781</v>
      </c>
      <c r="Z975" s="400" t="s">
        <v>1781</v>
      </c>
      <c r="AA975" s="400" t="s">
        <v>1781</v>
      </c>
      <c r="AB975" s="400">
        <v>0.15323310600886703</v>
      </c>
      <c r="AC975" s="404">
        <v>-0.23977278333696589</v>
      </c>
      <c r="AD975" s="607">
        <v>41902620000101</v>
      </c>
      <c r="AE975" s="401" t="s">
        <v>823</v>
      </c>
      <c r="AF975" s="401" t="s">
        <v>1026</v>
      </c>
      <c r="AG975" s="405" t="s">
        <v>1027</v>
      </c>
      <c r="AH975" s="405" t="s">
        <v>1019</v>
      </c>
      <c r="AI975" s="405">
        <v>5000</v>
      </c>
      <c r="AJ975" s="405">
        <v>500</v>
      </c>
      <c r="AK975" s="405">
        <v>2500</v>
      </c>
      <c r="AL975" s="400">
        <v>1.89E-2</v>
      </c>
      <c r="AM975" s="400">
        <v>0.2</v>
      </c>
      <c r="AN975" s="400" t="s">
        <v>193</v>
      </c>
      <c r="AO975" s="401" t="s">
        <v>1678</v>
      </c>
      <c r="AP975" s="401" t="s">
        <v>24</v>
      </c>
      <c r="AQ975" s="407" t="s">
        <v>972</v>
      </c>
      <c r="AR975" s="400">
        <v>6.2993699999999994E-3</v>
      </c>
      <c r="AS975" s="400">
        <v>6.2993699999999994E-3</v>
      </c>
      <c r="AT975" s="400"/>
      <c r="AX975" s="226"/>
      <c r="AY975" s="212"/>
      <c r="AZ975" s="212"/>
      <c r="BA975" s="212"/>
      <c r="BB975" s="214"/>
      <c r="BC975" s="212"/>
      <c r="BD975" s="212"/>
      <c r="BE975" s="212"/>
      <c r="BF975" s="212"/>
      <c r="BG975" s="214"/>
      <c r="BH975" s="214"/>
      <c r="BI975" s="227"/>
      <c r="BJ975" s="227"/>
      <c r="BK975" s="227"/>
      <c r="BL975" s="214"/>
      <c r="BM975" s="214"/>
      <c r="BN975" s="214"/>
      <c r="BO975" s="214"/>
      <c r="BP975" s="214"/>
      <c r="BQ975" s="214"/>
      <c r="BR975" s="214"/>
      <c r="BS975" s="214"/>
      <c r="BT975" s="215"/>
      <c r="BU975" s="216"/>
      <c r="BV975" s="217"/>
      <c r="BW975" s="213"/>
    </row>
    <row r="976" spans="2:75" ht="15.75" customHeight="1">
      <c r="B976" s="394" t="s">
        <v>1562</v>
      </c>
      <c r="C976" s="395">
        <v>36499392000122</v>
      </c>
      <c r="D976" s="396" t="s">
        <v>27</v>
      </c>
      <c r="E976" s="396" t="s">
        <v>903</v>
      </c>
      <c r="F976" s="396"/>
      <c r="G976" s="397"/>
      <c r="H976" s="397" t="s">
        <v>62</v>
      </c>
      <c r="I976" s="397" t="s">
        <v>62</v>
      </c>
      <c r="J976" s="397" t="s">
        <v>988</v>
      </c>
      <c r="K976" s="398"/>
      <c r="L976" s="399"/>
      <c r="M976" s="399" t="s">
        <v>1775</v>
      </c>
      <c r="N976" s="398">
        <v>532479</v>
      </c>
      <c r="O976" s="398" t="s">
        <v>1675</v>
      </c>
      <c r="P976" s="402">
        <v>43917</v>
      </c>
      <c r="Q976" s="403">
        <v>11592081.76</v>
      </c>
      <c r="R976" s="403">
        <v>13446183.653888889</v>
      </c>
      <c r="S976" s="398">
        <v>32</v>
      </c>
      <c r="T976" s="400">
        <v>-0.33163798995336435</v>
      </c>
      <c r="U976" s="400">
        <v>-4.287149025683707</v>
      </c>
      <c r="V976" s="400">
        <v>-0.34953746131459662</v>
      </c>
      <c r="W976" s="400">
        <v>-3.4266358816286844</v>
      </c>
      <c r="X976" s="400">
        <v>-0.2931606684576451</v>
      </c>
      <c r="Y976" s="400">
        <v>-2.2230906046425636</v>
      </c>
      <c r="Z976" s="400" t="s">
        <v>1781</v>
      </c>
      <c r="AA976" s="400" t="s">
        <v>1781</v>
      </c>
      <c r="AB976" s="400">
        <v>0.30744286710639923</v>
      </c>
      <c r="AC976" s="404">
        <v>-1.5609094823527425</v>
      </c>
      <c r="AD976" s="607" t="s">
        <v>62</v>
      </c>
      <c r="AE976" s="401" t="s">
        <v>643</v>
      </c>
      <c r="AF976" s="401" t="s">
        <v>1051</v>
      </c>
      <c r="AG976" s="405" t="s">
        <v>1051</v>
      </c>
      <c r="AH976" s="405" t="s">
        <v>1019</v>
      </c>
      <c r="AI976" s="405">
        <v>1000</v>
      </c>
      <c r="AJ976" s="405">
        <v>1000</v>
      </c>
      <c r="AK976" s="405">
        <v>1000</v>
      </c>
      <c r="AL976" s="400">
        <v>1.9E-2</v>
      </c>
      <c r="AM976" s="400">
        <v>0.2</v>
      </c>
      <c r="AN976" s="400" t="s">
        <v>1086</v>
      </c>
      <c r="AO976" s="401" t="s">
        <v>1675</v>
      </c>
      <c r="AP976" s="401" t="s">
        <v>1021</v>
      </c>
      <c r="AQ976" s="407" t="s">
        <v>957</v>
      </c>
      <c r="AR976" s="400">
        <v>3.4995E-3</v>
      </c>
      <c r="AS976" s="400">
        <v>3.4995E-3</v>
      </c>
      <c r="AT976" s="400"/>
      <c r="AX976" s="226"/>
      <c r="AY976" s="212"/>
      <c r="AZ976" s="212"/>
      <c r="BA976" s="212"/>
      <c r="BB976" s="214"/>
      <c r="BC976" s="212"/>
      <c r="BD976" s="212"/>
      <c r="BE976" s="212"/>
      <c r="BF976" s="212"/>
      <c r="BG976" s="214"/>
      <c r="BH976" s="214"/>
      <c r="BI976" s="227"/>
      <c r="BJ976" s="227"/>
      <c r="BK976" s="227"/>
      <c r="BL976" s="214"/>
      <c r="BM976" s="214"/>
      <c r="BN976" s="214"/>
      <c r="BO976" s="214"/>
      <c r="BP976" s="214"/>
      <c r="BQ976" s="214"/>
      <c r="BR976" s="214"/>
      <c r="BS976" s="214"/>
      <c r="BT976" s="215"/>
      <c r="BU976" s="216"/>
      <c r="BV976" s="217"/>
      <c r="BW976" s="213"/>
    </row>
    <row r="977" spans="2:75" ht="15.75" customHeight="1">
      <c r="B977" s="394" t="s">
        <v>645</v>
      </c>
      <c r="C977" s="395">
        <v>34713026000107</v>
      </c>
      <c r="D977" s="396" t="s">
        <v>27</v>
      </c>
      <c r="E977" s="396" t="s">
        <v>903</v>
      </c>
      <c r="F977" s="396"/>
      <c r="G977" s="397"/>
      <c r="H977" s="397" t="s">
        <v>62</v>
      </c>
      <c r="I977" s="397" t="s">
        <v>62</v>
      </c>
      <c r="J977" s="397" t="s">
        <v>904</v>
      </c>
      <c r="K977" s="398" t="s">
        <v>81</v>
      </c>
      <c r="L977" s="399"/>
      <c r="M977" s="399" t="s">
        <v>62</v>
      </c>
      <c r="N977" s="398">
        <v>511765</v>
      </c>
      <c r="O977" s="398" t="s">
        <v>1675</v>
      </c>
      <c r="P977" s="402">
        <v>43742</v>
      </c>
      <c r="Q977" s="403">
        <v>170799127.47</v>
      </c>
      <c r="R977" s="403">
        <v>89791353.222380906</v>
      </c>
      <c r="S977" s="398">
        <v>32</v>
      </c>
      <c r="T977" s="400">
        <v>5.7030906906909262E-2</v>
      </c>
      <c r="U977" s="400">
        <v>0.73724966495604549</v>
      </c>
      <c r="V977" s="400">
        <v>2.7671339103851E-2</v>
      </c>
      <c r="W977" s="400">
        <v>0.27127164885090704</v>
      </c>
      <c r="X977" s="400">
        <v>0.20832799871077978</v>
      </c>
      <c r="Y977" s="400">
        <v>1.5797890592026482</v>
      </c>
      <c r="Z977" s="400" t="s">
        <v>1781</v>
      </c>
      <c r="AA977" s="400" t="s">
        <v>1781</v>
      </c>
      <c r="AB977" s="400">
        <v>0.22694511069938708</v>
      </c>
      <c r="AC977" s="404">
        <v>-0.19494290451022606</v>
      </c>
      <c r="AD977" s="607">
        <v>36771013000101</v>
      </c>
      <c r="AE977" s="401" t="s">
        <v>643</v>
      </c>
      <c r="AF977" s="401" t="s">
        <v>1051</v>
      </c>
      <c r="AG977" s="405" t="s">
        <v>1051</v>
      </c>
      <c r="AH977" s="405" t="s">
        <v>1024</v>
      </c>
      <c r="AI977" s="405">
        <v>1000</v>
      </c>
      <c r="AJ977" s="405">
        <v>1000</v>
      </c>
      <c r="AK977" s="405">
        <v>1000</v>
      </c>
      <c r="AL977" s="400">
        <v>0.02</v>
      </c>
      <c r="AM977" s="400">
        <v>0.2</v>
      </c>
      <c r="AN977" s="400" t="s">
        <v>62</v>
      </c>
      <c r="AO977" s="401" t="s">
        <v>1675</v>
      </c>
      <c r="AP977" s="401" t="s">
        <v>1021</v>
      </c>
      <c r="AQ977" s="407" t="s">
        <v>957</v>
      </c>
      <c r="AR977" s="400">
        <v>4.6666666666666662E-3</v>
      </c>
      <c r="AS977" s="400">
        <v>4.6666666666666662E-3</v>
      </c>
      <c r="AT977" s="400"/>
      <c r="AW977" s="226"/>
      <c r="AX977" s="226"/>
      <c r="AY977" s="212"/>
      <c r="AZ977" s="212"/>
      <c r="BA977" s="212"/>
      <c r="BB977" s="214"/>
      <c r="BC977" s="212"/>
      <c r="BD977" s="212"/>
      <c r="BE977" s="212"/>
      <c r="BF977" s="212"/>
      <c r="BG977" s="214"/>
      <c r="BH977" s="214"/>
      <c r="BI977" s="227"/>
      <c r="BJ977" s="227"/>
      <c r="BK977" s="227"/>
      <c r="BL977" s="249"/>
      <c r="BM977" s="214"/>
      <c r="BN977" s="214"/>
      <c r="BO977" s="214"/>
      <c r="BP977" s="214"/>
      <c r="BQ977" s="214"/>
      <c r="BR977" s="214"/>
      <c r="BS977" s="214"/>
      <c r="BT977" s="215"/>
      <c r="BU977" s="216"/>
      <c r="BV977" s="217"/>
      <c r="BW977" s="213"/>
    </row>
    <row r="978" spans="2:75" ht="15.75" customHeight="1">
      <c r="B978" s="394" t="s">
        <v>1564</v>
      </c>
      <c r="C978" s="395">
        <v>38028896000190</v>
      </c>
      <c r="D978" s="396" t="s">
        <v>27</v>
      </c>
      <c r="E978" s="396" t="s">
        <v>910</v>
      </c>
      <c r="F978" s="396"/>
      <c r="G978" s="397"/>
      <c r="H978" s="397" t="s">
        <v>1693</v>
      </c>
      <c r="I978" s="397" t="s">
        <v>62</v>
      </c>
      <c r="J978" s="397" t="s">
        <v>904</v>
      </c>
      <c r="K978" s="398" t="s">
        <v>81</v>
      </c>
      <c r="L978" s="399"/>
      <c r="M978" s="399" t="s">
        <v>62</v>
      </c>
      <c r="N978" s="398">
        <v>564427</v>
      </c>
      <c r="O978" s="398" t="s">
        <v>1675</v>
      </c>
      <c r="P978" s="402">
        <v>44165</v>
      </c>
      <c r="Q978" s="403">
        <v>25924091.420000002</v>
      </c>
      <c r="R978" s="403">
        <v>25075752.117341273</v>
      </c>
      <c r="S978" s="398">
        <v>32</v>
      </c>
      <c r="T978" s="400">
        <v>7.5446502089652201E-2</v>
      </c>
      <c r="U978" s="400">
        <v>0.97531165826442412</v>
      </c>
      <c r="V978" s="400">
        <v>-0.13277739758206597</v>
      </c>
      <c r="W978" s="400">
        <v>-1.3016624687746599</v>
      </c>
      <c r="X978" s="400" t="s">
        <v>1781</v>
      </c>
      <c r="Y978" s="400" t="s">
        <v>1781</v>
      </c>
      <c r="Z978" s="400" t="s">
        <v>1781</v>
      </c>
      <c r="AA978" s="400" t="s">
        <v>1781</v>
      </c>
      <c r="AB978" s="400">
        <v>0.21426834990161811</v>
      </c>
      <c r="AC978" s="404">
        <v>-1.0111377566677058</v>
      </c>
      <c r="AD978" s="607">
        <v>38028868000172</v>
      </c>
      <c r="AE978" s="401" t="s">
        <v>646</v>
      </c>
      <c r="AF978" s="401" t="s">
        <v>1026</v>
      </c>
      <c r="AG978" s="405" t="s">
        <v>1027</v>
      </c>
      <c r="AH978" s="405" t="s">
        <v>1024</v>
      </c>
      <c r="AI978" s="405">
        <v>1000</v>
      </c>
      <c r="AJ978" s="405">
        <v>1000</v>
      </c>
      <c r="AK978" s="405">
        <v>1000</v>
      </c>
      <c r="AL978" s="400">
        <v>0.02</v>
      </c>
      <c r="AM978" s="400">
        <v>0.2</v>
      </c>
      <c r="AN978" s="400" t="s">
        <v>1086</v>
      </c>
      <c r="AO978" s="401" t="s">
        <v>1675</v>
      </c>
      <c r="AP978" s="401" t="s">
        <v>1021</v>
      </c>
      <c r="AQ978" s="407" t="s">
        <v>957</v>
      </c>
      <c r="AR978" s="400">
        <v>5.3333333333333332E-3</v>
      </c>
      <c r="AS978" s="400">
        <v>5.3333333333333332E-3</v>
      </c>
      <c r="AT978" s="400"/>
      <c r="AX978" s="226"/>
      <c r="AY978" s="212"/>
      <c r="AZ978" s="212"/>
      <c r="BA978" s="212"/>
      <c r="BB978" s="214"/>
      <c r="BC978" s="212"/>
      <c r="BD978" s="212"/>
      <c r="BE978" s="212"/>
      <c r="BF978" s="212"/>
      <c r="BG978" s="214"/>
      <c r="BH978" s="214"/>
      <c r="BI978" s="227"/>
      <c r="BJ978" s="227"/>
      <c r="BK978" s="227"/>
      <c r="BL978" s="214"/>
      <c r="BM978" s="214"/>
      <c r="BN978" s="214"/>
      <c r="BO978" s="214"/>
      <c r="BP978" s="214"/>
      <c r="BQ978" s="214"/>
      <c r="BR978" s="214"/>
      <c r="BS978" s="214"/>
      <c r="BT978" s="215"/>
      <c r="BU978" s="216"/>
      <c r="BV978" s="217"/>
      <c r="BW978" s="213"/>
    </row>
    <row r="979" spans="2:75" ht="15.75" customHeight="1">
      <c r="B979" s="394" t="s">
        <v>647</v>
      </c>
      <c r="C979" s="395">
        <v>28703554000174</v>
      </c>
      <c r="D979" s="396" t="s">
        <v>27</v>
      </c>
      <c r="E979" s="396" t="s">
        <v>910</v>
      </c>
      <c r="F979" s="396"/>
      <c r="G979" s="397"/>
      <c r="H979" s="397" t="s">
        <v>1693</v>
      </c>
      <c r="I979" s="397" t="s">
        <v>62</v>
      </c>
      <c r="J979" s="397" t="s">
        <v>904</v>
      </c>
      <c r="K979" s="398" t="s">
        <v>81</v>
      </c>
      <c r="L979" s="399"/>
      <c r="M979" s="399" t="s">
        <v>62</v>
      </c>
      <c r="N979" s="398">
        <v>455962</v>
      </c>
      <c r="O979" s="398" t="s">
        <v>1678</v>
      </c>
      <c r="P979" s="402">
        <v>43096</v>
      </c>
      <c r="Q979" s="403">
        <v>53940267.68</v>
      </c>
      <c r="R979" s="403">
        <v>64913474.176269822</v>
      </c>
      <c r="S979" s="398">
        <v>32</v>
      </c>
      <c r="T979" s="400">
        <v>-4.0777931014007618E-2</v>
      </c>
      <c r="U979" s="400">
        <v>-0.52714427331043678</v>
      </c>
      <c r="V979" s="400">
        <v>-0.14094822427961895</v>
      </c>
      <c r="W979" s="400">
        <v>-1.381763891492281</v>
      </c>
      <c r="X979" s="400">
        <v>-8.7293601918840835E-2</v>
      </c>
      <c r="Y979" s="400">
        <v>-0.66196324115429728</v>
      </c>
      <c r="Z979" s="400">
        <v>-3.839361912464534E-2</v>
      </c>
      <c r="AA979" s="400">
        <v>-0.21824177786515633</v>
      </c>
      <c r="AB979" s="400">
        <v>0.28252309504313355</v>
      </c>
      <c r="AC979" s="404">
        <v>-0.74027174443064803</v>
      </c>
      <c r="AD979" s="607">
        <v>33600915000197</v>
      </c>
      <c r="AE979" s="401" t="s">
        <v>648</v>
      </c>
      <c r="AF979" s="401" t="s">
        <v>1018</v>
      </c>
      <c r="AG979" s="405" t="s">
        <v>1835</v>
      </c>
      <c r="AH979" s="405" t="s">
        <v>1019</v>
      </c>
      <c r="AI979" s="405">
        <v>30000</v>
      </c>
      <c r="AJ979" s="405">
        <v>10000</v>
      </c>
      <c r="AK979" s="405">
        <v>30000</v>
      </c>
      <c r="AL979" s="400">
        <v>0.02</v>
      </c>
      <c r="AM979" s="400" t="s">
        <v>62</v>
      </c>
      <c r="AN979" s="400" t="s">
        <v>62</v>
      </c>
      <c r="AO979" s="401" t="s">
        <v>1678</v>
      </c>
      <c r="AP979" s="401" t="s">
        <v>1021</v>
      </c>
      <c r="AQ979" s="407" t="s">
        <v>957</v>
      </c>
      <c r="AR979" s="400">
        <v>6.6666666666666662E-3</v>
      </c>
      <c r="AS979" s="400">
        <v>6.6666666666666662E-3</v>
      </c>
      <c r="AT979" s="400"/>
      <c r="AX979" s="226"/>
      <c r="AY979" s="212"/>
      <c r="AZ979" s="212"/>
      <c r="BA979" s="212"/>
      <c r="BB979" s="214"/>
      <c r="BC979" s="212"/>
      <c r="BD979" s="212"/>
      <c r="BE979" s="212"/>
      <c r="BF979" s="212"/>
      <c r="BG979" s="214"/>
      <c r="BH979" s="214"/>
      <c r="BI979" s="227"/>
      <c r="BJ979" s="227"/>
      <c r="BK979" s="227"/>
      <c r="BL979" s="214"/>
      <c r="BM979" s="214"/>
      <c r="BN979" s="214"/>
      <c r="BO979" s="214"/>
      <c r="BP979" s="214"/>
      <c r="BQ979" s="214"/>
      <c r="BR979" s="214"/>
      <c r="BS979" s="214"/>
      <c r="BT979" s="215"/>
      <c r="BU979" s="216"/>
      <c r="BV979" s="217"/>
      <c r="BW979" s="213"/>
    </row>
    <row r="980" spans="2:75" ht="15.75" customHeight="1">
      <c r="B980" s="394" t="s">
        <v>1565</v>
      </c>
      <c r="C980" s="395">
        <v>34096113000154</v>
      </c>
      <c r="D980" s="396" t="s">
        <v>27</v>
      </c>
      <c r="E980" s="396" t="s">
        <v>910</v>
      </c>
      <c r="F980" s="396"/>
      <c r="G980" s="397"/>
      <c r="H980" s="397" t="s">
        <v>1693</v>
      </c>
      <c r="I980" s="397" t="s">
        <v>62</v>
      </c>
      <c r="J980" s="397" t="s">
        <v>904</v>
      </c>
      <c r="K980" s="398" t="s">
        <v>81</v>
      </c>
      <c r="L980" s="399"/>
      <c r="M980" s="399" t="s">
        <v>62</v>
      </c>
      <c r="N980" s="398">
        <v>505013</v>
      </c>
      <c r="O980" s="398" t="s">
        <v>1675</v>
      </c>
      <c r="P980" s="402">
        <v>43693</v>
      </c>
      <c r="Q980" s="403">
        <v>55345444.82</v>
      </c>
      <c r="R980" s="403">
        <v>78239230.265912667</v>
      </c>
      <c r="S980" s="398">
        <v>32</v>
      </c>
      <c r="T980" s="400">
        <v>-4.1045584140119051E-2</v>
      </c>
      <c r="U980" s="400">
        <v>-0.53060427751258255</v>
      </c>
      <c r="V980" s="400">
        <v>-0.14119240401953836</v>
      </c>
      <c r="W980" s="400">
        <v>-1.3841576694159055</v>
      </c>
      <c r="X980" s="400">
        <v>-0.11533136610595141</v>
      </c>
      <c r="Y980" s="400">
        <v>-0.87457870034081697</v>
      </c>
      <c r="Z980" s="400">
        <v>-6.9420375649882349E-2</v>
      </c>
      <c r="AA980" s="400">
        <v>-0.39460792046489007</v>
      </c>
      <c r="AB980" s="400">
        <v>0.28240689568986427</v>
      </c>
      <c r="AC980" s="404">
        <v>-0.74169403476483564</v>
      </c>
      <c r="AD980" s="607">
        <v>33600915000197</v>
      </c>
      <c r="AE980" s="401" t="s">
        <v>648</v>
      </c>
      <c r="AF980" s="401" t="s">
        <v>1018</v>
      </c>
      <c r="AG980" s="405" t="s">
        <v>1835</v>
      </c>
      <c r="AH980" s="405" t="s">
        <v>1019</v>
      </c>
      <c r="AI980" s="405">
        <v>30000</v>
      </c>
      <c r="AJ980" s="405">
        <v>10000</v>
      </c>
      <c r="AK980" s="405">
        <v>30000</v>
      </c>
      <c r="AL980" s="400">
        <v>1.9199999999999998E-2</v>
      </c>
      <c r="AM980" s="400">
        <v>0.2</v>
      </c>
      <c r="AN980" s="400" t="s">
        <v>62</v>
      </c>
      <c r="AO980" s="401" t="s">
        <v>1678</v>
      </c>
      <c r="AP980" s="401" t="s">
        <v>1021</v>
      </c>
      <c r="AQ980" s="407" t="s">
        <v>957</v>
      </c>
      <c r="AR980" s="400">
        <v>6.3999999999999994E-3</v>
      </c>
      <c r="AS980" s="400">
        <v>6.3999999999999994E-3</v>
      </c>
      <c r="AT980" s="400"/>
      <c r="AX980" s="226"/>
      <c r="AY980" s="212"/>
      <c r="AZ980" s="212"/>
      <c r="BA980" s="212"/>
      <c r="BB980" s="214"/>
      <c r="BC980" s="212"/>
      <c r="BD980" s="212"/>
      <c r="BE980" s="212"/>
      <c r="BF980" s="212"/>
      <c r="BG980" s="214"/>
      <c r="BH980" s="214"/>
      <c r="BI980" s="227"/>
      <c r="BJ980" s="227"/>
      <c r="BK980" s="227"/>
      <c r="BL980" s="214"/>
      <c r="BM980" s="214"/>
      <c r="BN980" s="214"/>
      <c r="BO980" s="214"/>
      <c r="BP980" s="214"/>
      <c r="BQ980" s="214"/>
      <c r="BR980" s="214"/>
      <c r="BS980" s="214"/>
      <c r="BT980" s="215"/>
      <c r="BU980" s="216"/>
      <c r="BV980" s="217"/>
      <c r="BW980" s="213"/>
    </row>
    <row r="981" spans="2:75" ht="15.75" customHeight="1">
      <c r="B981" s="394" t="s">
        <v>1566</v>
      </c>
      <c r="C981" s="395">
        <v>34096196000181</v>
      </c>
      <c r="D981" s="396" t="s">
        <v>27</v>
      </c>
      <c r="E981" s="396" t="s">
        <v>910</v>
      </c>
      <c r="F981" s="396"/>
      <c r="G981" s="397"/>
      <c r="H981" s="397" t="s">
        <v>1693</v>
      </c>
      <c r="I981" s="397" t="s">
        <v>62</v>
      </c>
      <c r="J981" s="397" t="s">
        <v>904</v>
      </c>
      <c r="K981" s="398" t="s">
        <v>81</v>
      </c>
      <c r="L981" s="399"/>
      <c r="M981" s="399" t="s">
        <v>62</v>
      </c>
      <c r="N981" s="398">
        <v>503401</v>
      </c>
      <c r="O981" s="398" t="s">
        <v>1678</v>
      </c>
      <c r="P981" s="402">
        <v>43677</v>
      </c>
      <c r="Q981" s="403">
        <v>44765455.579999998</v>
      </c>
      <c r="R981" s="403">
        <v>190431713.03650799</v>
      </c>
      <c r="S981" s="398">
        <v>32</v>
      </c>
      <c r="T981" s="400">
        <v>-4.0189070449539455E-2</v>
      </c>
      <c r="U981" s="400">
        <v>-0.51953195785894624</v>
      </c>
      <c r="V981" s="400">
        <v>-0.14034947598824032</v>
      </c>
      <c r="W981" s="400">
        <v>-1.375894156180977</v>
      </c>
      <c r="X981" s="400">
        <v>-0.11126291227626328</v>
      </c>
      <c r="Y981" s="400">
        <v>-0.84372687587273199</v>
      </c>
      <c r="Z981" s="400">
        <v>-5.3600172711395278E-2</v>
      </c>
      <c r="AA981" s="400">
        <v>-0.30468075823842777</v>
      </c>
      <c r="AB981" s="400">
        <v>0.28269199509625159</v>
      </c>
      <c r="AC981" s="404">
        <v>-0.73719143186636027</v>
      </c>
      <c r="AD981" s="607">
        <v>33589828000186</v>
      </c>
      <c r="AE981" s="401" t="s">
        <v>648</v>
      </c>
      <c r="AF981" s="401" t="s">
        <v>1018</v>
      </c>
      <c r="AG981" s="405" t="s">
        <v>1835</v>
      </c>
      <c r="AH981" s="405" t="s">
        <v>1024</v>
      </c>
      <c r="AI981" s="405">
        <v>10000</v>
      </c>
      <c r="AJ981" s="405">
        <v>5000</v>
      </c>
      <c r="AK981" s="405">
        <v>10000</v>
      </c>
      <c r="AL981" s="400">
        <v>1.9199999999999998E-2</v>
      </c>
      <c r="AM981" s="400">
        <v>0.2</v>
      </c>
      <c r="AN981" s="400" t="s">
        <v>62</v>
      </c>
      <c r="AO981" s="401" t="s">
        <v>1678</v>
      </c>
      <c r="AP981" s="401" t="s">
        <v>24</v>
      </c>
      <c r="AQ981" s="407" t="s">
        <v>966</v>
      </c>
      <c r="AR981" s="400">
        <v>6.3999999999999994E-3</v>
      </c>
      <c r="AS981" s="400">
        <v>6.3999999999999994E-3</v>
      </c>
      <c r="AT981" s="400"/>
      <c r="AW981" s="226"/>
      <c r="AX981" s="226"/>
      <c r="AY981" s="212"/>
      <c r="AZ981" s="212"/>
      <c r="BA981" s="212"/>
      <c r="BB981" s="214"/>
      <c r="BC981" s="212"/>
      <c r="BD981" s="212"/>
      <c r="BE981" s="212"/>
      <c r="BF981" s="212"/>
      <c r="BG981" s="214"/>
      <c r="BH981" s="214"/>
      <c r="BI981" s="227"/>
      <c r="BJ981" s="227"/>
      <c r="BK981" s="227"/>
      <c r="BL981" s="249"/>
      <c r="BM981" s="214"/>
      <c r="BN981" s="214"/>
      <c r="BO981" s="214"/>
      <c r="BP981" s="214"/>
      <c r="BQ981" s="214"/>
      <c r="BR981" s="214"/>
      <c r="BS981" s="214"/>
      <c r="BT981" s="215"/>
      <c r="BU981" s="216"/>
      <c r="BV981" s="217"/>
      <c r="BW981" s="213"/>
    </row>
    <row r="982" spans="2:75" ht="15.75" customHeight="1">
      <c r="B982" s="394" t="s">
        <v>1567</v>
      </c>
      <c r="C982" s="395">
        <v>9141867000131</v>
      </c>
      <c r="D982" s="396" t="s">
        <v>27</v>
      </c>
      <c r="E982" s="396" t="s">
        <v>910</v>
      </c>
      <c r="F982" s="396"/>
      <c r="G982" s="397"/>
      <c r="H982" s="397" t="s">
        <v>1693</v>
      </c>
      <c r="I982" s="397" t="s">
        <v>62</v>
      </c>
      <c r="J982" s="397" t="s">
        <v>904</v>
      </c>
      <c r="K982" s="398" t="s">
        <v>81</v>
      </c>
      <c r="L982" s="399"/>
      <c r="M982" s="399" t="s">
        <v>62</v>
      </c>
      <c r="N982" s="398">
        <v>378631</v>
      </c>
      <c r="O982" s="398" t="s">
        <v>1678</v>
      </c>
      <c r="P982" s="402">
        <v>39398</v>
      </c>
      <c r="Q982" s="403">
        <v>176505513.81</v>
      </c>
      <c r="R982" s="403">
        <v>251387919.31730151</v>
      </c>
      <c r="S982" s="398">
        <v>32</v>
      </c>
      <c r="T982" s="400">
        <v>-4.1305432167165201E-2</v>
      </c>
      <c r="U982" s="400">
        <v>-0.53396338367570151</v>
      </c>
      <c r="V982" s="400">
        <v>-0.14177282254340107</v>
      </c>
      <c r="W982" s="400">
        <v>-1.3898477117156629</v>
      </c>
      <c r="X982" s="400">
        <v>-8.5247019986152694E-2</v>
      </c>
      <c r="Y982" s="400">
        <v>-0.64644363857552389</v>
      </c>
      <c r="Z982" s="400">
        <v>-3.0893044481516752E-2</v>
      </c>
      <c r="AA982" s="400">
        <v>-0.17560607999535269</v>
      </c>
      <c r="AB982" s="400">
        <v>0.28284959729717069</v>
      </c>
      <c r="AC982" s="404">
        <v>-0.74247795566726593</v>
      </c>
      <c r="AD982" s="607">
        <v>33589828000186</v>
      </c>
      <c r="AE982" s="401" t="s">
        <v>648</v>
      </c>
      <c r="AF982" s="401" t="s">
        <v>1018</v>
      </c>
      <c r="AG982" s="405" t="s">
        <v>1835</v>
      </c>
      <c r="AH982" s="405" t="s">
        <v>1024</v>
      </c>
      <c r="AI982" s="405">
        <v>10000</v>
      </c>
      <c r="AJ982" s="405">
        <v>5000</v>
      </c>
      <c r="AK982" s="405">
        <v>5000</v>
      </c>
      <c r="AL982" s="400">
        <v>0.02</v>
      </c>
      <c r="AM982" s="400">
        <v>0.2</v>
      </c>
      <c r="AN982" s="400" t="s">
        <v>62</v>
      </c>
      <c r="AO982" s="401" t="s">
        <v>1678</v>
      </c>
      <c r="AP982" s="401" t="s">
        <v>24</v>
      </c>
      <c r="AQ982" s="407" t="s">
        <v>972</v>
      </c>
      <c r="AR982" s="400">
        <v>6.6666666666666662E-3</v>
      </c>
      <c r="AS982" s="400">
        <v>6.6666666666666662E-3</v>
      </c>
      <c r="AT982" s="400"/>
      <c r="AW982" s="226"/>
      <c r="AX982" s="226"/>
      <c r="AY982" s="212"/>
      <c r="AZ982" s="212"/>
      <c r="BA982" s="212"/>
      <c r="BB982" s="214"/>
      <c r="BC982" s="212"/>
      <c r="BD982" s="212"/>
      <c r="BE982" s="212"/>
      <c r="BF982" s="212"/>
      <c r="BG982" s="214"/>
      <c r="BH982" s="214"/>
      <c r="BI982" s="227"/>
      <c r="BJ982" s="227"/>
      <c r="BK982" s="227"/>
      <c r="BL982" s="249"/>
      <c r="BM982" s="214"/>
      <c r="BN982" s="214"/>
      <c r="BO982" s="214"/>
      <c r="BP982" s="214"/>
      <c r="BQ982" s="214"/>
      <c r="BR982" s="214"/>
      <c r="BS982" s="214"/>
      <c r="BT982" s="215"/>
      <c r="BU982" s="216"/>
      <c r="BV982" s="217"/>
      <c r="BW982" s="213"/>
    </row>
    <row r="983" spans="2:75" ht="15.75" customHeight="1">
      <c r="B983" s="394" t="s">
        <v>1568</v>
      </c>
      <c r="C983" s="395">
        <v>34270970000129</v>
      </c>
      <c r="D983" s="396" t="s">
        <v>27</v>
      </c>
      <c r="E983" s="396" t="s">
        <v>910</v>
      </c>
      <c r="F983" s="396"/>
      <c r="G983" s="397"/>
      <c r="H983" s="397" t="s">
        <v>1693</v>
      </c>
      <c r="I983" s="397" t="s">
        <v>62</v>
      </c>
      <c r="J983" s="397" t="s">
        <v>904</v>
      </c>
      <c r="K983" s="398" t="s">
        <v>81</v>
      </c>
      <c r="L983" s="399"/>
      <c r="M983" s="399" t="s">
        <v>62</v>
      </c>
      <c r="N983" s="398">
        <v>504122</v>
      </c>
      <c r="O983" s="398" t="s">
        <v>1675</v>
      </c>
      <c r="P983" s="402">
        <v>43691</v>
      </c>
      <c r="Q983" s="403">
        <v>7352955.5499999998</v>
      </c>
      <c r="R983" s="403">
        <v>12229804.678809522</v>
      </c>
      <c r="S983" s="398">
        <v>32</v>
      </c>
      <c r="T983" s="400">
        <v>-3.9087647732444775E-2</v>
      </c>
      <c r="U983" s="400">
        <v>-0.50529365141787064</v>
      </c>
      <c r="V983" s="400">
        <v>-0.13873987611493088</v>
      </c>
      <c r="W983" s="400">
        <v>-1.3601146953466403</v>
      </c>
      <c r="X983" s="400">
        <v>-0.11061493796825328</v>
      </c>
      <c r="Y983" s="400">
        <v>-0.83881316898372305</v>
      </c>
      <c r="Z983" s="400">
        <v>-5.7941726121531256E-2</v>
      </c>
      <c r="AA983" s="400">
        <v>-0.32935955530229688</v>
      </c>
      <c r="AB983" s="400">
        <v>0.2782292920517126</v>
      </c>
      <c r="AC983" s="404">
        <v>-0.7467996587422645</v>
      </c>
      <c r="AD983" s="607">
        <v>34096196000181</v>
      </c>
      <c r="AE983" s="401" t="s">
        <v>107</v>
      </c>
      <c r="AF983" s="401" t="s">
        <v>1018</v>
      </c>
      <c r="AG983" s="405" t="s">
        <v>1835</v>
      </c>
      <c r="AH983" s="405" t="s">
        <v>1019</v>
      </c>
      <c r="AI983" s="405">
        <v>100</v>
      </c>
      <c r="AJ983" s="405">
        <v>100</v>
      </c>
      <c r="AK983" s="405">
        <v>100</v>
      </c>
      <c r="AL983" s="400">
        <v>0</v>
      </c>
      <c r="AM983" s="400" t="s">
        <v>62</v>
      </c>
      <c r="AN983" s="400" t="s">
        <v>62</v>
      </c>
      <c r="AO983" s="401" t="s">
        <v>1678</v>
      </c>
      <c r="AP983" s="401" t="s">
        <v>24</v>
      </c>
      <c r="AQ983" s="407" t="s">
        <v>966</v>
      </c>
      <c r="AR983" s="400">
        <v>7.6799999999999993E-3</v>
      </c>
      <c r="AS983" s="400">
        <v>7.6799999999999993E-3</v>
      </c>
      <c r="AT983" s="400"/>
      <c r="AX983" s="226"/>
      <c r="AY983" s="212"/>
      <c r="AZ983" s="212"/>
      <c r="BA983" s="212"/>
      <c r="BB983" s="214"/>
      <c r="BC983" s="212"/>
      <c r="BD983" s="212"/>
      <c r="BE983" s="212"/>
      <c r="BF983" s="212"/>
      <c r="BG983" s="214"/>
      <c r="BH983" s="214"/>
      <c r="BI983" s="227"/>
      <c r="BJ983" s="227"/>
      <c r="BK983" s="227"/>
      <c r="BL983" s="214"/>
      <c r="BM983" s="214"/>
      <c r="BN983" s="214"/>
      <c r="BO983" s="214"/>
      <c r="BP983" s="214"/>
      <c r="BQ983" s="214"/>
      <c r="BR983" s="214"/>
      <c r="BS983" s="214"/>
      <c r="BT983" s="215"/>
      <c r="BU983" s="216"/>
      <c r="BV983" s="217"/>
      <c r="BW983" s="213"/>
    </row>
    <row r="984" spans="2:75" ht="15.75" customHeight="1">
      <c r="B984" s="394" t="s">
        <v>655</v>
      </c>
      <c r="C984" s="395">
        <v>32041875000128</v>
      </c>
      <c r="D984" s="396" t="s">
        <v>27</v>
      </c>
      <c r="E984" s="396" t="s">
        <v>910</v>
      </c>
      <c r="F984" s="396"/>
      <c r="G984" s="397"/>
      <c r="H984" s="397" t="s">
        <v>1693</v>
      </c>
      <c r="I984" s="397" t="s">
        <v>62</v>
      </c>
      <c r="J984" s="397" t="s">
        <v>904</v>
      </c>
      <c r="K984" s="398" t="s">
        <v>81</v>
      </c>
      <c r="L984" s="399"/>
      <c r="M984" s="399" t="s">
        <v>62</v>
      </c>
      <c r="N984" s="398">
        <v>485225</v>
      </c>
      <c r="O984" s="398" t="s">
        <v>1675</v>
      </c>
      <c r="P984" s="402">
        <v>43481</v>
      </c>
      <c r="Q984" s="403">
        <v>44545508.799999997</v>
      </c>
      <c r="R984" s="403">
        <v>68570278.42249994</v>
      </c>
      <c r="S984" s="398">
        <v>32</v>
      </c>
      <c r="T984" s="400">
        <v>0.15522261477389621</v>
      </c>
      <c r="U984" s="400">
        <v>2.0065930377444552</v>
      </c>
      <c r="V984" s="400">
        <v>-9.847292457109269E-2</v>
      </c>
      <c r="W984" s="400">
        <v>-0.96536392819000572</v>
      </c>
      <c r="X984" s="400">
        <v>-3.549121185337345E-3</v>
      </c>
      <c r="Y984" s="400">
        <v>-2.6913630683719273E-2</v>
      </c>
      <c r="Z984" s="400">
        <v>6.2954564866568141E-2</v>
      </c>
      <c r="AA984" s="400">
        <v>0.35785415583256913</v>
      </c>
      <c r="AB984" s="400">
        <v>0.25782737643033654</v>
      </c>
      <c r="AC984" s="404">
        <v>-0.65028170610717817</v>
      </c>
      <c r="AD984" s="607">
        <v>31493876000140</v>
      </c>
      <c r="AE984" s="401" t="s">
        <v>107</v>
      </c>
      <c r="AF984" s="401" t="s">
        <v>1018</v>
      </c>
      <c r="AG984" s="405" t="s">
        <v>1835</v>
      </c>
      <c r="AH984" s="405" t="s">
        <v>1019</v>
      </c>
      <c r="AI984" s="405">
        <v>30000</v>
      </c>
      <c r="AJ984" s="405">
        <v>30000</v>
      </c>
      <c r="AK984" s="405">
        <v>30000</v>
      </c>
      <c r="AL984" s="400">
        <v>0</v>
      </c>
      <c r="AM984" s="400" t="s">
        <v>62</v>
      </c>
      <c r="AN984" s="400" t="s">
        <v>62</v>
      </c>
      <c r="AO984" s="401" t="s">
        <v>1678</v>
      </c>
      <c r="AP984" s="401" t="s">
        <v>1021</v>
      </c>
      <c r="AQ984" s="407" t="s">
        <v>957</v>
      </c>
      <c r="AR984" s="400">
        <v>5.0000000000000001E-3</v>
      </c>
      <c r="AS984" s="400">
        <v>5.0000000000000001E-3</v>
      </c>
      <c r="AT984" s="400"/>
      <c r="AW984" s="226"/>
      <c r="AX984" s="226"/>
      <c r="AY984" s="212"/>
      <c r="AZ984" s="212"/>
      <c r="BA984" s="212"/>
      <c r="BB984" s="214"/>
      <c r="BC984" s="212"/>
      <c r="BD984" s="212"/>
      <c r="BE984" s="212"/>
      <c r="BF984" s="212"/>
      <c r="BG984" s="214"/>
      <c r="BH984" s="214"/>
      <c r="BI984" s="227"/>
      <c r="BJ984" s="227"/>
      <c r="BK984" s="227"/>
      <c r="BL984" s="249"/>
      <c r="BM984" s="214"/>
      <c r="BN984" s="214"/>
      <c r="BO984" s="214"/>
      <c r="BP984" s="214"/>
      <c r="BQ984" s="214"/>
      <c r="BR984" s="214"/>
      <c r="BS984" s="214"/>
      <c r="BT984" s="215"/>
      <c r="BU984" s="216"/>
      <c r="BV984" s="217"/>
      <c r="BW984" s="213"/>
    </row>
    <row r="985" spans="2:75" ht="15.75" customHeight="1">
      <c r="B985" s="394" t="s">
        <v>656</v>
      </c>
      <c r="C985" s="395">
        <v>31493876000140</v>
      </c>
      <c r="D985" s="396" t="s">
        <v>27</v>
      </c>
      <c r="E985" s="396" t="s">
        <v>903</v>
      </c>
      <c r="F985" s="396"/>
      <c r="G985" s="397"/>
      <c r="H985" s="397" t="s">
        <v>62</v>
      </c>
      <c r="I985" s="397" t="s">
        <v>62</v>
      </c>
      <c r="J985" s="397" t="s">
        <v>904</v>
      </c>
      <c r="K985" s="398" t="s">
        <v>81</v>
      </c>
      <c r="L985" s="399"/>
      <c r="M985" s="399" t="s">
        <v>62</v>
      </c>
      <c r="N985" s="398">
        <v>478857</v>
      </c>
      <c r="O985" s="398" t="s">
        <v>1678</v>
      </c>
      <c r="P985" s="402">
        <v>43404</v>
      </c>
      <c r="Q985" s="403">
        <v>446988980.11000001</v>
      </c>
      <c r="R985" s="403">
        <v>671845072.05765831</v>
      </c>
      <c r="S985" s="398">
        <v>32</v>
      </c>
      <c r="T985" s="400">
        <v>0.15661963187823558</v>
      </c>
      <c r="U985" s="400">
        <v>2.0246525505239599</v>
      </c>
      <c r="V985" s="400">
        <v>-0.10019889815004768</v>
      </c>
      <c r="W985" s="400">
        <v>-0.98228424046253537</v>
      </c>
      <c r="X985" s="400">
        <v>-4.9874639724586389E-3</v>
      </c>
      <c r="Y985" s="400">
        <v>-3.78208453286017E-2</v>
      </c>
      <c r="Z985" s="400">
        <v>5.436031483473025E-2</v>
      </c>
      <c r="AA985" s="400">
        <v>0.30900165249661787</v>
      </c>
      <c r="AB985" s="400">
        <v>0.26080573489654452</v>
      </c>
      <c r="AC985" s="404">
        <v>-0.64723912529213301</v>
      </c>
      <c r="AD985" s="607">
        <v>31493903000185</v>
      </c>
      <c r="AE985" s="401" t="s">
        <v>654</v>
      </c>
      <c r="AF985" s="401" t="s">
        <v>1018</v>
      </c>
      <c r="AG985" s="405" t="s">
        <v>1835</v>
      </c>
      <c r="AH985" s="405" t="s">
        <v>1019</v>
      </c>
      <c r="AI985" s="405">
        <v>30000</v>
      </c>
      <c r="AJ985" s="405">
        <v>0</v>
      </c>
      <c r="AK985" s="405">
        <v>30000</v>
      </c>
      <c r="AL985" s="400">
        <v>1.9299999999999998E-2</v>
      </c>
      <c r="AM985" s="400">
        <v>0.2</v>
      </c>
      <c r="AN985" s="400" t="s">
        <v>1798</v>
      </c>
      <c r="AO985" s="401" t="s">
        <v>1678</v>
      </c>
      <c r="AP985" s="401" t="s">
        <v>1021</v>
      </c>
      <c r="AQ985" s="407" t="s">
        <v>957</v>
      </c>
      <c r="AR985" s="400">
        <v>5.0000000000000001E-3</v>
      </c>
      <c r="AS985" s="400">
        <v>5.0000000000000001E-3</v>
      </c>
      <c r="AT985" s="400"/>
      <c r="AW985" s="226"/>
      <c r="AX985" s="226"/>
      <c r="AY985" s="212"/>
      <c r="AZ985" s="212"/>
      <c r="BA985" s="212"/>
      <c r="BB985" s="214"/>
      <c r="BC985" s="212"/>
      <c r="BD985" s="212"/>
      <c r="BE985" s="212"/>
      <c r="BF985" s="212"/>
      <c r="BG985" s="214"/>
      <c r="BH985" s="214"/>
      <c r="BI985" s="227"/>
      <c r="BJ985" s="227"/>
      <c r="BK985" s="227"/>
      <c r="BL985" s="249"/>
      <c r="BM985" s="214"/>
      <c r="BN985" s="214"/>
      <c r="BO985" s="214"/>
      <c r="BP985" s="214"/>
      <c r="BQ985" s="214"/>
      <c r="BR985" s="214"/>
      <c r="BS985" s="214"/>
      <c r="BT985" s="215"/>
      <c r="BU985" s="216"/>
      <c r="BV985" s="217"/>
      <c r="BW985" s="213"/>
    </row>
    <row r="986" spans="2:75" ht="15.75" customHeight="1">
      <c r="B986" s="394" t="s">
        <v>657</v>
      </c>
      <c r="C986" s="395">
        <v>31533145000181</v>
      </c>
      <c r="D986" s="396" t="s">
        <v>27</v>
      </c>
      <c r="E986" s="396" t="s">
        <v>903</v>
      </c>
      <c r="F986" s="396"/>
      <c r="G986" s="397"/>
      <c r="H986" s="397" t="s">
        <v>62</v>
      </c>
      <c r="I986" s="397" t="s">
        <v>62</v>
      </c>
      <c r="J986" s="397" t="s">
        <v>904</v>
      </c>
      <c r="K986" s="398" t="s">
        <v>81</v>
      </c>
      <c r="L986" s="399"/>
      <c r="M986" s="399" t="s">
        <v>62</v>
      </c>
      <c r="N986" s="398">
        <v>478415</v>
      </c>
      <c r="O986" s="398" t="s">
        <v>1675</v>
      </c>
      <c r="P986" s="402">
        <v>43404</v>
      </c>
      <c r="Q986" s="403">
        <v>675920525.52999997</v>
      </c>
      <c r="R986" s="403">
        <v>815990751.21250033</v>
      </c>
      <c r="S986" s="398">
        <v>32</v>
      </c>
      <c r="T986" s="400">
        <v>0.10709739838854992</v>
      </c>
      <c r="U986" s="400">
        <v>1.3844689723855135</v>
      </c>
      <c r="V986" s="400">
        <v>-0.12562839803609105</v>
      </c>
      <c r="W986" s="400">
        <v>-1.2315783688620139</v>
      </c>
      <c r="X986" s="400">
        <v>1.1172245279605697E-2</v>
      </c>
      <c r="Y986" s="400">
        <v>8.4721165511471103E-2</v>
      </c>
      <c r="Z986" s="400">
        <v>0.12044086327028558</v>
      </c>
      <c r="AA986" s="400">
        <v>0.68462491234249179</v>
      </c>
      <c r="AB986" s="400">
        <v>0.26072413463000105</v>
      </c>
      <c r="AC986" s="404">
        <v>-0.75734246060467603</v>
      </c>
      <c r="AD986" s="607">
        <v>31533735000104</v>
      </c>
      <c r="AE986" s="401" t="s">
        <v>654</v>
      </c>
      <c r="AF986" s="401" t="s">
        <v>1018</v>
      </c>
      <c r="AG986" s="405" t="s">
        <v>1835</v>
      </c>
      <c r="AH986" s="405" t="s">
        <v>1024</v>
      </c>
      <c r="AI986" s="405">
        <v>500</v>
      </c>
      <c r="AJ986" s="405">
        <v>500</v>
      </c>
      <c r="AK986" s="405">
        <v>500</v>
      </c>
      <c r="AL986" s="400">
        <v>2.9300000000000003E-2</v>
      </c>
      <c r="AM986" s="400" t="s">
        <v>62</v>
      </c>
      <c r="AN986" s="400" t="s">
        <v>62</v>
      </c>
      <c r="AO986" s="401" t="s">
        <v>1675</v>
      </c>
      <c r="AP986" s="401" t="s">
        <v>1021</v>
      </c>
      <c r="AQ986" s="407" t="s">
        <v>957</v>
      </c>
      <c r="AR986" s="400">
        <v>7.4999999999999997E-3</v>
      </c>
      <c r="AS986" s="400">
        <v>7.4999999999999997E-3</v>
      </c>
      <c r="AT986" s="400"/>
      <c r="AW986" s="226"/>
      <c r="AX986" s="226"/>
      <c r="AY986" s="212"/>
      <c r="AZ986" s="212"/>
      <c r="BA986" s="212"/>
      <c r="BB986" s="214"/>
      <c r="BC986" s="212"/>
      <c r="BD986" s="212"/>
      <c r="BE986" s="212"/>
      <c r="BF986" s="212"/>
      <c r="BG986" s="214"/>
      <c r="BH986" s="214"/>
      <c r="BI986" s="227"/>
      <c r="BJ986" s="227"/>
      <c r="BK986" s="227"/>
      <c r="BL986" s="249"/>
      <c r="BM986" s="214"/>
      <c r="BN986" s="214"/>
      <c r="BO986" s="214"/>
      <c r="BP986" s="214"/>
      <c r="BQ986" s="214"/>
      <c r="BR986" s="214"/>
      <c r="BS986" s="214"/>
      <c r="BT986" s="215"/>
      <c r="BU986" s="216"/>
      <c r="BV986" s="217"/>
      <c r="BW986" s="213"/>
    </row>
    <row r="987" spans="2:75" ht="15.75" customHeight="1">
      <c r="B987" s="394" t="s">
        <v>861</v>
      </c>
      <c r="C987" s="395">
        <v>41360111000196</v>
      </c>
      <c r="D987" s="396" t="s">
        <v>27</v>
      </c>
      <c r="E987" s="396" t="s">
        <v>910</v>
      </c>
      <c r="F987" s="396"/>
      <c r="G987" s="397"/>
      <c r="H987" s="397" t="s">
        <v>1693</v>
      </c>
      <c r="I987" s="397" t="s">
        <v>62</v>
      </c>
      <c r="J987" s="397" t="s">
        <v>904</v>
      </c>
      <c r="K987" s="398" t="s">
        <v>81</v>
      </c>
      <c r="L987" s="399"/>
      <c r="M987" s="399" t="s">
        <v>62</v>
      </c>
      <c r="N987" s="398">
        <v>600954</v>
      </c>
      <c r="O987" s="398" t="s">
        <v>1675</v>
      </c>
      <c r="P987" s="402">
        <v>44354</v>
      </c>
      <c r="Q987" s="403">
        <v>66911093.57</v>
      </c>
      <c r="R987" s="403">
        <v>65112902.945833333</v>
      </c>
      <c r="S987" s="398">
        <v>32</v>
      </c>
      <c r="T987" s="400">
        <v>2.8924467141558052E-2</v>
      </c>
      <c r="U987" s="400">
        <v>0.37391223225598685</v>
      </c>
      <c r="V987" s="400">
        <v>-6.6421297638921684E-2</v>
      </c>
      <c r="W987" s="400">
        <v>-0.65115081209855741</v>
      </c>
      <c r="X987" s="400" t="s">
        <v>1781</v>
      </c>
      <c r="Y987" s="400" t="s">
        <v>1781</v>
      </c>
      <c r="Z987" s="400" t="s">
        <v>1781</v>
      </c>
      <c r="AA987" s="400" t="s">
        <v>1781</v>
      </c>
      <c r="AB987" s="400">
        <v>0.23043349352717693</v>
      </c>
      <c r="AC987" s="404">
        <v>-0.60485034504896384</v>
      </c>
      <c r="AD987" s="607">
        <v>41301308000154</v>
      </c>
      <c r="AE987" s="401" t="s">
        <v>659</v>
      </c>
      <c r="AF987" s="401" t="s">
        <v>1023</v>
      </c>
      <c r="AG987" s="405" t="s">
        <v>96</v>
      </c>
      <c r="AH987" s="405" t="s">
        <v>1019</v>
      </c>
      <c r="AI987" s="405">
        <v>20000</v>
      </c>
      <c r="AJ987" s="405" t="s">
        <v>1797</v>
      </c>
      <c r="AK987" s="405" t="s">
        <v>1797</v>
      </c>
      <c r="AL987" s="400">
        <v>0.02</v>
      </c>
      <c r="AM987" s="400">
        <v>0.2</v>
      </c>
      <c r="AN987" s="400" t="s">
        <v>193</v>
      </c>
      <c r="AO987" s="401" t="s">
        <v>1678</v>
      </c>
      <c r="AP987" s="401" t="s">
        <v>1021</v>
      </c>
      <c r="AQ987" s="407" t="s">
        <v>957</v>
      </c>
      <c r="AR987" s="400">
        <v>6.6666666666666662E-3</v>
      </c>
      <c r="AS987" s="400">
        <v>6.6666666666666662E-3</v>
      </c>
      <c r="AT987" s="400"/>
      <c r="AX987" s="226"/>
      <c r="AY987" s="212"/>
      <c r="AZ987" s="212"/>
      <c r="BA987" s="212"/>
      <c r="BB987" s="214"/>
      <c r="BC987" s="212"/>
      <c r="BD987" s="212"/>
      <c r="BE987" s="212"/>
      <c r="BF987" s="212"/>
      <c r="BG987" s="214"/>
      <c r="BH987" s="214"/>
      <c r="BI987" s="227"/>
      <c r="BJ987" s="227"/>
      <c r="BK987" s="227"/>
      <c r="BL987" s="214"/>
      <c r="BM987" s="214"/>
      <c r="BN987" s="214"/>
      <c r="BO987" s="214"/>
      <c r="BP987" s="214"/>
      <c r="BQ987" s="214"/>
      <c r="BR987" s="214"/>
      <c r="BS987" s="214"/>
      <c r="BT987" s="215"/>
      <c r="BU987" s="216"/>
      <c r="BV987" s="217"/>
      <c r="BW987" s="213"/>
    </row>
    <row r="988" spans="2:75" ht="15.75" customHeight="1">
      <c r="B988" s="394" t="s">
        <v>888</v>
      </c>
      <c r="C988" s="395">
        <v>42887842000157</v>
      </c>
      <c r="D988" s="396" t="s">
        <v>27</v>
      </c>
      <c r="E988" s="396" t="s">
        <v>903</v>
      </c>
      <c r="F988" s="396"/>
      <c r="G988" s="397"/>
      <c r="H988" s="397" t="s">
        <v>62</v>
      </c>
      <c r="I988" s="397" t="s">
        <v>62</v>
      </c>
      <c r="J988" s="397" t="s">
        <v>904</v>
      </c>
      <c r="K988" s="398" t="s">
        <v>81</v>
      </c>
      <c r="L988" s="399"/>
      <c r="M988" s="399" t="s">
        <v>62</v>
      </c>
      <c r="N988" s="398">
        <v>610828</v>
      </c>
      <c r="O988" s="398" t="s">
        <v>1675</v>
      </c>
      <c r="P988" s="402">
        <v>44440</v>
      </c>
      <c r="Q988" s="403">
        <v>33668951.579999998</v>
      </c>
      <c r="R988" s="403" t="s">
        <v>1781</v>
      </c>
      <c r="S988" s="398">
        <v>32</v>
      </c>
      <c r="T988" s="400">
        <v>-2.1475059800919016E-2</v>
      </c>
      <c r="U988" s="400">
        <v>-0.27761228957803036</v>
      </c>
      <c r="V988" s="400" t="s">
        <v>1781</v>
      </c>
      <c r="W988" s="400" t="s">
        <v>1781</v>
      </c>
      <c r="X988" s="400" t="s">
        <v>1781</v>
      </c>
      <c r="Y988" s="400" t="s">
        <v>1781</v>
      </c>
      <c r="Z988" s="400" t="s">
        <v>1781</v>
      </c>
      <c r="AA988" s="400" t="s">
        <v>1781</v>
      </c>
      <c r="AB988" s="400" t="s">
        <v>1781</v>
      </c>
      <c r="AC988" s="404" t="s">
        <v>1781</v>
      </c>
      <c r="AD988" s="607">
        <v>43104134000165</v>
      </c>
      <c r="AE988" s="401" t="s">
        <v>348</v>
      </c>
      <c r="AF988" s="401" t="s">
        <v>1018</v>
      </c>
      <c r="AG988" s="405" t="s">
        <v>1835</v>
      </c>
      <c r="AH988" s="405" t="s">
        <v>1024</v>
      </c>
      <c r="AI988" s="405">
        <v>50</v>
      </c>
      <c r="AJ988" s="405">
        <v>50</v>
      </c>
      <c r="AK988" s="405">
        <v>30</v>
      </c>
      <c r="AL988" s="400">
        <v>0.02</v>
      </c>
      <c r="AM988" s="400">
        <v>0.2</v>
      </c>
      <c r="AN988" s="400" t="s">
        <v>62</v>
      </c>
      <c r="AO988" s="401" t="s">
        <v>1675</v>
      </c>
      <c r="AP988" s="401" t="s">
        <v>1021</v>
      </c>
      <c r="AQ988" s="407" t="s">
        <v>979</v>
      </c>
      <c r="AR988" s="400">
        <v>5.3333333333333332E-3</v>
      </c>
      <c r="AS988" s="400">
        <v>5.3333333333333332E-3</v>
      </c>
      <c r="AT988" s="400"/>
      <c r="AX988" s="226"/>
      <c r="AY988" s="212"/>
      <c r="AZ988" s="212"/>
      <c r="BA988" s="212"/>
      <c r="BB988" s="214"/>
      <c r="BC988" s="212"/>
      <c r="BD988" s="212"/>
      <c r="BE988" s="212"/>
      <c r="BF988" s="212"/>
      <c r="BG988" s="214"/>
      <c r="BH988" s="214"/>
      <c r="BI988" s="227"/>
      <c r="BJ988" s="227"/>
      <c r="BK988" s="227"/>
      <c r="BL988" s="214"/>
      <c r="BM988" s="214"/>
      <c r="BN988" s="214"/>
      <c r="BO988" s="214"/>
      <c r="BP988" s="214"/>
      <c r="BQ988" s="214"/>
      <c r="BR988" s="214"/>
      <c r="BS988" s="214"/>
      <c r="BT988" s="215"/>
      <c r="BU988" s="216"/>
      <c r="BV988" s="217"/>
      <c r="BW988" s="213"/>
    </row>
    <row r="989" spans="2:75" ht="15.75" customHeight="1">
      <c r="B989" s="394" t="s">
        <v>1578</v>
      </c>
      <c r="C989" s="395">
        <v>40265153000185</v>
      </c>
      <c r="D989" s="396" t="s">
        <v>27</v>
      </c>
      <c r="E989" s="396" t="s">
        <v>903</v>
      </c>
      <c r="F989" s="396"/>
      <c r="G989" s="397"/>
      <c r="H989" s="397" t="s">
        <v>62</v>
      </c>
      <c r="I989" s="397" t="s">
        <v>62</v>
      </c>
      <c r="J989" s="397" t="s">
        <v>904</v>
      </c>
      <c r="K989" s="398" t="s">
        <v>81</v>
      </c>
      <c r="L989" s="399"/>
      <c r="M989" s="399" t="s">
        <v>62</v>
      </c>
      <c r="N989" s="398">
        <v>573035</v>
      </c>
      <c r="O989" s="398" t="s">
        <v>1675</v>
      </c>
      <c r="P989" s="402">
        <v>44232</v>
      </c>
      <c r="Q989" s="403">
        <v>28673784.129999999</v>
      </c>
      <c r="R989" s="403">
        <v>26997006.577896815</v>
      </c>
      <c r="S989" s="398">
        <v>32</v>
      </c>
      <c r="T989" s="400">
        <v>6.4031713230003895E-3</v>
      </c>
      <c r="U989" s="400">
        <v>8.2775045472164521E-2</v>
      </c>
      <c r="V989" s="400">
        <v>-1.9665567706194431E-2</v>
      </c>
      <c r="W989" s="400">
        <v>-0.19278831997350232</v>
      </c>
      <c r="X989" s="400" t="s">
        <v>1781</v>
      </c>
      <c r="Y989" s="400" t="s">
        <v>1781</v>
      </c>
      <c r="Z989" s="400" t="s">
        <v>1781</v>
      </c>
      <c r="AA989" s="400" t="s">
        <v>1781</v>
      </c>
      <c r="AB989" s="400">
        <v>0.19124022744236471</v>
      </c>
      <c r="AC989" s="404">
        <v>-0.51657014692408165</v>
      </c>
      <c r="AD989" s="607">
        <v>40265107000186</v>
      </c>
      <c r="AE989" s="401" t="s">
        <v>348</v>
      </c>
      <c r="AF989" s="401" t="s">
        <v>1018</v>
      </c>
      <c r="AG989" s="405" t="s">
        <v>1835</v>
      </c>
      <c r="AH989" s="405" t="s">
        <v>1024</v>
      </c>
      <c r="AI989" s="405">
        <v>50</v>
      </c>
      <c r="AJ989" s="405">
        <v>50</v>
      </c>
      <c r="AK989" s="405">
        <v>30</v>
      </c>
      <c r="AL989" s="400">
        <v>0.02</v>
      </c>
      <c r="AM989" s="400">
        <v>0.2</v>
      </c>
      <c r="AN989" s="400" t="s">
        <v>62</v>
      </c>
      <c r="AO989" s="401" t="s">
        <v>1675</v>
      </c>
      <c r="AP989" s="401" t="s">
        <v>1021</v>
      </c>
      <c r="AQ989" s="407" t="s">
        <v>957</v>
      </c>
      <c r="AR989" s="400">
        <v>5.3333333333333332E-3</v>
      </c>
      <c r="AS989" s="400">
        <v>5.3333333333333332E-3</v>
      </c>
      <c r="AT989" s="400"/>
      <c r="AX989" s="226"/>
      <c r="AY989" s="212"/>
      <c r="AZ989" s="212"/>
      <c r="BA989" s="212"/>
      <c r="BB989" s="214"/>
      <c r="BC989" s="212"/>
      <c r="BD989" s="212"/>
      <c r="BE989" s="212"/>
      <c r="BF989" s="212"/>
      <c r="BG989" s="214"/>
      <c r="BH989" s="214"/>
      <c r="BI989" s="227"/>
      <c r="BJ989" s="227"/>
      <c r="BK989" s="227"/>
      <c r="BL989" s="214"/>
      <c r="BM989" s="214"/>
      <c r="BN989" s="214"/>
      <c r="BO989" s="214"/>
      <c r="BP989" s="214"/>
      <c r="BQ989" s="214"/>
      <c r="BR989" s="214"/>
      <c r="BS989" s="214"/>
      <c r="BT989" s="215"/>
      <c r="BU989" s="216"/>
      <c r="BV989" s="217"/>
      <c r="BW989" s="213"/>
    </row>
    <row r="990" spans="2:75" ht="15.75" customHeight="1">
      <c r="B990" s="394" t="s">
        <v>1580</v>
      </c>
      <c r="C990" s="395">
        <v>5382556000103</v>
      </c>
      <c r="D990" s="396" t="s">
        <v>27</v>
      </c>
      <c r="E990" s="396" t="s">
        <v>903</v>
      </c>
      <c r="F990" s="396"/>
      <c r="G990" s="397"/>
      <c r="H990" s="397" t="s">
        <v>62</v>
      </c>
      <c r="I990" s="397" t="s">
        <v>62</v>
      </c>
      <c r="J990" s="397" t="s">
        <v>904</v>
      </c>
      <c r="K990" s="398" t="s">
        <v>81</v>
      </c>
      <c r="L990" s="399"/>
      <c r="M990" s="399" t="s">
        <v>62</v>
      </c>
      <c r="N990" s="398">
        <v>147370</v>
      </c>
      <c r="O990" s="398" t="s">
        <v>1675</v>
      </c>
      <c r="P990" s="402">
        <v>38538</v>
      </c>
      <c r="Q990" s="403">
        <v>21445441.859999999</v>
      </c>
      <c r="R990" s="403">
        <v>26261499.53861111</v>
      </c>
      <c r="S990" s="398">
        <v>32</v>
      </c>
      <c r="T990" s="400">
        <v>-0.13200715215544423</v>
      </c>
      <c r="U990" s="400">
        <v>-1.7064822212499735</v>
      </c>
      <c r="V990" s="400">
        <v>-0.28501335083782531</v>
      </c>
      <c r="W990" s="400">
        <v>-2.7940838474108722</v>
      </c>
      <c r="X990" s="400">
        <v>-0.25740466417697694</v>
      </c>
      <c r="Y990" s="400">
        <v>-1.9519463287268572</v>
      </c>
      <c r="Z990" s="400">
        <v>-0.13131655743948578</v>
      </c>
      <c r="AA990" s="400">
        <v>-0.74644588377262111</v>
      </c>
      <c r="AB990" s="400">
        <v>0.32962426635766856</v>
      </c>
      <c r="AC990" s="404">
        <v>-1.1475155482864354</v>
      </c>
      <c r="AD990" s="607" t="s">
        <v>62</v>
      </c>
      <c r="AE990" s="401" t="s">
        <v>603</v>
      </c>
      <c r="AF990" s="401" t="s">
        <v>1018</v>
      </c>
      <c r="AG990" s="405" t="s">
        <v>1835</v>
      </c>
      <c r="AH990" s="405" t="s">
        <v>1024</v>
      </c>
      <c r="AI990" s="405">
        <v>1000</v>
      </c>
      <c r="AJ990" s="405">
        <v>100</v>
      </c>
      <c r="AK990" s="405">
        <v>100</v>
      </c>
      <c r="AL990" s="400">
        <v>0.02</v>
      </c>
      <c r="AM990" s="400">
        <v>0.2</v>
      </c>
      <c r="AN990" s="400" t="s">
        <v>964</v>
      </c>
      <c r="AO990" s="401" t="s">
        <v>1678</v>
      </c>
      <c r="AP990" s="401" t="s">
        <v>1021</v>
      </c>
      <c r="AQ990" s="407" t="s">
        <v>957</v>
      </c>
      <c r="AR990" s="400">
        <v>4.0000000000000001E-3</v>
      </c>
      <c r="AS990" s="400">
        <v>4.0000000000000001E-3</v>
      </c>
      <c r="AT990" s="400"/>
      <c r="AX990" s="226"/>
      <c r="AY990" s="212"/>
      <c r="AZ990" s="212"/>
      <c r="BA990" s="212"/>
      <c r="BB990" s="214"/>
      <c r="BC990" s="212"/>
      <c r="BD990" s="212"/>
      <c r="BE990" s="212"/>
      <c r="BF990" s="212"/>
      <c r="BG990" s="214"/>
      <c r="BH990" s="214"/>
      <c r="BI990" s="227"/>
      <c r="BJ990" s="227"/>
      <c r="BK990" s="227"/>
      <c r="BL990" s="214"/>
      <c r="BM990" s="214"/>
      <c r="BN990" s="214"/>
      <c r="BO990" s="214"/>
      <c r="BP990" s="214"/>
      <c r="BQ990" s="214"/>
      <c r="BR990" s="214"/>
      <c r="BS990" s="214"/>
      <c r="BT990" s="215"/>
      <c r="BU990" s="216"/>
      <c r="BV990" s="217"/>
      <c r="BW990" s="213"/>
    </row>
    <row r="991" spans="2:75" ht="15.75" customHeight="1">
      <c r="B991" s="394" t="s">
        <v>1583</v>
      </c>
      <c r="C991" s="395">
        <v>26277595000110</v>
      </c>
      <c r="D991" s="396" t="s">
        <v>27</v>
      </c>
      <c r="E991" s="396" t="s">
        <v>903</v>
      </c>
      <c r="F991" s="396"/>
      <c r="G991" s="397"/>
      <c r="H991" s="397" t="s">
        <v>62</v>
      </c>
      <c r="I991" s="397" t="s">
        <v>62</v>
      </c>
      <c r="J991" s="397" t="s">
        <v>904</v>
      </c>
      <c r="K991" s="398" t="s">
        <v>81</v>
      </c>
      <c r="L991" s="399"/>
      <c r="M991" s="399" t="s">
        <v>62</v>
      </c>
      <c r="N991" s="398">
        <v>446246</v>
      </c>
      <c r="O991" s="398" t="s">
        <v>1675</v>
      </c>
      <c r="P991" s="402">
        <v>42957</v>
      </c>
      <c r="Q991" s="403">
        <v>1027983445.8200001</v>
      </c>
      <c r="R991" s="403">
        <v>987290690.1320231</v>
      </c>
      <c r="S991" s="398">
        <v>32</v>
      </c>
      <c r="T991" s="400">
        <v>5.9304340477192019E-2</v>
      </c>
      <c r="U991" s="400">
        <v>0.76663878445096501</v>
      </c>
      <c r="V991" s="400">
        <v>-0.15080988294062447</v>
      </c>
      <c r="W991" s="400">
        <v>-1.4784411211462478</v>
      </c>
      <c r="X991" s="400">
        <v>-1.1036889488950208E-2</v>
      </c>
      <c r="Y991" s="400">
        <v>-8.3694737962123164E-2</v>
      </c>
      <c r="Z991" s="400">
        <v>0.19230160358523207</v>
      </c>
      <c r="AA991" s="400">
        <v>1.0931046567011868</v>
      </c>
      <c r="AB991" s="400">
        <v>0.24057504031501303</v>
      </c>
      <c r="AC991" s="404">
        <v>-0.96288578209137743</v>
      </c>
      <c r="AD991" s="607">
        <v>26855139000100</v>
      </c>
      <c r="AE991" s="401" t="s">
        <v>667</v>
      </c>
      <c r="AF991" s="401" t="s">
        <v>1023</v>
      </c>
      <c r="AG991" s="405" t="s">
        <v>96</v>
      </c>
      <c r="AH991" s="405" t="s">
        <v>1024</v>
      </c>
      <c r="AI991" s="405">
        <v>10000</v>
      </c>
      <c r="AJ991" s="405">
        <v>5000</v>
      </c>
      <c r="AK991" s="405">
        <v>10000</v>
      </c>
      <c r="AL991" s="400">
        <v>2.8999999999999998E-2</v>
      </c>
      <c r="AM991" s="400" t="s">
        <v>62</v>
      </c>
      <c r="AN991" s="400" t="s">
        <v>964</v>
      </c>
      <c r="AO991" s="401" t="s">
        <v>1678</v>
      </c>
      <c r="AP991" s="401" t="s">
        <v>1021</v>
      </c>
      <c r="AQ991" s="407" t="s">
        <v>957</v>
      </c>
      <c r="AR991" s="400">
        <v>5.8000000000000005E-3</v>
      </c>
      <c r="AS991" s="400">
        <v>5.8000000000000005E-3</v>
      </c>
      <c r="AT991" s="400"/>
      <c r="AX991" s="226"/>
      <c r="AY991" s="212"/>
      <c r="AZ991" s="212"/>
      <c r="BA991" s="212"/>
      <c r="BB991" s="214"/>
      <c r="BC991" s="212"/>
      <c r="BD991" s="212"/>
      <c r="BE991" s="212"/>
      <c r="BF991" s="212"/>
      <c r="BG991" s="214"/>
      <c r="BH991" s="214"/>
      <c r="BI991" s="227"/>
      <c r="BJ991" s="227"/>
      <c r="BK991" s="227"/>
      <c r="BL991" s="214"/>
      <c r="BM991" s="214"/>
      <c r="BN991" s="214"/>
      <c r="BO991" s="214"/>
      <c r="BP991" s="214"/>
      <c r="BQ991" s="214"/>
      <c r="BR991" s="214"/>
      <c r="BS991" s="214"/>
      <c r="BT991" s="215"/>
      <c r="BU991" s="216"/>
      <c r="BV991" s="217"/>
      <c r="BW991" s="213"/>
    </row>
    <row r="992" spans="2:75" ht="15.75" customHeight="1">
      <c r="B992" s="394" t="s">
        <v>1605</v>
      </c>
      <c r="C992" s="395">
        <v>36896492000192</v>
      </c>
      <c r="D992" s="396" t="s">
        <v>27</v>
      </c>
      <c r="E992" s="396" t="s">
        <v>903</v>
      </c>
      <c r="F992" s="396"/>
      <c r="G992" s="397"/>
      <c r="H992" s="397" t="s">
        <v>62</v>
      </c>
      <c r="I992" s="397" t="s">
        <v>62</v>
      </c>
      <c r="J992" s="397" t="s">
        <v>904</v>
      </c>
      <c r="K992" s="398" t="s">
        <v>81</v>
      </c>
      <c r="L992" s="399"/>
      <c r="M992" s="399" t="s">
        <v>1775</v>
      </c>
      <c r="N992" s="398">
        <v>541737</v>
      </c>
      <c r="O992" s="398" t="s">
        <v>1675</v>
      </c>
      <c r="P992" s="402">
        <v>44008</v>
      </c>
      <c r="Q992" s="403">
        <v>8655531.2100000009</v>
      </c>
      <c r="R992" s="403">
        <v>9196508.9416269865</v>
      </c>
      <c r="S992" s="398">
        <v>32</v>
      </c>
      <c r="T992" s="400">
        <v>3.1864674998088205E-2</v>
      </c>
      <c r="U992" s="400">
        <v>0.41192087309114384</v>
      </c>
      <c r="V992" s="400">
        <v>-0.15418233145654991</v>
      </c>
      <c r="W992" s="400">
        <v>-1.5115023931774438</v>
      </c>
      <c r="X992" s="400">
        <v>-0.10647304819605274</v>
      </c>
      <c r="Y992" s="400">
        <v>-0.80740446642315267</v>
      </c>
      <c r="Z992" s="400" t="s">
        <v>1781</v>
      </c>
      <c r="AA992" s="400" t="s">
        <v>1781</v>
      </c>
      <c r="AB992" s="400">
        <v>0.20760852432043017</v>
      </c>
      <c r="AC992" s="404">
        <v>-1.1705483823883838</v>
      </c>
      <c r="AD992" s="607" t="s">
        <v>62</v>
      </c>
      <c r="AE992" s="401" t="s">
        <v>1603</v>
      </c>
      <c r="AF992" s="401" t="s">
        <v>1018</v>
      </c>
      <c r="AG992" s="405" t="s">
        <v>1835</v>
      </c>
      <c r="AH992" s="405" t="s">
        <v>1024</v>
      </c>
      <c r="AI992" s="405">
        <v>5000</v>
      </c>
      <c r="AJ992" s="405">
        <v>1000</v>
      </c>
      <c r="AK992" s="405">
        <v>1000</v>
      </c>
      <c r="AL992" s="400">
        <v>0.01</v>
      </c>
      <c r="AM992" s="400">
        <v>0.1</v>
      </c>
      <c r="AN992" s="400" t="s">
        <v>62</v>
      </c>
      <c r="AO992" s="401" t="s">
        <v>1675</v>
      </c>
      <c r="AP992" s="401" t="s">
        <v>1021</v>
      </c>
      <c r="AQ992" s="407" t="s">
        <v>968</v>
      </c>
      <c r="AR992" s="400">
        <v>3.0000000000000001E-3</v>
      </c>
      <c r="AS992" s="400">
        <v>3.0000000000000001E-3</v>
      </c>
      <c r="AT992" s="400"/>
      <c r="AX992" s="226"/>
      <c r="AY992" s="212"/>
      <c r="AZ992" s="212"/>
      <c r="BA992" s="212"/>
      <c r="BB992" s="214"/>
      <c r="BC992" s="212"/>
      <c r="BD992" s="212"/>
      <c r="BE992" s="212"/>
      <c r="BF992" s="212"/>
      <c r="BG992" s="214"/>
      <c r="BH992" s="214"/>
      <c r="BI992" s="227"/>
      <c r="BJ992" s="227"/>
      <c r="BK992" s="227"/>
      <c r="BL992" s="214"/>
      <c r="BM992" s="214"/>
      <c r="BN992" s="214"/>
      <c r="BO992" s="214"/>
      <c r="BP992" s="214"/>
      <c r="BQ992" s="214"/>
      <c r="BR992" s="214"/>
      <c r="BS992" s="214"/>
      <c r="BT992" s="215"/>
      <c r="BU992" s="216"/>
      <c r="BV992" s="217"/>
      <c r="BW992" s="213"/>
    </row>
    <row r="993" spans="2:75" ht="15.75" customHeight="1">
      <c r="B993" s="394" t="s">
        <v>1608</v>
      </c>
      <c r="C993" s="395">
        <v>19587174000120</v>
      </c>
      <c r="D993" s="396" t="s">
        <v>27</v>
      </c>
      <c r="E993" s="396" t="s">
        <v>903</v>
      </c>
      <c r="F993" s="396"/>
      <c r="G993" s="397"/>
      <c r="H993" s="397" t="s">
        <v>62</v>
      </c>
      <c r="I993" s="397" t="s">
        <v>62</v>
      </c>
      <c r="J993" s="397" t="s">
        <v>907</v>
      </c>
      <c r="K993" s="398"/>
      <c r="L993" s="399"/>
      <c r="M993" s="399" t="s">
        <v>1775</v>
      </c>
      <c r="N993" s="398">
        <v>363871</v>
      </c>
      <c r="O993" s="398" t="s">
        <v>1675</v>
      </c>
      <c r="P993" s="402">
        <v>41729</v>
      </c>
      <c r="Q993" s="403">
        <v>129371558.59999999</v>
      </c>
      <c r="R993" s="403">
        <v>140314505.64646822</v>
      </c>
      <c r="S993" s="398">
        <v>32</v>
      </c>
      <c r="T993" s="400">
        <v>-0.13976050505913373</v>
      </c>
      <c r="U993" s="400">
        <v>-1.8067113275459941</v>
      </c>
      <c r="V993" s="400">
        <v>-7.1600083479929411E-2</v>
      </c>
      <c r="W993" s="400">
        <v>-0.70192022982942481</v>
      </c>
      <c r="X993" s="400">
        <v>-1.5230937203629447E-2</v>
      </c>
      <c r="Y993" s="400">
        <v>-0.11549896367554999</v>
      </c>
      <c r="Z993" s="400">
        <v>0.31865151204473818</v>
      </c>
      <c r="AA993" s="400">
        <v>1.8113184975423007</v>
      </c>
      <c r="AB993" s="400">
        <v>0.14542592806957766</v>
      </c>
      <c r="AC993" s="404">
        <v>-1.106467259534111</v>
      </c>
      <c r="AD993" s="607">
        <v>19587181000122</v>
      </c>
      <c r="AE993" s="401" t="s">
        <v>696</v>
      </c>
      <c r="AF993" s="401" t="s">
        <v>1026</v>
      </c>
      <c r="AG993" s="405" t="s">
        <v>1027</v>
      </c>
      <c r="AH993" s="405" t="s">
        <v>1019</v>
      </c>
      <c r="AI993" s="405">
        <v>25000</v>
      </c>
      <c r="AJ993" s="405">
        <v>500</v>
      </c>
      <c r="AK993" s="405">
        <v>1000</v>
      </c>
      <c r="AL993" s="400">
        <v>0.01</v>
      </c>
      <c r="AM993" s="400">
        <v>0.1</v>
      </c>
      <c r="AN993" s="400" t="s">
        <v>1086</v>
      </c>
      <c r="AO993" s="401" t="s">
        <v>1675</v>
      </c>
      <c r="AP993" s="401" t="s">
        <v>24</v>
      </c>
      <c r="AQ993" s="407" t="s">
        <v>977</v>
      </c>
      <c r="AR993" s="400">
        <v>1.6666666666666666E-3</v>
      </c>
      <c r="AS993" s="400">
        <v>1.6666666666666666E-3</v>
      </c>
      <c r="AT993" s="400"/>
      <c r="AX993" s="226"/>
      <c r="AY993" s="212"/>
      <c r="AZ993" s="212"/>
      <c r="BA993" s="212"/>
      <c r="BB993" s="214"/>
      <c r="BC993" s="212"/>
      <c r="BD993" s="212"/>
      <c r="BE993" s="212"/>
      <c r="BF993" s="212"/>
      <c r="BG993" s="214"/>
      <c r="BH993" s="214"/>
      <c r="BI993" s="227"/>
      <c r="BJ993" s="227"/>
      <c r="BK993" s="227"/>
      <c r="BL993" s="214"/>
      <c r="BM993" s="214"/>
      <c r="BN993" s="214"/>
      <c r="BO993" s="214"/>
      <c r="BP993" s="214"/>
      <c r="BQ993" s="214"/>
      <c r="BR993" s="214"/>
      <c r="BS993" s="214"/>
      <c r="BT993" s="215"/>
      <c r="BU993" s="216"/>
      <c r="BV993" s="217"/>
      <c r="BW993" s="213"/>
    </row>
    <row r="994" spans="2:75" ht="15.75" customHeight="1">
      <c r="B994" s="394" t="s">
        <v>697</v>
      </c>
      <c r="C994" s="395">
        <v>40226025000122</v>
      </c>
      <c r="D994" s="396" t="s">
        <v>27</v>
      </c>
      <c r="E994" s="396" t="s">
        <v>903</v>
      </c>
      <c r="F994" s="396"/>
      <c r="G994" s="397"/>
      <c r="H994" s="397" t="s">
        <v>62</v>
      </c>
      <c r="I994" s="397" t="s">
        <v>62</v>
      </c>
      <c r="J994" s="397" t="s">
        <v>904</v>
      </c>
      <c r="K994" s="398" t="s">
        <v>81</v>
      </c>
      <c r="L994" s="399"/>
      <c r="M994" s="399" t="s">
        <v>62</v>
      </c>
      <c r="N994" s="398">
        <v>585858</v>
      </c>
      <c r="O994" s="398" t="s">
        <v>1675</v>
      </c>
      <c r="P994" s="402">
        <v>44308</v>
      </c>
      <c r="Q994" s="403">
        <v>146767549.02000001</v>
      </c>
      <c r="R994" s="403">
        <v>160577788.73285702</v>
      </c>
      <c r="S994" s="398">
        <v>32</v>
      </c>
      <c r="T994" s="400">
        <v>5.5643571641157408E-3</v>
      </c>
      <c r="U994" s="400">
        <v>7.193153111936762E-2</v>
      </c>
      <c r="V994" s="400">
        <v>-0.11376503133997096</v>
      </c>
      <c r="W994" s="400">
        <v>-1.1152777072821207</v>
      </c>
      <c r="X994" s="400">
        <v>3.6128533450263678E-3</v>
      </c>
      <c r="Y994" s="400">
        <v>2.739692322826031E-2</v>
      </c>
      <c r="Z994" s="400">
        <v>0.10705495759698791</v>
      </c>
      <c r="AA994" s="400">
        <v>0.60853508494196662</v>
      </c>
      <c r="AB994" s="400">
        <v>0.21881106050778051</v>
      </c>
      <c r="AC994" s="404">
        <v>-0.88662685949302933</v>
      </c>
      <c r="AD994" s="607" t="s">
        <v>62</v>
      </c>
      <c r="AE994" s="401" t="s">
        <v>696</v>
      </c>
      <c r="AF994" s="401" t="s">
        <v>1026</v>
      </c>
      <c r="AG994" s="405" t="s">
        <v>1027</v>
      </c>
      <c r="AH994" s="405" t="s">
        <v>1024</v>
      </c>
      <c r="AI994" s="405">
        <v>500</v>
      </c>
      <c r="AJ994" s="405">
        <v>500</v>
      </c>
      <c r="AK994" s="405">
        <v>500</v>
      </c>
      <c r="AL994" s="400">
        <v>1.967E-2</v>
      </c>
      <c r="AM994" s="400">
        <v>0.2</v>
      </c>
      <c r="AN994" s="400" t="s">
        <v>964</v>
      </c>
      <c r="AO994" s="401" t="s">
        <v>1678</v>
      </c>
      <c r="AP994" s="401" t="s">
        <v>1021</v>
      </c>
      <c r="AQ994" s="407" t="s">
        <v>957</v>
      </c>
      <c r="AR994" s="400">
        <v>4.9175E-3</v>
      </c>
      <c r="AS994" s="400">
        <v>4.9175E-3</v>
      </c>
      <c r="AT994" s="400"/>
      <c r="AX994" s="226"/>
      <c r="AY994" s="212"/>
      <c r="AZ994" s="212"/>
      <c r="BA994" s="212"/>
      <c r="BB994" s="214"/>
      <c r="BC994" s="212"/>
      <c r="BD994" s="212"/>
      <c r="BE994" s="212"/>
      <c r="BF994" s="212"/>
      <c r="BG994" s="214"/>
      <c r="BH994" s="214"/>
      <c r="BI994" s="227"/>
      <c r="BJ994" s="227"/>
      <c r="BK994" s="227"/>
      <c r="BL994" s="214"/>
      <c r="BM994" s="214"/>
      <c r="BN994" s="214"/>
      <c r="BO994" s="214"/>
      <c r="BP994" s="214"/>
      <c r="BQ994" s="214"/>
      <c r="BR994" s="214"/>
      <c r="BS994" s="214"/>
      <c r="BT994" s="215"/>
      <c r="BU994" s="216"/>
      <c r="BV994" s="217"/>
      <c r="BW994" s="213"/>
    </row>
    <row r="995" spans="2:75" ht="15.75" customHeight="1">
      <c r="B995" s="394" t="s">
        <v>1610</v>
      </c>
      <c r="C995" s="395">
        <v>35636909000115</v>
      </c>
      <c r="D995" s="396" t="s">
        <v>27</v>
      </c>
      <c r="E995" s="396" t="s">
        <v>910</v>
      </c>
      <c r="F995" s="396"/>
      <c r="G995" s="397"/>
      <c r="H995" s="397" t="s">
        <v>1183</v>
      </c>
      <c r="I995" s="397" t="s">
        <v>62</v>
      </c>
      <c r="J995" s="397" t="s">
        <v>904</v>
      </c>
      <c r="K995" s="398" t="s">
        <v>81</v>
      </c>
      <c r="L995" s="399"/>
      <c r="M995" s="399" t="s">
        <v>62</v>
      </c>
      <c r="N995" s="398">
        <v>522661</v>
      </c>
      <c r="O995" s="398" t="s">
        <v>1675</v>
      </c>
      <c r="P995" s="402">
        <v>43826</v>
      </c>
      <c r="Q995" s="403">
        <v>249312191.49000001</v>
      </c>
      <c r="R995" s="403">
        <v>248946558.84015873</v>
      </c>
      <c r="S995" s="398">
        <v>32</v>
      </c>
      <c r="T995" s="400">
        <v>7.3035607860321816E-2</v>
      </c>
      <c r="U995" s="400">
        <v>0.94414555800023636</v>
      </c>
      <c r="V995" s="400">
        <v>1.9629485269811564E-2</v>
      </c>
      <c r="W995" s="400">
        <v>0.19243459144683422</v>
      </c>
      <c r="X995" s="400">
        <v>0.3726030201527073</v>
      </c>
      <c r="Y995" s="400">
        <v>2.8255163890875146</v>
      </c>
      <c r="Z995" s="400" t="s">
        <v>1781</v>
      </c>
      <c r="AA995" s="400" t="s">
        <v>1781</v>
      </c>
      <c r="AB995" s="400">
        <v>0.16701128273562713</v>
      </c>
      <c r="AC995" s="404">
        <v>-0.38186702950615092</v>
      </c>
      <c r="AD995" s="607">
        <v>35636871000180</v>
      </c>
      <c r="AE995" s="401" t="s">
        <v>696</v>
      </c>
      <c r="AF995" s="401" t="s">
        <v>1026</v>
      </c>
      <c r="AG995" s="405" t="s">
        <v>1027</v>
      </c>
      <c r="AH995" s="405" t="s">
        <v>1024</v>
      </c>
      <c r="AI995" s="405">
        <v>10000</v>
      </c>
      <c r="AJ995" s="405">
        <v>1000</v>
      </c>
      <c r="AK995" s="405">
        <v>5000</v>
      </c>
      <c r="AL995" s="400">
        <v>1.9199999999999998E-2</v>
      </c>
      <c r="AM995" s="400">
        <v>0.2</v>
      </c>
      <c r="AN995" s="400" t="s">
        <v>1086</v>
      </c>
      <c r="AO995" s="401" t="s">
        <v>1678</v>
      </c>
      <c r="AP995" s="401" t="s">
        <v>24</v>
      </c>
      <c r="AQ995" s="407" t="s">
        <v>966</v>
      </c>
      <c r="AR995" s="400">
        <v>3.8399999999999992E-3</v>
      </c>
      <c r="AS995" s="400">
        <v>3.8399999999999992E-3</v>
      </c>
      <c r="AT995" s="400"/>
      <c r="AX995" s="226"/>
      <c r="AY995" s="212"/>
      <c r="AZ995" s="212"/>
      <c r="BA995" s="212"/>
      <c r="BB995" s="214"/>
      <c r="BC995" s="212"/>
      <c r="BD995" s="212"/>
      <c r="BE995" s="212"/>
      <c r="BF995" s="212"/>
      <c r="BG995" s="214"/>
      <c r="BH995" s="214"/>
      <c r="BI995" s="227"/>
      <c r="BJ995" s="227"/>
      <c r="BK995" s="227"/>
      <c r="BL995" s="214"/>
      <c r="BM995" s="214"/>
      <c r="BN995" s="214"/>
      <c r="BO995" s="214"/>
      <c r="BP995" s="214"/>
      <c r="BQ995" s="214"/>
      <c r="BR995" s="214"/>
      <c r="BS995" s="214"/>
      <c r="BT995" s="215"/>
      <c r="BU995" s="216"/>
      <c r="BV995" s="217"/>
      <c r="BW995" s="213"/>
    </row>
    <row r="996" spans="2:75" ht="15.75" customHeight="1">
      <c r="B996" s="394" t="s">
        <v>88</v>
      </c>
      <c r="C996" s="395">
        <v>30773631000104</v>
      </c>
      <c r="D996" s="396" t="s">
        <v>27</v>
      </c>
      <c r="E996" s="396" t="s">
        <v>910</v>
      </c>
      <c r="F996" s="396"/>
      <c r="G996" s="397"/>
      <c r="H996" s="397" t="s">
        <v>1693</v>
      </c>
      <c r="I996" s="397" t="s">
        <v>62</v>
      </c>
      <c r="J996" s="397" t="s">
        <v>904</v>
      </c>
      <c r="K996" s="398" t="s">
        <v>81</v>
      </c>
      <c r="L996" s="399"/>
      <c r="M996" s="399" t="s">
        <v>1775</v>
      </c>
      <c r="N996" s="398">
        <v>477958</v>
      </c>
      <c r="O996" s="398" t="s">
        <v>1675</v>
      </c>
      <c r="P996" s="402">
        <v>43399</v>
      </c>
      <c r="Q996" s="403">
        <v>36251168.829999998</v>
      </c>
      <c r="R996" s="403">
        <v>42397215.526309513</v>
      </c>
      <c r="S996" s="398">
        <v>32</v>
      </c>
      <c r="T996" s="400">
        <v>3.2775061130732697E-2</v>
      </c>
      <c r="U996" s="400">
        <v>0.42368961231824998</v>
      </c>
      <c r="V996" s="400">
        <v>-0.21191599629516655</v>
      </c>
      <c r="W996" s="400">
        <v>-2.0774853546886045</v>
      </c>
      <c r="X996" s="400">
        <v>-1.4347463660771442E-2</v>
      </c>
      <c r="Y996" s="400">
        <v>-0.10879942330776812</v>
      </c>
      <c r="Z996" s="400">
        <v>0.20941417118663863</v>
      </c>
      <c r="AA996" s="400">
        <v>1.1903780386411382</v>
      </c>
      <c r="AB996" s="400">
        <v>0.31336450036649954</v>
      </c>
      <c r="AC996" s="404">
        <v>-0.91383946456336507</v>
      </c>
      <c r="AD996" s="607">
        <v>32774675000184</v>
      </c>
      <c r="AE996" s="401" t="s">
        <v>702</v>
      </c>
      <c r="AF996" s="401" t="s">
        <v>1018</v>
      </c>
      <c r="AG996" s="405" t="s">
        <v>1835</v>
      </c>
      <c r="AH996" s="405" t="s">
        <v>1024</v>
      </c>
      <c r="AI996" s="405">
        <v>2000</v>
      </c>
      <c r="AJ996" s="405">
        <v>2000</v>
      </c>
      <c r="AK996" s="405">
        <v>2000</v>
      </c>
      <c r="AL996" s="400">
        <v>0.02</v>
      </c>
      <c r="AM996" s="400">
        <v>0.2</v>
      </c>
      <c r="AN996" s="400" t="s">
        <v>62</v>
      </c>
      <c r="AO996" s="401" t="s">
        <v>1678</v>
      </c>
      <c r="AP996" s="401" t="s">
        <v>24</v>
      </c>
      <c r="AQ996" s="407" t="s">
        <v>966</v>
      </c>
      <c r="AR996" s="400">
        <v>3.3333333333333331E-3</v>
      </c>
      <c r="AS996" s="400">
        <v>3.3333333333333331E-3</v>
      </c>
      <c r="AT996" s="400"/>
      <c r="AX996" s="226"/>
      <c r="AY996" s="212"/>
      <c r="AZ996" s="212"/>
      <c r="BA996" s="212"/>
      <c r="BB996" s="214"/>
      <c r="BC996" s="212"/>
      <c r="BD996" s="212"/>
      <c r="BE996" s="212"/>
      <c r="BF996" s="212"/>
      <c r="BG996" s="214"/>
      <c r="BH996" s="214"/>
      <c r="BI996" s="227"/>
      <c r="BJ996" s="227"/>
      <c r="BK996" s="227"/>
      <c r="BL996" s="214"/>
      <c r="BM996" s="214"/>
      <c r="BN996" s="214"/>
      <c r="BO996" s="214"/>
      <c r="BP996" s="214"/>
      <c r="BQ996" s="214"/>
      <c r="BR996" s="214"/>
      <c r="BS996" s="214"/>
      <c r="BT996" s="215"/>
      <c r="BU996" s="216"/>
      <c r="BV996" s="217"/>
      <c r="BW996" s="213"/>
    </row>
    <row r="997" spans="2:75" ht="15.75" customHeight="1">
      <c r="B997" s="394" t="s">
        <v>703</v>
      </c>
      <c r="C997" s="395">
        <v>35779895000199</v>
      </c>
      <c r="D997" s="396" t="s">
        <v>27</v>
      </c>
      <c r="E997" s="396" t="s">
        <v>910</v>
      </c>
      <c r="F997" s="396"/>
      <c r="G997" s="397"/>
      <c r="H997" s="397" t="s">
        <v>1693</v>
      </c>
      <c r="I997" s="397" t="s">
        <v>62</v>
      </c>
      <c r="J997" s="397" t="s">
        <v>904</v>
      </c>
      <c r="K997" s="398" t="s">
        <v>81</v>
      </c>
      <c r="L997" s="399"/>
      <c r="M997" s="399" t="s">
        <v>62</v>
      </c>
      <c r="N997" s="398">
        <v>532363</v>
      </c>
      <c r="O997" s="398" t="s">
        <v>1675</v>
      </c>
      <c r="P997" s="402">
        <v>43900</v>
      </c>
      <c r="Q997" s="403">
        <v>18616189.32</v>
      </c>
      <c r="R997" s="403">
        <v>21823943.13666667</v>
      </c>
      <c r="S997" s="398">
        <v>32</v>
      </c>
      <c r="T997" s="400">
        <v>8.8016870525150059E-2</v>
      </c>
      <c r="U997" s="400">
        <v>1.1378112645318126</v>
      </c>
      <c r="V997" s="400">
        <v>2.6045327885401814E-2</v>
      </c>
      <c r="W997" s="400">
        <v>0.25533130195900705</v>
      </c>
      <c r="X997" s="400">
        <v>0.16380948455637689</v>
      </c>
      <c r="Y997" s="400">
        <v>1.2421970791120491</v>
      </c>
      <c r="Z997" s="400" t="s">
        <v>1781</v>
      </c>
      <c r="AA997" s="400" t="s">
        <v>1781</v>
      </c>
      <c r="AB997" s="400">
        <v>0.20772908915729965</v>
      </c>
      <c r="AC997" s="404">
        <v>-0.24058487959584557</v>
      </c>
      <c r="AD997" s="607">
        <v>35779924000112</v>
      </c>
      <c r="AE997" s="401" t="s">
        <v>704</v>
      </c>
      <c r="AF997" s="401" t="s">
        <v>1045</v>
      </c>
      <c r="AG997" s="405" t="s">
        <v>1045</v>
      </c>
      <c r="AH997" s="405" t="s">
        <v>1024</v>
      </c>
      <c r="AI997" s="405">
        <v>100</v>
      </c>
      <c r="AJ997" s="405">
        <v>50</v>
      </c>
      <c r="AK997" s="405">
        <v>50</v>
      </c>
      <c r="AL997" s="400">
        <v>0.02</v>
      </c>
      <c r="AM997" s="400">
        <v>0.2</v>
      </c>
      <c r="AN997" s="400" t="s">
        <v>103</v>
      </c>
      <c r="AO997" s="401" t="s">
        <v>1678</v>
      </c>
      <c r="AP997" s="401" t="s">
        <v>24</v>
      </c>
      <c r="AQ997" s="407" t="s">
        <v>966</v>
      </c>
      <c r="AR997" s="400">
        <v>4.0000000000000001E-3</v>
      </c>
      <c r="AS997" s="400">
        <v>4.0000000000000001E-3</v>
      </c>
      <c r="AT997" s="400"/>
      <c r="AX997" s="226"/>
      <c r="AY997" s="212"/>
      <c r="AZ997" s="212"/>
      <c r="BA997" s="212"/>
      <c r="BB997" s="214"/>
      <c r="BC997" s="212"/>
      <c r="BD997" s="212"/>
      <c r="BE997" s="212"/>
      <c r="BF997" s="212"/>
      <c r="BG997" s="214"/>
      <c r="BH997" s="214"/>
      <c r="BI997" s="227"/>
      <c r="BJ997" s="227"/>
      <c r="BK997" s="227"/>
      <c r="BL997" s="214"/>
      <c r="BM997" s="214"/>
      <c r="BN997" s="214"/>
      <c r="BO997" s="214"/>
      <c r="BP997" s="214"/>
      <c r="BQ997" s="214"/>
      <c r="BR997" s="214"/>
      <c r="BS997" s="214"/>
      <c r="BT997" s="215"/>
      <c r="BU997" s="216"/>
      <c r="BV997" s="217"/>
      <c r="BW997" s="213"/>
    </row>
    <row r="998" spans="2:75" ht="15.75" customHeight="1">
      <c r="B998" s="394" t="s">
        <v>1478</v>
      </c>
      <c r="C998" s="395">
        <v>23601467000192</v>
      </c>
      <c r="D998" s="396" t="s">
        <v>18</v>
      </c>
      <c r="E998" s="396" t="s">
        <v>916</v>
      </c>
      <c r="F998" s="396" t="s">
        <v>983</v>
      </c>
      <c r="G998" s="397" t="s">
        <v>1048</v>
      </c>
      <c r="H998" s="397" t="s">
        <v>62</v>
      </c>
      <c r="I998" s="397" t="s">
        <v>1673</v>
      </c>
      <c r="J998" s="397" t="s">
        <v>904</v>
      </c>
      <c r="K998" s="398" t="s">
        <v>81</v>
      </c>
      <c r="L998" s="399"/>
      <c r="M998" s="399" t="s">
        <v>62</v>
      </c>
      <c r="N998" s="398">
        <v>414972</v>
      </c>
      <c r="O998" s="398" t="s">
        <v>1675</v>
      </c>
      <c r="P998" s="402">
        <v>42432</v>
      </c>
      <c r="Q998" s="403">
        <v>25143252.629999999</v>
      </c>
      <c r="R998" s="403">
        <v>35537744.288333312</v>
      </c>
      <c r="S998" s="398">
        <v>33</v>
      </c>
      <c r="T998" s="400">
        <v>8.9155887299309011E-2</v>
      </c>
      <c r="U998" s="400">
        <v>1.1525355566862177</v>
      </c>
      <c r="V998" s="400">
        <v>0.11217471038353222</v>
      </c>
      <c r="W998" s="400">
        <v>1.0996872442967118</v>
      </c>
      <c r="X998" s="400">
        <v>0.18085759682453495</v>
      </c>
      <c r="Y998" s="400">
        <v>1.3714760114109412</v>
      </c>
      <c r="Z998" s="400">
        <v>0.13293122167714388</v>
      </c>
      <c r="AA998" s="400">
        <v>0.75562415875466338</v>
      </c>
      <c r="AB998" s="400">
        <v>1.8149517200526953E-2</v>
      </c>
      <c r="AC998" s="404">
        <v>0.51526145059149564</v>
      </c>
      <c r="AD998" s="607">
        <v>23376623000169</v>
      </c>
      <c r="AE998" s="401" t="s">
        <v>554</v>
      </c>
      <c r="AF998" s="401" t="s">
        <v>1028</v>
      </c>
      <c r="AG998" s="405" t="s">
        <v>1836</v>
      </c>
      <c r="AH998" s="405" t="s">
        <v>1019</v>
      </c>
      <c r="AI998" s="405">
        <v>50000</v>
      </c>
      <c r="AJ998" s="405">
        <v>25000</v>
      </c>
      <c r="AK998" s="405">
        <v>25000</v>
      </c>
      <c r="AL998" s="400">
        <v>0.01</v>
      </c>
      <c r="AM998" s="400">
        <v>0.2</v>
      </c>
      <c r="AN998" s="400" t="s">
        <v>103</v>
      </c>
      <c r="AO998" s="401" t="s">
        <v>1678</v>
      </c>
      <c r="AP998" s="401" t="s">
        <v>24</v>
      </c>
      <c r="AQ998" s="407" t="s">
        <v>966</v>
      </c>
      <c r="AR998" s="400">
        <v>2.6666666666666666E-3</v>
      </c>
      <c r="AS998" s="400">
        <v>2.6666666666666666E-3</v>
      </c>
      <c r="AT998" s="400"/>
      <c r="AX998" s="226"/>
      <c r="AY998" s="212"/>
      <c r="AZ998" s="212"/>
      <c r="BA998" s="212"/>
      <c r="BB998" s="214"/>
      <c r="BC998" s="212"/>
      <c r="BD998" s="212"/>
      <c r="BE998" s="212"/>
      <c r="BF998" s="212"/>
      <c r="BG998" s="214"/>
      <c r="BH998" s="214"/>
      <c r="BI998" s="227"/>
      <c r="BJ998" s="227"/>
      <c r="BK998" s="227"/>
      <c r="BL998" s="214"/>
      <c r="BM998" s="214"/>
      <c r="BN998" s="214"/>
      <c r="BO998" s="214"/>
      <c r="BP998" s="214"/>
      <c r="BQ998" s="214"/>
      <c r="BR998" s="214"/>
      <c r="BS998" s="214"/>
      <c r="BT998" s="215"/>
      <c r="BU998" s="216"/>
      <c r="BV998" s="217"/>
      <c r="BW998" s="213"/>
    </row>
    <row r="999" spans="2:75" ht="15.75" customHeight="1">
      <c r="B999" s="394" t="s">
        <v>271</v>
      </c>
      <c r="C999" s="395">
        <v>5109839000186</v>
      </c>
      <c r="D999" s="396" t="s">
        <v>24</v>
      </c>
      <c r="E999" s="396" t="s">
        <v>912</v>
      </c>
      <c r="F999" s="396" t="s">
        <v>913</v>
      </c>
      <c r="G999" s="397" t="s">
        <v>62</v>
      </c>
      <c r="H999" s="397" t="s">
        <v>1692</v>
      </c>
      <c r="I999" s="397" t="s">
        <v>62</v>
      </c>
      <c r="J999" s="397" t="s">
        <v>904</v>
      </c>
      <c r="K999" s="398" t="s">
        <v>81</v>
      </c>
      <c r="L999" s="399"/>
      <c r="M999" s="399" t="s">
        <v>62</v>
      </c>
      <c r="N999" s="398">
        <v>109241</v>
      </c>
      <c r="O999" s="398" t="s">
        <v>1675</v>
      </c>
      <c r="P999" s="402">
        <v>37503</v>
      </c>
      <c r="Q999" s="403">
        <v>207826590.66999999</v>
      </c>
      <c r="R999" s="403">
        <v>266451082.70277777</v>
      </c>
      <c r="S999" s="398">
        <v>33</v>
      </c>
      <c r="T999" s="400">
        <v>7.6279791376347772E-2</v>
      </c>
      <c r="U999" s="400">
        <v>0.98608375151608063</v>
      </c>
      <c r="V999" s="400">
        <v>9.2305440595354948E-2</v>
      </c>
      <c r="W999" s="400">
        <v>0.90490196279393686</v>
      </c>
      <c r="X999" s="400">
        <v>0.11303062216774684</v>
      </c>
      <c r="Y999" s="400">
        <v>0.85713174110300272</v>
      </c>
      <c r="Z999" s="400">
        <v>0.18243889929955026</v>
      </c>
      <c r="AA999" s="400">
        <v>1.0370418481684063</v>
      </c>
      <c r="AB999" s="400">
        <v>2.8683682831274596E-2</v>
      </c>
      <c r="AC999" s="404">
        <v>-0.29411696652545261</v>
      </c>
      <c r="AD999" s="607">
        <v>12219414000195</v>
      </c>
      <c r="AE999" s="401" t="s">
        <v>267</v>
      </c>
      <c r="AF999" s="401" t="s">
        <v>1028</v>
      </c>
      <c r="AG999" s="405" t="s">
        <v>1836</v>
      </c>
      <c r="AH999" s="405" t="s">
        <v>1024</v>
      </c>
      <c r="AI999" s="405">
        <v>500</v>
      </c>
      <c r="AJ999" s="405">
        <v>500</v>
      </c>
      <c r="AK999" s="405">
        <v>500</v>
      </c>
      <c r="AL999" s="400">
        <v>1.9199999999999998E-2</v>
      </c>
      <c r="AM999" s="400">
        <v>0.2</v>
      </c>
      <c r="AN999" s="400" t="s">
        <v>103</v>
      </c>
      <c r="AO999" s="401" t="s">
        <v>1678</v>
      </c>
      <c r="AP999" s="401" t="s">
        <v>24</v>
      </c>
      <c r="AQ999" s="407" t="s">
        <v>972</v>
      </c>
      <c r="AR999" s="400">
        <v>6.3999999999999994E-3</v>
      </c>
      <c r="AS999" s="400">
        <v>6.3999999999999994E-3</v>
      </c>
      <c r="AT999" s="400"/>
      <c r="AX999" s="226"/>
      <c r="AY999" s="212"/>
      <c r="AZ999" s="212"/>
      <c r="BA999" s="212"/>
      <c r="BB999" s="214"/>
      <c r="BC999" s="212"/>
      <c r="BD999" s="212"/>
      <c r="BE999" s="212"/>
      <c r="BF999" s="212"/>
      <c r="BG999" s="214"/>
      <c r="BH999" s="214"/>
      <c r="BI999" s="227"/>
      <c r="BJ999" s="227"/>
      <c r="BK999" s="227"/>
      <c r="BL999" s="214"/>
      <c r="BM999" s="214"/>
      <c r="BN999" s="214"/>
      <c r="BO999" s="214"/>
      <c r="BP999" s="214"/>
      <c r="BQ999" s="214"/>
      <c r="BR999" s="214"/>
      <c r="BS999" s="214"/>
      <c r="BT999" s="215"/>
      <c r="BU999" s="216"/>
      <c r="BV999" s="217"/>
      <c r="BW999" s="213"/>
    </row>
    <row r="1000" spans="2:75" ht="15.75" customHeight="1">
      <c r="B1000" s="394" t="s">
        <v>1262</v>
      </c>
      <c r="C1000" s="395">
        <v>10459361000154</v>
      </c>
      <c r="D1000" s="396" t="s">
        <v>24</v>
      </c>
      <c r="E1000" s="396" t="s">
        <v>912</v>
      </c>
      <c r="F1000" s="396" t="s">
        <v>913</v>
      </c>
      <c r="G1000" s="397" t="s">
        <v>62</v>
      </c>
      <c r="H1000" s="397" t="s">
        <v>1183</v>
      </c>
      <c r="I1000" s="397" t="s">
        <v>62</v>
      </c>
      <c r="J1000" s="397" t="s">
        <v>904</v>
      </c>
      <c r="K1000" s="398" t="s">
        <v>81</v>
      </c>
      <c r="L1000" s="399"/>
      <c r="M1000" s="399" t="s">
        <v>1775</v>
      </c>
      <c r="N1000" s="398">
        <v>270369</v>
      </c>
      <c r="O1000" s="398" t="s">
        <v>1675</v>
      </c>
      <c r="P1000" s="402">
        <v>40627</v>
      </c>
      <c r="Q1000" s="403">
        <v>138243296.84</v>
      </c>
      <c r="R1000" s="403">
        <v>244066712.80027783</v>
      </c>
      <c r="S1000" s="398">
        <v>33</v>
      </c>
      <c r="T1000" s="400">
        <v>8.9114379032672719E-2</v>
      </c>
      <c r="U1000" s="400">
        <v>1.15199897122177</v>
      </c>
      <c r="V1000" s="400">
        <v>3.1629930810826323E-2</v>
      </c>
      <c r="W1000" s="400">
        <v>0.31007908406206658</v>
      </c>
      <c r="X1000" s="400">
        <v>8.1005704817228352E-2</v>
      </c>
      <c r="Y1000" s="400">
        <v>0.61428097516992464</v>
      </c>
      <c r="Z1000" s="400">
        <v>0.17860744699520614</v>
      </c>
      <c r="AA1000" s="400">
        <v>1.0152626311586492</v>
      </c>
      <c r="AB1000" s="400">
        <v>5.8621378645880261E-2</v>
      </c>
      <c r="AC1000" s="404">
        <v>-1.0968124719841854</v>
      </c>
      <c r="AD1000" s="607" t="s">
        <v>62</v>
      </c>
      <c r="AE1000" s="401" t="s">
        <v>741</v>
      </c>
      <c r="AF1000" s="401" t="s">
        <v>741</v>
      </c>
      <c r="AG1000" s="405" t="s">
        <v>741</v>
      </c>
      <c r="AH1000" s="405" t="s">
        <v>1024</v>
      </c>
      <c r="AI1000" s="405">
        <v>1000</v>
      </c>
      <c r="AJ1000" s="405">
        <v>1000</v>
      </c>
      <c r="AK1000" s="405">
        <v>1000</v>
      </c>
      <c r="AL1000" s="400">
        <v>9.0000000000000011E-3</v>
      </c>
      <c r="AM1000" s="400">
        <v>0.2</v>
      </c>
      <c r="AN1000" s="400" t="s">
        <v>103</v>
      </c>
      <c r="AO1000" s="401" t="s">
        <v>1678</v>
      </c>
      <c r="AP1000" s="401" t="s">
        <v>24</v>
      </c>
      <c r="AQ1000" s="407" t="s">
        <v>966</v>
      </c>
      <c r="AR1000" s="400">
        <v>2.6666666666666666E-3</v>
      </c>
      <c r="AS1000" s="400">
        <v>2.6666666666666666E-3</v>
      </c>
      <c r="AT1000" s="400"/>
      <c r="AX1000" s="226"/>
      <c r="AY1000" s="212"/>
      <c r="AZ1000" s="212"/>
      <c r="BA1000" s="212"/>
      <c r="BB1000" s="214"/>
      <c r="BC1000" s="212"/>
      <c r="BD1000" s="212"/>
      <c r="BE1000" s="212"/>
      <c r="BF1000" s="212"/>
      <c r="BG1000" s="214"/>
      <c r="BH1000" s="214"/>
      <c r="BI1000" s="227"/>
      <c r="BJ1000" s="227"/>
      <c r="BK1000" s="227"/>
      <c r="BL1000" s="214"/>
      <c r="BM1000" s="214"/>
      <c r="BN1000" s="214"/>
      <c r="BO1000" s="214"/>
      <c r="BP1000" s="214"/>
      <c r="BQ1000" s="214"/>
      <c r="BR1000" s="214"/>
      <c r="BS1000" s="214"/>
      <c r="BT1000" s="215"/>
      <c r="BU1000" s="216"/>
      <c r="BV1000" s="217"/>
      <c r="BW1000" s="213"/>
    </row>
    <row r="1001" spans="2:75" ht="15.75" customHeight="1">
      <c r="B1001" s="394" t="s">
        <v>805</v>
      </c>
      <c r="C1001" s="395">
        <v>42562316000117</v>
      </c>
      <c r="D1001" s="396" t="s">
        <v>24</v>
      </c>
      <c r="E1001" s="396" t="s">
        <v>912</v>
      </c>
      <c r="F1001" s="396" t="s">
        <v>915</v>
      </c>
      <c r="G1001" s="397" t="s">
        <v>62</v>
      </c>
      <c r="H1001" s="397" t="s">
        <v>1693</v>
      </c>
      <c r="I1001" s="397" t="s">
        <v>62</v>
      </c>
      <c r="J1001" s="397" t="s">
        <v>907</v>
      </c>
      <c r="K1001" s="398" t="s">
        <v>81</v>
      </c>
      <c r="L1001" s="399"/>
      <c r="M1001" s="399" t="s">
        <v>1775</v>
      </c>
      <c r="N1001" s="398">
        <v>604887</v>
      </c>
      <c r="O1001" s="398" t="s">
        <v>1675</v>
      </c>
      <c r="P1001" s="402">
        <v>44407</v>
      </c>
      <c r="Q1001" s="403">
        <v>21951855.649999999</v>
      </c>
      <c r="R1001" s="403">
        <v>42895517.718650825</v>
      </c>
      <c r="S1001" s="398">
        <v>33</v>
      </c>
      <c r="T1001" s="400">
        <v>-3.7949858165630124E-3</v>
      </c>
      <c r="U1001" s="400">
        <v>-4.9058522361233349E-2</v>
      </c>
      <c r="V1001" s="400">
        <v>2.5148173011031671E-2</v>
      </c>
      <c r="W1001" s="400">
        <v>0.24653618434176289</v>
      </c>
      <c r="X1001" s="400" t="s">
        <v>1781</v>
      </c>
      <c r="Y1001" s="400" t="s">
        <v>1781</v>
      </c>
      <c r="Z1001" s="400" t="s">
        <v>1781</v>
      </c>
      <c r="AA1001" s="400" t="s">
        <v>1781</v>
      </c>
      <c r="AB1001" s="400">
        <v>7.5534894895426752E-2</v>
      </c>
      <c r="AC1001" s="404">
        <v>-0.91968827775901207</v>
      </c>
      <c r="AD1001" s="607" t="s">
        <v>62</v>
      </c>
      <c r="AE1001" s="401" t="s">
        <v>806</v>
      </c>
      <c r="AF1001" s="401" t="s">
        <v>1018</v>
      </c>
      <c r="AG1001" s="405" t="s">
        <v>1835</v>
      </c>
      <c r="AH1001" s="405" t="s">
        <v>1019</v>
      </c>
      <c r="AI1001" s="405">
        <v>100000</v>
      </c>
      <c r="AJ1001" s="405">
        <v>10000</v>
      </c>
      <c r="AK1001" s="405">
        <v>100000</v>
      </c>
      <c r="AL1001" s="400">
        <v>1.5700000000000002E-2</v>
      </c>
      <c r="AM1001" s="400">
        <v>0.15</v>
      </c>
      <c r="AN1001" s="400" t="s">
        <v>103</v>
      </c>
      <c r="AO1001" s="401" t="s">
        <v>1678</v>
      </c>
      <c r="AP1001" s="401" t="s">
        <v>24</v>
      </c>
      <c r="AQ1001" s="407" t="s">
        <v>966</v>
      </c>
      <c r="AR1001" s="400" t="s">
        <v>62</v>
      </c>
      <c r="AS1001" s="400" t="s">
        <v>62</v>
      </c>
      <c r="AT1001" s="400"/>
      <c r="AW1001" s="226"/>
      <c r="AX1001" s="226"/>
      <c r="AY1001" s="212"/>
      <c r="AZ1001" s="212"/>
      <c r="BA1001" s="212"/>
      <c r="BB1001" s="214"/>
      <c r="BC1001" s="212"/>
      <c r="BD1001" s="212"/>
      <c r="BE1001" s="212"/>
      <c r="BF1001" s="212"/>
      <c r="BG1001" s="214"/>
      <c r="BH1001" s="214"/>
      <c r="BI1001" s="227"/>
      <c r="BJ1001" s="227"/>
      <c r="BK1001" s="227"/>
      <c r="BL1001" s="214"/>
      <c r="BM1001" s="214"/>
      <c r="BN1001" s="214"/>
      <c r="BO1001" s="214"/>
      <c r="BP1001" s="214"/>
      <c r="BQ1001" s="214"/>
      <c r="BR1001" s="214"/>
      <c r="BS1001" s="214"/>
      <c r="BT1001" s="215"/>
      <c r="BU1001" s="216"/>
      <c r="BV1001" s="217"/>
      <c r="BW1001" s="213"/>
    </row>
    <row r="1002" spans="2:75" ht="15.75" customHeight="1">
      <c r="B1002" s="394" t="s">
        <v>273</v>
      </c>
      <c r="C1002" s="395">
        <v>29298540000185</v>
      </c>
      <c r="D1002" s="396" t="s">
        <v>24</v>
      </c>
      <c r="E1002" s="396" t="s">
        <v>911</v>
      </c>
      <c r="F1002" s="396" t="s">
        <v>915</v>
      </c>
      <c r="G1002" s="397" t="s">
        <v>62</v>
      </c>
      <c r="H1002" s="397" t="s">
        <v>1183</v>
      </c>
      <c r="I1002" s="397" t="s">
        <v>62</v>
      </c>
      <c r="J1002" s="397"/>
      <c r="K1002" s="398" t="s">
        <v>81</v>
      </c>
      <c r="L1002" s="399"/>
      <c r="M1002" s="399" t="s">
        <v>62</v>
      </c>
      <c r="N1002" s="398">
        <v>464597</v>
      </c>
      <c r="O1002" s="398" t="s">
        <v>1675</v>
      </c>
      <c r="P1002" s="402">
        <v>43160</v>
      </c>
      <c r="Q1002" s="403">
        <v>104335094.28</v>
      </c>
      <c r="R1002" s="403">
        <v>113436970.12365086</v>
      </c>
      <c r="S1002" s="398">
        <v>33</v>
      </c>
      <c r="T1002" s="400">
        <v>8.7997281305662423E-2</v>
      </c>
      <c r="U1002" s="400">
        <v>1.1375580308680453</v>
      </c>
      <c r="V1002" s="400">
        <v>8.1016954742870739E-2</v>
      </c>
      <c r="W1002" s="400">
        <v>0.79423705573104175</v>
      </c>
      <c r="X1002" s="400">
        <v>7.6783589933745011E-2</v>
      </c>
      <c r="Y1002" s="400">
        <v>0.58226391101675901</v>
      </c>
      <c r="Z1002" s="400">
        <v>0.25495234938002009</v>
      </c>
      <c r="AA1002" s="400">
        <v>1.4492318064351808</v>
      </c>
      <c r="AB1002" s="400">
        <v>5.4044360872612884E-2</v>
      </c>
      <c r="AC1002" s="404">
        <v>-0.32905542903699903</v>
      </c>
      <c r="AD1002" s="607">
        <v>29054797000191</v>
      </c>
      <c r="AE1002" s="401" t="s">
        <v>267</v>
      </c>
      <c r="AF1002" s="401" t="s">
        <v>1028</v>
      </c>
      <c r="AG1002" s="405" t="s">
        <v>1836</v>
      </c>
      <c r="AH1002" s="405" t="s">
        <v>1024</v>
      </c>
      <c r="AI1002" s="405">
        <v>1000</v>
      </c>
      <c r="AJ1002" s="405">
        <v>1</v>
      </c>
      <c r="AK1002" s="405">
        <v>1000</v>
      </c>
      <c r="AL1002" s="400">
        <v>1.9199999999999998E-2</v>
      </c>
      <c r="AM1002" s="400">
        <v>0.2</v>
      </c>
      <c r="AN1002" s="400" t="s">
        <v>103</v>
      </c>
      <c r="AO1002" s="401" t="s">
        <v>1678</v>
      </c>
      <c r="AP1002" s="401" t="s">
        <v>24</v>
      </c>
      <c r="AQ1002" s="407" t="s">
        <v>962</v>
      </c>
      <c r="AR1002" s="400">
        <v>6.6666666666666662E-3</v>
      </c>
      <c r="AS1002" s="400">
        <v>6.6666666666666662E-3</v>
      </c>
      <c r="AT1002" s="400"/>
      <c r="AW1002" s="226"/>
      <c r="AX1002" s="226"/>
      <c r="AY1002" s="212"/>
      <c r="AZ1002" s="212"/>
      <c r="BA1002" s="212"/>
      <c r="BB1002" s="214"/>
      <c r="BC1002" s="212"/>
      <c r="BD1002" s="212"/>
      <c r="BE1002" s="212"/>
      <c r="BF1002" s="212"/>
      <c r="BG1002" s="214"/>
      <c r="BH1002" s="214"/>
      <c r="BI1002" s="227"/>
      <c r="BJ1002" s="227"/>
      <c r="BK1002" s="227"/>
      <c r="BL1002" s="249"/>
      <c r="BM1002" s="214"/>
      <c r="BN1002" s="214"/>
      <c r="BO1002" s="214"/>
      <c r="BP1002" s="214"/>
      <c r="BQ1002" s="214"/>
      <c r="BR1002" s="214"/>
      <c r="BS1002" s="214"/>
      <c r="BT1002" s="215"/>
      <c r="BU1002" s="216"/>
      <c r="BV1002" s="217"/>
      <c r="BW1002" s="213"/>
    </row>
    <row r="1003" spans="2:75" ht="15.75" customHeight="1">
      <c r="B1003" s="394" t="s">
        <v>1255</v>
      </c>
      <c r="C1003" s="395">
        <v>27751295000194</v>
      </c>
      <c r="D1003" s="396" t="s">
        <v>24</v>
      </c>
      <c r="E1003" s="396" t="s">
        <v>911</v>
      </c>
      <c r="F1003" s="396" t="s">
        <v>915</v>
      </c>
      <c r="G1003" s="397" t="s">
        <v>62</v>
      </c>
      <c r="H1003" s="397" t="s">
        <v>1693</v>
      </c>
      <c r="I1003" s="397" t="s">
        <v>62</v>
      </c>
      <c r="J1003" s="397"/>
      <c r="K1003" s="398" t="s">
        <v>81</v>
      </c>
      <c r="L1003" s="399"/>
      <c r="M1003" s="399" t="s">
        <v>62</v>
      </c>
      <c r="N1003" s="398">
        <v>448168</v>
      </c>
      <c r="O1003" s="398" t="s">
        <v>1675</v>
      </c>
      <c r="P1003" s="402">
        <v>42964</v>
      </c>
      <c r="Q1003" s="403">
        <v>4601216.01</v>
      </c>
      <c r="R1003" s="403">
        <v>4996185.8598015849</v>
      </c>
      <c r="S1003" s="398">
        <v>33</v>
      </c>
      <c r="T1003" s="400">
        <v>0.26628606208586425</v>
      </c>
      <c r="U1003" s="400">
        <v>3.4423318986618492</v>
      </c>
      <c r="V1003" s="400">
        <v>0.33300524998864733</v>
      </c>
      <c r="W1003" s="400">
        <v>3.2645649312958991</v>
      </c>
      <c r="X1003" s="400">
        <v>0.4511348495590688</v>
      </c>
      <c r="Y1003" s="400">
        <v>3.4210375176112682</v>
      </c>
      <c r="Z1003" s="400">
        <v>0.16618484777705556</v>
      </c>
      <c r="AA1003" s="400">
        <v>0.94464854994182601</v>
      </c>
      <c r="AB1003" s="400">
        <v>0.25075237128076416</v>
      </c>
      <c r="AC1003" s="404">
        <v>0.88484072210780484</v>
      </c>
      <c r="AD1003" s="607">
        <v>19628666000117</v>
      </c>
      <c r="AE1003" s="401" t="s">
        <v>107</v>
      </c>
      <c r="AF1003" s="401" t="s">
        <v>1018</v>
      </c>
      <c r="AG1003" s="405" t="s">
        <v>1835</v>
      </c>
      <c r="AH1003" s="405" t="s">
        <v>1024</v>
      </c>
      <c r="AI1003" s="405">
        <v>5000</v>
      </c>
      <c r="AJ1003" s="405">
        <v>5000</v>
      </c>
      <c r="AK1003" s="405">
        <v>5000</v>
      </c>
      <c r="AL1003" s="400">
        <v>0</v>
      </c>
      <c r="AM1003" s="400" t="s">
        <v>62</v>
      </c>
      <c r="AN1003" s="400" t="s">
        <v>62</v>
      </c>
      <c r="AO1003" s="401" t="s">
        <v>1678</v>
      </c>
      <c r="AP1003" s="401" t="s">
        <v>24</v>
      </c>
      <c r="AQ1003" s="407" t="s">
        <v>966</v>
      </c>
      <c r="AR1003" s="400">
        <v>4.1999999999999997E-3</v>
      </c>
      <c r="AS1003" s="400">
        <v>4.1999999999999997E-3</v>
      </c>
      <c r="AT1003" s="400"/>
      <c r="AX1003" s="226"/>
      <c r="AY1003" s="212"/>
      <c r="AZ1003" s="212"/>
      <c r="BA1003" s="212"/>
      <c r="BB1003" s="214"/>
      <c r="BC1003" s="212"/>
      <c r="BD1003" s="212"/>
      <c r="BE1003" s="212"/>
      <c r="BF1003" s="212"/>
      <c r="BG1003" s="214"/>
      <c r="BH1003" s="214"/>
      <c r="BI1003" s="227"/>
      <c r="BJ1003" s="227"/>
      <c r="BK1003" s="227"/>
      <c r="BL1003" s="214"/>
      <c r="BM1003" s="214"/>
      <c r="BN1003" s="214"/>
      <c r="BO1003" s="214"/>
      <c r="BP1003" s="214"/>
      <c r="BQ1003" s="214"/>
      <c r="BR1003" s="214"/>
      <c r="BS1003" s="214"/>
      <c r="BT1003" s="215"/>
      <c r="BU1003" s="216"/>
      <c r="BV1003" s="217"/>
      <c r="BW1003" s="213"/>
    </row>
    <row r="1004" spans="2:75" ht="15.75" customHeight="1">
      <c r="B1004" s="394" t="s">
        <v>1256</v>
      </c>
      <c r="C1004" s="395">
        <v>19628666000117</v>
      </c>
      <c r="D1004" s="396" t="s">
        <v>24</v>
      </c>
      <c r="E1004" s="396" t="s">
        <v>911</v>
      </c>
      <c r="F1004" s="396" t="s">
        <v>915</v>
      </c>
      <c r="G1004" s="397" t="s">
        <v>62</v>
      </c>
      <c r="H1004" s="397" t="s">
        <v>1693</v>
      </c>
      <c r="I1004" s="397" t="s">
        <v>62</v>
      </c>
      <c r="J1004" s="397"/>
      <c r="K1004" s="398" t="s">
        <v>81</v>
      </c>
      <c r="L1004" s="399"/>
      <c r="M1004" s="399" t="s">
        <v>62</v>
      </c>
      <c r="N1004" s="398">
        <v>370126</v>
      </c>
      <c r="O1004" s="398" t="s">
        <v>1675</v>
      </c>
      <c r="P1004" s="402">
        <v>41759</v>
      </c>
      <c r="Q1004" s="403">
        <v>188343756.80000001</v>
      </c>
      <c r="R1004" s="403">
        <v>244892605.36615095</v>
      </c>
      <c r="S1004" s="398">
        <v>33</v>
      </c>
      <c r="T1004" s="400">
        <v>0.26837709566893864</v>
      </c>
      <c r="U1004" s="400">
        <v>3.4693630979210472</v>
      </c>
      <c r="V1004" s="400">
        <v>0.33714823429558294</v>
      </c>
      <c r="W1004" s="400">
        <v>3.3051800305467136</v>
      </c>
      <c r="X1004" s="400">
        <v>0.45999457810846356</v>
      </c>
      <c r="Y1004" s="400">
        <v>3.4882224486644891</v>
      </c>
      <c r="Z1004" s="400">
        <v>0.16710729167402305</v>
      </c>
      <c r="AA1004" s="400">
        <v>0.94989202009767337</v>
      </c>
      <c r="AB1004" s="400">
        <v>0.25498083940757377</v>
      </c>
      <c r="AC1004" s="404">
        <v>0.8865367612403624</v>
      </c>
      <c r="AD1004" s="607">
        <v>19770499000144</v>
      </c>
      <c r="AE1004" s="401" t="s">
        <v>316</v>
      </c>
      <c r="AF1004" s="401" t="s">
        <v>1018</v>
      </c>
      <c r="AG1004" s="405" t="s">
        <v>1835</v>
      </c>
      <c r="AH1004" s="405" t="s">
        <v>1024</v>
      </c>
      <c r="AI1004" s="405">
        <v>5000</v>
      </c>
      <c r="AJ1004" s="405">
        <v>1000</v>
      </c>
      <c r="AK1004" s="405">
        <v>5000</v>
      </c>
      <c r="AL1004" s="400">
        <v>0.02</v>
      </c>
      <c r="AM1004" s="400">
        <v>0.2</v>
      </c>
      <c r="AN1004" s="400" t="s">
        <v>62</v>
      </c>
      <c r="AO1004" s="401" t="s">
        <v>1678</v>
      </c>
      <c r="AP1004" s="401" t="s">
        <v>24</v>
      </c>
      <c r="AQ1004" s="407" t="s">
        <v>972</v>
      </c>
      <c r="AR1004" s="400">
        <v>4.1999999999999997E-3</v>
      </c>
      <c r="AS1004" s="400">
        <v>4.1999999999999997E-3</v>
      </c>
      <c r="AT1004" s="400"/>
      <c r="AX1004" s="226"/>
      <c r="AY1004" s="212"/>
      <c r="AZ1004" s="212"/>
      <c r="BA1004" s="212"/>
      <c r="BB1004" s="214"/>
      <c r="BC1004" s="212"/>
      <c r="BD1004" s="212"/>
      <c r="BE1004" s="212"/>
      <c r="BF1004" s="212"/>
      <c r="BG1004" s="214"/>
      <c r="BH1004" s="214"/>
      <c r="BI1004" s="227"/>
      <c r="BJ1004" s="227"/>
      <c r="BK1004" s="227"/>
      <c r="BL1004" s="214"/>
      <c r="BM1004" s="214"/>
      <c r="BN1004" s="214"/>
      <c r="BO1004" s="214"/>
      <c r="BP1004" s="214"/>
      <c r="BQ1004" s="214"/>
      <c r="BR1004" s="214"/>
      <c r="BS1004" s="214"/>
      <c r="BT1004" s="215"/>
      <c r="BU1004" s="216"/>
      <c r="BV1004" s="217"/>
      <c r="BW1004" s="213"/>
    </row>
    <row r="1005" spans="2:75" ht="15.75" customHeight="1">
      <c r="B1005" s="394" t="s">
        <v>1508</v>
      </c>
      <c r="C1005" s="395">
        <v>38971869000156</v>
      </c>
      <c r="D1005" s="396" t="s">
        <v>24</v>
      </c>
      <c r="E1005" s="396" t="s">
        <v>911</v>
      </c>
      <c r="F1005" s="396" t="s">
        <v>915</v>
      </c>
      <c r="G1005" s="397" t="s">
        <v>62</v>
      </c>
      <c r="H1005" s="397" t="s">
        <v>1693</v>
      </c>
      <c r="I1005" s="397" t="s">
        <v>62</v>
      </c>
      <c r="J1005" s="397" t="s">
        <v>907</v>
      </c>
      <c r="K1005" s="398" t="s">
        <v>81</v>
      </c>
      <c r="L1005" s="399"/>
      <c r="M1005" s="399" t="s">
        <v>1775</v>
      </c>
      <c r="N1005" s="398">
        <v>558524</v>
      </c>
      <c r="O1005" s="398" t="s">
        <v>1675</v>
      </c>
      <c r="P1005" s="402">
        <v>44132</v>
      </c>
      <c r="Q1005" s="403">
        <v>16646686.07</v>
      </c>
      <c r="R1005" s="403">
        <v>27585167.233730134</v>
      </c>
      <c r="S1005" s="398">
        <v>33</v>
      </c>
      <c r="T1005" s="400">
        <v>8.1341306667398028E-2</v>
      </c>
      <c r="U1005" s="400">
        <v>1.0515149475969661</v>
      </c>
      <c r="V1005" s="400">
        <v>0.17667819257708506</v>
      </c>
      <c r="W1005" s="400">
        <v>1.7320370523634643</v>
      </c>
      <c r="X1005" s="400" t="s">
        <v>1781</v>
      </c>
      <c r="Y1005" s="400" t="s">
        <v>1781</v>
      </c>
      <c r="Z1005" s="400" t="s">
        <v>1781</v>
      </c>
      <c r="AA1005" s="400" t="s">
        <v>1781</v>
      </c>
      <c r="AB1005" s="400">
        <v>9.6398631900246085E-2</v>
      </c>
      <c r="AC1005" s="404">
        <v>0.72866361711510608</v>
      </c>
      <c r="AD1005" s="607">
        <v>38537672000103</v>
      </c>
      <c r="AE1005" s="401" t="s">
        <v>585</v>
      </c>
      <c r="AF1005" s="401" t="s">
        <v>1018</v>
      </c>
      <c r="AG1005" s="405" t="s">
        <v>1835</v>
      </c>
      <c r="AH1005" s="405" t="s">
        <v>1019</v>
      </c>
      <c r="AI1005" s="405">
        <v>500</v>
      </c>
      <c r="AJ1005" s="405">
        <v>100</v>
      </c>
      <c r="AK1005" s="405">
        <v>100</v>
      </c>
      <c r="AL1005" s="400">
        <v>1.7000000000000001E-2</v>
      </c>
      <c r="AM1005" s="400">
        <v>0.2</v>
      </c>
      <c r="AN1005" s="400" t="s">
        <v>62</v>
      </c>
      <c r="AO1005" s="401" t="s">
        <v>1678</v>
      </c>
      <c r="AP1005" s="401" t="s">
        <v>24</v>
      </c>
      <c r="AQ1005" s="407" t="s">
        <v>966</v>
      </c>
      <c r="AR1005" s="400" t="s">
        <v>62</v>
      </c>
      <c r="AS1005" s="400" t="s">
        <v>62</v>
      </c>
      <c r="AT1005" s="400"/>
      <c r="AX1005" s="226"/>
      <c r="AY1005" s="212"/>
      <c r="AZ1005" s="212"/>
      <c r="BA1005" s="212"/>
      <c r="BB1005" s="214"/>
      <c r="BC1005" s="212"/>
      <c r="BD1005" s="212"/>
      <c r="BE1005" s="212"/>
      <c r="BF1005" s="212"/>
      <c r="BG1005" s="214"/>
      <c r="BH1005" s="214"/>
      <c r="BI1005" s="227"/>
      <c r="BJ1005" s="227"/>
      <c r="BK1005" s="227"/>
      <c r="BL1005" s="214"/>
      <c r="BM1005" s="214"/>
      <c r="BN1005" s="214"/>
      <c r="BO1005" s="214"/>
      <c r="BP1005" s="214"/>
      <c r="BQ1005" s="214"/>
      <c r="BR1005" s="214"/>
      <c r="BS1005" s="214"/>
      <c r="BT1005" s="215"/>
      <c r="BU1005" s="216"/>
      <c r="BV1005" s="217"/>
      <c r="BW1005" s="213"/>
    </row>
    <row r="1006" spans="2:75" ht="15.75" customHeight="1">
      <c r="B1006" s="394" t="s">
        <v>343</v>
      </c>
      <c r="C1006" s="395">
        <v>31440882000130</v>
      </c>
      <c r="D1006" s="396" t="s">
        <v>24</v>
      </c>
      <c r="E1006" s="396" t="s">
        <v>912</v>
      </c>
      <c r="F1006" s="396" t="s">
        <v>906</v>
      </c>
      <c r="G1006" s="397" t="s">
        <v>62</v>
      </c>
      <c r="H1006" s="397" t="s">
        <v>1692</v>
      </c>
      <c r="I1006" s="397" t="s">
        <v>62</v>
      </c>
      <c r="J1006" s="397" t="s">
        <v>907</v>
      </c>
      <c r="K1006" s="398" t="s">
        <v>81</v>
      </c>
      <c r="L1006" s="399"/>
      <c r="M1006" s="399" t="s">
        <v>62</v>
      </c>
      <c r="N1006" s="398">
        <v>478385</v>
      </c>
      <c r="O1006" s="398" t="s">
        <v>1675</v>
      </c>
      <c r="P1006" s="402">
        <v>43405</v>
      </c>
      <c r="Q1006" s="403">
        <v>134038519.19</v>
      </c>
      <c r="R1006" s="403">
        <v>150606597.40706342</v>
      </c>
      <c r="S1006" s="398">
        <v>33</v>
      </c>
      <c r="T1006" s="400">
        <v>8.1776539487687483E-2</v>
      </c>
      <c r="U1006" s="400">
        <v>1.0571412872141852</v>
      </c>
      <c r="V1006" s="400">
        <v>0.12199301858879941</v>
      </c>
      <c r="W1006" s="400">
        <v>1.1959394945319941</v>
      </c>
      <c r="X1006" s="400">
        <v>0.14398717522299043</v>
      </c>
      <c r="Y1006" s="400">
        <v>1.0918809065053658</v>
      </c>
      <c r="Z1006" s="400">
        <v>0.24648734004423711</v>
      </c>
      <c r="AA1006" s="400">
        <v>1.4011139491139224</v>
      </c>
      <c r="AB1006" s="400">
        <v>4.1123301415047393E-2</v>
      </c>
      <c r="AC1006" s="404">
        <v>0.45770768809848689</v>
      </c>
      <c r="AD1006" s="607" t="s">
        <v>62</v>
      </c>
      <c r="AE1006" s="401" t="s">
        <v>342</v>
      </c>
      <c r="AF1006" s="401" t="s">
        <v>1028</v>
      </c>
      <c r="AG1006" s="405" t="s">
        <v>1836</v>
      </c>
      <c r="AH1006" s="405" t="s">
        <v>1024</v>
      </c>
      <c r="AI1006" s="405">
        <v>50000</v>
      </c>
      <c r="AJ1006" s="405">
        <v>20000</v>
      </c>
      <c r="AK1006" s="405">
        <v>20000</v>
      </c>
      <c r="AL1006" s="400">
        <v>0.02</v>
      </c>
      <c r="AM1006" s="400">
        <v>0.2</v>
      </c>
      <c r="AN1006" s="400" t="s">
        <v>103</v>
      </c>
      <c r="AO1006" s="401" t="s">
        <v>1678</v>
      </c>
      <c r="AP1006" s="401" t="s">
        <v>24</v>
      </c>
      <c r="AQ1006" s="407" t="s">
        <v>966</v>
      </c>
      <c r="AR1006" s="400">
        <v>5.4000000000000003E-3</v>
      </c>
      <c r="AS1006" s="400">
        <v>5.4000000000000003E-3</v>
      </c>
      <c r="AT1006" s="400"/>
      <c r="AX1006" s="226"/>
      <c r="AY1006" s="212"/>
      <c r="AZ1006" s="212"/>
      <c r="BA1006" s="212"/>
      <c r="BB1006" s="214"/>
      <c r="BC1006" s="212"/>
      <c r="BD1006" s="212"/>
      <c r="BE1006" s="212"/>
      <c r="BF1006" s="212"/>
      <c r="BG1006" s="214"/>
      <c r="BH1006" s="214"/>
      <c r="BI1006" s="227"/>
      <c r="BJ1006" s="227"/>
      <c r="BK1006" s="227"/>
      <c r="BL1006" s="214"/>
      <c r="BM1006" s="214"/>
      <c r="BN1006" s="214"/>
      <c r="BO1006" s="214"/>
      <c r="BP1006" s="214"/>
      <c r="BQ1006" s="214"/>
      <c r="BR1006" s="214"/>
      <c r="BS1006" s="214"/>
      <c r="BT1006" s="215"/>
      <c r="BU1006" s="216"/>
      <c r="BV1006" s="217"/>
      <c r="BW1006" s="213"/>
    </row>
    <row r="1007" spans="2:75" ht="15.75" customHeight="1">
      <c r="B1007" s="394" t="s">
        <v>1025</v>
      </c>
      <c r="C1007" s="395">
        <v>39377954000153</v>
      </c>
      <c r="D1007" s="396" t="s">
        <v>27</v>
      </c>
      <c r="E1007" s="396" t="s">
        <v>903</v>
      </c>
      <c r="F1007" s="396"/>
      <c r="G1007" s="397"/>
      <c r="H1007" s="397" t="s">
        <v>62</v>
      </c>
      <c r="I1007" s="397" t="s">
        <v>62</v>
      </c>
      <c r="J1007" s="397" t="s">
        <v>904</v>
      </c>
      <c r="K1007" s="398" t="s">
        <v>81</v>
      </c>
      <c r="L1007" s="399"/>
      <c r="M1007" s="399" t="s">
        <v>62</v>
      </c>
      <c r="N1007" s="398">
        <v>588881</v>
      </c>
      <c r="O1007" s="398" t="s">
        <v>1675</v>
      </c>
      <c r="P1007" s="402">
        <v>44188</v>
      </c>
      <c r="Q1007" s="403">
        <v>67521217.359999999</v>
      </c>
      <c r="R1007" s="403">
        <v>63217464.389841244</v>
      </c>
      <c r="S1007" s="398">
        <v>33</v>
      </c>
      <c r="T1007" s="400">
        <v>0.17443774871079154</v>
      </c>
      <c r="U1007" s="400">
        <v>2.2549908245828298</v>
      </c>
      <c r="V1007" s="400">
        <v>6.6416584760096153E-2</v>
      </c>
      <c r="W1007" s="400">
        <v>0.65110461012744791</v>
      </c>
      <c r="X1007" s="400" t="s">
        <v>1781</v>
      </c>
      <c r="Y1007" s="400" t="s">
        <v>1781</v>
      </c>
      <c r="Z1007" s="400" t="s">
        <v>1781</v>
      </c>
      <c r="AA1007" s="400" t="s">
        <v>1781</v>
      </c>
      <c r="AB1007" s="400">
        <v>0.23951537777885071</v>
      </c>
      <c r="AC1007" s="404">
        <v>-1.7752598678111631E-2</v>
      </c>
      <c r="AD1007" s="607" t="s">
        <v>62</v>
      </c>
      <c r="AE1007" s="401" t="s">
        <v>95</v>
      </c>
      <c r="AF1007" s="401" t="s">
        <v>1023</v>
      </c>
      <c r="AG1007" s="405" t="s">
        <v>96</v>
      </c>
      <c r="AH1007" s="405" t="s">
        <v>1024</v>
      </c>
      <c r="AI1007" s="405">
        <v>5000</v>
      </c>
      <c r="AJ1007" s="405">
        <v>5000</v>
      </c>
      <c r="AK1007" s="405">
        <v>5000</v>
      </c>
      <c r="AL1007" s="400">
        <v>0.02</v>
      </c>
      <c r="AM1007" s="400">
        <v>0.2</v>
      </c>
      <c r="AN1007" s="400" t="s">
        <v>964</v>
      </c>
      <c r="AO1007" s="401" t="s">
        <v>1678</v>
      </c>
      <c r="AP1007" s="401" t="s">
        <v>1021</v>
      </c>
      <c r="AQ1007" s="407" t="s">
        <v>957</v>
      </c>
      <c r="AR1007" s="400">
        <v>5.3333333333333332E-3</v>
      </c>
      <c r="AS1007" s="400">
        <v>5.3333333333333332E-3</v>
      </c>
      <c r="AT1007" s="400"/>
      <c r="AX1007" s="226"/>
      <c r="AY1007" s="212"/>
      <c r="AZ1007" s="212"/>
      <c r="BA1007" s="212"/>
      <c r="BB1007" s="214"/>
      <c r="BC1007" s="212"/>
      <c r="BD1007" s="212"/>
      <c r="BE1007" s="212"/>
      <c r="BF1007" s="212"/>
      <c r="BG1007" s="214"/>
      <c r="BH1007" s="214"/>
      <c r="BI1007" s="227"/>
      <c r="BJ1007" s="227"/>
      <c r="BK1007" s="227"/>
      <c r="BL1007" s="214"/>
      <c r="BM1007" s="214"/>
      <c r="BN1007" s="214"/>
      <c r="BO1007" s="214"/>
      <c r="BP1007" s="214"/>
      <c r="BQ1007" s="214"/>
      <c r="BR1007" s="214"/>
      <c r="BS1007" s="214"/>
      <c r="BT1007" s="215"/>
      <c r="BU1007" s="216"/>
      <c r="BV1007" s="217"/>
      <c r="BW1007" s="213"/>
    </row>
    <row r="1008" spans="2:75" ht="15.75" customHeight="1">
      <c r="B1008" s="394" t="s">
        <v>162</v>
      </c>
      <c r="C1008" s="395">
        <v>39737102000120</v>
      </c>
      <c r="D1008" s="396" t="s">
        <v>27</v>
      </c>
      <c r="E1008" s="396" t="s">
        <v>910</v>
      </c>
      <c r="F1008" s="396"/>
      <c r="G1008" s="397"/>
      <c r="H1008" s="397" t="s">
        <v>1693</v>
      </c>
      <c r="I1008" s="397" t="s">
        <v>62</v>
      </c>
      <c r="J1008" s="397" t="s">
        <v>904</v>
      </c>
      <c r="K1008" s="398" t="s">
        <v>81</v>
      </c>
      <c r="L1008" s="399"/>
      <c r="M1008" s="399" t="s">
        <v>1775</v>
      </c>
      <c r="N1008" s="398">
        <v>568945</v>
      </c>
      <c r="O1008" s="398" t="s">
        <v>1675</v>
      </c>
      <c r="P1008" s="402">
        <v>44195</v>
      </c>
      <c r="Q1008" s="403">
        <v>98889318.930000007</v>
      </c>
      <c r="R1008" s="403">
        <v>82919157.778253928</v>
      </c>
      <c r="S1008" s="398">
        <v>33</v>
      </c>
      <c r="T1008" s="400">
        <v>-0.24997479533744449</v>
      </c>
      <c r="U1008" s="400">
        <v>-3.2314729697496691</v>
      </c>
      <c r="V1008" s="400">
        <v>-0.28407248472194635</v>
      </c>
      <c r="W1008" s="400">
        <v>-2.7848602134680207</v>
      </c>
      <c r="X1008" s="400" t="s">
        <v>1781</v>
      </c>
      <c r="Y1008" s="400" t="s">
        <v>1781</v>
      </c>
      <c r="Z1008" s="400" t="s">
        <v>1781</v>
      </c>
      <c r="AA1008" s="400" t="s">
        <v>1781</v>
      </c>
      <c r="AB1008" s="400">
        <v>0.21787814381506473</v>
      </c>
      <c r="AC1008" s="404">
        <v>-1.8695488902621686</v>
      </c>
      <c r="AD1008" s="607">
        <v>39737170000199</v>
      </c>
      <c r="AE1008" s="401" t="s">
        <v>163</v>
      </c>
      <c r="AF1008" s="401" t="s">
        <v>1028</v>
      </c>
      <c r="AG1008" s="405" t="s">
        <v>1836</v>
      </c>
      <c r="AH1008" s="405" t="s">
        <v>1024</v>
      </c>
      <c r="AI1008" s="405">
        <v>0</v>
      </c>
      <c r="AJ1008" s="405">
        <v>0</v>
      </c>
      <c r="AK1008" s="405">
        <v>0</v>
      </c>
      <c r="AL1008" s="400">
        <v>1.4999999999999999E-2</v>
      </c>
      <c r="AM1008" s="400">
        <v>0.2</v>
      </c>
      <c r="AN1008" s="400" t="s">
        <v>62</v>
      </c>
      <c r="AO1008" s="401" t="s">
        <v>1678</v>
      </c>
      <c r="AP1008" s="401" t="s">
        <v>24</v>
      </c>
      <c r="AQ1008" s="407" t="s">
        <v>966</v>
      </c>
      <c r="AR1008" s="400">
        <v>3.5999999999999999E-3</v>
      </c>
      <c r="AS1008" s="400">
        <v>3.5999999999999999E-3</v>
      </c>
      <c r="AT1008" s="400"/>
      <c r="AX1008" s="226"/>
      <c r="AY1008" s="212"/>
      <c r="AZ1008" s="212"/>
      <c r="BA1008" s="212"/>
      <c r="BB1008" s="214"/>
      <c r="BC1008" s="212"/>
      <c r="BD1008" s="212"/>
      <c r="BE1008" s="212"/>
      <c r="BF1008" s="212"/>
      <c r="BG1008" s="214"/>
      <c r="BH1008" s="214"/>
      <c r="BI1008" s="227"/>
      <c r="BJ1008" s="227"/>
      <c r="BK1008" s="227"/>
      <c r="BL1008" s="214"/>
      <c r="BM1008" s="214"/>
      <c r="BN1008" s="214"/>
      <c r="BO1008" s="214"/>
      <c r="BP1008" s="214"/>
      <c r="BQ1008" s="214"/>
      <c r="BR1008" s="214"/>
      <c r="BS1008" s="214"/>
      <c r="BT1008" s="215"/>
      <c r="BU1008" s="216"/>
      <c r="BV1008" s="217"/>
      <c r="BW1008" s="213"/>
    </row>
    <row r="1009" spans="2:75" ht="15.75" customHeight="1">
      <c r="B1009" s="394" t="s">
        <v>251</v>
      </c>
      <c r="C1009" s="395">
        <v>11888706000158</v>
      </c>
      <c r="D1009" s="396" t="s">
        <v>27</v>
      </c>
      <c r="E1009" s="396" t="s">
        <v>903</v>
      </c>
      <c r="F1009" s="396"/>
      <c r="G1009" s="397"/>
      <c r="H1009" s="397" t="s">
        <v>62</v>
      </c>
      <c r="I1009" s="397" t="s">
        <v>62</v>
      </c>
      <c r="J1009" s="397" t="s">
        <v>904</v>
      </c>
      <c r="K1009" s="398" t="s">
        <v>81</v>
      </c>
      <c r="L1009" s="399"/>
      <c r="M1009" s="399" t="s">
        <v>1775</v>
      </c>
      <c r="N1009" s="398">
        <v>372986</v>
      </c>
      <c r="O1009" s="398" t="s">
        <v>1675</v>
      </c>
      <c r="P1009" s="402">
        <v>41407</v>
      </c>
      <c r="Q1009" s="403">
        <v>28074906.079999998</v>
      </c>
      <c r="R1009" s="403">
        <v>36168032.571666665</v>
      </c>
      <c r="S1009" s="398">
        <v>33</v>
      </c>
      <c r="T1009" s="400">
        <v>-6.0989605936087044E-3</v>
      </c>
      <c r="U1009" s="400">
        <v>-7.8842453997051878E-2</v>
      </c>
      <c r="V1009" s="400">
        <v>-0.17307448120312563</v>
      </c>
      <c r="W1009" s="400">
        <v>-1.696708631041755</v>
      </c>
      <c r="X1009" s="400">
        <v>-9.2536928019457232E-2</v>
      </c>
      <c r="Y1009" s="400">
        <v>-0.70172433548077418</v>
      </c>
      <c r="Z1009" s="400">
        <v>2.1395938224812117E-2</v>
      </c>
      <c r="AA1009" s="400">
        <v>0.12162144918186812</v>
      </c>
      <c r="AB1009" s="400">
        <v>0.21648872980951789</v>
      </c>
      <c r="AC1009" s="404">
        <v>-1.2181137666789257</v>
      </c>
      <c r="AD1009" s="607" t="s">
        <v>62</v>
      </c>
      <c r="AE1009" s="401" t="s">
        <v>250</v>
      </c>
      <c r="AF1009" s="401" t="s">
        <v>250</v>
      </c>
      <c r="AG1009" s="405" t="s">
        <v>1027</v>
      </c>
      <c r="AH1009" s="405" t="s">
        <v>1019</v>
      </c>
      <c r="AI1009" s="405">
        <v>50000</v>
      </c>
      <c r="AJ1009" s="405">
        <v>1000</v>
      </c>
      <c r="AK1009" s="405">
        <v>1000</v>
      </c>
      <c r="AL1009" s="400">
        <v>0.01</v>
      </c>
      <c r="AM1009" s="400">
        <v>0.2</v>
      </c>
      <c r="AN1009" s="400" t="s">
        <v>964</v>
      </c>
      <c r="AO1009" s="401" t="s">
        <v>1678</v>
      </c>
      <c r="AP1009" s="401" t="s">
        <v>1021</v>
      </c>
      <c r="AQ1009" s="407" t="s">
        <v>968</v>
      </c>
      <c r="AR1009" s="400">
        <v>2.3333333333333331E-3</v>
      </c>
      <c r="AS1009" s="400">
        <v>2.3333333333333331E-3</v>
      </c>
      <c r="AT1009" s="400"/>
      <c r="AX1009" s="226"/>
      <c r="AY1009" s="212"/>
      <c r="AZ1009" s="212"/>
      <c r="BA1009" s="212"/>
      <c r="BB1009" s="214"/>
      <c r="BC1009" s="212"/>
      <c r="BD1009" s="212"/>
      <c r="BE1009" s="212"/>
      <c r="BF1009" s="212"/>
      <c r="BG1009" s="214"/>
      <c r="BH1009" s="214"/>
      <c r="BI1009" s="227"/>
      <c r="BJ1009" s="227"/>
      <c r="BK1009" s="227"/>
      <c r="BL1009" s="214"/>
      <c r="BM1009" s="214"/>
      <c r="BN1009" s="214"/>
      <c r="BO1009" s="214"/>
      <c r="BP1009" s="214"/>
      <c r="BQ1009" s="214"/>
      <c r="BR1009" s="214"/>
      <c r="BS1009" s="214"/>
      <c r="BT1009" s="215"/>
      <c r="BU1009" s="216"/>
      <c r="BV1009" s="217"/>
      <c r="BW1009" s="213"/>
    </row>
    <row r="1010" spans="2:75" ht="15.75" customHeight="1">
      <c r="B1010" s="394" t="s">
        <v>270</v>
      </c>
      <c r="C1010" s="395">
        <v>34286544000183</v>
      </c>
      <c r="D1010" s="396" t="s">
        <v>27</v>
      </c>
      <c r="E1010" s="396" t="s">
        <v>910</v>
      </c>
      <c r="F1010" s="396"/>
      <c r="G1010" s="397"/>
      <c r="H1010" s="397" t="s">
        <v>1693</v>
      </c>
      <c r="I1010" s="397" t="s">
        <v>62</v>
      </c>
      <c r="J1010" s="397" t="s">
        <v>904</v>
      </c>
      <c r="K1010" s="398" t="s">
        <v>81</v>
      </c>
      <c r="L1010" s="399"/>
      <c r="M1010" s="399" t="s">
        <v>62</v>
      </c>
      <c r="N1010" s="398">
        <v>505668</v>
      </c>
      <c r="O1010" s="398" t="s">
        <v>1675</v>
      </c>
      <c r="P1010" s="402">
        <v>43703</v>
      </c>
      <c r="Q1010" s="403">
        <v>55139878.829999998</v>
      </c>
      <c r="R1010" s="403">
        <v>58302396.617182553</v>
      </c>
      <c r="S1010" s="398">
        <v>33</v>
      </c>
      <c r="T1010" s="400">
        <v>0.1166566444949122</v>
      </c>
      <c r="U1010" s="400">
        <v>1.5080432125891909</v>
      </c>
      <c r="V1010" s="400">
        <v>-4.3500627275757653E-3</v>
      </c>
      <c r="W1010" s="400">
        <v>-4.2645160188511638E-2</v>
      </c>
      <c r="X1010" s="400">
        <v>8.696037424161096E-2</v>
      </c>
      <c r="Y1010" s="400">
        <v>0.65943631514354006</v>
      </c>
      <c r="Z1010" s="400">
        <v>0.27864508264893151</v>
      </c>
      <c r="AA1010" s="400">
        <v>1.5839089832417039</v>
      </c>
      <c r="AB1010" s="400">
        <v>0.19892565229582715</v>
      </c>
      <c r="AC1010" s="404">
        <v>-0.411049984674764</v>
      </c>
      <c r="AD1010" s="607">
        <v>34286521000179</v>
      </c>
      <c r="AE1010" s="401" t="s">
        <v>267</v>
      </c>
      <c r="AF1010" s="401" t="s">
        <v>1028</v>
      </c>
      <c r="AG1010" s="405" t="s">
        <v>1836</v>
      </c>
      <c r="AH1010" s="405" t="s">
        <v>1024</v>
      </c>
      <c r="AI1010" s="405">
        <v>1000</v>
      </c>
      <c r="AJ1010" s="405">
        <v>1</v>
      </c>
      <c r="AK1010" s="405">
        <v>1000</v>
      </c>
      <c r="AL1010" s="400">
        <v>1.9199999999999998E-2</v>
      </c>
      <c r="AM1010" s="400">
        <v>0.2</v>
      </c>
      <c r="AN1010" s="400" t="s">
        <v>62</v>
      </c>
      <c r="AO1010" s="401" t="s">
        <v>1678</v>
      </c>
      <c r="AP1010" s="401" t="s">
        <v>24</v>
      </c>
      <c r="AQ1010" s="407" t="s">
        <v>972</v>
      </c>
      <c r="AR1010" s="400">
        <v>6.3999999999999994E-3</v>
      </c>
      <c r="AS1010" s="400">
        <v>6.3999999999999994E-3</v>
      </c>
      <c r="AT1010" s="400"/>
      <c r="AX1010" s="226"/>
      <c r="AY1010" s="212"/>
      <c r="AZ1010" s="212"/>
      <c r="BA1010" s="212"/>
      <c r="BB1010" s="214"/>
      <c r="BC1010" s="212"/>
      <c r="BD1010" s="212"/>
      <c r="BE1010" s="212"/>
      <c r="BF1010" s="212"/>
      <c r="BG1010" s="214"/>
      <c r="BH1010" s="214"/>
      <c r="BI1010" s="227"/>
      <c r="BJ1010" s="227"/>
      <c r="BK1010" s="227"/>
      <c r="BL1010" s="214"/>
      <c r="BM1010" s="214"/>
      <c r="BN1010" s="214"/>
      <c r="BO1010" s="214"/>
      <c r="BP1010" s="214"/>
      <c r="BQ1010" s="214"/>
      <c r="BR1010" s="214"/>
      <c r="BS1010" s="214"/>
      <c r="BT1010" s="215"/>
      <c r="BU1010" s="216"/>
      <c r="BV1010" s="217"/>
      <c r="BW1010" s="213"/>
    </row>
    <row r="1011" spans="2:75" ht="15.75" customHeight="1">
      <c r="B1011" s="394" t="s">
        <v>1227</v>
      </c>
      <c r="C1011" s="395">
        <v>11403850000157</v>
      </c>
      <c r="D1011" s="396" t="s">
        <v>27</v>
      </c>
      <c r="E1011" s="396" t="s">
        <v>903</v>
      </c>
      <c r="F1011" s="396"/>
      <c r="G1011" s="397"/>
      <c r="H1011" s="397" t="s">
        <v>62</v>
      </c>
      <c r="I1011" s="397" t="s">
        <v>62</v>
      </c>
      <c r="J1011" s="397" t="s">
        <v>904</v>
      </c>
      <c r="K1011" s="398" t="s">
        <v>81</v>
      </c>
      <c r="L1011" s="399"/>
      <c r="M1011" s="399" t="s">
        <v>1775</v>
      </c>
      <c r="N1011" s="398">
        <v>245755</v>
      </c>
      <c r="O1011" s="398" t="s">
        <v>1675</v>
      </c>
      <c r="P1011" s="402">
        <v>40254</v>
      </c>
      <c r="Q1011" s="403">
        <v>432755463.38999999</v>
      </c>
      <c r="R1011" s="403">
        <v>371161333.08281744</v>
      </c>
      <c r="S1011" s="398">
        <v>33</v>
      </c>
      <c r="T1011" s="400">
        <v>0.11804661007538786</v>
      </c>
      <c r="U1011" s="400">
        <v>1.5260115689433833</v>
      </c>
      <c r="V1011" s="400">
        <v>-1.3706645805896533E-2</v>
      </c>
      <c r="W1011" s="400">
        <v>-0.13437096029311643</v>
      </c>
      <c r="X1011" s="400">
        <v>0.1140078941076077</v>
      </c>
      <c r="Y1011" s="400">
        <v>0.8645425717547256</v>
      </c>
      <c r="Z1011" s="400">
        <v>0.297211028827294</v>
      </c>
      <c r="AA1011" s="400">
        <v>1.6894438401813481</v>
      </c>
      <c r="AB1011" s="400">
        <v>0.21102537230854637</v>
      </c>
      <c r="AC1011" s="404">
        <v>-0.42042951850462051</v>
      </c>
      <c r="AD1011" s="607">
        <v>11357735000193</v>
      </c>
      <c r="AE1011" s="401" t="s">
        <v>267</v>
      </c>
      <c r="AF1011" s="401" t="s">
        <v>1045</v>
      </c>
      <c r="AG1011" s="405" t="s">
        <v>1045</v>
      </c>
      <c r="AH1011" s="405" t="s">
        <v>1024</v>
      </c>
      <c r="AI1011" s="405">
        <v>1000</v>
      </c>
      <c r="AJ1011" s="405">
        <v>1000</v>
      </c>
      <c r="AK1011" s="405">
        <v>1000</v>
      </c>
      <c r="AL1011" s="400">
        <v>6.9999999999999993E-3</v>
      </c>
      <c r="AM1011" s="400">
        <v>0.2</v>
      </c>
      <c r="AN1011" s="400" t="s">
        <v>1097</v>
      </c>
      <c r="AO1011" s="401" t="s">
        <v>1675</v>
      </c>
      <c r="AP1011" s="401" t="s">
        <v>1021</v>
      </c>
      <c r="AQ1011" s="407" t="s">
        <v>957</v>
      </c>
      <c r="AR1011" s="400">
        <v>3.5000000000000001E-3</v>
      </c>
      <c r="AS1011" s="400">
        <v>3.5000000000000001E-3</v>
      </c>
      <c r="AT1011" s="400"/>
      <c r="AX1011" s="226"/>
      <c r="AY1011" s="212"/>
      <c r="AZ1011" s="212"/>
      <c r="BA1011" s="212"/>
      <c r="BB1011" s="214"/>
      <c r="BC1011" s="212"/>
      <c r="BD1011" s="212"/>
      <c r="BE1011" s="212"/>
      <c r="BF1011" s="212"/>
      <c r="BG1011" s="214"/>
      <c r="BH1011" s="214"/>
      <c r="BI1011" s="227"/>
      <c r="BJ1011" s="227"/>
      <c r="BK1011" s="227"/>
      <c r="BL1011" s="214"/>
      <c r="BM1011" s="214"/>
      <c r="BN1011" s="214"/>
      <c r="BO1011" s="214"/>
      <c r="BP1011" s="214"/>
      <c r="BQ1011" s="214"/>
      <c r="BR1011" s="214"/>
      <c r="BS1011" s="214"/>
      <c r="BT1011" s="215"/>
      <c r="BU1011" s="216"/>
      <c r="BV1011" s="217"/>
      <c r="BW1011" s="213"/>
    </row>
    <row r="1012" spans="2:75" ht="15.75" customHeight="1">
      <c r="B1012" s="394" t="s">
        <v>398</v>
      </c>
      <c r="C1012" s="395">
        <v>9143318000104</v>
      </c>
      <c r="D1012" s="396" t="s">
        <v>27</v>
      </c>
      <c r="E1012" s="396" t="s">
        <v>910</v>
      </c>
      <c r="F1012" s="396"/>
      <c r="G1012" s="397"/>
      <c r="H1012" s="397" t="s">
        <v>1693</v>
      </c>
      <c r="I1012" s="397" t="s">
        <v>62</v>
      </c>
      <c r="J1012" s="397" t="s">
        <v>904</v>
      </c>
      <c r="K1012" s="398" t="s">
        <v>81</v>
      </c>
      <c r="L1012" s="399"/>
      <c r="M1012" s="399" t="s">
        <v>1775</v>
      </c>
      <c r="N1012" s="398">
        <v>211958</v>
      </c>
      <c r="O1012" s="398" t="s">
        <v>1675</v>
      </c>
      <c r="P1012" s="402">
        <v>39598</v>
      </c>
      <c r="Q1012" s="403">
        <v>426283237.69999999</v>
      </c>
      <c r="R1012" s="403">
        <v>496236336.11380929</v>
      </c>
      <c r="S1012" s="398">
        <v>33</v>
      </c>
      <c r="T1012" s="400">
        <v>-1.2189663721921429E-2</v>
      </c>
      <c r="U1012" s="400">
        <v>-0.15757816212851924</v>
      </c>
      <c r="V1012" s="400">
        <v>-0.15595808219680485</v>
      </c>
      <c r="W1012" s="400">
        <v>-1.528910688072364</v>
      </c>
      <c r="X1012" s="400">
        <v>-3.8473010072266112E-2</v>
      </c>
      <c r="Y1012" s="400">
        <v>-0.29174782440615993</v>
      </c>
      <c r="Z1012" s="400">
        <v>0.12112535406919633</v>
      </c>
      <c r="AA1012" s="400">
        <v>0.68851577994738322</v>
      </c>
      <c r="AB1012" s="400">
        <v>0.2370192060313861</v>
      </c>
      <c r="AC1012" s="404">
        <v>-1.0067176921398353</v>
      </c>
      <c r="AD1012" s="607">
        <v>9271730000100</v>
      </c>
      <c r="AE1012" s="401" t="s">
        <v>396</v>
      </c>
      <c r="AF1012" s="401" t="s">
        <v>1028</v>
      </c>
      <c r="AG1012" s="405" t="s">
        <v>1836</v>
      </c>
      <c r="AH1012" s="405" t="s">
        <v>1024</v>
      </c>
      <c r="AI1012" s="405">
        <v>100000</v>
      </c>
      <c r="AJ1012" s="405">
        <v>50000</v>
      </c>
      <c r="AK1012" s="405">
        <v>100000</v>
      </c>
      <c r="AL1012" s="400">
        <v>1.8500000000000003E-2</v>
      </c>
      <c r="AM1012" s="400">
        <v>0.2</v>
      </c>
      <c r="AN1012" s="400" t="s">
        <v>193</v>
      </c>
      <c r="AO1012" s="401" t="s">
        <v>1678</v>
      </c>
      <c r="AP1012" s="401" t="s">
        <v>24</v>
      </c>
      <c r="AQ1012" s="407" t="s">
        <v>969</v>
      </c>
      <c r="AR1012" s="400">
        <v>2.4666666666666665E-3</v>
      </c>
      <c r="AS1012" s="400">
        <v>2.4666666666666665E-3</v>
      </c>
      <c r="AT1012" s="400"/>
      <c r="AX1012" s="226"/>
      <c r="AY1012" s="212"/>
      <c r="AZ1012" s="212"/>
      <c r="BA1012" s="212"/>
      <c r="BB1012" s="214"/>
      <c r="BC1012" s="212"/>
      <c r="BD1012" s="212"/>
      <c r="BE1012" s="212"/>
      <c r="BF1012" s="212"/>
      <c r="BG1012" s="214"/>
      <c r="BH1012" s="214"/>
      <c r="BI1012" s="227"/>
      <c r="BJ1012" s="227"/>
      <c r="BK1012" s="227"/>
      <c r="BL1012" s="214"/>
      <c r="BM1012" s="214"/>
      <c r="BN1012" s="214"/>
      <c r="BO1012" s="214"/>
      <c r="BP1012" s="214"/>
      <c r="BQ1012" s="214"/>
      <c r="BR1012" s="214"/>
      <c r="BS1012" s="214"/>
      <c r="BT1012" s="215"/>
      <c r="BU1012" s="216"/>
      <c r="BV1012" s="217"/>
      <c r="BW1012" s="213"/>
    </row>
    <row r="1013" spans="2:75" ht="15.75" customHeight="1">
      <c r="B1013" s="394" t="s">
        <v>1458</v>
      </c>
      <c r="C1013" s="395">
        <v>28235674000194</v>
      </c>
      <c r="D1013" s="396" t="s">
        <v>27</v>
      </c>
      <c r="E1013" s="396" t="s">
        <v>910</v>
      </c>
      <c r="F1013" s="396"/>
      <c r="G1013" s="397"/>
      <c r="H1013" s="397" t="s">
        <v>1693</v>
      </c>
      <c r="I1013" s="397" t="s">
        <v>62</v>
      </c>
      <c r="J1013" s="397" t="s">
        <v>904</v>
      </c>
      <c r="K1013" s="398" t="s">
        <v>81</v>
      </c>
      <c r="L1013" s="399"/>
      <c r="M1013" s="399" t="s">
        <v>62</v>
      </c>
      <c r="N1013" s="398">
        <v>451533</v>
      </c>
      <c r="O1013" s="398" t="s">
        <v>1675</v>
      </c>
      <c r="P1013" s="402">
        <v>43026</v>
      </c>
      <c r="Q1013" s="403">
        <v>11780654.710000001</v>
      </c>
      <c r="R1013" s="403">
        <v>14506896.001746038</v>
      </c>
      <c r="S1013" s="398">
        <v>33</v>
      </c>
      <c r="T1013" s="400">
        <v>9.9298806782918358E-2</v>
      </c>
      <c r="U1013" s="400">
        <v>1.2836550565597362</v>
      </c>
      <c r="V1013" s="400">
        <v>-0.10958973805678718</v>
      </c>
      <c r="W1013" s="400">
        <v>-1.0743458720314101</v>
      </c>
      <c r="X1013" s="400">
        <v>-2.0771746849568617E-2</v>
      </c>
      <c r="Y1013" s="400">
        <v>-0.15751592976723389</v>
      </c>
      <c r="Z1013" s="400">
        <v>0.11950588302267806</v>
      </c>
      <c r="AA1013" s="400">
        <v>0.67931018150546874</v>
      </c>
      <c r="AB1013" s="400">
        <v>0.21037669749153362</v>
      </c>
      <c r="AC1013" s="404">
        <v>-0.90838400922707208</v>
      </c>
      <c r="AD1013" s="607">
        <v>17002861000101</v>
      </c>
      <c r="AE1013" s="401" t="s">
        <v>107</v>
      </c>
      <c r="AF1013" s="401" t="s">
        <v>1018</v>
      </c>
      <c r="AG1013" s="405" t="s">
        <v>1835</v>
      </c>
      <c r="AH1013" s="405" t="s">
        <v>1024</v>
      </c>
      <c r="AI1013" s="405">
        <v>5000</v>
      </c>
      <c r="AJ1013" s="405">
        <v>5000</v>
      </c>
      <c r="AK1013" s="405">
        <v>5000</v>
      </c>
      <c r="AL1013" s="400">
        <v>0</v>
      </c>
      <c r="AM1013" s="400" t="s">
        <v>62</v>
      </c>
      <c r="AN1013" s="400" t="s">
        <v>62</v>
      </c>
      <c r="AO1013" s="401" t="s">
        <v>1678</v>
      </c>
      <c r="AP1013" s="401" t="s">
        <v>24</v>
      </c>
      <c r="AQ1013" s="407" t="s">
        <v>966</v>
      </c>
      <c r="AR1013" s="400">
        <v>4.8250000000000003E-3</v>
      </c>
      <c r="AS1013" s="400">
        <v>4.8250000000000003E-3</v>
      </c>
      <c r="AT1013" s="400"/>
      <c r="AX1013" s="226"/>
      <c r="AY1013" s="212"/>
      <c r="AZ1013" s="212"/>
      <c r="BA1013" s="212"/>
      <c r="BB1013" s="214"/>
      <c r="BC1013" s="212"/>
      <c r="BD1013" s="212"/>
      <c r="BE1013" s="212"/>
      <c r="BF1013" s="212"/>
      <c r="BG1013" s="214"/>
      <c r="BH1013" s="214"/>
      <c r="BI1013" s="227"/>
      <c r="BJ1013" s="227"/>
      <c r="BK1013" s="227"/>
      <c r="BL1013" s="214"/>
      <c r="BM1013" s="214"/>
      <c r="BN1013" s="214"/>
      <c r="BO1013" s="214"/>
      <c r="BP1013" s="214"/>
      <c r="BQ1013" s="214"/>
      <c r="BR1013" s="214"/>
      <c r="BS1013" s="214"/>
      <c r="BT1013" s="215"/>
      <c r="BU1013" s="216"/>
      <c r="BV1013" s="217"/>
      <c r="BW1013" s="213"/>
    </row>
    <row r="1014" spans="2:75" ht="15.75" customHeight="1">
      <c r="B1014" s="394" t="s">
        <v>544</v>
      </c>
      <c r="C1014" s="395">
        <v>9401978000130</v>
      </c>
      <c r="D1014" s="396" t="s">
        <v>27</v>
      </c>
      <c r="E1014" s="396" t="s">
        <v>903</v>
      </c>
      <c r="F1014" s="396"/>
      <c r="G1014" s="397"/>
      <c r="H1014" s="397" t="s">
        <v>62</v>
      </c>
      <c r="I1014" s="397" t="s">
        <v>62</v>
      </c>
      <c r="J1014" s="397" t="s">
        <v>904</v>
      </c>
      <c r="K1014" s="398" t="s">
        <v>81</v>
      </c>
      <c r="L1014" s="399"/>
      <c r="M1014" s="399" t="s">
        <v>62</v>
      </c>
      <c r="N1014" s="398">
        <v>209376</v>
      </c>
      <c r="O1014" s="398" t="s">
        <v>1675</v>
      </c>
      <c r="P1014" s="402">
        <v>39587</v>
      </c>
      <c r="Q1014" s="403">
        <v>49222069.729999997</v>
      </c>
      <c r="R1014" s="403">
        <v>47157094.077341244</v>
      </c>
      <c r="S1014" s="398">
        <v>33</v>
      </c>
      <c r="T1014" s="400">
        <v>1.7106675107435354E-2</v>
      </c>
      <c r="U1014" s="400">
        <v>0.22114132801806655</v>
      </c>
      <c r="V1014" s="400">
        <v>-0.1937155177424148</v>
      </c>
      <c r="W1014" s="400">
        <v>-1.89905980728915</v>
      </c>
      <c r="X1014" s="400">
        <v>-0.22740254934688309</v>
      </c>
      <c r="Y1014" s="400">
        <v>-1.7244348417695774</v>
      </c>
      <c r="Z1014" s="400">
        <v>-0.13426248432118437</v>
      </c>
      <c r="AA1014" s="400">
        <v>-0.76319148720311292</v>
      </c>
      <c r="AB1014" s="400">
        <v>0.21179878556475046</v>
      </c>
      <c r="AC1014" s="404">
        <v>-1.3689955798768803</v>
      </c>
      <c r="AD1014" s="607">
        <v>46171852000142</v>
      </c>
      <c r="AE1014" s="401" t="s">
        <v>543</v>
      </c>
      <c r="AF1014" s="401" t="s">
        <v>1026</v>
      </c>
      <c r="AG1014" s="405" t="s">
        <v>1027</v>
      </c>
      <c r="AH1014" s="405" t="s">
        <v>1019</v>
      </c>
      <c r="AI1014" s="405">
        <v>5000</v>
      </c>
      <c r="AJ1014" s="405">
        <v>5000</v>
      </c>
      <c r="AK1014" s="405">
        <v>5000</v>
      </c>
      <c r="AL1014" s="400">
        <v>1.8500000000000003E-2</v>
      </c>
      <c r="AM1014" s="400">
        <v>0.2</v>
      </c>
      <c r="AN1014" s="400" t="s">
        <v>1144</v>
      </c>
      <c r="AO1014" s="401" t="s">
        <v>1675</v>
      </c>
      <c r="AP1014" s="401" t="s">
        <v>1021</v>
      </c>
      <c r="AQ1014" s="407" t="s">
        <v>957</v>
      </c>
      <c r="AR1014" s="400">
        <v>4.4399999999999995E-3</v>
      </c>
      <c r="AS1014" s="400">
        <v>4.4399999999999995E-3</v>
      </c>
      <c r="AT1014" s="400"/>
      <c r="AX1014" s="226"/>
      <c r="AY1014" s="212"/>
      <c r="AZ1014" s="212"/>
      <c r="BA1014" s="212"/>
      <c r="BB1014" s="214"/>
      <c r="BC1014" s="212"/>
      <c r="BD1014" s="212"/>
      <c r="BE1014" s="212"/>
      <c r="BF1014" s="212"/>
      <c r="BG1014" s="214"/>
      <c r="BH1014" s="214"/>
      <c r="BI1014" s="227"/>
      <c r="BJ1014" s="227"/>
      <c r="BK1014" s="227"/>
      <c r="BL1014" s="214"/>
      <c r="BM1014" s="214"/>
      <c r="BN1014" s="214"/>
      <c r="BO1014" s="214"/>
      <c r="BP1014" s="214"/>
      <c r="BQ1014" s="214"/>
      <c r="BR1014" s="214"/>
      <c r="BS1014" s="214"/>
      <c r="BT1014" s="215"/>
      <c r="BU1014" s="216"/>
      <c r="BV1014" s="217"/>
      <c r="BW1014" s="213"/>
    </row>
    <row r="1015" spans="2:75" ht="15.75" customHeight="1">
      <c r="B1015" s="394" t="s">
        <v>581</v>
      </c>
      <c r="C1015" s="395">
        <v>7420595000183</v>
      </c>
      <c r="D1015" s="396" t="s">
        <v>27</v>
      </c>
      <c r="E1015" s="396" t="s">
        <v>903</v>
      </c>
      <c r="F1015" s="396"/>
      <c r="G1015" s="397"/>
      <c r="H1015" s="397" t="s">
        <v>62</v>
      </c>
      <c r="I1015" s="397" t="s">
        <v>62</v>
      </c>
      <c r="J1015" s="397" t="s">
        <v>904</v>
      </c>
      <c r="K1015" s="398" t="s">
        <v>81</v>
      </c>
      <c r="L1015" s="399"/>
      <c r="M1015" s="399" t="s">
        <v>62</v>
      </c>
      <c r="N1015" s="398">
        <v>187933</v>
      </c>
      <c r="O1015" s="398" t="s">
        <v>1675</v>
      </c>
      <c r="P1015" s="402">
        <v>39261</v>
      </c>
      <c r="Q1015" s="403">
        <v>17649098.079999998</v>
      </c>
      <c r="R1015" s="403">
        <v>24351681.766111106</v>
      </c>
      <c r="S1015" s="398">
        <v>33</v>
      </c>
      <c r="T1015" s="400">
        <v>3.6835404651837544E-2</v>
      </c>
      <c r="U1015" s="400">
        <v>0.47617846551897541</v>
      </c>
      <c r="V1015" s="400">
        <v>-0.14296315851287678</v>
      </c>
      <c r="W1015" s="400">
        <v>-1.4015169843849165</v>
      </c>
      <c r="X1015" s="400">
        <v>-0.21773065052846352</v>
      </c>
      <c r="Y1015" s="400">
        <v>-1.6510910760270439</v>
      </c>
      <c r="Z1015" s="400">
        <v>-0.1153492038666305</v>
      </c>
      <c r="AA1015" s="400">
        <v>-0.65568226963590137</v>
      </c>
      <c r="AB1015" s="400">
        <v>0.30067634869585952</v>
      </c>
      <c r="AC1015" s="404">
        <v>-0.68597580779108969</v>
      </c>
      <c r="AD1015" s="607" t="s">
        <v>62</v>
      </c>
      <c r="AE1015" s="401" t="s">
        <v>582</v>
      </c>
      <c r="AF1015" s="401" t="s">
        <v>1026</v>
      </c>
      <c r="AG1015" s="405" t="s">
        <v>1027</v>
      </c>
      <c r="AH1015" s="405" t="s">
        <v>1024</v>
      </c>
      <c r="AI1015" s="405">
        <v>25000</v>
      </c>
      <c r="AJ1015" s="405">
        <v>1000</v>
      </c>
      <c r="AK1015" s="405">
        <v>25000</v>
      </c>
      <c r="AL1015" s="400">
        <v>0.02</v>
      </c>
      <c r="AM1015" s="400">
        <v>0.2</v>
      </c>
      <c r="AN1015" s="400" t="s">
        <v>964</v>
      </c>
      <c r="AO1015" s="401" t="s">
        <v>1675</v>
      </c>
      <c r="AP1015" s="401" t="s">
        <v>1021</v>
      </c>
      <c r="AQ1015" s="407" t="s">
        <v>979</v>
      </c>
      <c r="AR1015" s="400">
        <v>6.0000000000000001E-3</v>
      </c>
      <c r="AS1015" s="400">
        <v>6.0000000000000001E-3</v>
      </c>
      <c r="AT1015" s="400"/>
      <c r="AX1015" s="226"/>
      <c r="AY1015" s="212"/>
      <c r="AZ1015" s="212"/>
      <c r="BA1015" s="212"/>
      <c r="BB1015" s="214"/>
      <c r="BC1015" s="212"/>
      <c r="BD1015" s="212"/>
      <c r="BE1015" s="212"/>
      <c r="BF1015" s="212"/>
      <c r="BG1015" s="214"/>
      <c r="BH1015" s="214"/>
      <c r="BI1015" s="227"/>
      <c r="BJ1015" s="227"/>
      <c r="BK1015" s="227"/>
      <c r="BL1015" s="214"/>
      <c r="BM1015" s="214"/>
      <c r="BN1015" s="214"/>
      <c r="BO1015" s="214"/>
      <c r="BP1015" s="214"/>
      <c r="BQ1015" s="214"/>
      <c r="BR1015" s="214"/>
      <c r="BS1015" s="214"/>
      <c r="BT1015" s="215"/>
      <c r="BU1015" s="216"/>
      <c r="BV1015" s="217"/>
      <c r="BW1015" s="213"/>
    </row>
    <row r="1016" spans="2:75" ht="15.75" customHeight="1">
      <c r="B1016" s="394" t="s">
        <v>1514</v>
      </c>
      <c r="C1016" s="395">
        <v>17253801000161</v>
      </c>
      <c r="D1016" s="396" t="s">
        <v>27</v>
      </c>
      <c r="E1016" s="396" t="s">
        <v>903</v>
      </c>
      <c r="F1016" s="396"/>
      <c r="G1016" s="397"/>
      <c r="H1016" s="397" t="s">
        <v>62</v>
      </c>
      <c r="I1016" s="397" t="s">
        <v>62</v>
      </c>
      <c r="J1016" s="397" t="s">
        <v>904</v>
      </c>
      <c r="K1016" s="398" t="s">
        <v>81</v>
      </c>
      <c r="L1016" s="399"/>
      <c r="M1016" s="399" t="s">
        <v>62</v>
      </c>
      <c r="N1016" s="398">
        <v>333956</v>
      </c>
      <c r="O1016" s="398" t="s">
        <v>1678</v>
      </c>
      <c r="P1016" s="402">
        <v>41389</v>
      </c>
      <c r="Q1016" s="403">
        <v>450421211.22000003</v>
      </c>
      <c r="R1016" s="403">
        <v>857282250.27940488</v>
      </c>
      <c r="S1016" s="398">
        <v>33</v>
      </c>
      <c r="T1016" s="400">
        <v>-5.8688705137788233E-3</v>
      </c>
      <c r="U1016" s="400">
        <v>-7.5868034625794445E-2</v>
      </c>
      <c r="V1016" s="400">
        <v>-0.1954544792787869</v>
      </c>
      <c r="W1016" s="400">
        <v>-1.9161074449726592</v>
      </c>
      <c r="X1016" s="400">
        <v>-0.11967829394778062</v>
      </c>
      <c r="Y1016" s="400">
        <v>-0.90754224383071003</v>
      </c>
      <c r="Z1016" s="400">
        <v>5.3375672137199182E-2</v>
      </c>
      <c r="AA1016" s="400">
        <v>0.30340462419424608</v>
      </c>
      <c r="AB1016" s="400">
        <v>0.21591280221952894</v>
      </c>
      <c r="AC1016" s="404">
        <v>-1.3489501812537403</v>
      </c>
      <c r="AD1016" s="607">
        <v>37388322000160</v>
      </c>
      <c r="AE1016" s="401" t="s">
        <v>462</v>
      </c>
      <c r="AF1016" s="401" t="s">
        <v>462</v>
      </c>
      <c r="AG1016" s="405" t="s">
        <v>1839</v>
      </c>
      <c r="AH1016" s="405" t="s">
        <v>1515</v>
      </c>
      <c r="AI1016" s="405">
        <v>15000</v>
      </c>
      <c r="AJ1016" s="405">
        <v>2000</v>
      </c>
      <c r="AK1016" s="405">
        <v>10000</v>
      </c>
      <c r="AL1016" s="400">
        <v>0.02</v>
      </c>
      <c r="AM1016" s="400">
        <v>0.2</v>
      </c>
      <c r="AN1016" s="400" t="s">
        <v>193</v>
      </c>
      <c r="AO1016" s="401" t="s">
        <v>1678</v>
      </c>
      <c r="AP1016" s="401" t="s">
        <v>1021</v>
      </c>
      <c r="AQ1016" s="407" t="s">
        <v>957</v>
      </c>
      <c r="AR1016" s="400">
        <v>4.0000000000000001E-3</v>
      </c>
      <c r="AS1016" s="400">
        <v>4.0000000000000001E-3</v>
      </c>
      <c r="AT1016" s="400"/>
      <c r="AX1016" s="226"/>
      <c r="AY1016" s="212"/>
      <c r="AZ1016" s="212"/>
      <c r="BA1016" s="212"/>
      <c r="BB1016" s="214"/>
      <c r="BC1016" s="212"/>
      <c r="BD1016" s="212"/>
      <c r="BE1016" s="212"/>
      <c r="BF1016" s="212"/>
      <c r="BG1016" s="214"/>
      <c r="BH1016" s="214"/>
      <c r="BI1016" s="227"/>
      <c r="BJ1016" s="227"/>
      <c r="BK1016" s="227"/>
      <c r="BL1016" s="214"/>
      <c r="BM1016" s="214"/>
      <c r="BN1016" s="214"/>
      <c r="BO1016" s="214"/>
      <c r="BP1016" s="214"/>
      <c r="BQ1016" s="214"/>
      <c r="BR1016" s="214"/>
      <c r="BS1016" s="214"/>
      <c r="BT1016" s="215"/>
      <c r="BU1016" s="216"/>
      <c r="BV1016" s="217"/>
      <c r="BW1016" s="213"/>
    </row>
    <row r="1017" spans="2:75" ht="15.75" customHeight="1">
      <c r="B1017" s="394" t="s">
        <v>860</v>
      </c>
      <c r="C1017" s="395">
        <v>35535649000191</v>
      </c>
      <c r="D1017" s="396" t="s">
        <v>27</v>
      </c>
      <c r="E1017" s="396" t="s">
        <v>910</v>
      </c>
      <c r="F1017" s="396"/>
      <c r="G1017" s="397"/>
      <c r="H1017" s="397" t="s">
        <v>1693</v>
      </c>
      <c r="I1017" s="397" t="s">
        <v>62</v>
      </c>
      <c r="J1017" s="397" t="s">
        <v>904</v>
      </c>
      <c r="K1017" s="398" t="s">
        <v>81</v>
      </c>
      <c r="L1017" s="399"/>
      <c r="M1017" s="399" t="s">
        <v>1775</v>
      </c>
      <c r="N1017" s="398">
        <v>563595</v>
      </c>
      <c r="O1017" s="398" t="s">
        <v>1675</v>
      </c>
      <c r="P1017" s="402">
        <v>44166</v>
      </c>
      <c r="Q1017" s="403">
        <v>205225118.58000001</v>
      </c>
      <c r="R1017" s="403">
        <v>373673345.20273817</v>
      </c>
      <c r="S1017" s="398">
        <v>33</v>
      </c>
      <c r="T1017" s="400">
        <v>-5.789258432726152E-3</v>
      </c>
      <c r="U1017" s="400">
        <v>-7.483887371523168E-2</v>
      </c>
      <c r="V1017" s="400">
        <v>-0.19515314202938217</v>
      </c>
      <c r="W1017" s="400">
        <v>-1.9131533323364966</v>
      </c>
      <c r="X1017" s="400" t="s">
        <v>1781</v>
      </c>
      <c r="Y1017" s="400" t="s">
        <v>1781</v>
      </c>
      <c r="Z1017" s="400" t="s">
        <v>1781</v>
      </c>
      <c r="AA1017" s="400" t="s">
        <v>1781</v>
      </c>
      <c r="AB1017" s="400">
        <v>0.21571936171870451</v>
      </c>
      <c r="AC1017" s="404">
        <v>-1.3486199015532676</v>
      </c>
      <c r="AD1017" s="607">
        <v>37388322000160</v>
      </c>
      <c r="AE1017" s="401" t="s">
        <v>462</v>
      </c>
      <c r="AF1017" s="401" t="s">
        <v>462</v>
      </c>
      <c r="AG1017" s="405" t="s">
        <v>1839</v>
      </c>
      <c r="AH1017" s="405" t="s">
        <v>1019</v>
      </c>
      <c r="AI1017" s="405">
        <v>5000</v>
      </c>
      <c r="AJ1017" s="405">
        <v>5000</v>
      </c>
      <c r="AK1017" s="405">
        <v>0</v>
      </c>
      <c r="AL1017" s="400">
        <v>0.02</v>
      </c>
      <c r="AM1017" s="400">
        <v>0.2</v>
      </c>
      <c r="AN1017" s="400" t="s">
        <v>964</v>
      </c>
      <c r="AO1017" s="401" t="s">
        <v>1678</v>
      </c>
      <c r="AP1017" s="401" t="s">
        <v>1021</v>
      </c>
      <c r="AQ1017" s="407" t="s">
        <v>957</v>
      </c>
      <c r="AR1017" s="400" t="s">
        <v>62</v>
      </c>
      <c r="AS1017" s="400" t="s">
        <v>62</v>
      </c>
      <c r="AT1017" s="400"/>
      <c r="AX1017" s="226"/>
      <c r="AY1017" s="212"/>
      <c r="AZ1017" s="212"/>
      <c r="BA1017" s="212"/>
      <c r="BB1017" s="214"/>
      <c r="BC1017" s="212"/>
      <c r="BD1017" s="212"/>
      <c r="BE1017" s="212"/>
      <c r="BF1017" s="212"/>
      <c r="BG1017" s="214"/>
      <c r="BH1017" s="214"/>
      <c r="BI1017" s="227"/>
      <c r="BJ1017" s="227"/>
      <c r="BK1017" s="227"/>
      <c r="BL1017" s="214"/>
      <c r="BM1017" s="214"/>
      <c r="BN1017" s="214"/>
      <c r="BO1017" s="214"/>
      <c r="BP1017" s="214"/>
      <c r="BQ1017" s="214"/>
      <c r="BR1017" s="214"/>
      <c r="BS1017" s="214"/>
      <c r="BT1017" s="215"/>
      <c r="BU1017" s="216"/>
      <c r="BV1017" s="217"/>
      <c r="BW1017" s="213"/>
    </row>
    <row r="1018" spans="2:75" ht="15.75" customHeight="1">
      <c r="B1018" s="394" t="s">
        <v>1451</v>
      </c>
      <c r="C1018" s="395">
        <v>36014016000109</v>
      </c>
      <c r="D1018" s="396" t="s">
        <v>18</v>
      </c>
      <c r="E1018" s="396" t="s">
        <v>916</v>
      </c>
      <c r="F1018" s="396" t="s">
        <v>983</v>
      </c>
      <c r="G1018" s="397" t="s">
        <v>1048</v>
      </c>
      <c r="H1018" s="397" t="s">
        <v>62</v>
      </c>
      <c r="I1018" s="397" t="s">
        <v>1673</v>
      </c>
      <c r="J1018" s="397" t="s">
        <v>904</v>
      </c>
      <c r="K1018" s="398" t="s">
        <v>81</v>
      </c>
      <c r="L1018" s="399"/>
      <c r="M1018" s="399" t="s">
        <v>62</v>
      </c>
      <c r="N1018" s="398">
        <v>535486</v>
      </c>
      <c r="O1018" s="398" t="s">
        <v>1675</v>
      </c>
      <c r="P1018" s="402">
        <v>43951</v>
      </c>
      <c r="Q1018" s="403">
        <v>11816578.029999999</v>
      </c>
      <c r="R1018" s="403">
        <v>10505116.622499999</v>
      </c>
      <c r="S1018" s="398">
        <v>34</v>
      </c>
      <c r="T1018" s="400">
        <v>9.2494590982234115E-2</v>
      </c>
      <c r="U1018" s="400">
        <v>1.1956956308481426</v>
      </c>
      <c r="V1018" s="400">
        <v>0.12689204537018473</v>
      </c>
      <c r="W1018" s="400">
        <v>1.2439663380383208</v>
      </c>
      <c r="X1018" s="400">
        <v>0.18202213854827898</v>
      </c>
      <c r="Y1018" s="400">
        <v>1.3803069428533821</v>
      </c>
      <c r="Z1018" s="400" t="s">
        <v>1781</v>
      </c>
      <c r="AA1018" s="400" t="s">
        <v>1781</v>
      </c>
      <c r="AB1018" s="400">
        <v>1.6202545843773931E-3</v>
      </c>
      <c r="AC1018" s="404">
        <v>13.788572029523749</v>
      </c>
      <c r="AD1018" s="607" t="s">
        <v>62</v>
      </c>
      <c r="AE1018" s="401" t="s">
        <v>527</v>
      </c>
      <c r="AF1018" s="401" t="s">
        <v>1018</v>
      </c>
      <c r="AG1018" s="405" t="s">
        <v>1835</v>
      </c>
      <c r="AH1018" s="405" t="s">
        <v>1019</v>
      </c>
      <c r="AI1018" s="405">
        <v>0</v>
      </c>
      <c r="AJ1018" s="405">
        <v>0</v>
      </c>
      <c r="AK1018" s="405">
        <v>0</v>
      </c>
      <c r="AL1018" s="400">
        <v>6.9999999999999993E-3</v>
      </c>
      <c r="AM1018" s="400">
        <v>0.2</v>
      </c>
      <c r="AN1018" s="400" t="s">
        <v>103</v>
      </c>
      <c r="AO1018" s="401" t="s">
        <v>1678</v>
      </c>
      <c r="AP1018" s="401" t="s">
        <v>24</v>
      </c>
      <c r="AQ1018" s="407" t="s">
        <v>969</v>
      </c>
      <c r="AR1018" s="400">
        <v>1.4E-3</v>
      </c>
      <c r="AS1018" s="400">
        <v>1.4E-3</v>
      </c>
      <c r="AT1018" s="400"/>
      <c r="AX1018" s="226"/>
      <c r="AY1018" s="212"/>
      <c r="AZ1018" s="212"/>
      <c r="BA1018" s="212"/>
      <c r="BB1018" s="214"/>
      <c r="BC1018" s="212"/>
      <c r="BD1018" s="212"/>
      <c r="BE1018" s="212"/>
      <c r="BF1018" s="212"/>
      <c r="BG1018" s="214"/>
      <c r="BH1018" s="214"/>
      <c r="BI1018" s="227"/>
      <c r="BJ1018" s="227"/>
      <c r="BK1018" s="227"/>
      <c r="BL1018" s="214"/>
      <c r="BM1018" s="214"/>
      <c r="BN1018" s="214"/>
      <c r="BO1018" s="214"/>
      <c r="BP1018" s="214"/>
      <c r="BQ1018" s="214"/>
      <c r="BR1018" s="214"/>
      <c r="BS1018" s="214"/>
      <c r="BT1018" s="215"/>
      <c r="BU1018" s="216"/>
      <c r="BV1018" s="217"/>
      <c r="BW1018" s="213"/>
    </row>
    <row r="1019" spans="2:75" ht="15.75" customHeight="1">
      <c r="B1019" s="394" t="s">
        <v>133</v>
      </c>
      <c r="C1019" s="395">
        <v>27707783000102</v>
      </c>
      <c r="D1019" s="396" t="s">
        <v>24</v>
      </c>
      <c r="E1019" s="396" t="s">
        <v>911</v>
      </c>
      <c r="F1019" s="396" t="s">
        <v>915</v>
      </c>
      <c r="G1019" s="397" t="s">
        <v>62</v>
      </c>
      <c r="H1019" s="397" t="s">
        <v>1693</v>
      </c>
      <c r="I1019" s="397" t="s">
        <v>62</v>
      </c>
      <c r="J1019" s="397"/>
      <c r="K1019" s="398" t="s">
        <v>81</v>
      </c>
      <c r="L1019" s="399"/>
      <c r="M1019" s="399" t="s">
        <v>62</v>
      </c>
      <c r="N1019" s="398">
        <v>446394</v>
      </c>
      <c r="O1019" s="398" t="s">
        <v>1675</v>
      </c>
      <c r="P1019" s="402">
        <v>42957</v>
      </c>
      <c r="Q1019" s="403">
        <v>39627765.75</v>
      </c>
      <c r="R1019" s="403">
        <v>42257945.365555592</v>
      </c>
      <c r="S1019" s="398">
        <v>34</v>
      </c>
      <c r="T1019" s="400">
        <v>-0.11487166981749464</v>
      </c>
      <c r="U1019" s="400">
        <v>-1.4849684965404146</v>
      </c>
      <c r="V1019" s="400">
        <v>-0.17508080695160622</v>
      </c>
      <c r="W1019" s="400">
        <v>-1.7163773319990792</v>
      </c>
      <c r="X1019" s="400">
        <v>-0.20281453399792293</v>
      </c>
      <c r="Y1019" s="400">
        <v>-1.5379794547060233</v>
      </c>
      <c r="Z1019" s="400">
        <v>9.4242224061151347E-2</v>
      </c>
      <c r="AA1019" s="400">
        <v>0.53570335378644973</v>
      </c>
      <c r="AB1019" s="400">
        <v>0.24759538665987443</v>
      </c>
      <c r="AC1019" s="404">
        <v>-1.0461502777094411</v>
      </c>
      <c r="AD1019" s="607" t="s">
        <v>62</v>
      </c>
      <c r="AE1019" s="401" t="s">
        <v>134</v>
      </c>
      <c r="AF1019" s="401" t="s">
        <v>1018</v>
      </c>
      <c r="AG1019" s="405" t="s">
        <v>1835</v>
      </c>
      <c r="AH1019" s="405" t="s">
        <v>1024</v>
      </c>
      <c r="AI1019" s="405">
        <v>5000</v>
      </c>
      <c r="AJ1019" s="405">
        <v>1000</v>
      </c>
      <c r="AK1019" s="405">
        <v>1000</v>
      </c>
      <c r="AL1019" s="400">
        <v>1.5E-3</v>
      </c>
      <c r="AM1019" s="400">
        <v>0.2</v>
      </c>
      <c r="AN1019" s="400" t="s">
        <v>62</v>
      </c>
      <c r="AO1019" s="401" t="s">
        <v>1678</v>
      </c>
      <c r="AP1019" s="401" t="s">
        <v>24</v>
      </c>
      <c r="AQ1019" s="407" t="s">
        <v>966</v>
      </c>
      <c r="AR1019" s="400">
        <v>5.3333333333333332E-3</v>
      </c>
      <c r="AS1019" s="400">
        <v>5.3333333333333332E-3</v>
      </c>
      <c r="AT1019" s="400"/>
      <c r="AX1019" s="226"/>
      <c r="AY1019" s="212"/>
      <c r="AZ1019" s="212"/>
      <c r="BA1019" s="212"/>
      <c r="BB1019" s="214"/>
      <c r="BC1019" s="212"/>
      <c r="BD1019" s="212"/>
      <c r="BE1019" s="212"/>
      <c r="BF1019" s="212"/>
      <c r="BG1019" s="214"/>
      <c r="BH1019" s="214"/>
      <c r="BI1019" s="227"/>
      <c r="BJ1019" s="227"/>
      <c r="BK1019" s="227"/>
      <c r="BL1019" s="214"/>
      <c r="BM1019" s="214"/>
      <c r="BN1019" s="214"/>
      <c r="BO1019" s="214"/>
      <c r="BP1019" s="214"/>
      <c r="BQ1019" s="214"/>
      <c r="BR1019" s="214"/>
      <c r="BS1019" s="214"/>
      <c r="BT1019" s="215"/>
      <c r="BU1019" s="216"/>
      <c r="BV1019" s="217"/>
      <c r="BW1019" s="213"/>
    </row>
    <row r="1020" spans="2:75" ht="15.75" customHeight="1">
      <c r="B1020" s="394" t="s">
        <v>801</v>
      </c>
      <c r="C1020" s="395">
        <v>17092258000168</v>
      </c>
      <c r="D1020" s="396" t="s">
        <v>24</v>
      </c>
      <c r="E1020" s="396" t="s">
        <v>911</v>
      </c>
      <c r="F1020" s="396" t="s">
        <v>915</v>
      </c>
      <c r="G1020" s="397" t="s">
        <v>62</v>
      </c>
      <c r="H1020" s="397" t="s">
        <v>1692</v>
      </c>
      <c r="I1020" s="397" t="s">
        <v>62</v>
      </c>
      <c r="J1020" s="397"/>
      <c r="K1020" s="398" t="s">
        <v>81</v>
      </c>
      <c r="L1020" s="399"/>
      <c r="M1020" s="399" t="s">
        <v>1775</v>
      </c>
      <c r="N1020" s="398">
        <v>331066</v>
      </c>
      <c r="O1020" s="398" t="s">
        <v>1675</v>
      </c>
      <c r="P1020" s="402">
        <v>41361</v>
      </c>
      <c r="Q1020" s="403">
        <v>97216193.409999996</v>
      </c>
      <c r="R1020" s="403">
        <v>99019859.238571435</v>
      </c>
      <c r="S1020" s="398">
        <v>34</v>
      </c>
      <c r="T1020" s="400">
        <v>0.11748421164289002</v>
      </c>
      <c r="U1020" s="400">
        <v>1.5187413346367884</v>
      </c>
      <c r="V1020" s="400">
        <v>0.15118324488838275</v>
      </c>
      <c r="W1020" s="400">
        <v>1.4821013166578008</v>
      </c>
      <c r="X1020" s="400">
        <v>0.17537311194451832</v>
      </c>
      <c r="Y1020" s="400">
        <v>1.3298861662512358</v>
      </c>
      <c r="Z1020" s="400">
        <v>0.29021735929231141</v>
      </c>
      <c r="AA1020" s="400">
        <v>1.6496895552789326</v>
      </c>
      <c r="AB1020" s="400">
        <v>2.754024612838683E-2</v>
      </c>
      <c r="AC1020" s="404">
        <v>1.5996746386759335</v>
      </c>
      <c r="AD1020" s="607" t="s">
        <v>62</v>
      </c>
      <c r="AE1020" s="401" t="s">
        <v>555</v>
      </c>
      <c r="AF1020" s="401" t="s">
        <v>1023</v>
      </c>
      <c r="AG1020" s="405" t="s">
        <v>96</v>
      </c>
      <c r="AH1020" s="405" t="s">
        <v>1024</v>
      </c>
      <c r="AI1020" s="405">
        <v>20000</v>
      </c>
      <c r="AJ1020" s="405">
        <v>1000</v>
      </c>
      <c r="AK1020" s="405">
        <v>1000</v>
      </c>
      <c r="AL1020" s="400">
        <v>5.0000000000000001E-3</v>
      </c>
      <c r="AM1020" s="400" t="s">
        <v>62</v>
      </c>
      <c r="AN1020" s="400" t="s">
        <v>103</v>
      </c>
      <c r="AO1020" s="401" t="s">
        <v>1678</v>
      </c>
      <c r="AP1020" s="401" t="s">
        <v>24</v>
      </c>
      <c r="AQ1020" s="407" t="s">
        <v>984</v>
      </c>
      <c r="AR1020" s="400">
        <v>1.3333333333333333E-3</v>
      </c>
      <c r="AS1020" s="400">
        <v>1.3333333333333333E-3</v>
      </c>
      <c r="AT1020" s="400"/>
      <c r="AX1020" s="226"/>
      <c r="AY1020" s="212"/>
      <c r="AZ1020" s="212"/>
      <c r="BA1020" s="212"/>
      <c r="BB1020" s="214"/>
      <c r="BC1020" s="212"/>
      <c r="BD1020" s="212"/>
      <c r="BE1020" s="212"/>
      <c r="BF1020" s="212"/>
      <c r="BG1020" s="214"/>
      <c r="BH1020" s="214"/>
      <c r="BI1020" s="227"/>
      <c r="BJ1020" s="227"/>
      <c r="BK1020" s="227"/>
      <c r="BL1020" s="214"/>
      <c r="BM1020" s="214"/>
      <c r="BN1020" s="214"/>
      <c r="BO1020" s="214"/>
      <c r="BP1020" s="214"/>
      <c r="BQ1020" s="214"/>
      <c r="BR1020" s="214"/>
      <c r="BS1020" s="214"/>
      <c r="BT1020" s="215"/>
      <c r="BU1020" s="216"/>
      <c r="BV1020" s="217"/>
      <c r="BW1020" s="213"/>
    </row>
    <row r="1021" spans="2:75" ht="15.75" customHeight="1">
      <c r="B1021" s="394" t="s">
        <v>1122</v>
      </c>
      <c r="C1021" s="395">
        <v>38068882000108</v>
      </c>
      <c r="D1021" s="396" t="s">
        <v>27</v>
      </c>
      <c r="E1021" s="396" t="s">
        <v>903</v>
      </c>
      <c r="F1021" s="396"/>
      <c r="G1021" s="397"/>
      <c r="H1021" s="397" t="s">
        <v>62</v>
      </c>
      <c r="I1021" s="397" t="s">
        <v>62</v>
      </c>
      <c r="J1021" s="397" t="s">
        <v>907</v>
      </c>
      <c r="K1021" s="398"/>
      <c r="L1021" s="399"/>
      <c r="M1021" s="399" t="s">
        <v>62</v>
      </c>
      <c r="N1021" s="398">
        <v>559741</v>
      </c>
      <c r="O1021" s="398" t="s">
        <v>1675</v>
      </c>
      <c r="P1021" s="402">
        <v>44138</v>
      </c>
      <c r="Q1021" s="403">
        <v>9713880.7599999998</v>
      </c>
      <c r="R1021" s="403">
        <v>12309041.669484133</v>
      </c>
      <c r="S1021" s="398">
        <v>34</v>
      </c>
      <c r="T1021" s="400">
        <v>-0.25607155200387532</v>
      </c>
      <c r="U1021" s="400">
        <v>-3.3102869331499272</v>
      </c>
      <c r="V1021" s="400">
        <v>-0.21117285655945572</v>
      </c>
      <c r="W1021" s="400">
        <v>-2.0702001004160762</v>
      </c>
      <c r="X1021" s="400" t="s">
        <v>1781</v>
      </c>
      <c r="Y1021" s="400" t="s">
        <v>1781</v>
      </c>
      <c r="Z1021" s="400" t="s">
        <v>1781</v>
      </c>
      <c r="AA1021" s="400" t="s">
        <v>1781</v>
      </c>
      <c r="AB1021" s="400">
        <v>0.21022287141928164</v>
      </c>
      <c r="AC1021" s="404">
        <v>-1.4852528410284342</v>
      </c>
      <c r="AD1021" s="607">
        <v>38090006000170</v>
      </c>
      <c r="AE1021" s="401" t="s">
        <v>1802</v>
      </c>
      <c r="AF1021" s="401" t="s">
        <v>1023</v>
      </c>
      <c r="AG1021" s="405" t="s">
        <v>96</v>
      </c>
      <c r="AH1021" s="405" t="s">
        <v>1019</v>
      </c>
      <c r="AI1021" s="405">
        <v>5000</v>
      </c>
      <c r="AJ1021" s="405">
        <v>1000</v>
      </c>
      <c r="AK1021" s="405">
        <v>5000</v>
      </c>
      <c r="AL1021" s="400">
        <v>1.8000000000000002E-2</v>
      </c>
      <c r="AM1021" s="400">
        <v>0.18</v>
      </c>
      <c r="AN1021" s="400" t="s">
        <v>964</v>
      </c>
      <c r="AO1021" s="401" t="s">
        <v>1678</v>
      </c>
      <c r="AP1021" s="401" t="s">
        <v>1021</v>
      </c>
      <c r="AQ1021" s="407" t="s">
        <v>985</v>
      </c>
      <c r="AR1021" s="400">
        <v>4.7999999999999996E-3</v>
      </c>
      <c r="AS1021" s="400">
        <v>4.7999999999999996E-3</v>
      </c>
      <c r="AT1021" s="400"/>
      <c r="AX1021" s="226"/>
      <c r="AY1021" s="212"/>
      <c r="AZ1021" s="212"/>
      <c r="BA1021" s="212"/>
      <c r="BB1021" s="214"/>
      <c r="BC1021" s="212"/>
      <c r="BD1021" s="212"/>
      <c r="BE1021" s="212"/>
      <c r="BF1021" s="212"/>
      <c r="BG1021" s="214"/>
      <c r="BH1021" s="214"/>
      <c r="BI1021" s="227"/>
      <c r="BJ1021" s="227"/>
      <c r="BK1021" s="227"/>
      <c r="BL1021" s="214"/>
      <c r="BM1021" s="214"/>
      <c r="BN1021" s="214"/>
      <c r="BO1021" s="214"/>
      <c r="BP1021" s="214"/>
      <c r="BQ1021" s="214"/>
      <c r="BR1021" s="214"/>
      <c r="BS1021" s="214"/>
      <c r="BT1021" s="215"/>
      <c r="BU1021" s="216"/>
      <c r="BV1021" s="217"/>
      <c r="BW1021" s="213"/>
    </row>
    <row r="1022" spans="2:75" ht="15.75" customHeight="1">
      <c r="B1022" s="394" t="s">
        <v>1290</v>
      </c>
      <c r="C1022" s="395">
        <v>32102192000133</v>
      </c>
      <c r="D1022" s="396" t="s">
        <v>27</v>
      </c>
      <c r="E1022" s="396" t="s">
        <v>903</v>
      </c>
      <c r="F1022" s="396"/>
      <c r="G1022" s="397"/>
      <c r="H1022" s="397" t="s">
        <v>62</v>
      </c>
      <c r="I1022" s="397" t="s">
        <v>62</v>
      </c>
      <c r="J1022" s="397" t="s">
        <v>907</v>
      </c>
      <c r="K1022" s="398"/>
      <c r="L1022" s="399"/>
      <c r="M1022" s="399" t="s">
        <v>62</v>
      </c>
      <c r="N1022" s="398">
        <v>482641</v>
      </c>
      <c r="O1022" s="398" t="s">
        <v>1675</v>
      </c>
      <c r="P1022" s="402">
        <v>43452</v>
      </c>
      <c r="Q1022" s="403">
        <v>47071357.210000001</v>
      </c>
      <c r="R1022" s="403">
        <v>74766020.977619082</v>
      </c>
      <c r="S1022" s="398">
        <v>34</v>
      </c>
      <c r="T1022" s="400">
        <v>-0.10227818531546429</v>
      </c>
      <c r="U1022" s="400">
        <v>-1.3221700643691352</v>
      </c>
      <c r="V1022" s="400">
        <v>-8.6392710872588818E-2</v>
      </c>
      <c r="W1022" s="400">
        <v>-0.84693744090777656</v>
      </c>
      <c r="X1022" s="400">
        <v>0.12024298521536125</v>
      </c>
      <c r="Y1022" s="400">
        <v>0.91182440029490019</v>
      </c>
      <c r="Z1022" s="400">
        <v>2.7494282422430905E-2</v>
      </c>
      <c r="AA1022" s="400">
        <v>0.15628641461274242</v>
      </c>
      <c r="AB1022" s="400">
        <v>0.1691954586202602</v>
      </c>
      <c r="AC1022" s="404">
        <v>-1.0236294338056817</v>
      </c>
      <c r="AD1022" s="607">
        <v>31533583000140</v>
      </c>
      <c r="AE1022" s="401" t="s">
        <v>340</v>
      </c>
      <c r="AF1022" s="401" t="s">
        <v>1028</v>
      </c>
      <c r="AG1022" s="405" t="s">
        <v>1836</v>
      </c>
      <c r="AH1022" s="405" t="s">
        <v>1019</v>
      </c>
      <c r="AI1022" s="405">
        <v>1000</v>
      </c>
      <c r="AJ1022" s="405">
        <v>1000</v>
      </c>
      <c r="AK1022" s="405">
        <v>1000</v>
      </c>
      <c r="AL1022" s="400">
        <v>0.02</v>
      </c>
      <c r="AM1022" s="400">
        <v>0.2</v>
      </c>
      <c r="AN1022" s="400" t="s">
        <v>1086</v>
      </c>
      <c r="AO1022" s="401" t="s">
        <v>1678</v>
      </c>
      <c r="AP1022" s="401" t="s">
        <v>1021</v>
      </c>
      <c r="AQ1022" s="407" t="s">
        <v>985</v>
      </c>
      <c r="AR1022" s="400">
        <v>6.0000000000000001E-3</v>
      </c>
      <c r="AS1022" s="400">
        <v>6.0000000000000001E-3</v>
      </c>
      <c r="AT1022" s="400"/>
      <c r="AX1022" s="226"/>
      <c r="AY1022" s="212"/>
      <c r="AZ1022" s="212"/>
      <c r="BA1022" s="212"/>
      <c r="BB1022" s="214"/>
      <c r="BC1022" s="212"/>
      <c r="BD1022" s="212"/>
      <c r="BE1022" s="212"/>
      <c r="BF1022" s="212"/>
      <c r="BG1022" s="214"/>
      <c r="BH1022" s="214"/>
      <c r="BI1022" s="227"/>
      <c r="BJ1022" s="227"/>
      <c r="BK1022" s="227"/>
      <c r="BL1022" s="214"/>
      <c r="BM1022" s="214"/>
      <c r="BN1022" s="214"/>
      <c r="BO1022" s="214"/>
      <c r="BP1022" s="214"/>
      <c r="BQ1022" s="214"/>
      <c r="BR1022" s="214"/>
      <c r="BS1022" s="214"/>
      <c r="BT1022" s="215"/>
      <c r="BU1022" s="216"/>
      <c r="BV1022" s="217"/>
      <c r="BW1022" s="213"/>
    </row>
    <row r="1023" spans="2:75" ht="15.75" customHeight="1">
      <c r="B1023" s="394" t="s">
        <v>1291</v>
      </c>
      <c r="C1023" s="395">
        <v>28075532000107</v>
      </c>
      <c r="D1023" s="396" t="s">
        <v>27</v>
      </c>
      <c r="E1023" s="396" t="s">
        <v>903</v>
      </c>
      <c r="F1023" s="396"/>
      <c r="G1023" s="397"/>
      <c r="H1023" s="397" t="s">
        <v>62</v>
      </c>
      <c r="I1023" s="397" t="s">
        <v>62</v>
      </c>
      <c r="J1023" s="397" t="s">
        <v>907</v>
      </c>
      <c r="K1023" s="398"/>
      <c r="L1023" s="399"/>
      <c r="M1023" s="399" t="s">
        <v>62</v>
      </c>
      <c r="N1023" s="398">
        <v>454117</v>
      </c>
      <c r="O1023" s="398" t="s">
        <v>1675</v>
      </c>
      <c r="P1023" s="402">
        <v>43018</v>
      </c>
      <c r="Q1023" s="403">
        <v>120372470.54000001</v>
      </c>
      <c r="R1023" s="403">
        <v>177168373.39789668</v>
      </c>
      <c r="S1023" s="398">
        <v>34</v>
      </c>
      <c r="T1023" s="400">
        <v>-0.23124726818615682</v>
      </c>
      <c r="U1023" s="400">
        <v>-2.9893785710006044</v>
      </c>
      <c r="V1023" s="400">
        <v>-0.16956401587677528</v>
      </c>
      <c r="W1023" s="400">
        <v>-1.6622943327767148</v>
      </c>
      <c r="X1023" s="400">
        <v>2.0683275287770586E-2</v>
      </c>
      <c r="Y1023" s="400">
        <v>0.15684503384232684</v>
      </c>
      <c r="Z1023" s="400">
        <v>0.23653155815778026</v>
      </c>
      <c r="AA1023" s="400">
        <v>1.3445220573236709</v>
      </c>
      <c r="AB1023" s="400">
        <v>0.21404352062955087</v>
      </c>
      <c r="AC1023" s="404">
        <v>-1.2150302428449946</v>
      </c>
      <c r="AD1023" s="607">
        <v>28075437000103</v>
      </c>
      <c r="AE1023" s="401" t="s">
        <v>340</v>
      </c>
      <c r="AF1023" s="401" t="s">
        <v>1028</v>
      </c>
      <c r="AG1023" s="405" t="s">
        <v>1836</v>
      </c>
      <c r="AH1023" s="405" t="s">
        <v>1019</v>
      </c>
      <c r="AI1023" s="405">
        <v>1000</v>
      </c>
      <c r="AJ1023" s="405">
        <v>1000</v>
      </c>
      <c r="AK1023" s="405">
        <v>1000</v>
      </c>
      <c r="AL1023" s="400">
        <v>0.02</v>
      </c>
      <c r="AM1023" s="400">
        <v>0.2</v>
      </c>
      <c r="AN1023" s="400" t="s">
        <v>1086</v>
      </c>
      <c r="AO1023" s="401" t="s">
        <v>1678</v>
      </c>
      <c r="AP1023" s="401" t="s">
        <v>1021</v>
      </c>
      <c r="AQ1023" s="407" t="s">
        <v>985</v>
      </c>
      <c r="AR1023" s="400">
        <v>6.0000000000000001E-3</v>
      </c>
      <c r="AS1023" s="400">
        <v>6.0000000000000001E-3</v>
      </c>
      <c r="AT1023" s="400"/>
      <c r="AX1023" s="226"/>
      <c r="AY1023" s="212"/>
      <c r="AZ1023" s="212"/>
      <c r="BA1023" s="212"/>
      <c r="BB1023" s="214"/>
      <c r="BC1023" s="212"/>
      <c r="BD1023" s="212"/>
      <c r="BE1023" s="212"/>
      <c r="BF1023" s="212"/>
      <c r="BG1023" s="214"/>
      <c r="BH1023" s="214"/>
      <c r="BI1023" s="227"/>
      <c r="BJ1023" s="227"/>
      <c r="BK1023" s="227"/>
      <c r="BL1023" s="214"/>
      <c r="BM1023" s="214"/>
      <c r="BN1023" s="214"/>
      <c r="BO1023" s="214"/>
      <c r="BP1023" s="214"/>
      <c r="BQ1023" s="214"/>
      <c r="BR1023" s="214"/>
      <c r="BS1023" s="214"/>
      <c r="BT1023" s="215"/>
      <c r="BU1023" s="216"/>
      <c r="BV1023" s="217"/>
      <c r="BW1023" s="213"/>
    </row>
    <row r="1024" spans="2:75" ht="15.75" customHeight="1">
      <c r="B1024" s="394" t="s">
        <v>1414</v>
      </c>
      <c r="C1024" s="395">
        <v>15559416000111</v>
      </c>
      <c r="D1024" s="396" t="s">
        <v>27</v>
      </c>
      <c r="E1024" s="396" t="s">
        <v>903</v>
      </c>
      <c r="F1024" s="396"/>
      <c r="G1024" s="397"/>
      <c r="H1024" s="397" t="s">
        <v>62</v>
      </c>
      <c r="I1024" s="397" t="s">
        <v>62</v>
      </c>
      <c r="J1024" s="397" t="s">
        <v>904</v>
      </c>
      <c r="K1024" s="398" t="s">
        <v>81</v>
      </c>
      <c r="L1024" s="399"/>
      <c r="M1024" s="399" t="s">
        <v>1775</v>
      </c>
      <c r="N1024" s="398">
        <v>305367</v>
      </c>
      <c r="O1024" s="398" t="s">
        <v>1675</v>
      </c>
      <c r="P1024" s="402">
        <v>41065</v>
      </c>
      <c r="Q1024" s="403">
        <v>17866691.850000001</v>
      </c>
      <c r="R1024" s="403">
        <v>29454242.815952409</v>
      </c>
      <c r="S1024" s="398">
        <v>34</v>
      </c>
      <c r="T1024" s="400">
        <v>-2.1955641537006798E-2</v>
      </c>
      <c r="U1024" s="400">
        <v>-0.2838248634810378</v>
      </c>
      <c r="V1024" s="400">
        <v>-0.20999041192979306</v>
      </c>
      <c r="W1024" s="400">
        <v>-2.0586081892635422</v>
      </c>
      <c r="X1024" s="400">
        <v>-0.15820539025657554</v>
      </c>
      <c r="Y1024" s="400">
        <v>-1.1997002139938033</v>
      </c>
      <c r="Z1024" s="400">
        <v>-8.4116224632931003E-2</v>
      </c>
      <c r="AA1024" s="400">
        <v>-0.47814389030628535</v>
      </c>
      <c r="AB1024" s="400">
        <v>0.21285994458072902</v>
      </c>
      <c r="AC1024" s="404">
        <v>-1.4569045790154898</v>
      </c>
      <c r="AD1024" s="607" t="s">
        <v>62</v>
      </c>
      <c r="AE1024" s="401" t="s">
        <v>1415</v>
      </c>
      <c r="AF1024" s="401" t="s">
        <v>1018</v>
      </c>
      <c r="AG1024" s="405" t="s">
        <v>1835</v>
      </c>
      <c r="AH1024" s="405" t="s">
        <v>1019</v>
      </c>
      <c r="AI1024" s="405">
        <v>5000</v>
      </c>
      <c r="AJ1024" s="405">
        <v>0</v>
      </c>
      <c r="AK1024" s="405">
        <v>0</v>
      </c>
      <c r="AL1024" s="400">
        <v>1.15E-2</v>
      </c>
      <c r="AM1024" s="400">
        <v>0.2</v>
      </c>
      <c r="AN1024" s="400" t="s">
        <v>1798</v>
      </c>
      <c r="AO1024" s="401" t="s">
        <v>1678</v>
      </c>
      <c r="AP1024" s="401" t="s">
        <v>1021</v>
      </c>
      <c r="AQ1024" s="407" t="s">
        <v>957</v>
      </c>
      <c r="AR1024" s="400">
        <v>0</v>
      </c>
      <c r="AS1024" s="400">
        <v>0</v>
      </c>
      <c r="AT1024" s="400"/>
      <c r="AX1024" s="226"/>
      <c r="AY1024" s="212"/>
      <c r="AZ1024" s="212"/>
      <c r="BA1024" s="212"/>
      <c r="BB1024" s="214"/>
      <c r="BC1024" s="212"/>
      <c r="BD1024" s="212"/>
      <c r="BE1024" s="212"/>
      <c r="BF1024" s="212"/>
      <c r="BG1024" s="214"/>
      <c r="BH1024" s="214"/>
      <c r="BI1024" s="227"/>
      <c r="BJ1024" s="227"/>
      <c r="BK1024" s="227"/>
      <c r="BL1024" s="214"/>
      <c r="BM1024" s="214"/>
      <c r="BN1024" s="214"/>
      <c r="BO1024" s="214"/>
      <c r="BP1024" s="214"/>
      <c r="BQ1024" s="214"/>
      <c r="BR1024" s="214"/>
      <c r="BS1024" s="214"/>
      <c r="BT1024" s="215"/>
      <c r="BU1024" s="216"/>
      <c r="BV1024" s="217"/>
      <c r="BW1024" s="213"/>
    </row>
    <row r="1025" spans="2:75" ht="15.75" customHeight="1">
      <c r="B1025" s="394" t="s">
        <v>426</v>
      </c>
      <c r="C1025" s="395">
        <v>38221267000181</v>
      </c>
      <c r="D1025" s="396" t="s">
        <v>18</v>
      </c>
      <c r="E1025" s="396" t="s">
        <v>916</v>
      </c>
      <c r="F1025" s="396" t="s">
        <v>983</v>
      </c>
      <c r="G1025" s="397" t="s">
        <v>1048</v>
      </c>
      <c r="H1025" s="397" t="s">
        <v>62</v>
      </c>
      <c r="I1025" s="397" t="s">
        <v>1673</v>
      </c>
      <c r="J1025" s="397" t="s">
        <v>904</v>
      </c>
      <c r="K1025" s="398" t="s">
        <v>81</v>
      </c>
      <c r="L1025" s="399"/>
      <c r="M1025" s="399" t="s">
        <v>62</v>
      </c>
      <c r="N1025" s="398">
        <v>558842</v>
      </c>
      <c r="O1025" s="398" t="s">
        <v>1675</v>
      </c>
      <c r="P1025" s="402">
        <v>44134</v>
      </c>
      <c r="Q1025" s="403">
        <v>416853357.69</v>
      </c>
      <c r="R1025" s="403">
        <v>230246920.75325397</v>
      </c>
      <c r="S1025" s="398">
        <v>35</v>
      </c>
      <c r="T1025" s="400">
        <v>9.9492148354680676E-2</v>
      </c>
      <c r="U1025" s="400">
        <v>1.2861544207945801</v>
      </c>
      <c r="V1025" s="400">
        <v>0.138069457653762</v>
      </c>
      <c r="W1025" s="400">
        <v>1.3535423527253154</v>
      </c>
      <c r="X1025" s="400" t="s">
        <v>1781</v>
      </c>
      <c r="Y1025" s="400" t="s">
        <v>1781</v>
      </c>
      <c r="Z1025" s="400" t="s">
        <v>1781</v>
      </c>
      <c r="AA1025" s="400" t="s">
        <v>1781</v>
      </c>
      <c r="AB1025" s="400">
        <v>1.4812567543828719E-3</v>
      </c>
      <c r="AC1025" s="404">
        <v>21.748817917683169</v>
      </c>
      <c r="AD1025" s="607" t="s">
        <v>62</v>
      </c>
      <c r="AE1025" s="401" t="s">
        <v>427</v>
      </c>
      <c r="AF1025" s="401" t="s">
        <v>1072</v>
      </c>
      <c r="AG1025" s="405" t="s">
        <v>1027</v>
      </c>
      <c r="AH1025" s="405" t="s">
        <v>1019</v>
      </c>
      <c r="AI1025" s="405" t="s">
        <v>1797</v>
      </c>
      <c r="AJ1025" s="405" t="s">
        <v>1797</v>
      </c>
      <c r="AK1025" s="405" t="s">
        <v>1797</v>
      </c>
      <c r="AL1025" s="400">
        <v>0.02</v>
      </c>
      <c r="AM1025" s="400">
        <v>0.2</v>
      </c>
      <c r="AN1025" s="400" t="s">
        <v>103</v>
      </c>
      <c r="AO1025" s="401" t="s">
        <v>1678</v>
      </c>
      <c r="AP1025" s="401" t="s">
        <v>24</v>
      </c>
      <c r="AQ1025" s="407" t="s">
        <v>966</v>
      </c>
      <c r="AR1025" s="400">
        <v>6.6666666666666662E-3</v>
      </c>
      <c r="AS1025" s="400">
        <v>6.6666666666666662E-3</v>
      </c>
      <c r="AT1025" s="400"/>
      <c r="AX1025" s="226"/>
      <c r="AY1025" s="212"/>
      <c r="AZ1025" s="212"/>
      <c r="BA1025" s="212"/>
      <c r="BB1025" s="214"/>
      <c r="BC1025" s="212"/>
      <c r="BD1025" s="212"/>
      <c r="BE1025" s="212"/>
      <c r="BF1025" s="212"/>
      <c r="BG1025" s="214"/>
      <c r="BH1025" s="214"/>
      <c r="BI1025" s="227"/>
      <c r="BJ1025" s="227"/>
      <c r="BK1025" s="227"/>
      <c r="BL1025" s="214"/>
      <c r="BM1025" s="214"/>
      <c r="BN1025" s="214"/>
      <c r="BO1025" s="214"/>
      <c r="BP1025" s="214"/>
      <c r="BQ1025" s="214"/>
      <c r="BR1025" s="214"/>
      <c r="BS1025" s="214"/>
      <c r="BT1025" s="215"/>
      <c r="BU1025" s="216"/>
      <c r="BV1025" s="217"/>
      <c r="BW1025" s="213"/>
    </row>
    <row r="1026" spans="2:75" ht="15.75" customHeight="1">
      <c r="B1026" s="394" t="s">
        <v>808</v>
      </c>
      <c r="C1026" s="395">
        <v>21006934000100</v>
      </c>
      <c r="D1026" s="396" t="s">
        <v>24</v>
      </c>
      <c r="E1026" s="396" t="s">
        <v>912</v>
      </c>
      <c r="F1026" s="396" t="s">
        <v>915</v>
      </c>
      <c r="G1026" s="397" t="s">
        <v>62</v>
      </c>
      <c r="H1026" s="397" t="s">
        <v>1693</v>
      </c>
      <c r="I1026" s="397" t="s">
        <v>62</v>
      </c>
      <c r="J1026" s="397" t="s">
        <v>907</v>
      </c>
      <c r="K1026" s="398" t="s">
        <v>81</v>
      </c>
      <c r="L1026" s="399"/>
      <c r="M1026" s="399" t="s">
        <v>1775</v>
      </c>
      <c r="N1026" s="398">
        <v>384844</v>
      </c>
      <c r="O1026" s="398" t="s">
        <v>1675</v>
      </c>
      <c r="P1026" s="402">
        <v>41996</v>
      </c>
      <c r="Q1026" s="403">
        <v>106751589.41</v>
      </c>
      <c r="R1026" s="403">
        <v>113725687.52619043</v>
      </c>
      <c r="S1026" s="398">
        <v>35</v>
      </c>
      <c r="T1026" s="400">
        <v>-8.9281898943656568E-2</v>
      </c>
      <c r="U1026" s="400">
        <v>-1.1541645338078235</v>
      </c>
      <c r="V1026" s="400">
        <v>-9.8808053241438265E-2</v>
      </c>
      <c r="W1026" s="400">
        <v>-0.96864930974095509</v>
      </c>
      <c r="X1026" s="400">
        <v>0.19773604982329096</v>
      </c>
      <c r="Y1026" s="400">
        <v>1.4994683866495611</v>
      </c>
      <c r="Z1026" s="400">
        <v>0.18495635252882514</v>
      </c>
      <c r="AA1026" s="400">
        <v>1.0513518684523928</v>
      </c>
      <c r="AB1026" s="400">
        <v>0.11157479735343225</v>
      </c>
      <c r="AC1026" s="404">
        <v>-1.7473037794853756</v>
      </c>
      <c r="AD1026" s="607" t="s">
        <v>62</v>
      </c>
      <c r="AE1026" s="401" t="s">
        <v>443</v>
      </c>
      <c r="AF1026" s="401" t="s">
        <v>1018</v>
      </c>
      <c r="AG1026" s="405" t="s">
        <v>1835</v>
      </c>
      <c r="AH1026" s="405" t="s">
        <v>1035</v>
      </c>
      <c r="AI1026" s="405">
        <v>250000</v>
      </c>
      <c r="AJ1026" s="405">
        <v>50000</v>
      </c>
      <c r="AK1026" s="405">
        <v>250000</v>
      </c>
      <c r="AL1026" s="400">
        <v>0.02</v>
      </c>
      <c r="AM1026" s="400">
        <v>0.2</v>
      </c>
      <c r="AN1026" s="400" t="s">
        <v>62</v>
      </c>
      <c r="AO1026" s="401" t="s">
        <v>1678</v>
      </c>
      <c r="AP1026" s="401" t="s">
        <v>24</v>
      </c>
      <c r="AQ1026" s="407" t="s">
        <v>977</v>
      </c>
      <c r="AR1026" s="400">
        <v>3.3333333333333331E-3</v>
      </c>
      <c r="AS1026" s="400">
        <v>3.3333333333333331E-3</v>
      </c>
      <c r="AT1026" s="400"/>
      <c r="AX1026" s="226"/>
      <c r="AY1026" s="212"/>
      <c r="AZ1026" s="212"/>
      <c r="BA1026" s="212"/>
      <c r="BB1026" s="214"/>
      <c r="BC1026" s="212"/>
      <c r="BD1026" s="212"/>
      <c r="BE1026" s="212"/>
      <c r="BF1026" s="212"/>
      <c r="BG1026" s="214"/>
      <c r="BH1026" s="214"/>
      <c r="BI1026" s="227"/>
      <c r="BJ1026" s="227"/>
      <c r="BK1026" s="227"/>
      <c r="BL1026" s="214"/>
      <c r="BM1026" s="214"/>
      <c r="BN1026" s="214"/>
      <c r="BO1026" s="214"/>
      <c r="BP1026" s="214"/>
      <c r="BQ1026" s="214"/>
      <c r="BR1026" s="214"/>
      <c r="BS1026" s="214"/>
      <c r="BT1026" s="215"/>
      <c r="BU1026" s="216"/>
      <c r="BV1026" s="217"/>
      <c r="BW1026" s="213"/>
    </row>
    <row r="1027" spans="2:75" ht="15.75" customHeight="1">
      <c r="B1027" s="394" t="s">
        <v>1527</v>
      </c>
      <c r="C1027" s="395">
        <v>27880333000109</v>
      </c>
      <c r="D1027" s="396" t="s">
        <v>24</v>
      </c>
      <c r="E1027" s="396" t="s">
        <v>911</v>
      </c>
      <c r="F1027" s="396" t="s">
        <v>915</v>
      </c>
      <c r="G1027" s="397" t="s">
        <v>62</v>
      </c>
      <c r="H1027" s="397" t="s">
        <v>1692</v>
      </c>
      <c r="I1027" s="397" t="s">
        <v>62</v>
      </c>
      <c r="J1027" s="397"/>
      <c r="K1027" s="398" t="s">
        <v>81</v>
      </c>
      <c r="L1027" s="399"/>
      <c r="M1027" s="399" t="s">
        <v>1775</v>
      </c>
      <c r="N1027" s="398">
        <v>446270</v>
      </c>
      <c r="O1027" s="398" t="s">
        <v>1675</v>
      </c>
      <c r="P1027" s="402">
        <v>42954</v>
      </c>
      <c r="Q1027" s="403">
        <v>16483240.710000001</v>
      </c>
      <c r="R1027" s="403">
        <v>16060172.547103185</v>
      </c>
      <c r="S1027" s="398">
        <v>35</v>
      </c>
      <c r="T1027" s="400">
        <v>8.3656937613430848E-2</v>
      </c>
      <c r="U1027" s="400">
        <v>1.0814495608043482</v>
      </c>
      <c r="V1027" s="400">
        <v>7.3477535119994997E-2</v>
      </c>
      <c r="W1027" s="400">
        <v>0.72032553360337737</v>
      </c>
      <c r="X1027" s="400">
        <v>9.5724024542698904E-2</v>
      </c>
      <c r="Y1027" s="400">
        <v>0.72589266738622282</v>
      </c>
      <c r="Z1027" s="400">
        <v>0.13985954956190949</v>
      </c>
      <c r="AA1027" s="400">
        <v>0.79500702053424954</v>
      </c>
      <c r="AB1027" s="400">
        <v>3.5909982646032367E-2</v>
      </c>
      <c r="AC1027" s="404">
        <v>-0.71278134248598557</v>
      </c>
      <c r="AD1027" s="607" t="s">
        <v>62</v>
      </c>
      <c r="AE1027" s="401" t="s">
        <v>314</v>
      </c>
      <c r="AF1027" s="401" t="s">
        <v>1018</v>
      </c>
      <c r="AG1027" s="405" t="s">
        <v>1835</v>
      </c>
      <c r="AH1027" s="405" t="s">
        <v>1024</v>
      </c>
      <c r="AI1027" s="405">
        <v>1000</v>
      </c>
      <c r="AJ1027" s="405">
        <v>100</v>
      </c>
      <c r="AK1027" s="405">
        <v>500</v>
      </c>
      <c r="AL1027" s="400">
        <v>0.01</v>
      </c>
      <c r="AM1027" s="400">
        <v>0.2</v>
      </c>
      <c r="AN1027" s="400" t="s">
        <v>1798</v>
      </c>
      <c r="AO1027" s="401" t="s">
        <v>1678</v>
      </c>
      <c r="AP1027" s="401" t="s">
        <v>24</v>
      </c>
      <c r="AQ1027" s="407" t="s">
        <v>966</v>
      </c>
      <c r="AR1027" s="400">
        <v>3.3333333333333331E-3</v>
      </c>
      <c r="AS1027" s="400">
        <v>3.3333333333333331E-3</v>
      </c>
      <c r="AT1027" s="400"/>
      <c r="AX1027" s="226"/>
      <c r="AY1027" s="212"/>
      <c r="AZ1027" s="212"/>
      <c r="BA1027" s="212"/>
      <c r="BB1027" s="214"/>
      <c r="BC1027" s="212"/>
      <c r="BD1027" s="212"/>
      <c r="BE1027" s="212"/>
      <c r="BF1027" s="212"/>
      <c r="BG1027" s="214"/>
      <c r="BH1027" s="214"/>
      <c r="BI1027" s="227"/>
      <c r="BJ1027" s="227"/>
      <c r="BK1027" s="227"/>
      <c r="BL1027" s="214"/>
      <c r="BM1027" s="214"/>
      <c r="BN1027" s="214"/>
      <c r="BO1027" s="214"/>
      <c r="BP1027" s="214"/>
      <c r="BQ1027" s="214"/>
      <c r="BR1027" s="214"/>
      <c r="BS1027" s="214"/>
      <c r="BT1027" s="215"/>
      <c r="BU1027" s="216"/>
      <c r="BV1027" s="217"/>
      <c r="BW1027" s="213"/>
    </row>
    <row r="1028" spans="2:75" ht="15.75" customHeight="1">
      <c r="B1028" s="394" t="s">
        <v>733</v>
      </c>
      <c r="C1028" s="395">
        <v>36498260000186</v>
      </c>
      <c r="D1028" s="396" t="s">
        <v>27</v>
      </c>
      <c r="E1028" s="396" t="s">
        <v>903</v>
      </c>
      <c r="F1028" s="396"/>
      <c r="G1028" s="397"/>
      <c r="H1028" s="397" t="s">
        <v>62</v>
      </c>
      <c r="I1028" s="397" t="s">
        <v>62</v>
      </c>
      <c r="J1028" s="397" t="s">
        <v>904</v>
      </c>
      <c r="K1028" s="398" t="s">
        <v>81</v>
      </c>
      <c r="L1028" s="399"/>
      <c r="M1028" s="399" t="s">
        <v>1775</v>
      </c>
      <c r="N1028" s="398">
        <v>563404</v>
      </c>
      <c r="O1028" s="398" t="s">
        <v>1675</v>
      </c>
      <c r="P1028" s="402">
        <v>44162</v>
      </c>
      <c r="Q1028" s="403">
        <v>4659579.93</v>
      </c>
      <c r="R1028" s="403">
        <v>5151968.7185317473</v>
      </c>
      <c r="S1028" s="398">
        <v>37</v>
      </c>
      <c r="T1028" s="400">
        <v>-9.852391240552294E-2</v>
      </c>
      <c r="U1028" s="400">
        <v>-1.2736378456982009</v>
      </c>
      <c r="V1028" s="400">
        <v>-0.25705914786587403</v>
      </c>
      <c r="W1028" s="400">
        <v>-2.5200391868306835</v>
      </c>
      <c r="X1028" s="400" t="s">
        <v>1781</v>
      </c>
      <c r="Y1028" s="400" t="s">
        <v>1781</v>
      </c>
      <c r="Z1028" s="400" t="s">
        <v>1781</v>
      </c>
      <c r="AA1028" s="400" t="s">
        <v>1781</v>
      </c>
      <c r="AB1028" s="400">
        <v>0.22396487610834603</v>
      </c>
      <c r="AC1028" s="404">
        <v>-1.6479946985133158</v>
      </c>
      <c r="AD1028" s="607">
        <v>34172417000153</v>
      </c>
      <c r="AE1028" s="401" t="s">
        <v>734</v>
      </c>
      <c r="AF1028" s="401" t="s">
        <v>1018</v>
      </c>
      <c r="AG1028" s="405" t="s">
        <v>1835</v>
      </c>
      <c r="AH1028" s="405" t="s">
        <v>1019</v>
      </c>
      <c r="AI1028" s="405">
        <v>100</v>
      </c>
      <c r="AJ1028" s="405">
        <v>100</v>
      </c>
      <c r="AK1028" s="405">
        <v>100</v>
      </c>
      <c r="AL1028" s="400">
        <v>8.0000000000000002E-3</v>
      </c>
      <c r="AM1028" s="400">
        <v>0.15</v>
      </c>
      <c r="AN1028" s="400" t="s">
        <v>62</v>
      </c>
      <c r="AO1028" s="401" t="s">
        <v>1678</v>
      </c>
      <c r="AP1028" s="401" t="s">
        <v>1021</v>
      </c>
      <c r="AQ1028" s="407" t="s">
        <v>957</v>
      </c>
      <c r="AR1028" s="400">
        <v>2.6666666666666666E-3</v>
      </c>
      <c r="AS1028" s="400">
        <v>2.6666666666666666E-3</v>
      </c>
      <c r="AT1028" s="400"/>
      <c r="AX1028" s="226"/>
      <c r="AY1028" s="212"/>
      <c r="AZ1028" s="212"/>
      <c r="BA1028" s="212"/>
      <c r="BB1028" s="214"/>
      <c r="BC1028" s="212"/>
      <c r="BD1028" s="212"/>
      <c r="BE1028" s="212"/>
      <c r="BF1028" s="212"/>
      <c r="BG1028" s="214"/>
      <c r="BH1028" s="214"/>
      <c r="BI1028" s="227"/>
      <c r="BJ1028" s="227"/>
      <c r="BK1028" s="227"/>
      <c r="BL1028" s="214"/>
      <c r="BM1028" s="214"/>
      <c r="BN1028" s="214"/>
      <c r="BO1028" s="214"/>
      <c r="BP1028" s="214"/>
      <c r="BQ1028" s="214"/>
      <c r="BR1028" s="214"/>
      <c r="BS1028" s="214"/>
      <c r="BT1028" s="215"/>
      <c r="BU1028" s="216"/>
      <c r="BV1028" s="217"/>
      <c r="BW1028" s="213"/>
    </row>
    <row r="1029" spans="2:75" ht="15.75" customHeight="1">
      <c r="B1029" s="394" t="s">
        <v>1389</v>
      </c>
      <c r="C1029" s="395">
        <v>30553981000165</v>
      </c>
      <c r="D1029" s="396" t="s">
        <v>27</v>
      </c>
      <c r="E1029" s="396" t="s">
        <v>903</v>
      </c>
      <c r="F1029" s="396"/>
      <c r="G1029" s="397"/>
      <c r="H1029" s="397" t="s">
        <v>62</v>
      </c>
      <c r="I1029" s="397" t="s">
        <v>62</v>
      </c>
      <c r="J1029" s="397" t="s">
        <v>907</v>
      </c>
      <c r="K1029" s="398"/>
      <c r="L1029" s="399"/>
      <c r="M1029" s="399" t="s">
        <v>1775</v>
      </c>
      <c r="N1029" s="398">
        <v>474274</v>
      </c>
      <c r="O1029" s="398" t="s">
        <v>1675</v>
      </c>
      <c r="P1029" s="402">
        <v>43327</v>
      </c>
      <c r="Q1029" s="403">
        <v>127280551.36</v>
      </c>
      <c r="R1029" s="403">
        <v>187533942.3253175</v>
      </c>
      <c r="S1029" s="398">
        <v>37</v>
      </c>
      <c r="T1029" s="400">
        <v>-0.30549418178787136</v>
      </c>
      <c r="U1029" s="400">
        <v>-3.949182914744136</v>
      </c>
      <c r="V1029" s="400">
        <v>-0.26185668086550407</v>
      </c>
      <c r="W1029" s="400">
        <v>-2.5670710519074684</v>
      </c>
      <c r="X1029" s="400">
        <v>-0.11663973224735669</v>
      </c>
      <c r="Y1029" s="400">
        <v>-0.88450027846960588</v>
      </c>
      <c r="Z1029" s="400">
        <v>0.35797600012891184</v>
      </c>
      <c r="AA1029" s="400">
        <v>2.0348516363502065</v>
      </c>
      <c r="AB1029" s="400">
        <v>0.19352863432871906</v>
      </c>
      <c r="AC1029" s="404">
        <v>-1.9734199415991611</v>
      </c>
      <c r="AD1029" s="607">
        <v>17690766000148</v>
      </c>
      <c r="AE1029" s="401" t="s">
        <v>456</v>
      </c>
      <c r="AF1029" s="401" t="s">
        <v>1028</v>
      </c>
      <c r="AG1029" s="405" t="s">
        <v>1836</v>
      </c>
      <c r="AH1029" s="405" t="s">
        <v>1019</v>
      </c>
      <c r="AI1029" s="405">
        <v>2000000</v>
      </c>
      <c r="AJ1029" s="405">
        <v>25000</v>
      </c>
      <c r="AK1029" s="405">
        <v>25000</v>
      </c>
      <c r="AL1029" s="400">
        <v>0.01</v>
      </c>
      <c r="AM1029" s="400">
        <v>0.1</v>
      </c>
      <c r="AN1029" s="400" t="s">
        <v>1086</v>
      </c>
      <c r="AO1029" s="401" t="s">
        <v>1678</v>
      </c>
      <c r="AP1029" s="401" t="s">
        <v>24</v>
      </c>
      <c r="AQ1029" s="407" t="s">
        <v>977</v>
      </c>
      <c r="AR1029" s="400">
        <v>1E-3</v>
      </c>
      <c r="AS1029" s="400">
        <v>1E-3</v>
      </c>
      <c r="AT1029" s="400"/>
      <c r="AX1029" s="226"/>
      <c r="AY1029" s="212"/>
      <c r="AZ1029" s="212"/>
      <c r="BA1029" s="212"/>
      <c r="BB1029" s="214"/>
      <c r="BC1029" s="212"/>
      <c r="BD1029" s="212"/>
      <c r="BE1029" s="212"/>
      <c r="BF1029" s="212"/>
      <c r="BG1029" s="214"/>
      <c r="BH1029" s="214"/>
      <c r="BI1029" s="227"/>
      <c r="BJ1029" s="227"/>
      <c r="BK1029" s="227"/>
      <c r="BL1029" s="214"/>
      <c r="BM1029" s="214"/>
      <c r="BN1029" s="214"/>
      <c r="BO1029" s="214"/>
      <c r="BP1029" s="214"/>
      <c r="BQ1029" s="214"/>
      <c r="BR1029" s="214"/>
      <c r="BS1029" s="214"/>
      <c r="BT1029" s="215"/>
      <c r="BU1029" s="216"/>
      <c r="BV1029" s="217"/>
      <c r="BW1029" s="213"/>
    </row>
    <row r="1030" spans="2:75" ht="15.75" customHeight="1">
      <c r="B1030" s="394" t="s">
        <v>619</v>
      </c>
      <c r="C1030" s="395">
        <v>21082291000184</v>
      </c>
      <c r="D1030" s="396" t="s">
        <v>27</v>
      </c>
      <c r="E1030" s="396" t="s">
        <v>903</v>
      </c>
      <c r="F1030" s="396"/>
      <c r="G1030" s="397"/>
      <c r="H1030" s="397" t="s">
        <v>62</v>
      </c>
      <c r="I1030" s="397" t="s">
        <v>62</v>
      </c>
      <c r="J1030" s="397" t="s">
        <v>904</v>
      </c>
      <c r="K1030" s="398" t="s">
        <v>81</v>
      </c>
      <c r="L1030" s="399"/>
      <c r="M1030" s="399" t="s">
        <v>1775</v>
      </c>
      <c r="N1030" s="398">
        <v>462209</v>
      </c>
      <c r="O1030" s="398" t="s">
        <v>1675</v>
      </c>
      <c r="P1030" s="402">
        <v>43203</v>
      </c>
      <c r="Q1030" s="403">
        <v>18545822.710000001</v>
      </c>
      <c r="R1030" s="403">
        <v>18911942.755158734</v>
      </c>
      <c r="S1030" s="398">
        <v>37</v>
      </c>
      <c r="T1030" s="400">
        <v>-5.2386658923515572E-3</v>
      </c>
      <c r="U1030" s="400">
        <v>-6.7721256480404043E-2</v>
      </c>
      <c r="V1030" s="400">
        <v>-0.2023670074466849</v>
      </c>
      <c r="W1030" s="400">
        <v>-1.9838733346824586</v>
      </c>
      <c r="X1030" s="400">
        <v>-0.13059255437464823</v>
      </c>
      <c r="Y1030" s="400">
        <v>-0.99030706333819796</v>
      </c>
      <c r="Z1030" s="400">
        <v>-0.10213440068459312</v>
      </c>
      <c r="AA1030" s="400">
        <v>-0.58056504426511901</v>
      </c>
      <c r="AB1030" s="400">
        <v>0.22560608656301373</v>
      </c>
      <c r="AC1030" s="404">
        <v>-1.3198093665445521</v>
      </c>
      <c r="AD1030" s="607" t="s">
        <v>62</v>
      </c>
      <c r="AE1030" s="401" t="s">
        <v>618</v>
      </c>
      <c r="AF1030" s="401" t="s">
        <v>1026</v>
      </c>
      <c r="AG1030" s="405" t="s">
        <v>1027</v>
      </c>
      <c r="AH1030" s="405" t="s">
        <v>1024</v>
      </c>
      <c r="AI1030" s="405">
        <v>1000</v>
      </c>
      <c r="AJ1030" s="405">
        <v>1000</v>
      </c>
      <c r="AK1030" s="405">
        <v>1000</v>
      </c>
      <c r="AL1030" s="400">
        <v>6.9999999999999993E-3</v>
      </c>
      <c r="AM1030" s="400">
        <v>0.1</v>
      </c>
      <c r="AN1030" s="400" t="s">
        <v>964</v>
      </c>
      <c r="AO1030" s="401" t="s">
        <v>1675</v>
      </c>
      <c r="AP1030" s="401" t="s">
        <v>1021</v>
      </c>
      <c r="AQ1030" s="407" t="s">
        <v>957</v>
      </c>
      <c r="AR1030" s="400">
        <v>2E-3</v>
      </c>
      <c r="AS1030" s="400">
        <v>2E-3</v>
      </c>
      <c r="AT1030" s="400"/>
      <c r="AX1030" s="226"/>
      <c r="AY1030" s="212"/>
      <c r="AZ1030" s="212"/>
      <c r="BA1030" s="212"/>
      <c r="BB1030" s="214"/>
      <c r="BC1030" s="212"/>
      <c r="BD1030" s="212"/>
      <c r="BE1030" s="212"/>
      <c r="BF1030" s="212"/>
      <c r="BG1030" s="214"/>
      <c r="BH1030" s="214"/>
      <c r="BI1030" s="227"/>
      <c r="BJ1030" s="227"/>
      <c r="BK1030" s="227"/>
      <c r="BL1030" s="214"/>
      <c r="BM1030" s="214"/>
      <c r="BN1030" s="214"/>
      <c r="BO1030" s="214"/>
      <c r="BP1030" s="214"/>
      <c r="BQ1030" s="214"/>
      <c r="BR1030" s="214"/>
      <c r="BS1030" s="214"/>
      <c r="BT1030" s="215"/>
      <c r="BU1030" s="216"/>
      <c r="BV1030" s="217"/>
      <c r="BW1030" s="213"/>
    </row>
    <row r="1031" spans="2:75" ht="15.75" customHeight="1">
      <c r="B1031" s="394" t="s">
        <v>1390</v>
      </c>
      <c r="C1031" s="395">
        <v>18323970000193</v>
      </c>
      <c r="D1031" s="396" t="s">
        <v>27</v>
      </c>
      <c r="E1031" s="396" t="s">
        <v>903</v>
      </c>
      <c r="F1031" s="396"/>
      <c r="G1031" s="397"/>
      <c r="H1031" s="397" t="s">
        <v>62</v>
      </c>
      <c r="I1031" s="397" t="s">
        <v>62</v>
      </c>
      <c r="J1031" s="397" t="s">
        <v>907</v>
      </c>
      <c r="K1031" s="398"/>
      <c r="L1031" s="399"/>
      <c r="M1031" s="399" t="s">
        <v>1775</v>
      </c>
      <c r="N1031" s="398">
        <v>344788</v>
      </c>
      <c r="O1031" s="398" t="s">
        <v>1678</v>
      </c>
      <c r="P1031" s="402">
        <v>41512</v>
      </c>
      <c r="Q1031" s="403">
        <v>62250052.469999999</v>
      </c>
      <c r="R1031" s="403">
        <v>82771992.757261887</v>
      </c>
      <c r="S1031" s="398">
        <v>38</v>
      </c>
      <c r="T1031" s="400">
        <v>-0.30430470154698686</v>
      </c>
      <c r="U1031" s="400">
        <v>-3.9338062715058415</v>
      </c>
      <c r="V1031" s="400">
        <v>-0.26000091282124493</v>
      </c>
      <c r="W1031" s="400">
        <v>-2.5488783198766236</v>
      </c>
      <c r="X1031" s="400">
        <v>-0.11129409299827464</v>
      </c>
      <c r="Y1031" s="400">
        <v>-0.84396332495205117</v>
      </c>
      <c r="Z1031" s="400">
        <v>0.37102666699435849</v>
      </c>
      <c r="AA1031" s="400">
        <v>2.1090358576864201</v>
      </c>
      <c r="AB1031" s="400">
        <v>0.19346991245637288</v>
      </c>
      <c r="AC1031" s="404">
        <v>-1.9611153293882853</v>
      </c>
      <c r="AD1031" s="607">
        <v>17690766000148</v>
      </c>
      <c r="AE1031" s="401" t="s">
        <v>456</v>
      </c>
      <c r="AF1031" s="401" t="s">
        <v>1028</v>
      </c>
      <c r="AG1031" s="405" t="s">
        <v>1836</v>
      </c>
      <c r="AH1031" s="405" t="s">
        <v>1019</v>
      </c>
      <c r="AI1031" s="405">
        <v>25000</v>
      </c>
      <c r="AJ1031" s="405">
        <v>25000</v>
      </c>
      <c r="AK1031" s="405">
        <v>25000</v>
      </c>
      <c r="AL1031" s="400">
        <v>6.9999999999999993E-3</v>
      </c>
      <c r="AM1031" s="400">
        <v>0.1</v>
      </c>
      <c r="AN1031" s="400" t="s">
        <v>1086</v>
      </c>
      <c r="AO1031" s="401" t="s">
        <v>1678</v>
      </c>
      <c r="AP1031" s="401" t="s">
        <v>24</v>
      </c>
      <c r="AQ1031" s="407" t="s">
        <v>977</v>
      </c>
      <c r="AR1031" s="400">
        <v>6.9999999999999999E-4</v>
      </c>
      <c r="AS1031" s="400">
        <v>6.9999999999999999E-4</v>
      </c>
      <c r="AT1031" s="400"/>
      <c r="AX1031" s="226"/>
      <c r="AY1031" s="212"/>
      <c r="AZ1031" s="212"/>
      <c r="BA1031" s="212"/>
      <c r="BB1031" s="214"/>
      <c r="BC1031" s="212"/>
      <c r="BD1031" s="212"/>
      <c r="BE1031" s="212"/>
      <c r="BF1031" s="212"/>
      <c r="BG1031" s="214"/>
      <c r="BH1031" s="214"/>
      <c r="BI1031" s="227"/>
      <c r="BJ1031" s="227"/>
      <c r="BK1031" s="227"/>
      <c r="BL1031" s="214"/>
      <c r="BM1031" s="214"/>
      <c r="BN1031" s="214"/>
      <c r="BO1031" s="214"/>
      <c r="BP1031" s="214"/>
      <c r="BQ1031" s="214"/>
      <c r="BR1031" s="214"/>
      <c r="BS1031" s="214"/>
      <c r="BT1031" s="215"/>
      <c r="BU1031" s="216"/>
      <c r="BV1031" s="217"/>
      <c r="BW1031" s="213"/>
    </row>
    <row r="1032" spans="2:75" ht="15.75" customHeight="1">
      <c r="B1032" s="394" t="s">
        <v>283</v>
      </c>
      <c r="C1032" s="395">
        <v>18558694000142</v>
      </c>
      <c r="D1032" s="396" t="s">
        <v>27</v>
      </c>
      <c r="E1032" s="396" t="s">
        <v>910</v>
      </c>
      <c r="F1032" s="396"/>
      <c r="G1032" s="397"/>
      <c r="H1032" s="397" t="s">
        <v>1693</v>
      </c>
      <c r="I1032" s="397" t="s">
        <v>62</v>
      </c>
      <c r="J1032" s="397" t="s">
        <v>904</v>
      </c>
      <c r="K1032" s="398" t="s">
        <v>81</v>
      </c>
      <c r="L1032" s="399"/>
      <c r="M1032" s="399" t="s">
        <v>62</v>
      </c>
      <c r="N1032" s="398">
        <v>344435</v>
      </c>
      <c r="O1032" s="398" t="s">
        <v>1675</v>
      </c>
      <c r="P1032" s="402">
        <v>41509</v>
      </c>
      <c r="Q1032" s="403">
        <v>85173321.640000001</v>
      </c>
      <c r="R1032" s="403">
        <v>88076253.807976112</v>
      </c>
      <c r="S1032" s="398">
        <v>40</v>
      </c>
      <c r="T1032" s="400">
        <v>-4.766291805367473E-3</v>
      </c>
      <c r="U1032" s="400">
        <v>-6.1614784459340273E-2</v>
      </c>
      <c r="V1032" s="400">
        <v>-0.11390591305002273</v>
      </c>
      <c r="W1032" s="400">
        <v>-1.1166588191117743</v>
      </c>
      <c r="X1032" s="400">
        <v>1.0984028529492429E-2</v>
      </c>
      <c r="Y1032" s="400">
        <v>8.3293883703803862E-2</v>
      </c>
      <c r="Z1032" s="400">
        <v>0.36021529710756139</v>
      </c>
      <c r="AA1032" s="400">
        <v>2.047580526330647</v>
      </c>
      <c r="AB1032" s="400">
        <v>0.21036980683513459</v>
      </c>
      <c r="AC1032" s="404">
        <v>-0.93146012773170539</v>
      </c>
      <c r="AD1032" s="607" t="s">
        <v>62</v>
      </c>
      <c r="AE1032" s="401" t="s">
        <v>284</v>
      </c>
      <c r="AF1032" s="401" t="s">
        <v>1051</v>
      </c>
      <c r="AG1032" s="405" t="s">
        <v>1051</v>
      </c>
      <c r="AH1032" s="405" t="s">
        <v>1024</v>
      </c>
      <c r="AI1032" s="405">
        <v>1000</v>
      </c>
      <c r="AJ1032" s="405">
        <v>0</v>
      </c>
      <c r="AK1032" s="405">
        <v>1000</v>
      </c>
      <c r="AL1032" s="400">
        <v>0.02</v>
      </c>
      <c r="AM1032" s="400">
        <v>0.2</v>
      </c>
      <c r="AN1032" s="400" t="s">
        <v>964</v>
      </c>
      <c r="AO1032" s="401" t="s">
        <v>1678</v>
      </c>
      <c r="AP1032" s="401" t="s">
        <v>1021</v>
      </c>
      <c r="AQ1032" s="407" t="s">
        <v>957</v>
      </c>
      <c r="AR1032" s="400">
        <v>4.0000000000000001E-3</v>
      </c>
      <c r="AS1032" s="400">
        <v>4.0000000000000001E-3</v>
      </c>
      <c r="AT1032" s="400"/>
      <c r="AX1032" s="226"/>
      <c r="AY1032" s="212"/>
      <c r="AZ1032" s="212"/>
      <c r="BA1032" s="212"/>
      <c r="BB1032" s="214"/>
      <c r="BC1032" s="212"/>
      <c r="BD1032" s="212"/>
      <c r="BE1032" s="212"/>
      <c r="BF1032" s="212"/>
      <c r="BG1032" s="214"/>
      <c r="BH1032" s="214"/>
      <c r="BI1032" s="227"/>
      <c r="BJ1032" s="227"/>
      <c r="BK1032" s="227"/>
      <c r="BL1032" s="214"/>
      <c r="BM1032" s="214"/>
      <c r="BN1032" s="214"/>
      <c r="BO1032" s="214"/>
      <c r="BP1032" s="214"/>
      <c r="BQ1032" s="214"/>
      <c r="BR1032" s="214"/>
      <c r="BS1032" s="214"/>
      <c r="BT1032" s="215"/>
      <c r="BU1032" s="216"/>
      <c r="BV1032" s="217"/>
      <c r="BW1032" s="213"/>
    </row>
    <row r="1033" spans="2:75" ht="15.75" customHeight="1">
      <c r="B1033" s="394" t="s">
        <v>1276</v>
      </c>
      <c r="C1033" s="395">
        <v>36327569000103</v>
      </c>
      <c r="D1033" s="396" t="s">
        <v>24</v>
      </c>
      <c r="E1033" s="396" t="s">
        <v>912</v>
      </c>
      <c r="F1033" s="396" t="s">
        <v>915</v>
      </c>
      <c r="G1033" s="397" t="s">
        <v>62</v>
      </c>
      <c r="H1033" s="397" t="s">
        <v>1693</v>
      </c>
      <c r="I1033" s="397" t="s">
        <v>62</v>
      </c>
      <c r="J1033" s="397" t="s">
        <v>907</v>
      </c>
      <c r="K1033" s="398" t="s">
        <v>82</v>
      </c>
      <c r="L1033" s="399"/>
      <c r="M1033" s="399" t="s">
        <v>1775</v>
      </c>
      <c r="N1033" s="398">
        <v>541338</v>
      </c>
      <c r="O1033" s="398" t="s">
        <v>1675</v>
      </c>
      <c r="P1033" s="402">
        <v>44008</v>
      </c>
      <c r="Q1033" s="403">
        <v>144832581.88</v>
      </c>
      <c r="R1033" s="403">
        <v>212771925.33003959</v>
      </c>
      <c r="S1033" s="398">
        <v>41</v>
      </c>
      <c r="T1033" s="400">
        <v>-0.26702498017451615</v>
      </c>
      <c r="U1033" s="400">
        <v>-3.4518840370168959</v>
      </c>
      <c r="V1033" s="400">
        <v>-0.20095747396050634</v>
      </c>
      <c r="W1033" s="400">
        <v>-1.9700551934110442</v>
      </c>
      <c r="X1033" s="400">
        <v>-8.988816208249073E-2</v>
      </c>
      <c r="Y1033" s="400">
        <v>-0.68163826220448054</v>
      </c>
      <c r="Z1033" s="400" t="s">
        <v>1781</v>
      </c>
      <c r="AA1033" s="400" t="s">
        <v>1781</v>
      </c>
      <c r="AB1033" s="400">
        <v>0.21455213078198876</v>
      </c>
      <c r="AC1033" s="404">
        <v>-1.3911530963716634</v>
      </c>
      <c r="AD1033" s="607">
        <v>34447464000162</v>
      </c>
      <c r="AE1033" s="401" t="s">
        <v>113</v>
      </c>
      <c r="AF1033" s="401" t="s">
        <v>1028</v>
      </c>
      <c r="AG1033" s="405" t="s">
        <v>1836</v>
      </c>
      <c r="AH1033" s="405" t="s">
        <v>1035</v>
      </c>
      <c r="AI1033" s="405">
        <v>50000</v>
      </c>
      <c r="AJ1033" s="405" t="s">
        <v>1797</v>
      </c>
      <c r="AK1033" s="405">
        <v>5000</v>
      </c>
      <c r="AL1033" s="400">
        <v>4.0000000000000001E-3</v>
      </c>
      <c r="AM1033" s="400" t="s">
        <v>62</v>
      </c>
      <c r="AN1033" s="400" t="s">
        <v>62</v>
      </c>
      <c r="AO1033" s="401" t="s">
        <v>1678</v>
      </c>
      <c r="AP1033" s="401" t="s">
        <v>24</v>
      </c>
      <c r="AQ1033" s="407" t="s">
        <v>977</v>
      </c>
      <c r="AR1033" s="400">
        <v>2.6666666666666666E-3</v>
      </c>
      <c r="AS1033" s="400">
        <v>2.6666666666666666E-3</v>
      </c>
      <c r="AT1033" s="400"/>
      <c r="AX1033" s="226"/>
      <c r="AY1033" s="212"/>
      <c r="AZ1033" s="212"/>
      <c r="BA1033" s="212"/>
      <c r="BB1033" s="214"/>
      <c r="BC1033" s="212"/>
      <c r="BD1033" s="212"/>
      <c r="BE1033" s="212"/>
      <c r="BF1033" s="212"/>
      <c r="BG1033" s="214"/>
      <c r="BH1033" s="214"/>
      <c r="BI1033" s="227"/>
      <c r="BJ1033" s="227"/>
      <c r="BK1033" s="227"/>
      <c r="BL1033" s="214"/>
      <c r="BM1033" s="214"/>
      <c r="BN1033" s="214"/>
      <c r="BO1033" s="214"/>
      <c r="BP1033" s="214"/>
      <c r="BQ1033" s="214"/>
      <c r="BR1033" s="214"/>
      <c r="BS1033" s="214"/>
      <c r="BT1033" s="215"/>
      <c r="BU1033" s="216"/>
      <c r="BV1033" s="217"/>
      <c r="BW1033" s="213"/>
    </row>
    <row r="1034" spans="2:75" ht="15.75" customHeight="1">
      <c r="B1034" s="394" t="s">
        <v>1638</v>
      </c>
      <c r="C1034" s="395">
        <v>29250108000114</v>
      </c>
      <c r="D1034" s="396" t="s">
        <v>24</v>
      </c>
      <c r="E1034" s="396" t="s">
        <v>912</v>
      </c>
      <c r="F1034" s="396" t="s">
        <v>915</v>
      </c>
      <c r="G1034" s="397" t="s">
        <v>62</v>
      </c>
      <c r="H1034" s="397" t="s">
        <v>1183</v>
      </c>
      <c r="I1034" s="397" t="s">
        <v>62</v>
      </c>
      <c r="J1034" s="397"/>
      <c r="K1034" s="398" t="s">
        <v>81</v>
      </c>
      <c r="L1034" s="399"/>
      <c r="M1034" s="399" t="s">
        <v>1775</v>
      </c>
      <c r="N1034" s="398">
        <v>469882</v>
      </c>
      <c r="O1034" s="398" t="s">
        <v>1675</v>
      </c>
      <c r="P1034" s="402">
        <v>43283</v>
      </c>
      <c r="Q1034" s="403">
        <v>16171795</v>
      </c>
      <c r="R1034" s="403">
        <v>28030174.776269864</v>
      </c>
      <c r="S1034" s="398">
        <v>41</v>
      </c>
      <c r="T1034" s="400">
        <v>1.6394904274151578E-2</v>
      </c>
      <c r="U1034" s="400">
        <v>0.21194012753180222</v>
      </c>
      <c r="V1034" s="400">
        <v>2.3931772224004888E-2</v>
      </c>
      <c r="W1034" s="400">
        <v>0.23461138930665834</v>
      </c>
      <c r="X1034" s="400">
        <v>3.6915525558345097E-2</v>
      </c>
      <c r="Y1034" s="400">
        <v>0.27993713640360363</v>
      </c>
      <c r="Z1034" s="400">
        <v>6.9799502478433917E-2</v>
      </c>
      <c r="AA1034" s="400">
        <v>0.39676300026684502</v>
      </c>
      <c r="AB1034" s="400">
        <v>7.2519589039718779E-2</v>
      </c>
      <c r="AC1034" s="404">
        <v>-0.97746897827593116</v>
      </c>
      <c r="AD1034" s="607" t="s">
        <v>62</v>
      </c>
      <c r="AE1034" s="401" t="s">
        <v>710</v>
      </c>
      <c r="AF1034" s="401" t="s">
        <v>1018</v>
      </c>
      <c r="AG1034" s="405" t="s">
        <v>1835</v>
      </c>
      <c r="AH1034" s="405" t="s">
        <v>1024</v>
      </c>
      <c r="AI1034" s="405">
        <v>100</v>
      </c>
      <c r="AJ1034" s="405">
        <v>100</v>
      </c>
      <c r="AK1034" s="405">
        <v>100</v>
      </c>
      <c r="AL1034" s="400">
        <v>2.1499999999999998E-2</v>
      </c>
      <c r="AM1034" s="400" t="s">
        <v>62</v>
      </c>
      <c r="AN1034" s="400" t="s">
        <v>1798</v>
      </c>
      <c r="AO1034" s="401" t="s">
        <v>1678</v>
      </c>
      <c r="AP1034" s="401" t="s">
        <v>24</v>
      </c>
      <c r="AQ1034" s="407" t="s">
        <v>966</v>
      </c>
      <c r="AR1034" s="400" t="s">
        <v>62</v>
      </c>
      <c r="AS1034" s="400" t="s">
        <v>62</v>
      </c>
      <c r="AT1034" s="400"/>
      <c r="AW1034" s="226"/>
      <c r="AX1034" s="226"/>
      <c r="AY1034" s="212"/>
      <c r="AZ1034" s="212"/>
      <c r="BA1034" s="212"/>
      <c r="BB1034" s="214"/>
      <c r="BC1034" s="212"/>
      <c r="BD1034" s="212"/>
      <c r="BE1034" s="212"/>
      <c r="BF1034" s="212"/>
      <c r="BG1034" s="214"/>
      <c r="BH1034" s="214"/>
      <c r="BI1034" s="227"/>
      <c r="BJ1034" s="227"/>
      <c r="BK1034" s="227"/>
      <c r="BL1034" s="249"/>
      <c r="BM1034" s="214"/>
      <c r="BN1034" s="214"/>
      <c r="BO1034" s="214"/>
      <c r="BP1034" s="214"/>
      <c r="BQ1034" s="214"/>
      <c r="BR1034" s="214"/>
      <c r="BS1034" s="214"/>
      <c r="BT1034" s="215"/>
      <c r="BU1034" s="216"/>
      <c r="BV1034" s="217"/>
      <c r="BW1034" s="213"/>
    </row>
    <row r="1035" spans="2:75" ht="15.75" customHeight="1">
      <c r="B1035" s="394" t="s">
        <v>1099</v>
      </c>
      <c r="C1035" s="395">
        <v>14237118000142</v>
      </c>
      <c r="D1035" s="396" t="s">
        <v>18</v>
      </c>
      <c r="E1035" s="396" t="s">
        <v>916</v>
      </c>
      <c r="F1035" s="396" t="s">
        <v>961</v>
      </c>
      <c r="G1035" s="397" t="s">
        <v>1048</v>
      </c>
      <c r="H1035" s="397" t="s">
        <v>62</v>
      </c>
      <c r="I1035" s="397"/>
      <c r="J1035" s="397" t="s">
        <v>904</v>
      </c>
      <c r="K1035" s="398" t="s">
        <v>81</v>
      </c>
      <c r="L1035" s="399"/>
      <c r="M1035" s="399" t="s">
        <v>62</v>
      </c>
      <c r="N1035" s="398">
        <v>291781</v>
      </c>
      <c r="O1035" s="398" t="s">
        <v>1675</v>
      </c>
      <c r="P1035" s="402">
        <v>40883</v>
      </c>
      <c r="Q1035" s="403">
        <v>185134178.53999999</v>
      </c>
      <c r="R1035" s="403">
        <v>98595175.726309553</v>
      </c>
      <c r="S1035" s="398">
        <v>45</v>
      </c>
      <c r="T1035" s="400">
        <v>8.9304739519867171E-2</v>
      </c>
      <c r="U1035" s="400">
        <v>1.154459798394553</v>
      </c>
      <c r="V1035" s="400">
        <v>0.11996396098717699</v>
      </c>
      <c r="W1035" s="400">
        <v>1.1760479454045802</v>
      </c>
      <c r="X1035" s="400">
        <v>0.18234898363411967</v>
      </c>
      <c r="Y1035" s="400">
        <v>1.3827854685141701</v>
      </c>
      <c r="Z1035" s="400">
        <v>0.21855882545553773</v>
      </c>
      <c r="AA1035" s="400">
        <v>1.2423592180951386</v>
      </c>
      <c r="AB1035" s="400">
        <v>3.363993462431763E-3</v>
      </c>
      <c r="AC1035" s="404">
        <v>4.8084337015035494</v>
      </c>
      <c r="AD1035" s="607" t="s">
        <v>62</v>
      </c>
      <c r="AE1035" s="401" t="s">
        <v>171</v>
      </c>
      <c r="AF1035" s="401" t="s">
        <v>1045</v>
      </c>
      <c r="AG1035" s="405" t="s">
        <v>1045</v>
      </c>
      <c r="AH1035" s="405" t="s">
        <v>1024</v>
      </c>
      <c r="AI1035" s="405">
        <v>500</v>
      </c>
      <c r="AJ1035" s="405">
        <v>500</v>
      </c>
      <c r="AK1035" s="405">
        <v>500</v>
      </c>
      <c r="AL1035" s="400">
        <v>6.0000000000000001E-3</v>
      </c>
      <c r="AM1035" s="400">
        <v>0.2</v>
      </c>
      <c r="AN1035" s="400" t="s">
        <v>103</v>
      </c>
      <c r="AO1035" s="401" t="s">
        <v>1678</v>
      </c>
      <c r="AP1035" s="401" t="s">
        <v>18</v>
      </c>
      <c r="AQ1035" s="407" t="s">
        <v>973</v>
      </c>
      <c r="AR1035" s="400">
        <v>1.5E-3</v>
      </c>
      <c r="AS1035" s="400">
        <v>1.5E-3</v>
      </c>
      <c r="AT1035" s="400"/>
      <c r="AW1035" s="226"/>
      <c r="AX1035" s="226"/>
      <c r="AY1035" s="212"/>
      <c r="AZ1035" s="212"/>
      <c r="BA1035" s="212"/>
      <c r="BB1035" s="214"/>
      <c r="BC1035" s="212"/>
      <c r="BD1035" s="212"/>
      <c r="BE1035" s="212"/>
      <c r="BF1035" s="212"/>
      <c r="BG1035" s="214"/>
      <c r="BH1035" s="214"/>
      <c r="BI1035" s="227"/>
      <c r="BJ1035" s="227"/>
      <c r="BK1035" s="227"/>
      <c r="BL1035" s="249"/>
      <c r="BM1035" s="214"/>
      <c r="BN1035" s="214"/>
      <c r="BO1035" s="214"/>
      <c r="BP1035" s="214"/>
      <c r="BQ1035" s="214"/>
      <c r="BR1035" s="214"/>
      <c r="BS1035" s="214"/>
      <c r="BT1035" s="215"/>
      <c r="BU1035" s="216"/>
      <c r="BV1035" s="217"/>
      <c r="BW1035" s="213"/>
    </row>
    <row r="1036" spans="2:75" ht="15.75" customHeight="1">
      <c r="B1036" s="394" t="s">
        <v>177</v>
      </c>
      <c r="C1036" s="395">
        <v>22100009000107</v>
      </c>
      <c r="D1036" s="396" t="s">
        <v>18</v>
      </c>
      <c r="E1036" s="396" t="s">
        <v>916</v>
      </c>
      <c r="F1036" s="396" t="s">
        <v>961</v>
      </c>
      <c r="G1036" s="397" t="s">
        <v>1048</v>
      </c>
      <c r="H1036" s="397" t="s">
        <v>62</v>
      </c>
      <c r="I1036" s="397"/>
      <c r="J1036" s="397" t="s">
        <v>904</v>
      </c>
      <c r="K1036" s="398" t="s">
        <v>81</v>
      </c>
      <c r="L1036" s="399"/>
      <c r="M1036" s="399" t="s">
        <v>62</v>
      </c>
      <c r="N1036" s="398">
        <v>414141</v>
      </c>
      <c r="O1036" s="398" t="s">
        <v>1675</v>
      </c>
      <c r="P1036" s="402">
        <v>42353</v>
      </c>
      <c r="Q1036" s="403">
        <v>727760797.89999998</v>
      </c>
      <c r="R1036" s="403">
        <v>647029211.17674601</v>
      </c>
      <c r="S1036" s="398">
        <v>45</v>
      </c>
      <c r="T1036" s="400">
        <v>8.7773266517084281E-2</v>
      </c>
      <c r="U1036" s="400">
        <v>1.1346621479725827</v>
      </c>
      <c r="V1036" s="400">
        <v>0.11492302363274365</v>
      </c>
      <c r="W1036" s="400">
        <v>1.1266299037709915</v>
      </c>
      <c r="X1036" s="400">
        <v>0.19691214741190599</v>
      </c>
      <c r="Y1036" s="400">
        <v>1.4932205849934639</v>
      </c>
      <c r="Z1036" s="400">
        <v>0.21284427394081318</v>
      </c>
      <c r="AA1036" s="400">
        <v>1.209875854694918</v>
      </c>
      <c r="AB1036" s="400">
        <v>4.7117965529745367E-3</v>
      </c>
      <c r="AC1036" s="404">
        <v>2.4763014975253204</v>
      </c>
      <c r="AD1036" s="607">
        <v>23556180000198</v>
      </c>
      <c r="AE1036" s="401" t="s">
        <v>176</v>
      </c>
      <c r="AF1036" s="401" t="s">
        <v>1028</v>
      </c>
      <c r="AG1036" s="405" t="s">
        <v>1836</v>
      </c>
      <c r="AH1036" s="405" t="s">
        <v>1024</v>
      </c>
      <c r="AI1036" s="405">
        <v>10000</v>
      </c>
      <c r="AJ1036" s="405">
        <v>5000</v>
      </c>
      <c r="AK1036" s="405">
        <v>5000</v>
      </c>
      <c r="AL1036" s="400">
        <v>8.0000000000000002E-3</v>
      </c>
      <c r="AM1036" s="400">
        <v>0.2</v>
      </c>
      <c r="AN1036" s="400" t="s">
        <v>62</v>
      </c>
      <c r="AO1036" s="401" t="s">
        <v>1678</v>
      </c>
      <c r="AP1036" s="401" t="s">
        <v>24</v>
      </c>
      <c r="AQ1036" s="407" t="s">
        <v>984</v>
      </c>
      <c r="AR1036" s="400">
        <v>2.32E-3</v>
      </c>
      <c r="AS1036" s="400">
        <v>2.32E-3</v>
      </c>
      <c r="AT1036" s="400"/>
      <c r="AW1036" s="226"/>
      <c r="AX1036" s="226"/>
      <c r="AY1036" s="212"/>
      <c r="AZ1036" s="212"/>
      <c r="BA1036" s="212"/>
      <c r="BB1036" s="214"/>
      <c r="BC1036" s="212"/>
      <c r="BD1036" s="212"/>
      <c r="BE1036" s="212"/>
      <c r="BF1036" s="212"/>
      <c r="BG1036" s="214"/>
      <c r="BH1036" s="214"/>
      <c r="BI1036" s="227"/>
      <c r="BJ1036" s="227"/>
      <c r="BK1036" s="227"/>
      <c r="BL1036" s="249"/>
      <c r="BM1036" s="214"/>
      <c r="BN1036" s="214"/>
      <c r="BO1036" s="214"/>
      <c r="BP1036" s="214"/>
      <c r="BQ1036" s="214"/>
      <c r="BR1036" s="214"/>
      <c r="BS1036" s="214"/>
      <c r="BT1036" s="215"/>
      <c r="BU1036" s="216"/>
      <c r="BV1036" s="217"/>
      <c r="BW1036" s="213"/>
    </row>
    <row r="1037" spans="2:75" ht="15.75" customHeight="1">
      <c r="B1037" s="394" t="s">
        <v>1094</v>
      </c>
      <c r="C1037" s="395">
        <v>31340838000158</v>
      </c>
      <c r="D1037" s="396" t="s">
        <v>18</v>
      </c>
      <c r="E1037" s="396" t="s">
        <v>916</v>
      </c>
      <c r="F1037" s="396" t="s">
        <v>983</v>
      </c>
      <c r="G1037" s="397" t="s">
        <v>1048</v>
      </c>
      <c r="H1037" s="397" t="s">
        <v>62</v>
      </c>
      <c r="I1037" s="397" t="s">
        <v>1673</v>
      </c>
      <c r="J1037" s="397" t="s">
        <v>904</v>
      </c>
      <c r="K1037" s="398" t="s">
        <v>81</v>
      </c>
      <c r="L1037" s="399"/>
      <c r="M1037" s="399" t="s">
        <v>62</v>
      </c>
      <c r="N1037" s="398">
        <v>481769</v>
      </c>
      <c r="O1037" s="398" t="s">
        <v>1675</v>
      </c>
      <c r="P1037" s="402">
        <v>43444</v>
      </c>
      <c r="Q1037" s="403">
        <v>262546698.06</v>
      </c>
      <c r="R1037" s="403">
        <v>236118046.80253974</v>
      </c>
      <c r="S1037" s="398">
        <v>45</v>
      </c>
      <c r="T1037" s="400">
        <v>8.4683998251929404E-2</v>
      </c>
      <c r="U1037" s="400">
        <v>1.0947265741413195</v>
      </c>
      <c r="V1037" s="400">
        <v>0.11431736949239468</v>
      </c>
      <c r="W1037" s="400">
        <v>1.1206924680484474</v>
      </c>
      <c r="X1037" s="400">
        <v>0.15780317628116047</v>
      </c>
      <c r="Y1037" s="400">
        <v>1.1966501523518189</v>
      </c>
      <c r="Z1037" s="400">
        <v>0.20955855933543166</v>
      </c>
      <c r="AA1037" s="400">
        <v>1.1911987876878207</v>
      </c>
      <c r="AB1037" s="400">
        <v>1.8807329332139785E-3</v>
      </c>
      <c r="AC1037" s="404">
        <v>5.9098937098718407</v>
      </c>
      <c r="AD1037" s="607">
        <v>31908013000197</v>
      </c>
      <c r="AE1037" s="401" t="s">
        <v>161</v>
      </c>
      <c r="AF1037" s="401" t="s">
        <v>1018</v>
      </c>
      <c r="AG1037" s="405" t="s">
        <v>1835</v>
      </c>
      <c r="AH1037" s="405" t="s">
        <v>1019</v>
      </c>
      <c r="AI1037" s="405">
        <v>1000</v>
      </c>
      <c r="AJ1037" s="405">
        <v>1000</v>
      </c>
      <c r="AK1037" s="405">
        <v>1000</v>
      </c>
      <c r="AL1037" s="400">
        <v>8.5000000000000006E-3</v>
      </c>
      <c r="AM1037" s="400">
        <v>0.15</v>
      </c>
      <c r="AN1037" s="400" t="s">
        <v>62</v>
      </c>
      <c r="AO1037" s="401" t="s">
        <v>1678</v>
      </c>
      <c r="AP1037" s="401" t="s">
        <v>18</v>
      </c>
      <c r="AQ1037" s="407" t="s">
        <v>973</v>
      </c>
      <c r="AR1037" s="400">
        <v>1.9833333333333335E-3</v>
      </c>
      <c r="AS1037" s="400">
        <v>1.9833333333333335E-3</v>
      </c>
      <c r="AT1037" s="400"/>
      <c r="AW1037" s="226"/>
      <c r="AX1037" s="226"/>
      <c r="AY1037" s="212"/>
      <c r="AZ1037" s="212"/>
      <c r="BA1037" s="212"/>
      <c r="BB1037" s="214"/>
      <c r="BC1037" s="212"/>
      <c r="BD1037" s="212"/>
      <c r="BE1037" s="212"/>
      <c r="BF1037" s="212"/>
      <c r="BG1037" s="214"/>
      <c r="BH1037" s="214"/>
      <c r="BI1037" s="227"/>
      <c r="BJ1037" s="227"/>
      <c r="BK1037" s="227"/>
      <c r="BL1037" s="249"/>
      <c r="BM1037" s="214"/>
      <c r="BN1037" s="214"/>
      <c r="BO1037" s="214"/>
      <c r="BP1037" s="214"/>
      <c r="BQ1037" s="214"/>
      <c r="BR1037" s="214"/>
      <c r="BS1037" s="214"/>
      <c r="BT1037" s="215"/>
      <c r="BU1037" s="216"/>
      <c r="BV1037" s="217"/>
      <c r="BW1037" s="213"/>
    </row>
    <row r="1038" spans="2:75" ht="15.75" customHeight="1">
      <c r="B1038" s="394" t="s">
        <v>764</v>
      </c>
      <c r="C1038" s="395">
        <v>34780531000166</v>
      </c>
      <c r="D1038" s="396" t="s">
        <v>18</v>
      </c>
      <c r="E1038" s="396" t="s">
        <v>916</v>
      </c>
      <c r="F1038" s="396" t="s">
        <v>983</v>
      </c>
      <c r="G1038" s="397" t="s">
        <v>1048</v>
      </c>
      <c r="H1038" s="397" t="s">
        <v>62</v>
      </c>
      <c r="I1038" s="397" t="s">
        <v>1673</v>
      </c>
      <c r="J1038" s="397" t="s">
        <v>904</v>
      </c>
      <c r="K1038" s="398" t="s">
        <v>81</v>
      </c>
      <c r="L1038" s="399"/>
      <c r="M1038" s="399" t="s">
        <v>62</v>
      </c>
      <c r="N1038" s="398">
        <v>508926</v>
      </c>
      <c r="O1038" s="398" t="s">
        <v>1675</v>
      </c>
      <c r="P1038" s="402">
        <v>43735</v>
      </c>
      <c r="Q1038" s="403">
        <v>155779292.25</v>
      </c>
      <c r="R1038" s="403">
        <v>70478943.399444431</v>
      </c>
      <c r="S1038" s="398">
        <v>45</v>
      </c>
      <c r="T1038" s="400">
        <v>9.4302304837376782E-2</v>
      </c>
      <c r="U1038" s="400">
        <v>1.2190643006856352</v>
      </c>
      <c r="V1038" s="400">
        <v>0.12944544813671044</v>
      </c>
      <c r="W1038" s="400">
        <v>1.2689982230532206</v>
      </c>
      <c r="X1038" s="400">
        <v>0.19191222520147266</v>
      </c>
      <c r="Y1038" s="400">
        <v>1.4553052665831296</v>
      </c>
      <c r="Z1038" s="400" t="s">
        <v>1781</v>
      </c>
      <c r="AA1038" s="400" t="s">
        <v>1781</v>
      </c>
      <c r="AB1038" s="400">
        <v>1.4421644476304053E-3</v>
      </c>
      <c r="AC1038" s="404">
        <v>17.061248636502103</v>
      </c>
      <c r="AD1038" s="607">
        <v>34780492000105</v>
      </c>
      <c r="AE1038" s="401" t="s">
        <v>616</v>
      </c>
      <c r="AF1038" s="401" t="s">
        <v>1018</v>
      </c>
      <c r="AG1038" s="405" t="s">
        <v>1835</v>
      </c>
      <c r="AH1038" s="405" t="s">
        <v>1019</v>
      </c>
      <c r="AI1038" s="405">
        <v>10000</v>
      </c>
      <c r="AJ1038" s="405">
        <v>1000</v>
      </c>
      <c r="AK1038" s="405">
        <v>1000</v>
      </c>
      <c r="AL1038" s="400">
        <v>9.1000000000000004E-3</v>
      </c>
      <c r="AM1038" s="400">
        <v>0.2</v>
      </c>
      <c r="AN1038" s="400" t="s">
        <v>103</v>
      </c>
      <c r="AO1038" s="401" t="s">
        <v>1678</v>
      </c>
      <c r="AP1038" s="401" t="s">
        <v>24</v>
      </c>
      <c r="AQ1038" s="407" t="s">
        <v>969</v>
      </c>
      <c r="AR1038" s="400">
        <v>2.4269700000000001E-3</v>
      </c>
      <c r="AS1038" s="400">
        <v>2.4269700000000001E-3</v>
      </c>
      <c r="AT1038" s="400"/>
      <c r="AX1038" s="226"/>
      <c r="AY1038" s="212"/>
      <c r="AZ1038" s="212"/>
      <c r="BA1038" s="212"/>
      <c r="BB1038" s="214"/>
      <c r="BC1038" s="212"/>
      <c r="BD1038" s="212"/>
      <c r="BE1038" s="212"/>
      <c r="BF1038" s="212"/>
      <c r="BG1038" s="214"/>
      <c r="BH1038" s="214"/>
      <c r="BI1038" s="227"/>
      <c r="BJ1038" s="227"/>
      <c r="BK1038" s="227"/>
      <c r="BL1038" s="214"/>
      <c r="BM1038" s="214"/>
      <c r="BN1038" s="214"/>
      <c r="BO1038" s="214"/>
      <c r="BP1038" s="214"/>
      <c r="BQ1038" s="214"/>
      <c r="BR1038" s="214"/>
      <c r="BS1038" s="214"/>
      <c r="BT1038" s="215"/>
      <c r="BU1038" s="216"/>
      <c r="BV1038" s="217"/>
      <c r="BW1038" s="213"/>
    </row>
    <row r="1039" spans="2:75" ht="15.75" customHeight="1">
      <c r="B1039" s="394" t="s">
        <v>377</v>
      </c>
      <c r="C1039" s="395">
        <v>32760042000117</v>
      </c>
      <c r="D1039" s="396" t="s">
        <v>18</v>
      </c>
      <c r="E1039" s="396" t="s">
        <v>916</v>
      </c>
      <c r="F1039" s="396" t="s">
        <v>961</v>
      </c>
      <c r="G1039" s="397" t="s">
        <v>1048</v>
      </c>
      <c r="H1039" s="397" t="s">
        <v>62</v>
      </c>
      <c r="I1039" s="397"/>
      <c r="J1039" s="397" t="s">
        <v>904</v>
      </c>
      <c r="K1039" s="398" t="s">
        <v>81</v>
      </c>
      <c r="L1039" s="399"/>
      <c r="M1039" s="399" t="s">
        <v>1775</v>
      </c>
      <c r="N1039" s="398">
        <v>498599</v>
      </c>
      <c r="O1039" s="398" t="s">
        <v>1675</v>
      </c>
      <c r="P1039" s="402">
        <v>43633</v>
      </c>
      <c r="Q1039" s="403">
        <v>478035915.61000001</v>
      </c>
      <c r="R1039" s="403">
        <v>387890119.18400812</v>
      </c>
      <c r="S1039" s="398">
        <v>46</v>
      </c>
      <c r="T1039" s="400">
        <v>0.10022205886331292</v>
      </c>
      <c r="U1039" s="400">
        <v>1.2955901164046006</v>
      </c>
      <c r="V1039" s="400">
        <v>0.13850762381368265</v>
      </c>
      <c r="W1039" s="400">
        <v>1.3578378462041911</v>
      </c>
      <c r="X1039" s="400">
        <v>0.21320595150830135</v>
      </c>
      <c r="Y1039" s="400">
        <v>1.6167794613978419</v>
      </c>
      <c r="Z1039" s="400">
        <v>0.2941244909945917</v>
      </c>
      <c r="AA1039" s="400">
        <v>1.6718989585209314</v>
      </c>
      <c r="AB1039" s="400">
        <v>7.8444026362367025E-3</v>
      </c>
      <c r="AC1039" s="404">
        <v>4.1596834707088242</v>
      </c>
      <c r="AD1039" s="607">
        <v>32760072000123</v>
      </c>
      <c r="AE1039" s="401" t="s">
        <v>378</v>
      </c>
      <c r="AF1039" s="401" t="s">
        <v>1026</v>
      </c>
      <c r="AG1039" s="405" t="s">
        <v>1027</v>
      </c>
      <c r="AH1039" s="405" t="s">
        <v>1019</v>
      </c>
      <c r="AI1039" s="405">
        <v>20000</v>
      </c>
      <c r="AJ1039" s="405">
        <v>5000</v>
      </c>
      <c r="AK1039" s="405">
        <v>20000</v>
      </c>
      <c r="AL1039" s="400">
        <v>5.0000000000000001E-3</v>
      </c>
      <c r="AM1039" s="400">
        <v>0.2</v>
      </c>
      <c r="AN1039" s="400" t="s">
        <v>1086</v>
      </c>
      <c r="AO1039" s="401" t="s">
        <v>1678</v>
      </c>
      <c r="AP1039" s="401" t="s">
        <v>18</v>
      </c>
      <c r="AQ1039" s="407" t="s">
        <v>973</v>
      </c>
      <c r="AR1039" s="400" t="s">
        <v>62</v>
      </c>
      <c r="AS1039" s="400" t="s">
        <v>62</v>
      </c>
      <c r="AT1039" s="400"/>
      <c r="AX1039" s="226"/>
      <c r="AY1039" s="212"/>
      <c r="AZ1039" s="212"/>
      <c r="BA1039" s="212"/>
      <c r="BB1039" s="214"/>
      <c r="BC1039" s="212"/>
      <c r="BD1039" s="212"/>
      <c r="BE1039" s="212"/>
      <c r="BF1039" s="212"/>
      <c r="BG1039" s="214"/>
      <c r="BH1039" s="214"/>
      <c r="BI1039" s="227"/>
      <c r="BJ1039" s="227"/>
      <c r="BK1039" s="227"/>
      <c r="BL1039" s="214"/>
      <c r="BM1039" s="214"/>
      <c r="BN1039" s="214"/>
      <c r="BO1039" s="214"/>
      <c r="BP1039" s="214"/>
      <c r="BQ1039" s="214"/>
      <c r="BR1039" s="214"/>
      <c r="BS1039" s="214"/>
      <c r="BT1039" s="215"/>
      <c r="BU1039" s="216"/>
      <c r="BV1039" s="217"/>
      <c r="BW1039" s="213"/>
    </row>
    <row r="1040" spans="2:75" ht="15.75" customHeight="1">
      <c r="B1040" s="394" t="s">
        <v>1374</v>
      </c>
      <c r="C1040" s="395">
        <v>39511032000197</v>
      </c>
      <c r="D1040" s="396" t="s">
        <v>18</v>
      </c>
      <c r="E1040" s="396" t="s">
        <v>916</v>
      </c>
      <c r="F1040" s="396" t="s">
        <v>961</v>
      </c>
      <c r="G1040" s="397" t="s">
        <v>1048</v>
      </c>
      <c r="H1040" s="397" t="s">
        <v>62</v>
      </c>
      <c r="I1040" s="397"/>
      <c r="J1040" s="397"/>
      <c r="K1040" s="398" t="s">
        <v>81</v>
      </c>
      <c r="L1040" s="399"/>
      <c r="M1040" s="399" t="s">
        <v>62</v>
      </c>
      <c r="N1040" s="398">
        <v>621749</v>
      </c>
      <c r="O1040" s="398" t="s">
        <v>1675</v>
      </c>
      <c r="P1040" s="402">
        <v>44509</v>
      </c>
      <c r="Q1040" s="403">
        <v>58159377.43</v>
      </c>
      <c r="R1040" s="403" t="s">
        <v>1781</v>
      </c>
      <c r="S1040" s="398">
        <v>46</v>
      </c>
      <c r="T1040" s="400">
        <v>9.1202538599581828E-2</v>
      </c>
      <c r="U1040" s="400">
        <v>1.178993017513045</v>
      </c>
      <c r="V1040" s="400" t="s">
        <v>1781</v>
      </c>
      <c r="W1040" s="400" t="s">
        <v>1781</v>
      </c>
      <c r="X1040" s="400" t="s">
        <v>1781</v>
      </c>
      <c r="Y1040" s="400" t="s">
        <v>1781</v>
      </c>
      <c r="Z1040" s="400" t="s">
        <v>1781</v>
      </c>
      <c r="AA1040" s="400" t="s">
        <v>1781</v>
      </c>
      <c r="AB1040" s="400" t="s">
        <v>1781</v>
      </c>
      <c r="AC1040" s="404" t="s">
        <v>1781</v>
      </c>
      <c r="AD1040" s="607">
        <v>39487617000119</v>
      </c>
      <c r="AE1040" s="401" t="s">
        <v>439</v>
      </c>
      <c r="AF1040" s="401" t="s">
        <v>1045</v>
      </c>
      <c r="AG1040" s="405" t="s">
        <v>1045</v>
      </c>
      <c r="AH1040" s="405" t="s">
        <v>1019</v>
      </c>
      <c r="AI1040" s="405">
        <v>1000</v>
      </c>
      <c r="AJ1040" s="405" t="s">
        <v>1797</v>
      </c>
      <c r="AK1040" s="405" t="s">
        <v>1797</v>
      </c>
      <c r="AL1040" s="400">
        <v>6.5000000000000006E-3</v>
      </c>
      <c r="AM1040" s="400">
        <v>0.2</v>
      </c>
      <c r="AN1040" s="400" t="s">
        <v>103</v>
      </c>
      <c r="AO1040" s="401" t="s">
        <v>1678</v>
      </c>
      <c r="AP1040" s="401" t="s">
        <v>24</v>
      </c>
      <c r="AQ1040" s="407" t="s">
        <v>969</v>
      </c>
      <c r="AR1040" s="400">
        <v>1.2999999999999999E-3</v>
      </c>
      <c r="AS1040" s="400">
        <v>1.2999999999999999E-3</v>
      </c>
      <c r="AT1040" s="400"/>
      <c r="AX1040" s="226"/>
      <c r="AY1040" s="212"/>
      <c r="AZ1040" s="212"/>
      <c r="BA1040" s="212"/>
      <c r="BB1040" s="214"/>
      <c r="BC1040" s="212"/>
      <c r="BD1040" s="212"/>
      <c r="BE1040" s="212"/>
      <c r="BF1040" s="212"/>
      <c r="BG1040" s="214"/>
      <c r="BH1040" s="214"/>
      <c r="BI1040" s="227"/>
      <c r="BJ1040" s="227"/>
      <c r="BK1040" s="227"/>
      <c r="BL1040" s="214"/>
      <c r="BM1040" s="214"/>
      <c r="BN1040" s="214"/>
      <c r="BO1040" s="214"/>
      <c r="BP1040" s="214"/>
      <c r="BQ1040" s="214"/>
      <c r="BR1040" s="214"/>
      <c r="BS1040" s="214"/>
      <c r="BT1040" s="215"/>
      <c r="BU1040" s="216"/>
      <c r="BV1040" s="217"/>
      <c r="BW1040" s="213"/>
    </row>
    <row r="1041" spans="2:75" ht="15.75" customHeight="1">
      <c r="B1041" s="394" t="s">
        <v>1474</v>
      </c>
      <c r="C1041" s="395">
        <v>38281169000130</v>
      </c>
      <c r="D1041" s="396" t="s">
        <v>18</v>
      </c>
      <c r="E1041" s="396" t="s">
        <v>916</v>
      </c>
      <c r="F1041" s="396" t="s">
        <v>961</v>
      </c>
      <c r="G1041" s="397" t="s">
        <v>1048</v>
      </c>
      <c r="H1041" s="397" t="s">
        <v>62</v>
      </c>
      <c r="I1041" s="397" t="s">
        <v>1658</v>
      </c>
      <c r="J1041" s="397" t="s">
        <v>904</v>
      </c>
      <c r="K1041" s="398" t="s">
        <v>81</v>
      </c>
      <c r="L1041" s="399"/>
      <c r="M1041" s="399" t="s">
        <v>62</v>
      </c>
      <c r="N1041" s="398">
        <v>567183</v>
      </c>
      <c r="O1041" s="398" t="s">
        <v>1675</v>
      </c>
      <c r="P1041" s="402">
        <v>44166</v>
      </c>
      <c r="Q1041" s="403">
        <v>10801923.029999999</v>
      </c>
      <c r="R1041" s="403">
        <v>12777948.05988095</v>
      </c>
      <c r="S1041" s="398">
        <v>46</v>
      </c>
      <c r="T1041" s="400">
        <v>7.9584175443839111E-2</v>
      </c>
      <c r="U1041" s="400">
        <v>1.028800169310744</v>
      </c>
      <c r="V1041" s="400">
        <v>0.10576660351262768</v>
      </c>
      <c r="W1041" s="400">
        <v>1.0368663699487415</v>
      </c>
      <c r="X1041" s="400" t="s">
        <v>1781</v>
      </c>
      <c r="Y1041" s="400" t="s">
        <v>1781</v>
      </c>
      <c r="Z1041" s="400" t="s">
        <v>1781</v>
      </c>
      <c r="AA1041" s="400" t="s">
        <v>1781</v>
      </c>
      <c r="AB1041" s="400">
        <v>2.6769411635244231E-3</v>
      </c>
      <c r="AC1041" s="404">
        <v>1.2739940744017735</v>
      </c>
      <c r="AD1041" s="607">
        <v>38306228000187</v>
      </c>
      <c r="AE1041" s="401" t="s">
        <v>126</v>
      </c>
      <c r="AF1041" s="401" t="s">
        <v>1028</v>
      </c>
      <c r="AG1041" s="405" t="s">
        <v>1836</v>
      </c>
      <c r="AH1041" s="405" t="s">
        <v>1024</v>
      </c>
      <c r="AI1041" s="405">
        <v>10</v>
      </c>
      <c r="AJ1041" s="405">
        <v>10</v>
      </c>
      <c r="AK1041" s="405">
        <v>10</v>
      </c>
      <c r="AL1041" s="400">
        <v>7.4999999999999997E-3</v>
      </c>
      <c r="AM1041" s="400">
        <v>0.2</v>
      </c>
      <c r="AN1041" s="400" t="s">
        <v>62</v>
      </c>
      <c r="AO1041" s="401" t="s">
        <v>1678</v>
      </c>
      <c r="AP1041" s="401" t="s">
        <v>18</v>
      </c>
      <c r="AQ1041" s="407" t="s">
        <v>973</v>
      </c>
      <c r="AR1041" s="400">
        <v>1.4999999999999998E-3</v>
      </c>
      <c r="AS1041" s="400">
        <v>1.4999999999999998E-3</v>
      </c>
      <c r="AT1041" s="400"/>
      <c r="AX1041" s="226"/>
      <c r="AY1041" s="212"/>
      <c r="AZ1041" s="212"/>
      <c r="BA1041" s="212"/>
      <c r="BB1041" s="214"/>
      <c r="BC1041" s="212"/>
      <c r="BD1041" s="212"/>
      <c r="BE1041" s="212"/>
      <c r="BF1041" s="212"/>
      <c r="BG1041" s="214"/>
      <c r="BH1041" s="214"/>
      <c r="BI1041" s="227"/>
      <c r="BJ1041" s="227"/>
      <c r="BK1041" s="227"/>
      <c r="BL1041" s="214"/>
      <c r="BM1041" s="214"/>
      <c r="BN1041" s="214"/>
      <c r="BO1041" s="214"/>
      <c r="BP1041" s="214"/>
      <c r="BQ1041" s="214"/>
      <c r="BR1041" s="214"/>
      <c r="BS1041" s="214"/>
      <c r="BT1041" s="215"/>
      <c r="BU1041" s="216"/>
      <c r="BV1041" s="217"/>
      <c r="BW1041" s="213"/>
    </row>
    <row r="1042" spans="2:75" ht="15.75" customHeight="1">
      <c r="B1042" s="394" t="s">
        <v>765</v>
      </c>
      <c r="C1042" s="395">
        <v>35505971000178</v>
      </c>
      <c r="D1042" s="396" t="s">
        <v>18</v>
      </c>
      <c r="E1042" s="396" t="s">
        <v>916</v>
      </c>
      <c r="F1042" s="396" t="s">
        <v>961</v>
      </c>
      <c r="G1042" s="397" t="s">
        <v>1048</v>
      </c>
      <c r="H1042" s="397" t="s">
        <v>62</v>
      </c>
      <c r="I1042" s="397"/>
      <c r="J1042" s="397" t="s">
        <v>907</v>
      </c>
      <c r="K1042" s="398" t="s">
        <v>81</v>
      </c>
      <c r="L1042" s="399"/>
      <c r="M1042" s="399" t="s">
        <v>62</v>
      </c>
      <c r="N1042" s="398">
        <v>523879</v>
      </c>
      <c r="O1042" s="398" t="s">
        <v>1675</v>
      </c>
      <c r="P1042" s="402">
        <v>43817</v>
      </c>
      <c r="Q1042" s="403">
        <v>1759508362.8699999</v>
      </c>
      <c r="R1042" s="403">
        <v>842729602.68599153</v>
      </c>
      <c r="S1042" s="398">
        <v>46</v>
      </c>
      <c r="T1042" s="400">
        <v>8.7738975760600635E-2</v>
      </c>
      <c r="U1042" s="400">
        <v>1.134218864670602</v>
      </c>
      <c r="V1042" s="400">
        <v>0.11750144220057757</v>
      </c>
      <c r="W1042" s="400">
        <v>1.1519070272849294</v>
      </c>
      <c r="X1042" s="400">
        <v>0.18930181554452563</v>
      </c>
      <c r="Y1042" s="400">
        <v>1.4355100559460465</v>
      </c>
      <c r="Z1042" s="400" t="s">
        <v>1781</v>
      </c>
      <c r="AA1042" s="400" t="s">
        <v>1781</v>
      </c>
      <c r="AB1042" s="400">
        <v>2.2334513189374507E-3</v>
      </c>
      <c r="AC1042" s="404">
        <v>6.2550016161470543</v>
      </c>
      <c r="AD1042" s="607">
        <v>35491217000126</v>
      </c>
      <c r="AE1042" s="401" t="s">
        <v>625</v>
      </c>
      <c r="AF1042" s="401" t="s">
        <v>1023</v>
      </c>
      <c r="AG1042" s="405" t="s">
        <v>96</v>
      </c>
      <c r="AH1042" s="405" t="s">
        <v>1024</v>
      </c>
      <c r="AI1042" s="405">
        <v>1000</v>
      </c>
      <c r="AJ1042" s="405">
        <v>500</v>
      </c>
      <c r="AK1042" s="405">
        <v>1000</v>
      </c>
      <c r="AL1042" s="400">
        <v>6.0000000000000001E-3</v>
      </c>
      <c r="AM1042" s="400">
        <v>0.2</v>
      </c>
      <c r="AN1042" s="400" t="s">
        <v>103</v>
      </c>
      <c r="AO1042" s="401" t="s">
        <v>1678</v>
      </c>
      <c r="AP1042" s="401" t="s">
        <v>18</v>
      </c>
      <c r="AQ1042" s="407" t="s">
        <v>973</v>
      </c>
      <c r="AR1042" s="400">
        <v>1.4E-3</v>
      </c>
      <c r="AS1042" s="400">
        <v>1.4E-3</v>
      </c>
      <c r="AT1042" s="400"/>
      <c r="AX1042" s="226"/>
      <c r="AY1042" s="212"/>
      <c r="AZ1042" s="212"/>
      <c r="BA1042" s="212"/>
      <c r="BB1042" s="214"/>
      <c r="BC1042" s="212"/>
      <c r="BD1042" s="212"/>
      <c r="BE1042" s="212"/>
      <c r="BF1042" s="212"/>
      <c r="BG1042" s="214"/>
      <c r="BH1042" s="214"/>
      <c r="BI1042" s="227"/>
      <c r="BJ1042" s="227"/>
      <c r="BK1042" s="227"/>
      <c r="BL1042" s="214"/>
      <c r="BM1042" s="214"/>
      <c r="BN1042" s="214"/>
      <c r="BO1042" s="214"/>
      <c r="BP1042" s="214"/>
      <c r="BQ1042" s="214"/>
      <c r="BR1042" s="214"/>
      <c r="BS1042" s="214"/>
      <c r="BT1042" s="215"/>
      <c r="BU1042" s="216"/>
      <c r="BV1042" s="217"/>
      <c r="BW1042" s="213"/>
    </row>
    <row r="1043" spans="2:75" ht="15.75" customHeight="1">
      <c r="B1043" s="394" t="s">
        <v>638</v>
      </c>
      <c r="C1043" s="395">
        <v>33701828000126</v>
      </c>
      <c r="D1043" s="396" t="s">
        <v>18</v>
      </c>
      <c r="E1043" s="396" t="s">
        <v>916</v>
      </c>
      <c r="F1043" s="396" t="s">
        <v>961</v>
      </c>
      <c r="G1043" s="397" t="s">
        <v>1048</v>
      </c>
      <c r="H1043" s="397" t="s">
        <v>62</v>
      </c>
      <c r="I1043" s="397"/>
      <c r="J1043" s="397" t="s">
        <v>907</v>
      </c>
      <c r="K1043" s="398" t="s">
        <v>81</v>
      </c>
      <c r="L1043" s="399"/>
      <c r="M1043" s="399" t="s">
        <v>62</v>
      </c>
      <c r="N1043" s="398">
        <v>563341</v>
      </c>
      <c r="O1043" s="398" t="s">
        <v>1675</v>
      </c>
      <c r="P1043" s="402">
        <v>44172</v>
      </c>
      <c r="Q1043" s="403">
        <v>586876807.01999998</v>
      </c>
      <c r="R1043" s="403">
        <v>399593222.80880952</v>
      </c>
      <c r="S1043" s="398">
        <v>46</v>
      </c>
      <c r="T1043" s="400">
        <v>9.0869869716334817E-2</v>
      </c>
      <c r="U1043" s="400">
        <v>1.174692541928543</v>
      </c>
      <c r="V1043" s="400">
        <v>0.12962752843563985</v>
      </c>
      <c r="W1043" s="400">
        <v>1.2707832188110504</v>
      </c>
      <c r="X1043" s="400" t="s">
        <v>1781</v>
      </c>
      <c r="Y1043" s="400" t="s">
        <v>1781</v>
      </c>
      <c r="Z1043" s="400" t="s">
        <v>1781</v>
      </c>
      <c r="AA1043" s="400" t="s">
        <v>1781</v>
      </c>
      <c r="AB1043" s="400">
        <v>4.1570629786996036E-3</v>
      </c>
      <c r="AC1043" s="404">
        <v>5.9594879876352929</v>
      </c>
      <c r="AD1043" s="607" t="s">
        <v>62</v>
      </c>
      <c r="AE1043" s="401" t="s">
        <v>636</v>
      </c>
      <c r="AF1043" s="401" t="s">
        <v>636</v>
      </c>
      <c r="AG1043" s="405" t="s">
        <v>1027</v>
      </c>
      <c r="AH1043" s="405" t="s">
        <v>1019</v>
      </c>
      <c r="AI1043" s="405" t="s">
        <v>1797</v>
      </c>
      <c r="AJ1043" s="405" t="s">
        <v>1797</v>
      </c>
      <c r="AK1043" s="405" t="s">
        <v>1797</v>
      </c>
      <c r="AL1043" s="400">
        <v>6.0000000000000001E-3</v>
      </c>
      <c r="AM1043" s="400">
        <v>0.2</v>
      </c>
      <c r="AN1043" s="400" t="s">
        <v>103</v>
      </c>
      <c r="AO1043" s="401" t="s">
        <v>1678</v>
      </c>
      <c r="AP1043" s="401" t="s">
        <v>18</v>
      </c>
      <c r="AQ1043" s="407" t="s">
        <v>973</v>
      </c>
      <c r="AR1043" s="400">
        <v>1.9997999999999999E-3</v>
      </c>
      <c r="AS1043" s="400">
        <v>1.9997999999999999E-3</v>
      </c>
      <c r="AT1043" s="400"/>
      <c r="AX1043" s="226"/>
      <c r="AY1043" s="212"/>
      <c r="AZ1043" s="212"/>
      <c r="BA1043" s="212"/>
      <c r="BB1043" s="214"/>
      <c r="BC1043" s="212"/>
      <c r="BD1043" s="212"/>
      <c r="BE1043" s="212"/>
      <c r="BF1043" s="212"/>
      <c r="BG1043" s="214"/>
      <c r="BH1043" s="214"/>
      <c r="BI1043" s="227"/>
      <c r="BJ1043" s="227"/>
      <c r="BK1043" s="227"/>
      <c r="BL1043" s="214"/>
      <c r="BM1043" s="214"/>
      <c r="BN1043" s="214"/>
      <c r="BO1043" s="214"/>
      <c r="BP1043" s="214"/>
      <c r="BQ1043" s="214"/>
      <c r="BR1043" s="214"/>
      <c r="BS1043" s="214"/>
      <c r="BT1043" s="215"/>
      <c r="BU1043" s="216"/>
      <c r="BV1043" s="217"/>
      <c r="BW1043" s="213"/>
    </row>
    <row r="1044" spans="2:75" ht="15.75" customHeight="1">
      <c r="B1044" s="394" t="s">
        <v>1660</v>
      </c>
      <c r="C1044" s="395">
        <v>36352361000144</v>
      </c>
      <c r="D1044" s="396" t="s">
        <v>18</v>
      </c>
      <c r="E1044" s="396" t="s">
        <v>916</v>
      </c>
      <c r="F1044" s="396" t="s">
        <v>990</v>
      </c>
      <c r="G1044" s="397" t="s">
        <v>1048</v>
      </c>
      <c r="H1044" s="397" t="s">
        <v>62</v>
      </c>
      <c r="I1044" s="397"/>
      <c r="J1044" s="397" t="s">
        <v>904</v>
      </c>
      <c r="K1044" s="398" t="s">
        <v>81</v>
      </c>
      <c r="L1044" s="399"/>
      <c r="M1044" s="399" t="s">
        <v>62</v>
      </c>
      <c r="N1044" s="398">
        <v>641812</v>
      </c>
      <c r="O1044" s="398" t="s">
        <v>1675</v>
      </c>
      <c r="P1044" s="402">
        <v>44641</v>
      </c>
      <c r="Q1044" s="403">
        <v>42223906.950000003</v>
      </c>
      <c r="R1044" s="403" t="s">
        <v>1781</v>
      </c>
      <c r="S1044" s="398">
        <v>46</v>
      </c>
      <c r="T1044" s="400" t="s">
        <v>1781</v>
      </c>
      <c r="U1044" s="400" t="s">
        <v>1781</v>
      </c>
      <c r="V1044" s="400" t="s">
        <v>1781</v>
      </c>
      <c r="W1044" s="400" t="s">
        <v>1781</v>
      </c>
      <c r="X1044" s="400" t="s">
        <v>1781</v>
      </c>
      <c r="Y1044" s="400" t="s">
        <v>1781</v>
      </c>
      <c r="Z1044" s="400" t="s">
        <v>1781</v>
      </c>
      <c r="AA1044" s="400" t="s">
        <v>1781</v>
      </c>
      <c r="AB1044" s="400" t="s">
        <v>1781</v>
      </c>
      <c r="AC1044" s="404" t="s">
        <v>1781</v>
      </c>
      <c r="AD1044" s="607">
        <v>30676315000114</v>
      </c>
      <c r="AE1044" s="401" t="s">
        <v>621</v>
      </c>
      <c r="AF1044" s="401" t="s">
        <v>1028</v>
      </c>
      <c r="AG1044" s="405" t="s">
        <v>1836</v>
      </c>
      <c r="AH1044" s="405" t="s">
        <v>1024</v>
      </c>
      <c r="AI1044" s="405">
        <v>1000</v>
      </c>
      <c r="AJ1044" s="405">
        <v>100</v>
      </c>
      <c r="AK1044" s="405">
        <v>100</v>
      </c>
      <c r="AL1044" s="400">
        <v>8.0000000000000002E-3</v>
      </c>
      <c r="AM1044" s="400" t="s">
        <v>62</v>
      </c>
      <c r="AN1044" s="400" t="s">
        <v>103</v>
      </c>
      <c r="AO1044" s="401" t="s">
        <v>1678</v>
      </c>
      <c r="AP1044" s="401" t="s">
        <v>18</v>
      </c>
      <c r="AQ1044" s="407" t="s">
        <v>973</v>
      </c>
      <c r="AR1044" s="400">
        <v>1.5999999999999999E-3</v>
      </c>
      <c r="AS1044" s="400">
        <v>1.5999999999999999E-3</v>
      </c>
      <c r="AT1044" s="400"/>
      <c r="AX1044" s="226"/>
      <c r="AY1044" s="212"/>
      <c r="AZ1044" s="212"/>
      <c r="BA1044" s="212"/>
      <c r="BB1044" s="214"/>
      <c r="BC1044" s="212"/>
      <c r="BD1044" s="212"/>
      <c r="BE1044" s="212"/>
      <c r="BF1044" s="212"/>
      <c r="BG1044" s="214"/>
      <c r="BH1044" s="214"/>
      <c r="BI1044" s="227"/>
      <c r="BJ1044" s="227"/>
      <c r="BK1044" s="227"/>
      <c r="BL1044" s="214"/>
      <c r="BM1044" s="214"/>
      <c r="BN1044" s="214"/>
      <c r="BO1044" s="214"/>
      <c r="BP1044" s="214"/>
      <c r="BQ1044" s="214"/>
      <c r="BR1044" s="214"/>
      <c r="BS1044" s="214"/>
      <c r="BT1044" s="215"/>
      <c r="BU1044" s="216"/>
      <c r="BV1044" s="217"/>
      <c r="BW1044" s="213"/>
    </row>
    <row r="1045" spans="2:75" ht="15.75" customHeight="1">
      <c r="B1045" s="394" t="s">
        <v>1555</v>
      </c>
      <c r="C1045" s="395">
        <v>22759995000101</v>
      </c>
      <c r="D1045" s="396" t="s">
        <v>18</v>
      </c>
      <c r="E1045" s="396" t="s">
        <v>917</v>
      </c>
      <c r="F1045" s="396" t="s">
        <v>990</v>
      </c>
      <c r="G1045" s="397" t="s">
        <v>1048</v>
      </c>
      <c r="H1045" s="397" t="s">
        <v>62</v>
      </c>
      <c r="I1045" s="397"/>
      <c r="J1045" s="397" t="s">
        <v>904</v>
      </c>
      <c r="K1045" s="398" t="s">
        <v>81</v>
      </c>
      <c r="L1045" s="399"/>
      <c r="M1045" s="399" t="s">
        <v>62</v>
      </c>
      <c r="N1045" s="398">
        <v>440779</v>
      </c>
      <c r="O1045" s="398" t="s">
        <v>1675</v>
      </c>
      <c r="P1045" s="402">
        <v>42865</v>
      </c>
      <c r="Q1045" s="403">
        <v>66000626.090000004</v>
      </c>
      <c r="R1045" s="403">
        <v>66566386.478888907</v>
      </c>
      <c r="S1045" s="398">
        <v>46</v>
      </c>
      <c r="T1045" s="400">
        <v>5.7540833652069301E-2</v>
      </c>
      <c r="U1045" s="400">
        <v>0.74384158751892904</v>
      </c>
      <c r="V1045" s="400">
        <v>9.456618459623245E-2</v>
      </c>
      <c r="W1045" s="400">
        <v>0.92706481333204072</v>
      </c>
      <c r="X1045" s="400">
        <v>0.18671126476395705</v>
      </c>
      <c r="Y1045" s="400">
        <v>1.4158654387761158</v>
      </c>
      <c r="Z1045" s="400">
        <v>0.24350502844929323</v>
      </c>
      <c r="AA1045" s="400">
        <v>1.3841615231778475</v>
      </c>
      <c r="AB1045" s="400">
        <v>3.2843743782381314E-2</v>
      </c>
      <c r="AC1045" s="404">
        <v>-0.19002803530919865</v>
      </c>
      <c r="AD1045" s="607" t="s">
        <v>62</v>
      </c>
      <c r="AE1045" s="401" t="s">
        <v>636</v>
      </c>
      <c r="AF1045" s="401" t="s">
        <v>636</v>
      </c>
      <c r="AG1045" s="405" t="s">
        <v>1027</v>
      </c>
      <c r="AH1045" s="405" t="s">
        <v>1024</v>
      </c>
      <c r="AI1045" s="405">
        <v>1000</v>
      </c>
      <c r="AJ1045" s="405">
        <v>1000</v>
      </c>
      <c r="AK1045" s="405">
        <v>1000</v>
      </c>
      <c r="AL1045" s="400">
        <v>8.0000000000000002E-3</v>
      </c>
      <c r="AM1045" s="400" t="s">
        <v>62</v>
      </c>
      <c r="AN1045" s="400" t="s">
        <v>932</v>
      </c>
      <c r="AO1045" s="401" t="s">
        <v>1678</v>
      </c>
      <c r="AP1045" s="401" t="s">
        <v>18</v>
      </c>
      <c r="AQ1045" s="407" t="s">
        <v>973</v>
      </c>
      <c r="AR1045" s="400">
        <v>3.3600000000000001E-3</v>
      </c>
      <c r="AS1045" s="400">
        <v>3.3600000000000001E-3</v>
      </c>
      <c r="AT1045" s="400"/>
      <c r="AX1045" s="226"/>
      <c r="AY1045" s="212"/>
      <c r="AZ1045" s="212"/>
      <c r="BA1045" s="212"/>
      <c r="BB1045" s="214"/>
      <c r="BC1045" s="212"/>
      <c r="BD1045" s="212"/>
      <c r="BE1045" s="212"/>
      <c r="BF1045" s="212"/>
      <c r="BG1045" s="214"/>
      <c r="BH1045" s="214"/>
      <c r="BI1045" s="227"/>
      <c r="BJ1045" s="227"/>
      <c r="BK1045" s="227"/>
      <c r="BL1045" s="214"/>
      <c r="BM1045" s="214"/>
      <c r="BN1045" s="214"/>
      <c r="BO1045" s="214"/>
      <c r="BP1045" s="214"/>
      <c r="BQ1045" s="214"/>
      <c r="BR1045" s="214"/>
      <c r="BS1045" s="214"/>
      <c r="BT1045" s="215"/>
      <c r="BU1045" s="216"/>
      <c r="BV1045" s="217"/>
      <c r="BW1045" s="213"/>
    </row>
    <row r="1046" spans="2:75" ht="15.75" customHeight="1">
      <c r="B1046" s="394" t="s">
        <v>1590</v>
      </c>
      <c r="C1046" s="395">
        <v>28849591000195</v>
      </c>
      <c r="D1046" s="396" t="s">
        <v>18</v>
      </c>
      <c r="E1046" s="396" t="s">
        <v>917</v>
      </c>
      <c r="F1046" s="396" t="s">
        <v>990</v>
      </c>
      <c r="G1046" s="397" t="s">
        <v>1048</v>
      </c>
      <c r="H1046" s="397" t="s">
        <v>62</v>
      </c>
      <c r="I1046" s="397"/>
      <c r="J1046" s="397" t="s">
        <v>904</v>
      </c>
      <c r="K1046" s="398" t="s">
        <v>81</v>
      </c>
      <c r="L1046" s="399"/>
      <c r="M1046" s="399" t="s">
        <v>62</v>
      </c>
      <c r="N1046" s="398">
        <v>453919</v>
      </c>
      <c r="O1046" s="398" t="s">
        <v>1675</v>
      </c>
      <c r="P1046" s="402">
        <v>43053</v>
      </c>
      <c r="Q1046" s="403">
        <v>6631707.3399999999</v>
      </c>
      <c r="R1046" s="403">
        <v>6502539.0018253997</v>
      </c>
      <c r="S1046" s="398">
        <v>46</v>
      </c>
      <c r="T1046" s="400">
        <v>6.639144718486234E-2</v>
      </c>
      <c r="U1046" s="400">
        <v>0.85825519613220169</v>
      </c>
      <c r="V1046" s="400">
        <v>9.6392191216870815E-2</v>
      </c>
      <c r="W1046" s="400">
        <v>0.94496578389707941</v>
      </c>
      <c r="X1046" s="400">
        <v>0.17240452960654307</v>
      </c>
      <c r="Y1046" s="400">
        <v>1.3073748671080696</v>
      </c>
      <c r="Z1046" s="400">
        <v>0.19109154264253148</v>
      </c>
      <c r="AA1046" s="400">
        <v>1.0862262780153222</v>
      </c>
      <c r="AB1046" s="400">
        <v>2.0418729139828104E-2</v>
      </c>
      <c r="AC1046" s="404">
        <v>-0.24011344174062915</v>
      </c>
      <c r="AD1046" s="607" t="s">
        <v>62</v>
      </c>
      <c r="AE1046" s="401" t="s">
        <v>674</v>
      </c>
      <c r="AF1046" s="401" t="s">
        <v>1045</v>
      </c>
      <c r="AG1046" s="405" t="s">
        <v>1045</v>
      </c>
      <c r="AH1046" s="405" t="s">
        <v>1024</v>
      </c>
      <c r="AI1046" s="405">
        <v>100</v>
      </c>
      <c r="AJ1046" s="405">
        <v>100</v>
      </c>
      <c r="AK1046" s="405">
        <v>100</v>
      </c>
      <c r="AL1046" s="400">
        <v>1.1000000000000001E-2</v>
      </c>
      <c r="AM1046" s="400" t="s">
        <v>62</v>
      </c>
      <c r="AN1046" s="400" t="s">
        <v>103</v>
      </c>
      <c r="AO1046" s="401" t="s">
        <v>1678</v>
      </c>
      <c r="AP1046" s="401" t="s">
        <v>24</v>
      </c>
      <c r="AQ1046" s="407" t="s">
        <v>969</v>
      </c>
      <c r="AR1046" s="400">
        <v>2.9333333333333329E-3</v>
      </c>
      <c r="AS1046" s="400">
        <v>2.9333333333333329E-3</v>
      </c>
      <c r="AT1046" s="400"/>
      <c r="AX1046" s="226"/>
      <c r="AY1046" s="212"/>
      <c r="AZ1046" s="212"/>
      <c r="BA1046" s="212"/>
      <c r="BB1046" s="214"/>
      <c r="BC1046" s="212"/>
      <c r="BD1046" s="212"/>
      <c r="BE1046" s="212"/>
      <c r="BF1046" s="212"/>
      <c r="BG1046" s="214"/>
      <c r="BH1046" s="214"/>
      <c r="BI1046" s="227"/>
      <c r="BJ1046" s="227"/>
      <c r="BK1046" s="227"/>
      <c r="BL1046" s="214"/>
      <c r="BM1046" s="214"/>
      <c r="BN1046" s="214"/>
      <c r="BO1046" s="214"/>
      <c r="BP1046" s="214"/>
      <c r="BQ1046" s="214"/>
      <c r="BR1046" s="214"/>
      <c r="BS1046" s="214"/>
      <c r="BT1046" s="215"/>
      <c r="BU1046" s="216"/>
      <c r="BV1046" s="217"/>
      <c r="BW1046" s="213"/>
    </row>
    <row r="1047" spans="2:75" ht="15.75" customHeight="1">
      <c r="B1047" s="394" t="s">
        <v>813</v>
      </c>
      <c r="C1047" s="395">
        <v>32743384000129</v>
      </c>
      <c r="D1047" s="396" t="s">
        <v>24</v>
      </c>
      <c r="E1047" s="396" t="s">
        <v>911</v>
      </c>
      <c r="F1047" s="396" t="s">
        <v>915</v>
      </c>
      <c r="G1047" s="397" t="s">
        <v>62</v>
      </c>
      <c r="H1047" s="397" t="s">
        <v>1183</v>
      </c>
      <c r="I1047" s="397" t="s">
        <v>62</v>
      </c>
      <c r="J1047" s="397"/>
      <c r="K1047" s="398" t="s">
        <v>81</v>
      </c>
      <c r="L1047" s="399"/>
      <c r="M1047" s="399" t="s">
        <v>1775</v>
      </c>
      <c r="N1047" s="398">
        <v>507865</v>
      </c>
      <c r="O1047" s="398" t="s">
        <v>1675</v>
      </c>
      <c r="P1047" s="402">
        <v>43738</v>
      </c>
      <c r="Q1047" s="403">
        <v>41763729.859999999</v>
      </c>
      <c r="R1047" s="403">
        <v>55311915.948531747</v>
      </c>
      <c r="S1047" s="398">
        <v>46</v>
      </c>
      <c r="T1047" s="400">
        <v>4.4159004271345337E-2</v>
      </c>
      <c r="U1047" s="400">
        <v>0.57085206723054516</v>
      </c>
      <c r="V1047" s="400">
        <v>3.1031711341810819E-2</v>
      </c>
      <c r="W1047" s="400">
        <v>0.30421453297816309</v>
      </c>
      <c r="X1047" s="400">
        <v>6.7333569574669738E-2</v>
      </c>
      <c r="Y1047" s="400">
        <v>0.51060268993799629</v>
      </c>
      <c r="Z1047" s="400" t="s">
        <v>1781</v>
      </c>
      <c r="AA1047" s="400" t="s">
        <v>1781</v>
      </c>
      <c r="AB1047" s="400">
        <v>5.4580021706091539E-2</v>
      </c>
      <c r="AC1047" s="404">
        <v>-1.1928413303928753</v>
      </c>
      <c r="AD1047" s="607" t="s">
        <v>62</v>
      </c>
      <c r="AE1047" s="401" t="s">
        <v>215</v>
      </c>
      <c r="AF1047" s="401" t="s">
        <v>1027</v>
      </c>
      <c r="AG1047" s="405" t="s">
        <v>1027</v>
      </c>
      <c r="AH1047" s="405" t="s">
        <v>1019</v>
      </c>
      <c r="AI1047" s="405">
        <v>500</v>
      </c>
      <c r="AJ1047" s="405">
        <v>500</v>
      </c>
      <c r="AK1047" s="405">
        <v>500</v>
      </c>
      <c r="AL1047" s="400">
        <v>0.01</v>
      </c>
      <c r="AM1047" s="400" t="s">
        <v>62</v>
      </c>
      <c r="AN1047" s="400" t="s">
        <v>1086</v>
      </c>
      <c r="AO1047" s="401" t="s">
        <v>1678</v>
      </c>
      <c r="AP1047" s="401" t="s">
        <v>24</v>
      </c>
      <c r="AQ1047" s="407" t="s">
        <v>966</v>
      </c>
      <c r="AR1047" s="400">
        <v>2.6666666666666666E-3</v>
      </c>
      <c r="AS1047" s="400">
        <v>2.6666666666666666E-3</v>
      </c>
      <c r="AT1047" s="400"/>
      <c r="AX1047" s="226"/>
      <c r="AY1047" s="212"/>
      <c r="AZ1047" s="212"/>
      <c r="BA1047" s="212"/>
      <c r="BB1047" s="214"/>
      <c r="BC1047" s="212"/>
      <c r="BD1047" s="212"/>
      <c r="BE1047" s="212"/>
      <c r="BF1047" s="212"/>
      <c r="BG1047" s="214"/>
      <c r="BH1047" s="214"/>
      <c r="BI1047" s="227"/>
      <c r="BJ1047" s="227"/>
      <c r="BK1047" s="227"/>
      <c r="BL1047" s="214"/>
      <c r="BM1047" s="214"/>
      <c r="BN1047" s="214"/>
      <c r="BO1047" s="214"/>
      <c r="BP1047" s="214"/>
      <c r="BQ1047" s="214"/>
      <c r="BR1047" s="214"/>
      <c r="BS1047" s="214"/>
      <c r="BT1047" s="215"/>
      <c r="BU1047" s="216"/>
      <c r="BV1047" s="217"/>
      <c r="BW1047" s="213"/>
    </row>
    <row r="1048" spans="2:75" ht="15.75" customHeight="1">
      <c r="B1048" s="394" t="s">
        <v>1599</v>
      </c>
      <c r="C1048" s="395">
        <v>18679873000138</v>
      </c>
      <c r="D1048" s="396" t="s">
        <v>24</v>
      </c>
      <c r="E1048" s="396" t="s">
        <v>912</v>
      </c>
      <c r="F1048" s="396" t="s">
        <v>915</v>
      </c>
      <c r="G1048" s="397" t="s">
        <v>62</v>
      </c>
      <c r="H1048" s="397" t="s">
        <v>1693</v>
      </c>
      <c r="I1048" s="397" t="s">
        <v>62</v>
      </c>
      <c r="J1048" s="397" t="s">
        <v>907</v>
      </c>
      <c r="K1048" s="398" t="s">
        <v>81</v>
      </c>
      <c r="L1048" s="399"/>
      <c r="M1048" s="399" t="s">
        <v>1775</v>
      </c>
      <c r="N1048" s="398">
        <v>357308</v>
      </c>
      <c r="O1048" s="398" t="s">
        <v>1675</v>
      </c>
      <c r="P1048" s="402">
        <v>41607</v>
      </c>
      <c r="Q1048" s="403">
        <v>11292521.51</v>
      </c>
      <c r="R1048" s="403">
        <v>16211731.154285714</v>
      </c>
      <c r="S1048" s="398">
        <v>48</v>
      </c>
      <c r="T1048" s="400">
        <v>-3.5237002928112382E-4</v>
      </c>
      <c r="U1048" s="400">
        <v>-4.5551561445814513E-3</v>
      </c>
      <c r="V1048" s="400">
        <v>7.0054586427387378E-2</v>
      </c>
      <c r="W1048" s="400">
        <v>0.68676919098147293</v>
      </c>
      <c r="X1048" s="400">
        <v>6.166650443876609E-2</v>
      </c>
      <c r="Y1048" s="400">
        <v>0.46762830553026996</v>
      </c>
      <c r="Z1048" s="400">
        <v>0.49593988529321886</v>
      </c>
      <c r="AA1048" s="400">
        <v>2.8190830858963367</v>
      </c>
      <c r="AB1048" s="400">
        <v>0.15921744435591115</v>
      </c>
      <c r="AC1048" s="404">
        <v>-0.10570167150168927</v>
      </c>
      <c r="AD1048" s="607">
        <v>22187896000100</v>
      </c>
      <c r="AE1048" s="401" t="s">
        <v>282</v>
      </c>
      <c r="AF1048" s="401" t="s">
        <v>1023</v>
      </c>
      <c r="AG1048" s="405" t="s">
        <v>96</v>
      </c>
      <c r="AH1048" s="405" t="s">
        <v>1348</v>
      </c>
      <c r="AI1048" s="405">
        <v>500000</v>
      </c>
      <c r="AJ1048" s="405">
        <v>100000</v>
      </c>
      <c r="AK1048" s="405">
        <v>500000</v>
      </c>
      <c r="AL1048" s="400">
        <v>0</v>
      </c>
      <c r="AM1048" s="400" t="s">
        <v>62</v>
      </c>
      <c r="AN1048" s="400" t="s">
        <v>103</v>
      </c>
      <c r="AO1048" s="401" t="s">
        <v>1678</v>
      </c>
      <c r="AP1048" s="401" t="s">
        <v>24</v>
      </c>
      <c r="AQ1048" s="407" t="s">
        <v>977</v>
      </c>
      <c r="AR1048" s="400">
        <v>2.6666666666666666E-3</v>
      </c>
      <c r="AS1048" s="400">
        <v>2.6666666666666666E-3</v>
      </c>
      <c r="AT1048" s="400"/>
      <c r="AX1048" s="226"/>
      <c r="AY1048" s="212"/>
      <c r="AZ1048" s="212"/>
      <c r="BA1048" s="212"/>
      <c r="BB1048" s="214"/>
      <c r="BC1048" s="212"/>
      <c r="BD1048" s="212"/>
      <c r="BE1048" s="212"/>
      <c r="BF1048" s="212"/>
      <c r="BG1048" s="214"/>
      <c r="BH1048" s="214"/>
      <c r="BI1048" s="227"/>
      <c r="BJ1048" s="227"/>
      <c r="BK1048" s="227"/>
      <c r="BL1048" s="214"/>
      <c r="BM1048" s="214"/>
      <c r="BN1048" s="214"/>
      <c r="BO1048" s="214"/>
      <c r="BP1048" s="214"/>
      <c r="BQ1048" s="214"/>
      <c r="BR1048" s="214"/>
      <c r="BS1048" s="214"/>
      <c r="BT1048" s="215"/>
      <c r="BU1048" s="216"/>
      <c r="BV1048" s="217"/>
      <c r="BW1048" s="213"/>
    </row>
    <row r="1049" spans="2:75" ht="15.75" customHeight="1">
      <c r="B1049" s="394" t="s">
        <v>872</v>
      </c>
      <c r="C1049" s="395">
        <v>11145210000194</v>
      </c>
      <c r="D1049" s="396" t="s">
        <v>27</v>
      </c>
      <c r="E1049" s="396" t="s">
        <v>903</v>
      </c>
      <c r="F1049" s="396"/>
      <c r="G1049" s="397"/>
      <c r="H1049" s="397" t="s">
        <v>62</v>
      </c>
      <c r="I1049" s="397" t="s">
        <v>62</v>
      </c>
      <c r="J1049" s="397" t="s">
        <v>907</v>
      </c>
      <c r="K1049" s="398"/>
      <c r="L1049" s="399"/>
      <c r="M1049" s="399" t="s">
        <v>62</v>
      </c>
      <c r="N1049" s="398">
        <v>235911</v>
      </c>
      <c r="O1049" s="398" t="s">
        <v>1675</v>
      </c>
      <c r="P1049" s="402">
        <v>40085</v>
      </c>
      <c r="Q1049" s="403">
        <v>10981864.710000001</v>
      </c>
      <c r="R1049" s="403">
        <v>13775608.597539684</v>
      </c>
      <c r="S1049" s="398">
        <v>50</v>
      </c>
      <c r="T1049" s="400">
        <v>-0.20166146812842656</v>
      </c>
      <c r="U1049" s="400">
        <v>-2.6069171590573958</v>
      </c>
      <c r="V1049" s="400">
        <v>-0.17251722455941532</v>
      </c>
      <c r="W1049" s="400">
        <v>-1.6912456526146868</v>
      </c>
      <c r="X1049" s="400">
        <v>-1.8722929161201218E-3</v>
      </c>
      <c r="Y1049" s="400">
        <v>-1.41979373046996E-2</v>
      </c>
      <c r="Z1049" s="400">
        <v>0.39419217778532922</v>
      </c>
      <c r="AA1049" s="400">
        <v>2.2407161310089889</v>
      </c>
      <c r="AB1049" s="400">
        <v>0.18881150978887676</v>
      </c>
      <c r="AC1049" s="404">
        <v>-1.4230115343211611</v>
      </c>
      <c r="AD1049" s="607" t="s">
        <v>62</v>
      </c>
      <c r="AE1049" s="401" t="s">
        <v>873</v>
      </c>
      <c r="AF1049" s="401" t="s">
        <v>1028</v>
      </c>
      <c r="AG1049" s="405" t="s">
        <v>1836</v>
      </c>
      <c r="AH1049" s="405" t="s">
        <v>1019</v>
      </c>
      <c r="AI1049" s="405">
        <v>100000</v>
      </c>
      <c r="AJ1049" s="405">
        <v>20000</v>
      </c>
      <c r="AK1049" s="405">
        <v>100000</v>
      </c>
      <c r="AL1049" s="400">
        <v>1.6E-2</v>
      </c>
      <c r="AM1049" s="400">
        <v>0.15</v>
      </c>
      <c r="AN1049" s="400" t="s">
        <v>1798</v>
      </c>
      <c r="AO1049" s="401" t="s">
        <v>1678</v>
      </c>
      <c r="AP1049" s="401" t="s">
        <v>1021</v>
      </c>
      <c r="AQ1049" s="407" t="s">
        <v>985</v>
      </c>
      <c r="AR1049" s="400">
        <v>4.2671999999999996E-3</v>
      </c>
      <c r="AS1049" s="400">
        <v>4.2671999999999996E-3</v>
      </c>
      <c r="AT1049" s="400"/>
      <c r="AX1049" s="226"/>
      <c r="AY1049" s="212"/>
      <c r="AZ1049" s="212"/>
      <c r="BA1049" s="212"/>
      <c r="BB1049" s="214"/>
      <c r="BC1049" s="212"/>
      <c r="BD1049" s="212"/>
      <c r="BE1049" s="212"/>
      <c r="BF1049" s="212"/>
      <c r="BG1049" s="214"/>
      <c r="BH1049" s="214"/>
      <c r="BI1049" s="227"/>
      <c r="BJ1049" s="227"/>
      <c r="BK1049" s="227"/>
      <c r="BL1049" s="214"/>
      <c r="BM1049" s="214"/>
      <c r="BN1049" s="214"/>
      <c r="BO1049" s="214"/>
      <c r="BP1049" s="214"/>
      <c r="BQ1049" s="214"/>
      <c r="BR1049" s="214"/>
      <c r="BS1049" s="214"/>
      <c r="BT1049" s="215"/>
      <c r="BU1049" s="216"/>
      <c r="BV1049" s="217"/>
      <c r="BW1049" s="213"/>
    </row>
    <row r="1050" spans="2:75" ht="15.75" customHeight="1">
      <c r="B1050" s="394" t="s">
        <v>857</v>
      </c>
      <c r="C1050" s="395">
        <v>19496576000110</v>
      </c>
      <c r="D1050" s="396" t="s">
        <v>27</v>
      </c>
      <c r="E1050" s="396" t="s">
        <v>910</v>
      </c>
      <c r="F1050" s="396"/>
      <c r="G1050" s="397"/>
      <c r="H1050" s="397" t="s">
        <v>1183</v>
      </c>
      <c r="I1050" s="397" t="s">
        <v>62</v>
      </c>
      <c r="J1050" s="397" t="s">
        <v>904</v>
      </c>
      <c r="K1050" s="398" t="s">
        <v>81</v>
      </c>
      <c r="L1050" s="399"/>
      <c r="M1050" s="399" t="s">
        <v>1775</v>
      </c>
      <c r="N1050" s="398">
        <v>375756</v>
      </c>
      <c r="O1050" s="398" t="s">
        <v>1675</v>
      </c>
      <c r="P1050" s="402">
        <v>41705</v>
      </c>
      <c r="Q1050" s="403">
        <v>190520779.27000001</v>
      </c>
      <c r="R1050" s="403">
        <v>217975140.24440476</v>
      </c>
      <c r="S1050" s="398">
        <v>51</v>
      </c>
      <c r="T1050" s="400">
        <v>5.8407557884210703E-2</v>
      </c>
      <c r="U1050" s="400">
        <v>0.75504590083624223</v>
      </c>
      <c r="V1050" s="400">
        <v>-2.2763571860069609E-2</v>
      </c>
      <c r="W1050" s="400">
        <v>-0.22315911958730636</v>
      </c>
      <c r="X1050" s="400">
        <v>8.4096283021078078E-2</v>
      </c>
      <c r="Y1050" s="400">
        <v>0.63771739112585313</v>
      </c>
      <c r="Z1050" s="400">
        <v>0.14917148335829467</v>
      </c>
      <c r="AA1050" s="400">
        <v>0.84793907105254018</v>
      </c>
      <c r="AB1050" s="400">
        <v>0.17060623148572948</v>
      </c>
      <c r="AC1050" s="404">
        <v>-0.61939437125081864</v>
      </c>
      <c r="AD1050" s="607">
        <v>19418024000193</v>
      </c>
      <c r="AE1050" s="401" t="s">
        <v>520</v>
      </c>
      <c r="AF1050" s="401" t="s">
        <v>1028</v>
      </c>
      <c r="AG1050" s="405" t="s">
        <v>1836</v>
      </c>
      <c r="AH1050" s="405" t="s">
        <v>1024</v>
      </c>
      <c r="AI1050" s="405">
        <v>50000</v>
      </c>
      <c r="AJ1050" s="405">
        <v>10000</v>
      </c>
      <c r="AK1050" s="405">
        <v>10000</v>
      </c>
      <c r="AL1050" s="400">
        <v>0.02</v>
      </c>
      <c r="AM1050" s="400">
        <v>0.15</v>
      </c>
      <c r="AN1050" s="400" t="s">
        <v>62</v>
      </c>
      <c r="AO1050" s="401" t="s">
        <v>1678</v>
      </c>
      <c r="AP1050" s="401" t="s">
        <v>24</v>
      </c>
      <c r="AQ1050" s="407" t="s">
        <v>966</v>
      </c>
      <c r="AR1050" s="400">
        <v>3.3333333333333331E-3</v>
      </c>
      <c r="AS1050" s="400">
        <v>3.3333333333333331E-3</v>
      </c>
      <c r="AT1050" s="400"/>
      <c r="AW1050" s="226"/>
      <c r="AX1050" s="226"/>
      <c r="AY1050" s="212"/>
      <c r="AZ1050" s="212"/>
      <c r="BA1050" s="212"/>
      <c r="BB1050" s="214"/>
      <c r="BC1050" s="212"/>
      <c r="BD1050" s="212"/>
      <c r="BE1050" s="212"/>
      <c r="BF1050" s="212"/>
      <c r="BG1050" s="214"/>
      <c r="BH1050" s="214"/>
      <c r="BI1050" s="227"/>
      <c r="BJ1050" s="227"/>
      <c r="BK1050" s="227"/>
      <c r="BL1050" s="249"/>
      <c r="BM1050" s="214"/>
      <c r="BN1050" s="214"/>
      <c r="BO1050" s="214"/>
      <c r="BP1050" s="214"/>
      <c r="BQ1050" s="214"/>
      <c r="BR1050" s="214"/>
      <c r="BS1050" s="214"/>
      <c r="BT1050" s="215"/>
      <c r="BU1050" s="216"/>
      <c r="BV1050" s="217"/>
      <c r="BW1050" s="213"/>
    </row>
    <row r="1051" spans="2:75" ht="15.75" customHeight="1">
      <c r="B1051" s="394" t="s">
        <v>856</v>
      </c>
      <c r="C1051" s="395">
        <v>12823624000198</v>
      </c>
      <c r="D1051" s="396" t="s">
        <v>27</v>
      </c>
      <c r="E1051" s="396" t="s">
        <v>910</v>
      </c>
      <c r="F1051" s="396"/>
      <c r="G1051" s="397"/>
      <c r="H1051" s="397" t="s">
        <v>1183</v>
      </c>
      <c r="I1051" s="397" t="s">
        <v>62</v>
      </c>
      <c r="J1051" s="397" t="s">
        <v>904</v>
      </c>
      <c r="K1051" s="398" t="s">
        <v>81</v>
      </c>
      <c r="L1051" s="399"/>
      <c r="M1051" s="399" t="s">
        <v>1775</v>
      </c>
      <c r="N1051" s="398">
        <v>265519</v>
      </c>
      <c r="O1051" s="398" t="s">
        <v>1675</v>
      </c>
      <c r="P1051" s="402">
        <v>40532</v>
      </c>
      <c r="Q1051" s="403">
        <v>337243672.35000002</v>
      </c>
      <c r="R1051" s="403">
        <v>374175326.75158757</v>
      </c>
      <c r="S1051" s="398">
        <v>52</v>
      </c>
      <c r="T1051" s="400">
        <v>5.8983020011032616E-2</v>
      </c>
      <c r="U1051" s="400">
        <v>0.7624850120691542</v>
      </c>
      <c r="V1051" s="400">
        <v>-2.2118158588095072E-2</v>
      </c>
      <c r="W1051" s="400">
        <v>-0.21683191143081978</v>
      </c>
      <c r="X1051" s="400">
        <v>8.5680307380143095E-2</v>
      </c>
      <c r="Y1051" s="400">
        <v>0.64972933559537926</v>
      </c>
      <c r="Z1051" s="400">
        <v>0.15448125574441196</v>
      </c>
      <c r="AA1051" s="400">
        <v>0.87812153866111464</v>
      </c>
      <c r="AB1051" s="400">
        <v>0.16985324048072889</v>
      </c>
      <c r="AC1051" s="404">
        <v>-0.61900543731340751</v>
      </c>
      <c r="AD1051" s="607">
        <v>15174615000101</v>
      </c>
      <c r="AE1051" s="401" t="s">
        <v>520</v>
      </c>
      <c r="AF1051" s="401" t="s">
        <v>1028</v>
      </c>
      <c r="AG1051" s="405" t="s">
        <v>1836</v>
      </c>
      <c r="AH1051" s="405" t="s">
        <v>1019</v>
      </c>
      <c r="AI1051" s="405">
        <v>50000</v>
      </c>
      <c r="AJ1051" s="405">
        <v>10000</v>
      </c>
      <c r="AK1051" s="405">
        <v>10000</v>
      </c>
      <c r="AL1051" s="400">
        <v>0.02</v>
      </c>
      <c r="AM1051" s="400">
        <v>0.15</v>
      </c>
      <c r="AN1051" s="400" t="s">
        <v>1798</v>
      </c>
      <c r="AO1051" s="401" t="s">
        <v>1678</v>
      </c>
      <c r="AP1051" s="401" t="s">
        <v>1021</v>
      </c>
      <c r="AQ1051" s="407" t="s">
        <v>957</v>
      </c>
      <c r="AR1051" s="400">
        <v>3.3333333333333331E-3</v>
      </c>
      <c r="AS1051" s="400">
        <v>3.3333333333333331E-3</v>
      </c>
      <c r="AT1051" s="400"/>
      <c r="AW1051" s="226"/>
      <c r="AX1051" s="226"/>
      <c r="AY1051" s="212"/>
      <c r="AZ1051" s="212"/>
      <c r="BA1051" s="212"/>
      <c r="BB1051" s="214"/>
      <c r="BC1051" s="212"/>
      <c r="BD1051" s="212"/>
      <c r="BE1051" s="212"/>
      <c r="BF1051" s="212"/>
      <c r="BG1051" s="214"/>
      <c r="BH1051" s="214"/>
      <c r="BI1051" s="227"/>
      <c r="BJ1051" s="227"/>
      <c r="BK1051" s="227"/>
      <c r="BL1051" s="249"/>
      <c r="BM1051" s="214"/>
      <c r="BN1051" s="214"/>
      <c r="BO1051" s="214"/>
      <c r="BP1051" s="214"/>
      <c r="BQ1051" s="214"/>
      <c r="BR1051" s="214"/>
      <c r="BS1051" s="214"/>
      <c r="BT1051" s="215"/>
      <c r="BU1051" s="216"/>
      <c r="BV1051" s="217"/>
      <c r="BW1051" s="213"/>
    </row>
    <row r="1052" spans="2:75" ht="15.75" customHeight="1">
      <c r="B1052" s="394" t="s">
        <v>518</v>
      </c>
      <c r="C1052" s="395">
        <v>33146540000137</v>
      </c>
      <c r="D1052" s="396" t="s">
        <v>27</v>
      </c>
      <c r="E1052" s="396" t="s">
        <v>910</v>
      </c>
      <c r="F1052" s="396"/>
      <c r="G1052" s="397"/>
      <c r="H1052" s="397" t="s">
        <v>1183</v>
      </c>
      <c r="I1052" s="397" t="s">
        <v>62</v>
      </c>
      <c r="J1052" s="397" t="s">
        <v>904</v>
      </c>
      <c r="K1052" s="398" t="s">
        <v>81</v>
      </c>
      <c r="L1052" s="399"/>
      <c r="M1052" s="399" t="s">
        <v>1775</v>
      </c>
      <c r="N1052" s="398">
        <v>499374</v>
      </c>
      <c r="O1052" s="398" t="s">
        <v>1675</v>
      </c>
      <c r="P1052" s="402">
        <v>43612</v>
      </c>
      <c r="Q1052" s="403">
        <v>113015929.09</v>
      </c>
      <c r="R1052" s="403">
        <v>103699329.19892855</v>
      </c>
      <c r="S1052" s="398">
        <v>53</v>
      </c>
      <c r="T1052" s="400">
        <v>5.923408712326883E-2</v>
      </c>
      <c r="U1052" s="400">
        <v>0.76573060563265427</v>
      </c>
      <c r="V1052" s="400">
        <v>-2.1270786078095072E-2</v>
      </c>
      <c r="W1052" s="400">
        <v>-0.20852482744345177</v>
      </c>
      <c r="X1052" s="400">
        <v>8.2593519874638144E-2</v>
      </c>
      <c r="Y1052" s="400">
        <v>0.62632166519361954</v>
      </c>
      <c r="Z1052" s="400">
        <v>0.15554817835800661</v>
      </c>
      <c r="AA1052" s="400">
        <v>0.88418627268057481</v>
      </c>
      <c r="AB1052" s="400">
        <v>0.1678842881159455</v>
      </c>
      <c r="AC1052" s="404">
        <v>-0.62307725140095338</v>
      </c>
      <c r="AD1052" s="607">
        <v>32786258000151</v>
      </c>
      <c r="AE1052" s="401" t="s">
        <v>107</v>
      </c>
      <c r="AF1052" s="401" t="s">
        <v>1018</v>
      </c>
      <c r="AG1052" s="405" t="s">
        <v>1835</v>
      </c>
      <c r="AH1052" s="405" t="s">
        <v>1019</v>
      </c>
      <c r="AI1052" s="405">
        <v>5000</v>
      </c>
      <c r="AJ1052" s="405">
        <v>5000</v>
      </c>
      <c r="AK1052" s="405">
        <v>0</v>
      </c>
      <c r="AL1052" s="400">
        <v>0</v>
      </c>
      <c r="AM1052" s="400" t="s">
        <v>62</v>
      </c>
      <c r="AN1052" s="400" t="s">
        <v>62</v>
      </c>
      <c r="AO1052" s="401" t="s">
        <v>1678</v>
      </c>
      <c r="AP1052" s="401" t="s">
        <v>1021</v>
      </c>
      <c r="AQ1052" s="407" t="s">
        <v>957</v>
      </c>
      <c r="AR1052" s="400">
        <v>3.3333333333333331E-3</v>
      </c>
      <c r="AS1052" s="400">
        <v>3.3333333333333331E-3</v>
      </c>
      <c r="AT1052" s="400"/>
      <c r="AX1052" s="226"/>
      <c r="AY1052" s="212"/>
      <c r="AZ1052" s="212"/>
      <c r="BA1052" s="212"/>
      <c r="BB1052" s="214"/>
      <c r="BC1052" s="212"/>
      <c r="BD1052" s="212"/>
      <c r="BE1052" s="212"/>
      <c r="BF1052" s="212"/>
      <c r="BG1052" s="214"/>
      <c r="BH1052" s="214"/>
      <c r="BI1052" s="227"/>
      <c r="BJ1052" s="227"/>
      <c r="BK1052" s="227"/>
      <c r="BL1052" s="214"/>
      <c r="BM1052" s="214"/>
      <c r="BN1052" s="214"/>
      <c r="BO1052" s="214"/>
      <c r="BP1052" s="214"/>
      <c r="BQ1052" s="214"/>
      <c r="BR1052" s="214"/>
      <c r="BS1052" s="214"/>
      <c r="BT1052" s="215"/>
      <c r="BU1052" s="216"/>
      <c r="BV1052" s="217"/>
      <c r="BW1052" s="213"/>
    </row>
    <row r="1053" spans="2:75" ht="15.75" customHeight="1">
      <c r="B1053" s="394" t="s">
        <v>1657</v>
      </c>
      <c r="C1053" s="395">
        <v>42405028000159</v>
      </c>
      <c r="D1053" s="396" t="s">
        <v>18</v>
      </c>
      <c r="E1053" s="396" t="s">
        <v>916</v>
      </c>
      <c r="F1053" s="396" t="s">
        <v>961</v>
      </c>
      <c r="G1053" s="397" t="s">
        <v>1048</v>
      </c>
      <c r="H1053" s="397" t="s">
        <v>62</v>
      </c>
      <c r="I1053" s="397" t="s">
        <v>1658</v>
      </c>
      <c r="J1053" s="397" t="s">
        <v>904</v>
      </c>
      <c r="K1053" s="398" t="s">
        <v>81</v>
      </c>
      <c r="L1053" s="399"/>
      <c r="M1053" s="399" t="s">
        <v>62</v>
      </c>
      <c r="N1053" s="398">
        <v>632260</v>
      </c>
      <c r="O1053" s="398" t="s">
        <v>1675</v>
      </c>
      <c r="P1053" s="402">
        <v>44560</v>
      </c>
      <c r="Q1053" s="403">
        <v>41184847.049999997</v>
      </c>
      <c r="R1053" s="403" t="s">
        <v>1781</v>
      </c>
      <c r="S1053" s="398">
        <v>60</v>
      </c>
      <c r="T1053" s="400">
        <v>9.2402039092937427E-2</v>
      </c>
      <c r="U1053" s="400">
        <v>1.1944991945107999</v>
      </c>
      <c r="V1053" s="400" t="s">
        <v>1781</v>
      </c>
      <c r="W1053" s="400" t="s">
        <v>1781</v>
      </c>
      <c r="X1053" s="400" t="s">
        <v>1781</v>
      </c>
      <c r="Y1053" s="400" t="s">
        <v>1781</v>
      </c>
      <c r="Z1053" s="400" t="s">
        <v>1781</v>
      </c>
      <c r="AA1053" s="400" t="s">
        <v>1781</v>
      </c>
      <c r="AB1053" s="400" t="s">
        <v>1781</v>
      </c>
      <c r="AC1053" s="404" t="s">
        <v>1781</v>
      </c>
      <c r="AD1053" s="607" t="s">
        <v>62</v>
      </c>
      <c r="AE1053" s="401" t="s">
        <v>1803</v>
      </c>
      <c r="AF1053" s="401" t="s">
        <v>1028</v>
      </c>
      <c r="AG1053" s="405" t="s">
        <v>1836</v>
      </c>
      <c r="AH1053" s="405" t="s">
        <v>1019</v>
      </c>
      <c r="AI1053" s="405">
        <v>5000</v>
      </c>
      <c r="AJ1053" s="405" t="s">
        <v>1797</v>
      </c>
      <c r="AK1053" s="405">
        <v>50000</v>
      </c>
      <c r="AL1053" s="400">
        <v>1.04E-2</v>
      </c>
      <c r="AM1053" s="400">
        <v>0.2</v>
      </c>
      <c r="AN1053" s="400" t="s">
        <v>103</v>
      </c>
      <c r="AO1053" s="401" t="s">
        <v>1678</v>
      </c>
      <c r="AP1053" s="401" t="s">
        <v>24</v>
      </c>
      <c r="AQ1053" s="407" t="s">
        <v>984</v>
      </c>
      <c r="AR1053" s="400">
        <v>1.0666666666666667E-4</v>
      </c>
      <c r="AS1053" s="400">
        <v>1.0666666666666667E-4</v>
      </c>
      <c r="AT1053" s="400"/>
      <c r="AX1053" s="226"/>
      <c r="AY1053" s="212"/>
      <c r="AZ1053" s="212"/>
      <c r="BA1053" s="212"/>
      <c r="BB1053" s="214"/>
      <c r="BC1053" s="212"/>
      <c r="BD1053" s="212"/>
      <c r="BE1053" s="212"/>
      <c r="BF1053" s="212"/>
      <c r="BG1053" s="214"/>
      <c r="BH1053" s="214"/>
      <c r="BI1053" s="227"/>
      <c r="BJ1053" s="227"/>
      <c r="BK1053" s="227"/>
      <c r="BL1053" s="214"/>
      <c r="BM1053" s="214"/>
      <c r="BN1053" s="214"/>
      <c r="BO1053" s="214"/>
      <c r="BP1053" s="214"/>
      <c r="BQ1053" s="214"/>
      <c r="BR1053" s="214"/>
      <c r="BS1053" s="214"/>
      <c r="BT1053" s="215"/>
      <c r="BU1053" s="216"/>
      <c r="BV1053" s="217"/>
      <c r="BW1053" s="213"/>
    </row>
    <row r="1054" spans="2:75" ht="15.75" customHeight="1">
      <c r="B1054" s="394" t="s">
        <v>1537</v>
      </c>
      <c r="C1054" s="395">
        <v>13054728000148</v>
      </c>
      <c r="D1054" s="396" t="s">
        <v>18</v>
      </c>
      <c r="E1054" s="396" t="s">
        <v>916</v>
      </c>
      <c r="F1054" s="396" t="s">
        <v>983</v>
      </c>
      <c r="G1054" s="397" t="s">
        <v>1048</v>
      </c>
      <c r="H1054" s="397" t="s">
        <v>62</v>
      </c>
      <c r="I1054" s="397" t="s">
        <v>1673</v>
      </c>
      <c r="J1054" s="397" t="s">
        <v>904</v>
      </c>
      <c r="K1054" s="398" t="s">
        <v>81</v>
      </c>
      <c r="L1054" s="399"/>
      <c r="M1054" s="399" t="s">
        <v>62</v>
      </c>
      <c r="N1054" s="398">
        <v>301426</v>
      </c>
      <c r="O1054" s="398" t="s">
        <v>1675</v>
      </c>
      <c r="P1054" s="402">
        <v>41018</v>
      </c>
      <c r="Q1054" s="403">
        <v>149533380.91</v>
      </c>
      <c r="R1054" s="403">
        <v>68542307.20948413</v>
      </c>
      <c r="S1054" s="398">
        <v>60</v>
      </c>
      <c r="T1054" s="400">
        <v>9.3957386534859078E-2</v>
      </c>
      <c r="U1054" s="400">
        <v>1.2146054744673627</v>
      </c>
      <c r="V1054" s="400">
        <v>0.12892586751284174</v>
      </c>
      <c r="W1054" s="400">
        <v>1.2639045955992376</v>
      </c>
      <c r="X1054" s="400">
        <v>0.18065768368860913</v>
      </c>
      <c r="Y1054" s="400">
        <v>1.3699600337848854</v>
      </c>
      <c r="Z1054" s="400">
        <v>0.24093723173512638</v>
      </c>
      <c r="AA1054" s="400">
        <v>1.3695653342049681</v>
      </c>
      <c r="AB1054" s="400">
        <v>1.5989913530040476E-3</v>
      </c>
      <c r="AC1054" s="404">
        <v>15.100146857032978</v>
      </c>
      <c r="AD1054" s="607">
        <v>13054656000139</v>
      </c>
      <c r="AE1054" s="401" t="s">
        <v>616</v>
      </c>
      <c r="AF1054" s="401" t="s">
        <v>1018</v>
      </c>
      <c r="AG1054" s="405" t="s">
        <v>1835</v>
      </c>
      <c r="AH1054" s="405" t="s">
        <v>1019</v>
      </c>
      <c r="AI1054" s="405">
        <v>10000</v>
      </c>
      <c r="AJ1054" s="405">
        <v>1000</v>
      </c>
      <c r="AK1054" s="405">
        <v>0</v>
      </c>
      <c r="AL1054" s="400">
        <v>4.0000000000000001E-3</v>
      </c>
      <c r="AM1054" s="400">
        <v>0.2</v>
      </c>
      <c r="AN1054" s="400" t="s">
        <v>103</v>
      </c>
      <c r="AO1054" s="401" t="s">
        <v>1675</v>
      </c>
      <c r="AP1054" s="401" t="s">
        <v>24</v>
      </c>
      <c r="AQ1054" s="407" t="s">
        <v>969</v>
      </c>
      <c r="AR1054" s="400">
        <v>1.92E-3</v>
      </c>
      <c r="AS1054" s="400">
        <v>1.92E-3</v>
      </c>
      <c r="AT1054" s="400"/>
      <c r="AX1054" s="226"/>
      <c r="AY1054" s="212"/>
      <c r="AZ1054" s="212"/>
      <c r="BA1054" s="212"/>
      <c r="BB1054" s="214"/>
      <c r="BC1054" s="212"/>
      <c r="BD1054" s="212"/>
      <c r="BE1054" s="212"/>
      <c r="BF1054" s="212"/>
      <c r="BG1054" s="214"/>
      <c r="BH1054" s="214"/>
      <c r="BI1054" s="227"/>
      <c r="BJ1054" s="227"/>
      <c r="BK1054" s="227"/>
      <c r="BL1054" s="214"/>
      <c r="BM1054" s="214"/>
      <c r="BN1054" s="214"/>
      <c r="BO1054" s="214"/>
      <c r="BP1054" s="214"/>
      <c r="BQ1054" s="214"/>
      <c r="BR1054" s="214"/>
      <c r="BS1054" s="214"/>
      <c r="BT1054" s="215"/>
      <c r="BU1054" s="216"/>
      <c r="BV1054" s="217"/>
      <c r="BW1054" s="213"/>
    </row>
    <row r="1055" spans="2:75" ht="15.75" customHeight="1">
      <c r="B1055" s="394" t="s">
        <v>242</v>
      </c>
      <c r="C1055" s="395">
        <v>34096227000102</v>
      </c>
      <c r="D1055" s="396" t="s">
        <v>24</v>
      </c>
      <c r="E1055" s="396" t="s">
        <v>911</v>
      </c>
      <c r="F1055" s="396" t="s">
        <v>915</v>
      </c>
      <c r="G1055" s="397" t="s">
        <v>62</v>
      </c>
      <c r="H1055" s="397" t="s">
        <v>1692</v>
      </c>
      <c r="I1055" s="397" t="s">
        <v>62</v>
      </c>
      <c r="J1055" s="397"/>
      <c r="K1055" s="398" t="s">
        <v>81</v>
      </c>
      <c r="L1055" s="399"/>
      <c r="M1055" s="399" t="s">
        <v>62</v>
      </c>
      <c r="N1055" s="398">
        <v>503606</v>
      </c>
      <c r="O1055" s="398" t="s">
        <v>1675</v>
      </c>
      <c r="P1055" s="402">
        <v>43677</v>
      </c>
      <c r="Q1055" s="403">
        <v>32473070.100000001</v>
      </c>
      <c r="R1055" s="403">
        <v>63172545.05218251</v>
      </c>
      <c r="S1055" s="398">
        <v>60</v>
      </c>
      <c r="T1055" s="400">
        <v>0.13022017394768182</v>
      </c>
      <c r="U1055" s="400">
        <v>1.6833816051733776</v>
      </c>
      <c r="V1055" s="400">
        <v>8.9847688059225161E-2</v>
      </c>
      <c r="W1055" s="400">
        <v>0.88080776986596843</v>
      </c>
      <c r="X1055" s="400">
        <v>0.10621226595765298</v>
      </c>
      <c r="Y1055" s="400">
        <v>0.80542690733552247</v>
      </c>
      <c r="Z1055" s="400">
        <v>9.4539100576247259E-2</v>
      </c>
      <c r="AA1055" s="400">
        <v>0.53739089614213642</v>
      </c>
      <c r="AB1055" s="400">
        <v>3.9226201868363182E-2</v>
      </c>
      <c r="AC1055" s="404">
        <v>-0.26340804973282622</v>
      </c>
      <c r="AD1055" s="607">
        <v>33598974000178</v>
      </c>
      <c r="AE1055" s="401" t="s">
        <v>1799</v>
      </c>
      <c r="AF1055" s="401" t="s">
        <v>1018</v>
      </c>
      <c r="AG1055" s="405" t="s">
        <v>1835</v>
      </c>
      <c r="AH1055" s="405" t="s">
        <v>1019</v>
      </c>
      <c r="AI1055" s="405">
        <v>25000</v>
      </c>
      <c r="AJ1055" s="405">
        <v>10000</v>
      </c>
      <c r="AK1055" s="405">
        <v>25000</v>
      </c>
      <c r="AL1055" s="400">
        <v>0.02</v>
      </c>
      <c r="AM1055" s="400">
        <v>0.2</v>
      </c>
      <c r="AN1055" s="400" t="s">
        <v>62</v>
      </c>
      <c r="AO1055" s="401" t="s">
        <v>1678</v>
      </c>
      <c r="AP1055" s="401" t="s">
        <v>24</v>
      </c>
      <c r="AQ1055" s="407" t="s">
        <v>966</v>
      </c>
      <c r="AR1055" s="400">
        <v>6.9999999999999993E-3</v>
      </c>
      <c r="AS1055" s="400">
        <v>6.9999999999999993E-3</v>
      </c>
      <c r="AT1055" s="400"/>
      <c r="AX1055" s="226"/>
      <c r="AY1055" s="212"/>
      <c r="AZ1055" s="212"/>
      <c r="BA1055" s="212"/>
      <c r="BB1055" s="214"/>
      <c r="BC1055" s="212"/>
      <c r="BD1055" s="212"/>
      <c r="BE1055" s="212"/>
      <c r="BF1055" s="212"/>
      <c r="BG1055" s="214"/>
      <c r="BH1055" s="214"/>
      <c r="BI1055" s="227"/>
      <c r="BJ1055" s="227"/>
      <c r="BK1055" s="227"/>
      <c r="BL1055" s="214"/>
      <c r="BM1055" s="214"/>
      <c r="BN1055" s="214"/>
      <c r="BO1055" s="214"/>
      <c r="BP1055" s="214"/>
      <c r="BQ1055" s="214"/>
      <c r="BR1055" s="214"/>
      <c r="BS1055" s="214"/>
      <c r="BT1055" s="215"/>
      <c r="BU1055" s="216"/>
      <c r="BV1055" s="217"/>
      <c r="BW1055" s="213"/>
    </row>
    <row r="1056" spans="2:75" ht="15.75" customHeight="1">
      <c r="B1056" s="394" t="s">
        <v>70</v>
      </c>
      <c r="C1056" s="395">
        <v>40716583000176</v>
      </c>
      <c r="D1056" s="396" t="s">
        <v>24</v>
      </c>
      <c r="E1056" s="396" t="s">
        <v>911</v>
      </c>
      <c r="F1056" s="396" t="s">
        <v>915</v>
      </c>
      <c r="G1056" s="397" t="s">
        <v>62</v>
      </c>
      <c r="H1056" s="397" t="s">
        <v>1693</v>
      </c>
      <c r="I1056" s="397" t="s">
        <v>62</v>
      </c>
      <c r="J1056" s="397" t="s">
        <v>907</v>
      </c>
      <c r="K1056" s="398" t="s">
        <v>81</v>
      </c>
      <c r="L1056" s="399"/>
      <c r="M1056" s="399" t="s">
        <v>1775</v>
      </c>
      <c r="N1056" s="398">
        <v>575879</v>
      </c>
      <c r="O1056" s="398" t="s">
        <v>1675</v>
      </c>
      <c r="P1056" s="402">
        <v>44249</v>
      </c>
      <c r="Q1056" s="403">
        <v>149237369.80000001</v>
      </c>
      <c r="R1056" s="403">
        <v>156135696.54039684</v>
      </c>
      <c r="S1056" s="398">
        <v>60</v>
      </c>
      <c r="T1056" s="400">
        <v>0.11109958774110851</v>
      </c>
      <c r="U1056" s="400">
        <v>1.4362060552988314</v>
      </c>
      <c r="V1056" s="400">
        <v>8.0296744690736332E-2</v>
      </c>
      <c r="W1056" s="400">
        <v>0.78717658902835475</v>
      </c>
      <c r="X1056" s="400" t="s">
        <v>1781</v>
      </c>
      <c r="Y1056" s="400" t="s">
        <v>1781</v>
      </c>
      <c r="Z1056" s="400" t="s">
        <v>1781</v>
      </c>
      <c r="AA1056" s="400" t="s">
        <v>1781</v>
      </c>
      <c r="AB1056" s="400">
        <v>8.0704680895669345E-2</v>
      </c>
      <c r="AC1056" s="404">
        <v>-0.20645720446304192</v>
      </c>
      <c r="AD1056" s="607">
        <v>40697810000163</v>
      </c>
      <c r="AE1056" s="401" t="s">
        <v>107</v>
      </c>
      <c r="AF1056" s="401" t="s">
        <v>1018</v>
      </c>
      <c r="AG1056" s="405" t="s">
        <v>1835</v>
      </c>
      <c r="AH1056" s="405" t="s">
        <v>1024</v>
      </c>
      <c r="AI1056" s="405">
        <v>50000</v>
      </c>
      <c r="AJ1056" s="405">
        <v>10000</v>
      </c>
      <c r="AK1056" s="405">
        <v>10000</v>
      </c>
      <c r="AL1056" s="400">
        <v>0</v>
      </c>
      <c r="AM1056" s="400" t="s">
        <v>62</v>
      </c>
      <c r="AN1056" s="400" t="s">
        <v>103</v>
      </c>
      <c r="AO1056" s="401" t="s">
        <v>1678</v>
      </c>
      <c r="AP1056" s="401" t="s">
        <v>24</v>
      </c>
      <c r="AQ1056" s="407" t="s">
        <v>962</v>
      </c>
      <c r="AR1056" s="400" t="s">
        <v>62</v>
      </c>
      <c r="AS1056" s="400" t="s">
        <v>62</v>
      </c>
      <c r="AT1056" s="400"/>
      <c r="AX1056" s="226"/>
      <c r="AY1056" s="212"/>
      <c r="AZ1056" s="212"/>
      <c r="BA1056" s="212"/>
      <c r="BB1056" s="214"/>
      <c r="BC1056" s="212"/>
      <c r="BD1056" s="212"/>
      <c r="BE1056" s="212"/>
      <c r="BF1056" s="212"/>
      <c r="BG1056" s="214"/>
      <c r="BH1056" s="214"/>
      <c r="BI1056" s="227"/>
      <c r="BJ1056" s="227"/>
      <c r="BK1056" s="227"/>
      <c r="BL1056" s="214"/>
      <c r="BM1056" s="214"/>
      <c r="BN1056" s="214"/>
      <c r="BO1056" s="214"/>
      <c r="BP1056" s="214"/>
      <c r="BQ1056" s="214"/>
      <c r="BR1056" s="214"/>
      <c r="BS1056" s="214"/>
      <c r="BT1056" s="215"/>
      <c r="BU1056" s="216"/>
      <c r="BV1056" s="217"/>
      <c r="BW1056" s="213"/>
    </row>
    <row r="1057" spans="2:75" ht="15.75" customHeight="1">
      <c r="B1057" s="394" t="s">
        <v>1530</v>
      </c>
      <c r="C1057" s="395">
        <v>34507252000123</v>
      </c>
      <c r="D1057" s="396" t="s">
        <v>27</v>
      </c>
      <c r="E1057" s="396" t="s">
        <v>903</v>
      </c>
      <c r="F1057" s="396"/>
      <c r="G1057" s="397"/>
      <c r="H1057" s="397" t="s">
        <v>62</v>
      </c>
      <c r="I1057" s="397" t="s">
        <v>62</v>
      </c>
      <c r="J1057" s="397" t="s">
        <v>904</v>
      </c>
      <c r="K1057" s="398" t="s">
        <v>81</v>
      </c>
      <c r="L1057" s="399"/>
      <c r="M1057" s="399" t="s">
        <v>1775</v>
      </c>
      <c r="N1057" s="398">
        <v>534374</v>
      </c>
      <c r="O1057" s="398" t="s">
        <v>1675</v>
      </c>
      <c r="P1057" s="402">
        <v>43935</v>
      </c>
      <c r="Q1057" s="403">
        <v>22487966.82</v>
      </c>
      <c r="R1057" s="403">
        <v>18981268.706984121</v>
      </c>
      <c r="S1057" s="398">
        <v>60</v>
      </c>
      <c r="T1057" s="400">
        <v>0.16445517894516604</v>
      </c>
      <c r="U1057" s="400">
        <v>2.1259441968109658</v>
      </c>
      <c r="V1057" s="400">
        <v>-7.9163051480770186E-2</v>
      </c>
      <c r="W1057" s="400">
        <v>-0.77606260480068889</v>
      </c>
      <c r="X1057" s="400">
        <v>4.7702108721726422E-2</v>
      </c>
      <c r="Y1057" s="400">
        <v>0.36173375602815322</v>
      </c>
      <c r="Z1057" s="400" t="s">
        <v>1781</v>
      </c>
      <c r="AA1057" s="400" t="s">
        <v>1781</v>
      </c>
      <c r="AB1057" s="400">
        <v>0.26840930085007941</v>
      </c>
      <c r="AC1057" s="404">
        <v>-0.535318732900671</v>
      </c>
      <c r="AD1057" s="607">
        <v>31713596000109</v>
      </c>
      <c r="AE1057" s="401" t="s">
        <v>604</v>
      </c>
      <c r="AF1057" s="401" t="s">
        <v>1028</v>
      </c>
      <c r="AG1057" s="405" t="s">
        <v>1836</v>
      </c>
      <c r="AH1057" s="405" t="s">
        <v>1019</v>
      </c>
      <c r="AI1057" s="405">
        <v>1000</v>
      </c>
      <c r="AJ1057" s="405">
        <v>1000</v>
      </c>
      <c r="AK1057" s="405">
        <v>1000</v>
      </c>
      <c r="AL1057" s="400">
        <v>1.8500000000000003E-2</v>
      </c>
      <c r="AM1057" s="400">
        <v>0.2</v>
      </c>
      <c r="AN1057" s="400" t="s">
        <v>62</v>
      </c>
      <c r="AO1057" s="401" t="s">
        <v>1678</v>
      </c>
      <c r="AP1057" s="401" t="s">
        <v>1021</v>
      </c>
      <c r="AQ1057" s="407" t="s">
        <v>957</v>
      </c>
      <c r="AR1057" s="400">
        <v>3.7000000000000002E-3</v>
      </c>
      <c r="AS1057" s="400">
        <v>3.7000000000000002E-3</v>
      </c>
      <c r="AT1057" s="400"/>
      <c r="AW1057" s="226"/>
      <c r="AX1057" s="226"/>
      <c r="AY1057" s="212"/>
      <c r="AZ1057" s="212"/>
      <c r="BA1057" s="212"/>
      <c r="BB1057" s="214"/>
      <c r="BC1057" s="212"/>
      <c r="BD1057" s="212"/>
      <c r="BE1057" s="212"/>
      <c r="BF1057" s="212"/>
      <c r="BG1057" s="214"/>
      <c r="BH1057" s="214"/>
      <c r="BI1057" s="227"/>
      <c r="BJ1057" s="227"/>
      <c r="BK1057" s="227"/>
      <c r="BL1057" s="249"/>
      <c r="BM1057" s="214"/>
      <c r="BN1057" s="214"/>
      <c r="BO1057" s="214"/>
      <c r="BP1057" s="214"/>
      <c r="BQ1057" s="214"/>
      <c r="BR1057" s="214"/>
      <c r="BS1057" s="214"/>
      <c r="BT1057" s="215"/>
      <c r="BU1057" s="216"/>
      <c r="BV1057" s="217"/>
      <c r="BW1057" s="213"/>
    </row>
    <row r="1058" spans="2:75" ht="15.75" customHeight="1">
      <c r="B1058" s="394" t="s">
        <v>1588</v>
      </c>
      <c r="C1058" s="395">
        <v>31188723000190</v>
      </c>
      <c r="D1058" s="396" t="s">
        <v>27</v>
      </c>
      <c r="E1058" s="396" t="s">
        <v>903</v>
      </c>
      <c r="F1058" s="396"/>
      <c r="G1058" s="397"/>
      <c r="H1058" s="397" t="s">
        <v>62</v>
      </c>
      <c r="I1058" s="397" t="s">
        <v>62</v>
      </c>
      <c r="J1058" s="397" t="s">
        <v>904</v>
      </c>
      <c r="K1058" s="398" t="s">
        <v>81</v>
      </c>
      <c r="L1058" s="399"/>
      <c r="M1058" s="399" t="s">
        <v>1775</v>
      </c>
      <c r="N1058" s="398">
        <v>479667</v>
      </c>
      <c r="O1058" s="398" t="s">
        <v>1675</v>
      </c>
      <c r="P1058" s="402">
        <v>43402</v>
      </c>
      <c r="Q1058" s="403">
        <v>60084470.75</v>
      </c>
      <c r="R1058" s="403">
        <v>62404665.189920679</v>
      </c>
      <c r="S1058" s="398">
        <v>60</v>
      </c>
      <c r="T1058" s="400">
        <v>3.4279108953398918E-3</v>
      </c>
      <c r="U1058" s="400">
        <v>4.4313273208396779E-2</v>
      </c>
      <c r="V1058" s="400">
        <v>-0.27301436295774617</v>
      </c>
      <c r="W1058" s="400">
        <v>-2.6764536447468417</v>
      </c>
      <c r="X1058" s="400">
        <v>-0.25671938347247825</v>
      </c>
      <c r="Y1058" s="400">
        <v>-1.9467497206561739</v>
      </c>
      <c r="Z1058" s="400">
        <v>0.19564614204999153</v>
      </c>
      <c r="AA1058" s="400">
        <v>1.1121160975949933</v>
      </c>
      <c r="AB1058" s="400">
        <v>0.39452741998689728</v>
      </c>
      <c r="AC1058" s="404">
        <v>-0.85633976909124787</v>
      </c>
      <c r="AD1058" s="607" t="s">
        <v>62</v>
      </c>
      <c r="AE1058" s="401" t="s">
        <v>284</v>
      </c>
      <c r="AF1058" s="401" t="s">
        <v>1051</v>
      </c>
      <c r="AG1058" s="405" t="s">
        <v>1051</v>
      </c>
      <c r="AH1058" s="405" t="s">
        <v>1024</v>
      </c>
      <c r="AI1058" s="405">
        <v>5000</v>
      </c>
      <c r="AJ1058" s="405">
        <v>0</v>
      </c>
      <c r="AK1058" s="405">
        <v>1000</v>
      </c>
      <c r="AL1058" s="400">
        <v>9.7999999999999997E-3</v>
      </c>
      <c r="AM1058" s="400">
        <v>0.3</v>
      </c>
      <c r="AN1058" s="400" t="s">
        <v>193</v>
      </c>
      <c r="AO1058" s="401" t="s">
        <v>1678</v>
      </c>
      <c r="AP1058" s="401" t="s">
        <v>1021</v>
      </c>
      <c r="AQ1058" s="407" t="s">
        <v>957</v>
      </c>
      <c r="AR1058" s="400">
        <v>1.9599999999999999E-3</v>
      </c>
      <c r="AS1058" s="400">
        <v>1.9599999999999999E-3</v>
      </c>
      <c r="AT1058" s="400"/>
      <c r="AX1058" s="226"/>
      <c r="AY1058" s="212"/>
      <c r="AZ1058" s="212"/>
      <c r="BA1058" s="212"/>
      <c r="BB1058" s="214"/>
      <c r="BC1058" s="212"/>
      <c r="BD1058" s="212"/>
      <c r="BE1058" s="212"/>
      <c r="BF1058" s="212"/>
      <c r="BG1058" s="214"/>
      <c r="BH1058" s="214"/>
      <c r="BI1058" s="227"/>
      <c r="BJ1058" s="227"/>
      <c r="BK1058" s="227"/>
      <c r="BL1058" s="214"/>
      <c r="BM1058" s="214"/>
      <c r="BN1058" s="214"/>
      <c r="BO1058" s="214"/>
      <c r="BP1058" s="214"/>
      <c r="BQ1058" s="214"/>
      <c r="BR1058" s="214"/>
      <c r="BS1058" s="214"/>
      <c r="BT1058" s="215"/>
      <c r="BU1058" s="216"/>
      <c r="BV1058" s="217"/>
      <c r="BW1058" s="213"/>
    </row>
    <row r="1059" spans="2:75" ht="15.75" customHeight="1">
      <c r="B1059" s="394" t="s">
        <v>1315</v>
      </c>
      <c r="C1059" s="395">
        <v>37227745000106</v>
      </c>
      <c r="D1059" s="396" t="s">
        <v>18</v>
      </c>
      <c r="E1059" s="396" t="s">
        <v>916</v>
      </c>
      <c r="F1059" s="396" t="s">
        <v>961</v>
      </c>
      <c r="G1059" s="397" t="s">
        <v>1048</v>
      </c>
      <c r="H1059" s="397" t="s">
        <v>62</v>
      </c>
      <c r="I1059" s="397"/>
      <c r="J1059" s="397" t="s">
        <v>904</v>
      </c>
      <c r="K1059" s="398" t="s">
        <v>81</v>
      </c>
      <c r="L1059" s="399"/>
      <c r="M1059" s="399" t="s">
        <v>62</v>
      </c>
      <c r="N1059" s="398">
        <v>541753</v>
      </c>
      <c r="O1059" s="398" t="s">
        <v>1675</v>
      </c>
      <c r="P1059" s="402">
        <v>44008</v>
      </c>
      <c r="Q1059" s="403">
        <v>23208532.449999999</v>
      </c>
      <c r="R1059" s="403">
        <v>25098284.245079353</v>
      </c>
      <c r="S1059" s="398">
        <v>61</v>
      </c>
      <c r="T1059" s="400">
        <v>9.3144907085031203E-2</v>
      </c>
      <c r="U1059" s="400">
        <v>1.2041023940385871</v>
      </c>
      <c r="V1059" s="400">
        <v>0.12706224005431377</v>
      </c>
      <c r="W1059" s="400">
        <v>1.2456348150287575</v>
      </c>
      <c r="X1059" s="400">
        <v>0.18914215458185057</v>
      </c>
      <c r="Y1059" s="400">
        <v>1.4342993178619834</v>
      </c>
      <c r="Z1059" s="400" t="s">
        <v>1781</v>
      </c>
      <c r="AA1059" s="400" t="s">
        <v>1781</v>
      </c>
      <c r="AB1059" s="400">
        <v>4.4773206822099369E-3</v>
      </c>
      <c r="AC1059" s="404">
        <v>5.0254969344460054</v>
      </c>
      <c r="AD1059" s="607" t="s">
        <v>62</v>
      </c>
      <c r="AE1059" s="401" t="s">
        <v>386</v>
      </c>
      <c r="AF1059" s="401" t="s">
        <v>1018</v>
      </c>
      <c r="AG1059" s="405" t="s">
        <v>1835</v>
      </c>
      <c r="AH1059" s="405" t="s">
        <v>1019</v>
      </c>
      <c r="AI1059" s="405">
        <v>1000</v>
      </c>
      <c r="AJ1059" s="405">
        <v>1000</v>
      </c>
      <c r="AK1059" s="405">
        <v>1000</v>
      </c>
      <c r="AL1059" s="400">
        <v>4.0000000000000001E-3</v>
      </c>
      <c r="AM1059" s="400">
        <v>0.15</v>
      </c>
      <c r="AN1059" s="400" t="s">
        <v>62</v>
      </c>
      <c r="AO1059" s="401" t="s">
        <v>1678</v>
      </c>
      <c r="AP1059" s="401" t="s">
        <v>18</v>
      </c>
      <c r="AQ1059" s="407" t="s">
        <v>973</v>
      </c>
      <c r="AR1059" s="400">
        <v>1.6000000000000001E-3</v>
      </c>
      <c r="AS1059" s="400">
        <v>1.6000000000000001E-3</v>
      </c>
      <c r="AT1059" s="400"/>
      <c r="AX1059" s="226"/>
      <c r="AY1059" s="212"/>
      <c r="AZ1059" s="212"/>
      <c r="BA1059" s="212"/>
      <c r="BB1059" s="214"/>
      <c r="BC1059" s="212"/>
      <c r="BD1059" s="212"/>
      <c r="BE1059" s="212"/>
      <c r="BF1059" s="212"/>
      <c r="BG1059" s="214"/>
      <c r="BH1059" s="214"/>
      <c r="BI1059" s="227"/>
      <c r="BJ1059" s="227"/>
      <c r="BK1059" s="227"/>
      <c r="BL1059" s="214"/>
      <c r="BM1059" s="214"/>
      <c r="BN1059" s="214"/>
      <c r="BO1059" s="214"/>
      <c r="BP1059" s="214"/>
      <c r="BQ1059" s="214"/>
      <c r="BR1059" s="214"/>
      <c r="BS1059" s="214"/>
      <c r="BT1059" s="215"/>
      <c r="BU1059" s="216"/>
      <c r="BV1059" s="217"/>
      <c r="BW1059" s="213"/>
    </row>
    <row r="1060" spans="2:75" ht="15.75" customHeight="1">
      <c r="B1060" s="394" t="s">
        <v>1398</v>
      </c>
      <c r="C1060" s="395">
        <v>32228412000170</v>
      </c>
      <c r="D1060" s="396" t="s">
        <v>18</v>
      </c>
      <c r="E1060" s="396" t="s">
        <v>916</v>
      </c>
      <c r="F1060" s="396" t="s">
        <v>961</v>
      </c>
      <c r="G1060" s="397" t="s">
        <v>1048</v>
      </c>
      <c r="H1060" s="397" t="s">
        <v>62</v>
      </c>
      <c r="I1060" s="397"/>
      <c r="J1060" s="397" t="s">
        <v>904</v>
      </c>
      <c r="K1060" s="398" t="s">
        <v>81</v>
      </c>
      <c r="L1060" s="399"/>
      <c r="M1060" s="399" t="s">
        <v>62</v>
      </c>
      <c r="N1060" s="398">
        <v>496596</v>
      </c>
      <c r="O1060" s="398" t="s">
        <v>1675</v>
      </c>
      <c r="P1060" s="402">
        <v>43608</v>
      </c>
      <c r="Q1060" s="403">
        <v>23973057.91</v>
      </c>
      <c r="R1060" s="403">
        <v>23914529.320992079</v>
      </c>
      <c r="S1060" s="398">
        <v>61</v>
      </c>
      <c r="T1060" s="400">
        <v>8.5013215373873852E-2</v>
      </c>
      <c r="U1060" s="400">
        <v>1.0989824281337437</v>
      </c>
      <c r="V1060" s="400">
        <v>0.12256772410815753</v>
      </c>
      <c r="W1060" s="400">
        <v>1.201573530284832</v>
      </c>
      <c r="X1060" s="400">
        <v>0.2018777825836533</v>
      </c>
      <c r="Y1060" s="400">
        <v>1.5308758985608395</v>
      </c>
      <c r="Z1060" s="400">
        <v>0.22415408050870766</v>
      </c>
      <c r="AA1060" s="400">
        <v>1.2741644617333701</v>
      </c>
      <c r="AB1060" s="400">
        <v>3.7433786091323066E-3</v>
      </c>
      <c r="AC1060" s="404">
        <v>4.9420861864375567</v>
      </c>
      <c r="AD1060" s="607">
        <v>32236271000137</v>
      </c>
      <c r="AE1060" s="401" t="s">
        <v>114</v>
      </c>
      <c r="AF1060" s="401" t="s">
        <v>1028</v>
      </c>
      <c r="AG1060" s="405" t="s">
        <v>1836</v>
      </c>
      <c r="AH1060" s="405" t="s">
        <v>1019</v>
      </c>
      <c r="AI1060" s="405">
        <v>3000</v>
      </c>
      <c r="AJ1060" s="405">
        <v>1000</v>
      </c>
      <c r="AK1060" s="405">
        <v>1000</v>
      </c>
      <c r="AL1060" s="400">
        <v>7.4999999999999997E-3</v>
      </c>
      <c r="AM1060" s="400">
        <v>0.2</v>
      </c>
      <c r="AN1060" s="400" t="s">
        <v>103</v>
      </c>
      <c r="AO1060" s="401" t="s">
        <v>1678</v>
      </c>
      <c r="AP1060" s="401" t="s">
        <v>18</v>
      </c>
      <c r="AQ1060" s="407" t="s">
        <v>973</v>
      </c>
      <c r="AR1060" s="400">
        <v>2.4999999999999996E-3</v>
      </c>
      <c r="AS1060" s="400">
        <v>2.4999999999999996E-3</v>
      </c>
      <c r="AT1060" s="400"/>
      <c r="AX1060" s="226"/>
      <c r="AY1060" s="212"/>
      <c r="AZ1060" s="212"/>
      <c r="BA1060" s="212"/>
      <c r="BB1060" s="214"/>
      <c r="BC1060" s="212"/>
      <c r="BD1060" s="212"/>
      <c r="BE1060" s="212"/>
      <c r="BF1060" s="212"/>
      <c r="BG1060" s="214"/>
      <c r="BH1060" s="214"/>
      <c r="BI1060" s="227"/>
      <c r="BJ1060" s="227"/>
      <c r="BK1060" s="227"/>
      <c r="BL1060" s="214"/>
      <c r="BM1060" s="214"/>
      <c r="BN1060" s="214"/>
      <c r="BO1060" s="214"/>
      <c r="BP1060" s="214"/>
      <c r="BQ1060" s="214"/>
      <c r="BR1060" s="214"/>
      <c r="BS1060" s="214"/>
      <c r="BT1060" s="215"/>
      <c r="BU1060" s="216"/>
      <c r="BV1060" s="217"/>
      <c r="BW1060" s="213"/>
    </row>
    <row r="1061" spans="2:75" ht="15.75" customHeight="1">
      <c r="B1061" s="394" t="s">
        <v>584</v>
      </c>
      <c r="C1061" s="395">
        <v>36015100000139</v>
      </c>
      <c r="D1061" s="396" t="s">
        <v>18</v>
      </c>
      <c r="E1061" s="396" t="s">
        <v>916</v>
      </c>
      <c r="F1061" s="396" t="s">
        <v>961</v>
      </c>
      <c r="G1061" s="397" t="s">
        <v>1048</v>
      </c>
      <c r="H1061" s="397" t="s">
        <v>62</v>
      </c>
      <c r="I1061" s="397" t="s">
        <v>1658</v>
      </c>
      <c r="J1061" s="397" t="s">
        <v>904</v>
      </c>
      <c r="K1061" s="398" t="s">
        <v>81</v>
      </c>
      <c r="L1061" s="399"/>
      <c r="M1061" s="399" t="s">
        <v>62</v>
      </c>
      <c r="N1061" s="398">
        <v>526827</v>
      </c>
      <c r="O1061" s="398" t="s">
        <v>1675</v>
      </c>
      <c r="P1061" s="402">
        <v>43875</v>
      </c>
      <c r="Q1061" s="403">
        <v>27749319</v>
      </c>
      <c r="R1061" s="403">
        <v>25791476.032658719</v>
      </c>
      <c r="S1061" s="398">
        <v>61</v>
      </c>
      <c r="T1061" s="400">
        <v>0.12792861103062036</v>
      </c>
      <c r="U1061" s="400">
        <v>1.653758124074139</v>
      </c>
      <c r="V1061" s="400">
        <v>0.15710417505853114</v>
      </c>
      <c r="W1061" s="400">
        <v>1.5401462303484326</v>
      </c>
      <c r="X1061" s="400">
        <v>0.22122244024404369</v>
      </c>
      <c r="Y1061" s="400">
        <v>1.6775699517607281</v>
      </c>
      <c r="Z1061" s="400" t="s">
        <v>1781</v>
      </c>
      <c r="AA1061" s="400" t="s">
        <v>1781</v>
      </c>
      <c r="AB1061" s="400">
        <v>2.8976771355923713E-2</v>
      </c>
      <c r="AC1061" s="404">
        <v>1.698894795540008</v>
      </c>
      <c r="AD1061" s="607">
        <v>36247749000185</v>
      </c>
      <c r="AE1061" s="401" t="s">
        <v>1503</v>
      </c>
      <c r="AF1061" s="401" t="s">
        <v>1018</v>
      </c>
      <c r="AG1061" s="405" t="s">
        <v>1835</v>
      </c>
      <c r="AH1061" s="405" t="s">
        <v>1024</v>
      </c>
      <c r="AI1061" s="405">
        <v>500</v>
      </c>
      <c r="AJ1061" s="405">
        <v>100</v>
      </c>
      <c r="AK1061" s="405">
        <v>100</v>
      </c>
      <c r="AL1061" s="400">
        <v>8.0000000000000002E-3</v>
      </c>
      <c r="AM1061" s="400">
        <v>0.2</v>
      </c>
      <c r="AN1061" s="400" t="s">
        <v>62</v>
      </c>
      <c r="AO1061" s="401" t="s">
        <v>1678</v>
      </c>
      <c r="AP1061" s="401" t="s">
        <v>24</v>
      </c>
      <c r="AQ1061" s="407" t="s">
        <v>962</v>
      </c>
      <c r="AR1061" s="400">
        <v>2.1333333333333334E-3</v>
      </c>
      <c r="AS1061" s="400">
        <v>2.1333333333333334E-3</v>
      </c>
      <c r="AT1061" s="400"/>
      <c r="AX1061" s="226"/>
      <c r="AY1061" s="212"/>
      <c r="AZ1061" s="212"/>
      <c r="BA1061" s="212"/>
      <c r="BB1061" s="214"/>
      <c r="BC1061" s="212"/>
      <c r="BD1061" s="212"/>
      <c r="BE1061" s="212"/>
      <c r="BF1061" s="212"/>
      <c r="BG1061" s="214"/>
      <c r="BH1061" s="214"/>
      <c r="BI1061" s="227"/>
      <c r="BJ1061" s="227"/>
      <c r="BK1061" s="227"/>
      <c r="BL1061" s="214"/>
      <c r="BM1061" s="214"/>
      <c r="BN1061" s="214"/>
      <c r="BO1061" s="214"/>
      <c r="BP1061" s="214"/>
      <c r="BQ1061" s="214"/>
      <c r="BR1061" s="214"/>
      <c r="BS1061" s="214"/>
      <c r="BT1061" s="215"/>
      <c r="BU1061" s="216"/>
      <c r="BV1061" s="217"/>
      <c r="BW1061" s="213"/>
    </row>
    <row r="1062" spans="2:75" ht="15.75" customHeight="1">
      <c r="B1062" s="394" t="s">
        <v>455</v>
      </c>
      <c r="C1062" s="395">
        <v>23711364000185</v>
      </c>
      <c r="D1062" s="396" t="s">
        <v>18</v>
      </c>
      <c r="E1062" s="396" t="s">
        <v>916</v>
      </c>
      <c r="F1062" s="396" t="s">
        <v>983</v>
      </c>
      <c r="G1062" s="397" t="s">
        <v>1048</v>
      </c>
      <c r="H1062" s="397" t="s">
        <v>62</v>
      </c>
      <c r="I1062" s="397" t="s">
        <v>1673</v>
      </c>
      <c r="J1062" s="397" t="s">
        <v>904</v>
      </c>
      <c r="K1062" s="398" t="s">
        <v>81</v>
      </c>
      <c r="L1062" s="399"/>
      <c r="M1062" s="399" t="s">
        <v>62</v>
      </c>
      <c r="N1062" s="398">
        <v>421960</v>
      </c>
      <c r="O1062" s="398" t="s">
        <v>1675</v>
      </c>
      <c r="P1062" s="402">
        <v>42597</v>
      </c>
      <c r="Q1062" s="403">
        <v>279350571.41000003</v>
      </c>
      <c r="R1062" s="403">
        <v>209373835.29027775</v>
      </c>
      <c r="S1062" s="398">
        <v>61</v>
      </c>
      <c r="T1062" s="400">
        <v>9.8528430409487777E-2</v>
      </c>
      <c r="U1062" s="400">
        <v>1.2736962508172844</v>
      </c>
      <c r="V1062" s="400">
        <v>0.135455327258448</v>
      </c>
      <c r="W1062" s="400">
        <v>1.327915133891175</v>
      </c>
      <c r="X1062" s="400">
        <v>0.20203308203878922</v>
      </c>
      <c r="Y1062" s="400">
        <v>1.5320535625409197</v>
      </c>
      <c r="Z1062" s="400">
        <v>0.26593983577686209</v>
      </c>
      <c r="AA1062" s="400">
        <v>1.5116882411289543</v>
      </c>
      <c r="AB1062" s="400">
        <v>1.5003402749485322E-3</v>
      </c>
      <c r="AC1062" s="404">
        <v>19.938685505077871</v>
      </c>
      <c r="AD1062" s="607" t="s">
        <v>62</v>
      </c>
      <c r="AE1062" s="401" t="s">
        <v>454</v>
      </c>
      <c r="AF1062" s="401" t="s">
        <v>1018</v>
      </c>
      <c r="AG1062" s="405" t="s">
        <v>1835</v>
      </c>
      <c r="AH1062" s="405" t="s">
        <v>1019</v>
      </c>
      <c r="AI1062" s="405">
        <v>100</v>
      </c>
      <c r="AJ1062" s="405">
        <v>100</v>
      </c>
      <c r="AK1062" s="405">
        <v>100</v>
      </c>
      <c r="AL1062" s="400">
        <v>0.01</v>
      </c>
      <c r="AM1062" s="400" t="s">
        <v>62</v>
      </c>
      <c r="AN1062" s="400" t="s">
        <v>103</v>
      </c>
      <c r="AO1062" s="401" t="s">
        <v>1678</v>
      </c>
      <c r="AP1062" s="401" t="s">
        <v>24</v>
      </c>
      <c r="AQ1062" s="407" t="s">
        <v>969</v>
      </c>
      <c r="AR1062" s="400">
        <v>3.0000000000000001E-3</v>
      </c>
      <c r="AS1062" s="400">
        <v>3.0000000000000001E-3</v>
      </c>
      <c r="AT1062" s="400"/>
      <c r="AX1062" s="226"/>
      <c r="AY1062" s="212"/>
      <c r="AZ1062" s="212"/>
      <c r="BA1062" s="212"/>
      <c r="BB1062" s="214"/>
      <c r="BC1062" s="212"/>
      <c r="BD1062" s="212"/>
      <c r="BE1062" s="212"/>
      <c r="BF1062" s="212"/>
      <c r="BG1062" s="214"/>
      <c r="BH1062" s="214"/>
      <c r="BI1062" s="227"/>
      <c r="BJ1062" s="227"/>
      <c r="BK1062" s="227"/>
      <c r="BL1062" s="214"/>
      <c r="BM1062" s="214"/>
      <c r="BN1062" s="214"/>
      <c r="BO1062" s="214"/>
      <c r="BP1062" s="214"/>
      <c r="BQ1062" s="214"/>
      <c r="BR1062" s="214"/>
      <c r="BS1062" s="214"/>
      <c r="BT1062" s="215"/>
      <c r="BU1062" s="216"/>
      <c r="BV1062" s="217"/>
      <c r="BW1062" s="213"/>
    </row>
    <row r="1063" spans="2:75" ht="15.75" customHeight="1">
      <c r="B1063" s="394" t="s">
        <v>121</v>
      </c>
      <c r="C1063" s="395">
        <v>29286406000164</v>
      </c>
      <c r="D1063" s="396" t="s">
        <v>24</v>
      </c>
      <c r="E1063" s="396" t="s">
        <v>911</v>
      </c>
      <c r="F1063" s="396" t="s">
        <v>915</v>
      </c>
      <c r="G1063" s="397" t="s">
        <v>62</v>
      </c>
      <c r="H1063" s="397" t="s">
        <v>1693</v>
      </c>
      <c r="I1063" s="397" t="s">
        <v>62</v>
      </c>
      <c r="J1063" s="397" t="s">
        <v>907</v>
      </c>
      <c r="K1063" s="398" t="s">
        <v>81</v>
      </c>
      <c r="L1063" s="399"/>
      <c r="M1063" s="399" t="s">
        <v>62</v>
      </c>
      <c r="N1063" s="398">
        <v>459518</v>
      </c>
      <c r="O1063" s="398" t="s">
        <v>1675</v>
      </c>
      <c r="P1063" s="402">
        <v>43158</v>
      </c>
      <c r="Q1063" s="403">
        <v>120071294.14</v>
      </c>
      <c r="R1063" s="403">
        <v>181664911.95123014</v>
      </c>
      <c r="S1063" s="398">
        <v>61</v>
      </c>
      <c r="T1063" s="400">
        <v>-3.964071269022984E-3</v>
      </c>
      <c r="U1063" s="400">
        <v>-5.1244323007513325E-2</v>
      </c>
      <c r="V1063" s="400">
        <v>9.286076010297073E-3</v>
      </c>
      <c r="W1063" s="400">
        <v>9.1034595081000813E-2</v>
      </c>
      <c r="X1063" s="400">
        <v>4.9552932844920239E-2</v>
      </c>
      <c r="Y1063" s="400">
        <v>0.37576889157605992</v>
      </c>
      <c r="Z1063" s="400">
        <v>7.5806447628356644E-2</v>
      </c>
      <c r="AA1063" s="400">
        <v>0.43090842388011641</v>
      </c>
      <c r="AB1063" s="400">
        <v>0.100965530540813</v>
      </c>
      <c r="AC1063" s="404">
        <v>-0.82022964137935606</v>
      </c>
      <c r="AD1063" s="607">
        <v>26744792000100</v>
      </c>
      <c r="AE1063" s="401" t="s">
        <v>120</v>
      </c>
      <c r="AF1063" s="401" t="s">
        <v>1028</v>
      </c>
      <c r="AG1063" s="405" t="s">
        <v>1836</v>
      </c>
      <c r="AH1063" s="405" t="s">
        <v>1024</v>
      </c>
      <c r="AI1063" s="405">
        <v>5000</v>
      </c>
      <c r="AJ1063" s="405">
        <v>5000</v>
      </c>
      <c r="AK1063" s="405">
        <v>5000</v>
      </c>
      <c r="AL1063" s="400">
        <v>1.9E-2</v>
      </c>
      <c r="AM1063" s="400">
        <v>0.2</v>
      </c>
      <c r="AN1063" s="400" t="s">
        <v>103</v>
      </c>
      <c r="AO1063" s="401" t="s">
        <v>1678</v>
      </c>
      <c r="AP1063" s="401" t="s">
        <v>24</v>
      </c>
      <c r="AQ1063" s="407" t="s">
        <v>962</v>
      </c>
      <c r="AR1063" s="400">
        <v>3.8E-3</v>
      </c>
      <c r="AS1063" s="400">
        <v>3.8E-3</v>
      </c>
      <c r="AT1063" s="400"/>
      <c r="AX1063" s="226"/>
      <c r="AY1063" s="212"/>
      <c r="AZ1063" s="212"/>
      <c r="BA1063" s="212"/>
      <c r="BB1063" s="214"/>
      <c r="BC1063" s="212"/>
      <c r="BD1063" s="212"/>
      <c r="BE1063" s="212"/>
      <c r="BF1063" s="212"/>
      <c r="BG1063" s="214"/>
      <c r="BH1063" s="214"/>
      <c r="BI1063" s="227"/>
      <c r="BJ1063" s="227"/>
      <c r="BK1063" s="227"/>
      <c r="BL1063" s="214"/>
      <c r="BM1063" s="214"/>
      <c r="BN1063" s="214"/>
      <c r="BO1063" s="214"/>
      <c r="BP1063" s="214"/>
      <c r="BQ1063" s="214"/>
      <c r="BR1063" s="214"/>
      <c r="BS1063" s="214"/>
      <c r="BT1063" s="215"/>
      <c r="BU1063" s="216"/>
      <c r="BV1063" s="217"/>
      <c r="BW1063" s="213"/>
    </row>
    <row r="1064" spans="2:75" ht="15.75" customHeight="1">
      <c r="B1064" s="394" t="s">
        <v>1153</v>
      </c>
      <c r="C1064" s="395">
        <v>26623189000162</v>
      </c>
      <c r="D1064" s="396" t="s">
        <v>24</v>
      </c>
      <c r="E1064" s="396" t="s">
        <v>911</v>
      </c>
      <c r="F1064" s="396" t="s">
        <v>915</v>
      </c>
      <c r="G1064" s="397" t="s">
        <v>62</v>
      </c>
      <c r="H1064" s="397" t="s">
        <v>1692</v>
      </c>
      <c r="I1064" s="397" t="s">
        <v>62</v>
      </c>
      <c r="J1064" s="397"/>
      <c r="K1064" s="398" t="s">
        <v>81</v>
      </c>
      <c r="L1064" s="399"/>
      <c r="M1064" s="399" t="s">
        <v>62</v>
      </c>
      <c r="N1064" s="398">
        <v>433772</v>
      </c>
      <c r="O1064" s="398" t="s">
        <v>1675</v>
      </c>
      <c r="P1064" s="402">
        <v>42761</v>
      </c>
      <c r="Q1064" s="403">
        <v>308139252.75</v>
      </c>
      <c r="R1064" s="403">
        <v>338721607.73182577</v>
      </c>
      <c r="S1064" s="398">
        <v>61</v>
      </c>
      <c r="T1064" s="400">
        <v>0.11786698831743347</v>
      </c>
      <c r="U1064" s="400">
        <v>1.5236895634194865</v>
      </c>
      <c r="V1064" s="400">
        <v>0.10186614577441877</v>
      </c>
      <c r="W1064" s="400">
        <v>0.99862884201609592</v>
      </c>
      <c r="X1064" s="400">
        <v>0.14694409965049182</v>
      </c>
      <c r="Y1064" s="400">
        <v>1.1143038015956264</v>
      </c>
      <c r="Z1064" s="400">
        <v>0.24397763286734064</v>
      </c>
      <c r="AA1064" s="400">
        <v>1.386847959902834</v>
      </c>
      <c r="AB1064" s="400">
        <v>4.8008703760925232E-2</v>
      </c>
      <c r="AC1064" s="404">
        <v>2.1244019344184954E-2</v>
      </c>
      <c r="AD1064" s="607" t="s">
        <v>62</v>
      </c>
      <c r="AE1064" s="401" t="s">
        <v>107</v>
      </c>
      <c r="AF1064" s="401" t="s">
        <v>1018</v>
      </c>
      <c r="AG1064" s="405" t="s">
        <v>1835</v>
      </c>
      <c r="AH1064" s="405" t="s">
        <v>1019</v>
      </c>
      <c r="AI1064" s="405">
        <v>5000</v>
      </c>
      <c r="AJ1064" s="405">
        <v>1000</v>
      </c>
      <c r="AK1064" s="405">
        <v>5000</v>
      </c>
      <c r="AL1064" s="400">
        <v>5.0000000000000001E-3</v>
      </c>
      <c r="AM1064" s="400">
        <v>0.1</v>
      </c>
      <c r="AN1064" s="400" t="s">
        <v>62</v>
      </c>
      <c r="AO1064" s="401" t="s">
        <v>1678</v>
      </c>
      <c r="AP1064" s="401" t="s">
        <v>24</v>
      </c>
      <c r="AQ1064" s="407" t="s">
        <v>966</v>
      </c>
      <c r="AR1064" s="400">
        <v>4.0000000000000001E-3</v>
      </c>
      <c r="AS1064" s="400">
        <v>4.0000000000000001E-3</v>
      </c>
      <c r="AT1064" s="400"/>
      <c r="AW1064" s="226"/>
      <c r="AX1064" s="226"/>
      <c r="AY1064" s="212"/>
      <c r="AZ1064" s="212"/>
      <c r="BA1064" s="212"/>
      <c r="BB1064" s="214"/>
      <c r="BC1064" s="212"/>
      <c r="BD1064" s="212"/>
      <c r="BE1064" s="212"/>
      <c r="BF1064" s="212"/>
      <c r="BG1064" s="214"/>
      <c r="BH1064" s="214"/>
      <c r="BI1064" s="227"/>
      <c r="BJ1064" s="227"/>
      <c r="BK1064" s="227"/>
      <c r="BL1064" s="214"/>
      <c r="BM1064" s="214"/>
      <c r="BN1064" s="214"/>
      <c r="BO1064" s="214"/>
      <c r="BP1064" s="214"/>
      <c r="BQ1064" s="214"/>
      <c r="BR1064" s="214"/>
      <c r="BS1064" s="214"/>
      <c r="BT1064" s="215"/>
      <c r="BU1064" s="216"/>
      <c r="BV1064" s="217"/>
      <c r="BW1064" s="213"/>
    </row>
    <row r="1065" spans="2:75" ht="15.75" customHeight="1">
      <c r="B1065" s="394" t="s">
        <v>1365</v>
      </c>
      <c r="C1065" s="395">
        <v>35088117000153</v>
      </c>
      <c r="D1065" s="396" t="s">
        <v>24</v>
      </c>
      <c r="E1065" s="396" t="s">
        <v>911</v>
      </c>
      <c r="F1065" s="396" t="s">
        <v>915</v>
      </c>
      <c r="G1065" s="397" t="s">
        <v>62</v>
      </c>
      <c r="H1065" s="397" t="s">
        <v>1693</v>
      </c>
      <c r="I1065" s="397" t="s">
        <v>62</v>
      </c>
      <c r="J1065" s="397" t="s">
        <v>907</v>
      </c>
      <c r="K1065" s="398" t="s">
        <v>81</v>
      </c>
      <c r="L1065" s="399"/>
      <c r="M1065" s="399" t="s">
        <v>1775</v>
      </c>
      <c r="N1065" s="398">
        <v>519650</v>
      </c>
      <c r="O1065" s="398" t="s">
        <v>1675</v>
      </c>
      <c r="P1065" s="402">
        <v>43822</v>
      </c>
      <c r="Q1065" s="403">
        <v>200916560.03999999</v>
      </c>
      <c r="R1065" s="403">
        <v>147020084.92166674</v>
      </c>
      <c r="S1065" s="398">
        <v>61</v>
      </c>
      <c r="T1065" s="400">
        <v>0.14758328758191275</v>
      </c>
      <c r="U1065" s="400">
        <v>1.907837964079353</v>
      </c>
      <c r="V1065" s="400">
        <v>0.19704663782874343</v>
      </c>
      <c r="W1065" s="400">
        <v>1.9317159225189686</v>
      </c>
      <c r="X1065" s="400">
        <v>0.3571170022476613</v>
      </c>
      <c r="Y1065" s="400">
        <v>2.7080831021150225</v>
      </c>
      <c r="Z1065" s="400" t="s">
        <v>1781</v>
      </c>
      <c r="AA1065" s="400" t="s">
        <v>1781</v>
      </c>
      <c r="AB1065" s="400">
        <v>6.9794952406872252E-2</v>
      </c>
      <c r="AC1065" s="404">
        <v>1.2206500866429597</v>
      </c>
      <c r="AD1065" s="607">
        <v>35002571000140</v>
      </c>
      <c r="AE1065" s="401" t="s">
        <v>107</v>
      </c>
      <c r="AF1065" s="401" t="s">
        <v>1018</v>
      </c>
      <c r="AG1065" s="405" t="s">
        <v>1835</v>
      </c>
      <c r="AH1065" s="405" t="s">
        <v>1019</v>
      </c>
      <c r="AI1065" s="405">
        <v>10000</v>
      </c>
      <c r="AJ1065" s="405">
        <v>10000</v>
      </c>
      <c r="AK1065" s="405">
        <v>10000</v>
      </c>
      <c r="AL1065" s="400">
        <v>0</v>
      </c>
      <c r="AM1065" s="400" t="s">
        <v>62</v>
      </c>
      <c r="AN1065" s="400" t="s">
        <v>62</v>
      </c>
      <c r="AO1065" s="401" t="s">
        <v>1678</v>
      </c>
      <c r="AP1065" s="401" t="s">
        <v>24</v>
      </c>
      <c r="AQ1065" s="407" t="s">
        <v>962</v>
      </c>
      <c r="AR1065" s="400" t="s">
        <v>62</v>
      </c>
      <c r="AS1065" s="400" t="s">
        <v>62</v>
      </c>
      <c r="AT1065" s="400"/>
      <c r="AX1065" s="226"/>
      <c r="AY1065" s="212"/>
      <c r="AZ1065" s="212"/>
      <c r="BA1065" s="212"/>
      <c r="BB1065" s="214"/>
      <c r="BC1065" s="212"/>
      <c r="BD1065" s="212"/>
      <c r="BE1065" s="212"/>
      <c r="BF1065" s="212"/>
      <c r="BG1065" s="214"/>
      <c r="BH1065" s="214"/>
      <c r="BI1065" s="227"/>
      <c r="BJ1065" s="227"/>
      <c r="BK1065" s="227"/>
      <c r="BL1065" s="214"/>
      <c r="BM1065" s="214"/>
      <c r="BN1065" s="214"/>
      <c r="BO1065" s="214"/>
      <c r="BP1065" s="214"/>
      <c r="BQ1065" s="214"/>
      <c r="BR1065" s="214"/>
      <c r="BS1065" s="214"/>
      <c r="BT1065" s="215"/>
      <c r="BU1065" s="216"/>
      <c r="BV1065" s="217"/>
      <c r="BW1065" s="213"/>
    </row>
    <row r="1066" spans="2:75" ht="15.75" customHeight="1">
      <c r="B1066" s="394" t="s">
        <v>440</v>
      </c>
      <c r="C1066" s="395">
        <v>35711552000192</v>
      </c>
      <c r="D1066" s="396" t="s">
        <v>24</v>
      </c>
      <c r="E1066" s="396" t="s">
        <v>911</v>
      </c>
      <c r="F1066" s="396" t="s">
        <v>915</v>
      </c>
      <c r="G1066" s="397" t="s">
        <v>62</v>
      </c>
      <c r="H1066" s="397" t="s">
        <v>1183</v>
      </c>
      <c r="I1066" s="397" t="s">
        <v>62</v>
      </c>
      <c r="J1066" s="397" t="s">
        <v>907</v>
      </c>
      <c r="K1066" s="398" t="s">
        <v>81</v>
      </c>
      <c r="L1066" s="399"/>
      <c r="M1066" s="399" t="s">
        <v>1775</v>
      </c>
      <c r="N1066" s="398">
        <v>524468</v>
      </c>
      <c r="O1066" s="398" t="s">
        <v>1678</v>
      </c>
      <c r="P1066" s="402">
        <v>43872</v>
      </c>
      <c r="Q1066" s="403">
        <v>323778289.69999999</v>
      </c>
      <c r="R1066" s="403">
        <v>352151789.71174592</v>
      </c>
      <c r="S1066" s="398">
        <v>61</v>
      </c>
      <c r="T1066" s="400">
        <v>0.18466856921992192</v>
      </c>
      <c r="U1066" s="400">
        <v>2.3872466381699011</v>
      </c>
      <c r="V1066" s="400">
        <v>0.22697693532588881</v>
      </c>
      <c r="W1066" s="400">
        <v>2.2251329169830658</v>
      </c>
      <c r="X1066" s="400">
        <v>0.27857721265932978</v>
      </c>
      <c r="Y1066" s="400">
        <v>2.1125016100853387</v>
      </c>
      <c r="Z1066" s="400" t="s">
        <v>1781</v>
      </c>
      <c r="AA1066" s="400" t="s">
        <v>1781</v>
      </c>
      <c r="AB1066" s="400">
        <v>5.5942837861717769E-2</v>
      </c>
      <c r="AC1066" s="404">
        <v>1.9491678448238392</v>
      </c>
      <c r="AD1066" s="607">
        <v>29236556000163</v>
      </c>
      <c r="AE1066" s="401" t="s">
        <v>439</v>
      </c>
      <c r="AF1066" s="401" t="s">
        <v>1028</v>
      </c>
      <c r="AG1066" s="405" t="s">
        <v>1836</v>
      </c>
      <c r="AH1066" s="405" t="s">
        <v>1024</v>
      </c>
      <c r="AI1066" s="405">
        <v>25000</v>
      </c>
      <c r="AJ1066" s="405">
        <v>5000</v>
      </c>
      <c r="AK1066" s="405">
        <v>10000</v>
      </c>
      <c r="AL1066" s="400">
        <v>1.9E-2</v>
      </c>
      <c r="AM1066" s="400">
        <v>0.2</v>
      </c>
      <c r="AN1066" s="400" t="s">
        <v>62</v>
      </c>
      <c r="AO1066" s="401" t="s">
        <v>1678</v>
      </c>
      <c r="AP1066" s="401" t="s">
        <v>24</v>
      </c>
      <c r="AQ1066" s="407" t="s">
        <v>962</v>
      </c>
      <c r="AR1066" s="400">
        <v>2.5333333333333332E-3</v>
      </c>
      <c r="AS1066" s="400">
        <v>2.5333333333333332E-3</v>
      </c>
      <c r="AT1066" s="400"/>
      <c r="AX1066" s="226"/>
      <c r="AY1066" s="212"/>
      <c r="AZ1066" s="212"/>
      <c r="BA1066" s="212"/>
      <c r="BB1066" s="214"/>
      <c r="BC1066" s="212"/>
      <c r="BD1066" s="212"/>
      <c r="BE1066" s="212"/>
      <c r="BF1066" s="212"/>
      <c r="BG1066" s="214"/>
      <c r="BH1066" s="214"/>
      <c r="BI1066" s="227"/>
      <c r="BJ1066" s="227"/>
      <c r="BK1066" s="227"/>
      <c r="BL1066" s="214"/>
      <c r="BM1066" s="214"/>
      <c r="BN1066" s="214"/>
      <c r="BO1066" s="214"/>
      <c r="BP1066" s="214"/>
      <c r="BQ1066" s="214"/>
      <c r="BR1066" s="214"/>
      <c r="BS1066" s="214"/>
      <c r="BT1066" s="215"/>
      <c r="BU1066" s="216"/>
      <c r="BV1066" s="217"/>
      <c r="BW1066" s="213"/>
    </row>
    <row r="1067" spans="2:75" ht="15.75" customHeight="1">
      <c r="B1067" s="394" t="s">
        <v>824</v>
      </c>
      <c r="C1067" s="395">
        <v>43508144000166</v>
      </c>
      <c r="D1067" s="396" t="s">
        <v>24</v>
      </c>
      <c r="E1067" s="396" t="s">
        <v>911</v>
      </c>
      <c r="F1067" s="396" t="s">
        <v>915</v>
      </c>
      <c r="G1067" s="397" t="s">
        <v>62</v>
      </c>
      <c r="H1067" s="397" t="s">
        <v>1693</v>
      </c>
      <c r="I1067" s="397" t="s">
        <v>62</v>
      </c>
      <c r="J1067" s="397"/>
      <c r="K1067" s="398" t="s">
        <v>81</v>
      </c>
      <c r="L1067" s="399"/>
      <c r="M1067" s="399" t="s">
        <v>1775</v>
      </c>
      <c r="N1067" s="398">
        <v>617040</v>
      </c>
      <c r="O1067" s="398" t="s">
        <v>1675</v>
      </c>
      <c r="P1067" s="402">
        <v>44476</v>
      </c>
      <c r="Q1067" s="403">
        <v>14968954.27</v>
      </c>
      <c r="R1067" s="403" t="s">
        <v>1781</v>
      </c>
      <c r="S1067" s="398">
        <v>61</v>
      </c>
      <c r="T1067" s="400">
        <v>9.8465958012000865E-2</v>
      </c>
      <c r="U1067" s="400">
        <v>1.2728886579415233</v>
      </c>
      <c r="V1067" s="400" t="s">
        <v>1781</v>
      </c>
      <c r="W1067" s="400" t="s">
        <v>1781</v>
      </c>
      <c r="X1067" s="400" t="s">
        <v>1781</v>
      </c>
      <c r="Y1067" s="400" t="s">
        <v>1781</v>
      </c>
      <c r="Z1067" s="400" t="s">
        <v>1781</v>
      </c>
      <c r="AA1067" s="400" t="s">
        <v>1781</v>
      </c>
      <c r="AB1067" s="400" t="s">
        <v>1781</v>
      </c>
      <c r="AC1067" s="404" t="s">
        <v>1781</v>
      </c>
      <c r="AD1067" s="607" t="s">
        <v>62</v>
      </c>
      <c r="AE1067" s="401" t="s">
        <v>670</v>
      </c>
      <c r="AF1067" s="401" t="s">
        <v>1018</v>
      </c>
      <c r="AG1067" s="405" t="s">
        <v>1835</v>
      </c>
      <c r="AH1067" s="405" t="s">
        <v>1019</v>
      </c>
      <c r="AI1067" s="405">
        <v>0</v>
      </c>
      <c r="AJ1067" s="405">
        <v>0</v>
      </c>
      <c r="AK1067" s="405">
        <v>0</v>
      </c>
      <c r="AL1067" s="400">
        <v>1.4999999999999999E-2</v>
      </c>
      <c r="AM1067" s="400" t="s">
        <v>62</v>
      </c>
      <c r="AN1067" s="400" t="s">
        <v>103</v>
      </c>
      <c r="AO1067" s="401" t="s">
        <v>1678</v>
      </c>
      <c r="AP1067" s="401" t="s">
        <v>24</v>
      </c>
      <c r="AQ1067" s="407" t="s">
        <v>969</v>
      </c>
      <c r="AR1067" s="400" t="s">
        <v>62</v>
      </c>
      <c r="AS1067" s="400" t="s">
        <v>62</v>
      </c>
      <c r="AT1067" s="400"/>
      <c r="AW1067" s="226"/>
      <c r="AX1067" s="226"/>
      <c r="AY1067" s="212"/>
      <c r="AZ1067" s="212"/>
      <c r="BA1067" s="212"/>
      <c r="BB1067" s="214"/>
      <c r="BC1067" s="212"/>
      <c r="BD1067" s="212"/>
      <c r="BE1067" s="212"/>
      <c r="BF1067" s="212"/>
      <c r="BG1067" s="214"/>
      <c r="BH1067" s="214"/>
      <c r="BI1067" s="227"/>
      <c r="BJ1067" s="227"/>
      <c r="BK1067" s="227"/>
      <c r="BL1067" s="249"/>
      <c r="BM1067" s="214"/>
      <c r="BN1067" s="214"/>
      <c r="BO1067" s="214"/>
      <c r="BP1067" s="214"/>
      <c r="BQ1067" s="214"/>
      <c r="BR1067" s="214"/>
      <c r="BS1067" s="214"/>
      <c r="BT1067" s="215"/>
      <c r="BU1067" s="216"/>
      <c r="BV1067" s="217"/>
      <c r="BW1067" s="213"/>
    </row>
    <row r="1068" spans="2:75" ht="15.75" customHeight="1">
      <c r="B1068" s="394" t="s">
        <v>1616</v>
      </c>
      <c r="C1068" s="395">
        <v>35820605000103</v>
      </c>
      <c r="D1068" s="396" t="s">
        <v>24</v>
      </c>
      <c r="E1068" s="396" t="s">
        <v>911</v>
      </c>
      <c r="F1068" s="396" t="s">
        <v>915</v>
      </c>
      <c r="G1068" s="397" t="s">
        <v>62</v>
      </c>
      <c r="H1068" s="397" t="s">
        <v>1183</v>
      </c>
      <c r="I1068" s="397" t="s">
        <v>62</v>
      </c>
      <c r="J1068" s="397"/>
      <c r="K1068" s="398" t="s">
        <v>81</v>
      </c>
      <c r="L1068" s="399"/>
      <c r="M1068" s="399" t="s">
        <v>1775</v>
      </c>
      <c r="N1068" s="398">
        <v>537527</v>
      </c>
      <c r="O1068" s="398" t="s">
        <v>1675</v>
      </c>
      <c r="P1068" s="402">
        <v>43943</v>
      </c>
      <c r="Q1068" s="403">
        <v>53935960.170000002</v>
      </c>
      <c r="R1068" s="403">
        <v>63103473.71920637</v>
      </c>
      <c r="S1068" s="398">
        <v>61</v>
      </c>
      <c r="T1068" s="400">
        <v>3.9090106275416758E-3</v>
      </c>
      <c r="U1068" s="400">
        <v>5.0532543348273125E-2</v>
      </c>
      <c r="V1068" s="400">
        <v>-2.6952216328036682E-3</v>
      </c>
      <c r="W1068" s="400">
        <v>-2.6422184109172124E-2</v>
      </c>
      <c r="X1068" s="400">
        <v>8.5165157135263625E-2</v>
      </c>
      <c r="Y1068" s="400">
        <v>0.64582285770598147</v>
      </c>
      <c r="Z1068" s="400" t="s">
        <v>1781</v>
      </c>
      <c r="AA1068" s="400" t="s">
        <v>1781</v>
      </c>
      <c r="AB1068" s="400">
        <v>5.3030082992525616E-2</v>
      </c>
      <c r="AC1068" s="404">
        <v>-1.8564898600845241</v>
      </c>
      <c r="AD1068" s="607" t="s">
        <v>62</v>
      </c>
      <c r="AE1068" s="401" t="s">
        <v>1804</v>
      </c>
      <c r="AF1068" s="401" t="s">
        <v>1045</v>
      </c>
      <c r="AG1068" s="405" t="s">
        <v>1045</v>
      </c>
      <c r="AH1068" s="405" t="s">
        <v>1024</v>
      </c>
      <c r="AI1068" s="405">
        <v>1000</v>
      </c>
      <c r="AJ1068" s="405">
        <v>100</v>
      </c>
      <c r="AK1068" s="405">
        <v>100</v>
      </c>
      <c r="AL1068" s="400">
        <v>0</v>
      </c>
      <c r="AM1068" s="400" t="s">
        <v>62</v>
      </c>
      <c r="AN1068" s="400" t="s">
        <v>103</v>
      </c>
      <c r="AO1068" s="401" t="s">
        <v>1678</v>
      </c>
      <c r="AP1068" s="401" t="s">
        <v>24</v>
      </c>
      <c r="AQ1068" s="407" t="s">
        <v>966</v>
      </c>
      <c r="AR1068" s="400">
        <v>0</v>
      </c>
      <c r="AS1068" s="400">
        <v>0</v>
      </c>
      <c r="AT1068" s="400"/>
      <c r="AX1068" s="226"/>
      <c r="AY1068" s="212"/>
      <c r="AZ1068" s="212"/>
      <c r="BA1068" s="212"/>
      <c r="BB1068" s="214"/>
      <c r="BC1068" s="212"/>
      <c r="BD1068" s="212"/>
      <c r="BE1068" s="212"/>
      <c r="BF1068" s="212"/>
      <c r="BG1068" s="214"/>
      <c r="BH1068" s="214"/>
      <c r="BI1068" s="227"/>
      <c r="BJ1068" s="227"/>
      <c r="BK1068" s="227"/>
      <c r="BL1068" s="214"/>
      <c r="BM1068" s="214"/>
      <c r="BN1068" s="214"/>
      <c r="BO1068" s="214"/>
      <c r="BP1068" s="214"/>
      <c r="BQ1068" s="214"/>
      <c r="BR1068" s="214"/>
      <c r="BS1068" s="214"/>
      <c r="BT1068" s="215"/>
      <c r="BU1068" s="216"/>
      <c r="BV1068" s="217"/>
      <c r="BW1068" s="213"/>
    </row>
    <row r="1069" spans="2:75" ht="15.75" customHeight="1">
      <c r="B1069" s="394" t="s">
        <v>828</v>
      </c>
      <c r="C1069" s="395">
        <v>30509286000104</v>
      </c>
      <c r="D1069" s="396" t="s">
        <v>24</v>
      </c>
      <c r="E1069" s="396" t="s">
        <v>911</v>
      </c>
      <c r="F1069" s="396" t="s">
        <v>915</v>
      </c>
      <c r="G1069" s="397" t="s">
        <v>62</v>
      </c>
      <c r="H1069" s="397" t="s">
        <v>1183</v>
      </c>
      <c r="I1069" s="397" t="s">
        <v>62</v>
      </c>
      <c r="J1069" s="397"/>
      <c r="K1069" s="398" t="s">
        <v>81</v>
      </c>
      <c r="L1069" s="399"/>
      <c r="M1069" s="399" t="s">
        <v>1775</v>
      </c>
      <c r="N1069" s="398">
        <v>495255</v>
      </c>
      <c r="O1069" s="398" t="s">
        <v>1675</v>
      </c>
      <c r="P1069" s="402">
        <v>43563</v>
      </c>
      <c r="Q1069" s="403">
        <v>737243822.61000001</v>
      </c>
      <c r="R1069" s="403">
        <v>873413709.483055</v>
      </c>
      <c r="S1069" s="398">
        <v>61</v>
      </c>
      <c r="T1069" s="400">
        <v>3.7719283100094758E-2</v>
      </c>
      <c r="U1069" s="400">
        <v>0.48760453473620108</v>
      </c>
      <c r="V1069" s="400">
        <v>1.0861001592880504E-2</v>
      </c>
      <c r="W1069" s="400">
        <v>0.10647413192457283</v>
      </c>
      <c r="X1069" s="400">
        <v>0.1104698255686507</v>
      </c>
      <c r="Y1069" s="400">
        <v>0.83771275529633837</v>
      </c>
      <c r="Z1069" s="400">
        <v>0.22761671848535414</v>
      </c>
      <c r="AA1069" s="400">
        <v>1.2938472185392176</v>
      </c>
      <c r="AB1069" s="400">
        <v>6.5725512099167285E-2</v>
      </c>
      <c r="AC1069" s="404">
        <v>-1.2810337310846966</v>
      </c>
      <c r="AD1069" s="607" t="s">
        <v>62</v>
      </c>
      <c r="AE1069" s="401" t="s">
        <v>1804</v>
      </c>
      <c r="AF1069" s="401" t="s">
        <v>1045</v>
      </c>
      <c r="AG1069" s="405" t="s">
        <v>1045</v>
      </c>
      <c r="AH1069" s="405" t="s">
        <v>1024</v>
      </c>
      <c r="AI1069" s="405">
        <v>1000</v>
      </c>
      <c r="AJ1069" s="405">
        <v>100</v>
      </c>
      <c r="AK1069" s="405">
        <v>100</v>
      </c>
      <c r="AL1069" s="400">
        <v>7.4999999999999997E-3</v>
      </c>
      <c r="AM1069" s="400">
        <v>0.1</v>
      </c>
      <c r="AN1069" s="400" t="s">
        <v>103</v>
      </c>
      <c r="AO1069" s="401" t="s">
        <v>1678</v>
      </c>
      <c r="AP1069" s="401" t="s">
        <v>24</v>
      </c>
      <c r="AQ1069" s="407" t="s">
        <v>966</v>
      </c>
      <c r="AR1069" s="400">
        <v>2.4997499999999998E-3</v>
      </c>
      <c r="AS1069" s="400">
        <v>2.4997499999999998E-3</v>
      </c>
      <c r="AT1069" s="400"/>
      <c r="AX1069" s="226"/>
      <c r="AY1069" s="212"/>
      <c r="AZ1069" s="212"/>
      <c r="BA1069" s="212"/>
      <c r="BB1069" s="214"/>
      <c r="BC1069" s="212"/>
      <c r="BD1069" s="212"/>
      <c r="BE1069" s="212"/>
      <c r="BF1069" s="212"/>
      <c r="BG1069" s="214"/>
      <c r="BH1069" s="214"/>
      <c r="BI1069" s="227"/>
      <c r="BJ1069" s="227"/>
      <c r="BK1069" s="227"/>
      <c r="BL1069" s="214"/>
      <c r="BM1069" s="214"/>
      <c r="BN1069" s="214"/>
      <c r="BO1069" s="214"/>
      <c r="BP1069" s="214"/>
      <c r="BQ1069" s="214"/>
      <c r="BR1069" s="214"/>
      <c r="BS1069" s="214"/>
      <c r="BT1069" s="215"/>
      <c r="BU1069" s="216"/>
      <c r="BV1069" s="217"/>
      <c r="BW1069" s="213"/>
    </row>
    <row r="1070" spans="2:75" ht="15.75" customHeight="1">
      <c r="B1070" s="394" t="s">
        <v>1304</v>
      </c>
      <c r="C1070" s="395">
        <v>7317588000150</v>
      </c>
      <c r="D1070" s="396" t="s">
        <v>27</v>
      </c>
      <c r="E1070" s="396" t="s">
        <v>903</v>
      </c>
      <c r="F1070" s="396"/>
      <c r="G1070" s="397"/>
      <c r="H1070" s="397" t="s">
        <v>62</v>
      </c>
      <c r="I1070" s="397" t="s">
        <v>62</v>
      </c>
      <c r="J1070" s="397" t="s">
        <v>904</v>
      </c>
      <c r="K1070" s="398" t="s">
        <v>81</v>
      </c>
      <c r="L1070" s="399"/>
      <c r="M1070" s="399" t="s">
        <v>62</v>
      </c>
      <c r="N1070" s="398">
        <v>323950</v>
      </c>
      <c r="O1070" s="398" t="s">
        <v>1675</v>
      </c>
      <c r="P1070" s="402">
        <v>41145</v>
      </c>
      <c r="Q1070" s="403">
        <v>285237160.08999997</v>
      </c>
      <c r="R1070" s="403">
        <v>357984434.92186469</v>
      </c>
      <c r="S1070" s="398">
        <v>61</v>
      </c>
      <c r="T1070" s="400">
        <v>-0.1265348690764071</v>
      </c>
      <c r="U1070" s="400">
        <v>-1.635740949799563</v>
      </c>
      <c r="V1070" s="400">
        <v>-0.24594664543922684</v>
      </c>
      <c r="W1070" s="400">
        <v>-2.4110995057829832</v>
      </c>
      <c r="X1070" s="400">
        <v>-0.15468411966263962</v>
      </c>
      <c r="Y1070" s="400">
        <v>-1.1729977794040349</v>
      </c>
      <c r="Z1070" s="400">
        <v>5.3997348987493643E-2</v>
      </c>
      <c r="AA1070" s="400">
        <v>0.30693843695165768</v>
      </c>
      <c r="AB1070" s="400">
        <v>0.25938507450878401</v>
      </c>
      <c r="AC1070" s="404">
        <v>-1.332796896120785</v>
      </c>
      <c r="AD1070" s="607">
        <v>28767201000138</v>
      </c>
      <c r="AE1070" s="401" t="s">
        <v>366</v>
      </c>
      <c r="AF1070" s="401" t="s">
        <v>1028</v>
      </c>
      <c r="AG1070" s="405" t="s">
        <v>1836</v>
      </c>
      <c r="AH1070" s="405" t="s">
        <v>1019</v>
      </c>
      <c r="AI1070" s="405">
        <v>1000</v>
      </c>
      <c r="AJ1070" s="405">
        <v>100</v>
      </c>
      <c r="AK1070" s="405">
        <v>1000</v>
      </c>
      <c r="AL1070" s="400">
        <v>1.9400000000000001E-2</v>
      </c>
      <c r="AM1070" s="400">
        <v>0.2</v>
      </c>
      <c r="AN1070" s="400" t="s">
        <v>193</v>
      </c>
      <c r="AO1070" s="401" t="s">
        <v>1678</v>
      </c>
      <c r="AP1070" s="401" t="s">
        <v>1021</v>
      </c>
      <c r="AQ1070" s="407" t="s">
        <v>957</v>
      </c>
      <c r="AR1070" s="400">
        <v>5.8199999999999997E-3</v>
      </c>
      <c r="AS1070" s="400">
        <v>5.8199999999999997E-3</v>
      </c>
      <c r="AT1070" s="400"/>
      <c r="AW1070" s="226"/>
      <c r="AX1070" s="226"/>
      <c r="AY1070" s="212"/>
      <c r="AZ1070" s="212"/>
      <c r="BA1070" s="212"/>
      <c r="BB1070" s="214"/>
      <c r="BC1070" s="212"/>
      <c r="BD1070" s="212"/>
      <c r="BE1070" s="212"/>
      <c r="BF1070" s="212"/>
      <c r="BG1070" s="214"/>
      <c r="BH1070" s="214"/>
      <c r="BI1070" s="227"/>
      <c r="BJ1070" s="227"/>
      <c r="BK1070" s="227"/>
      <c r="BL1070" s="249"/>
      <c r="BM1070" s="214"/>
      <c r="BN1070" s="214"/>
      <c r="BO1070" s="214"/>
      <c r="BP1070" s="214"/>
      <c r="BQ1070" s="214"/>
      <c r="BR1070" s="214"/>
      <c r="BS1070" s="214"/>
      <c r="BT1070" s="215"/>
      <c r="BU1070" s="216"/>
      <c r="BV1070" s="217"/>
      <c r="BW1070" s="213"/>
    </row>
    <row r="1071" spans="2:75" ht="15.75" customHeight="1">
      <c r="B1071" s="394" t="s">
        <v>1233</v>
      </c>
      <c r="C1071" s="395">
        <v>11977572000141</v>
      </c>
      <c r="D1071" s="396" t="s">
        <v>27</v>
      </c>
      <c r="E1071" s="396" t="s">
        <v>903</v>
      </c>
      <c r="F1071" s="396" t="s">
        <v>1671</v>
      </c>
      <c r="G1071" s="397"/>
      <c r="H1071" s="397" t="s">
        <v>62</v>
      </c>
      <c r="I1071" s="397" t="s">
        <v>62</v>
      </c>
      <c r="J1071" s="397" t="s">
        <v>904</v>
      </c>
      <c r="K1071" s="398" t="s">
        <v>81</v>
      </c>
      <c r="L1071" s="399"/>
      <c r="M1071" s="399" t="s">
        <v>62</v>
      </c>
      <c r="N1071" s="398">
        <v>264611</v>
      </c>
      <c r="O1071" s="398" t="s">
        <v>1678</v>
      </c>
      <c r="P1071" s="402">
        <v>40534</v>
      </c>
      <c r="Q1071" s="403">
        <v>23100143.710000001</v>
      </c>
      <c r="R1071" s="403">
        <v>47744402.705436535</v>
      </c>
      <c r="S1071" s="398">
        <v>62</v>
      </c>
      <c r="T1071" s="400">
        <v>-9.0945135699436741E-2</v>
      </c>
      <c r="U1071" s="400">
        <v>-1.1756655199826191</v>
      </c>
      <c r="V1071" s="400">
        <v>-0.33256445429206583</v>
      </c>
      <c r="W1071" s="400">
        <v>-3.2602436595652726</v>
      </c>
      <c r="X1071" s="400">
        <v>-0.29698456430194953</v>
      </c>
      <c r="Y1071" s="400">
        <v>-2.2520879014809458</v>
      </c>
      <c r="Z1071" s="400">
        <v>-0.12232866763592609</v>
      </c>
      <c r="AA1071" s="400">
        <v>-0.69535580436080957</v>
      </c>
      <c r="AB1071" s="400">
        <v>0.26589479446556369</v>
      </c>
      <c r="AC1071" s="404">
        <v>-1.7519856888553733</v>
      </c>
      <c r="AD1071" s="607">
        <v>38386961000159</v>
      </c>
      <c r="AE1071" s="401" t="s">
        <v>280</v>
      </c>
      <c r="AF1071" s="401" t="s">
        <v>1028</v>
      </c>
      <c r="AG1071" s="405" t="s">
        <v>1836</v>
      </c>
      <c r="AH1071" s="405" t="s">
        <v>1019</v>
      </c>
      <c r="AI1071" s="405">
        <v>50000</v>
      </c>
      <c r="AJ1071" s="405">
        <v>5000</v>
      </c>
      <c r="AK1071" s="405">
        <v>5000</v>
      </c>
      <c r="AL1071" s="400">
        <v>0.02</v>
      </c>
      <c r="AM1071" s="400">
        <v>0.2</v>
      </c>
      <c r="AN1071" s="400" t="s">
        <v>193</v>
      </c>
      <c r="AO1071" s="401" t="s">
        <v>1678</v>
      </c>
      <c r="AP1071" s="401" t="s">
        <v>1021</v>
      </c>
      <c r="AQ1071" s="407" t="s">
        <v>963</v>
      </c>
      <c r="AR1071" s="400">
        <v>5.3333333333333332E-3</v>
      </c>
      <c r="AS1071" s="400">
        <v>5.3333333333333332E-3</v>
      </c>
      <c r="AT1071" s="400"/>
      <c r="AX1071" s="226"/>
      <c r="AY1071" s="212"/>
      <c r="AZ1071" s="212"/>
      <c r="BA1071" s="212"/>
      <c r="BB1071" s="214"/>
      <c r="BC1071" s="212"/>
      <c r="BD1071" s="212"/>
      <c r="BE1071" s="212"/>
      <c r="BF1071" s="212"/>
      <c r="BG1071" s="214"/>
      <c r="BH1071" s="214"/>
      <c r="BI1071" s="227"/>
      <c r="BJ1071" s="227"/>
      <c r="BK1071" s="227"/>
      <c r="BL1071" s="214"/>
      <c r="BM1071" s="214"/>
      <c r="BN1071" s="214"/>
      <c r="BO1071" s="214"/>
      <c r="BP1071" s="214"/>
      <c r="BQ1071" s="214"/>
      <c r="BR1071" s="214"/>
      <c r="BS1071" s="214"/>
      <c r="BT1071" s="215"/>
      <c r="BU1071" s="216"/>
      <c r="BV1071" s="217"/>
      <c r="BW1071" s="213"/>
    </row>
    <row r="1072" spans="2:75" ht="15.75" customHeight="1">
      <c r="B1072" s="394" t="s">
        <v>1236</v>
      </c>
      <c r="C1072" s="395">
        <v>36352596000136</v>
      </c>
      <c r="D1072" s="396" t="s">
        <v>27</v>
      </c>
      <c r="E1072" s="396" t="s">
        <v>903</v>
      </c>
      <c r="F1072" s="396" t="s">
        <v>1671</v>
      </c>
      <c r="G1072" s="397"/>
      <c r="H1072" s="397" t="s">
        <v>62</v>
      </c>
      <c r="I1072" s="397" t="s">
        <v>62</v>
      </c>
      <c r="J1072" s="397" t="s">
        <v>904</v>
      </c>
      <c r="K1072" s="398" t="s">
        <v>81</v>
      </c>
      <c r="L1072" s="399"/>
      <c r="M1072" s="399" t="s">
        <v>1775</v>
      </c>
      <c r="N1072" s="398">
        <v>539082</v>
      </c>
      <c r="O1072" s="398" t="s">
        <v>1675</v>
      </c>
      <c r="P1072" s="402">
        <v>43990</v>
      </c>
      <c r="Q1072" s="403">
        <v>28296304.239999998</v>
      </c>
      <c r="R1072" s="403">
        <v>83480578.224880964</v>
      </c>
      <c r="S1072" s="398">
        <v>62</v>
      </c>
      <c r="T1072" s="400">
        <v>-0.27383608331334841</v>
      </c>
      <c r="U1072" s="400">
        <v>-3.5399324966930088</v>
      </c>
      <c r="V1072" s="400">
        <v>-0.46302155406396672</v>
      </c>
      <c r="W1072" s="400">
        <v>-4.5391594513386364</v>
      </c>
      <c r="X1072" s="400">
        <v>-0.24900995166570195</v>
      </c>
      <c r="Y1072" s="400">
        <v>-1.8882876987657677</v>
      </c>
      <c r="Z1072" s="400" t="s">
        <v>1781</v>
      </c>
      <c r="AA1072" s="400" t="s">
        <v>1781</v>
      </c>
      <c r="AB1072" s="400">
        <v>0.32886646611455106</v>
      </c>
      <c r="AC1072" s="404">
        <v>-2.01925060850404</v>
      </c>
      <c r="AD1072" s="607">
        <v>42870670000109</v>
      </c>
      <c r="AE1072" s="401" t="s">
        <v>280</v>
      </c>
      <c r="AF1072" s="401" t="s">
        <v>1028</v>
      </c>
      <c r="AG1072" s="405" t="s">
        <v>1836</v>
      </c>
      <c r="AH1072" s="405" t="s">
        <v>1019</v>
      </c>
      <c r="AI1072" s="405">
        <v>5000</v>
      </c>
      <c r="AJ1072" s="405">
        <v>1000</v>
      </c>
      <c r="AK1072" s="405">
        <v>5000</v>
      </c>
      <c r="AL1072" s="400">
        <v>0.02</v>
      </c>
      <c r="AM1072" s="400">
        <v>0.2</v>
      </c>
      <c r="AN1072" s="400" t="s">
        <v>62</v>
      </c>
      <c r="AO1072" s="401" t="s">
        <v>1678</v>
      </c>
      <c r="AP1072" s="401" t="s">
        <v>1021</v>
      </c>
      <c r="AQ1072" s="407" t="s">
        <v>957</v>
      </c>
      <c r="AR1072" s="400">
        <v>2E-3</v>
      </c>
      <c r="AS1072" s="400">
        <v>2E-3</v>
      </c>
      <c r="AT1072" s="400"/>
      <c r="AX1072" s="226"/>
      <c r="AY1072" s="212"/>
      <c r="AZ1072" s="212"/>
      <c r="BA1072" s="212"/>
      <c r="BB1072" s="214"/>
      <c r="BC1072" s="212"/>
      <c r="BD1072" s="212"/>
      <c r="BE1072" s="212"/>
      <c r="BF1072" s="212"/>
      <c r="BG1072" s="214"/>
      <c r="BH1072" s="214"/>
      <c r="BI1072" s="227"/>
      <c r="BJ1072" s="227"/>
      <c r="BK1072" s="227"/>
      <c r="BL1072" s="214"/>
      <c r="BM1072" s="214"/>
      <c r="BN1072" s="214"/>
      <c r="BO1072" s="214"/>
      <c r="BP1072" s="214"/>
      <c r="BQ1072" s="214"/>
      <c r="BR1072" s="214"/>
      <c r="BS1072" s="214"/>
      <c r="BT1072" s="215"/>
      <c r="BU1072" s="216"/>
      <c r="BV1072" s="217"/>
      <c r="BW1072" s="213"/>
    </row>
    <row r="1073" spans="2:75" ht="15.75" customHeight="1">
      <c r="B1073" s="394" t="s">
        <v>281</v>
      </c>
      <c r="C1073" s="395">
        <v>16948298000104</v>
      </c>
      <c r="D1073" s="396" t="s">
        <v>27</v>
      </c>
      <c r="E1073" s="396" t="s">
        <v>903</v>
      </c>
      <c r="F1073" s="396" t="s">
        <v>1671</v>
      </c>
      <c r="G1073" s="397"/>
      <c r="H1073" s="397" t="s">
        <v>62</v>
      </c>
      <c r="I1073" s="397" t="s">
        <v>62</v>
      </c>
      <c r="J1073" s="397" t="s">
        <v>904</v>
      </c>
      <c r="K1073" s="398" t="s">
        <v>81</v>
      </c>
      <c r="L1073" s="399"/>
      <c r="M1073" s="399" t="s">
        <v>62</v>
      </c>
      <c r="N1073" s="398">
        <v>320757</v>
      </c>
      <c r="O1073" s="398" t="s">
        <v>1675</v>
      </c>
      <c r="P1073" s="402">
        <v>41249</v>
      </c>
      <c r="Q1073" s="403">
        <v>413942417.26999998</v>
      </c>
      <c r="R1073" s="403">
        <v>713335411.06579387</v>
      </c>
      <c r="S1073" s="398">
        <v>62</v>
      </c>
      <c r="T1073" s="400">
        <v>-8.8286086670300135E-2</v>
      </c>
      <c r="U1073" s="400">
        <v>-1.1412914741861431</v>
      </c>
      <c r="V1073" s="400">
        <v>-0.32918162130318174</v>
      </c>
      <c r="W1073" s="400">
        <v>-3.2270805849761528</v>
      </c>
      <c r="X1073" s="400">
        <v>-0.2813549558410865</v>
      </c>
      <c r="Y1073" s="400">
        <v>-2.1335657412389537</v>
      </c>
      <c r="Z1073" s="400">
        <v>-0.10414750108614867</v>
      </c>
      <c r="AA1073" s="400">
        <v>-0.5920081595710821</v>
      </c>
      <c r="AB1073" s="400">
        <v>0.26562357464935682</v>
      </c>
      <c r="AC1073" s="404">
        <v>-1.7350470350743794</v>
      </c>
      <c r="AD1073" s="607">
        <v>11225860000140</v>
      </c>
      <c r="AE1073" s="401" t="s">
        <v>280</v>
      </c>
      <c r="AF1073" s="401" t="s">
        <v>1028</v>
      </c>
      <c r="AG1073" s="405" t="s">
        <v>1836</v>
      </c>
      <c r="AH1073" s="405" t="s">
        <v>1024</v>
      </c>
      <c r="AI1073" s="405">
        <v>50000</v>
      </c>
      <c r="AJ1073" s="405">
        <v>1000</v>
      </c>
      <c r="AK1073" s="405">
        <v>1000</v>
      </c>
      <c r="AL1073" s="400">
        <v>0.02</v>
      </c>
      <c r="AM1073" s="400">
        <v>0.2</v>
      </c>
      <c r="AN1073" s="400" t="s">
        <v>62</v>
      </c>
      <c r="AO1073" s="401" t="s">
        <v>1675</v>
      </c>
      <c r="AP1073" s="401" t="s">
        <v>1021</v>
      </c>
      <c r="AQ1073" s="407" t="s">
        <v>963</v>
      </c>
      <c r="AR1073" s="400">
        <v>5.3333333333333332E-3</v>
      </c>
      <c r="AS1073" s="400">
        <v>5.3333333333333332E-3</v>
      </c>
      <c r="AT1073" s="400"/>
      <c r="AX1073" s="226"/>
      <c r="AY1073" s="212"/>
      <c r="AZ1073" s="212"/>
      <c r="BA1073" s="212"/>
      <c r="BB1073" s="214"/>
      <c r="BC1073" s="212"/>
      <c r="BD1073" s="212"/>
      <c r="BE1073" s="212"/>
      <c r="BF1073" s="212"/>
      <c r="BG1073" s="214"/>
      <c r="BH1073" s="214"/>
      <c r="BI1073" s="227"/>
      <c r="BJ1073" s="227"/>
      <c r="BK1073" s="227"/>
      <c r="BL1073" s="214"/>
      <c r="BM1073" s="214"/>
      <c r="BN1073" s="214"/>
      <c r="BO1073" s="214"/>
      <c r="BP1073" s="214"/>
      <c r="BQ1073" s="214"/>
      <c r="BR1073" s="214"/>
      <c r="BS1073" s="214"/>
      <c r="BT1073" s="215"/>
      <c r="BU1073" s="216"/>
      <c r="BV1073" s="217"/>
      <c r="BW1073" s="213"/>
    </row>
    <row r="1074" spans="2:75" ht="15.75" customHeight="1">
      <c r="B1074" s="394" t="s">
        <v>838</v>
      </c>
      <c r="C1074" s="395">
        <v>35343074000105</v>
      </c>
      <c r="D1074" s="396" t="s">
        <v>27</v>
      </c>
      <c r="E1074" s="396" t="s">
        <v>903</v>
      </c>
      <c r="F1074" s="396" t="s">
        <v>1671</v>
      </c>
      <c r="G1074" s="397"/>
      <c r="H1074" s="397" t="s">
        <v>62</v>
      </c>
      <c r="I1074" s="397" t="s">
        <v>62</v>
      </c>
      <c r="J1074" s="397" t="s">
        <v>904</v>
      </c>
      <c r="K1074" s="398" t="s">
        <v>81</v>
      </c>
      <c r="L1074" s="399"/>
      <c r="M1074" s="399" t="s">
        <v>1775</v>
      </c>
      <c r="N1074" s="398">
        <v>534757</v>
      </c>
      <c r="O1074" s="398" t="s">
        <v>1675</v>
      </c>
      <c r="P1074" s="402">
        <v>43941</v>
      </c>
      <c r="Q1074" s="403">
        <v>22992033.600000001</v>
      </c>
      <c r="R1074" s="403">
        <v>29318536.954920653</v>
      </c>
      <c r="S1074" s="398">
        <v>62</v>
      </c>
      <c r="T1074" s="400">
        <v>-9.0184477785158812E-2</v>
      </c>
      <c r="U1074" s="400">
        <v>-1.1658323466584961</v>
      </c>
      <c r="V1074" s="400">
        <v>-0.33174879131675694</v>
      </c>
      <c r="W1074" s="400">
        <v>-3.2522474350461676</v>
      </c>
      <c r="X1074" s="400">
        <v>-0.28161656892152709</v>
      </c>
      <c r="Y1074" s="400">
        <v>-2.1355496007527108</v>
      </c>
      <c r="Z1074" s="400" t="s">
        <v>1781</v>
      </c>
      <c r="AA1074" s="400" t="s">
        <v>1781</v>
      </c>
      <c r="AB1074" s="400">
        <v>0.26592514042845872</v>
      </c>
      <c r="AC1074" s="404">
        <v>-1.7471727492778206</v>
      </c>
      <c r="AD1074" s="607">
        <v>38386961000159</v>
      </c>
      <c r="AE1074" s="401" t="s">
        <v>280</v>
      </c>
      <c r="AF1074" s="401" t="s">
        <v>1018</v>
      </c>
      <c r="AG1074" s="405" t="s">
        <v>1835</v>
      </c>
      <c r="AH1074" s="405" t="s">
        <v>218</v>
      </c>
      <c r="AI1074" s="405">
        <v>0</v>
      </c>
      <c r="AJ1074" s="405">
        <v>0</v>
      </c>
      <c r="AK1074" s="405">
        <v>0</v>
      </c>
      <c r="AL1074" s="400">
        <v>0.02</v>
      </c>
      <c r="AM1074" s="400">
        <v>0.2</v>
      </c>
      <c r="AN1074" s="400" t="s">
        <v>62</v>
      </c>
      <c r="AO1074" s="401" t="s">
        <v>1678</v>
      </c>
      <c r="AP1074" s="401" t="s">
        <v>1021</v>
      </c>
      <c r="AQ1074" s="407" t="s">
        <v>963</v>
      </c>
      <c r="AR1074" s="400">
        <v>3.3333333333333331E-3</v>
      </c>
      <c r="AS1074" s="400">
        <v>3.3333333333333331E-3</v>
      </c>
      <c r="AT1074" s="400"/>
      <c r="AX1074" s="226"/>
      <c r="AY1074" s="212"/>
      <c r="AZ1074" s="212"/>
      <c r="BA1074" s="212"/>
      <c r="BB1074" s="214"/>
      <c r="BC1074" s="212"/>
      <c r="BD1074" s="212"/>
      <c r="BE1074" s="212"/>
      <c r="BF1074" s="212"/>
      <c r="BG1074" s="214"/>
      <c r="BH1074" s="214"/>
      <c r="BI1074" s="227"/>
      <c r="BJ1074" s="227"/>
      <c r="BK1074" s="227"/>
      <c r="BL1074" s="214"/>
      <c r="BM1074" s="214"/>
      <c r="BN1074" s="214"/>
      <c r="BO1074" s="214"/>
      <c r="BP1074" s="214"/>
      <c r="BQ1074" s="214"/>
      <c r="BR1074" s="214"/>
      <c r="BS1074" s="214"/>
      <c r="BT1074" s="215"/>
      <c r="BU1074" s="216"/>
      <c r="BV1074" s="217"/>
      <c r="BW1074" s="213"/>
    </row>
    <row r="1075" spans="2:75" ht="15.75" customHeight="1">
      <c r="B1075" s="394" t="s">
        <v>1576</v>
      </c>
      <c r="C1075" s="395">
        <v>35471498000155</v>
      </c>
      <c r="D1075" s="396" t="s">
        <v>27</v>
      </c>
      <c r="E1075" s="396" t="s">
        <v>903</v>
      </c>
      <c r="F1075" s="396" t="s">
        <v>1671</v>
      </c>
      <c r="G1075" s="397"/>
      <c r="H1075" s="397" t="s">
        <v>62</v>
      </c>
      <c r="I1075" s="397" t="s">
        <v>62</v>
      </c>
      <c r="J1075" s="397" t="s">
        <v>904</v>
      </c>
      <c r="K1075" s="398" t="s">
        <v>81</v>
      </c>
      <c r="L1075" s="399"/>
      <c r="M1075" s="399" t="s">
        <v>62</v>
      </c>
      <c r="N1075" s="398">
        <v>529478</v>
      </c>
      <c r="O1075" s="398" t="s">
        <v>1675</v>
      </c>
      <c r="P1075" s="402">
        <v>43896</v>
      </c>
      <c r="Q1075" s="403">
        <v>575605236.67999995</v>
      </c>
      <c r="R1075" s="403">
        <v>575692570.7237699</v>
      </c>
      <c r="S1075" s="398">
        <v>62</v>
      </c>
      <c r="T1075" s="400">
        <v>6.6221561566536469E-2</v>
      </c>
      <c r="U1075" s="400">
        <v>0.85605905158559581</v>
      </c>
      <c r="V1075" s="400">
        <v>-4.7959387822627098E-2</v>
      </c>
      <c r="W1075" s="400">
        <v>-0.47016236415944074</v>
      </c>
      <c r="X1075" s="400">
        <v>0.79757194278827592</v>
      </c>
      <c r="Y1075" s="400">
        <v>6.0481329295212074</v>
      </c>
      <c r="Z1075" s="400" t="s">
        <v>1781</v>
      </c>
      <c r="AA1075" s="400" t="s">
        <v>1781</v>
      </c>
      <c r="AB1075" s="400">
        <v>0.25737788615662338</v>
      </c>
      <c r="AC1075" s="404">
        <v>-0.44006194741590204</v>
      </c>
      <c r="AD1075" s="607">
        <v>29088425000186</v>
      </c>
      <c r="AE1075" s="401" t="s">
        <v>348</v>
      </c>
      <c r="AF1075" s="401" t="s">
        <v>1018</v>
      </c>
      <c r="AG1075" s="405" t="s">
        <v>1835</v>
      </c>
      <c r="AH1075" s="405" t="s">
        <v>1024</v>
      </c>
      <c r="AI1075" s="405">
        <v>50</v>
      </c>
      <c r="AJ1075" s="405">
        <v>50</v>
      </c>
      <c r="AK1075" s="405">
        <v>30</v>
      </c>
      <c r="AL1075" s="400">
        <v>0.02</v>
      </c>
      <c r="AM1075" s="400">
        <v>0.2</v>
      </c>
      <c r="AN1075" s="400" t="s">
        <v>1097</v>
      </c>
      <c r="AO1075" s="401" t="s">
        <v>1675</v>
      </c>
      <c r="AP1075" s="401" t="s">
        <v>1021</v>
      </c>
      <c r="AQ1075" s="407" t="s">
        <v>979</v>
      </c>
      <c r="AR1075" s="400">
        <v>5.3333333333333332E-3</v>
      </c>
      <c r="AS1075" s="400">
        <v>5.3333333333333332E-3</v>
      </c>
      <c r="AT1075" s="400"/>
      <c r="AX1075" s="226"/>
      <c r="AY1075" s="212"/>
      <c r="AZ1075" s="212"/>
      <c r="BA1075" s="212"/>
      <c r="BB1075" s="214"/>
      <c r="BC1075" s="212"/>
      <c r="BD1075" s="212"/>
      <c r="BE1075" s="212"/>
      <c r="BF1075" s="212"/>
      <c r="BG1075" s="214"/>
      <c r="BH1075" s="214"/>
      <c r="BI1075" s="227"/>
      <c r="BJ1075" s="227"/>
      <c r="BK1075" s="227"/>
      <c r="BL1075" s="214"/>
      <c r="BM1075" s="214"/>
      <c r="BN1075" s="214"/>
      <c r="BO1075" s="214"/>
      <c r="BP1075" s="214"/>
      <c r="BQ1075" s="214"/>
      <c r="BR1075" s="214"/>
      <c r="BS1075" s="214"/>
      <c r="BT1075" s="215"/>
      <c r="BU1075" s="216"/>
      <c r="BV1075" s="217"/>
      <c r="BW1075" s="213"/>
    </row>
    <row r="1076" spans="2:75" ht="15.75" customHeight="1">
      <c r="B1076" s="394" t="s">
        <v>548</v>
      </c>
      <c r="C1076" s="395">
        <v>20142615000160</v>
      </c>
      <c r="D1076" s="396" t="s">
        <v>18</v>
      </c>
      <c r="E1076" s="396" t="s">
        <v>916</v>
      </c>
      <c r="F1076" s="396" t="s">
        <v>983</v>
      </c>
      <c r="G1076" s="397" t="s">
        <v>1048</v>
      </c>
      <c r="H1076" s="397" t="s">
        <v>62</v>
      </c>
      <c r="I1076" s="397" t="s">
        <v>1673</v>
      </c>
      <c r="J1076" s="397" t="s">
        <v>904</v>
      </c>
      <c r="K1076" s="398" t="s">
        <v>81</v>
      </c>
      <c r="L1076" s="399"/>
      <c r="M1076" s="399" t="s">
        <v>62</v>
      </c>
      <c r="N1076" s="398">
        <v>370797</v>
      </c>
      <c r="O1076" s="398" t="s">
        <v>1675</v>
      </c>
      <c r="P1076" s="402">
        <v>41796</v>
      </c>
      <c r="Q1076" s="403">
        <v>1377412.53</v>
      </c>
      <c r="R1076" s="403">
        <v>1463338.3840476193</v>
      </c>
      <c r="S1076" s="398">
        <v>62</v>
      </c>
      <c r="T1076" s="400">
        <v>-6.0197833994987349E-2</v>
      </c>
      <c r="U1076" s="400">
        <v>-0.77818914954879237</v>
      </c>
      <c r="V1076" s="400">
        <v>-0.19987837386972285</v>
      </c>
      <c r="W1076" s="400">
        <v>-1.9594764042963078</v>
      </c>
      <c r="X1076" s="400">
        <v>-0.27876138800970529</v>
      </c>
      <c r="Y1076" s="400">
        <v>-2.1138982452246315</v>
      </c>
      <c r="Z1076" s="400">
        <v>0.12423955316449753</v>
      </c>
      <c r="AA1076" s="400">
        <v>0.70621789719186878</v>
      </c>
      <c r="AB1076" s="400">
        <v>0.28102357695880381</v>
      </c>
      <c r="AC1076" s="404">
        <v>-0.99885864804752711</v>
      </c>
      <c r="AD1076" s="607" t="s">
        <v>62</v>
      </c>
      <c r="AE1076" s="401" t="s">
        <v>1810</v>
      </c>
      <c r="AF1076" s="401" t="s">
        <v>1018</v>
      </c>
      <c r="AG1076" s="405" t="s">
        <v>1835</v>
      </c>
      <c r="AH1076" s="405" t="s">
        <v>1024</v>
      </c>
      <c r="AI1076" s="405">
        <v>20000</v>
      </c>
      <c r="AJ1076" s="405">
        <v>10000</v>
      </c>
      <c r="AK1076" s="405">
        <v>20000</v>
      </c>
      <c r="AL1076" s="400">
        <v>0.02</v>
      </c>
      <c r="AM1076" s="400">
        <v>0.2</v>
      </c>
      <c r="AN1076" s="400" t="s">
        <v>62</v>
      </c>
      <c r="AO1076" s="401" t="s">
        <v>1678</v>
      </c>
      <c r="AP1076" s="401" t="s">
        <v>24</v>
      </c>
      <c r="AQ1076" s="407" t="s">
        <v>966</v>
      </c>
      <c r="AR1076" s="400">
        <v>5.3333333333333332E-3</v>
      </c>
      <c r="AS1076" s="400">
        <v>5.3333333333333332E-3</v>
      </c>
      <c r="AT1076" s="400"/>
      <c r="AX1076" s="226"/>
      <c r="AY1076" s="212"/>
      <c r="AZ1076" s="212"/>
      <c r="BA1076" s="212"/>
      <c r="BB1076" s="214"/>
      <c r="BC1076" s="212"/>
      <c r="BD1076" s="212"/>
      <c r="BE1076" s="212"/>
      <c r="BF1076" s="212"/>
      <c r="BG1076" s="214"/>
      <c r="BH1076" s="214"/>
      <c r="BI1076" s="227"/>
      <c r="BJ1076" s="227"/>
      <c r="BK1076" s="227"/>
      <c r="BL1076" s="214"/>
      <c r="BM1076" s="214"/>
      <c r="BN1076" s="214"/>
      <c r="BO1076" s="214"/>
      <c r="BP1076" s="214"/>
      <c r="BQ1076" s="214"/>
      <c r="BR1076" s="214"/>
      <c r="BS1076" s="214"/>
      <c r="BT1076" s="215"/>
      <c r="BU1076" s="216"/>
      <c r="BV1076" s="217"/>
      <c r="BW1076" s="213"/>
    </row>
    <row r="1077" spans="2:75" ht="15.75" customHeight="1">
      <c r="B1077" s="394" t="s">
        <v>1650</v>
      </c>
      <c r="C1077" s="395">
        <v>42831231000197</v>
      </c>
      <c r="D1077" s="396" t="s">
        <v>24</v>
      </c>
      <c r="E1077" s="396" t="s">
        <v>911</v>
      </c>
      <c r="F1077" s="396" t="s">
        <v>915</v>
      </c>
      <c r="G1077" s="397" t="s">
        <v>62</v>
      </c>
      <c r="H1077" s="397" t="s">
        <v>1693</v>
      </c>
      <c r="I1077" s="397" t="s">
        <v>62</v>
      </c>
      <c r="J1077" s="397" t="s">
        <v>904</v>
      </c>
      <c r="K1077" s="398" t="s">
        <v>81</v>
      </c>
      <c r="L1077" s="399"/>
      <c r="M1077" s="399" t="s">
        <v>1775</v>
      </c>
      <c r="N1077" s="398">
        <v>645605</v>
      </c>
      <c r="O1077" s="398" t="s">
        <v>1675</v>
      </c>
      <c r="P1077" s="402">
        <v>44676</v>
      </c>
      <c r="Q1077" s="403">
        <v>76463014.430000007</v>
      </c>
      <c r="R1077" s="403" t="s">
        <v>1781</v>
      </c>
      <c r="S1077" s="398">
        <v>62</v>
      </c>
      <c r="T1077" s="400" t="s">
        <v>1781</v>
      </c>
      <c r="U1077" s="400" t="s">
        <v>1781</v>
      </c>
      <c r="V1077" s="400" t="s">
        <v>1781</v>
      </c>
      <c r="W1077" s="400" t="s">
        <v>1781</v>
      </c>
      <c r="X1077" s="400" t="s">
        <v>1781</v>
      </c>
      <c r="Y1077" s="400" t="s">
        <v>1781</v>
      </c>
      <c r="Z1077" s="400" t="s">
        <v>1781</v>
      </c>
      <c r="AA1077" s="400" t="s">
        <v>1781</v>
      </c>
      <c r="AB1077" s="400" t="s">
        <v>1781</v>
      </c>
      <c r="AC1077" s="404" t="s">
        <v>1781</v>
      </c>
      <c r="AD1077" s="607">
        <v>42831201000180</v>
      </c>
      <c r="AE1077" s="401" t="s">
        <v>412</v>
      </c>
      <c r="AF1077" s="401" t="s">
        <v>1026</v>
      </c>
      <c r="AG1077" s="405" t="s">
        <v>1027</v>
      </c>
      <c r="AH1077" s="405" t="s">
        <v>1019</v>
      </c>
      <c r="AI1077" s="405">
        <v>100000</v>
      </c>
      <c r="AJ1077" s="405">
        <v>50000</v>
      </c>
      <c r="AK1077" s="405">
        <v>100000</v>
      </c>
      <c r="AL1077" s="400">
        <v>0.02</v>
      </c>
      <c r="AM1077" s="400">
        <v>0.2</v>
      </c>
      <c r="AN1077" s="400" t="s">
        <v>103</v>
      </c>
      <c r="AO1077" s="401" t="s">
        <v>1678</v>
      </c>
      <c r="AP1077" s="401" t="s">
        <v>24</v>
      </c>
      <c r="AQ1077" s="407" t="s">
        <v>966</v>
      </c>
      <c r="AR1077" s="400" t="s">
        <v>62</v>
      </c>
      <c r="AS1077" s="400" t="s">
        <v>62</v>
      </c>
      <c r="AT1077" s="400"/>
      <c r="AX1077" s="226"/>
      <c r="AY1077" s="212"/>
      <c r="AZ1077" s="212"/>
      <c r="BA1077" s="212"/>
      <c r="BB1077" s="214"/>
      <c r="BC1077" s="212"/>
      <c r="BD1077" s="212"/>
      <c r="BE1077" s="212"/>
      <c r="BF1077" s="212"/>
      <c r="BG1077" s="214"/>
      <c r="BH1077" s="214"/>
      <c r="BI1077" s="227"/>
      <c r="BJ1077" s="227"/>
      <c r="BK1077" s="227"/>
      <c r="BL1077" s="214"/>
      <c r="BM1077" s="214"/>
      <c r="BN1077" s="214"/>
      <c r="BO1077" s="214"/>
      <c r="BP1077" s="214"/>
      <c r="BQ1077" s="214"/>
      <c r="BR1077" s="214"/>
      <c r="BS1077" s="214"/>
      <c r="BT1077" s="215"/>
      <c r="BU1077" s="216"/>
      <c r="BV1077" s="217"/>
      <c r="BW1077" s="213"/>
    </row>
    <row r="1078" spans="2:75" ht="15.75" customHeight="1">
      <c r="B1078" s="394" t="s">
        <v>1617</v>
      </c>
      <c r="C1078" s="395">
        <v>33925183000105</v>
      </c>
      <c r="D1078" s="396" t="s">
        <v>24</v>
      </c>
      <c r="E1078" s="396" t="s">
        <v>912</v>
      </c>
      <c r="F1078" s="396" t="s">
        <v>915</v>
      </c>
      <c r="G1078" s="397" t="s">
        <v>62</v>
      </c>
      <c r="H1078" s="397" t="s">
        <v>1693</v>
      </c>
      <c r="I1078" s="397" t="s">
        <v>62</v>
      </c>
      <c r="J1078" s="397" t="s">
        <v>907</v>
      </c>
      <c r="K1078" s="398" t="s">
        <v>81</v>
      </c>
      <c r="L1078" s="399"/>
      <c r="M1078" s="399" t="s">
        <v>1775</v>
      </c>
      <c r="N1078" s="398">
        <v>532444</v>
      </c>
      <c r="O1078" s="398" t="s">
        <v>1675</v>
      </c>
      <c r="P1078" s="402">
        <v>43909</v>
      </c>
      <c r="Q1078" s="403">
        <v>82706585.900000006</v>
      </c>
      <c r="R1078" s="403">
        <v>108879252.66769844</v>
      </c>
      <c r="S1078" s="398">
        <v>62</v>
      </c>
      <c r="T1078" s="400">
        <v>-0.20164276997660124</v>
      </c>
      <c r="U1078" s="400">
        <v>-2.6066754443992193</v>
      </c>
      <c r="V1078" s="400">
        <v>-0.15096395901337434</v>
      </c>
      <c r="W1078" s="400">
        <v>-1.4799515818487987</v>
      </c>
      <c r="X1078" s="400">
        <v>-9.9415410365993884E-2</v>
      </c>
      <c r="Y1078" s="400">
        <v>-0.75388511666344715</v>
      </c>
      <c r="Z1078" s="400" t="s">
        <v>1781</v>
      </c>
      <c r="AA1078" s="400" t="s">
        <v>1781</v>
      </c>
      <c r="AB1078" s="400">
        <v>0.14210780323403679</v>
      </c>
      <c r="AC1078" s="404">
        <v>-1.7641414613557702</v>
      </c>
      <c r="AD1078" s="607" t="s">
        <v>62</v>
      </c>
      <c r="AE1078" s="401" t="s">
        <v>1804</v>
      </c>
      <c r="AF1078" s="401" t="s">
        <v>1045</v>
      </c>
      <c r="AG1078" s="405" t="s">
        <v>1045</v>
      </c>
      <c r="AH1078" s="405" t="s">
        <v>1019</v>
      </c>
      <c r="AI1078" s="405">
        <v>1000</v>
      </c>
      <c r="AJ1078" s="405" t="s">
        <v>1797</v>
      </c>
      <c r="AK1078" s="405" t="s">
        <v>1797</v>
      </c>
      <c r="AL1078" s="400">
        <v>7.4999999999999997E-3</v>
      </c>
      <c r="AM1078" s="400">
        <v>0.1</v>
      </c>
      <c r="AN1078" s="400" t="s">
        <v>1086</v>
      </c>
      <c r="AO1078" s="401" t="s">
        <v>1678</v>
      </c>
      <c r="AP1078" s="401" t="s">
        <v>24</v>
      </c>
      <c r="AQ1078" s="407" t="s">
        <v>977</v>
      </c>
      <c r="AR1078" s="400">
        <v>2.4997499999999998E-3</v>
      </c>
      <c r="AS1078" s="400">
        <v>2.4997499999999998E-3</v>
      </c>
      <c r="AT1078" s="400"/>
      <c r="AX1078" s="226"/>
      <c r="AY1078" s="212"/>
      <c r="AZ1078" s="212"/>
      <c r="BA1078" s="212"/>
      <c r="BB1078" s="214"/>
      <c r="BC1078" s="212"/>
      <c r="BD1078" s="212"/>
      <c r="BE1078" s="212"/>
      <c r="BF1078" s="212"/>
      <c r="BG1078" s="214"/>
      <c r="BH1078" s="214"/>
      <c r="BI1078" s="227"/>
      <c r="BJ1078" s="227"/>
      <c r="BK1078" s="227"/>
      <c r="BL1078" s="214"/>
      <c r="BM1078" s="214"/>
      <c r="BN1078" s="214"/>
      <c r="BO1078" s="214"/>
      <c r="BP1078" s="214"/>
      <c r="BQ1078" s="214"/>
      <c r="BR1078" s="214"/>
      <c r="BS1078" s="214"/>
      <c r="BT1078" s="215"/>
      <c r="BU1078" s="216"/>
      <c r="BV1078" s="217"/>
      <c r="BW1078" s="213"/>
    </row>
    <row r="1079" spans="2:75" ht="15.75" customHeight="1">
      <c r="B1079" s="394" t="s">
        <v>1618</v>
      </c>
      <c r="C1079" s="395">
        <v>40190965000109</v>
      </c>
      <c r="D1079" s="396" t="s">
        <v>24</v>
      </c>
      <c r="E1079" s="396" t="s">
        <v>911</v>
      </c>
      <c r="F1079" s="396" t="s">
        <v>915</v>
      </c>
      <c r="G1079" s="397" t="s">
        <v>62</v>
      </c>
      <c r="H1079" s="397" t="s">
        <v>1183</v>
      </c>
      <c r="I1079" s="397" t="s">
        <v>62</v>
      </c>
      <c r="J1079" s="397"/>
      <c r="K1079" s="398" t="s">
        <v>81</v>
      </c>
      <c r="L1079" s="399"/>
      <c r="M1079" s="399" t="s">
        <v>1775</v>
      </c>
      <c r="N1079" s="398">
        <v>576492</v>
      </c>
      <c r="O1079" s="398" t="s">
        <v>1675</v>
      </c>
      <c r="P1079" s="402">
        <v>44253</v>
      </c>
      <c r="Q1079" s="403">
        <v>18789685.300000001</v>
      </c>
      <c r="R1079" s="403">
        <v>18800208.824007943</v>
      </c>
      <c r="S1079" s="398">
        <v>62</v>
      </c>
      <c r="T1079" s="400">
        <v>6.8144576476958818E-2</v>
      </c>
      <c r="U1079" s="400">
        <v>0.88091824066930646</v>
      </c>
      <c r="V1079" s="400">
        <v>3.8375335207864625E-2</v>
      </c>
      <c r="W1079" s="400">
        <v>0.37620660199979017</v>
      </c>
      <c r="X1079" s="400" t="s">
        <v>1781</v>
      </c>
      <c r="Y1079" s="400" t="s">
        <v>1781</v>
      </c>
      <c r="Z1079" s="400" t="s">
        <v>1781</v>
      </c>
      <c r="AA1079" s="400" t="s">
        <v>1781</v>
      </c>
      <c r="AB1079" s="400">
        <v>6.0651692915620746E-2</v>
      </c>
      <c r="AC1079" s="404">
        <v>-0.95064045743019188</v>
      </c>
      <c r="AD1079" s="607" t="s">
        <v>62</v>
      </c>
      <c r="AE1079" s="401" t="s">
        <v>1804</v>
      </c>
      <c r="AF1079" s="401" t="s">
        <v>1018</v>
      </c>
      <c r="AG1079" s="405" t="s">
        <v>1835</v>
      </c>
      <c r="AH1079" s="405" t="s">
        <v>1024</v>
      </c>
      <c r="AI1079" s="405">
        <v>0</v>
      </c>
      <c r="AJ1079" s="405">
        <v>0</v>
      </c>
      <c r="AK1079" s="405">
        <v>0</v>
      </c>
      <c r="AL1079" s="400">
        <v>7.4999999999999997E-3</v>
      </c>
      <c r="AM1079" s="400">
        <v>0.1</v>
      </c>
      <c r="AN1079" s="400" t="s">
        <v>62</v>
      </c>
      <c r="AO1079" s="401" t="s">
        <v>1678</v>
      </c>
      <c r="AP1079" s="401" t="s">
        <v>24</v>
      </c>
      <c r="AQ1079" s="407" t="s">
        <v>966</v>
      </c>
      <c r="AR1079" s="400">
        <v>2.4997499999999998E-3</v>
      </c>
      <c r="AS1079" s="400">
        <v>2.4997499999999998E-3</v>
      </c>
      <c r="AT1079" s="400"/>
      <c r="AX1079" s="226"/>
      <c r="AY1079" s="212"/>
      <c r="AZ1079" s="212"/>
      <c r="BA1079" s="212"/>
      <c r="BB1079" s="214"/>
      <c r="BC1079" s="212"/>
      <c r="BD1079" s="212"/>
      <c r="BE1079" s="212"/>
      <c r="BF1079" s="212"/>
      <c r="BG1079" s="214"/>
      <c r="BH1079" s="214"/>
      <c r="BI1079" s="227"/>
      <c r="BJ1079" s="227"/>
      <c r="BK1079" s="227"/>
      <c r="BL1079" s="214"/>
      <c r="BM1079" s="214"/>
      <c r="BN1079" s="214"/>
      <c r="BO1079" s="214"/>
      <c r="BP1079" s="214"/>
      <c r="BQ1079" s="214"/>
      <c r="BR1079" s="214"/>
      <c r="BS1079" s="214"/>
      <c r="BT1079" s="215"/>
      <c r="BU1079" s="216"/>
      <c r="BV1079" s="217"/>
      <c r="BW1079" s="213"/>
    </row>
    <row r="1080" spans="2:75" ht="15.75" customHeight="1">
      <c r="B1080" s="394" t="s">
        <v>194</v>
      </c>
      <c r="C1080" s="395">
        <v>8892340000186</v>
      </c>
      <c r="D1080" s="396" t="s">
        <v>27</v>
      </c>
      <c r="E1080" s="396" t="s">
        <v>903</v>
      </c>
      <c r="F1080" s="396"/>
      <c r="G1080" s="397"/>
      <c r="H1080" s="397" t="s">
        <v>62</v>
      </c>
      <c r="I1080" s="397" t="s">
        <v>62</v>
      </c>
      <c r="J1080" s="397" t="s">
        <v>904</v>
      </c>
      <c r="K1080" s="398" t="s">
        <v>81</v>
      </c>
      <c r="L1080" s="399"/>
      <c r="M1080" s="399" t="s">
        <v>62</v>
      </c>
      <c r="N1080" s="398">
        <v>210277</v>
      </c>
      <c r="O1080" s="398" t="s">
        <v>1678</v>
      </c>
      <c r="P1080" s="402">
        <v>39598</v>
      </c>
      <c r="Q1080" s="403">
        <v>119594808.06999999</v>
      </c>
      <c r="R1080" s="403">
        <v>168657971.14464271</v>
      </c>
      <c r="S1080" s="398">
        <v>62</v>
      </c>
      <c r="T1080" s="400">
        <v>-3.5863283499536269E-2</v>
      </c>
      <c r="U1080" s="400">
        <v>-0.46361166564324041</v>
      </c>
      <c r="V1080" s="400">
        <v>-0.24727733803635987</v>
      </c>
      <c r="W1080" s="400">
        <v>-2.4241447427186884</v>
      </c>
      <c r="X1080" s="400">
        <v>-0.17623833404221056</v>
      </c>
      <c r="Y1080" s="400">
        <v>-1.3364473025947581</v>
      </c>
      <c r="Z1080" s="400">
        <v>-9.0761063679713705E-2</v>
      </c>
      <c r="AA1080" s="400">
        <v>-0.51591530962702292</v>
      </c>
      <c r="AB1080" s="400">
        <v>0.25615914203515477</v>
      </c>
      <c r="AC1080" s="404">
        <v>-1.3595664644286685</v>
      </c>
      <c r="AD1080" s="607">
        <v>12823607000150</v>
      </c>
      <c r="AE1080" s="401" t="s">
        <v>190</v>
      </c>
      <c r="AF1080" s="401" t="s">
        <v>1026</v>
      </c>
      <c r="AG1080" s="405" t="s">
        <v>1027</v>
      </c>
      <c r="AH1080" s="405" t="s">
        <v>1024</v>
      </c>
      <c r="AI1080" s="405">
        <v>20000</v>
      </c>
      <c r="AJ1080" s="405">
        <v>1000</v>
      </c>
      <c r="AK1080" s="405">
        <v>20000</v>
      </c>
      <c r="AL1080" s="400">
        <v>1.9E-2</v>
      </c>
      <c r="AM1080" s="400">
        <v>0.2</v>
      </c>
      <c r="AN1080" s="400" t="s">
        <v>1086</v>
      </c>
      <c r="AO1080" s="401" t="s">
        <v>1675</v>
      </c>
      <c r="AP1080" s="401" t="s">
        <v>1021</v>
      </c>
      <c r="AQ1080" s="407" t="s">
        <v>957</v>
      </c>
      <c r="AR1080" s="400">
        <v>3.8E-3</v>
      </c>
      <c r="AS1080" s="400">
        <v>3.8E-3</v>
      </c>
      <c r="AT1080" s="400"/>
      <c r="AX1080" s="226"/>
      <c r="AY1080" s="212"/>
      <c r="AZ1080" s="212"/>
      <c r="BA1080" s="212"/>
      <c r="BB1080" s="214"/>
      <c r="BC1080" s="212"/>
      <c r="BD1080" s="212"/>
      <c r="BE1080" s="212"/>
      <c r="BF1080" s="212"/>
      <c r="BG1080" s="214"/>
      <c r="BH1080" s="214"/>
      <c r="BI1080" s="227"/>
      <c r="BJ1080" s="227"/>
      <c r="BK1080" s="227"/>
      <c r="BL1080" s="214"/>
      <c r="BM1080" s="214"/>
      <c r="BN1080" s="214"/>
      <c r="BO1080" s="214"/>
      <c r="BP1080" s="214"/>
      <c r="BQ1080" s="214"/>
      <c r="BR1080" s="214"/>
      <c r="BS1080" s="214"/>
      <c r="BT1080" s="215"/>
      <c r="BU1080" s="216"/>
      <c r="BV1080" s="217"/>
      <c r="BW1080" s="213"/>
    </row>
    <row r="1081" spans="2:75" ht="15.75" customHeight="1">
      <c r="B1081" s="394" t="s">
        <v>1305</v>
      </c>
      <c r="C1081" s="395">
        <v>22662135000155</v>
      </c>
      <c r="D1081" s="396" t="s">
        <v>27</v>
      </c>
      <c r="E1081" s="396" t="s">
        <v>903</v>
      </c>
      <c r="F1081" s="396"/>
      <c r="G1081" s="397"/>
      <c r="H1081" s="397" t="s">
        <v>62</v>
      </c>
      <c r="I1081" s="397" t="s">
        <v>62</v>
      </c>
      <c r="J1081" s="397" t="s">
        <v>904</v>
      </c>
      <c r="K1081" s="398" t="s">
        <v>81</v>
      </c>
      <c r="L1081" s="399"/>
      <c r="M1081" s="399" t="s">
        <v>62</v>
      </c>
      <c r="N1081" s="398">
        <v>407496</v>
      </c>
      <c r="O1081" s="398" t="s">
        <v>1675</v>
      </c>
      <c r="P1081" s="402">
        <v>42311</v>
      </c>
      <c r="Q1081" s="403">
        <v>401693093.39999998</v>
      </c>
      <c r="R1081" s="403">
        <v>444879007.71825415</v>
      </c>
      <c r="S1081" s="398">
        <v>62</v>
      </c>
      <c r="T1081" s="400">
        <v>-0.11552435913012138</v>
      </c>
      <c r="U1081" s="400">
        <v>-1.4934059386775336</v>
      </c>
      <c r="V1081" s="400">
        <v>-0.2377067672924027</v>
      </c>
      <c r="W1081" s="400">
        <v>-2.3303211479727368</v>
      </c>
      <c r="X1081" s="400">
        <v>-0.15797201661969218</v>
      </c>
      <c r="Y1081" s="400">
        <v>-1.1979304993105335</v>
      </c>
      <c r="Z1081" s="400">
        <v>8.1130989629599082E-2</v>
      </c>
      <c r="AA1081" s="400">
        <v>0.46117484676919801</v>
      </c>
      <c r="AB1081" s="400">
        <v>0.25914839652916127</v>
      </c>
      <c r="AC1081" s="404">
        <v>-1.2923486445454688</v>
      </c>
      <c r="AD1081" s="607">
        <v>35939458000195</v>
      </c>
      <c r="AE1081" s="401" t="s">
        <v>366</v>
      </c>
      <c r="AF1081" s="401" t="s">
        <v>1028</v>
      </c>
      <c r="AG1081" s="405" t="s">
        <v>1836</v>
      </c>
      <c r="AH1081" s="405" t="s">
        <v>1024</v>
      </c>
      <c r="AI1081" s="405">
        <v>1000</v>
      </c>
      <c r="AJ1081" s="405">
        <v>100</v>
      </c>
      <c r="AK1081" s="405">
        <v>1000</v>
      </c>
      <c r="AL1081" s="400">
        <v>1.9400000000000001E-2</v>
      </c>
      <c r="AM1081" s="400">
        <v>0.2</v>
      </c>
      <c r="AN1081" s="400" t="s">
        <v>964</v>
      </c>
      <c r="AO1081" s="401" t="s">
        <v>1675</v>
      </c>
      <c r="AP1081" s="401" t="s">
        <v>1021</v>
      </c>
      <c r="AQ1081" s="407" t="s">
        <v>957</v>
      </c>
      <c r="AR1081" s="400">
        <v>4.0000000000000001E-3</v>
      </c>
      <c r="AS1081" s="400">
        <v>4.0000000000000001E-3</v>
      </c>
      <c r="AT1081" s="400"/>
      <c r="AX1081" s="226"/>
      <c r="AY1081" s="212"/>
      <c r="AZ1081" s="212"/>
      <c r="BA1081" s="212"/>
      <c r="BB1081" s="214"/>
      <c r="BC1081" s="212"/>
      <c r="BD1081" s="212"/>
      <c r="BE1081" s="212"/>
      <c r="BF1081" s="212"/>
      <c r="BG1081" s="214"/>
      <c r="BH1081" s="214"/>
      <c r="BI1081" s="227"/>
      <c r="BJ1081" s="227"/>
      <c r="BK1081" s="227"/>
      <c r="BL1081" s="214"/>
      <c r="BM1081" s="214"/>
      <c r="BN1081" s="214"/>
      <c r="BO1081" s="214"/>
      <c r="BP1081" s="214"/>
      <c r="BQ1081" s="214"/>
      <c r="BR1081" s="214"/>
      <c r="BS1081" s="214"/>
      <c r="BT1081" s="215"/>
      <c r="BU1081" s="216"/>
      <c r="BV1081" s="217"/>
      <c r="BW1081" s="213"/>
    </row>
    <row r="1082" spans="2:75" ht="15.75" customHeight="1">
      <c r="B1082" s="394" t="s">
        <v>383</v>
      </c>
      <c r="C1082" s="395">
        <v>39363151000140</v>
      </c>
      <c r="D1082" s="396" t="s">
        <v>27</v>
      </c>
      <c r="E1082" s="396" t="s">
        <v>903</v>
      </c>
      <c r="F1082" s="396"/>
      <c r="G1082" s="397"/>
      <c r="H1082" s="397" t="s">
        <v>62</v>
      </c>
      <c r="I1082" s="397" t="s">
        <v>62</v>
      </c>
      <c r="J1082" s="397" t="s">
        <v>904</v>
      </c>
      <c r="K1082" s="398" t="s">
        <v>81</v>
      </c>
      <c r="L1082" s="399"/>
      <c r="M1082" s="399" t="s">
        <v>1775</v>
      </c>
      <c r="N1082" s="398">
        <v>559989</v>
      </c>
      <c r="O1082" s="398" t="s">
        <v>1675</v>
      </c>
      <c r="P1082" s="402">
        <v>44141</v>
      </c>
      <c r="Q1082" s="403">
        <v>5728353.7400000002</v>
      </c>
      <c r="R1082" s="403">
        <v>8828728.7333730236</v>
      </c>
      <c r="S1082" s="398">
        <v>62</v>
      </c>
      <c r="T1082" s="400">
        <v>-0.25065611880999672</v>
      </c>
      <c r="U1082" s="400">
        <v>-3.2402805712609992</v>
      </c>
      <c r="V1082" s="400">
        <v>-0.32556387333827397</v>
      </c>
      <c r="W1082" s="400">
        <v>-3.1916145581285051</v>
      </c>
      <c r="X1082" s="400" t="s">
        <v>1781</v>
      </c>
      <c r="Y1082" s="400" t="s">
        <v>1781</v>
      </c>
      <c r="Z1082" s="400" t="s">
        <v>1781</v>
      </c>
      <c r="AA1082" s="400" t="s">
        <v>1781</v>
      </c>
      <c r="AB1082" s="400">
        <v>0.3320744163153182</v>
      </c>
      <c r="AC1082" s="404">
        <v>-1.3117101819752368</v>
      </c>
      <c r="AD1082" s="607" t="s">
        <v>62</v>
      </c>
      <c r="AE1082" s="401" t="s">
        <v>382</v>
      </c>
      <c r="AF1082" s="401" t="s">
        <v>1018</v>
      </c>
      <c r="AG1082" s="405" t="s">
        <v>1835</v>
      </c>
      <c r="AH1082" s="405" t="s">
        <v>1019</v>
      </c>
      <c r="AI1082" s="405">
        <v>50000</v>
      </c>
      <c r="AJ1082" s="405">
        <v>10000</v>
      </c>
      <c r="AK1082" s="405">
        <v>10000</v>
      </c>
      <c r="AL1082" s="400">
        <v>5.0000000000000001E-3</v>
      </c>
      <c r="AM1082" s="400">
        <v>0.25</v>
      </c>
      <c r="AN1082" s="400" t="s">
        <v>62</v>
      </c>
      <c r="AO1082" s="401" t="s">
        <v>1678</v>
      </c>
      <c r="AP1082" s="401" t="s">
        <v>1021</v>
      </c>
      <c r="AQ1082" s="407" t="s">
        <v>957</v>
      </c>
      <c r="AR1082" s="400" t="s">
        <v>62</v>
      </c>
      <c r="AS1082" s="400" t="s">
        <v>62</v>
      </c>
      <c r="AT1082" s="400"/>
      <c r="AX1082" s="226"/>
      <c r="AY1082" s="212"/>
      <c r="AZ1082" s="212"/>
      <c r="BA1082" s="212"/>
      <c r="BB1082" s="214"/>
      <c r="BC1082" s="212"/>
      <c r="BD1082" s="212"/>
      <c r="BE1082" s="212"/>
      <c r="BF1082" s="212"/>
      <c r="BG1082" s="214"/>
      <c r="BH1082" s="214"/>
      <c r="BI1082" s="227"/>
      <c r="BJ1082" s="227"/>
      <c r="BK1082" s="227"/>
      <c r="BL1082" s="214"/>
      <c r="BM1082" s="214"/>
      <c r="BN1082" s="214"/>
      <c r="BO1082" s="214"/>
      <c r="BP1082" s="214"/>
      <c r="BQ1082" s="214"/>
      <c r="BR1082" s="214"/>
      <c r="BS1082" s="214"/>
      <c r="BT1082" s="215"/>
      <c r="BU1082" s="216"/>
      <c r="BV1082" s="217"/>
      <c r="BW1082" s="213"/>
    </row>
    <row r="1083" spans="2:75" ht="15.75" customHeight="1">
      <c r="B1083" s="394" t="s">
        <v>433</v>
      </c>
      <c r="C1083" s="395">
        <v>36828894000150</v>
      </c>
      <c r="D1083" s="396" t="s">
        <v>27</v>
      </c>
      <c r="E1083" s="396" t="s">
        <v>903</v>
      </c>
      <c r="F1083" s="396"/>
      <c r="G1083" s="397"/>
      <c r="H1083" s="397" t="s">
        <v>62</v>
      </c>
      <c r="I1083" s="397" t="s">
        <v>62</v>
      </c>
      <c r="J1083" s="397" t="s">
        <v>904</v>
      </c>
      <c r="K1083" s="398" t="s">
        <v>81</v>
      </c>
      <c r="L1083" s="399"/>
      <c r="M1083" s="399" t="s">
        <v>1775</v>
      </c>
      <c r="N1083" s="398">
        <v>542385</v>
      </c>
      <c r="O1083" s="398" t="s">
        <v>1675</v>
      </c>
      <c r="P1083" s="402">
        <v>43986</v>
      </c>
      <c r="Q1083" s="403">
        <v>10980366.949999999</v>
      </c>
      <c r="R1083" s="403">
        <v>9678767.5700396802</v>
      </c>
      <c r="S1083" s="398">
        <v>62</v>
      </c>
      <c r="T1083" s="400">
        <v>-0.12801328442625515</v>
      </c>
      <c r="U1083" s="400">
        <v>-1.6548527135861792</v>
      </c>
      <c r="V1083" s="400">
        <v>-0.19489881276004184</v>
      </c>
      <c r="W1083" s="400">
        <v>-1.9106600550872077</v>
      </c>
      <c r="X1083" s="400">
        <v>-0.24847509394140854</v>
      </c>
      <c r="Y1083" s="400">
        <v>-1.8842317754799027</v>
      </c>
      <c r="Z1083" s="400" t="s">
        <v>1781</v>
      </c>
      <c r="AA1083" s="400" t="s">
        <v>1781</v>
      </c>
      <c r="AB1083" s="400">
        <v>0.26354759892628621</v>
      </c>
      <c r="AC1083" s="404">
        <v>-1.0594932706213536</v>
      </c>
      <c r="AD1083" s="607">
        <v>18324976000185</v>
      </c>
      <c r="AE1083" s="401" t="s">
        <v>434</v>
      </c>
      <c r="AF1083" s="401" t="s">
        <v>1018</v>
      </c>
      <c r="AG1083" s="405" t="s">
        <v>1835</v>
      </c>
      <c r="AH1083" s="405" t="s">
        <v>1019</v>
      </c>
      <c r="AI1083" s="405">
        <v>5000</v>
      </c>
      <c r="AJ1083" s="405">
        <v>1000</v>
      </c>
      <c r="AK1083" s="405">
        <v>5000</v>
      </c>
      <c r="AL1083" s="400">
        <v>0.02</v>
      </c>
      <c r="AM1083" s="400">
        <v>0.2</v>
      </c>
      <c r="AN1083" s="400" t="s">
        <v>62</v>
      </c>
      <c r="AO1083" s="401" t="s">
        <v>1678</v>
      </c>
      <c r="AP1083" s="401" t="s">
        <v>1021</v>
      </c>
      <c r="AQ1083" s="407" t="s">
        <v>957</v>
      </c>
      <c r="AR1083" s="400">
        <v>3.5999999999999999E-3</v>
      </c>
      <c r="AS1083" s="400">
        <v>3.5999999999999999E-3</v>
      </c>
      <c r="AT1083" s="400"/>
      <c r="AX1083" s="226"/>
      <c r="AY1083" s="212"/>
      <c r="AZ1083" s="212"/>
      <c r="BA1083" s="212"/>
      <c r="BB1083" s="214"/>
      <c r="BC1083" s="212"/>
      <c r="BD1083" s="212"/>
      <c r="BE1083" s="212"/>
      <c r="BF1083" s="212"/>
      <c r="BG1083" s="214"/>
      <c r="BH1083" s="214"/>
      <c r="BI1083" s="227"/>
      <c r="BJ1083" s="227"/>
      <c r="BK1083" s="227"/>
      <c r="BL1083" s="214"/>
      <c r="BM1083" s="214"/>
      <c r="BN1083" s="214"/>
      <c r="BO1083" s="214"/>
      <c r="BP1083" s="214"/>
      <c r="BQ1083" s="214"/>
      <c r="BR1083" s="214"/>
      <c r="BS1083" s="214"/>
      <c r="BT1083" s="215"/>
      <c r="BU1083" s="216"/>
      <c r="BV1083" s="217"/>
      <c r="BW1083" s="213"/>
    </row>
    <row r="1084" spans="2:75" ht="15.75" customHeight="1">
      <c r="B1084" s="394" t="s">
        <v>849</v>
      </c>
      <c r="C1084" s="395">
        <v>34633411000136</v>
      </c>
      <c r="D1084" s="396" t="s">
        <v>27</v>
      </c>
      <c r="E1084" s="396" t="s">
        <v>903</v>
      </c>
      <c r="F1084" s="396"/>
      <c r="G1084" s="397"/>
      <c r="H1084" s="397" t="s">
        <v>62</v>
      </c>
      <c r="I1084" s="397" t="s">
        <v>62</v>
      </c>
      <c r="J1084" s="397" t="s">
        <v>904</v>
      </c>
      <c r="K1084" s="398" t="s">
        <v>81</v>
      </c>
      <c r="L1084" s="399"/>
      <c r="M1084" s="399" t="s">
        <v>1775</v>
      </c>
      <c r="N1084" s="398">
        <v>511676</v>
      </c>
      <c r="O1084" s="398" t="s">
        <v>1675</v>
      </c>
      <c r="P1084" s="402">
        <v>43768</v>
      </c>
      <c r="Q1084" s="403">
        <v>175413749.59999999</v>
      </c>
      <c r="R1084" s="403">
        <v>145640643.71833345</v>
      </c>
      <c r="S1084" s="398">
        <v>62</v>
      </c>
      <c r="T1084" s="400">
        <v>0.18557530091763175</v>
      </c>
      <c r="U1084" s="400">
        <v>2.398968135803329</v>
      </c>
      <c r="V1084" s="400">
        <v>0.10159427533115606</v>
      </c>
      <c r="W1084" s="400">
        <v>0.99596360260932515</v>
      </c>
      <c r="X1084" s="400">
        <v>0.264973485508331</v>
      </c>
      <c r="Y1084" s="400">
        <v>2.0093420758387603</v>
      </c>
      <c r="Z1084" s="400" t="s">
        <v>1781</v>
      </c>
      <c r="AA1084" s="400" t="s">
        <v>1781</v>
      </c>
      <c r="AB1084" s="400">
        <v>0.13193312098441332</v>
      </c>
      <c r="AC1084" s="404">
        <v>6.308627290470574E-2</v>
      </c>
      <c r="AD1084" s="607">
        <v>34546288000116</v>
      </c>
      <c r="AE1084" s="401" t="s">
        <v>494</v>
      </c>
      <c r="AF1084" s="401" t="s">
        <v>1026</v>
      </c>
      <c r="AG1084" s="405" t="s">
        <v>1027</v>
      </c>
      <c r="AH1084" s="405" t="s">
        <v>1019</v>
      </c>
      <c r="AI1084" s="405">
        <v>50000</v>
      </c>
      <c r="AJ1084" s="405">
        <v>10000</v>
      </c>
      <c r="AK1084" s="405">
        <v>10000</v>
      </c>
      <c r="AL1084" s="400">
        <v>0.02</v>
      </c>
      <c r="AM1084" s="400">
        <v>0.2</v>
      </c>
      <c r="AN1084" s="400" t="s">
        <v>1086</v>
      </c>
      <c r="AO1084" s="401" t="s">
        <v>1678</v>
      </c>
      <c r="AP1084" s="401" t="s">
        <v>1021</v>
      </c>
      <c r="AQ1084" s="407" t="s">
        <v>957</v>
      </c>
      <c r="AR1084" s="400">
        <v>3.3333333333333331E-3</v>
      </c>
      <c r="AS1084" s="400">
        <v>3.3333333333333331E-3</v>
      </c>
      <c r="AT1084" s="400"/>
      <c r="AX1084" s="226"/>
      <c r="AY1084" s="212"/>
      <c r="AZ1084" s="212"/>
      <c r="BA1084" s="212"/>
      <c r="BB1084" s="214"/>
      <c r="BC1084" s="212"/>
      <c r="BD1084" s="212"/>
      <c r="BE1084" s="212"/>
      <c r="BF1084" s="212"/>
      <c r="BG1084" s="214"/>
      <c r="BH1084" s="214"/>
      <c r="BI1084" s="227"/>
      <c r="BJ1084" s="227"/>
      <c r="BK1084" s="227"/>
      <c r="BL1084" s="214"/>
      <c r="BM1084" s="214"/>
      <c r="BN1084" s="214"/>
      <c r="BO1084" s="214"/>
      <c r="BP1084" s="214"/>
      <c r="BQ1084" s="214"/>
      <c r="BR1084" s="214"/>
      <c r="BS1084" s="214"/>
      <c r="BT1084" s="215"/>
      <c r="BU1084" s="216"/>
      <c r="BV1084" s="217"/>
      <c r="BW1084" s="213"/>
    </row>
    <row r="1085" spans="2:75" ht="15.75" customHeight="1">
      <c r="B1085" s="394" t="s">
        <v>496</v>
      </c>
      <c r="C1085" s="395">
        <v>26680221000141</v>
      </c>
      <c r="D1085" s="396" t="s">
        <v>27</v>
      </c>
      <c r="E1085" s="396" t="s">
        <v>910</v>
      </c>
      <c r="F1085" s="396"/>
      <c r="G1085" s="397"/>
      <c r="H1085" s="397" t="s">
        <v>1183</v>
      </c>
      <c r="I1085" s="397" t="s">
        <v>62</v>
      </c>
      <c r="J1085" s="397" t="s">
        <v>904</v>
      </c>
      <c r="K1085" s="398" t="s">
        <v>81</v>
      </c>
      <c r="L1085" s="399"/>
      <c r="M1085" s="399" t="s">
        <v>1775</v>
      </c>
      <c r="N1085" s="398">
        <v>431214</v>
      </c>
      <c r="O1085" s="398" t="s">
        <v>1678</v>
      </c>
      <c r="P1085" s="402">
        <v>42731</v>
      </c>
      <c r="Q1085" s="403">
        <v>432246327.69</v>
      </c>
      <c r="R1085" s="403">
        <v>528539948.14384943</v>
      </c>
      <c r="S1085" s="398">
        <v>62</v>
      </c>
      <c r="T1085" s="400">
        <v>0.18694040318253236</v>
      </c>
      <c r="U1085" s="400">
        <v>2.4166150792242269</v>
      </c>
      <c r="V1085" s="400">
        <v>0.10135235011423815</v>
      </c>
      <c r="W1085" s="400">
        <v>0.99359192654964357</v>
      </c>
      <c r="X1085" s="400">
        <v>0.26758817464384466</v>
      </c>
      <c r="Y1085" s="400">
        <v>2.0291697385392262</v>
      </c>
      <c r="Z1085" s="400">
        <v>0.37504024049165774</v>
      </c>
      <c r="AA1085" s="400">
        <v>2.131850310598487</v>
      </c>
      <c r="AB1085" s="400">
        <v>0.13306519663220326</v>
      </c>
      <c r="AC1085" s="404">
        <v>6.2024630990974744E-2</v>
      </c>
      <c r="AD1085" s="607">
        <v>32812459000186</v>
      </c>
      <c r="AE1085" s="401" t="s">
        <v>494</v>
      </c>
      <c r="AF1085" s="401" t="s">
        <v>1026</v>
      </c>
      <c r="AG1085" s="405" t="s">
        <v>1027</v>
      </c>
      <c r="AH1085" s="405" t="s">
        <v>1019</v>
      </c>
      <c r="AI1085" s="405">
        <v>50000</v>
      </c>
      <c r="AJ1085" s="405">
        <v>10000</v>
      </c>
      <c r="AK1085" s="405">
        <v>10000</v>
      </c>
      <c r="AL1085" s="400">
        <v>0.02</v>
      </c>
      <c r="AM1085" s="400">
        <v>0.2</v>
      </c>
      <c r="AN1085" s="400" t="s">
        <v>103</v>
      </c>
      <c r="AO1085" s="401" t="s">
        <v>1678</v>
      </c>
      <c r="AP1085" s="401" t="s">
        <v>24</v>
      </c>
      <c r="AQ1085" s="407" t="s">
        <v>966</v>
      </c>
      <c r="AR1085" s="400">
        <v>3.3333333333333331E-3</v>
      </c>
      <c r="AS1085" s="400">
        <v>3.3333333333333331E-3</v>
      </c>
      <c r="AT1085" s="400"/>
      <c r="AX1085" s="226"/>
      <c r="AY1085" s="212"/>
      <c r="AZ1085" s="212"/>
      <c r="BA1085" s="212"/>
      <c r="BB1085" s="214"/>
      <c r="BC1085" s="212"/>
      <c r="BD1085" s="212"/>
      <c r="BE1085" s="212"/>
      <c r="BF1085" s="212"/>
      <c r="BG1085" s="214"/>
      <c r="BH1085" s="214"/>
      <c r="BI1085" s="227"/>
      <c r="BJ1085" s="227"/>
      <c r="BK1085" s="227"/>
      <c r="BL1085" s="214"/>
      <c r="BM1085" s="214"/>
      <c r="BN1085" s="214"/>
      <c r="BO1085" s="214"/>
      <c r="BP1085" s="214"/>
      <c r="BQ1085" s="214"/>
      <c r="BR1085" s="214"/>
      <c r="BS1085" s="214"/>
      <c r="BT1085" s="215"/>
      <c r="BU1085" s="216"/>
      <c r="BV1085" s="217"/>
      <c r="BW1085" s="213"/>
    </row>
    <row r="1086" spans="2:75" ht="15.75" customHeight="1">
      <c r="B1086" s="394" t="s">
        <v>624</v>
      </c>
      <c r="C1086" s="395">
        <v>16617768000149</v>
      </c>
      <c r="D1086" s="396" t="s">
        <v>27</v>
      </c>
      <c r="E1086" s="396" t="s">
        <v>910</v>
      </c>
      <c r="F1086" s="396"/>
      <c r="G1086" s="397"/>
      <c r="H1086" s="397" t="s">
        <v>1183</v>
      </c>
      <c r="I1086" s="397" t="s">
        <v>62</v>
      </c>
      <c r="J1086" s="397" t="s">
        <v>904</v>
      </c>
      <c r="K1086" s="398" t="s">
        <v>81</v>
      </c>
      <c r="L1086" s="399"/>
      <c r="M1086" s="399" t="s">
        <v>1775</v>
      </c>
      <c r="N1086" s="398">
        <v>313947</v>
      </c>
      <c r="O1086" s="398" t="s">
        <v>1678</v>
      </c>
      <c r="P1086" s="402">
        <v>41169</v>
      </c>
      <c r="Q1086" s="403">
        <v>432510176.06</v>
      </c>
      <c r="R1086" s="403">
        <v>444464279.84365106</v>
      </c>
      <c r="S1086" s="398">
        <v>62</v>
      </c>
      <c r="T1086" s="400">
        <v>0.13538076468050519</v>
      </c>
      <c r="U1086" s="400">
        <v>1.7500935688277444</v>
      </c>
      <c r="V1086" s="400">
        <v>8.1723532343197069E-2</v>
      </c>
      <c r="W1086" s="400">
        <v>0.80116387882269924</v>
      </c>
      <c r="X1086" s="400">
        <v>0.33862317762972416</v>
      </c>
      <c r="Y1086" s="400">
        <v>2.5678410704388552</v>
      </c>
      <c r="Z1086" s="400">
        <v>0.330696270494925</v>
      </c>
      <c r="AA1086" s="400">
        <v>1.8797848093424758</v>
      </c>
      <c r="AB1086" s="400">
        <v>0.16488238424482116</v>
      </c>
      <c r="AC1086" s="404">
        <v>-3.0536414480747676E-2</v>
      </c>
      <c r="AD1086" s="607">
        <v>15831948000166</v>
      </c>
      <c r="AE1086" s="401" t="s">
        <v>625</v>
      </c>
      <c r="AF1086" s="401" t="s">
        <v>1023</v>
      </c>
      <c r="AG1086" s="405" t="s">
        <v>96</v>
      </c>
      <c r="AH1086" s="405" t="s">
        <v>1019</v>
      </c>
      <c r="AI1086" s="405">
        <v>50000</v>
      </c>
      <c r="AJ1086" s="405">
        <v>10000</v>
      </c>
      <c r="AK1086" s="405">
        <v>50000</v>
      </c>
      <c r="AL1086" s="400">
        <v>6.9999999999999993E-3</v>
      </c>
      <c r="AM1086" s="400">
        <v>0.2</v>
      </c>
      <c r="AN1086" s="400" t="s">
        <v>193</v>
      </c>
      <c r="AO1086" s="401" t="s">
        <v>1678</v>
      </c>
      <c r="AP1086" s="401" t="s">
        <v>1021</v>
      </c>
      <c r="AQ1086" s="407" t="s">
        <v>957</v>
      </c>
      <c r="AR1086" s="400">
        <v>3.16666E-3</v>
      </c>
      <c r="AS1086" s="400">
        <v>3.16666E-3</v>
      </c>
      <c r="AT1086" s="400"/>
      <c r="AX1086" s="226"/>
      <c r="AY1086" s="212"/>
      <c r="AZ1086" s="212"/>
      <c r="BA1086" s="212"/>
      <c r="BB1086" s="214"/>
      <c r="BC1086" s="212"/>
      <c r="BD1086" s="212"/>
      <c r="BE1086" s="212"/>
      <c r="BF1086" s="212"/>
      <c r="BG1086" s="214"/>
      <c r="BH1086" s="214"/>
      <c r="BI1086" s="227"/>
      <c r="BJ1086" s="227"/>
      <c r="BK1086" s="227"/>
      <c r="BL1086" s="214"/>
      <c r="BM1086" s="214"/>
      <c r="BN1086" s="214"/>
      <c r="BO1086" s="214"/>
      <c r="BP1086" s="214"/>
      <c r="BQ1086" s="214"/>
      <c r="BR1086" s="214"/>
      <c r="BS1086" s="214"/>
      <c r="BT1086" s="215"/>
      <c r="BU1086" s="216"/>
      <c r="BV1086" s="217"/>
      <c r="BW1086" s="213"/>
    </row>
    <row r="1087" spans="2:75" ht="15.75" customHeight="1">
      <c r="B1087" s="394" t="s">
        <v>627</v>
      </c>
      <c r="C1087" s="395">
        <v>32300293000119</v>
      </c>
      <c r="D1087" s="396" t="s">
        <v>27</v>
      </c>
      <c r="E1087" s="396" t="s">
        <v>910</v>
      </c>
      <c r="F1087" s="396"/>
      <c r="G1087" s="397"/>
      <c r="H1087" s="397" t="s">
        <v>1693</v>
      </c>
      <c r="I1087" s="397" t="s">
        <v>62</v>
      </c>
      <c r="J1087" s="397" t="s">
        <v>904</v>
      </c>
      <c r="K1087" s="398" t="s">
        <v>81</v>
      </c>
      <c r="L1087" s="399"/>
      <c r="M1087" s="399" t="s">
        <v>1775</v>
      </c>
      <c r="N1087" s="398">
        <v>496286</v>
      </c>
      <c r="O1087" s="398" t="s">
        <v>1678</v>
      </c>
      <c r="P1087" s="402">
        <v>43501</v>
      </c>
      <c r="Q1087" s="403">
        <v>160791513.30000001</v>
      </c>
      <c r="R1087" s="403">
        <v>154681144.45884919</v>
      </c>
      <c r="S1087" s="398">
        <v>62</v>
      </c>
      <c r="T1087" s="400">
        <v>0.11348156637134088</v>
      </c>
      <c r="U1087" s="400">
        <v>1.4669983579696928</v>
      </c>
      <c r="V1087" s="400">
        <v>-5.6209186203608152E-2</v>
      </c>
      <c r="W1087" s="400">
        <v>-0.551037973435062</v>
      </c>
      <c r="X1087" s="400">
        <v>9.6452971554781497E-2</v>
      </c>
      <c r="Y1087" s="400">
        <v>0.73142040499976013</v>
      </c>
      <c r="Z1087" s="400">
        <v>0.26742113993408023</v>
      </c>
      <c r="AA1087" s="400">
        <v>1.520108454180003</v>
      </c>
      <c r="AB1087" s="400">
        <v>0.21012045481451003</v>
      </c>
      <c r="AC1087" s="404">
        <v>-0.63296644276409619</v>
      </c>
      <c r="AD1087" s="607">
        <v>9285146000103</v>
      </c>
      <c r="AE1087" s="401" t="s">
        <v>107</v>
      </c>
      <c r="AF1087" s="401" t="s">
        <v>1018</v>
      </c>
      <c r="AG1087" s="405" t="s">
        <v>1835</v>
      </c>
      <c r="AH1087" s="405" t="s">
        <v>1019</v>
      </c>
      <c r="AI1087" s="405">
        <v>10000</v>
      </c>
      <c r="AJ1087" s="405">
        <v>10000</v>
      </c>
      <c r="AK1087" s="405">
        <v>10000</v>
      </c>
      <c r="AL1087" s="400">
        <v>0</v>
      </c>
      <c r="AM1087" s="400" t="s">
        <v>62</v>
      </c>
      <c r="AN1087" s="400" t="s">
        <v>62</v>
      </c>
      <c r="AO1087" s="401" t="s">
        <v>1678</v>
      </c>
      <c r="AP1087" s="401" t="s">
        <v>1021</v>
      </c>
      <c r="AQ1087" s="407" t="s">
        <v>957</v>
      </c>
      <c r="AR1087" s="400" t="s">
        <v>62</v>
      </c>
      <c r="AS1087" s="400" t="s">
        <v>62</v>
      </c>
      <c r="AT1087" s="400"/>
      <c r="AX1087" s="226"/>
      <c r="AY1087" s="212"/>
      <c r="AZ1087" s="212"/>
      <c r="BA1087" s="212"/>
      <c r="BB1087" s="214"/>
      <c r="BC1087" s="212"/>
      <c r="BD1087" s="212"/>
      <c r="BE1087" s="212"/>
      <c r="BF1087" s="212"/>
      <c r="BG1087" s="214"/>
      <c r="BH1087" s="214"/>
      <c r="BI1087" s="227"/>
      <c r="BJ1087" s="227"/>
      <c r="BK1087" s="227"/>
      <c r="BL1087" s="214"/>
      <c r="BM1087" s="214"/>
      <c r="BN1087" s="214"/>
      <c r="BO1087" s="214"/>
      <c r="BP1087" s="214"/>
      <c r="BQ1087" s="214"/>
      <c r="BR1087" s="214"/>
      <c r="BS1087" s="214"/>
      <c r="BT1087" s="215"/>
      <c r="BU1087" s="216"/>
      <c r="BV1087" s="217"/>
      <c r="BW1087" s="213"/>
    </row>
    <row r="1088" spans="2:75" ht="15.75" customHeight="1">
      <c r="B1088" s="394" t="s">
        <v>1563</v>
      </c>
      <c r="C1088" s="395">
        <v>41269079000138</v>
      </c>
      <c r="D1088" s="396" t="s">
        <v>27</v>
      </c>
      <c r="E1088" s="396" t="s">
        <v>903</v>
      </c>
      <c r="F1088" s="396"/>
      <c r="G1088" s="397"/>
      <c r="H1088" s="397" t="s">
        <v>62</v>
      </c>
      <c r="I1088" s="397" t="s">
        <v>62</v>
      </c>
      <c r="J1088" s="397" t="s">
        <v>988</v>
      </c>
      <c r="K1088" s="398"/>
      <c r="L1088" s="399"/>
      <c r="M1088" s="399" t="s">
        <v>1775</v>
      </c>
      <c r="N1088" s="398">
        <v>624926</v>
      </c>
      <c r="O1088" s="398" t="s">
        <v>1675</v>
      </c>
      <c r="P1088" s="402">
        <v>44483</v>
      </c>
      <c r="Q1088" s="403">
        <v>13021613.310000001</v>
      </c>
      <c r="R1088" s="403" t="s">
        <v>1781</v>
      </c>
      <c r="S1088" s="398">
        <v>62</v>
      </c>
      <c r="T1088" s="400">
        <v>-0.32716127981631049</v>
      </c>
      <c r="U1088" s="400">
        <v>-4.229277719971603</v>
      </c>
      <c r="V1088" s="400" t="s">
        <v>1781</v>
      </c>
      <c r="W1088" s="400" t="s">
        <v>1781</v>
      </c>
      <c r="X1088" s="400" t="s">
        <v>1781</v>
      </c>
      <c r="Y1088" s="400" t="s">
        <v>1781</v>
      </c>
      <c r="Z1088" s="400" t="s">
        <v>1781</v>
      </c>
      <c r="AA1088" s="400" t="s">
        <v>1781</v>
      </c>
      <c r="AB1088" s="400" t="s">
        <v>1781</v>
      </c>
      <c r="AC1088" s="404" t="s">
        <v>1781</v>
      </c>
      <c r="AD1088" s="607" t="s">
        <v>62</v>
      </c>
      <c r="AE1088" s="401" t="s">
        <v>643</v>
      </c>
      <c r="AF1088" s="401" t="s">
        <v>1051</v>
      </c>
      <c r="AG1088" s="405" t="s">
        <v>1051</v>
      </c>
      <c r="AH1088" s="405" t="s">
        <v>1019</v>
      </c>
      <c r="AI1088" s="405">
        <v>50000</v>
      </c>
      <c r="AJ1088" s="405">
        <v>10000</v>
      </c>
      <c r="AK1088" s="405">
        <v>50000</v>
      </c>
      <c r="AL1088" s="400">
        <v>1.4999999999999999E-2</v>
      </c>
      <c r="AM1088" s="400">
        <v>0.2</v>
      </c>
      <c r="AN1088" s="400" t="s">
        <v>1086</v>
      </c>
      <c r="AO1088" s="401" t="s">
        <v>1678</v>
      </c>
      <c r="AP1088" s="401" t="s">
        <v>1021</v>
      </c>
      <c r="AQ1088" s="407" t="s">
        <v>957</v>
      </c>
      <c r="AR1088" s="400">
        <v>3.4995E-3</v>
      </c>
      <c r="AS1088" s="400">
        <v>3.4995E-3</v>
      </c>
      <c r="AT1088" s="400"/>
      <c r="AX1088" s="226"/>
      <c r="AY1088" s="212"/>
      <c r="AZ1088" s="212"/>
      <c r="BA1088" s="212"/>
      <c r="BB1088" s="214"/>
      <c r="BC1088" s="212"/>
      <c r="BD1088" s="212"/>
      <c r="BE1088" s="212"/>
      <c r="BF1088" s="212"/>
      <c r="BG1088" s="214"/>
      <c r="BH1088" s="214"/>
      <c r="BI1088" s="227"/>
      <c r="BJ1088" s="227"/>
      <c r="BK1088" s="227"/>
      <c r="BL1088" s="214"/>
      <c r="BM1088" s="214"/>
      <c r="BN1088" s="214"/>
      <c r="BO1088" s="214"/>
      <c r="BP1088" s="214"/>
      <c r="BQ1088" s="214"/>
      <c r="BR1088" s="214"/>
      <c r="BS1088" s="214"/>
      <c r="BT1088" s="215"/>
      <c r="BU1088" s="216"/>
      <c r="BV1088" s="217"/>
      <c r="BW1088" s="213"/>
    </row>
    <row r="1089" spans="2:75" ht="15.75" customHeight="1">
      <c r="B1089" s="394" t="s">
        <v>652</v>
      </c>
      <c r="C1089" s="395">
        <v>35088081000108</v>
      </c>
      <c r="D1089" s="396" t="s">
        <v>27</v>
      </c>
      <c r="E1089" s="396" t="s">
        <v>910</v>
      </c>
      <c r="F1089" s="396"/>
      <c r="G1089" s="397"/>
      <c r="H1089" s="397" t="s">
        <v>1693</v>
      </c>
      <c r="I1089" s="397" t="s">
        <v>62</v>
      </c>
      <c r="J1089" s="397" t="s">
        <v>904</v>
      </c>
      <c r="K1089" s="398" t="s">
        <v>81</v>
      </c>
      <c r="L1089" s="399"/>
      <c r="M1089" s="399" t="s">
        <v>62</v>
      </c>
      <c r="N1089" s="398">
        <v>516538</v>
      </c>
      <c r="O1089" s="398" t="s">
        <v>1675</v>
      </c>
      <c r="P1089" s="402">
        <v>43798</v>
      </c>
      <c r="Q1089" s="403">
        <v>48765345.969999999</v>
      </c>
      <c r="R1089" s="403">
        <v>67275582.892777771</v>
      </c>
      <c r="S1089" s="398">
        <v>62</v>
      </c>
      <c r="T1089" s="400">
        <v>0.15429750038263168</v>
      </c>
      <c r="U1089" s="400">
        <v>1.9946339034434863</v>
      </c>
      <c r="V1089" s="400">
        <v>-9.8416853699763829E-2</v>
      </c>
      <c r="W1089" s="400">
        <v>-0.96481424616483147</v>
      </c>
      <c r="X1089" s="400">
        <v>-1.4579139358843918E-2</v>
      </c>
      <c r="Y1089" s="400">
        <v>-0.11055626221258641</v>
      </c>
      <c r="Z1089" s="400" t="s">
        <v>1781</v>
      </c>
      <c r="AA1089" s="400" t="s">
        <v>1781</v>
      </c>
      <c r="AB1089" s="400">
        <v>0.2552095261863534</v>
      </c>
      <c r="AC1089" s="404">
        <v>-0.65930856322635556</v>
      </c>
      <c r="AD1089" s="607">
        <v>34429833000194</v>
      </c>
      <c r="AE1089" s="401" t="s">
        <v>107</v>
      </c>
      <c r="AF1089" s="401" t="s">
        <v>1018</v>
      </c>
      <c r="AG1089" s="405" t="s">
        <v>1835</v>
      </c>
      <c r="AH1089" s="405" t="s">
        <v>1019</v>
      </c>
      <c r="AI1089" s="405">
        <v>100</v>
      </c>
      <c r="AJ1089" s="405">
        <v>100</v>
      </c>
      <c r="AK1089" s="405">
        <v>100</v>
      </c>
      <c r="AL1089" s="400">
        <v>0</v>
      </c>
      <c r="AM1089" s="400" t="s">
        <v>62</v>
      </c>
      <c r="AN1089" s="400" t="s">
        <v>62</v>
      </c>
      <c r="AO1089" s="401" t="s">
        <v>1678</v>
      </c>
      <c r="AP1089" s="401" t="s">
        <v>1021</v>
      </c>
      <c r="AQ1089" s="407" t="s">
        <v>957</v>
      </c>
      <c r="AR1089" s="400">
        <v>4.0000000000000001E-3</v>
      </c>
      <c r="AS1089" s="400">
        <v>4.0000000000000001E-3</v>
      </c>
      <c r="AT1089" s="400"/>
      <c r="AX1089" s="226"/>
      <c r="AY1089" s="212"/>
      <c r="AZ1089" s="212"/>
      <c r="BA1089" s="212"/>
      <c r="BB1089" s="214"/>
      <c r="BC1089" s="212"/>
      <c r="BD1089" s="212"/>
      <c r="BE1089" s="212"/>
      <c r="BF1089" s="212"/>
      <c r="BG1089" s="214"/>
      <c r="BH1089" s="214"/>
      <c r="BI1089" s="227"/>
      <c r="BJ1089" s="227"/>
      <c r="BK1089" s="227"/>
      <c r="BL1089" s="214"/>
      <c r="BM1089" s="214"/>
      <c r="BN1089" s="214"/>
      <c r="BO1089" s="214"/>
      <c r="BP1089" s="214"/>
      <c r="BQ1089" s="214"/>
      <c r="BR1089" s="214"/>
      <c r="BS1089" s="214"/>
      <c r="BT1089" s="215"/>
      <c r="BU1089" s="216"/>
      <c r="BV1089" s="217"/>
      <c r="BW1089" s="213"/>
    </row>
    <row r="1090" spans="2:75" ht="15.75" customHeight="1">
      <c r="B1090" s="394" t="s">
        <v>653</v>
      </c>
      <c r="C1090" s="395">
        <v>34429833000194</v>
      </c>
      <c r="D1090" s="396" t="s">
        <v>27</v>
      </c>
      <c r="E1090" s="396" t="s">
        <v>910</v>
      </c>
      <c r="F1090" s="396"/>
      <c r="G1090" s="397"/>
      <c r="H1090" s="397" t="s">
        <v>1693</v>
      </c>
      <c r="I1090" s="397" t="s">
        <v>62</v>
      </c>
      <c r="J1090" s="397" t="s">
        <v>904</v>
      </c>
      <c r="K1090" s="398" t="s">
        <v>81</v>
      </c>
      <c r="L1090" s="399"/>
      <c r="M1090" s="399" t="s">
        <v>62</v>
      </c>
      <c r="N1090" s="398">
        <v>515434</v>
      </c>
      <c r="O1090" s="398" t="s">
        <v>1675</v>
      </c>
      <c r="P1090" s="402">
        <v>43788</v>
      </c>
      <c r="Q1090" s="403">
        <v>207948689.22999999</v>
      </c>
      <c r="R1090" s="403">
        <v>312707568.66678566</v>
      </c>
      <c r="S1090" s="398">
        <v>62</v>
      </c>
      <c r="T1090" s="400">
        <v>0.15547068575990308</v>
      </c>
      <c r="U1090" s="400">
        <v>2.0097998997994004</v>
      </c>
      <c r="V1090" s="400">
        <v>-0.10065956497940687</v>
      </c>
      <c r="W1090" s="400">
        <v>-0.98680031573819116</v>
      </c>
      <c r="X1090" s="400">
        <v>-1.5835595918499368E-2</v>
      </c>
      <c r="Y1090" s="400">
        <v>-0.12008420055304324</v>
      </c>
      <c r="Z1090" s="400" t="s">
        <v>1781</v>
      </c>
      <c r="AA1090" s="400" t="s">
        <v>1781</v>
      </c>
      <c r="AB1090" s="400">
        <v>0.25972521246781183</v>
      </c>
      <c r="AC1090" s="404">
        <v>-0.65297739278844824</v>
      </c>
      <c r="AD1090" s="607">
        <v>31493903000185</v>
      </c>
      <c r="AE1090" s="401" t="s">
        <v>654</v>
      </c>
      <c r="AF1090" s="401" t="s">
        <v>1018</v>
      </c>
      <c r="AG1090" s="405" t="s">
        <v>1835</v>
      </c>
      <c r="AH1090" s="405" t="s">
        <v>1019</v>
      </c>
      <c r="AI1090" s="405">
        <v>30000</v>
      </c>
      <c r="AJ1090" s="405">
        <v>0</v>
      </c>
      <c r="AK1090" s="405">
        <v>30000</v>
      </c>
      <c r="AL1090" s="400">
        <v>1.9299999999999998E-2</v>
      </c>
      <c r="AM1090" s="400">
        <v>0.2</v>
      </c>
      <c r="AN1090" s="400" t="s">
        <v>62</v>
      </c>
      <c r="AO1090" s="401" t="s">
        <v>1678</v>
      </c>
      <c r="AP1090" s="401" t="s">
        <v>1021</v>
      </c>
      <c r="AQ1090" s="407" t="s">
        <v>957</v>
      </c>
      <c r="AR1090" s="400">
        <v>4.0000000000000001E-3</v>
      </c>
      <c r="AS1090" s="400">
        <v>4.0000000000000001E-3</v>
      </c>
      <c r="AT1090" s="400"/>
      <c r="AX1090" s="226"/>
      <c r="AY1090" s="212"/>
      <c r="AZ1090" s="212"/>
      <c r="BA1090" s="212"/>
      <c r="BB1090" s="214"/>
      <c r="BC1090" s="212"/>
      <c r="BD1090" s="212"/>
      <c r="BE1090" s="212"/>
      <c r="BF1090" s="212"/>
      <c r="BG1090" s="214"/>
      <c r="BH1090" s="214"/>
      <c r="BI1090" s="227"/>
      <c r="BJ1090" s="227"/>
      <c r="BK1090" s="227"/>
      <c r="BL1090" s="214"/>
      <c r="BM1090" s="214"/>
      <c r="BN1090" s="214"/>
      <c r="BO1090" s="214"/>
      <c r="BP1090" s="214"/>
      <c r="BQ1090" s="214"/>
      <c r="BR1090" s="214"/>
      <c r="BS1090" s="214"/>
      <c r="BT1090" s="215"/>
      <c r="BU1090" s="216"/>
      <c r="BV1090" s="217"/>
      <c r="BW1090" s="213"/>
    </row>
    <row r="1091" spans="2:75" ht="15.75" customHeight="1">
      <c r="B1091" s="394" t="s">
        <v>886</v>
      </c>
      <c r="C1091" s="395">
        <v>35957054000124</v>
      </c>
      <c r="D1091" s="396" t="s">
        <v>27</v>
      </c>
      <c r="E1091" s="396" t="s">
        <v>903</v>
      </c>
      <c r="F1091" s="396"/>
      <c r="G1091" s="397"/>
      <c r="H1091" s="397" t="s">
        <v>62</v>
      </c>
      <c r="I1091" s="397" t="s">
        <v>62</v>
      </c>
      <c r="J1091" s="397" t="s">
        <v>904</v>
      </c>
      <c r="K1091" s="398" t="s">
        <v>81</v>
      </c>
      <c r="L1091" s="399"/>
      <c r="M1091" s="399" t="s">
        <v>62</v>
      </c>
      <c r="N1091" s="398">
        <v>538264</v>
      </c>
      <c r="O1091" s="398" t="s">
        <v>1675</v>
      </c>
      <c r="P1091" s="402">
        <v>43977</v>
      </c>
      <c r="Q1091" s="403">
        <v>8883861.1799999997</v>
      </c>
      <c r="R1091" s="403">
        <v>13806659.569523802</v>
      </c>
      <c r="S1091" s="398">
        <v>62</v>
      </c>
      <c r="T1091" s="400">
        <v>0.13007518889012704</v>
      </c>
      <c r="U1091" s="400">
        <v>1.6815073550359851</v>
      </c>
      <c r="V1091" s="400">
        <v>-0.11386061002426118</v>
      </c>
      <c r="W1091" s="400">
        <v>-1.1162146979779848</v>
      </c>
      <c r="X1091" s="400">
        <v>-4.7793724003046489E-2</v>
      </c>
      <c r="Y1091" s="400">
        <v>-0.36242849134928568</v>
      </c>
      <c r="Z1091" s="400" t="s">
        <v>1781</v>
      </c>
      <c r="AA1091" s="400" t="s">
        <v>1781</v>
      </c>
      <c r="AB1091" s="400">
        <v>0.26550836570259989</v>
      </c>
      <c r="AC1091" s="404">
        <v>-0.68877286657027881</v>
      </c>
      <c r="AD1091" s="607">
        <v>35957175000176</v>
      </c>
      <c r="AE1091" s="401" t="s">
        <v>654</v>
      </c>
      <c r="AF1091" s="401" t="s">
        <v>1018</v>
      </c>
      <c r="AG1091" s="405" t="s">
        <v>1835</v>
      </c>
      <c r="AH1091" s="405" t="s">
        <v>1019</v>
      </c>
      <c r="AI1091" s="405">
        <v>30000</v>
      </c>
      <c r="AJ1091" s="405" t="s">
        <v>1797</v>
      </c>
      <c r="AK1091" s="405">
        <v>30000</v>
      </c>
      <c r="AL1091" s="400">
        <v>1.9299999999999998E-2</v>
      </c>
      <c r="AM1091" s="400">
        <v>0.2</v>
      </c>
      <c r="AN1091" s="400" t="s">
        <v>62</v>
      </c>
      <c r="AO1091" s="401" t="s">
        <v>1678</v>
      </c>
      <c r="AP1091" s="401" t="s">
        <v>1021</v>
      </c>
      <c r="AQ1091" s="407" t="s">
        <v>957</v>
      </c>
      <c r="AR1091" s="400">
        <v>4.0000000000000001E-3</v>
      </c>
      <c r="AS1091" s="400">
        <v>4.0000000000000001E-3</v>
      </c>
      <c r="AT1091" s="400"/>
      <c r="AX1091" s="226"/>
      <c r="AY1091" s="212"/>
      <c r="AZ1091" s="212"/>
      <c r="BA1091" s="212"/>
      <c r="BB1091" s="214"/>
      <c r="BC1091" s="212"/>
      <c r="BD1091" s="212"/>
      <c r="BE1091" s="212"/>
      <c r="BF1091" s="212"/>
      <c r="BG1091" s="214"/>
      <c r="BH1091" s="214"/>
      <c r="BI1091" s="227"/>
      <c r="BJ1091" s="227"/>
      <c r="BK1091" s="227"/>
      <c r="BL1091" s="214"/>
      <c r="BM1091" s="214"/>
      <c r="BN1091" s="214"/>
      <c r="BO1091" s="214"/>
      <c r="BP1091" s="214"/>
      <c r="BQ1091" s="214"/>
      <c r="BR1091" s="214"/>
      <c r="BS1091" s="214"/>
      <c r="BT1091" s="215"/>
      <c r="BU1091" s="216"/>
      <c r="BV1091" s="217"/>
      <c r="BW1091" s="213"/>
    </row>
    <row r="1092" spans="2:75" ht="15.75" customHeight="1">
      <c r="B1092" s="394" t="s">
        <v>1621</v>
      </c>
      <c r="C1092" s="395">
        <v>34218763000125</v>
      </c>
      <c r="D1092" s="396" t="s">
        <v>27</v>
      </c>
      <c r="E1092" s="396" t="s">
        <v>903</v>
      </c>
      <c r="F1092" s="396"/>
      <c r="G1092" s="397"/>
      <c r="H1092" s="397" t="s">
        <v>62</v>
      </c>
      <c r="I1092" s="397" t="s">
        <v>62</v>
      </c>
      <c r="J1092" s="397" t="s">
        <v>904</v>
      </c>
      <c r="K1092" s="398" t="s">
        <v>81</v>
      </c>
      <c r="L1092" s="399"/>
      <c r="M1092" s="399" t="s">
        <v>62</v>
      </c>
      <c r="N1092" s="398">
        <v>519979</v>
      </c>
      <c r="O1092" s="398" t="s">
        <v>1675</v>
      </c>
      <c r="P1092" s="402">
        <v>43829</v>
      </c>
      <c r="Q1092" s="403">
        <v>178982154.31999999</v>
      </c>
      <c r="R1092" s="403">
        <v>196217988.20325395</v>
      </c>
      <c r="S1092" s="398">
        <v>62</v>
      </c>
      <c r="T1092" s="400">
        <v>1.1017307686089772E-4</v>
      </c>
      <c r="U1092" s="400">
        <v>1.4242288683126855E-3</v>
      </c>
      <c r="V1092" s="400">
        <v>-0.20547016349340397</v>
      </c>
      <c r="W1092" s="400">
        <v>-2.0142946400726989</v>
      </c>
      <c r="X1092" s="400">
        <v>-7.6788400330767614E-2</v>
      </c>
      <c r="Y1092" s="400">
        <v>-0.58230038913124083</v>
      </c>
      <c r="Z1092" s="400" t="s">
        <v>1781</v>
      </c>
      <c r="AA1092" s="400" t="s">
        <v>1781</v>
      </c>
      <c r="AB1092" s="400">
        <v>0.27877682955934407</v>
      </c>
      <c r="AC1092" s="404">
        <v>-1.0339832238461224</v>
      </c>
      <c r="AD1092" s="607" t="s">
        <v>62</v>
      </c>
      <c r="AE1092" s="401" t="s">
        <v>1804</v>
      </c>
      <c r="AF1092" s="401" t="s">
        <v>1018</v>
      </c>
      <c r="AG1092" s="405" t="s">
        <v>1835</v>
      </c>
      <c r="AH1092" s="405" t="s">
        <v>1024</v>
      </c>
      <c r="AI1092" s="405">
        <v>1000</v>
      </c>
      <c r="AJ1092" s="405">
        <v>100</v>
      </c>
      <c r="AK1092" s="405">
        <v>100</v>
      </c>
      <c r="AL1092" s="400">
        <v>1.3999999999999999E-2</v>
      </c>
      <c r="AM1092" s="400">
        <v>0.2</v>
      </c>
      <c r="AN1092" s="400" t="s">
        <v>1798</v>
      </c>
      <c r="AO1092" s="401" t="s">
        <v>1678</v>
      </c>
      <c r="AP1092" s="401" t="s">
        <v>1021</v>
      </c>
      <c r="AQ1092" s="407" t="s">
        <v>957</v>
      </c>
      <c r="AR1092" s="400">
        <v>4.6661999999999997E-3</v>
      </c>
      <c r="AS1092" s="400">
        <v>4.6661999999999997E-3</v>
      </c>
      <c r="AT1092" s="400"/>
      <c r="AX1092" s="226"/>
      <c r="AY1092" s="212"/>
      <c r="AZ1092" s="212"/>
      <c r="BA1092" s="212"/>
      <c r="BB1092" s="214"/>
      <c r="BC1092" s="212"/>
      <c r="BD1092" s="212"/>
      <c r="BE1092" s="212"/>
      <c r="BF1092" s="212"/>
      <c r="BG1092" s="214"/>
      <c r="BH1092" s="214"/>
      <c r="BI1092" s="227"/>
      <c r="BJ1092" s="227"/>
      <c r="BK1092" s="227"/>
      <c r="BL1092" s="214"/>
      <c r="BM1092" s="214"/>
      <c r="BN1092" s="214"/>
      <c r="BO1092" s="214"/>
      <c r="BP1092" s="214"/>
      <c r="BQ1092" s="214"/>
      <c r="BR1092" s="214"/>
      <c r="BS1092" s="214"/>
      <c r="BT1092" s="215"/>
      <c r="BU1092" s="216"/>
      <c r="BV1092" s="217"/>
      <c r="BW1092" s="213"/>
    </row>
    <row r="1093" spans="2:75" ht="15.75" customHeight="1">
      <c r="B1093" s="394" t="s">
        <v>1196</v>
      </c>
      <c r="C1093" s="395">
        <v>37953241000165</v>
      </c>
      <c r="D1093" s="396" t="s">
        <v>24</v>
      </c>
      <c r="E1093" s="396" t="s">
        <v>911</v>
      </c>
      <c r="F1093" s="396" t="s">
        <v>915</v>
      </c>
      <c r="G1093" s="397" t="s">
        <v>62</v>
      </c>
      <c r="H1093" s="397" t="s">
        <v>1692</v>
      </c>
      <c r="I1093" s="397" t="s">
        <v>62</v>
      </c>
      <c r="J1093" s="397" t="s">
        <v>988</v>
      </c>
      <c r="K1093" s="398" t="s">
        <v>81</v>
      </c>
      <c r="L1093" s="399"/>
      <c r="M1093" s="399" t="s">
        <v>1775</v>
      </c>
      <c r="N1093" s="398">
        <v>552275</v>
      </c>
      <c r="O1093" s="398" t="s">
        <v>1678</v>
      </c>
      <c r="P1093" s="402">
        <v>44089</v>
      </c>
      <c r="Q1093" s="403">
        <v>28685898.75</v>
      </c>
      <c r="R1093" s="403">
        <v>44930052.902738124</v>
      </c>
      <c r="S1093" s="398">
        <v>63</v>
      </c>
      <c r="T1093" s="400">
        <v>6.0751963917736962E-2</v>
      </c>
      <c r="U1093" s="400">
        <v>0.78535249521601302</v>
      </c>
      <c r="V1093" s="400">
        <v>7.9865636067740997E-2</v>
      </c>
      <c r="W1093" s="400">
        <v>0.78295028300988267</v>
      </c>
      <c r="X1093" s="400" t="s">
        <v>1781</v>
      </c>
      <c r="Y1093" s="400" t="s">
        <v>1781</v>
      </c>
      <c r="Z1093" s="400" t="s">
        <v>1781</v>
      </c>
      <c r="AA1093" s="400" t="s">
        <v>1781</v>
      </c>
      <c r="AB1093" s="400">
        <v>1.5567556359471421E-2</v>
      </c>
      <c r="AC1093" s="404">
        <v>-1.2964783101455595</v>
      </c>
      <c r="AD1093" s="607" t="s">
        <v>62</v>
      </c>
      <c r="AE1093" s="401" t="s">
        <v>1799</v>
      </c>
      <c r="AF1093" s="401" t="s">
        <v>1018</v>
      </c>
      <c r="AG1093" s="405" t="s">
        <v>1835</v>
      </c>
      <c r="AH1093" s="405" t="s">
        <v>1035</v>
      </c>
      <c r="AI1093" s="405">
        <v>50000</v>
      </c>
      <c r="AJ1093" s="405">
        <v>5000</v>
      </c>
      <c r="AK1093" s="405">
        <v>5000</v>
      </c>
      <c r="AL1093" s="400">
        <v>0</v>
      </c>
      <c r="AM1093" s="400" t="s">
        <v>62</v>
      </c>
      <c r="AN1093" s="400" t="s">
        <v>62</v>
      </c>
      <c r="AO1093" s="401" t="s">
        <v>1678</v>
      </c>
      <c r="AP1093" s="401" t="s">
        <v>24</v>
      </c>
      <c r="AQ1093" s="407" t="s">
        <v>977</v>
      </c>
      <c r="AR1093" s="400" t="s">
        <v>62</v>
      </c>
      <c r="AS1093" s="400" t="s">
        <v>62</v>
      </c>
      <c r="AT1093" s="400"/>
      <c r="AX1093" s="226"/>
      <c r="AY1093" s="212"/>
      <c r="AZ1093" s="212"/>
      <c r="BA1093" s="212"/>
      <c r="BB1093" s="214"/>
      <c r="BC1093" s="212"/>
      <c r="BD1093" s="212"/>
      <c r="BE1093" s="212"/>
      <c r="BF1093" s="212"/>
      <c r="BG1093" s="214"/>
      <c r="BH1093" s="214"/>
      <c r="BI1093" s="227"/>
      <c r="BJ1093" s="227"/>
      <c r="BK1093" s="227"/>
      <c r="BL1093" s="214"/>
      <c r="BM1093" s="214"/>
      <c r="BN1093" s="214"/>
      <c r="BO1093" s="214"/>
      <c r="BP1093" s="214"/>
      <c r="BQ1093" s="214"/>
      <c r="BR1093" s="214"/>
      <c r="BS1093" s="214"/>
      <c r="BT1093" s="215"/>
      <c r="BU1093" s="216"/>
      <c r="BV1093" s="217"/>
      <c r="BW1093" s="213"/>
    </row>
    <row r="1094" spans="2:75" ht="15.75" customHeight="1">
      <c r="B1094" s="394" t="s">
        <v>500</v>
      </c>
      <c r="C1094" s="395">
        <v>29994491000115</v>
      </c>
      <c r="D1094" s="396" t="s">
        <v>27</v>
      </c>
      <c r="E1094" s="396" t="s">
        <v>903</v>
      </c>
      <c r="F1094" s="396"/>
      <c r="G1094" s="397"/>
      <c r="H1094" s="397" t="s">
        <v>62</v>
      </c>
      <c r="I1094" s="397" t="s">
        <v>62</v>
      </c>
      <c r="J1094" s="397" t="s">
        <v>904</v>
      </c>
      <c r="K1094" s="398" t="s">
        <v>81</v>
      </c>
      <c r="L1094" s="399"/>
      <c r="M1094" s="399" t="s">
        <v>62</v>
      </c>
      <c r="N1094" s="398">
        <v>483729</v>
      </c>
      <c r="O1094" s="398" t="s">
        <v>1678</v>
      </c>
      <c r="P1094" s="402">
        <v>43453</v>
      </c>
      <c r="Q1094" s="403">
        <v>36916117.799999997</v>
      </c>
      <c r="R1094" s="403">
        <v>53990802.468214266</v>
      </c>
      <c r="S1094" s="398">
        <v>63</v>
      </c>
      <c r="T1094" s="400">
        <v>-0.25291541755246594</v>
      </c>
      <c r="U1094" s="400">
        <v>-3.2694869670779179</v>
      </c>
      <c r="V1094" s="400">
        <v>-0.3857939888661458</v>
      </c>
      <c r="W1094" s="400">
        <v>-3.7820710838646439</v>
      </c>
      <c r="X1094" s="400">
        <v>-0.20478081202445053</v>
      </c>
      <c r="Y1094" s="400">
        <v>-1.5528900981763296</v>
      </c>
      <c r="Z1094" s="400">
        <v>-9.1678313467489336E-2</v>
      </c>
      <c r="AA1094" s="400">
        <v>-0.5211292547823545</v>
      </c>
      <c r="AB1094" s="400">
        <v>0.33003778700716063</v>
      </c>
      <c r="AC1094" s="404">
        <v>-1.6057303142887762</v>
      </c>
      <c r="AD1094" s="607">
        <v>29994412000176</v>
      </c>
      <c r="AE1094" s="401" t="s">
        <v>150</v>
      </c>
      <c r="AF1094" s="401" t="s">
        <v>1023</v>
      </c>
      <c r="AG1094" s="405" t="s">
        <v>96</v>
      </c>
      <c r="AH1094" s="405" t="s">
        <v>1024</v>
      </c>
      <c r="AI1094" s="405">
        <v>25000</v>
      </c>
      <c r="AJ1094" s="405">
        <v>1000</v>
      </c>
      <c r="AK1094" s="405">
        <v>1000</v>
      </c>
      <c r="AL1094" s="400">
        <v>0.02</v>
      </c>
      <c r="AM1094" s="400">
        <v>0.2</v>
      </c>
      <c r="AN1094" s="400" t="s">
        <v>964</v>
      </c>
      <c r="AO1094" s="401" t="s">
        <v>1678</v>
      </c>
      <c r="AP1094" s="401" t="s">
        <v>1021</v>
      </c>
      <c r="AQ1094" s="407" t="s">
        <v>957</v>
      </c>
      <c r="AR1094" s="400">
        <v>5.3333333333333332E-3</v>
      </c>
      <c r="AS1094" s="400">
        <v>5.3333333333333332E-3</v>
      </c>
      <c r="AT1094" s="400"/>
      <c r="AX1094" s="226"/>
      <c r="AY1094" s="212"/>
      <c r="AZ1094" s="212"/>
      <c r="BA1094" s="212"/>
      <c r="BB1094" s="214"/>
      <c r="BC1094" s="212"/>
      <c r="BD1094" s="212"/>
      <c r="BE1094" s="212"/>
      <c r="BF1094" s="212"/>
      <c r="BG1094" s="214"/>
      <c r="BH1094" s="214"/>
      <c r="BI1094" s="227"/>
      <c r="BJ1094" s="227"/>
      <c r="BK1094" s="227"/>
      <c r="BL1094" s="214"/>
      <c r="BM1094" s="214"/>
      <c r="BN1094" s="214"/>
      <c r="BO1094" s="214"/>
      <c r="BP1094" s="214"/>
      <c r="BQ1094" s="214"/>
      <c r="BR1094" s="214"/>
      <c r="BS1094" s="214"/>
      <c r="BT1094" s="215"/>
      <c r="BU1094" s="216"/>
      <c r="BV1094" s="217"/>
      <c r="BW1094" s="213"/>
    </row>
    <row r="1095" spans="2:75" ht="15.75" customHeight="1">
      <c r="B1095" s="394" t="s">
        <v>1346</v>
      </c>
      <c r="C1095" s="395">
        <v>18628905000176</v>
      </c>
      <c r="D1095" s="396" t="s">
        <v>27</v>
      </c>
      <c r="E1095" s="396" t="s">
        <v>903</v>
      </c>
      <c r="F1095" s="396" t="s">
        <v>1178</v>
      </c>
      <c r="G1095" s="397"/>
      <c r="H1095" s="397" t="s">
        <v>62</v>
      </c>
      <c r="I1095" s="397" t="s">
        <v>62</v>
      </c>
      <c r="J1095" s="397" t="s">
        <v>907</v>
      </c>
      <c r="K1095" s="398"/>
      <c r="L1095" s="399"/>
      <c r="M1095" s="399" t="s">
        <v>1775</v>
      </c>
      <c r="N1095" s="398">
        <v>416703</v>
      </c>
      <c r="O1095" s="398" t="s">
        <v>1675</v>
      </c>
      <c r="P1095" s="402">
        <v>42457</v>
      </c>
      <c r="Q1095" s="403">
        <v>25957530.280000001</v>
      </c>
      <c r="R1095" s="403">
        <v>30717548.242063507</v>
      </c>
      <c r="S1095" s="398">
        <v>65</v>
      </c>
      <c r="T1095" s="400">
        <v>-0.21396861270573442</v>
      </c>
      <c r="U1095" s="400">
        <v>-2.7660140191335696</v>
      </c>
      <c r="V1095" s="400">
        <v>-0.17856254719504505</v>
      </c>
      <c r="W1095" s="400">
        <v>-1.750510028402513</v>
      </c>
      <c r="X1095" s="400">
        <v>-5.601129737640187E-2</v>
      </c>
      <c r="Y1095" s="400">
        <v>-0.42474384304833734</v>
      </c>
      <c r="Z1095" s="400">
        <v>0.52214393896979838</v>
      </c>
      <c r="AA1095" s="400">
        <v>2.9680354220406442</v>
      </c>
      <c r="AB1095" s="400">
        <v>0.24061904932273381</v>
      </c>
      <c r="AC1095" s="404">
        <v>-1.1011965194560152</v>
      </c>
      <c r="AD1095" s="607">
        <v>23668075000140</v>
      </c>
      <c r="AE1095" s="401" t="s">
        <v>396</v>
      </c>
      <c r="AF1095" s="401" t="s">
        <v>1028</v>
      </c>
      <c r="AG1095" s="405" t="s">
        <v>1836</v>
      </c>
      <c r="AH1095" s="405" t="s">
        <v>1019</v>
      </c>
      <c r="AI1095" s="405">
        <v>100000</v>
      </c>
      <c r="AJ1095" s="405">
        <v>50000</v>
      </c>
      <c r="AK1095" s="405">
        <v>100000</v>
      </c>
      <c r="AL1095" s="400">
        <v>1.7500000000000002E-2</v>
      </c>
      <c r="AM1095" s="400" t="s">
        <v>62</v>
      </c>
      <c r="AN1095" s="400" t="s">
        <v>1798</v>
      </c>
      <c r="AO1095" s="401" t="s">
        <v>1678</v>
      </c>
      <c r="AP1095" s="401" t="s">
        <v>1021</v>
      </c>
      <c r="AQ1095" s="407" t="s">
        <v>985</v>
      </c>
      <c r="AR1095" s="400">
        <v>3.5000000000000005E-3</v>
      </c>
      <c r="AS1095" s="400">
        <v>3.5000000000000005E-3</v>
      </c>
      <c r="AT1095" s="400"/>
      <c r="AX1095" s="226"/>
      <c r="AY1095" s="212"/>
      <c r="AZ1095" s="212"/>
      <c r="BA1095" s="212"/>
      <c r="BB1095" s="214"/>
      <c r="BC1095" s="212"/>
      <c r="BD1095" s="212"/>
      <c r="BE1095" s="212"/>
      <c r="BF1095" s="212"/>
      <c r="BG1095" s="214"/>
      <c r="BH1095" s="214"/>
      <c r="BI1095" s="227"/>
      <c r="BJ1095" s="227"/>
      <c r="BK1095" s="227"/>
      <c r="BL1095" s="214"/>
      <c r="BM1095" s="214"/>
      <c r="BN1095" s="214"/>
      <c r="BO1095" s="214"/>
      <c r="BP1095" s="214"/>
      <c r="BQ1095" s="214"/>
      <c r="BR1095" s="214"/>
      <c r="BS1095" s="214"/>
      <c r="BT1095" s="215"/>
      <c r="BU1095" s="216"/>
      <c r="BV1095" s="217"/>
      <c r="BW1095" s="213"/>
    </row>
    <row r="1096" spans="2:75" ht="15.75" customHeight="1">
      <c r="B1096" s="394" t="s">
        <v>1456</v>
      </c>
      <c r="C1096" s="395">
        <v>14171578000115</v>
      </c>
      <c r="D1096" s="396" t="s">
        <v>18</v>
      </c>
      <c r="E1096" s="396" t="s">
        <v>916</v>
      </c>
      <c r="F1096" s="396" t="s">
        <v>983</v>
      </c>
      <c r="G1096" s="397" t="s">
        <v>1048</v>
      </c>
      <c r="H1096" s="397" t="s">
        <v>62</v>
      </c>
      <c r="I1096" s="397" t="s">
        <v>1673</v>
      </c>
      <c r="J1096" s="397" t="s">
        <v>904</v>
      </c>
      <c r="K1096" s="398" t="s">
        <v>81</v>
      </c>
      <c r="L1096" s="399"/>
      <c r="M1096" s="399" t="s">
        <v>62</v>
      </c>
      <c r="N1096" s="398">
        <v>308110</v>
      </c>
      <c r="O1096" s="398" t="s">
        <v>1675</v>
      </c>
      <c r="P1096" s="402">
        <v>41087</v>
      </c>
      <c r="Q1096" s="403">
        <v>286796805.67000002</v>
      </c>
      <c r="R1096" s="403">
        <v>195768511.98301581</v>
      </c>
      <c r="S1096" s="398">
        <v>71</v>
      </c>
      <c r="T1096" s="400">
        <v>9.7526496795511397E-2</v>
      </c>
      <c r="U1096" s="400">
        <v>1.2607440594306385</v>
      </c>
      <c r="V1096" s="400">
        <v>0.13666301577635798</v>
      </c>
      <c r="W1096" s="400">
        <v>1.339754519557413</v>
      </c>
      <c r="X1096" s="400">
        <v>0.21063389639037333</v>
      </c>
      <c r="Y1096" s="400">
        <v>1.5972751001976466</v>
      </c>
      <c r="Z1096" s="400">
        <v>0.27883184447122678</v>
      </c>
      <c r="AA1096" s="400">
        <v>1.5849705979856208</v>
      </c>
      <c r="AB1096" s="400">
        <v>1.2473505055766092E-3</v>
      </c>
      <c r="AC1096" s="404">
        <v>24.835085095789768</v>
      </c>
      <c r="AD1096" s="607" t="s">
        <v>62</v>
      </c>
      <c r="AE1096" s="401" t="s">
        <v>531</v>
      </c>
      <c r="AF1096" s="401" t="s">
        <v>1072</v>
      </c>
      <c r="AG1096" s="405" t="s">
        <v>1072</v>
      </c>
      <c r="AH1096" s="405" t="s">
        <v>1019</v>
      </c>
      <c r="AI1096" s="405">
        <v>1000</v>
      </c>
      <c r="AJ1096" s="405">
        <v>1000</v>
      </c>
      <c r="AK1096" s="405">
        <v>1000</v>
      </c>
      <c r="AL1096" s="400">
        <v>0.01</v>
      </c>
      <c r="AM1096" s="400">
        <v>0.2</v>
      </c>
      <c r="AN1096" s="400" t="s">
        <v>103</v>
      </c>
      <c r="AO1096" s="401" t="s">
        <v>1678</v>
      </c>
      <c r="AP1096" s="401" t="s">
        <v>24</v>
      </c>
      <c r="AQ1096" s="407" t="s">
        <v>966</v>
      </c>
      <c r="AR1096" s="400">
        <v>4.6666666666666662E-3</v>
      </c>
      <c r="AS1096" s="400">
        <v>4.6666666666666662E-3</v>
      </c>
      <c r="AT1096" s="400"/>
      <c r="AX1096" s="226"/>
      <c r="AY1096" s="212"/>
      <c r="AZ1096" s="212"/>
      <c r="BA1096" s="212"/>
      <c r="BB1096" s="214"/>
      <c r="BC1096" s="212"/>
      <c r="BD1096" s="212"/>
      <c r="BE1096" s="212"/>
      <c r="BF1096" s="212"/>
      <c r="BG1096" s="214"/>
      <c r="BH1096" s="214"/>
      <c r="BI1096" s="227"/>
      <c r="BJ1096" s="227"/>
      <c r="BK1096" s="227"/>
      <c r="BL1096" s="214"/>
      <c r="BM1096" s="214"/>
      <c r="BN1096" s="214"/>
      <c r="BO1096" s="214"/>
      <c r="BP1096" s="214"/>
      <c r="BQ1096" s="214"/>
      <c r="BR1096" s="214"/>
      <c r="BS1096" s="214"/>
      <c r="BT1096" s="215"/>
      <c r="BU1096" s="216"/>
      <c r="BV1096" s="217"/>
      <c r="BW1096" s="213"/>
    </row>
    <row r="1097" spans="2:75" ht="15.75" customHeight="1">
      <c r="B1097" s="394" t="s">
        <v>1536</v>
      </c>
      <c r="C1097" s="395">
        <v>30934725000118</v>
      </c>
      <c r="D1097" s="396" t="s">
        <v>24</v>
      </c>
      <c r="E1097" s="396" t="s">
        <v>912</v>
      </c>
      <c r="F1097" s="396" t="s">
        <v>913</v>
      </c>
      <c r="G1097" s="397" t="s">
        <v>62</v>
      </c>
      <c r="H1097" s="397" t="s">
        <v>1693</v>
      </c>
      <c r="I1097" s="397" t="s">
        <v>62</v>
      </c>
      <c r="J1097" s="397" t="s">
        <v>904</v>
      </c>
      <c r="K1097" s="398" t="s">
        <v>81</v>
      </c>
      <c r="L1097" s="399"/>
      <c r="M1097" s="399" t="s">
        <v>62</v>
      </c>
      <c r="N1097" s="398">
        <v>476072</v>
      </c>
      <c r="O1097" s="398" t="s">
        <v>1675</v>
      </c>
      <c r="P1097" s="402">
        <v>43370</v>
      </c>
      <c r="Q1097" s="403">
        <v>11105498.560000001</v>
      </c>
      <c r="R1097" s="403">
        <v>14558166.659484122</v>
      </c>
      <c r="S1097" s="398">
        <v>77</v>
      </c>
      <c r="T1097" s="400">
        <v>0.10382798416945627</v>
      </c>
      <c r="U1097" s="400">
        <v>1.34220461664655</v>
      </c>
      <c r="V1097" s="400">
        <v>8.3154715768195109E-2</v>
      </c>
      <c r="W1097" s="400">
        <v>0.81519426188620903</v>
      </c>
      <c r="X1097" s="400">
        <v>0.22017296184902269</v>
      </c>
      <c r="Y1097" s="400">
        <v>1.6696115664424616</v>
      </c>
      <c r="Z1097" s="400">
        <v>0.38369423735302455</v>
      </c>
      <c r="AA1097" s="400">
        <v>2.1810424342827015</v>
      </c>
      <c r="AB1097" s="400">
        <v>0.10126171428067401</v>
      </c>
      <c r="AC1097" s="404">
        <v>-0.11997959938605482</v>
      </c>
      <c r="AD1097" s="607" t="s">
        <v>62</v>
      </c>
      <c r="AE1097" s="401" t="s">
        <v>107</v>
      </c>
      <c r="AF1097" s="401" t="s">
        <v>1018</v>
      </c>
      <c r="AG1097" s="405" t="s">
        <v>1835</v>
      </c>
      <c r="AH1097" s="405" t="s">
        <v>1019</v>
      </c>
      <c r="AI1097" s="405">
        <v>5000</v>
      </c>
      <c r="AJ1097" s="405">
        <v>5000</v>
      </c>
      <c r="AK1097" s="405">
        <v>5000</v>
      </c>
      <c r="AL1097" s="400">
        <v>6.5000000000000006E-3</v>
      </c>
      <c r="AM1097" s="400" t="s">
        <v>62</v>
      </c>
      <c r="AN1097" s="400" t="s">
        <v>62</v>
      </c>
      <c r="AO1097" s="401" t="s">
        <v>1678</v>
      </c>
      <c r="AP1097" s="401" t="s">
        <v>24</v>
      </c>
      <c r="AQ1097" s="407" t="s">
        <v>966</v>
      </c>
      <c r="AR1097" s="400">
        <v>4.3333333333333331E-3</v>
      </c>
      <c r="AS1097" s="400">
        <v>4.3333333333333331E-3</v>
      </c>
      <c r="AT1097" s="400"/>
      <c r="AX1097" s="226"/>
      <c r="AY1097" s="212"/>
      <c r="AZ1097" s="212"/>
      <c r="BA1097" s="212"/>
      <c r="BB1097" s="214"/>
      <c r="BC1097" s="212"/>
      <c r="BD1097" s="212"/>
      <c r="BE1097" s="212"/>
      <c r="BF1097" s="212"/>
      <c r="BG1097" s="214"/>
      <c r="BH1097" s="214"/>
      <c r="BI1097" s="227"/>
      <c r="BJ1097" s="227"/>
      <c r="BK1097" s="227"/>
      <c r="BL1097" s="214"/>
      <c r="BM1097" s="214"/>
      <c r="BN1097" s="214"/>
      <c r="BO1097" s="214"/>
      <c r="BP1097" s="214"/>
      <c r="BQ1097" s="214"/>
      <c r="BR1097" s="214"/>
      <c r="BS1097" s="214"/>
      <c r="BT1097" s="215"/>
      <c r="BU1097" s="216"/>
      <c r="BV1097" s="217"/>
      <c r="BW1097" s="213"/>
    </row>
    <row r="1098" spans="2:75" ht="15.75" customHeight="1">
      <c r="B1098" s="394" t="s">
        <v>183</v>
      </c>
      <c r="C1098" s="395">
        <v>36352498000107</v>
      </c>
      <c r="D1098" s="396" t="s">
        <v>18</v>
      </c>
      <c r="E1098" s="396" t="s">
        <v>916</v>
      </c>
      <c r="F1098" s="396" t="s">
        <v>961</v>
      </c>
      <c r="G1098" s="397" t="s">
        <v>1048</v>
      </c>
      <c r="H1098" s="397" t="s">
        <v>62</v>
      </c>
      <c r="I1098" s="397"/>
      <c r="J1098" s="397" t="s">
        <v>904</v>
      </c>
      <c r="K1098" s="398" t="s">
        <v>81</v>
      </c>
      <c r="L1098" s="399"/>
      <c r="M1098" s="399" t="s">
        <v>62</v>
      </c>
      <c r="N1098" s="398">
        <v>539643</v>
      </c>
      <c r="O1098" s="398" t="s">
        <v>1675</v>
      </c>
      <c r="P1098" s="402">
        <v>43997</v>
      </c>
      <c r="Q1098" s="403">
        <v>224498707.55000001</v>
      </c>
      <c r="R1098" s="403">
        <v>140817501.48269841</v>
      </c>
      <c r="S1098" s="398">
        <v>90</v>
      </c>
      <c r="T1098" s="400">
        <v>8.5692889383693238E-2</v>
      </c>
      <c r="U1098" s="400">
        <v>1.1077687067183819</v>
      </c>
      <c r="V1098" s="400">
        <v>0.10739770791913283</v>
      </c>
      <c r="W1098" s="400">
        <v>1.0528566471138627</v>
      </c>
      <c r="X1098" s="400">
        <v>0.19895858364708663</v>
      </c>
      <c r="Y1098" s="400">
        <v>1.5087390827215703</v>
      </c>
      <c r="Z1098" s="400" t="s">
        <v>1781</v>
      </c>
      <c r="AA1098" s="400" t="s">
        <v>1781</v>
      </c>
      <c r="AB1098" s="400">
        <v>1.285754665061923E-2</v>
      </c>
      <c r="AC1098" s="404">
        <v>0.38605637449917912</v>
      </c>
      <c r="AD1098" s="607">
        <v>36352509000140</v>
      </c>
      <c r="AE1098" s="401" t="s">
        <v>176</v>
      </c>
      <c r="AF1098" s="401" t="s">
        <v>1028</v>
      </c>
      <c r="AG1098" s="405" t="s">
        <v>1836</v>
      </c>
      <c r="AH1098" s="405" t="s">
        <v>1019</v>
      </c>
      <c r="AI1098" s="405">
        <v>10000</v>
      </c>
      <c r="AJ1098" s="405">
        <v>5000</v>
      </c>
      <c r="AK1098" s="405">
        <v>10000</v>
      </c>
      <c r="AL1098" s="400">
        <v>1.2E-2</v>
      </c>
      <c r="AM1098" s="400">
        <v>0.2</v>
      </c>
      <c r="AN1098" s="400" t="s">
        <v>62</v>
      </c>
      <c r="AO1098" s="401" t="s">
        <v>1678</v>
      </c>
      <c r="AP1098" s="401" t="s">
        <v>24</v>
      </c>
      <c r="AQ1098" s="407" t="s">
        <v>966</v>
      </c>
      <c r="AR1098" s="400">
        <v>3.2000000000000002E-3</v>
      </c>
      <c r="AS1098" s="400">
        <v>3.2000000000000002E-3</v>
      </c>
      <c r="AT1098" s="400"/>
      <c r="AX1098" s="226"/>
      <c r="AY1098" s="212"/>
      <c r="AZ1098" s="212"/>
      <c r="BA1098" s="212"/>
      <c r="BB1098" s="214"/>
      <c r="BC1098" s="212"/>
      <c r="BD1098" s="212"/>
      <c r="BE1098" s="212"/>
      <c r="BF1098" s="212"/>
      <c r="BG1098" s="214"/>
      <c r="BH1098" s="214"/>
      <c r="BI1098" s="227"/>
      <c r="BJ1098" s="227"/>
      <c r="BK1098" s="227"/>
      <c r="BL1098" s="214"/>
      <c r="BM1098" s="214"/>
      <c r="BN1098" s="214"/>
      <c r="BO1098" s="214"/>
      <c r="BP1098" s="214"/>
      <c r="BQ1098" s="214"/>
      <c r="BR1098" s="214"/>
      <c r="BS1098" s="214"/>
      <c r="BT1098" s="215"/>
      <c r="BU1098" s="216"/>
      <c r="BV1098" s="217"/>
      <c r="BW1098" s="213"/>
    </row>
    <row r="1099" spans="2:75" ht="15.75" customHeight="1">
      <c r="B1099" s="394" t="s">
        <v>1217</v>
      </c>
      <c r="C1099" s="395">
        <v>23272391000107</v>
      </c>
      <c r="D1099" s="396" t="s">
        <v>18</v>
      </c>
      <c r="E1099" s="396" t="s">
        <v>916</v>
      </c>
      <c r="F1099" s="396" t="s">
        <v>961</v>
      </c>
      <c r="G1099" s="397" t="s">
        <v>1048</v>
      </c>
      <c r="H1099" s="397" t="s">
        <v>62</v>
      </c>
      <c r="I1099" s="397" t="s">
        <v>1658</v>
      </c>
      <c r="J1099" s="397" t="s">
        <v>904</v>
      </c>
      <c r="K1099" s="398" t="s">
        <v>81</v>
      </c>
      <c r="L1099" s="399"/>
      <c r="M1099" s="399" t="s">
        <v>62</v>
      </c>
      <c r="N1099" s="398">
        <v>410942</v>
      </c>
      <c r="O1099" s="398" t="s">
        <v>1675</v>
      </c>
      <c r="P1099" s="402">
        <v>42347</v>
      </c>
      <c r="Q1099" s="403">
        <v>563398230.75999999</v>
      </c>
      <c r="R1099" s="403">
        <v>137899445.68309528</v>
      </c>
      <c r="S1099" s="398">
        <v>90</v>
      </c>
      <c r="T1099" s="400">
        <v>0.10641054425753071</v>
      </c>
      <c r="U1099" s="400">
        <v>1.3755898749726994</v>
      </c>
      <c r="V1099" s="400">
        <v>0.14389222629971621</v>
      </c>
      <c r="W1099" s="400">
        <v>1.4106249552526915</v>
      </c>
      <c r="X1099" s="400">
        <v>0.23145159475226129</v>
      </c>
      <c r="Y1099" s="400">
        <v>1.7551394886303751</v>
      </c>
      <c r="Z1099" s="400">
        <v>0.29502846405102101</v>
      </c>
      <c r="AA1099" s="400">
        <v>1.6770374344311301</v>
      </c>
      <c r="AB1099" s="400">
        <v>1.0932837027307681E-2</v>
      </c>
      <c r="AC1099" s="404">
        <v>3.4190518353237112</v>
      </c>
      <c r="AD1099" s="607" t="s">
        <v>62</v>
      </c>
      <c r="AE1099" s="401" t="s">
        <v>1218</v>
      </c>
      <c r="AF1099" s="401" t="s">
        <v>1028</v>
      </c>
      <c r="AG1099" s="405" t="s">
        <v>1836</v>
      </c>
      <c r="AH1099" s="405" t="s">
        <v>1019</v>
      </c>
      <c r="AI1099" s="405">
        <v>20000</v>
      </c>
      <c r="AJ1099" s="405">
        <v>1000</v>
      </c>
      <c r="AK1099" s="405">
        <v>10000</v>
      </c>
      <c r="AL1099" s="400">
        <v>7.4999999999999997E-3</v>
      </c>
      <c r="AM1099" s="400">
        <v>0.2</v>
      </c>
      <c r="AN1099" s="400" t="s">
        <v>103</v>
      </c>
      <c r="AO1099" s="401" t="s">
        <v>1678</v>
      </c>
      <c r="AP1099" s="401" t="s">
        <v>24</v>
      </c>
      <c r="AQ1099" s="407" t="s">
        <v>966</v>
      </c>
      <c r="AR1099" s="400">
        <v>1.7499999999999998E-3</v>
      </c>
      <c r="AS1099" s="400">
        <v>1.7499999999999998E-3</v>
      </c>
      <c r="AT1099" s="400"/>
      <c r="AX1099" s="226"/>
      <c r="AY1099" s="212"/>
      <c r="AZ1099" s="212"/>
      <c r="BA1099" s="212"/>
      <c r="BB1099" s="214"/>
      <c r="BC1099" s="212"/>
      <c r="BD1099" s="212"/>
      <c r="BE1099" s="212"/>
      <c r="BF1099" s="212"/>
      <c r="BG1099" s="214"/>
      <c r="BH1099" s="214"/>
      <c r="BI1099" s="227"/>
      <c r="BJ1099" s="227"/>
      <c r="BK1099" s="227"/>
      <c r="BL1099" s="214"/>
      <c r="BM1099" s="214"/>
      <c r="BN1099" s="214"/>
      <c r="BO1099" s="214"/>
      <c r="BP1099" s="214"/>
      <c r="BQ1099" s="214"/>
      <c r="BR1099" s="214"/>
      <c r="BS1099" s="214"/>
      <c r="BT1099" s="215"/>
      <c r="BU1099" s="216"/>
      <c r="BV1099" s="217"/>
      <c r="BW1099" s="213"/>
    </row>
    <row r="1100" spans="2:75" ht="15.75" customHeight="1">
      <c r="B1100" s="394" t="s">
        <v>1219</v>
      </c>
      <c r="C1100" s="395">
        <v>38377094000195</v>
      </c>
      <c r="D1100" s="396" t="s">
        <v>18</v>
      </c>
      <c r="E1100" s="396" t="s">
        <v>916</v>
      </c>
      <c r="F1100" s="396" t="s">
        <v>961</v>
      </c>
      <c r="G1100" s="397" t="s">
        <v>1048</v>
      </c>
      <c r="H1100" s="397" t="s">
        <v>62</v>
      </c>
      <c r="I1100" s="397"/>
      <c r="J1100" s="397" t="s">
        <v>904</v>
      </c>
      <c r="K1100" s="398" t="s">
        <v>81</v>
      </c>
      <c r="L1100" s="399"/>
      <c r="M1100" s="399" t="s">
        <v>62</v>
      </c>
      <c r="N1100" s="398">
        <v>579076</v>
      </c>
      <c r="O1100" s="398" t="s">
        <v>1675</v>
      </c>
      <c r="P1100" s="402">
        <v>44260</v>
      </c>
      <c r="Q1100" s="403">
        <v>102951474.98999999</v>
      </c>
      <c r="R1100" s="403">
        <v>98323404.367698416</v>
      </c>
      <c r="S1100" s="398">
        <v>90</v>
      </c>
      <c r="T1100" s="400">
        <v>9.7011949978689671E-2</v>
      </c>
      <c r="U1100" s="400">
        <v>1.2540924122996324</v>
      </c>
      <c r="V1100" s="400">
        <v>0.12753356391593007</v>
      </c>
      <c r="W1100" s="400">
        <v>1.2502553648548278</v>
      </c>
      <c r="X1100" s="400" t="s">
        <v>1781</v>
      </c>
      <c r="Y1100" s="400" t="s">
        <v>1781</v>
      </c>
      <c r="Z1100" s="400" t="s">
        <v>1781</v>
      </c>
      <c r="AA1100" s="400" t="s">
        <v>1781</v>
      </c>
      <c r="AB1100" s="400">
        <v>8.0307738697824142E-3</v>
      </c>
      <c r="AC1100" s="404">
        <v>2.8566592788007226</v>
      </c>
      <c r="AD1100" s="607" t="s">
        <v>62</v>
      </c>
      <c r="AE1100" s="401" t="s">
        <v>1218</v>
      </c>
      <c r="AF1100" s="401" t="s">
        <v>1028</v>
      </c>
      <c r="AG1100" s="405" t="s">
        <v>1836</v>
      </c>
      <c r="AH1100" s="405" t="s">
        <v>1035</v>
      </c>
      <c r="AI1100" s="405">
        <v>1000000</v>
      </c>
      <c r="AJ1100" s="405" t="s">
        <v>1797</v>
      </c>
      <c r="AK1100" s="405">
        <v>1000000</v>
      </c>
      <c r="AL1100" s="400">
        <v>6.5000000000000006E-3</v>
      </c>
      <c r="AM1100" s="400" t="s">
        <v>62</v>
      </c>
      <c r="AN1100" s="400" t="s">
        <v>103</v>
      </c>
      <c r="AO1100" s="401" t="s">
        <v>1678</v>
      </c>
      <c r="AP1100" s="401" t="s">
        <v>18</v>
      </c>
      <c r="AQ1100" s="407" t="s">
        <v>973</v>
      </c>
      <c r="AR1100" s="400">
        <v>1.5166666666666664E-3</v>
      </c>
      <c r="AS1100" s="400">
        <v>1.5166666666666664E-3</v>
      </c>
      <c r="AT1100" s="400"/>
      <c r="AX1100" s="226"/>
      <c r="AY1100" s="212"/>
      <c r="AZ1100" s="212"/>
      <c r="BA1100" s="212"/>
      <c r="BB1100" s="214"/>
      <c r="BC1100" s="212"/>
      <c r="BD1100" s="212"/>
      <c r="BE1100" s="212"/>
      <c r="BF1100" s="212"/>
      <c r="BG1100" s="214"/>
      <c r="BH1100" s="214"/>
      <c r="BI1100" s="227"/>
      <c r="BJ1100" s="227"/>
      <c r="BK1100" s="227"/>
      <c r="BL1100" s="214"/>
      <c r="BM1100" s="214"/>
      <c r="BN1100" s="214"/>
      <c r="BO1100" s="214"/>
      <c r="BP1100" s="214"/>
      <c r="BQ1100" s="214"/>
      <c r="BR1100" s="214"/>
      <c r="BS1100" s="214"/>
      <c r="BT1100" s="215"/>
      <c r="BU1100" s="216"/>
      <c r="BV1100" s="217"/>
      <c r="BW1100" s="213"/>
    </row>
    <row r="1101" spans="2:75" ht="15.75" customHeight="1">
      <c r="B1101" s="394" t="s">
        <v>1220</v>
      </c>
      <c r="C1101" s="395">
        <v>26605199000175</v>
      </c>
      <c r="D1101" s="396" t="s">
        <v>18</v>
      </c>
      <c r="E1101" s="396" t="s">
        <v>916</v>
      </c>
      <c r="F1101" s="396" t="s">
        <v>961</v>
      </c>
      <c r="G1101" s="397" t="s">
        <v>1048</v>
      </c>
      <c r="H1101" s="397" t="s">
        <v>62</v>
      </c>
      <c r="I1101" s="397"/>
      <c r="J1101" s="397"/>
      <c r="K1101" s="398" t="s">
        <v>81</v>
      </c>
      <c r="L1101" s="399"/>
      <c r="M1101" s="399" t="s">
        <v>62</v>
      </c>
      <c r="N1101" s="398">
        <v>484504</v>
      </c>
      <c r="O1101" s="398" t="s">
        <v>1675</v>
      </c>
      <c r="P1101" s="402">
        <v>43461</v>
      </c>
      <c r="Q1101" s="403">
        <v>71566781.239999995</v>
      </c>
      <c r="R1101" s="403">
        <v>64891119.84801583</v>
      </c>
      <c r="S1101" s="398">
        <v>90</v>
      </c>
      <c r="T1101" s="400">
        <v>6.4032694742381491E-2</v>
      </c>
      <c r="U1101" s="400">
        <v>0.82776314292372322</v>
      </c>
      <c r="V1101" s="400">
        <v>0.10073210047354797</v>
      </c>
      <c r="W1101" s="400">
        <v>0.98751140612026567</v>
      </c>
      <c r="X1101" s="400">
        <v>0.19659576363208275</v>
      </c>
      <c r="Y1101" s="400">
        <v>1.4908213893166129</v>
      </c>
      <c r="Z1101" s="400">
        <v>0.24965375402585122</v>
      </c>
      <c r="AA1101" s="400">
        <v>1.4191128726996638</v>
      </c>
      <c r="AB1101" s="400">
        <v>5.7681988835970956E-2</v>
      </c>
      <c r="AC1101" s="404">
        <v>8.5868364627237643E-3</v>
      </c>
      <c r="AD1101" s="607">
        <v>27923072000167</v>
      </c>
      <c r="AE1101" s="401" t="s">
        <v>1218</v>
      </c>
      <c r="AF1101" s="401" t="s">
        <v>1028</v>
      </c>
      <c r="AG1101" s="405" t="s">
        <v>1836</v>
      </c>
      <c r="AH1101" s="405" t="s">
        <v>1024</v>
      </c>
      <c r="AI1101" s="405">
        <v>1000</v>
      </c>
      <c r="AJ1101" s="405">
        <v>1000</v>
      </c>
      <c r="AK1101" s="405">
        <v>1000</v>
      </c>
      <c r="AL1101" s="400">
        <v>9.0000000000000011E-3</v>
      </c>
      <c r="AM1101" s="400" t="s">
        <v>62</v>
      </c>
      <c r="AN1101" s="400" t="s">
        <v>1798</v>
      </c>
      <c r="AO1101" s="401" t="s">
        <v>1678</v>
      </c>
      <c r="AP1101" s="401" t="s">
        <v>18</v>
      </c>
      <c r="AQ1101" s="407" t="s">
        <v>1221</v>
      </c>
      <c r="AR1101" s="400">
        <v>2.0999999999999994E-3</v>
      </c>
      <c r="AS1101" s="400">
        <v>2.0999999999999994E-3</v>
      </c>
      <c r="AT1101" s="400"/>
      <c r="AX1101" s="226"/>
      <c r="AY1101" s="212"/>
      <c r="AZ1101" s="212"/>
      <c r="BA1101" s="212"/>
      <c r="BB1101" s="214"/>
      <c r="BC1101" s="212"/>
      <c r="BD1101" s="212"/>
      <c r="BE1101" s="212"/>
      <c r="BF1101" s="212"/>
      <c r="BG1101" s="214"/>
      <c r="BH1101" s="214"/>
      <c r="BI1101" s="227"/>
      <c r="BJ1101" s="227"/>
      <c r="BK1101" s="227"/>
      <c r="BL1101" s="214"/>
      <c r="BM1101" s="214"/>
      <c r="BN1101" s="214"/>
      <c r="BO1101" s="214"/>
      <c r="BP1101" s="214"/>
      <c r="BQ1101" s="214"/>
      <c r="BR1101" s="214"/>
      <c r="BS1101" s="214"/>
      <c r="BT1101" s="215"/>
      <c r="BU1101" s="216"/>
      <c r="BV1101" s="217"/>
      <c r="BW1101" s="213"/>
    </row>
    <row r="1102" spans="2:75" ht="15.75" customHeight="1">
      <c r="B1102" s="394" t="s">
        <v>1222</v>
      </c>
      <c r="C1102" s="395">
        <v>31120037000187</v>
      </c>
      <c r="D1102" s="396" t="s">
        <v>27</v>
      </c>
      <c r="E1102" s="396" t="s">
        <v>31</v>
      </c>
      <c r="F1102" s="396" t="s">
        <v>32</v>
      </c>
      <c r="G1102" s="397"/>
      <c r="H1102" s="397" t="s">
        <v>62</v>
      </c>
      <c r="I1102" s="397" t="s">
        <v>62</v>
      </c>
      <c r="J1102" s="397" t="s">
        <v>988</v>
      </c>
      <c r="K1102" s="398" t="s">
        <v>81</v>
      </c>
      <c r="L1102" s="399"/>
      <c r="M1102" s="399" t="s">
        <v>1775</v>
      </c>
      <c r="N1102" s="398">
        <v>481467</v>
      </c>
      <c r="O1102" s="398" t="s">
        <v>1675</v>
      </c>
      <c r="P1102" s="402">
        <v>43439</v>
      </c>
      <c r="Q1102" s="403">
        <v>15708880.140000001</v>
      </c>
      <c r="R1102" s="403">
        <v>26861680.559642836</v>
      </c>
      <c r="S1102" s="398">
        <v>90</v>
      </c>
      <c r="T1102" s="400">
        <v>4.5584086607936003E-2</v>
      </c>
      <c r="U1102" s="400">
        <v>0.58927438474517269</v>
      </c>
      <c r="V1102" s="400">
        <v>4.9723857172156771E-2</v>
      </c>
      <c r="W1102" s="400">
        <v>0.48746006370326905</v>
      </c>
      <c r="X1102" s="400">
        <v>9.7594472659784159E-2</v>
      </c>
      <c r="Y1102" s="400">
        <v>0.7400766152447138</v>
      </c>
      <c r="Z1102" s="400">
        <v>0.22184851032712105</v>
      </c>
      <c r="AA1102" s="400">
        <v>1.2610588533824405</v>
      </c>
      <c r="AB1102" s="400">
        <v>4.9773815611637823E-2</v>
      </c>
      <c r="AC1102" s="404">
        <v>-0.9521004661609308</v>
      </c>
      <c r="AD1102" s="607">
        <v>37121949000150</v>
      </c>
      <c r="AE1102" s="401" t="s">
        <v>1218</v>
      </c>
      <c r="AF1102" s="401" t="s">
        <v>1028</v>
      </c>
      <c r="AG1102" s="405" t="s">
        <v>1836</v>
      </c>
      <c r="AH1102" s="405" t="s">
        <v>1019</v>
      </c>
      <c r="AI1102" s="405">
        <v>5000</v>
      </c>
      <c r="AJ1102" s="405">
        <v>5000</v>
      </c>
      <c r="AK1102" s="405">
        <v>5000</v>
      </c>
      <c r="AL1102" s="400">
        <v>0.01</v>
      </c>
      <c r="AM1102" s="400">
        <v>0.15</v>
      </c>
      <c r="AN1102" s="400" t="s">
        <v>1086</v>
      </c>
      <c r="AO1102" s="401" t="s">
        <v>1678</v>
      </c>
      <c r="AP1102" s="401" t="s">
        <v>24</v>
      </c>
      <c r="AQ1102" s="407" t="s">
        <v>969</v>
      </c>
      <c r="AR1102" s="400">
        <v>2.5000000000000001E-3</v>
      </c>
      <c r="AS1102" s="400">
        <v>2.5000000000000001E-3</v>
      </c>
      <c r="AT1102" s="400"/>
      <c r="AX1102" s="226"/>
      <c r="AY1102" s="212"/>
      <c r="AZ1102" s="212"/>
      <c r="BA1102" s="212"/>
      <c r="BB1102" s="214"/>
      <c r="BC1102" s="212"/>
      <c r="BD1102" s="212"/>
      <c r="BE1102" s="212"/>
      <c r="BF1102" s="212"/>
      <c r="BG1102" s="214"/>
      <c r="BH1102" s="214"/>
      <c r="BI1102" s="227"/>
      <c r="BJ1102" s="227"/>
      <c r="BK1102" s="227"/>
      <c r="BL1102" s="214"/>
      <c r="BM1102" s="214"/>
      <c r="BN1102" s="214"/>
      <c r="BO1102" s="214"/>
      <c r="BP1102" s="214"/>
      <c r="BQ1102" s="214"/>
      <c r="BR1102" s="214"/>
      <c r="BS1102" s="214"/>
      <c r="BT1102" s="215"/>
      <c r="BU1102" s="216"/>
      <c r="BV1102" s="217"/>
      <c r="BW1102" s="213"/>
    </row>
    <row r="1103" spans="2:75" ht="15.75" customHeight="1">
      <c r="B1103" s="394" t="s">
        <v>1080</v>
      </c>
      <c r="C1103" s="395">
        <v>18302338000163</v>
      </c>
      <c r="D1103" s="396" t="s">
        <v>27</v>
      </c>
      <c r="E1103" s="396" t="s">
        <v>903</v>
      </c>
      <c r="F1103" s="396"/>
      <c r="G1103" s="397"/>
      <c r="H1103" s="397" t="s">
        <v>62</v>
      </c>
      <c r="I1103" s="397" t="s">
        <v>62</v>
      </c>
      <c r="J1103" s="397" t="s">
        <v>904</v>
      </c>
      <c r="K1103" s="398" t="s">
        <v>81</v>
      </c>
      <c r="L1103" s="399"/>
      <c r="M1103" s="399" t="s">
        <v>1775</v>
      </c>
      <c r="N1103" s="398">
        <v>514594</v>
      </c>
      <c r="O1103" s="398" t="s">
        <v>1675</v>
      </c>
      <c r="P1103" s="402">
        <v>43735</v>
      </c>
      <c r="Q1103" s="403">
        <v>182771735.78999999</v>
      </c>
      <c r="R1103" s="403">
        <v>159026181.18924603</v>
      </c>
      <c r="S1103" s="398">
        <v>90</v>
      </c>
      <c r="T1103" s="400">
        <v>-8.5556894101294301E-2</v>
      </c>
      <c r="U1103" s="400">
        <v>-1.1060106691590654</v>
      </c>
      <c r="V1103" s="400">
        <v>-0.10778034888888832</v>
      </c>
      <c r="W1103" s="400">
        <v>-1.0566078080675816</v>
      </c>
      <c r="X1103" s="400">
        <v>0.28045100044895155</v>
      </c>
      <c r="Y1103" s="400">
        <v>2.1267108832873611</v>
      </c>
      <c r="Z1103" s="400" t="s">
        <v>1781</v>
      </c>
      <c r="AA1103" s="400" t="s">
        <v>1781</v>
      </c>
      <c r="AB1103" s="400">
        <v>0.18504289066803292</v>
      </c>
      <c r="AC1103" s="404">
        <v>-1.0491467181418863</v>
      </c>
      <c r="AD1103" s="607" t="s">
        <v>62</v>
      </c>
      <c r="AE1103" s="401" t="s">
        <v>1081</v>
      </c>
      <c r="AF1103" s="401" t="s">
        <v>1018</v>
      </c>
      <c r="AG1103" s="405" t="s">
        <v>1835</v>
      </c>
      <c r="AH1103" s="405" t="s">
        <v>1019</v>
      </c>
      <c r="AI1103" s="405">
        <v>20000</v>
      </c>
      <c r="AJ1103" s="405">
        <v>1000</v>
      </c>
      <c r="AK1103" s="405">
        <v>10000</v>
      </c>
      <c r="AL1103" s="400">
        <v>0.02</v>
      </c>
      <c r="AM1103" s="400">
        <v>0.2</v>
      </c>
      <c r="AN1103" s="400" t="s">
        <v>62</v>
      </c>
      <c r="AO1103" s="401" t="s">
        <v>1678</v>
      </c>
      <c r="AP1103" s="401" t="s">
        <v>1021</v>
      </c>
      <c r="AQ1103" s="407" t="s">
        <v>957</v>
      </c>
      <c r="AR1103" s="400" t="s">
        <v>62</v>
      </c>
      <c r="AS1103" s="400" t="s">
        <v>62</v>
      </c>
      <c r="AT1103" s="400"/>
      <c r="AX1103" s="226"/>
      <c r="AY1103" s="212"/>
      <c r="AZ1103" s="212"/>
      <c r="BA1103" s="212"/>
      <c r="BB1103" s="214"/>
      <c r="BC1103" s="212"/>
      <c r="BD1103" s="212"/>
      <c r="BE1103" s="212"/>
      <c r="BF1103" s="212"/>
      <c r="BG1103" s="214"/>
      <c r="BH1103" s="214"/>
      <c r="BI1103" s="227"/>
      <c r="BJ1103" s="227"/>
      <c r="BK1103" s="227"/>
      <c r="BL1103" s="214"/>
      <c r="BM1103" s="214"/>
      <c r="BN1103" s="214"/>
      <c r="BO1103" s="214"/>
      <c r="BP1103" s="214"/>
      <c r="BQ1103" s="214"/>
      <c r="BR1103" s="214"/>
      <c r="BS1103" s="214"/>
      <c r="BT1103" s="215"/>
      <c r="BU1103" s="216"/>
      <c r="BV1103" s="217"/>
      <c r="BW1103" s="213"/>
    </row>
    <row r="1104" spans="2:75" ht="15.75" customHeight="1">
      <c r="B1104" s="394" t="s">
        <v>1596</v>
      </c>
      <c r="C1104" s="395">
        <v>36436851000129</v>
      </c>
      <c r="D1104" s="396" t="s">
        <v>27</v>
      </c>
      <c r="E1104" s="396" t="s">
        <v>903</v>
      </c>
      <c r="F1104" s="396"/>
      <c r="G1104" s="397"/>
      <c r="H1104" s="397" t="s">
        <v>62</v>
      </c>
      <c r="I1104" s="397" t="s">
        <v>62</v>
      </c>
      <c r="J1104" s="397" t="s">
        <v>904</v>
      </c>
      <c r="K1104" s="398" t="s">
        <v>81</v>
      </c>
      <c r="L1104" s="399"/>
      <c r="M1104" s="399" t="s">
        <v>1775</v>
      </c>
      <c r="N1104" s="398">
        <v>533610</v>
      </c>
      <c r="O1104" s="398" t="s">
        <v>1675</v>
      </c>
      <c r="P1104" s="402">
        <v>43929</v>
      </c>
      <c r="Q1104" s="403">
        <v>220627105.41</v>
      </c>
      <c r="R1104" s="403">
        <v>260316644.41055539</v>
      </c>
      <c r="S1104" s="398">
        <v>90</v>
      </c>
      <c r="T1104" s="400">
        <v>-0.10730273599323037</v>
      </c>
      <c r="U1104" s="400">
        <v>-1.3871234116792923</v>
      </c>
      <c r="V1104" s="400">
        <v>-0.31666873897956604</v>
      </c>
      <c r="W1104" s="400">
        <v>-3.1044124984384762</v>
      </c>
      <c r="X1104" s="400">
        <v>-0.25855861636954303</v>
      </c>
      <c r="Y1104" s="400">
        <v>-1.9606969578306757</v>
      </c>
      <c r="Z1104" s="400" t="s">
        <v>1781</v>
      </c>
      <c r="AA1104" s="400" t="s">
        <v>1781</v>
      </c>
      <c r="AB1104" s="400">
        <v>0.25820950026072309</v>
      </c>
      <c r="AC1104" s="404">
        <v>-1.7211195007607372</v>
      </c>
      <c r="AD1104" s="607" t="s">
        <v>62</v>
      </c>
      <c r="AE1104" s="401" t="s">
        <v>107</v>
      </c>
      <c r="AF1104" s="401" t="s">
        <v>1018</v>
      </c>
      <c r="AG1104" s="405" t="s">
        <v>1835</v>
      </c>
      <c r="AH1104" s="405" t="s">
        <v>1019</v>
      </c>
      <c r="AI1104" s="405">
        <v>0</v>
      </c>
      <c r="AJ1104" s="405">
        <v>0</v>
      </c>
      <c r="AK1104" s="405">
        <v>0</v>
      </c>
      <c r="AL1104" s="400">
        <v>0</v>
      </c>
      <c r="AM1104" s="400" t="s">
        <v>62</v>
      </c>
      <c r="AN1104" s="400" t="s">
        <v>62</v>
      </c>
      <c r="AO1104" s="401" t="s">
        <v>1678</v>
      </c>
      <c r="AP1104" s="401" t="s">
        <v>1021</v>
      </c>
      <c r="AQ1104" s="407" t="s">
        <v>957</v>
      </c>
      <c r="AR1104" s="400" t="s">
        <v>62</v>
      </c>
      <c r="AS1104" s="400" t="s">
        <v>62</v>
      </c>
      <c r="AT1104" s="400"/>
      <c r="AX1104" s="226"/>
      <c r="AY1104" s="212"/>
      <c r="AZ1104" s="212"/>
      <c r="BA1104" s="212"/>
      <c r="BB1104" s="214"/>
      <c r="BC1104" s="212"/>
      <c r="BD1104" s="212"/>
      <c r="BE1104" s="212"/>
      <c r="BF1104" s="212"/>
      <c r="BG1104" s="214"/>
      <c r="BH1104" s="214"/>
      <c r="BI1104" s="227"/>
      <c r="BJ1104" s="227"/>
      <c r="BK1104" s="227"/>
      <c r="BL1104" s="214"/>
      <c r="BM1104" s="214"/>
      <c r="BN1104" s="214"/>
      <c r="BO1104" s="214"/>
      <c r="BP1104" s="214"/>
      <c r="BQ1104" s="214"/>
      <c r="BR1104" s="214"/>
      <c r="BS1104" s="214"/>
      <c r="BT1104" s="215"/>
      <c r="BU1104" s="216"/>
      <c r="BV1104" s="217"/>
      <c r="BW1104" s="213"/>
    </row>
    <row r="1105" spans="2:75" ht="15.75" customHeight="1">
      <c r="B1105" s="394" t="s">
        <v>139</v>
      </c>
      <c r="C1105" s="395">
        <v>37227754000199</v>
      </c>
      <c r="D1105" s="396" t="s">
        <v>18</v>
      </c>
      <c r="E1105" s="396" t="s">
        <v>916</v>
      </c>
      <c r="F1105" s="396" t="s">
        <v>961</v>
      </c>
      <c r="G1105" s="397" t="s">
        <v>1048</v>
      </c>
      <c r="H1105" s="397" t="s">
        <v>62</v>
      </c>
      <c r="I1105" s="397"/>
      <c r="J1105" s="397" t="s">
        <v>904</v>
      </c>
      <c r="K1105" s="398" t="s">
        <v>81</v>
      </c>
      <c r="L1105" s="399"/>
      <c r="M1105" s="399" t="s">
        <v>62</v>
      </c>
      <c r="N1105" s="398">
        <v>541079</v>
      </c>
      <c r="O1105" s="398" t="s">
        <v>1675</v>
      </c>
      <c r="P1105" s="402">
        <v>44005</v>
      </c>
      <c r="Q1105" s="403">
        <v>21824332.460000001</v>
      </c>
      <c r="R1105" s="403">
        <v>19858885.907420628</v>
      </c>
      <c r="S1105" s="398">
        <v>91</v>
      </c>
      <c r="T1105" s="400">
        <v>8.7548008126171251E-2</v>
      </c>
      <c r="U1105" s="400">
        <v>1.1317501887870092</v>
      </c>
      <c r="V1105" s="400">
        <v>0.11833183021304428</v>
      </c>
      <c r="W1105" s="400">
        <v>1.1600476064048075</v>
      </c>
      <c r="X1105" s="400">
        <v>0.17081986587944042</v>
      </c>
      <c r="Y1105" s="400">
        <v>1.2953580741945661</v>
      </c>
      <c r="Z1105" s="400" t="s">
        <v>1781</v>
      </c>
      <c r="AA1105" s="400" t="s">
        <v>1781</v>
      </c>
      <c r="AB1105" s="400">
        <v>3.0007324527112169E-3</v>
      </c>
      <c r="AC1105" s="404">
        <v>4.9039249685377921</v>
      </c>
      <c r="AD1105" s="607" t="s">
        <v>62</v>
      </c>
      <c r="AE1105" s="401" t="s">
        <v>137</v>
      </c>
      <c r="AF1105" s="401" t="s">
        <v>1018</v>
      </c>
      <c r="AG1105" s="405" t="s">
        <v>1835</v>
      </c>
      <c r="AH1105" s="405" t="s">
        <v>1019</v>
      </c>
      <c r="AI1105" s="405">
        <v>5000</v>
      </c>
      <c r="AJ1105" s="405">
        <v>5000</v>
      </c>
      <c r="AK1105" s="405">
        <v>5000</v>
      </c>
      <c r="AL1105" s="400">
        <v>1.4999999999999999E-2</v>
      </c>
      <c r="AM1105" s="400">
        <v>0.2</v>
      </c>
      <c r="AN1105" s="400" t="s">
        <v>62</v>
      </c>
      <c r="AO1105" s="401" t="s">
        <v>1678</v>
      </c>
      <c r="AP1105" s="401" t="s">
        <v>24</v>
      </c>
      <c r="AQ1105" s="407" t="s">
        <v>966</v>
      </c>
      <c r="AR1105" s="400">
        <v>2.9999999999999996E-3</v>
      </c>
      <c r="AS1105" s="400">
        <v>2.9999999999999996E-3</v>
      </c>
      <c r="AT1105" s="400"/>
      <c r="AX1105" s="226"/>
      <c r="AY1105" s="212"/>
      <c r="AZ1105" s="212"/>
      <c r="BA1105" s="212"/>
      <c r="BB1105" s="214"/>
      <c r="BC1105" s="212"/>
      <c r="BD1105" s="212"/>
      <c r="BE1105" s="212"/>
      <c r="BF1105" s="212"/>
      <c r="BG1105" s="214"/>
      <c r="BH1105" s="214"/>
      <c r="BI1105" s="227"/>
      <c r="BJ1105" s="227"/>
      <c r="BK1105" s="227"/>
      <c r="BL1105" s="214"/>
      <c r="BM1105" s="214"/>
      <c r="BN1105" s="214"/>
      <c r="BO1105" s="214"/>
      <c r="BP1105" s="214"/>
      <c r="BQ1105" s="214"/>
      <c r="BR1105" s="214"/>
      <c r="BS1105" s="214"/>
      <c r="BT1105" s="215"/>
      <c r="BU1105" s="216"/>
      <c r="BV1105" s="217"/>
      <c r="BW1105" s="213"/>
    </row>
    <row r="1106" spans="2:75" ht="15.75" customHeight="1">
      <c r="B1106" s="394" t="s">
        <v>1210</v>
      </c>
      <c r="C1106" s="395">
        <v>18623754000163</v>
      </c>
      <c r="D1106" s="396" t="s">
        <v>18</v>
      </c>
      <c r="E1106" s="396" t="s">
        <v>916</v>
      </c>
      <c r="F1106" s="396" t="s">
        <v>961</v>
      </c>
      <c r="G1106" s="397" t="s">
        <v>1048</v>
      </c>
      <c r="H1106" s="397" t="s">
        <v>62</v>
      </c>
      <c r="I1106" s="397"/>
      <c r="J1106" s="397" t="s">
        <v>904</v>
      </c>
      <c r="K1106" s="398" t="s">
        <v>81</v>
      </c>
      <c r="L1106" s="399"/>
      <c r="M1106" s="399" t="s">
        <v>62</v>
      </c>
      <c r="N1106" s="398">
        <v>450944</v>
      </c>
      <c r="O1106" s="398" t="s">
        <v>1675</v>
      </c>
      <c r="P1106" s="402">
        <v>43010</v>
      </c>
      <c r="Q1106" s="403">
        <v>8213476.8200000003</v>
      </c>
      <c r="R1106" s="403">
        <v>8988191.784007933</v>
      </c>
      <c r="S1106" s="398">
        <v>91</v>
      </c>
      <c r="T1106" s="400">
        <v>7.9296088067409176E-2</v>
      </c>
      <c r="U1106" s="400">
        <v>1.0250760075663459</v>
      </c>
      <c r="V1106" s="400">
        <v>0.10354255978368831</v>
      </c>
      <c r="W1106" s="400">
        <v>1.015063304791626</v>
      </c>
      <c r="X1106" s="400">
        <v>0.14865146447362765</v>
      </c>
      <c r="Y1106" s="400">
        <v>1.127251059210298</v>
      </c>
      <c r="Z1106" s="400">
        <v>0.19850144639247969</v>
      </c>
      <c r="AA1106" s="400">
        <v>1.1283465731338493</v>
      </c>
      <c r="AB1106" s="400">
        <v>6.5365339550275021E-3</v>
      </c>
      <c r="AC1106" s="404">
        <v>0.21631507183287216</v>
      </c>
      <c r="AD1106" s="607">
        <v>18652141000154</v>
      </c>
      <c r="AE1106" s="401" t="s">
        <v>250</v>
      </c>
      <c r="AF1106" s="401" t="s">
        <v>250</v>
      </c>
      <c r="AG1106" s="405" t="s">
        <v>1027</v>
      </c>
      <c r="AH1106" s="405" t="s">
        <v>1019</v>
      </c>
      <c r="AI1106" s="405">
        <v>1000</v>
      </c>
      <c r="AJ1106" s="405">
        <v>1000</v>
      </c>
      <c r="AK1106" s="405">
        <v>1000</v>
      </c>
      <c r="AL1106" s="400">
        <v>8.0000000000000002E-3</v>
      </c>
      <c r="AM1106" s="400">
        <v>0.2</v>
      </c>
      <c r="AN1106" s="400" t="s">
        <v>103</v>
      </c>
      <c r="AO1106" s="401" t="s">
        <v>1678</v>
      </c>
      <c r="AP1106" s="401" t="s">
        <v>24</v>
      </c>
      <c r="AQ1106" s="407" t="s">
        <v>984</v>
      </c>
      <c r="AR1106" s="400">
        <v>1.8666666666666664E-3</v>
      </c>
      <c r="AS1106" s="400">
        <v>1.8666666666666664E-3</v>
      </c>
      <c r="AT1106" s="400"/>
      <c r="AX1106" s="226"/>
      <c r="AY1106" s="212"/>
      <c r="AZ1106" s="212"/>
      <c r="BA1106" s="212"/>
      <c r="BB1106" s="214"/>
      <c r="BC1106" s="212"/>
      <c r="BD1106" s="212"/>
      <c r="BE1106" s="212"/>
      <c r="BF1106" s="212"/>
      <c r="BG1106" s="214"/>
      <c r="BH1106" s="214"/>
      <c r="BI1106" s="227"/>
      <c r="BJ1106" s="227"/>
      <c r="BK1106" s="227"/>
      <c r="BL1106" s="214"/>
      <c r="BM1106" s="214"/>
      <c r="BN1106" s="214"/>
      <c r="BO1106" s="214"/>
      <c r="BP1106" s="214"/>
      <c r="BQ1106" s="214"/>
      <c r="BR1106" s="214"/>
      <c r="BS1106" s="214"/>
      <c r="BT1106" s="215"/>
      <c r="BU1106" s="216"/>
      <c r="BV1106" s="217"/>
      <c r="BW1106" s="213"/>
    </row>
    <row r="1107" spans="2:75" ht="15.75" customHeight="1">
      <c r="B1107" s="394" t="s">
        <v>1246</v>
      </c>
      <c r="C1107" s="395">
        <v>17251743000137</v>
      </c>
      <c r="D1107" s="396" t="s">
        <v>18</v>
      </c>
      <c r="E1107" s="396" t="s">
        <v>916</v>
      </c>
      <c r="F1107" s="396" t="s">
        <v>961</v>
      </c>
      <c r="G1107" s="397" t="s">
        <v>1048</v>
      </c>
      <c r="H1107" s="397" t="s">
        <v>62</v>
      </c>
      <c r="I1107" s="397"/>
      <c r="J1107" s="397" t="s">
        <v>904</v>
      </c>
      <c r="K1107" s="398" t="s">
        <v>81</v>
      </c>
      <c r="L1107" s="399"/>
      <c r="M1107" s="399" t="s">
        <v>62</v>
      </c>
      <c r="N1107" s="398">
        <v>352349</v>
      </c>
      <c r="O1107" s="398" t="s">
        <v>1675</v>
      </c>
      <c r="P1107" s="402">
        <v>41578</v>
      </c>
      <c r="Q1107" s="403">
        <v>761902169.69000006</v>
      </c>
      <c r="R1107" s="403">
        <v>520811833.84849209</v>
      </c>
      <c r="S1107" s="398">
        <v>91</v>
      </c>
      <c r="T1107" s="400">
        <v>9.1296889906417489E-2</v>
      </c>
      <c r="U1107" s="400">
        <v>1.1802127152721267</v>
      </c>
      <c r="V1107" s="400">
        <v>0.12543413009110638</v>
      </c>
      <c r="W1107" s="400">
        <v>1.22967389342058</v>
      </c>
      <c r="X1107" s="400">
        <v>0.17926478169481586</v>
      </c>
      <c r="Y1107" s="400">
        <v>1.3593974049306088</v>
      </c>
      <c r="Z1107" s="400">
        <v>0.2472336633792791</v>
      </c>
      <c r="AA1107" s="400">
        <v>1.4053562928995662</v>
      </c>
      <c r="AB1107" s="400">
        <v>2.1301643595827702E-3</v>
      </c>
      <c r="AC1107" s="404">
        <v>9.880341706763998</v>
      </c>
      <c r="AD1107" s="607" t="s">
        <v>62</v>
      </c>
      <c r="AE1107" s="401" t="s">
        <v>301</v>
      </c>
      <c r="AF1107" s="401" t="s">
        <v>1018</v>
      </c>
      <c r="AG1107" s="405" t="s">
        <v>1835</v>
      </c>
      <c r="AH1107" s="405" t="s">
        <v>1019</v>
      </c>
      <c r="AI1107" s="405">
        <v>1000</v>
      </c>
      <c r="AJ1107" s="405">
        <v>100</v>
      </c>
      <c r="AK1107" s="405">
        <v>1000</v>
      </c>
      <c r="AL1107" s="400">
        <v>8.0000000000000002E-3</v>
      </c>
      <c r="AM1107" s="400">
        <v>0.2</v>
      </c>
      <c r="AN1107" s="400" t="s">
        <v>103</v>
      </c>
      <c r="AO1107" s="401" t="s">
        <v>1678</v>
      </c>
      <c r="AP1107" s="401" t="s">
        <v>24</v>
      </c>
      <c r="AQ1107" s="407" t="s">
        <v>969</v>
      </c>
      <c r="AR1107" s="400">
        <v>2.3466666666666666E-3</v>
      </c>
      <c r="AS1107" s="400">
        <v>2.3466666666666666E-3</v>
      </c>
      <c r="AT1107" s="400"/>
      <c r="AX1107" s="226"/>
      <c r="AY1107" s="212"/>
      <c r="AZ1107" s="212"/>
      <c r="BA1107" s="212"/>
      <c r="BB1107" s="214"/>
      <c r="BC1107" s="212"/>
      <c r="BD1107" s="212"/>
      <c r="BE1107" s="212"/>
      <c r="BF1107" s="212"/>
      <c r="BG1107" s="214"/>
      <c r="BH1107" s="214"/>
      <c r="BI1107" s="227"/>
      <c r="BJ1107" s="227"/>
      <c r="BK1107" s="227"/>
      <c r="BL1107" s="214"/>
      <c r="BM1107" s="214"/>
      <c r="BN1107" s="214"/>
      <c r="BO1107" s="214"/>
      <c r="BP1107" s="214"/>
      <c r="BQ1107" s="214"/>
      <c r="BR1107" s="214"/>
      <c r="BS1107" s="214"/>
      <c r="BT1107" s="215"/>
      <c r="BU1107" s="216"/>
      <c r="BV1107" s="217"/>
      <c r="BW1107" s="213"/>
    </row>
    <row r="1108" spans="2:75" ht="15.75" customHeight="1">
      <c r="B1108" s="394" t="s">
        <v>420</v>
      </c>
      <c r="C1108" s="395">
        <v>32990051000102</v>
      </c>
      <c r="D1108" s="396" t="s">
        <v>18</v>
      </c>
      <c r="E1108" s="396" t="s">
        <v>916</v>
      </c>
      <c r="F1108" s="396" t="s">
        <v>961</v>
      </c>
      <c r="G1108" s="397" t="s">
        <v>1048</v>
      </c>
      <c r="H1108" s="397" t="s">
        <v>62</v>
      </c>
      <c r="I1108" s="397"/>
      <c r="J1108" s="397" t="s">
        <v>904</v>
      </c>
      <c r="K1108" s="398" t="s">
        <v>81</v>
      </c>
      <c r="L1108" s="399"/>
      <c r="M1108" s="399" t="s">
        <v>62</v>
      </c>
      <c r="N1108" s="398">
        <v>534536</v>
      </c>
      <c r="O1108" s="398" t="s">
        <v>1675</v>
      </c>
      <c r="P1108" s="402">
        <v>43935</v>
      </c>
      <c r="Q1108" s="403">
        <v>109010666.04000001</v>
      </c>
      <c r="R1108" s="403">
        <v>100183474.77099207</v>
      </c>
      <c r="S1108" s="398">
        <v>91</v>
      </c>
      <c r="T1108" s="400">
        <v>8.681078687384991E-2</v>
      </c>
      <c r="U1108" s="400">
        <v>1.1222199857663986</v>
      </c>
      <c r="V1108" s="400">
        <v>0.11849517471480842</v>
      </c>
      <c r="W1108" s="400">
        <v>1.1616489287028715</v>
      </c>
      <c r="X1108" s="400">
        <v>0.18339000129421135</v>
      </c>
      <c r="Y1108" s="400">
        <v>1.3906796945424857</v>
      </c>
      <c r="Z1108" s="400" t="s">
        <v>1781</v>
      </c>
      <c r="AA1108" s="400" t="s">
        <v>1781</v>
      </c>
      <c r="AB1108" s="400">
        <v>3.7921990229686326E-3</v>
      </c>
      <c r="AC1108" s="404">
        <v>3.9196675880639855</v>
      </c>
      <c r="AD1108" s="607" t="s">
        <v>62</v>
      </c>
      <c r="AE1108" s="401" t="s">
        <v>417</v>
      </c>
      <c r="AF1108" s="401" t="s">
        <v>1023</v>
      </c>
      <c r="AG1108" s="405" t="s">
        <v>96</v>
      </c>
      <c r="AH1108" s="405" t="s">
        <v>1019</v>
      </c>
      <c r="AI1108" s="405">
        <v>100</v>
      </c>
      <c r="AJ1108" s="405" t="s">
        <v>1797</v>
      </c>
      <c r="AK1108" s="405" t="s">
        <v>1797</v>
      </c>
      <c r="AL1108" s="400">
        <v>8.0000000000000002E-3</v>
      </c>
      <c r="AM1108" s="400" t="s">
        <v>62</v>
      </c>
      <c r="AN1108" s="400" t="s">
        <v>103</v>
      </c>
      <c r="AO1108" s="401" t="s">
        <v>1678</v>
      </c>
      <c r="AP1108" s="401" t="s">
        <v>18</v>
      </c>
      <c r="AQ1108" s="407" t="s">
        <v>973</v>
      </c>
      <c r="AR1108" s="400">
        <v>1.92E-3</v>
      </c>
      <c r="AS1108" s="400">
        <v>1.92E-3</v>
      </c>
      <c r="AT1108" s="400"/>
      <c r="AX1108" s="226"/>
      <c r="AY1108" s="212"/>
      <c r="AZ1108" s="212"/>
      <c r="BA1108" s="212"/>
      <c r="BB1108" s="214"/>
      <c r="BC1108" s="212"/>
      <c r="BD1108" s="212"/>
      <c r="BE1108" s="212"/>
      <c r="BF1108" s="212"/>
      <c r="BG1108" s="214"/>
      <c r="BH1108" s="214"/>
      <c r="BI1108" s="227"/>
      <c r="BJ1108" s="227"/>
      <c r="BK1108" s="227"/>
      <c r="BL1108" s="214"/>
      <c r="BM1108" s="214"/>
      <c r="BN1108" s="214"/>
      <c r="BO1108" s="214"/>
      <c r="BP1108" s="214"/>
      <c r="BQ1108" s="214"/>
      <c r="BR1108" s="214"/>
      <c r="BS1108" s="214"/>
      <c r="BT1108" s="215"/>
      <c r="BU1108" s="216"/>
      <c r="BV1108" s="217"/>
      <c r="BW1108" s="213"/>
    </row>
    <row r="1109" spans="2:75" ht="15.75" customHeight="1">
      <c r="B1109" s="394" t="s">
        <v>471</v>
      </c>
      <c r="C1109" s="395">
        <v>37970369000137</v>
      </c>
      <c r="D1109" s="396" t="s">
        <v>18</v>
      </c>
      <c r="E1109" s="396" t="s">
        <v>916</v>
      </c>
      <c r="F1109" s="396" t="s">
        <v>961</v>
      </c>
      <c r="G1109" s="397" t="s">
        <v>1048</v>
      </c>
      <c r="H1109" s="397" t="s">
        <v>62</v>
      </c>
      <c r="I1109" s="397" t="s">
        <v>1658</v>
      </c>
      <c r="J1109" s="397" t="s">
        <v>904</v>
      </c>
      <c r="K1109" s="398" t="s">
        <v>81</v>
      </c>
      <c r="L1109" s="399"/>
      <c r="M1109" s="399" t="s">
        <v>62</v>
      </c>
      <c r="N1109" s="398">
        <v>550779</v>
      </c>
      <c r="O1109" s="398" t="s">
        <v>1675</v>
      </c>
      <c r="P1109" s="402">
        <v>44074</v>
      </c>
      <c r="Q1109" s="403">
        <v>96947551.140000001</v>
      </c>
      <c r="R1109" s="403">
        <v>70688066.399960309</v>
      </c>
      <c r="S1109" s="398">
        <v>91</v>
      </c>
      <c r="T1109" s="400">
        <v>0.10240771745558597</v>
      </c>
      <c r="U1109" s="400">
        <v>1.3238445516267485</v>
      </c>
      <c r="V1109" s="400">
        <v>0.14220721502839972</v>
      </c>
      <c r="W1109" s="400">
        <v>1.3941062105621329</v>
      </c>
      <c r="X1109" s="400" t="s">
        <v>1781</v>
      </c>
      <c r="Y1109" s="400" t="s">
        <v>1781</v>
      </c>
      <c r="Z1109" s="400" t="s">
        <v>1781</v>
      </c>
      <c r="AA1109" s="400" t="s">
        <v>1781</v>
      </c>
      <c r="AB1109" s="400">
        <v>1.4116949514718232E-3</v>
      </c>
      <c r="AC1109" s="404">
        <v>25.392559289912995</v>
      </c>
      <c r="AD1109" s="607" t="s">
        <v>62</v>
      </c>
      <c r="AE1109" s="401" t="s">
        <v>454</v>
      </c>
      <c r="AF1109" s="401" t="s">
        <v>1018</v>
      </c>
      <c r="AG1109" s="405" t="s">
        <v>1835</v>
      </c>
      <c r="AH1109" s="405" t="s">
        <v>1019</v>
      </c>
      <c r="AI1109" s="405">
        <v>100</v>
      </c>
      <c r="AJ1109" s="405">
        <v>0</v>
      </c>
      <c r="AK1109" s="405">
        <v>0</v>
      </c>
      <c r="AL1109" s="400">
        <v>5.0000000000000001E-3</v>
      </c>
      <c r="AM1109" s="400">
        <v>0.2</v>
      </c>
      <c r="AN1109" s="400" t="s">
        <v>62</v>
      </c>
      <c r="AO1109" s="401" t="s">
        <v>1678</v>
      </c>
      <c r="AP1109" s="401" t="s">
        <v>24</v>
      </c>
      <c r="AQ1109" s="407" t="s">
        <v>966</v>
      </c>
      <c r="AR1109" s="400">
        <v>3.3334999999999997E-3</v>
      </c>
      <c r="AS1109" s="400">
        <v>3.3334999999999997E-3</v>
      </c>
      <c r="AT1109" s="400"/>
      <c r="AX1109" s="226"/>
      <c r="AY1109" s="212"/>
      <c r="AZ1109" s="212"/>
      <c r="BA1109" s="212"/>
      <c r="BB1109" s="214"/>
      <c r="BC1109" s="212"/>
      <c r="BD1109" s="212"/>
      <c r="BE1109" s="212"/>
      <c r="BF1109" s="212"/>
      <c r="BG1109" s="214"/>
      <c r="BH1109" s="214"/>
      <c r="BI1109" s="227"/>
      <c r="BJ1109" s="227"/>
      <c r="BK1109" s="227"/>
      <c r="BL1109" s="214"/>
      <c r="BM1109" s="214"/>
      <c r="BN1109" s="214"/>
      <c r="BO1109" s="214"/>
      <c r="BP1109" s="214"/>
      <c r="BQ1109" s="214"/>
      <c r="BR1109" s="214"/>
      <c r="BS1109" s="214"/>
      <c r="BT1109" s="215"/>
      <c r="BU1109" s="216"/>
      <c r="BV1109" s="217"/>
      <c r="BW1109" s="213"/>
    </row>
    <row r="1110" spans="2:75" ht="15.75" customHeight="1">
      <c r="B1110" s="394" t="s">
        <v>1079</v>
      </c>
      <c r="C1110" s="395">
        <v>20441301000168</v>
      </c>
      <c r="D1110" s="396" t="s">
        <v>18</v>
      </c>
      <c r="E1110" s="396" t="s">
        <v>916</v>
      </c>
      <c r="F1110" s="396" t="s">
        <v>983</v>
      </c>
      <c r="G1110" s="397" t="s">
        <v>1048</v>
      </c>
      <c r="H1110" s="397" t="s">
        <v>62</v>
      </c>
      <c r="I1110" s="397" t="s">
        <v>1673</v>
      </c>
      <c r="J1110" s="397" t="s">
        <v>904</v>
      </c>
      <c r="K1110" s="398" t="s">
        <v>81</v>
      </c>
      <c r="L1110" s="399"/>
      <c r="M1110" s="399" t="s">
        <v>62</v>
      </c>
      <c r="N1110" s="398">
        <v>371688</v>
      </c>
      <c r="O1110" s="398" t="s">
        <v>1675</v>
      </c>
      <c r="P1110" s="402">
        <v>41838</v>
      </c>
      <c r="Q1110" s="403">
        <v>682515998.00999999</v>
      </c>
      <c r="R1110" s="403">
        <v>486807081.08726203</v>
      </c>
      <c r="S1110" s="398">
        <v>91</v>
      </c>
      <c r="T1110" s="400">
        <v>9.4738038684430537E-2</v>
      </c>
      <c r="U1110" s="400">
        <v>1.2246971171736274</v>
      </c>
      <c r="V1110" s="400">
        <v>0.13259015115175954</v>
      </c>
      <c r="W1110" s="400">
        <v>1.2998268276551592</v>
      </c>
      <c r="X1110" s="400">
        <v>0.2105723245245299</v>
      </c>
      <c r="Y1110" s="400">
        <v>1.5968081895537769</v>
      </c>
      <c r="Z1110" s="400">
        <v>0.29166430752908945</v>
      </c>
      <c r="AA1110" s="400">
        <v>1.6579144781404136</v>
      </c>
      <c r="AB1110" s="400">
        <v>1.3041254198817257E-3</v>
      </c>
      <c r="AC1110" s="404">
        <v>21.000063536027646</v>
      </c>
      <c r="AD1110" s="607">
        <v>30576260000170</v>
      </c>
      <c r="AE1110" s="401" t="s">
        <v>153</v>
      </c>
      <c r="AF1110" s="401" t="s">
        <v>1072</v>
      </c>
      <c r="AG1110" s="405" t="s">
        <v>1837</v>
      </c>
      <c r="AH1110" s="405" t="s">
        <v>1019</v>
      </c>
      <c r="AI1110" s="405">
        <v>25000</v>
      </c>
      <c r="AJ1110" s="405">
        <v>5000</v>
      </c>
      <c r="AK1110" s="405">
        <v>5000</v>
      </c>
      <c r="AL1110" s="400">
        <v>0.02</v>
      </c>
      <c r="AM1110" s="400">
        <v>0.2</v>
      </c>
      <c r="AN1110" s="400" t="s">
        <v>103</v>
      </c>
      <c r="AO1110" s="401" t="s">
        <v>1678</v>
      </c>
      <c r="AP1110" s="401" t="s">
        <v>24</v>
      </c>
      <c r="AQ1110" s="407" t="s">
        <v>966</v>
      </c>
      <c r="AR1110" s="400">
        <v>6.6666666666666662E-3</v>
      </c>
      <c r="AS1110" s="400">
        <v>6.6666666666666662E-3</v>
      </c>
      <c r="AT1110" s="400"/>
      <c r="AX1110" s="226"/>
      <c r="AY1110" s="212"/>
      <c r="AZ1110" s="212"/>
      <c r="BA1110" s="212"/>
      <c r="BB1110" s="214"/>
      <c r="BC1110" s="212"/>
      <c r="BD1110" s="212"/>
      <c r="BE1110" s="212"/>
      <c r="BF1110" s="212"/>
      <c r="BG1110" s="214"/>
      <c r="BH1110" s="214"/>
      <c r="BI1110" s="227"/>
      <c r="BJ1110" s="227"/>
      <c r="BK1110" s="227"/>
      <c r="BL1110" s="214"/>
      <c r="BM1110" s="214"/>
      <c r="BN1110" s="214"/>
      <c r="BO1110" s="214"/>
      <c r="BP1110" s="214"/>
      <c r="BQ1110" s="214"/>
      <c r="BR1110" s="214"/>
      <c r="BS1110" s="214"/>
      <c r="BT1110" s="215"/>
      <c r="BU1110" s="216"/>
      <c r="BV1110" s="217"/>
      <c r="BW1110" s="213"/>
    </row>
    <row r="1111" spans="2:75" ht="15.75" customHeight="1">
      <c r="B1111" s="394" t="s">
        <v>224</v>
      </c>
      <c r="C1111" s="395">
        <v>35726300000137</v>
      </c>
      <c r="D1111" s="396" t="s">
        <v>18</v>
      </c>
      <c r="E1111" s="396" t="s">
        <v>916</v>
      </c>
      <c r="F1111" s="396" t="s">
        <v>983</v>
      </c>
      <c r="G1111" s="397" t="s">
        <v>1048</v>
      </c>
      <c r="H1111" s="397" t="s">
        <v>62</v>
      </c>
      <c r="I1111" s="397" t="s">
        <v>1673</v>
      </c>
      <c r="J1111" s="397" t="s">
        <v>904</v>
      </c>
      <c r="K1111" s="398" t="s">
        <v>81</v>
      </c>
      <c r="L1111" s="399"/>
      <c r="M1111" s="399" t="s">
        <v>62</v>
      </c>
      <c r="N1111" s="398">
        <v>534331</v>
      </c>
      <c r="O1111" s="398" t="s">
        <v>1675</v>
      </c>
      <c r="P1111" s="402">
        <v>43873</v>
      </c>
      <c r="Q1111" s="403">
        <v>398869779.70999998</v>
      </c>
      <c r="R1111" s="403">
        <v>223576061.10801584</v>
      </c>
      <c r="S1111" s="398">
        <v>91</v>
      </c>
      <c r="T1111" s="400">
        <v>9.8781349384104544E-2</v>
      </c>
      <c r="U1111" s="400">
        <v>1.276965783767227</v>
      </c>
      <c r="V1111" s="400">
        <v>0.13678814568235165</v>
      </c>
      <c r="W1111" s="400">
        <v>1.340981211037434</v>
      </c>
      <c r="X1111" s="400">
        <v>0.20447017912382659</v>
      </c>
      <c r="Y1111" s="400">
        <v>1.5505345124611547</v>
      </c>
      <c r="Z1111" s="400" t="s">
        <v>1781</v>
      </c>
      <c r="AA1111" s="400" t="s">
        <v>1781</v>
      </c>
      <c r="AB1111" s="400">
        <v>1.3876945531213756E-3</v>
      </c>
      <c r="AC1111" s="404">
        <v>22.402894941148126</v>
      </c>
      <c r="AD1111" s="607" t="s">
        <v>62</v>
      </c>
      <c r="AE1111" s="401" t="s">
        <v>225</v>
      </c>
      <c r="AF1111" s="401" t="s">
        <v>1018</v>
      </c>
      <c r="AG1111" s="405" t="s">
        <v>1835</v>
      </c>
      <c r="AH1111" s="405" t="s">
        <v>1019</v>
      </c>
      <c r="AI1111" s="405">
        <v>1000</v>
      </c>
      <c r="AJ1111" s="405">
        <v>1000</v>
      </c>
      <c r="AK1111" s="405">
        <v>1000</v>
      </c>
      <c r="AL1111" s="400">
        <v>9.0000000000000011E-3</v>
      </c>
      <c r="AM1111" s="400" t="s">
        <v>62</v>
      </c>
      <c r="AN1111" s="400" t="s">
        <v>103</v>
      </c>
      <c r="AO1111" s="401" t="s">
        <v>1678</v>
      </c>
      <c r="AP1111" s="401" t="s">
        <v>24</v>
      </c>
      <c r="AQ1111" s="407" t="s">
        <v>984</v>
      </c>
      <c r="AR1111" s="400">
        <v>1.4999999999999998E-3</v>
      </c>
      <c r="AS1111" s="400">
        <v>1.4999999999999998E-3</v>
      </c>
      <c r="AT1111" s="400"/>
      <c r="AX1111" s="226"/>
      <c r="AY1111" s="212"/>
      <c r="AZ1111" s="212"/>
      <c r="BA1111" s="212"/>
      <c r="BB1111" s="214"/>
      <c r="BC1111" s="212"/>
      <c r="BD1111" s="212"/>
      <c r="BE1111" s="212"/>
      <c r="BF1111" s="212"/>
      <c r="BG1111" s="214"/>
      <c r="BH1111" s="214"/>
      <c r="BI1111" s="227"/>
      <c r="BJ1111" s="227"/>
      <c r="BK1111" s="227"/>
      <c r="BL1111" s="214"/>
      <c r="BM1111" s="214"/>
      <c r="BN1111" s="214"/>
      <c r="BO1111" s="214"/>
      <c r="BP1111" s="214"/>
      <c r="BQ1111" s="214"/>
      <c r="BR1111" s="214"/>
      <c r="BS1111" s="214"/>
      <c r="BT1111" s="215"/>
      <c r="BU1111" s="216"/>
      <c r="BV1111" s="217"/>
      <c r="BW1111" s="213"/>
    </row>
    <row r="1112" spans="2:75" ht="15.75" customHeight="1">
      <c r="B1112" s="394" t="s">
        <v>1164</v>
      </c>
      <c r="C1112" s="395">
        <v>37287717000176</v>
      </c>
      <c r="D1112" s="396" t="s">
        <v>18</v>
      </c>
      <c r="E1112" s="396" t="s">
        <v>916</v>
      </c>
      <c r="F1112" s="396" t="s">
        <v>983</v>
      </c>
      <c r="G1112" s="397" t="s">
        <v>1048</v>
      </c>
      <c r="H1112" s="397" t="s">
        <v>62</v>
      </c>
      <c r="I1112" s="397" t="s">
        <v>1673</v>
      </c>
      <c r="J1112" s="397" t="s">
        <v>904</v>
      </c>
      <c r="K1112" s="398" t="s">
        <v>81</v>
      </c>
      <c r="L1112" s="399"/>
      <c r="M1112" s="399" t="s">
        <v>62</v>
      </c>
      <c r="N1112" s="398">
        <v>543128</v>
      </c>
      <c r="O1112" s="398" t="s">
        <v>1675</v>
      </c>
      <c r="P1112" s="402">
        <v>44015</v>
      </c>
      <c r="Q1112" s="403">
        <v>50422330.060000002</v>
      </c>
      <c r="R1112" s="403">
        <v>32887528.973412707</v>
      </c>
      <c r="S1112" s="398">
        <v>91</v>
      </c>
      <c r="T1112" s="400">
        <v>9.287000098016418E-2</v>
      </c>
      <c r="U1112" s="400">
        <v>1.2005486291644216</v>
      </c>
      <c r="V1112" s="400">
        <v>0.12980041858540381</v>
      </c>
      <c r="W1112" s="400">
        <v>1.272478120377633</v>
      </c>
      <c r="X1112" s="400">
        <v>0.1858553264712548</v>
      </c>
      <c r="Y1112" s="400">
        <v>1.4093747032123336</v>
      </c>
      <c r="Z1112" s="400" t="s">
        <v>1781</v>
      </c>
      <c r="AA1112" s="400" t="s">
        <v>1781</v>
      </c>
      <c r="AB1112" s="400">
        <v>4.3972634356422733E-3</v>
      </c>
      <c r="AC1112" s="404">
        <v>5.6690047177599112</v>
      </c>
      <c r="AD1112" s="607" t="s">
        <v>62</v>
      </c>
      <c r="AE1112" s="401" t="s">
        <v>1799</v>
      </c>
      <c r="AF1112" s="401" t="s">
        <v>1018</v>
      </c>
      <c r="AG1112" s="405" t="s">
        <v>1835</v>
      </c>
      <c r="AH1112" s="405" t="s">
        <v>1019</v>
      </c>
      <c r="AI1112" s="405">
        <v>5000</v>
      </c>
      <c r="AJ1112" s="405">
        <v>1000</v>
      </c>
      <c r="AK1112" s="405">
        <v>1000</v>
      </c>
      <c r="AL1112" s="400">
        <v>0.01</v>
      </c>
      <c r="AM1112" s="400">
        <v>0.2</v>
      </c>
      <c r="AN1112" s="400" t="s">
        <v>103</v>
      </c>
      <c r="AO1112" s="401" t="s">
        <v>1678</v>
      </c>
      <c r="AP1112" s="401" t="s">
        <v>24</v>
      </c>
      <c r="AQ1112" s="407" t="s">
        <v>969</v>
      </c>
      <c r="AR1112" s="400">
        <v>3.4999999999999996E-3</v>
      </c>
      <c r="AS1112" s="400">
        <v>3.4999999999999996E-3</v>
      </c>
      <c r="AT1112" s="400"/>
      <c r="AX1112" s="226"/>
      <c r="AY1112" s="212"/>
      <c r="AZ1112" s="212"/>
      <c r="BA1112" s="212"/>
      <c r="BB1112" s="214"/>
      <c r="BC1112" s="212"/>
      <c r="BD1112" s="212"/>
      <c r="BE1112" s="212"/>
      <c r="BF1112" s="212"/>
      <c r="BG1112" s="214"/>
      <c r="BH1112" s="214"/>
      <c r="BI1112" s="227"/>
      <c r="BJ1112" s="227"/>
      <c r="BK1112" s="227"/>
      <c r="BL1112" s="214"/>
      <c r="BM1112" s="214"/>
      <c r="BN1112" s="214"/>
      <c r="BO1112" s="214"/>
      <c r="BP1112" s="214"/>
      <c r="BQ1112" s="214"/>
      <c r="BR1112" s="214"/>
      <c r="BS1112" s="214"/>
      <c r="BT1112" s="215"/>
      <c r="BU1112" s="216"/>
      <c r="BV1112" s="217"/>
      <c r="BW1112" s="213"/>
    </row>
    <row r="1113" spans="2:75" ht="15.75" customHeight="1">
      <c r="B1113" s="394" t="s">
        <v>315</v>
      </c>
      <c r="C1113" s="395">
        <v>38065069000176</v>
      </c>
      <c r="D1113" s="396" t="s">
        <v>18</v>
      </c>
      <c r="E1113" s="396" t="s">
        <v>916</v>
      </c>
      <c r="F1113" s="396" t="s">
        <v>983</v>
      </c>
      <c r="G1113" s="397" t="s">
        <v>1048</v>
      </c>
      <c r="H1113" s="397" t="s">
        <v>62</v>
      </c>
      <c r="I1113" s="397" t="s">
        <v>1673</v>
      </c>
      <c r="J1113" s="397" t="s">
        <v>904</v>
      </c>
      <c r="K1113" s="398" t="s">
        <v>81</v>
      </c>
      <c r="L1113" s="399"/>
      <c r="M1113" s="399" t="s">
        <v>62</v>
      </c>
      <c r="N1113" s="398">
        <v>560081</v>
      </c>
      <c r="O1113" s="398" t="s">
        <v>1675</v>
      </c>
      <c r="P1113" s="402">
        <v>44147</v>
      </c>
      <c r="Q1113" s="403">
        <v>20687276.489999998</v>
      </c>
      <c r="R1113" s="403">
        <v>8917759.7807936464</v>
      </c>
      <c r="S1113" s="398">
        <v>91</v>
      </c>
      <c r="T1113" s="400">
        <v>0.10007068392674823</v>
      </c>
      <c r="U1113" s="400">
        <v>1.2936332630540617</v>
      </c>
      <c r="V1113" s="400">
        <v>0.13579961172804644</v>
      </c>
      <c r="W1113" s="400">
        <v>1.3312902728893714</v>
      </c>
      <c r="X1113" s="400" t="s">
        <v>1781</v>
      </c>
      <c r="Y1113" s="400" t="s">
        <v>1781</v>
      </c>
      <c r="Z1113" s="400" t="s">
        <v>1781</v>
      </c>
      <c r="AA1113" s="400" t="s">
        <v>1781</v>
      </c>
      <c r="AB1113" s="400">
        <v>4.161887552523111E-3</v>
      </c>
      <c r="AC1113" s="404">
        <v>7.262480896293483</v>
      </c>
      <c r="AD1113" s="607" t="s">
        <v>62</v>
      </c>
      <c r="AE1113" s="401" t="s">
        <v>1254</v>
      </c>
      <c r="AF1113" s="401" t="s">
        <v>1018</v>
      </c>
      <c r="AG1113" s="405" t="s">
        <v>1835</v>
      </c>
      <c r="AH1113" s="405" t="s">
        <v>1019</v>
      </c>
      <c r="AI1113" s="405">
        <v>5000</v>
      </c>
      <c r="AJ1113" s="405">
        <v>1000</v>
      </c>
      <c r="AK1113" s="405">
        <v>1000</v>
      </c>
      <c r="AL1113" s="400">
        <v>0.01</v>
      </c>
      <c r="AM1113" s="400" t="s">
        <v>62</v>
      </c>
      <c r="AN1113" s="400" t="s">
        <v>62</v>
      </c>
      <c r="AO1113" s="401" t="s">
        <v>1678</v>
      </c>
      <c r="AP1113" s="401" t="s">
        <v>24</v>
      </c>
      <c r="AQ1113" s="407" t="s">
        <v>966</v>
      </c>
      <c r="AR1113" s="400">
        <v>3.3333333333333331E-3</v>
      </c>
      <c r="AS1113" s="400">
        <v>3.3333333333333331E-3</v>
      </c>
      <c r="AT1113" s="400"/>
      <c r="AX1113" s="226"/>
      <c r="AY1113" s="212"/>
      <c r="AZ1113" s="212"/>
      <c r="BA1113" s="212"/>
      <c r="BB1113" s="214"/>
      <c r="BC1113" s="212"/>
      <c r="BD1113" s="212"/>
      <c r="BE1113" s="212"/>
      <c r="BF1113" s="212"/>
      <c r="BG1113" s="214"/>
      <c r="BH1113" s="214"/>
      <c r="BI1113" s="227"/>
      <c r="BJ1113" s="227"/>
      <c r="BK1113" s="227"/>
      <c r="BL1113" s="214"/>
      <c r="BM1113" s="214"/>
      <c r="BN1113" s="214"/>
      <c r="BO1113" s="214"/>
      <c r="BP1113" s="214"/>
      <c r="BQ1113" s="214"/>
      <c r="BR1113" s="214"/>
      <c r="BS1113" s="214"/>
      <c r="BT1113" s="215"/>
      <c r="BU1113" s="216"/>
      <c r="BV1113" s="217"/>
      <c r="BW1113" s="213"/>
    </row>
    <row r="1114" spans="2:75" ht="15.75" customHeight="1">
      <c r="B1114" s="394" t="s">
        <v>1275</v>
      </c>
      <c r="C1114" s="395">
        <v>36729755000179</v>
      </c>
      <c r="D1114" s="396" t="s">
        <v>18</v>
      </c>
      <c r="E1114" s="396" t="s">
        <v>916</v>
      </c>
      <c r="F1114" s="396" t="s">
        <v>983</v>
      </c>
      <c r="G1114" s="397" t="s">
        <v>1048</v>
      </c>
      <c r="H1114" s="397" t="s">
        <v>62</v>
      </c>
      <c r="I1114" s="397" t="s">
        <v>1673</v>
      </c>
      <c r="J1114" s="397" t="s">
        <v>904</v>
      </c>
      <c r="K1114" s="398" t="s">
        <v>81</v>
      </c>
      <c r="L1114" s="399"/>
      <c r="M1114" s="399" t="s">
        <v>62</v>
      </c>
      <c r="N1114" s="398">
        <v>555061</v>
      </c>
      <c r="O1114" s="398" t="s">
        <v>1675</v>
      </c>
      <c r="P1114" s="402">
        <v>44105</v>
      </c>
      <c r="Q1114" s="403">
        <v>140500033.11000001</v>
      </c>
      <c r="R1114" s="403">
        <v>58979814.045238107</v>
      </c>
      <c r="S1114" s="398">
        <v>91</v>
      </c>
      <c r="T1114" s="400">
        <v>0.10813818361352623</v>
      </c>
      <c r="U1114" s="400">
        <v>1.3979234061306662</v>
      </c>
      <c r="V1114" s="400">
        <v>0.15121438651243513</v>
      </c>
      <c r="W1114" s="400">
        <v>1.4824066087028616</v>
      </c>
      <c r="X1114" s="400" t="s">
        <v>1781</v>
      </c>
      <c r="Y1114" s="400" t="s">
        <v>1781</v>
      </c>
      <c r="Z1114" s="400" t="s">
        <v>1781</v>
      </c>
      <c r="AA1114" s="400" t="s">
        <v>1781</v>
      </c>
      <c r="AB1114" s="400">
        <v>6.8544170592602597E-3</v>
      </c>
      <c r="AC1114" s="404">
        <v>6.379540490896269</v>
      </c>
      <c r="AD1114" s="607" t="s">
        <v>62</v>
      </c>
      <c r="AE1114" s="401" t="s">
        <v>214</v>
      </c>
      <c r="AF1114" s="401" t="s">
        <v>1018</v>
      </c>
      <c r="AG1114" s="405" t="s">
        <v>1835</v>
      </c>
      <c r="AH1114" s="405" t="s">
        <v>1019</v>
      </c>
      <c r="AI1114" s="405">
        <v>1000</v>
      </c>
      <c r="AJ1114" s="405">
        <v>1000</v>
      </c>
      <c r="AK1114" s="405">
        <v>1000</v>
      </c>
      <c r="AL1114" s="400">
        <v>9.0000000000000011E-3</v>
      </c>
      <c r="AM1114" s="400">
        <v>0.2</v>
      </c>
      <c r="AN1114" s="400" t="s">
        <v>62</v>
      </c>
      <c r="AO1114" s="401" t="s">
        <v>1678</v>
      </c>
      <c r="AP1114" s="401" t="s">
        <v>24</v>
      </c>
      <c r="AQ1114" s="407" t="s">
        <v>966</v>
      </c>
      <c r="AR1114" s="400">
        <v>4.0000000000000001E-3</v>
      </c>
      <c r="AS1114" s="400">
        <v>4.0000000000000001E-3</v>
      </c>
      <c r="AT1114" s="400"/>
      <c r="AX1114" s="226"/>
      <c r="AY1114" s="212"/>
      <c r="AZ1114" s="212"/>
      <c r="BA1114" s="212"/>
      <c r="BB1114" s="214"/>
      <c r="BC1114" s="212"/>
      <c r="BD1114" s="212"/>
      <c r="BE1114" s="212"/>
      <c r="BF1114" s="212"/>
      <c r="BG1114" s="214"/>
      <c r="BH1114" s="214"/>
      <c r="BI1114" s="227"/>
      <c r="BJ1114" s="227"/>
      <c r="BK1114" s="227"/>
      <c r="BL1114" s="214"/>
      <c r="BM1114" s="214"/>
      <c r="BN1114" s="214"/>
      <c r="BO1114" s="214"/>
      <c r="BP1114" s="214"/>
      <c r="BQ1114" s="214"/>
      <c r="BR1114" s="214"/>
      <c r="BS1114" s="214"/>
      <c r="BT1114" s="215"/>
      <c r="BU1114" s="216"/>
      <c r="BV1114" s="217"/>
      <c r="BW1114" s="213"/>
    </row>
    <row r="1115" spans="2:75" ht="15.75" customHeight="1">
      <c r="B1115" s="394" t="s">
        <v>1371</v>
      </c>
      <c r="C1115" s="395">
        <v>28903657000188</v>
      </c>
      <c r="D1115" s="396" t="s">
        <v>18</v>
      </c>
      <c r="E1115" s="396" t="s">
        <v>916</v>
      </c>
      <c r="F1115" s="396" t="s">
        <v>983</v>
      </c>
      <c r="G1115" s="397" t="s">
        <v>1048</v>
      </c>
      <c r="H1115" s="397" t="s">
        <v>62</v>
      </c>
      <c r="I1115" s="397" t="s">
        <v>1673</v>
      </c>
      <c r="J1115" s="397" t="s">
        <v>904</v>
      </c>
      <c r="K1115" s="398" t="s">
        <v>81</v>
      </c>
      <c r="L1115" s="399"/>
      <c r="M1115" s="399" t="s">
        <v>62</v>
      </c>
      <c r="N1115" s="398">
        <v>452599</v>
      </c>
      <c r="O1115" s="398" t="s">
        <v>1675</v>
      </c>
      <c r="P1115" s="402">
        <v>43042</v>
      </c>
      <c r="Q1115" s="403">
        <v>197016133.44</v>
      </c>
      <c r="R1115" s="403">
        <v>151296367.33646828</v>
      </c>
      <c r="S1115" s="398">
        <v>91</v>
      </c>
      <c r="T1115" s="400">
        <v>9.6887938004802443E-2</v>
      </c>
      <c r="U1115" s="400">
        <v>1.2524892853083653</v>
      </c>
      <c r="V1115" s="400">
        <v>0.13415416591668139</v>
      </c>
      <c r="W1115" s="400">
        <v>1.3151594020027617</v>
      </c>
      <c r="X1115" s="400">
        <v>0.20497209486916912</v>
      </c>
      <c r="Y1115" s="400">
        <v>1.5543406307363774</v>
      </c>
      <c r="Z1115" s="400">
        <v>0.28829321290129872</v>
      </c>
      <c r="AA1115" s="400">
        <v>1.6387520834067413</v>
      </c>
      <c r="AB1115" s="400">
        <v>1.3635364242577793E-3</v>
      </c>
      <c r="AC1115" s="404">
        <v>21.097674254454862</v>
      </c>
      <c r="AD1115" s="607" t="s">
        <v>62</v>
      </c>
      <c r="AE1115" s="401" t="s">
        <v>427</v>
      </c>
      <c r="AF1115" s="401" t="s">
        <v>1072</v>
      </c>
      <c r="AG1115" s="405" t="s">
        <v>1027</v>
      </c>
      <c r="AH1115" s="405" t="s">
        <v>1019</v>
      </c>
      <c r="AI1115" s="405">
        <v>10000</v>
      </c>
      <c r="AJ1115" s="405" t="s">
        <v>1797</v>
      </c>
      <c r="AK1115" s="405" t="s">
        <v>1797</v>
      </c>
      <c r="AL1115" s="400">
        <v>0.02</v>
      </c>
      <c r="AM1115" s="400">
        <v>0.2</v>
      </c>
      <c r="AN1115" s="400" t="s">
        <v>103</v>
      </c>
      <c r="AO1115" s="401" t="s">
        <v>1678</v>
      </c>
      <c r="AP1115" s="401" t="s">
        <v>24</v>
      </c>
      <c r="AQ1115" s="407" t="s">
        <v>966</v>
      </c>
      <c r="AR1115" s="400">
        <v>6.6666666666666662E-3</v>
      </c>
      <c r="AS1115" s="400">
        <v>6.6666666666666662E-3</v>
      </c>
      <c r="AT1115" s="400"/>
      <c r="AX1115" s="226"/>
      <c r="AY1115" s="212"/>
      <c r="AZ1115" s="212"/>
      <c r="BA1115" s="212"/>
      <c r="BB1115" s="214"/>
      <c r="BC1115" s="212"/>
      <c r="BD1115" s="212"/>
      <c r="BE1115" s="212"/>
      <c r="BF1115" s="212"/>
      <c r="BG1115" s="214"/>
      <c r="BH1115" s="214"/>
      <c r="BI1115" s="227"/>
      <c r="BJ1115" s="227"/>
      <c r="BK1115" s="227"/>
      <c r="BL1115" s="214"/>
      <c r="BM1115" s="214"/>
      <c r="BN1115" s="214"/>
      <c r="BO1115" s="214"/>
      <c r="BP1115" s="214"/>
      <c r="BQ1115" s="214"/>
      <c r="BR1115" s="214"/>
      <c r="BS1115" s="214"/>
      <c r="BT1115" s="215"/>
      <c r="BU1115" s="216"/>
      <c r="BV1115" s="217"/>
      <c r="BW1115" s="213"/>
    </row>
    <row r="1116" spans="2:75" ht="15.75" customHeight="1">
      <c r="B1116" s="394" t="s">
        <v>457</v>
      </c>
      <c r="C1116" s="395">
        <v>26841302000186</v>
      </c>
      <c r="D1116" s="396" t="s">
        <v>18</v>
      </c>
      <c r="E1116" s="396" t="s">
        <v>916</v>
      </c>
      <c r="F1116" s="396" t="s">
        <v>983</v>
      </c>
      <c r="G1116" s="397" t="s">
        <v>1048</v>
      </c>
      <c r="H1116" s="397" t="s">
        <v>62</v>
      </c>
      <c r="I1116" s="397" t="s">
        <v>1673</v>
      </c>
      <c r="J1116" s="397" t="s">
        <v>904</v>
      </c>
      <c r="K1116" s="398" t="s">
        <v>81</v>
      </c>
      <c r="L1116" s="399"/>
      <c r="M1116" s="399" t="s">
        <v>62</v>
      </c>
      <c r="N1116" s="398">
        <v>446701</v>
      </c>
      <c r="O1116" s="398" t="s">
        <v>1675</v>
      </c>
      <c r="P1116" s="402">
        <v>42927</v>
      </c>
      <c r="Q1116" s="403">
        <v>251966648.78</v>
      </c>
      <c r="R1116" s="403">
        <v>132766470.7224603</v>
      </c>
      <c r="S1116" s="398">
        <v>91</v>
      </c>
      <c r="T1116" s="400">
        <v>0.10235850682570824</v>
      </c>
      <c r="U1116" s="400">
        <v>1.3232083962093211</v>
      </c>
      <c r="V1116" s="400">
        <v>0.14063564792668193</v>
      </c>
      <c r="W1116" s="400">
        <v>1.3786995980609151</v>
      </c>
      <c r="X1116" s="400">
        <v>0.20628573666389816</v>
      </c>
      <c r="Y1116" s="400">
        <v>1.5643022151026984</v>
      </c>
      <c r="Z1116" s="400">
        <v>0.27100186712140717</v>
      </c>
      <c r="AA1116" s="400">
        <v>1.5404624683424943</v>
      </c>
      <c r="AB1116" s="400">
        <v>1.5574822873405528E-3</v>
      </c>
      <c r="AC1116" s="404">
        <v>22.131352327831799</v>
      </c>
      <c r="AD1116" s="607" t="s">
        <v>62</v>
      </c>
      <c r="AE1116" s="401" t="s">
        <v>200</v>
      </c>
      <c r="AF1116" s="401" t="s">
        <v>1018</v>
      </c>
      <c r="AG1116" s="405" t="s">
        <v>1835</v>
      </c>
      <c r="AH1116" s="405" t="s">
        <v>1019</v>
      </c>
      <c r="AI1116" s="405">
        <v>10000</v>
      </c>
      <c r="AJ1116" s="405">
        <v>1000</v>
      </c>
      <c r="AK1116" s="405">
        <v>10000</v>
      </c>
      <c r="AL1116" s="400">
        <v>9.7000000000000003E-3</v>
      </c>
      <c r="AM1116" s="400" t="s">
        <v>62</v>
      </c>
      <c r="AN1116" s="400" t="s">
        <v>1798</v>
      </c>
      <c r="AO1116" s="401" t="s">
        <v>1678</v>
      </c>
      <c r="AP1116" s="401" t="s">
        <v>24</v>
      </c>
      <c r="AQ1116" s="407" t="s">
        <v>966</v>
      </c>
      <c r="AR1116" s="400">
        <v>3.2333333333333333E-3</v>
      </c>
      <c r="AS1116" s="400">
        <v>3.2333333333333333E-3</v>
      </c>
      <c r="AT1116" s="400"/>
      <c r="AX1116" s="226"/>
      <c r="AY1116" s="212"/>
      <c r="AZ1116" s="212"/>
      <c r="BA1116" s="212"/>
      <c r="BB1116" s="214"/>
      <c r="BC1116" s="212"/>
      <c r="BD1116" s="212"/>
      <c r="BE1116" s="212"/>
      <c r="BF1116" s="212"/>
      <c r="BG1116" s="214"/>
      <c r="BH1116" s="214"/>
      <c r="BI1116" s="227"/>
      <c r="BJ1116" s="227"/>
      <c r="BK1116" s="227"/>
      <c r="BL1116" s="214"/>
      <c r="BM1116" s="214"/>
      <c r="BN1116" s="214"/>
      <c r="BO1116" s="214"/>
      <c r="BP1116" s="214"/>
      <c r="BQ1116" s="214"/>
      <c r="BR1116" s="214"/>
      <c r="BS1116" s="214"/>
      <c r="BT1116" s="215"/>
      <c r="BU1116" s="216"/>
      <c r="BV1116" s="217"/>
      <c r="BW1116" s="213"/>
    </row>
    <row r="1117" spans="2:75" ht="15.75" customHeight="1">
      <c r="B1117" s="394" t="s">
        <v>799</v>
      </c>
      <c r="C1117" s="395">
        <v>39806561000118</v>
      </c>
      <c r="D1117" s="396" t="s">
        <v>18</v>
      </c>
      <c r="E1117" s="396" t="s">
        <v>916</v>
      </c>
      <c r="F1117" s="396" t="s">
        <v>983</v>
      </c>
      <c r="G1117" s="397" t="s">
        <v>1048</v>
      </c>
      <c r="H1117" s="397" t="s">
        <v>62</v>
      </c>
      <c r="I1117" s="397" t="s">
        <v>1673</v>
      </c>
      <c r="J1117" s="397" t="s">
        <v>904</v>
      </c>
      <c r="K1117" s="398" t="s">
        <v>81</v>
      </c>
      <c r="L1117" s="399"/>
      <c r="M1117" s="399" t="s">
        <v>62</v>
      </c>
      <c r="N1117" s="398">
        <v>581674</v>
      </c>
      <c r="O1117" s="398" t="s">
        <v>1675</v>
      </c>
      <c r="P1117" s="402">
        <v>44281</v>
      </c>
      <c r="Q1117" s="403">
        <v>69301418.980000004</v>
      </c>
      <c r="R1117" s="403">
        <v>39789543.322658725</v>
      </c>
      <c r="S1117" s="398">
        <v>91</v>
      </c>
      <c r="T1117" s="400">
        <v>9.6070522538010072E-2</v>
      </c>
      <c r="U1117" s="400">
        <v>1.2419223960248715</v>
      </c>
      <c r="V1117" s="400">
        <v>0.12976939510859609</v>
      </c>
      <c r="W1117" s="400">
        <v>1.272173986570623</v>
      </c>
      <c r="X1117" s="400" t="s">
        <v>1781</v>
      </c>
      <c r="Y1117" s="400" t="s">
        <v>1781</v>
      </c>
      <c r="Z1117" s="400" t="s">
        <v>1781</v>
      </c>
      <c r="AA1117" s="400" t="s">
        <v>1781</v>
      </c>
      <c r="AB1117" s="400">
        <v>1.778355569240486E-3</v>
      </c>
      <c r="AC1117" s="404">
        <v>13.997528212472082</v>
      </c>
      <c r="AD1117" s="607" t="s">
        <v>62</v>
      </c>
      <c r="AE1117" s="401" t="s">
        <v>506</v>
      </c>
      <c r="AF1117" s="401" t="s">
        <v>1051</v>
      </c>
      <c r="AG1117" s="405" t="s">
        <v>1051</v>
      </c>
      <c r="AH1117" s="405" t="s">
        <v>1019</v>
      </c>
      <c r="AI1117" s="405">
        <v>1000</v>
      </c>
      <c r="AJ1117" s="405">
        <v>500</v>
      </c>
      <c r="AK1117" s="405">
        <v>500</v>
      </c>
      <c r="AL1117" s="400">
        <v>1.0700000000000001E-2</v>
      </c>
      <c r="AM1117" s="400">
        <v>0.1</v>
      </c>
      <c r="AN1117" s="400" t="s">
        <v>103</v>
      </c>
      <c r="AO1117" s="401" t="s">
        <v>1678</v>
      </c>
      <c r="AP1117" s="401" t="s">
        <v>24</v>
      </c>
      <c r="AQ1117" s="407" t="s">
        <v>966</v>
      </c>
      <c r="AR1117" s="400">
        <v>1.7836899999999997E-3</v>
      </c>
      <c r="AS1117" s="400">
        <v>1.7836899999999997E-3</v>
      </c>
      <c r="AT1117" s="400"/>
      <c r="AX1117" s="226"/>
      <c r="AY1117" s="212"/>
      <c r="AZ1117" s="212"/>
      <c r="BA1117" s="212"/>
      <c r="BB1117" s="214"/>
      <c r="BC1117" s="212"/>
      <c r="BD1117" s="212"/>
      <c r="BE1117" s="212"/>
      <c r="BF1117" s="212"/>
      <c r="BG1117" s="214"/>
      <c r="BH1117" s="214"/>
      <c r="BI1117" s="227"/>
      <c r="BJ1117" s="227"/>
      <c r="BK1117" s="227"/>
      <c r="BL1117" s="214"/>
      <c r="BM1117" s="214"/>
      <c r="BN1117" s="214"/>
      <c r="BO1117" s="214"/>
      <c r="BP1117" s="214"/>
      <c r="BQ1117" s="214"/>
      <c r="BR1117" s="214"/>
      <c r="BS1117" s="214"/>
      <c r="BT1117" s="215"/>
      <c r="BU1117" s="216"/>
      <c r="BV1117" s="217"/>
      <c r="BW1117" s="213"/>
    </row>
    <row r="1118" spans="2:75" ht="15.75" customHeight="1">
      <c r="B1118" s="394" t="s">
        <v>678</v>
      </c>
      <c r="C1118" s="395">
        <v>11701985000107</v>
      </c>
      <c r="D1118" s="396" t="s">
        <v>18</v>
      </c>
      <c r="E1118" s="396" t="s">
        <v>916</v>
      </c>
      <c r="F1118" s="396" t="s">
        <v>983</v>
      </c>
      <c r="G1118" s="397" t="s">
        <v>1048</v>
      </c>
      <c r="H1118" s="397" t="s">
        <v>62</v>
      </c>
      <c r="I1118" s="397" t="s">
        <v>1673</v>
      </c>
      <c r="J1118" s="397" t="s">
        <v>904</v>
      </c>
      <c r="K1118" s="398" t="s">
        <v>81</v>
      </c>
      <c r="L1118" s="399"/>
      <c r="M1118" s="399" t="s">
        <v>62</v>
      </c>
      <c r="N1118" s="398">
        <v>248738</v>
      </c>
      <c r="O1118" s="398" t="s">
        <v>1675</v>
      </c>
      <c r="P1118" s="402">
        <v>40319</v>
      </c>
      <c r="Q1118" s="403">
        <v>197675971.12</v>
      </c>
      <c r="R1118" s="403">
        <v>118802121.77714288</v>
      </c>
      <c r="S1118" s="398">
        <v>91</v>
      </c>
      <c r="T1118" s="400">
        <v>9.891484687831098E-2</v>
      </c>
      <c r="U1118" s="400">
        <v>1.278691531931057</v>
      </c>
      <c r="V1118" s="400">
        <v>0.13726858370618089</v>
      </c>
      <c r="W1118" s="400">
        <v>1.3456911101285369</v>
      </c>
      <c r="X1118" s="400">
        <v>0.19501492798334863</v>
      </c>
      <c r="Y1118" s="400">
        <v>1.4788336254167886</v>
      </c>
      <c r="Z1118" s="400">
        <v>0.25501323002964194</v>
      </c>
      <c r="AA1118" s="400">
        <v>1.4495778717844234</v>
      </c>
      <c r="AB1118" s="400">
        <v>1.6860174403163744E-3</v>
      </c>
      <c r="AC1118" s="404">
        <v>18.689952196884533</v>
      </c>
      <c r="AD1118" s="607">
        <v>22128298000152</v>
      </c>
      <c r="AE1118" s="401" t="s">
        <v>677</v>
      </c>
      <c r="AF1118" s="401" t="s">
        <v>1028</v>
      </c>
      <c r="AG1118" s="405" t="s">
        <v>1836</v>
      </c>
      <c r="AH1118" s="405" t="s">
        <v>1019</v>
      </c>
      <c r="AI1118" s="405">
        <v>1000</v>
      </c>
      <c r="AJ1118" s="405">
        <v>0</v>
      </c>
      <c r="AK1118" s="405">
        <v>0</v>
      </c>
      <c r="AL1118" s="400">
        <v>5.0000000000000001E-3</v>
      </c>
      <c r="AM1118" s="400">
        <v>0.2</v>
      </c>
      <c r="AN1118" s="400" t="s">
        <v>103</v>
      </c>
      <c r="AO1118" s="401" t="s">
        <v>1678</v>
      </c>
      <c r="AP1118" s="401" t="s">
        <v>24</v>
      </c>
      <c r="AQ1118" s="407" t="s">
        <v>984</v>
      </c>
      <c r="AR1118" s="400">
        <v>8.0000000000000004E-4</v>
      </c>
      <c r="AS1118" s="400">
        <v>8.0000000000000004E-4</v>
      </c>
      <c r="AT1118" s="400"/>
      <c r="AX1118" s="226"/>
      <c r="AY1118" s="212"/>
      <c r="AZ1118" s="212"/>
      <c r="BA1118" s="212"/>
      <c r="BB1118" s="214"/>
      <c r="BC1118" s="212"/>
      <c r="BD1118" s="212"/>
      <c r="BE1118" s="212"/>
      <c r="BF1118" s="212"/>
      <c r="BG1118" s="214"/>
      <c r="BH1118" s="214"/>
      <c r="BI1118" s="227"/>
      <c r="BJ1118" s="227"/>
      <c r="BK1118" s="227"/>
      <c r="BL1118" s="214"/>
      <c r="BM1118" s="214"/>
      <c r="BN1118" s="214"/>
      <c r="BO1118" s="214"/>
      <c r="BP1118" s="214"/>
      <c r="BQ1118" s="214"/>
      <c r="BR1118" s="214"/>
      <c r="BS1118" s="214"/>
      <c r="BT1118" s="215"/>
      <c r="BU1118" s="216"/>
      <c r="BV1118" s="217"/>
      <c r="BW1118" s="213"/>
    </row>
    <row r="1119" spans="2:75" ht="15.75" customHeight="1">
      <c r="B1119" s="394" t="s">
        <v>679</v>
      </c>
      <c r="C1119" s="395">
        <v>23729525000168</v>
      </c>
      <c r="D1119" s="396" t="s">
        <v>18</v>
      </c>
      <c r="E1119" s="396" t="s">
        <v>916</v>
      </c>
      <c r="F1119" s="396" t="s">
        <v>983</v>
      </c>
      <c r="G1119" s="397" t="s">
        <v>1048</v>
      </c>
      <c r="H1119" s="397" t="s">
        <v>62</v>
      </c>
      <c r="I1119" s="397" t="s">
        <v>1673</v>
      </c>
      <c r="J1119" s="397" t="s">
        <v>904</v>
      </c>
      <c r="K1119" s="398" t="s">
        <v>81</v>
      </c>
      <c r="L1119" s="399"/>
      <c r="M1119" s="399" t="s">
        <v>62</v>
      </c>
      <c r="N1119" s="398">
        <v>424854</v>
      </c>
      <c r="O1119" s="398" t="s">
        <v>1675</v>
      </c>
      <c r="P1119" s="402">
        <v>42552</v>
      </c>
      <c r="Q1119" s="403">
        <v>77771880.790000007</v>
      </c>
      <c r="R1119" s="403">
        <v>35476261.605595239</v>
      </c>
      <c r="S1119" s="398">
        <v>91</v>
      </c>
      <c r="T1119" s="400">
        <v>9.6377733496774587E-2</v>
      </c>
      <c r="U1119" s="400">
        <v>1.2458937720506755</v>
      </c>
      <c r="V1119" s="400">
        <v>0.13320742113852413</v>
      </c>
      <c r="W1119" s="400">
        <v>1.3058781375128923</v>
      </c>
      <c r="X1119" s="400">
        <v>0.18665721031651117</v>
      </c>
      <c r="Y1119" s="400">
        <v>1.4154555340815729</v>
      </c>
      <c r="Z1119" s="400">
        <v>0.2426159062136739</v>
      </c>
      <c r="AA1119" s="400">
        <v>1.3791074641475947</v>
      </c>
      <c r="AB1119" s="400">
        <v>1.6897248609835122E-3</v>
      </c>
      <c r="AC1119" s="404">
        <v>16.530750491182406</v>
      </c>
      <c r="AD1119" s="607">
        <v>22128298000152</v>
      </c>
      <c r="AE1119" s="401" t="s">
        <v>677</v>
      </c>
      <c r="AF1119" s="401" t="s">
        <v>1028</v>
      </c>
      <c r="AG1119" s="405" t="s">
        <v>1836</v>
      </c>
      <c r="AH1119" s="405" t="s">
        <v>1019</v>
      </c>
      <c r="AI1119" s="405">
        <v>1000</v>
      </c>
      <c r="AJ1119" s="405">
        <v>1000</v>
      </c>
      <c r="AK1119" s="405">
        <v>1000</v>
      </c>
      <c r="AL1119" s="400">
        <v>8.0000000000000002E-3</v>
      </c>
      <c r="AM1119" s="400">
        <v>0.2</v>
      </c>
      <c r="AN1119" s="400" t="s">
        <v>103</v>
      </c>
      <c r="AO1119" s="401" t="s">
        <v>1678</v>
      </c>
      <c r="AP1119" s="401" t="s">
        <v>24</v>
      </c>
      <c r="AQ1119" s="407" t="s">
        <v>984</v>
      </c>
      <c r="AR1119" s="400">
        <v>2.3999999999999998E-3</v>
      </c>
      <c r="AS1119" s="400">
        <v>2.3999999999999998E-3</v>
      </c>
      <c r="AT1119" s="400"/>
      <c r="AX1119" s="226"/>
      <c r="AY1119" s="212"/>
      <c r="AZ1119" s="212"/>
      <c r="BA1119" s="212"/>
      <c r="BB1119" s="214"/>
      <c r="BC1119" s="212"/>
      <c r="BD1119" s="212"/>
      <c r="BE1119" s="212"/>
      <c r="BF1119" s="212"/>
      <c r="BG1119" s="214"/>
      <c r="BH1119" s="214"/>
      <c r="BI1119" s="227"/>
      <c r="BJ1119" s="227"/>
      <c r="BK1119" s="227"/>
      <c r="BL1119" s="214"/>
      <c r="BM1119" s="214"/>
      <c r="BN1119" s="214"/>
      <c r="BO1119" s="214"/>
      <c r="BP1119" s="214"/>
      <c r="BQ1119" s="214"/>
      <c r="BR1119" s="214"/>
      <c r="BS1119" s="214"/>
      <c r="BT1119" s="215"/>
      <c r="BU1119" s="216"/>
      <c r="BV1119" s="217"/>
      <c r="BW1119" s="213"/>
    </row>
    <row r="1120" spans="2:75" ht="15.75" customHeight="1">
      <c r="B1120" s="394" t="s">
        <v>119</v>
      </c>
      <c r="C1120" s="395">
        <v>36498353000100</v>
      </c>
      <c r="D1120" s="396" t="s">
        <v>24</v>
      </c>
      <c r="E1120" s="396" t="s">
        <v>911</v>
      </c>
      <c r="F1120" s="396" t="s">
        <v>915</v>
      </c>
      <c r="G1120" s="397" t="s">
        <v>62</v>
      </c>
      <c r="H1120" s="397" t="s">
        <v>1693</v>
      </c>
      <c r="I1120" s="397" t="s">
        <v>62</v>
      </c>
      <c r="J1120" s="397" t="s">
        <v>907</v>
      </c>
      <c r="K1120" s="398" t="s">
        <v>81</v>
      </c>
      <c r="L1120" s="399"/>
      <c r="M1120" s="399" t="s">
        <v>1775</v>
      </c>
      <c r="N1120" s="398">
        <v>533432</v>
      </c>
      <c r="O1120" s="398" t="s">
        <v>1675</v>
      </c>
      <c r="P1120" s="402">
        <v>43928</v>
      </c>
      <c r="Q1120" s="403">
        <v>15636920.42</v>
      </c>
      <c r="R1120" s="403">
        <v>27402740.703928549</v>
      </c>
      <c r="S1120" s="398">
        <v>91</v>
      </c>
      <c r="T1120" s="400">
        <v>-6.909866402520215E-2</v>
      </c>
      <c r="U1120" s="400">
        <v>-0.89325191662556092</v>
      </c>
      <c r="V1120" s="400">
        <v>-7.3735240680520286E-2</v>
      </c>
      <c r="W1120" s="400">
        <v>-0.72285190979570313</v>
      </c>
      <c r="X1120" s="400">
        <v>-4.6349735869766873E-2</v>
      </c>
      <c r="Y1120" s="400">
        <v>-0.35147846701894797</v>
      </c>
      <c r="Z1120" s="400" t="s">
        <v>1781</v>
      </c>
      <c r="AA1120" s="400" t="s">
        <v>1781</v>
      </c>
      <c r="AB1120" s="400">
        <v>0.20347489403718752</v>
      </c>
      <c r="AC1120" s="404">
        <v>-0.75179655825614333</v>
      </c>
      <c r="AD1120" s="607">
        <v>36498324000149</v>
      </c>
      <c r="AE1120" s="401" t="s">
        <v>107</v>
      </c>
      <c r="AF1120" s="401" t="s">
        <v>1018</v>
      </c>
      <c r="AG1120" s="405" t="s">
        <v>1835</v>
      </c>
      <c r="AH1120" s="405" t="s">
        <v>1035</v>
      </c>
      <c r="AI1120" s="405">
        <v>10000</v>
      </c>
      <c r="AJ1120" s="405">
        <v>10000</v>
      </c>
      <c r="AK1120" s="405">
        <v>10000</v>
      </c>
      <c r="AL1120" s="400">
        <v>0</v>
      </c>
      <c r="AM1120" s="400" t="s">
        <v>62</v>
      </c>
      <c r="AN1120" s="400" t="s">
        <v>103</v>
      </c>
      <c r="AO1120" s="401" t="s">
        <v>1678</v>
      </c>
      <c r="AP1120" s="401" t="s">
        <v>24</v>
      </c>
      <c r="AQ1120" s="407" t="s">
        <v>977</v>
      </c>
      <c r="AR1120" s="400" t="s">
        <v>62</v>
      </c>
      <c r="AS1120" s="400" t="s">
        <v>62</v>
      </c>
      <c r="AT1120" s="400"/>
      <c r="AX1120" s="226"/>
      <c r="AY1120" s="212"/>
      <c r="AZ1120" s="212"/>
      <c r="BA1120" s="212"/>
      <c r="BB1120" s="214"/>
      <c r="BC1120" s="212"/>
      <c r="BD1120" s="212"/>
      <c r="BE1120" s="212"/>
      <c r="BF1120" s="212"/>
      <c r="BG1120" s="214"/>
      <c r="BH1120" s="214"/>
      <c r="BI1120" s="227"/>
      <c r="BJ1120" s="227"/>
      <c r="BK1120" s="227"/>
      <c r="BL1120" s="214"/>
      <c r="BM1120" s="214"/>
      <c r="BN1120" s="214"/>
      <c r="BO1120" s="214"/>
      <c r="BP1120" s="214"/>
      <c r="BQ1120" s="214"/>
      <c r="BR1120" s="214"/>
      <c r="BS1120" s="214"/>
      <c r="BT1120" s="215"/>
      <c r="BU1120" s="216"/>
      <c r="BV1120" s="217"/>
      <c r="BW1120" s="213"/>
    </row>
    <row r="1121" spans="2:75" ht="15.75" customHeight="1">
      <c r="B1121" s="394" t="s">
        <v>1041</v>
      </c>
      <c r="C1121" s="395">
        <v>24018977000102</v>
      </c>
      <c r="D1121" s="396" t="s">
        <v>24</v>
      </c>
      <c r="E1121" s="396" t="s">
        <v>911</v>
      </c>
      <c r="F1121" s="396" t="s">
        <v>915</v>
      </c>
      <c r="G1121" s="397" t="s">
        <v>62</v>
      </c>
      <c r="H1121" s="397" t="s">
        <v>1693</v>
      </c>
      <c r="I1121" s="397" t="s">
        <v>62</v>
      </c>
      <c r="J1121" s="397" t="s">
        <v>907</v>
      </c>
      <c r="K1121" s="398" t="s">
        <v>81</v>
      </c>
      <c r="L1121" s="399"/>
      <c r="M1121" s="399" t="s">
        <v>1775</v>
      </c>
      <c r="N1121" s="398">
        <v>416762</v>
      </c>
      <c r="O1121" s="398" t="s">
        <v>1675</v>
      </c>
      <c r="P1121" s="402">
        <v>42489</v>
      </c>
      <c r="Q1121" s="403">
        <v>77747867.670000002</v>
      </c>
      <c r="R1121" s="403">
        <v>219893921.13642871</v>
      </c>
      <c r="S1121" s="398">
        <v>91</v>
      </c>
      <c r="T1121" s="400">
        <v>-7.6891838244685817E-2</v>
      </c>
      <c r="U1121" s="400">
        <v>-0.99399580084323158</v>
      </c>
      <c r="V1121" s="400">
        <v>-8.3338920926709581E-2</v>
      </c>
      <c r="W1121" s="400">
        <v>-0.81700008837294047</v>
      </c>
      <c r="X1121" s="400">
        <v>-5.5010589004383603E-2</v>
      </c>
      <c r="Y1121" s="400">
        <v>-0.41715528967408966</v>
      </c>
      <c r="Z1121" s="400">
        <v>-1.3580577097798807E-2</v>
      </c>
      <c r="AA1121" s="400">
        <v>-7.7196402887580479E-2</v>
      </c>
      <c r="AB1121" s="400">
        <v>0.20868896360913203</v>
      </c>
      <c r="AC1121" s="404">
        <v>-0.77774237407836122</v>
      </c>
      <c r="AD1121" s="607">
        <v>23884625000169</v>
      </c>
      <c r="AE1121" s="401" t="s">
        <v>120</v>
      </c>
      <c r="AF1121" s="401" t="s">
        <v>1028</v>
      </c>
      <c r="AG1121" s="405" t="s">
        <v>1836</v>
      </c>
      <c r="AH1121" s="405" t="s">
        <v>1035</v>
      </c>
      <c r="AI1121" s="405">
        <v>500000</v>
      </c>
      <c r="AJ1121" s="405">
        <v>50000</v>
      </c>
      <c r="AK1121" s="405">
        <v>50000</v>
      </c>
      <c r="AL1121" s="400">
        <v>1.9E-2</v>
      </c>
      <c r="AM1121" s="400">
        <v>0.2</v>
      </c>
      <c r="AN1121" s="400" t="s">
        <v>103</v>
      </c>
      <c r="AO1121" s="401" t="s">
        <v>1678</v>
      </c>
      <c r="AP1121" s="401" t="s">
        <v>24</v>
      </c>
      <c r="AQ1121" s="407" t="s">
        <v>977</v>
      </c>
      <c r="AR1121" s="400" t="s">
        <v>62</v>
      </c>
      <c r="AS1121" s="400" t="s">
        <v>62</v>
      </c>
      <c r="AT1121" s="400"/>
      <c r="AX1121" s="226"/>
      <c r="AY1121" s="212"/>
      <c r="AZ1121" s="212"/>
      <c r="BA1121" s="212"/>
      <c r="BB1121" s="214"/>
      <c r="BC1121" s="212"/>
      <c r="BD1121" s="212"/>
      <c r="BE1121" s="212"/>
      <c r="BF1121" s="212"/>
      <c r="BG1121" s="214"/>
      <c r="BH1121" s="214"/>
      <c r="BI1121" s="227"/>
      <c r="BJ1121" s="227"/>
      <c r="BK1121" s="227"/>
      <c r="BL1121" s="214"/>
      <c r="BM1121" s="214"/>
      <c r="BN1121" s="214"/>
      <c r="BO1121" s="214"/>
      <c r="BP1121" s="214"/>
      <c r="BQ1121" s="214"/>
      <c r="BR1121" s="214"/>
      <c r="BS1121" s="214"/>
      <c r="BT1121" s="215"/>
      <c r="BU1121" s="216"/>
      <c r="BV1121" s="217"/>
      <c r="BW1121" s="213"/>
    </row>
    <row r="1122" spans="2:75" ht="15.75" customHeight="1">
      <c r="B1122" s="394" t="s">
        <v>1154</v>
      </c>
      <c r="C1122" s="395">
        <v>35726720000113</v>
      </c>
      <c r="D1122" s="396" t="s">
        <v>24</v>
      </c>
      <c r="E1122" s="396" t="s">
        <v>911</v>
      </c>
      <c r="F1122" s="396" t="s">
        <v>915</v>
      </c>
      <c r="G1122" s="397" t="s">
        <v>62</v>
      </c>
      <c r="H1122" s="397" t="s">
        <v>1183</v>
      </c>
      <c r="I1122" s="397" t="s">
        <v>62</v>
      </c>
      <c r="J1122" s="397"/>
      <c r="K1122" s="398" t="s">
        <v>81</v>
      </c>
      <c r="L1122" s="399"/>
      <c r="M1122" s="399" t="s">
        <v>62</v>
      </c>
      <c r="N1122" s="398">
        <v>520111</v>
      </c>
      <c r="O1122" s="398" t="s">
        <v>1675</v>
      </c>
      <c r="P1122" s="402">
        <v>43829</v>
      </c>
      <c r="Q1122" s="403">
        <v>21739922.899999999</v>
      </c>
      <c r="R1122" s="403">
        <v>36533802.436309524</v>
      </c>
      <c r="S1122" s="398">
        <v>91</v>
      </c>
      <c r="T1122" s="400">
        <v>0.13376353303767474</v>
      </c>
      <c r="U1122" s="400">
        <v>1.7291872997273907</v>
      </c>
      <c r="V1122" s="400">
        <v>0.11350729385042646</v>
      </c>
      <c r="W1122" s="400">
        <v>1.1127510180786446</v>
      </c>
      <c r="X1122" s="400">
        <v>0.18554371522125557</v>
      </c>
      <c r="Y1122" s="400">
        <v>1.4070116984961185</v>
      </c>
      <c r="Z1122" s="400" t="s">
        <v>1781</v>
      </c>
      <c r="AA1122" s="400" t="s">
        <v>1781</v>
      </c>
      <c r="AB1122" s="400">
        <v>6.5345533262200939E-2</v>
      </c>
      <c r="AC1122" s="404">
        <v>0.19148169513697452</v>
      </c>
      <c r="AD1122" s="607">
        <v>35343618000139</v>
      </c>
      <c r="AE1122" s="401" t="s">
        <v>107</v>
      </c>
      <c r="AF1122" s="401" t="s">
        <v>1018</v>
      </c>
      <c r="AG1122" s="405" t="s">
        <v>1835</v>
      </c>
      <c r="AH1122" s="405" t="s">
        <v>1035</v>
      </c>
      <c r="AI1122" s="405">
        <v>100000</v>
      </c>
      <c r="AJ1122" s="405">
        <v>10000</v>
      </c>
      <c r="AK1122" s="405">
        <v>100000</v>
      </c>
      <c r="AL1122" s="400">
        <v>0.01</v>
      </c>
      <c r="AM1122" s="400">
        <v>0.1</v>
      </c>
      <c r="AN1122" s="400" t="s">
        <v>62</v>
      </c>
      <c r="AO1122" s="401" t="s">
        <v>1678</v>
      </c>
      <c r="AP1122" s="401" t="s">
        <v>24</v>
      </c>
      <c r="AQ1122" s="407" t="s">
        <v>977</v>
      </c>
      <c r="AR1122" s="400">
        <v>8.0000000000000002E-3</v>
      </c>
      <c r="AS1122" s="400">
        <v>8.0000000000000002E-3</v>
      </c>
      <c r="AT1122" s="400"/>
      <c r="AX1122" s="226"/>
      <c r="AY1122" s="212"/>
      <c r="AZ1122" s="212"/>
      <c r="BA1122" s="212"/>
      <c r="BB1122" s="214"/>
      <c r="BC1122" s="212"/>
      <c r="BD1122" s="212"/>
      <c r="BE1122" s="212"/>
      <c r="BF1122" s="212"/>
      <c r="BG1122" s="214"/>
      <c r="BH1122" s="214"/>
      <c r="BI1122" s="227"/>
      <c r="BJ1122" s="227"/>
      <c r="BK1122" s="227"/>
      <c r="BL1122" s="214"/>
      <c r="BM1122" s="214"/>
      <c r="BN1122" s="214"/>
      <c r="BO1122" s="214"/>
      <c r="BP1122" s="214"/>
      <c r="BQ1122" s="214"/>
      <c r="BR1122" s="214"/>
      <c r="BS1122" s="214"/>
      <c r="BT1122" s="215"/>
      <c r="BU1122" s="216"/>
      <c r="BV1122" s="217"/>
      <c r="BW1122" s="213"/>
    </row>
    <row r="1123" spans="2:75" ht="15.75" customHeight="1">
      <c r="B1123" s="394" t="s">
        <v>1288</v>
      </c>
      <c r="C1123" s="395">
        <v>23686321000197</v>
      </c>
      <c r="D1123" s="396" t="s">
        <v>24</v>
      </c>
      <c r="E1123" s="396" t="s">
        <v>911</v>
      </c>
      <c r="F1123" s="396" t="s">
        <v>915</v>
      </c>
      <c r="G1123" s="397" t="s">
        <v>62</v>
      </c>
      <c r="H1123" s="397" t="s">
        <v>1183</v>
      </c>
      <c r="I1123" s="397" t="s">
        <v>62</v>
      </c>
      <c r="J1123" s="397"/>
      <c r="K1123" s="398" t="s">
        <v>81</v>
      </c>
      <c r="L1123" s="399"/>
      <c r="M1123" s="399" t="s">
        <v>62</v>
      </c>
      <c r="N1123" s="398">
        <v>415391</v>
      </c>
      <c r="O1123" s="398" t="s">
        <v>1675</v>
      </c>
      <c r="P1123" s="402">
        <v>42426</v>
      </c>
      <c r="Q1123" s="403">
        <v>647458.25</v>
      </c>
      <c r="R1123" s="403">
        <v>96225000.719880998</v>
      </c>
      <c r="S1123" s="398">
        <v>91</v>
      </c>
      <c r="T1123" s="400">
        <v>2.2174832955861312E-3</v>
      </c>
      <c r="U1123" s="400">
        <v>2.8665839373465108E-2</v>
      </c>
      <c r="V1123" s="400">
        <v>-2.4936465313650791E-2</v>
      </c>
      <c r="W1123" s="400">
        <v>-0.24446074101293069</v>
      </c>
      <c r="X1123" s="400">
        <v>-3.9855859928247694E-2</v>
      </c>
      <c r="Y1123" s="400">
        <v>-0.30223422607333356</v>
      </c>
      <c r="Z1123" s="400">
        <v>6.8724571255969202E-3</v>
      </c>
      <c r="AA1123" s="400">
        <v>3.906527427182703E-2</v>
      </c>
      <c r="AB1123" s="400">
        <v>4.7295064418211512E-2</v>
      </c>
      <c r="AC1123" s="404">
        <v>-2.5640040049371753</v>
      </c>
      <c r="AD1123" s="607" t="s">
        <v>62</v>
      </c>
      <c r="AE1123" s="401" t="s">
        <v>1799</v>
      </c>
      <c r="AF1123" s="401" t="s">
        <v>1018</v>
      </c>
      <c r="AG1123" s="405" t="s">
        <v>1835</v>
      </c>
      <c r="AH1123" s="405" t="s">
        <v>1035</v>
      </c>
      <c r="AI1123" s="405">
        <v>100000</v>
      </c>
      <c r="AJ1123" s="405">
        <v>1000</v>
      </c>
      <c r="AK1123" s="405">
        <v>100000</v>
      </c>
      <c r="AL1123" s="400">
        <v>0.02</v>
      </c>
      <c r="AM1123" s="400">
        <v>0.2</v>
      </c>
      <c r="AN1123" s="400" t="s">
        <v>62</v>
      </c>
      <c r="AO1123" s="401" t="s">
        <v>1678</v>
      </c>
      <c r="AP1123" s="401" t="s">
        <v>24</v>
      </c>
      <c r="AQ1123" s="407" t="s">
        <v>977</v>
      </c>
      <c r="AR1123" s="400">
        <v>6.9999999999999993E-3</v>
      </c>
      <c r="AS1123" s="400">
        <v>6.9999999999999993E-3</v>
      </c>
      <c r="AT1123" s="400"/>
      <c r="AX1123" s="226"/>
      <c r="AY1123" s="212"/>
      <c r="AZ1123" s="212"/>
      <c r="BA1123" s="212"/>
      <c r="BB1123" s="214"/>
      <c r="BC1123" s="212"/>
      <c r="BD1123" s="212"/>
      <c r="BE1123" s="212"/>
      <c r="BF1123" s="212"/>
      <c r="BG1123" s="214"/>
      <c r="BH1123" s="214"/>
      <c r="BI1123" s="227"/>
      <c r="BJ1123" s="227"/>
      <c r="BK1123" s="227"/>
      <c r="BL1123" s="214"/>
      <c r="BM1123" s="214"/>
      <c r="BN1123" s="214"/>
      <c r="BO1123" s="214"/>
      <c r="BP1123" s="214"/>
      <c r="BQ1123" s="214"/>
      <c r="BR1123" s="214"/>
      <c r="BS1123" s="214"/>
      <c r="BT1123" s="215"/>
      <c r="BU1123" s="216"/>
      <c r="BV1123" s="217"/>
      <c r="BW1123" s="213"/>
    </row>
    <row r="1124" spans="2:75" ht="15.75" customHeight="1">
      <c r="B1124" s="394" t="s">
        <v>1261</v>
      </c>
      <c r="C1124" s="395">
        <v>14115121000193</v>
      </c>
      <c r="D1124" s="396" t="s">
        <v>18</v>
      </c>
      <c r="E1124" s="396" t="s">
        <v>916</v>
      </c>
      <c r="F1124" s="396" t="s">
        <v>961</v>
      </c>
      <c r="G1124" s="397" t="s">
        <v>1048</v>
      </c>
      <c r="H1124" s="397" t="s">
        <v>62</v>
      </c>
      <c r="I1124" s="397" t="s">
        <v>1658</v>
      </c>
      <c r="J1124" s="397" t="s">
        <v>904</v>
      </c>
      <c r="K1124" s="398" t="s">
        <v>81</v>
      </c>
      <c r="L1124" s="399"/>
      <c r="M1124" s="399" t="s">
        <v>62</v>
      </c>
      <c r="N1124" s="398">
        <v>295183</v>
      </c>
      <c r="O1124" s="398" t="s">
        <v>1675</v>
      </c>
      <c r="P1124" s="402">
        <v>40924</v>
      </c>
      <c r="Q1124" s="403">
        <v>296304011.11000001</v>
      </c>
      <c r="R1124" s="403">
        <v>240928816.48428568</v>
      </c>
      <c r="S1124" s="398">
        <v>92</v>
      </c>
      <c r="T1124" s="400">
        <v>9.826089463130816E-2</v>
      </c>
      <c r="U1124" s="400">
        <v>1.2702377635947575</v>
      </c>
      <c r="V1124" s="400">
        <v>0.13847304623369716</v>
      </c>
      <c r="W1124" s="400">
        <v>1.3574988703020587</v>
      </c>
      <c r="X1124" s="400">
        <v>0.19953844361478357</v>
      </c>
      <c r="Y1124" s="400">
        <v>1.5131362661942969</v>
      </c>
      <c r="Z1124" s="400">
        <v>0.25980748987632363</v>
      </c>
      <c r="AA1124" s="400">
        <v>1.4768299989957314</v>
      </c>
      <c r="AB1124" s="400">
        <v>1.9752260112355837E-3</v>
      </c>
      <c r="AC1124" s="404">
        <v>16.48984877653719</v>
      </c>
      <c r="AD1124" s="607" t="s">
        <v>62</v>
      </c>
      <c r="AE1124" s="401" t="s">
        <v>677</v>
      </c>
      <c r="AF1124" s="401" t="s">
        <v>1018</v>
      </c>
      <c r="AG1124" s="405" t="s">
        <v>1835</v>
      </c>
      <c r="AH1124" s="405" t="s">
        <v>218</v>
      </c>
      <c r="AI1124" s="405">
        <v>0</v>
      </c>
      <c r="AJ1124" s="405">
        <v>0</v>
      </c>
      <c r="AK1124" s="405">
        <v>0</v>
      </c>
      <c r="AL1124" s="400">
        <v>1.1000000000000001E-2</v>
      </c>
      <c r="AM1124" s="400">
        <v>0.15</v>
      </c>
      <c r="AN1124" s="400" t="s">
        <v>103</v>
      </c>
      <c r="AO1124" s="401" t="s">
        <v>1675</v>
      </c>
      <c r="AP1124" s="401" t="s">
        <v>24</v>
      </c>
      <c r="AQ1124" s="407" t="s">
        <v>984</v>
      </c>
      <c r="AR1124" s="400">
        <v>3.6666666666666662E-3</v>
      </c>
      <c r="AS1124" s="400">
        <v>3.6666666666666662E-3</v>
      </c>
      <c r="AT1124" s="400"/>
      <c r="AW1124" s="226"/>
      <c r="AX1124" s="226"/>
      <c r="AY1124" s="212"/>
      <c r="AZ1124" s="212"/>
      <c r="BA1124" s="212"/>
      <c r="BB1124" s="214"/>
      <c r="BC1124" s="212"/>
      <c r="BD1124" s="212"/>
      <c r="BE1124" s="212"/>
      <c r="BF1124" s="212"/>
      <c r="BG1124" s="214"/>
      <c r="BH1124" s="214"/>
      <c r="BI1124" s="227"/>
      <c r="BJ1124" s="227"/>
      <c r="BK1124" s="227"/>
      <c r="BL1124" s="249"/>
      <c r="BM1124" s="214"/>
      <c r="BN1124" s="214"/>
      <c r="BO1124" s="214"/>
      <c r="BP1124" s="214"/>
      <c r="BQ1124" s="214"/>
      <c r="BR1124" s="214"/>
      <c r="BS1124" s="214"/>
      <c r="BT1124" s="215"/>
      <c r="BU1124" s="216"/>
      <c r="BV1124" s="217"/>
      <c r="BW1124" s="213"/>
    </row>
    <row r="1125" spans="2:75" ht="15.75" customHeight="1">
      <c r="B1125" s="394" t="s">
        <v>384</v>
      </c>
      <c r="C1125" s="395">
        <v>40982906000173</v>
      </c>
      <c r="D1125" s="396" t="s">
        <v>27</v>
      </c>
      <c r="E1125" s="396" t="s">
        <v>903</v>
      </c>
      <c r="F1125" s="396"/>
      <c r="G1125" s="397"/>
      <c r="H1125" s="397" t="s">
        <v>62</v>
      </c>
      <c r="I1125" s="397" t="s">
        <v>62</v>
      </c>
      <c r="J1125" s="397" t="s">
        <v>904</v>
      </c>
      <c r="K1125" s="398" t="s">
        <v>81</v>
      </c>
      <c r="L1125" s="399"/>
      <c r="M1125" s="399" t="s">
        <v>1775</v>
      </c>
      <c r="N1125" s="398">
        <v>633860</v>
      </c>
      <c r="O1125" s="398" t="s">
        <v>1678</v>
      </c>
      <c r="P1125" s="402">
        <v>44295</v>
      </c>
      <c r="Q1125" s="403">
        <v>2591337.65</v>
      </c>
      <c r="R1125" s="403">
        <v>4175060.9538888903</v>
      </c>
      <c r="S1125" s="398">
        <v>92</v>
      </c>
      <c r="T1125" s="400">
        <v>-0.57656242620077958</v>
      </c>
      <c r="U1125" s="400">
        <v>-7.4533350177405717</v>
      </c>
      <c r="V1125" s="400">
        <v>-0.64755950082088098</v>
      </c>
      <c r="W1125" s="400">
        <v>-6.3482483756018722</v>
      </c>
      <c r="X1125" s="400" t="s">
        <v>1781</v>
      </c>
      <c r="Y1125" s="400" t="s">
        <v>1781</v>
      </c>
      <c r="Z1125" s="400" t="s">
        <v>1781</v>
      </c>
      <c r="AA1125" s="400" t="s">
        <v>1781</v>
      </c>
      <c r="AB1125" s="400">
        <v>0.88863867812428132</v>
      </c>
      <c r="AC1125" s="404">
        <v>-0.85800313543835038</v>
      </c>
      <c r="AD1125" s="607" t="s">
        <v>62</v>
      </c>
      <c r="AE1125" s="401" t="s">
        <v>382</v>
      </c>
      <c r="AF1125" s="401" t="s">
        <v>1018</v>
      </c>
      <c r="AG1125" s="405" t="s">
        <v>1835</v>
      </c>
      <c r="AH1125" s="405" t="s">
        <v>1019</v>
      </c>
      <c r="AI1125" s="405">
        <v>50000</v>
      </c>
      <c r="AJ1125" s="405">
        <v>10000</v>
      </c>
      <c r="AK1125" s="405">
        <v>10000</v>
      </c>
      <c r="AL1125" s="400">
        <v>5.0000000000000001E-3</v>
      </c>
      <c r="AM1125" s="400">
        <v>0.2</v>
      </c>
      <c r="AN1125" s="400" t="s">
        <v>193</v>
      </c>
      <c r="AO1125" s="401" t="s">
        <v>1678</v>
      </c>
      <c r="AP1125" s="401" t="s">
        <v>1021</v>
      </c>
      <c r="AQ1125" s="407" t="s">
        <v>957</v>
      </c>
      <c r="AR1125" s="400" t="s">
        <v>62</v>
      </c>
      <c r="AS1125" s="400" t="s">
        <v>62</v>
      </c>
      <c r="AT1125" s="400"/>
      <c r="AW1125" s="226"/>
      <c r="AX1125" s="226"/>
      <c r="AY1125" s="212"/>
      <c r="AZ1125" s="212"/>
      <c r="BA1125" s="212"/>
      <c r="BB1125" s="214"/>
      <c r="BC1125" s="212"/>
      <c r="BD1125" s="212"/>
      <c r="BE1125" s="212"/>
      <c r="BF1125" s="212"/>
      <c r="BG1125" s="214"/>
      <c r="BH1125" s="214"/>
      <c r="BI1125" s="227"/>
      <c r="BJ1125" s="227"/>
      <c r="BK1125" s="227"/>
      <c r="BL1125" s="249"/>
      <c r="BM1125" s="214"/>
      <c r="BN1125" s="214"/>
      <c r="BO1125" s="214"/>
      <c r="BP1125" s="214"/>
      <c r="BQ1125" s="214"/>
      <c r="BR1125" s="214"/>
      <c r="BS1125" s="214"/>
      <c r="BT1125" s="215"/>
      <c r="BU1125" s="216"/>
      <c r="BV1125" s="217"/>
      <c r="BW1125" s="213"/>
    </row>
    <row r="1126" spans="2:75" ht="15.75" customHeight="1">
      <c r="B1126" s="394" t="s">
        <v>385</v>
      </c>
      <c r="C1126" s="395">
        <v>41673186000127</v>
      </c>
      <c r="D1126" s="396" t="s">
        <v>27</v>
      </c>
      <c r="E1126" s="396" t="s">
        <v>903</v>
      </c>
      <c r="F1126" s="396"/>
      <c r="G1126" s="397"/>
      <c r="H1126" s="397" t="s">
        <v>62</v>
      </c>
      <c r="I1126" s="397" t="s">
        <v>62</v>
      </c>
      <c r="J1126" s="397" t="s">
        <v>904</v>
      </c>
      <c r="K1126" s="398" t="s">
        <v>81</v>
      </c>
      <c r="L1126" s="399"/>
      <c r="M1126" s="399" t="s">
        <v>1775</v>
      </c>
      <c r="N1126" s="398">
        <v>589438</v>
      </c>
      <c r="O1126" s="398" t="s">
        <v>1675</v>
      </c>
      <c r="P1126" s="402">
        <v>44330</v>
      </c>
      <c r="Q1126" s="403">
        <v>3915066.86</v>
      </c>
      <c r="R1126" s="403">
        <v>7429838.2403571401</v>
      </c>
      <c r="S1126" s="398">
        <v>92</v>
      </c>
      <c r="T1126" s="400">
        <v>-0.47686784880404254</v>
      </c>
      <c r="U1126" s="400">
        <v>-6.1645637572089518</v>
      </c>
      <c r="V1126" s="400">
        <v>-0.83492058256825086</v>
      </c>
      <c r="W1126" s="400">
        <v>-8.185013462587678</v>
      </c>
      <c r="X1126" s="400" t="s">
        <v>1781</v>
      </c>
      <c r="Y1126" s="400" t="s">
        <v>1781</v>
      </c>
      <c r="Z1126" s="400" t="s">
        <v>1781</v>
      </c>
      <c r="AA1126" s="400" t="s">
        <v>1781</v>
      </c>
      <c r="AB1126" s="400">
        <v>0.73664033258883832</v>
      </c>
      <c r="AC1126" s="404">
        <v>-2.2055186080232105</v>
      </c>
      <c r="AD1126" s="607" t="s">
        <v>62</v>
      </c>
      <c r="AE1126" s="401" t="s">
        <v>382</v>
      </c>
      <c r="AF1126" s="401" t="s">
        <v>1018</v>
      </c>
      <c r="AG1126" s="405" t="s">
        <v>1835</v>
      </c>
      <c r="AH1126" s="405" t="s">
        <v>1019</v>
      </c>
      <c r="AI1126" s="405">
        <v>50000</v>
      </c>
      <c r="AJ1126" s="405">
        <v>10000</v>
      </c>
      <c r="AK1126" s="405">
        <v>10000</v>
      </c>
      <c r="AL1126" s="400">
        <v>5.0000000000000001E-3</v>
      </c>
      <c r="AM1126" s="400">
        <v>0.2</v>
      </c>
      <c r="AN1126" s="400" t="s">
        <v>193</v>
      </c>
      <c r="AO1126" s="401" t="s">
        <v>1678</v>
      </c>
      <c r="AP1126" s="401" t="s">
        <v>1021</v>
      </c>
      <c r="AQ1126" s="407" t="s">
        <v>957</v>
      </c>
      <c r="AR1126" s="400" t="s">
        <v>62</v>
      </c>
      <c r="AS1126" s="400" t="s">
        <v>62</v>
      </c>
      <c r="AT1126" s="400"/>
      <c r="AX1126" s="226"/>
      <c r="AY1126" s="212"/>
      <c r="AZ1126" s="212"/>
      <c r="BA1126" s="212"/>
      <c r="BB1126" s="214"/>
      <c r="BC1126" s="212"/>
      <c r="BD1126" s="212"/>
      <c r="BE1126" s="212"/>
      <c r="BF1126" s="212"/>
      <c r="BG1126" s="214"/>
      <c r="BH1126" s="214"/>
      <c r="BI1126" s="227"/>
      <c r="BJ1126" s="227"/>
      <c r="BK1126" s="227"/>
      <c r="BL1126" s="214"/>
      <c r="BM1126" s="214"/>
      <c r="BN1126" s="214"/>
      <c r="BO1126" s="214"/>
      <c r="BP1126" s="214"/>
      <c r="BQ1126" s="214"/>
      <c r="BR1126" s="214"/>
      <c r="BS1126" s="214"/>
      <c r="BT1126" s="215"/>
      <c r="BU1126" s="216"/>
      <c r="BV1126" s="217"/>
      <c r="BW1126" s="213"/>
    </row>
    <row r="1127" spans="2:75" ht="15.75" customHeight="1">
      <c r="B1127" s="394" t="s">
        <v>607</v>
      </c>
      <c r="C1127" s="395">
        <v>40265128000100</v>
      </c>
      <c r="D1127" s="396" t="s">
        <v>27</v>
      </c>
      <c r="E1127" s="396" t="s">
        <v>910</v>
      </c>
      <c r="F1127" s="396"/>
      <c r="G1127" s="397"/>
      <c r="H1127" s="397" t="s">
        <v>1183</v>
      </c>
      <c r="I1127" s="397" t="s">
        <v>62</v>
      </c>
      <c r="J1127" s="397" t="s">
        <v>904</v>
      </c>
      <c r="K1127" s="398" t="s">
        <v>81</v>
      </c>
      <c r="L1127" s="399"/>
      <c r="M1127" s="399" t="s">
        <v>1775</v>
      </c>
      <c r="N1127" s="398">
        <v>576190</v>
      </c>
      <c r="O1127" s="398" t="s">
        <v>1675</v>
      </c>
      <c r="P1127" s="402">
        <v>44252</v>
      </c>
      <c r="Q1127" s="403">
        <v>100611936.29000001</v>
      </c>
      <c r="R1127" s="403">
        <v>79283293.853968263</v>
      </c>
      <c r="S1127" s="398">
        <v>92</v>
      </c>
      <c r="T1127" s="400">
        <v>8.6456408164095278E-2</v>
      </c>
      <c r="U1127" s="400">
        <v>1.1176388630172791</v>
      </c>
      <c r="V1127" s="400">
        <v>-2.1480521489230409E-2</v>
      </c>
      <c r="W1127" s="400">
        <v>-0.21058093577227446</v>
      </c>
      <c r="X1127" s="400" t="s">
        <v>1781</v>
      </c>
      <c r="Y1127" s="400" t="s">
        <v>1781</v>
      </c>
      <c r="Z1127" s="400" t="s">
        <v>1781</v>
      </c>
      <c r="AA1127" s="400" t="s">
        <v>1781</v>
      </c>
      <c r="AB1127" s="400">
        <v>0.15897950180454987</v>
      </c>
      <c r="AC1127" s="404">
        <v>-0.66849910120626188</v>
      </c>
      <c r="AD1127" s="607">
        <v>39959914000110</v>
      </c>
      <c r="AE1127" s="401" t="s">
        <v>107</v>
      </c>
      <c r="AF1127" s="401" t="s">
        <v>1018</v>
      </c>
      <c r="AG1127" s="405" t="s">
        <v>1835</v>
      </c>
      <c r="AH1127" s="405" t="s">
        <v>1019</v>
      </c>
      <c r="AI1127" s="405">
        <v>5000</v>
      </c>
      <c r="AJ1127" s="405">
        <v>5000</v>
      </c>
      <c r="AK1127" s="405">
        <v>5000</v>
      </c>
      <c r="AL1127" s="400">
        <v>0</v>
      </c>
      <c r="AM1127" s="400" t="s">
        <v>62</v>
      </c>
      <c r="AN1127" s="400" t="s">
        <v>62</v>
      </c>
      <c r="AO1127" s="401" t="s">
        <v>1678</v>
      </c>
      <c r="AP1127" s="401" t="s">
        <v>1021</v>
      </c>
      <c r="AQ1127" s="407" t="s">
        <v>957</v>
      </c>
      <c r="AR1127" s="400">
        <v>3.2506499999999999E-3</v>
      </c>
      <c r="AS1127" s="400">
        <v>3.2506499999999999E-3</v>
      </c>
      <c r="AT1127" s="400"/>
      <c r="AW1127" s="226"/>
      <c r="AX1127" s="226"/>
      <c r="AY1127" s="212"/>
      <c r="AZ1127" s="212"/>
      <c r="BA1127" s="212"/>
      <c r="BB1127" s="214"/>
      <c r="BC1127" s="212"/>
      <c r="BD1127" s="212"/>
      <c r="BE1127" s="212"/>
      <c r="BF1127" s="212"/>
      <c r="BG1127" s="214"/>
      <c r="BH1127" s="214"/>
      <c r="BI1127" s="227"/>
      <c r="BJ1127" s="227"/>
      <c r="BK1127" s="227"/>
      <c r="BL1127" s="249"/>
      <c r="BM1127" s="214"/>
      <c r="BN1127" s="214"/>
      <c r="BO1127" s="214"/>
      <c r="BP1127" s="214"/>
      <c r="BQ1127" s="214"/>
      <c r="BR1127" s="214"/>
      <c r="BS1127" s="214"/>
      <c r="BT1127" s="215"/>
      <c r="BU1127" s="216"/>
      <c r="BV1127" s="217"/>
      <c r="BW1127" s="213"/>
    </row>
    <row r="1128" spans="2:75" ht="15.75" customHeight="1">
      <c r="B1128" s="394" t="s">
        <v>1560</v>
      </c>
      <c r="C1128" s="395">
        <v>42922205000174</v>
      </c>
      <c r="D1128" s="396" t="s">
        <v>27</v>
      </c>
      <c r="E1128" s="396" t="s">
        <v>903</v>
      </c>
      <c r="F1128" s="396"/>
      <c r="G1128" s="397"/>
      <c r="H1128" s="397" t="s">
        <v>62</v>
      </c>
      <c r="I1128" s="397" t="s">
        <v>62</v>
      </c>
      <c r="J1128" s="397" t="s">
        <v>904</v>
      </c>
      <c r="K1128" s="398" t="s">
        <v>81</v>
      </c>
      <c r="L1128" s="399"/>
      <c r="M1128" s="399" t="s">
        <v>1775</v>
      </c>
      <c r="N1128" s="398">
        <v>646581</v>
      </c>
      <c r="O1128" s="398" t="s">
        <v>1675</v>
      </c>
      <c r="P1128" s="402">
        <v>44650</v>
      </c>
      <c r="Q1128" s="403">
        <v>33880792.439999998</v>
      </c>
      <c r="R1128" s="403" t="s">
        <v>1781</v>
      </c>
      <c r="S1128" s="398">
        <v>92</v>
      </c>
      <c r="T1128" s="400" t="s">
        <v>1781</v>
      </c>
      <c r="U1128" s="400" t="s">
        <v>1781</v>
      </c>
      <c r="V1128" s="400" t="s">
        <v>1781</v>
      </c>
      <c r="W1128" s="400" t="s">
        <v>1781</v>
      </c>
      <c r="X1128" s="400" t="s">
        <v>1781</v>
      </c>
      <c r="Y1128" s="400" t="s">
        <v>1781</v>
      </c>
      <c r="Z1128" s="400" t="s">
        <v>1781</v>
      </c>
      <c r="AA1128" s="400" t="s">
        <v>1781</v>
      </c>
      <c r="AB1128" s="400" t="s">
        <v>1781</v>
      </c>
      <c r="AC1128" s="404" t="s">
        <v>1781</v>
      </c>
      <c r="AD1128" s="607">
        <v>27389566000103</v>
      </c>
      <c r="AE1128" s="401" t="s">
        <v>643</v>
      </c>
      <c r="AF1128" s="401" t="s">
        <v>1051</v>
      </c>
      <c r="AG1128" s="405" t="s">
        <v>1051</v>
      </c>
      <c r="AH1128" s="405" t="s">
        <v>1024</v>
      </c>
      <c r="AI1128" s="405">
        <v>1000</v>
      </c>
      <c r="AJ1128" s="405">
        <v>1000</v>
      </c>
      <c r="AK1128" s="405">
        <v>0</v>
      </c>
      <c r="AL1128" s="400">
        <v>0.02</v>
      </c>
      <c r="AM1128" s="400">
        <v>0.2</v>
      </c>
      <c r="AN1128" s="400" t="s">
        <v>1086</v>
      </c>
      <c r="AO1128" s="401" t="s">
        <v>1675</v>
      </c>
      <c r="AP1128" s="401" t="s">
        <v>1021</v>
      </c>
      <c r="AQ1128" s="407" t="s">
        <v>957</v>
      </c>
      <c r="AR1128" s="400">
        <v>2.333E-3</v>
      </c>
      <c r="AS1128" s="400">
        <v>2.333E-3</v>
      </c>
      <c r="AT1128" s="400"/>
      <c r="AW1128" s="226"/>
      <c r="AX1128" s="226"/>
      <c r="AY1128" s="212"/>
      <c r="AZ1128" s="212"/>
      <c r="BA1128" s="212"/>
      <c r="BB1128" s="214"/>
      <c r="BC1128" s="212"/>
      <c r="BD1128" s="212"/>
      <c r="BE1128" s="212"/>
      <c r="BF1128" s="212"/>
      <c r="BG1128" s="214"/>
      <c r="BH1128" s="214"/>
      <c r="BI1128" s="227"/>
      <c r="BJ1128" s="227"/>
      <c r="BK1128" s="227"/>
      <c r="BL1128" s="249"/>
      <c r="BM1128" s="214"/>
      <c r="BN1128" s="214"/>
      <c r="BO1128" s="214"/>
      <c r="BP1128" s="214"/>
      <c r="BQ1128" s="214"/>
      <c r="BR1128" s="214"/>
      <c r="BS1128" s="214"/>
      <c r="BT1128" s="215"/>
      <c r="BU1128" s="216"/>
      <c r="BV1128" s="217"/>
      <c r="BW1128" s="213"/>
    </row>
    <row r="1129" spans="2:75" ht="15.75" customHeight="1">
      <c r="B1129" s="394" t="s">
        <v>1561</v>
      </c>
      <c r="C1129" s="395">
        <v>39346123000114</v>
      </c>
      <c r="D1129" s="396" t="s">
        <v>27</v>
      </c>
      <c r="E1129" s="396" t="s">
        <v>903</v>
      </c>
      <c r="F1129" s="396"/>
      <c r="G1129" s="397"/>
      <c r="H1129" s="397" t="s">
        <v>62</v>
      </c>
      <c r="I1129" s="397" t="s">
        <v>62</v>
      </c>
      <c r="J1129" s="397" t="s">
        <v>904</v>
      </c>
      <c r="K1129" s="398" t="s">
        <v>81</v>
      </c>
      <c r="L1129" s="399"/>
      <c r="M1129" s="399" t="s">
        <v>1775</v>
      </c>
      <c r="N1129" s="398">
        <v>560162</v>
      </c>
      <c r="O1129" s="398" t="s">
        <v>1675</v>
      </c>
      <c r="P1129" s="402">
        <v>44146</v>
      </c>
      <c r="Q1129" s="403">
        <v>181521538.66999999</v>
      </c>
      <c r="R1129" s="403">
        <v>131809061.22996029</v>
      </c>
      <c r="S1129" s="398">
        <v>92</v>
      </c>
      <c r="T1129" s="400">
        <v>0.16944923974837889</v>
      </c>
      <c r="U1129" s="400">
        <v>2.1905033955617177</v>
      </c>
      <c r="V1129" s="400">
        <v>0.15520530027144952</v>
      </c>
      <c r="W1129" s="400">
        <v>1.52153090810039</v>
      </c>
      <c r="X1129" s="400" t="s">
        <v>1781</v>
      </c>
      <c r="Y1129" s="400" t="s">
        <v>1781</v>
      </c>
      <c r="Z1129" s="400" t="s">
        <v>1781</v>
      </c>
      <c r="AA1129" s="400" t="s">
        <v>1781</v>
      </c>
      <c r="AB1129" s="400">
        <v>0.20223571168618246</v>
      </c>
      <c r="AC1129" s="404">
        <v>0.33389708741213087</v>
      </c>
      <c r="AD1129" s="607">
        <v>39344744000169</v>
      </c>
      <c r="AE1129" s="401" t="s">
        <v>643</v>
      </c>
      <c r="AF1129" s="401" t="s">
        <v>1051</v>
      </c>
      <c r="AG1129" s="405" t="s">
        <v>1051</v>
      </c>
      <c r="AH1129" s="405" t="s">
        <v>1019</v>
      </c>
      <c r="AI1129" s="405">
        <v>1000</v>
      </c>
      <c r="AJ1129" s="405">
        <v>1000</v>
      </c>
      <c r="AK1129" s="405">
        <v>1000</v>
      </c>
      <c r="AL1129" s="400">
        <v>0.02</v>
      </c>
      <c r="AM1129" s="400">
        <v>0.2</v>
      </c>
      <c r="AN1129" s="400" t="s">
        <v>964</v>
      </c>
      <c r="AO1129" s="401" t="s">
        <v>1675</v>
      </c>
      <c r="AP1129" s="401" t="s">
        <v>1021</v>
      </c>
      <c r="AQ1129" s="407" t="s">
        <v>957</v>
      </c>
      <c r="AR1129" s="400" t="s">
        <v>62</v>
      </c>
      <c r="AS1129" s="400" t="s">
        <v>62</v>
      </c>
      <c r="AT1129" s="400"/>
      <c r="AW1129" s="226"/>
      <c r="AX1129" s="226"/>
      <c r="AY1129" s="212"/>
      <c r="AZ1129" s="212"/>
      <c r="BA1129" s="212"/>
      <c r="BB1129" s="214"/>
      <c r="BC1129" s="212"/>
      <c r="BD1129" s="212"/>
      <c r="BE1129" s="212"/>
      <c r="BF1129" s="212"/>
      <c r="BG1129" s="214"/>
      <c r="BH1129" s="214"/>
      <c r="BI1129" s="227"/>
      <c r="BJ1129" s="227"/>
      <c r="BK1129" s="227"/>
      <c r="BL1129" s="249"/>
      <c r="BM1129" s="214"/>
      <c r="BN1129" s="214"/>
      <c r="BO1129" s="214"/>
      <c r="BP1129" s="214"/>
      <c r="BQ1129" s="214"/>
      <c r="BR1129" s="214"/>
      <c r="BS1129" s="214"/>
      <c r="BT1129" s="215"/>
      <c r="BU1129" s="216"/>
      <c r="BV1129" s="217"/>
      <c r="BW1129" s="213"/>
    </row>
    <row r="1130" spans="2:75" ht="15.75" customHeight="1">
      <c r="B1130" s="394" t="s">
        <v>887</v>
      </c>
      <c r="C1130" s="395">
        <v>41574875000184</v>
      </c>
      <c r="D1130" s="396" t="s">
        <v>27</v>
      </c>
      <c r="E1130" s="396" t="s">
        <v>903</v>
      </c>
      <c r="F1130" s="396"/>
      <c r="G1130" s="397"/>
      <c r="H1130" s="397" t="s">
        <v>62</v>
      </c>
      <c r="I1130" s="397" t="s">
        <v>62</v>
      </c>
      <c r="J1130" s="397" t="s">
        <v>904</v>
      </c>
      <c r="K1130" s="398" t="s">
        <v>81</v>
      </c>
      <c r="L1130" s="399"/>
      <c r="M1130" s="399" t="s">
        <v>62</v>
      </c>
      <c r="N1130" s="398">
        <v>624438</v>
      </c>
      <c r="O1130" s="398" t="s">
        <v>1675</v>
      </c>
      <c r="P1130" s="402">
        <v>44355</v>
      </c>
      <c r="Q1130" s="403">
        <v>1313299.49</v>
      </c>
      <c r="R1130" s="403">
        <v>1161445.4335317465</v>
      </c>
      <c r="S1130" s="398">
        <v>92</v>
      </c>
      <c r="T1130" s="400">
        <v>4.1650050562613394E-2</v>
      </c>
      <c r="U1130" s="400">
        <v>0.53841833293675023</v>
      </c>
      <c r="V1130" s="400">
        <v>-0.1013695909350677</v>
      </c>
      <c r="W1130" s="400">
        <v>-0.99376094424251415</v>
      </c>
      <c r="X1130" s="400" t="s">
        <v>1781</v>
      </c>
      <c r="Y1130" s="400" t="s">
        <v>1781</v>
      </c>
      <c r="Z1130" s="400" t="s">
        <v>1781</v>
      </c>
      <c r="AA1130" s="400" t="s">
        <v>1781</v>
      </c>
      <c r="AB1130" s="400">
        <v>0.26291768092307594</v>
      </c>
      <c r="AC1130" s="404">
        <v>-0.64449549948324258</v>
      </c>
      <c r="AD1130" s="607">
        <v>29088425000186</v>
      </c>
      <c r="AE1130" s="401" t="s">
        <v>348</v>
      </c>
      <c r="AF1130" s="401" t="s">
        <v>1018</v>
      </c>
      <c r="AG1130" s="405" t="s">
        <v>1835</v>
      </c>
      <c r="AH1130" s="405" t="s">
        <v>1024</v>
      </c>
      <c r="AI1130" s="405">
        <v>50</v>
      </c>
      <c r="AJ1130" s="405">
        <v>50</v>
      </c>
      <c r="AK1130" s="405">
        <v>30</v>
      </c>
      <c r="AL1130" s="400">
        <v>0.02</v>
      </c>
      <c r="AM1130" s="400">
        <v>0.2</v>
      </c>
      <c r="AN1130" s="400" t="s">
        <v>62</v>
      </c>
      <c r="AO1130" s="401" t="s">
        <v>1675</v>
      </c>
      <c r="AP1130" s="401" t="s">
        <v>1021</v>
      </c>
      <c r="AQ1130" s="407" t="s">
        <v>979</v>
      </c>
      <c r="AR1130" s="400">
        <v>5.3333333333333332E-3</v>
      </c>
      <c r="AS1130" s="400">
        <v>5.3333333333333332E-3</v>
      </c>
      <c r="AT1130" s="400"/>
      <c r="AX1130" s="226"/>
      <c r="AY1130" s="212"/>
      <c r="AZ1130" s="212"/>
      <c r="BA1130" s="212"/>
      <c r="BB1130" s="214"/>
      <c r="BC1130" s="212"/>
      <c r="BD1130" s="212"/>
      <c r="BE1130" s="212"/>
      <c r="BF1130" s="212"/>
      <c r="BG1130" s="214"/>
      <c r="BH1130" s="214"/>
      <c r="BI1130" s="227"/>
      <c r="BJ1130" s="227"/>
      <c r="BK1130" s="227"/>
      <c r="BL1130" s="214"/>
      <c r="BM1130" s="214"/>
      <c r="BN1130" s="214"/>
      <c r="BO1130" s="214"/>
      <c r="BP1130" s="214"/>
      <c r="BQ1130" s="214"/>
      <c r="BR1130" s="214"/>
      <c r="BS1130" s="214"/>
      <c r="BT1130" s="215"/>
      <c r="BU1130" s="216"/>
      <c r="BV1130" s="217"/>
      <c r="BW1130" s="213"/>
    </row>
    <row r="1131" spans="2:75" ht="15.75" customHeight="1">
      <c r="B1131" s="394" t="s">
        <v>889</v>
      </c>
      <c r="C1131" s="395">
        <v>14163402000111</v>
      </c>
      <c r="D1131" s="396" t="s">
        <v>27</v>
      </c>
      <c r="E1131" s="396" t="s">
        <v>903</v>
      </c>
      <c r="F1131" s="396"/>
      <c r="G1131" s="397"/>
      <c r="H1131" s="397" t="s">
        <v>62</v>
      </c>
      <c r="I1131" s="397" t="s">
        <v>62</v>
      </c>
      <c r="J1131" s="397" t="s">
        <v>904</v>
      </c>
      <c r="K1131" s="398" t="s">
        <v>81</v>
      </c>
      <c r="L1131" s="399"/>
      <c r="M1131" s="399" t="s">
        <v>1775</v>
      </c>
      <c r="N1131" s="398">
        <v>297593</v>
      </c>
      <c r="O1131" s="398" t="s">
        <v>1675</v>
      </c>
      <c r="P1131" s="402">
        <v>40947</v>
      </c>
      <c r="Q1131" s="403">
        <v>15310578.109999999</v>
      </c>
      <c r="R1131" s="403">
        <v>12060268.053015867</v>
      </c>
      <c r="S1131" s="398">
        <v>92</v>
      </c>
      <c r="T1131" s="400">
        <v>-7.3062131006467301E-2</v>
      </c>
      <c r="U1131" s="400">
        <v>-0.94448842788728304</v>
      </c>
      <c r="V1131" s="400">
        <v>-0.21240658341198693</v>
      </c>
      <c r="W1131" s="400">
        <v>-2.082294748826901</v>
      </c>
      <c r="X1131" s="400">
        <v>-6.5653451839990828E-2</v>
      </c>
      <c r="Y1131" s="400">
        <v>-0.49786205194481448</v>
      </c>
      <c r="Z1131" s="400">
        <v>0.12593357407092709</v>
      </c>
      <c r="AA1131" s="400">
        <v>0.71584726120570863</v>
      </c>
      <c r="AB1131" s="400">
        <v>0.23095147725779025</v>
      </c>
      <c r="AC1131" s="404">
        <v>-1.3389307693146015</v>
      </c>
      <c r="AD1131" s="607" t="s">
        <v>62</v>
      </c>
      <c r="AE1131" s="401" t="s">
        <v>673</v>
      </c>
      <c r="AF1131" s="401" t="s">
        <v>1018</v>
      </c>
      <c r="AG1131" s="405" t="s">
        <v>1835</v>
      </c>
      <c r="AH1131" s="405" t="s">
        <v>218</v>
      </c>
      <c r="AI1131" s="405">
        <v>25000</v>
      </c>
      <c r="AJ1131" s="405">
        <v>25000</v>
      </c>
      <c r="AK1131" s="405">
        <v>5000</v>
      </c>
      <c r="AL1131" s="400">
        <v>8.0000000000000004E-4</v>
      </c>
      <c r="AM1131" s="400" t="s">
        <v>62</v>
      </c>
      <c r="AN1131" s="400" t="s">
        <v>1798</v>
      </c>
      <c r="AO1131" s="401" t="s">
        <v>1678</v>
      </c>
      <c r="AP1131" s="401" t="s">
        <v>1021</v>
      </c>
      <c r="AQ1131" s="407" t="s">
        <v>957</v>
      </c>
      <c r="AR1131" s="400">
        <v>1.3333333333333334E-4</v>
      </c>
      <c r="AS1131" s="400">
        <v>1.3333333333333334E-4</v>
      </c>
      <c r="AT1131" s="400"/>
      <c r="AX1131" s="226"/>
      <c r="AY1131" s="212"/>
      <c r="AZ1131" s="212"/>
      <c r="BA1131" s="212"/>
      <c r="BB1131" s="214"/>
      <c r="BC1131" s="212"/>
      <c r="BD1131" s="212"/>
      <c r="BE1131" s="212"/>
      <c r="BF1131" s="212"/>
      <c r="BG1131" s="214"/>
      <c r="BH1131" s="214"/>
      <c r="BI1131" s="227"/>
      <c r="BJ1131" s="227"/>
      <c r="BK1131" s="227"/>
      <c r="BL1131" s="214"/>
      <c r="BM1131" s="214"/>
      <c r="BN1131" s="214"/>
      <c r="BO1131" s="214"/>
      <c r="BP1131" s="214"/>
      <c r="BQ1131" s="214"/>
      <c r="BR1131" s="214"/>
      <c r="BS1131" s="214"/>
      <c r="BT1131" s="215"/>
      <c r="BU1131" s="216"/>
      <c r="BV1131" s="217"/>
      <c r="BW1131" s="213"/>
    </row>
    <row r="1132" spans="2:75" ht="15.75" customHeight="1">
      <c r="B1132" s="394" t="s">
        <v>1022</v>
      </c>
      <c r="C1132" s="395">
        <v>36498567000187</v>
      </c>
      <c r="D1132" s="396" t="s">
        <v>24</v>
      </c>
      <c r="E1132" s="396" t="s">
        <v>911</v>
      </c>
      <c r="F1132" s="396" t="s">
        <v>915</v>
      </c>
      <c r="G1132" s="397" t="s">
        <v>62</v>
      </c>
      <c r="H1132" s="397" t="s">
        <v>1183</v>
      </c>
      <c r="I1132" s="397" t="s">
        <v>62</v>
      </c>
      <c r="J1132" s="397"/>
      <c r="K1132" s="398" t="s">
        <v>81</v>
      </c>
      <c r="L1132" s="399"/>
      <c r="M1132" s="399" t="s">
        <v>1775</v>
      </c>
      <c r="N1132" s="398">
        <v>542407</v>
      </c>
      <c r="O1132" s="398" t="s">
        <v>1675</v>
      </c>
      <c r="P1132" s="402">
        <v>43998</v>
      </c>
      <c r="Q1132" s="403">
        <v>2841709.05</v>
      </c>
      <c r="R1132" s="403">
        <v>2891554.5593650797</v>
      </c>
      <c r="S1132" s="398">
        <v>93</v>
      </c>
      <c r="T1132" s="400">
        <v>6.5592877789339976E-2</v>
      </c>
      <c r="U1132" s="400">
        <v>0.84793193369041708</v>
      </c>
      <c r="V1132" s="400">
        <v>5.9608399686911007E-2</v>
      </c>
      <c r="W1132" s="400">
        <v>0.58436163164152266</v>
      </c>
      <c r="X1132" s="400">
        <v>0.11659989425615125</v>
      </c>
      <c r="Y1132" s="400">
        <v>0.88419817974530368</v>
      </c>
      <c r="Z1132" s="400" t="s">
        <v>1781</v>
      </c>
      <c r="AA1132" s="400" t="s">
        <v>1781</v>
      </c>
      <c r="AB1132" s="400">
        <v>5.76286169029133E-2</v>
      </c>
      <c r="AC1132" s="404">
        <v>-0.65220495393414024</v>
      </c>
      <c r="AD1132" s="607">
        <v>36016411000112</v>
      </c>
      <c r="AE1132" s="401" t="s">
        <v>734</v>
      </c>
      <c r="AF1132" s="401" t="s">
        <v>1018</v>
      </c>
      <c r="AG1132" s="405" t="s">
        <v>1835</v>
      </c>
      <c r="AH1132" s="405" t="s">
        <v>1019</v>
      </c>
      <c r="AI1132" s="405">
        <v>100</v>
      </c>
      <c r="AJ1132" s="405">
        <v>100</v>
      </c>
      <c r="AK1132" s="405">
        <v>100</v>
      </c>
      <c r="AL1132" s="400">
        <v>6.9999999999999993E-3</v>
      </c>
      <c r="AM1132" s="400">
        <v>0.1</v>
      </c>
      <c r="AN1132" s="400" t="s">
        <v>62</v>
      </c>
      <c r="AO1132" s="401" t="s">
        <v>1678</v>
      </c>
      <c r="AP1132" s="401" t="s">
        <v>24</v>
      </c>
      <c r="AQ1132" s="407" t="s">
        <v>966</v>
      </c>
      <c r="AR1132" s="400">
        <v>2.3E-3</v>
      </c>
      <c r="AS1132" s="400">
        <v>2.3E-3</v>
      </c>
      <c r="AT1132" s="400"/>
      <c r="AX1132" s="226"/>
      <c r="AY1132" s="212"/>
      <c r="AZ1132" s="212"/>
      <c r="BA1132" s="212"/>
      <c r="BB1132" s="214"/>
      <c r="BC1132" s="212"/>
      <c r="BD1132" s="212"/>
      <c r="BE1132" s="212"/>
      <c r="BF1132" s="212"/>
      <c r="BG1132" s="214"/>
      <c r="BH1132" s="214"/>
      <c r="BI1132" s="227"/>
      <c r="BJ1132" s="227"/>
      <c r="BK1132" s="227"/>
      <c r="BL1132" s="214"/>
      <c r="BM1132" s="214"/>
      <c r="BN1132" s="214"/>
      <c r="BO1132" s="214"/>
      <c r="BP1132" s="214"/>
      <c r="BQ1132" s="214"/>
      <c r="BR1132" s="214"/>
      <c r="BS1132" s="214"/>
      <c r="BT1132" s="215"/>
      <c r="BU1132" s="216"/>
      <c r="BV1132" s="217"/>
      <c r="BW1132" s="213"/>
    </row>
    <row r="1133" spans="2:75" ht="15.75" customHeight="1">
      <c r="B1133" s="394" t="s">
        <v>1158</v>
      </c>
      <c r="C1133" s="395">
        <v>15912241000184</v>
      </c>
      <c r="D1133" s="396" t="s">
        <v>27</v>
      </c>
      <c r="E1133" s="396" t="s">
        <v>903</v>
      </c>
      <c r="F1133" s="396"/>
      <c r="G1133" s="397"/>
      <c r="H1133" s="397" t="s">
        <v>1693</v>
      </c>
      <c r="I1133" s="397" t="s">
        <v>62</v>
      </c>
      <c r="J1133" s="397"/>
      <c r="K1133" s="398" t="s">
        <v>81</v>
      </c>
      <c r="L1133" s="399"/>
      <c r="M1133" s="399" t="s">
        <v>62</v>
      </c>
      <c r="N1133" s="398">
        <v>314153</v>
      </c>
      <c r="O1133" s="398" t="s">
        <v>1675</v>
      </c>
      <c r="P1133" s="402">
        <v>41155</v>
      </c>
      <c r="Q1133" s="403">
        <v>55645333.270000003</v>
      </c>
      <c r="R1133" s="403">
        <v>91181592.497420624</v>
      </c>
      <c r="S1133" s="398">
        <v>94</v>
      </c>
      <c r="T1133" s="400">
        <v>-0.17025672674032222</v>
      </c>
      <c r="U1133" s="400">
        <v>-2.2009419375129848</v>
      </c>
      <c r="V1133" s="400">
        <v>-0.32255624898886837</v>
      </c>
      <c r="W1133" s="400">
        <v>-3.1621297828046449</v>
      </c>
      <c r="X1133" s="400">
        <v>-0.31916264899976166</v>
      </c>
      <c r="Y1133" s="400">
        <v>-2.4202683466275174</v>
      </c>
      <c r="Z1133" s="400">
        <v>-0.18232144102213832</v>
      </c>
      <c r="AA1133" s="400">
        <v>-1.036374177241002</v>
      </c>
      <c r="AB1133" s="400">
        <v>0.19146256755564947</v>
      </c>
      <c r="AC1133" s="404">
        <v>-2.4445901063272819</v>
      </c>
      <c r="AD1133" s="607">
        <v>16565058000112</v>
      </c>
      <c r="AE1133" s="401" t="s">
        <v>107</v>
      </c>
      <c r="AF1133" s="401" t="s">
        <v>1018</v>
      </c>
      <c r="AG1133" s="405" t="s">
        <v>1835</v>
      </c>
      <c r="AH1133" s="405" t="s">
        <v>1024</v>
      </c>
      <c r="AI1133" s="405">
        <v>5000</v>
      </c>
      <c r="AJ1133" s="405">
        <v>5000</v>
      </c>
      <c r="AK1133" s="405">
        <v>5000</v>
      </c>
      <c r="AL1133" s="400">
        <v>7.4999999999999997E-3</v>
      </c>
      <c r="AM1133" s="400">
        <v>0.1</v>
      </c>
      <c r="AN1133" s="400" t="s">
        <v>1798</v>
      </c>
      <c r="AO1133" s="401" t="s">
        <v>1678</v>
      </c>
      <c r="AP1133" s="401" t="s">
        <v>1021</v>
      </c>
      <c r="AQ1133" s="407" t="s">
        <v>957</v>
      </c>
      <c r="AR1133" s="400">
        <v>6.0000000000000001E-3</v>
      </c>
      <c r="AS1133" s="400">
        <v>6.0000000000000001E-3</v>
      </c>
      <c r="AT1133" s="400"/>
      <c r="AX1133" s="226"/>
      <c r="AY1133" s="212"/>
      <c r="AZ1133" s="212"/>
      <c r="BA1133" s="212"/>
      <c r="BB1133" s="214"/>
      <c r="BC1133" s="212"/>
      <c r="BD1133" s="212"/>
      <c r="BE1133" s="212"/>
      <c r="BF1133" s="212"/>
      <c r="BG1133" s="214"/>
      <c r="BH1133" s="214"/>
      <c r="BI1133" s="227"/>
      <c r="BJ1133" s="227"/>
      <c r="BK1133" s="227"/>
      <c r="BL1133" s="214"/>
      <c r="BM1133" s="214"/>
      <c r="BN1133" s="214"/>
      <c r="BO1133" s="214"/>
      <c r="BP1133" s="214"/>
      <c r="BQ1133" s="214"/>
      <c r="BR1133" s="214"/>
      <c r="BS1133" s="214"/>
      <c r="BT1133" s="215"/>
      <c r="BU1133" s="216"/>
      <c r="BV1133" s="217"/>
      <c r="BW1133" s="213"/>
    </row>
    <row r="1134" spans="2:75" ht="15.75" customHeight="1">
      <c r="B1134" s="394" t="s">
        <v>430</v>
      </c>
      <c r="C1134" s="395">
        <v>37008385000143</v>
      </c>
      <c r="D1134" s="396" t="s">
        <v>24</v>
      </c>
      <c r="E1134" s="396" t="s">
        <v>912</v>
      </c>
      <c r="F1134" s="396" t="s">
        <v>915</v>
      </c>
      <c r="G1134" s="397" t="s">
        <v>62</v>
      </c>
      <c r="H1134" s="397" t="s">
        <v>1693</v>
      </c>
      <c r="I1134" s="397" t="s">
        <v>62</v>
      </c>
      <c r="J1134" s="397" t="s">
        <v>907</v>
      </c>
      <c r="K1134" s="398" t="s">
        <v>81</v>
      </c>
      <c r="L1134" s="399"/>
      <c r="M1134" s="399" t="s">
        <v>62</v>
      </c>
      <c r="N1134" s="398">
        <v>537764</v>
      </c>
      <c r="O1134" s="398" t="s">
        <v>1675</v>
      </c>
      <c r="P1134" s="402">
        <v>43971</v>
      </c>
      <c r="Q1134" s="403">
        <v>29626361.210000001</v>
      </c>
      <c r="R1134" s="403">
        <v>32820015.829523824</v>
      </c>
      <c r="S1134" s="398">
        <v>95</v>
      </c>
      <c r="T1134" s="400">
        <v>-4.7027864242204287E-2</v>
      </c>
      <c r="U1134" s="400">
        <v>-0.60793838002185263</v>
      </c>
      <c r="V1134" s="400">
        <v>4.9528986857509283E-2</v>
      </c>
      <c r="W1134" s="400">
        <v>0.48554968302497498</v>
      </c>
      <c r="X1134" s="400">
        <v>0.23270704034821099</v>
      </c>
      <c r="Y1134" s="400">
        <v>1.764659760649399</v>
      </c>
      <c r="Z1134" s="400" t="s">
        <v>1781</v>
      </c>
      <c r="AA1134" s="400" t="s">
        <v>1781</v>
      </c>
      <c r="AB1134" s="400">
        <v>0.26220568481661172</v>
      </c>
      <c r="AC1134" s="404">
        <v>-5.5783764745325856E-2</v>
      </c>
      <c r="AD1134" s="607" t="s">
        <v>62</v>
      </c>
      <c r="AE1134" s="401" t="s">
        <v>431</v>
      </c>
      <c r="AF1134" s="401" t="s">
        <v>1018</v>
      </c>
      <c r="AG1134" s="405" t="s">
        <v>1835</v>
      </c>
      <c r="AH1134" s="405" t="s">
        <v>1024</v>
      </c>
      <c r="AI1134" s="405">
        <v>10000</v>
      </c>
      <c r="AJ1134" s="405">
        <v>1000</v>
      </c>
      <c r="AK1134" s="405">
        <v>5000</v>
      </c>
      <c r="AL1134" s="400">
        <v>1.4999999999999999E-2</v>
      </c>
      <c r="AM1134" s="400">
        <v>0.2</v>
      </c>
      <c r="AN1134" s="400" t="s">
        <v>103</v>
      </c>
      <c r="AO1134" s="401" t="s">
        <v>1678</v>
      </c>
      <c r="AP1134" s="401" t="s">
        <v>24</v>
      </c>
      <c r="AQ1134" s="407" t="s">
        <v>966</v>
      </c>
      <c r="AR1134" s="400">
        <v>4.0000000000000001E-3</v>
      </c>
      <c r="AS1134" s="400">
        <v>4.0000000000000001E-3</v>
      </c>
      <c r="AT1134" s="400"/>
      <c r="AX1134" s="226"/>
      <c r="AY1134" s="212"/>
      <c r="AZ1134" s="212"/>
      <c r="BA1134" s="212"/>
      <c r="BB1134" s="214"/>
      <c r="BC1134" s="212"/>
      <c r="BD1134" s="212"/>
      <c r="BE1134" s="212"/>
      <c r="BF1134" s="212"/>
      <c r="BG1134" s="214"/>
      <c r="BH1134" s="214"/>
      <c r="BI1134" s="227"/>
      <c r="BJ1134" s="227"/>
      <c r="BK1134" s="227"/>
      <c r="BL1134" s="214"/>
      <c r="BM1134" s="214"/>
      <c r="BN1134" s="214"/>
      <c r="BO1134" s="214"/>
      <c r="BP1134" s="214"/>
      <c r="BQ1134" s="214"/>
      <c r="BR1134" s="214"/>
      <c r="BS1134" s="214"/>
      <c r="BT1134" s="215"/>
      <c r="BU1134" s="216"/>
      <c r="BV1134" s="217"/>
      <c r="BW1134" s="213"/>
    </row>
    <row r="1135" spans="2:75" ht="15.75" customHeight="1">
      <c r="B1135" s="394" t="s">
        <v>755</v>
      </c>
      <c r="C1135" s="395">
        <v>31353316000190</v>
      </c>
      <c r="D1135" s="396" t="s">
        <v>18</v>
      </c>
      <c r="E1135" s="396" t="s">
        <v>916</v>
      </c>
      <c r="F1135" s="396" t="s">
        <v>961</v>
      </c>
      <c r="G1135" s="397" t="s">
        <v>1048</v>
      </c>
      <c r="H1135" s="397" t="s">
        <v>62</v>
      </c>
      <c r="I1135" s="397"/>
      <c r="J1135" s="397" t="s">
        <v>904</v>
      </c>
      <c r="K1135" s="398" t="s">
        <v>81</v>
      </c>
      <c r="L1135" s="399"/>
      <c r="M1135" s="399" t="s">
        <v>62</v>
      </c>
      <c r="N1135" s="398">
        <v>488569</v>
      </c>
      <c r="O1135" s="398" t="s">
        <v>1675</v>
      </c>
      <c r="P1135" s="402">
        <v>43524</v>
      </c>
      <c r="Q1135" s="403">
        <v>10298983.16</v>
      </c>
      <c r="R1135" s="403">
        <v>10423082.839484131</v>
      </c>
      <c r="S1135" s="398">
        <v>121</v>
      </c>
      <c r="T1135" s="400">
        <v>9.0748571941776657E-2</v>
      </c>
      <c r="U1135" s="400">
        <v>1.1731245019217642</v>
      </c>
      <c r="V1135" s="400">
        <v>0.12420091518347287</v>
      </c>
      <c r="W1135" s="400">
        <v>1.217584263781561</v>
      </c>
      <c r="X1135" s="400">
        <v>0.17654074282416166</v>
      </c>
      <c r="Y1135" s="400">
        <v>1.3387405233240388</v>
      </c>
      <c r="Z1135" s="400">
        <v>0.22711795544944757</v>
      </c>
      <c r="AA1135" s="400">
        <v>1.2910120877500026</v>
      </c>
      <c r="AB1135" s="400">
        <v>1.4511157457170929E-3</v>
      </c>
      <c r="AC1135" s="404">
        <v>13.747118841563063</v>
      </c>
      <c r="AD1135" s="607" t="s">
        <v>62</v>
      </c>
      <c r="AE1135" s="401" t="s">
        <v>301</v>
      </c>
      <c r="AF1135" s="401" t="s">
        <v>1018</v>
      </c>
      <c r="AG1135" s="405" t="s">
        <v>1835</v>
      </c>
      <c r="AH1135" s="405" t="s">
        <v>1019</v>
      </c>
      <c r="AI1135" s="405">
        <v>5000</v>
      </c>
      <c r="AJ1135" s="405">
        <v>1000</v>
      </c>
      <c r="AK1135" s="405">
        <v>1000</v>
      </c>
      <c r="AL1135" s="400">
        <v>9.1999999999999998E-3</v>
      </c>
      <c r="AM1135" s="400">
        <v>0.2</v>
      </c>
      <c r="AN1135" s="400" t="s">
        <v>103</v>
      </c>
      <c r="AO1135" s="401" t="s">
        <v>1678</v>
      </c>
      <c r="AP1135" s="401" t="s">
        <v>24</v>
      </c>
      <c r="AQ1135" s="407" t="s">
        <v>969</v>
      </c>
      <c r="AR1135" s="400">
        <v>1.3493333333333332E-3</v>
      </c>
      <c r="AS1135" s="400">
        <v>1.3493333333333332E-3</v>
      </c>
      <c r="AT1135" s="400"/>
      <c r="AX1135" s="226"/>
      <c r="AY1135" s="212"/>
      <c r="AZ1135" s="212"/>
      <c r="BA1135" s="212"/>
      <c r="BB1135" s="214"/>
      <c r="BC1135" s="212"/>
      <c r="BD1135" s="212"/>
      <c r="BE1135" s="212"/>
      <c r="BF1135" s="212"/>
      <c r="BG1135" s="214"/>
      <c r="BH1135" s="214"/>
      <c r="BI1135" s="227"/>
      <c r="BJ1135" s="227"/>
      <c r="BK1135" s="227"/>
      <c r="BL1135" s="214"/>
      <c r="BM1135" s="214"/>
      <c r="BN1135" s="214"/>
      <c r="BO1135" s="214"/>
      <c r="BP1135" s="214"/>
      <c r="BQ1135" s="214"/>
      <c r="BR1135" s="214"/>
      <c r="BS1135" s="214"/>
      <c r="BT1135" s="215"/>
      <c r="BU1135" s="216"/>
      <c r="BV1135" s="217"/>
      <c r="BW1135" s="213"/>
    </row>
    <row r="1136" spans="2:75" ht="15.75" customHeight="1">
      <c r="B1136" s="394" t="s">
        <v>758</v>
      </c>
      <c r="C1136" s="395">
        <v>41574684000112</v>
      </c>
      <c r="D1136" s="396" t="s">
        <v>18</v>
      </c>
      <c r="E1136" s="396" t="s">
        <v>916</v>
      </c>
      <c r="F1136" s="396" t="s">
        <v>961</v>
      </c>
      <c r="G1136" s="397" t="s">
        <v>1048</v>
      </c>
      <c r="H1136" s="397" t="s">
        <v>62</v>
      </c>
      <c r="I1136" s="397" t="s">
        <v>1658</v>
      </c>
      <c r="J1136" s="397" t="s">
        <v>988</v>
      </c>
      <c r="K1136" s="398" t="s">
        <v>81</v>
      </c>
      <c r="L1136" s="399"/>
      <c r="M1136" s="399" t="s">
        <v>62</v>
      </c>
      <c r="N1136" s="398">
        <v>592528</v>
      </c>
      <c r="O1136" s="398" t="s">
        <v>1675</v>
      </c>
      <c r="P1136" s="402">
        <v>44341</v>
      </c>
      <c r="Q1136" s="403">
        <v>134163431.03</v>
      </c>
      <c r="R1136" s="403">
        <v>104980421.97444439</v>
      </c>
      <c r="S1136" s="398">
        <v>121</v>
      </c>
      <c r="T1136" s="400">
        <v>0.10611057408935509</v>
      </c>
      <c r="U1136" s="400">
        <v>1.3717121020601053</v>
      </c>
      <c r="V1136" s="400">
        <v>0.14720190470657246</v>
      </c>
      <c r="W1136" s="400">
        <v>1.4430708703283803</v>
      </c>
      <c r="X1136" s="400" t="s">
        <v>1781</v>
      </c>
      <c r="Y1136" s="400" t="s">
        <v>1781</v>
      </c>
      <c r="Z1136" s="400" t="s">
        <v>1781</v>
      </c>
      <c r="AA1136" s="400" t="s">
        <v>1781</v>
      </c>
      <c r="AB1136" s="400">
        <v>1.5449867240191007E-3</v>
      </c>
      <c r="AC1136" s="404">
        <v>26.027661641726112</v>
      </c>
      <c r="AD1136" s="607" t="s">
        <v>62</v>
      </c>
      <c r="AE1136" s="401" t="s">
        <v>301</v>
      </c>
      <c r="AF1136" s="401" t="s">
        <v>1018</v>
      </c>
      <c r="AG1136" s="405" t="s">
        <v>1835</v>
      </c>
      <c r="AH1136" s="405" t="s">
        <v>1019</v>
      </c>
      <c r="AI1136" s="405">
        <v>1000</v>
      </c>
      <c r="AJ1136" s="405">
        <v>100</v>
      </c>
      <c r="AK1136" s="405">
        <v>1000</v>
      </c>
      <c r="AL1136" s="400">
        <v>0.01</v>
      </c>
      <c r="AM1136" s="400">
        <v>0.15</v>
      </c>
      <c r="AN1136" s="400" t="s">
        <v>62</v>
      </c>
      <c r="AO1136" s="401" t="s">
        <v>1678</v>
      </c>
      <c r="AP1136" s="401" t="s">
        <v>24</v>
      </c>
      <c r="AQ1136" s="407" t="s">
        <v>969</v>
      </c>
      <c r="AR1136" s="400">
        <v>2.1333333333333334E-3</v>
      </c>
      <c r="AS1136" s="400">
        <v>2.1333333333333334E-3</v>
      </c>
      <c r="AT1136" s="400"/>
      <c r="AX1136" s="226"/>
      <c r="AY1136" s="212"/>
      <c r="AZ1136" s="212"/>
      <c r="BA1136" s="212"/>
      <c r="BB1136" s="214"/>
      <c r="BC1136" s="212"/>
      <c r="BD1136" s="212"/>
      <c r="BE1136" s="212"/>
      <c r="BF1136" s="212"/>
      <c r="BG1136" s="214"/>
      <c r="BH1136" s="214"/>
      <c r="BI1136" s="227"/>
      <c r="BJ1136" s="227"/>
      <c r="BK1136" s="227"/>
      <c r="BL1136" s="214"/>
      <c r="BM1136" s="214"/>
      <c r="BN1136" s="214"/>
      <c r="BO1136" s="214"/>
      <c r="BP1136" s="214"/>
      <c r="BQ1136" s="214"/>
      <c r="BR1136" s="214"/>
      <c r="BS1136" s="214"/>
      <c r="BT1136" s="215"/>
      <c r="BU1136" s="216"/>
      <c r="BV1136" s="217"/>
      <c r="BW1136" s="213"/>
    </row>
    <row r="1137" spans="2:75" ht="15.75" customHeight="1">
      <c r="B1137" s="394" t="s">
        <v>362</v>
      </c>
      <c r="C1137" s="395">
        <v>29720571000182</v>
      </c>
      <c r="D1137" s="396" t="s">
        <v>27</v>
      </c>
      <c r="E1137" s="396" t="s">
        <v>31</v>
      </c>
      <c r="F1137" s="396" t="s">
        <v>32</v>
      </c>
      <c r="G1137" s="397"/>
      <c r="H1137" s="397" t="s">
        <v>62</v>
      </c>
      <c r="I1137" s="397" t="s">
        <v>62</v>
      </c>
      <c r="J1137" s="397" t="s">
        <v>988</v>
      </c>
      <c r="K1137" s="398" t="s">
        <v>81</v>
      </c>
      <c r="L1137" s="399"/>
      <c r="M1137" s="399" t="s">
        <v>1775</v>
      </c>
      <c r="N1137" s="398">
        <v>484768</v>
      </c>
      <c r="O1137" s="398" t="s">
        <v>1675</v>
      </c>
      <c r="P1137" s="402">
        <v>43193</v>
      </c>
      <c r="Q1137" s="403">
        <v>225416341.66999999</v>
      </c>
      <c r="R1137" s="403">
        <v>185423970.75821432</v>
      </c>
      <c r="S1137" s="398">
        <v>121</v>
      </c>
      <c r="T1137" s="400">
        <v>0.13149037438503686</v>
      </c>
      <c r="U1137" s="400">
        <v>1.6998017341465252</v>
      </c>
      <c r="V1137" s="400">
        <v>0.21047650385895733</v>
      </c>
      <c r="W1137" s="400">
        <v>2.0633735155320911</v>
      </c>
      <c r="X1137" s="400">
        <v>0.39694538508590815</v>
      </c>
      <c r="Y1137" s="400">
        <v>3.0101089644233761</v>
      </c>
      <c r="Z1137" s="400">
        <v>0.58722263119793783</v>
      </c>
      <c r="AA1137" s="400">
        <v>3.3379638064135433</v>
      </c>
      <c r="AB1137" s="400">
        <v>1.8859296013212394E-2</v>
      </c>
      <c r="AC1137" s="404">
        <v>4.990118646901295</v>
      </c>
      <c r="AD1137" s="607" t="s">
        <v>62</v>
      </c>
      <c r="AE1137" s="401" t="s">
        <v>363</v>
      </c>
      <c r="AF1137" s="401" t="s">
        <v>1302</v>
      </c>
      <c r="AG1137" s="405" t="s">
        <v>1302</v>
      </c>
      <c r="AH1137" s="405" t="s">
        <v>1019</v>
      </c>
      <c r="AI1137" s="405">
        <v>10000</v>
      </c>
      <c r="AJ1137" s="405">
        <v>1000</v>
      </c>
      <c r="AK1137" s="405">
        <v>10000</v>
      </c>
      <c r="AL1137" s="400">
        <v>1.6E-2</v>
      </c>
      <c r="AM1137" s="400">
        <v>0.2</v>
      </c>
      <c r="AN1137" s="400" t="s">
        <v>1086</v>
      </c>
      <c r="AO1137" s="401" t="s">
        <v>1678</v>
      </c>
      <c r="AP1137" s="401" t="s">
        <v>24</v>
      </c>
      <c r="AQ1137" s="407" t="s">
        <v>966</v>
      </c>
      <c r="AR1137" s="400">
        <v>3.1999999999999997E-3</v>
      </c>
      <c r="AS1137" s="400">
        <v>3.1999999999999997E-3</v>
      </c>
      <c r="AT1137" s="400"/>
      <c r="AX1137" s="226"/>
      <c r="AY1137" s="212"/>
      <c r="AZ1137" s="212"/>
      <c r="BA1137" s="212"/>
      <c r="BB1137" s="214"/>
      <c r="BC1137" s="212"/>
      <c r="BD1137" s="212"/>
      <c r="BE1137" s="212"/>
      <c r="BF1137" s="212"/>
      <c r="BG1137" s="214"/>
      <c r="BH1137" s="214"/>
      <c r="BI1137" s="227"/>
      <c r="BJ1137" s="227"/>
      <c r="BK1137" s="227"/>
      <c r="BL1137" s="214"/>
      <c r="BM1137" s="214"/>
      <c r="BN1137" s="214"/>
      <c r="BO1137" s="214"/>
      <c r="BP1137" s="214"/>
      <c r="BQ1137" s="214"/>
      <c r="BR1137" s="214"/>
      <c r="BS1137" s="214"/>
      <c r="BT1137" s="215"/>
      <c r="BU1137" s="216"/>
      <c r="BV1137" s="217"/>
      <c r="BW1137" s="213"/>
    </row>
    <row r="1138" spans="2:75" ht="15.75" customHeight="1">
      <c r="B1138" s="394" t="s">
        <v>152</v>
      </c>
      <c r="C1138" s="395">
        <v>31848209000133</v>
      </c>
      <c r="D1138" s="396" t="s">
        <v>24</v>
      </c>
      <c r="E1138" s="396" t="s">
        <v>911</v>
      </c>
      <c r="F1138" s="396" t="s">
        <v>915</v>
      </c>
      <c r="G1138" s="397" t="s">
        <v>62</v>
      </c>
      <c r="H1138" s="397" t="s">
        <v>1692</v>
      </c>
      <c r="I1138" s="397" t="s">
        <v>62</v>
      </c>
      <c r="J1138" s="397"/>
      <c r="K1138" s="398" t="s">
        <v>81</v>
      </c>
      <c r="L1138" s="399"/>
      <c r="M1138" s="399" t="s">
        <v>62</v>
      </c>
      <c r="N1138" s="398">
        <v>494747</v>
      </c>
      <c r="O1138" s="398" t="s">
        <v>1675</v>
      </c>
      <c r="P1138" s="402">
        <v>43560</v>
      </c>
      <c r="Q1138" s="403">
        <v>33638931.539999999</v>
      </c>
      <c r="R1138" s="403">
        <v>48668635.234722219</v>
      </c>
      <c r="S1138" s="398">
        <v>121</v>
      </c>
      <c r="T1138" s="400">
        <v>6.9805890790207048E-2</v>
      </c>
      <c r="U1138" s="400">
        <v>0.90239437505426667</v>
      </c>
      <c r="V1138" s="400">
        <v>0.11523754069599712</v>
      </c>
      <c r="W1138" s="400">
        <v>1.1297132226526803</v>
      </c>
      <c r="X1138" s="400">
        <v>0.21022952897328917</v>
      </c>
      <c r="Y1138" s="400">
        <v>1.5942087086162902</v>
      </c>
      <c r="Z1138" s="400">
        <v>0.42857134560128562</v>
      </c>
      <c r="AA1138" s="400">
        <v>2.4361384661975629</v>
      </c>
      <c r="AB1138" s="400">
        <v>2.5630517289940955E-2</v>
      </c>
      <c r="AC1138" s="404">
        <v>0.47854705729517744</v>
      </c>
      <c r="AD1138" s="607" t="s">
        <v>62</v>
      </c>
      <c r="AE1138" s="401" t="s">
        <v>153</v>
      </c>
      <c r="AF1138" s="401" t="s">
        <v>1072</v>
      </c>
      <c r="AG1138" s="405" t="s">
        <v>1837</v>
      </c>
      <c r="AH1138" s="405" t="s">
        <v>1019</v>
      </c>
      <c r="AI1138" s="405" t="s">
        <v>1797</v>
      </c>
      <c r="AJ1138" s="405" t="s">
        <v>1797</v>
      </c>
      <c r="AK1138" s="405" t="s">
        <v>1797</v>
      </c>
      <c r="AL1138" s="400">
        <v>0.02</v>
      </c>
      <c r="AM1138" s="400">
        <v>0.2</v>
      </c>
      <c r="AN1138" s="400" t="s">
        <v>103</v>
      </c>
      <c r="AO1138" s="401" t="s">
        <v>1678</v>
      </c>
      <c r="AP1138" s="401" t="s">
        <v>24</v>
      </c>
      <c r="AQ1138" s="407" t="s">
        <v>996</v>
      </c>
      <c r="AR1138" s="400">
        <v>6.6666666666666662E-3</v>
      </c>
      <c r="AS1138" s="400">
        <v>6.6666666666666662E-3</v>
      </c>
      <c r="AT1138" s="400"/>
      <c r="AX1138" s="226"/>
      <c r="AY1138" s="212"/>
      <c r="AZ1138" s="212"/>
      <c r="BA1138" s="212"/>
      <c r="BB1138" s="214"/>
      <c r="BC1138" s="212"/>
      <c r="BD1138" s="212"/>
      <c r="BE1138" s="212"/>
      <c r="BF1138" s="212"/>
      <c r="BG1138" s="214"/>
      <c r="BH1138" s="214"/>
      <c r="BI1138" s="227"/>
      <c r="BJ1138" s="227"/>
      <c r="BK1138" s="227"/>
      <c r="BL1138" s="214"/>
      <c r="BM1138" s="214"/>
      <c r="BN1138" s="214"/>
      <c r="BO1138" s="214"/>
      <c r="BP1138" s="214"/>
      <c r="BQ1138" s="214"/>
      <c r="BR1138" s="214"/>
      <c r="BS1138" s="214"/>
      <c r="BT1138" s="215"/>
      <c r="BU1138" s="216"/>
      <c r="BV1138" s="217"/>
      <c r="BW1138" s="213"/>
    </row>
    <row r="1139" spans="2:75" ht="15.75" customHeight="1">
      <c r="B1139" s="394" t="s">
        <v>1193</v>
      </c>
      <c r="C1139" s="395">
        <v>39281097000193</v>
      </c>
      <c r="D1139" s="396" t="s">
        <v>24</v>
      </c>
      <c r="E1139" s="396" t="s">
        <v>911</v>
      </c>
      <c r="F1139" s="396" t="s">
        <v>915</v>
      </c>
      <c r="G1139" s="397" t="s">
        <v>62</v>
      </c>
      <c r="H1139" s="397" t="s">
        <v>1692</v>
      </c>
      <c r="I1139" s="397" t="s">
        <v>62</v>
      </c>
      <c r="J1139" s="397"/>
      <c r="K1139" s="398" t="s">
        <v>81</v>
      </c>
      <c r="L1139" s="399"/>
      <c r="M1139" s="399" t="s">
        <v>1775</v>
      </c>
      <c r="N1139" s="398">
        <v>558885</v>
      </c>
      <c r="O1139" s="398" t="s">
        <v>1675</v>
      </c>
      <c r="P1139" s="402">
        <v>44134</v>
      </c>
      <c r="Q1139" s="403">
        <v>9636137.8200000003</v>
      </c>
      <c r="R1139" s="403">
        <v>8991444.0489285681</v>
      </c>
      <c r="S1139" s="398">
        <v>121</v>
      </c>
      <c r="T1139" s="400">
        <v>3.0263496022392422E-2</v>
      </c>
      <c r="U1139" s="400">
        <v>0.3912221199520215</v>
      </c>
      <c r="V1139" s="400">
        <v>5.5223231318114463E-2</v>
      </c>
      <c r="W1139" s="400">
        <v>0.54137231878507586</v>
      </c>
      <c r="X1139" s="400" t="s">
        <v>1781</v>
      </c>
      <c r="Y1139" s="400" t="s">
        <v>1781</v>
      </c>
      <c r="Z1139" s="400" t="s">
        <v>1781</v>
      </c>
      <c r="AA1139" s="400" t="s">
        <v>1781</v>
      </c>
      <c r="AB1139" s="400">
        <v>3.0352986794339284E-2</v>
      </c>
      <c r="AC1139" s="404">
        <v>-1.4146394531870381</v>
      </c>
      <c r="AD1139" s="607">
        <v>39363097000132</v>
      </c>
      <c r="AE1139" s="401" t="s">
        <v>107</v>
      </c>
      <c r="AF1139" s="401" t="s">
        <v>1018</v>
      </c>
      <c r="AG1139" s="405" t="s">
        <v>1835</v>
      </c>
      <c r="AH1139" s="405" t="s">
        <v>1035</v>
      </c>
      <c r="AI1139" s="405">
        <v>50000</v>
      </c>
      <c r="AJ1139" s="405">
        <v>50000</v>
      </c>
      <c r="AK1139" s="405">
        <v>50000</v>
      </c>
      <c r="AL1139" s="400">
        <v>5.0000000000000001E-3</v>
      </c>
      <c r="AM1139" s="400" t="s">
        <v>62</v>
      </c>
      <c r="AN1139" s="400" t="s">
        <v>62</v>
      </c>
      <c r="AO1139" s="401" t="s">
        <v>1678</v>
      </c>
      <c r="AP1139" s="401" t="s">
        <v>24</v>
      </c>
      <c r="AQ1139" s="407" t="s">
        <v>977</v>
      </c>
      <c r="AR1139" s="400">
        <v>3.3333333333333331E-3</v>
      </c>
      <c r="AS1139" s="400">
        <v>3.3333333333333331E-3</v>
      </c>
      <c r="AT1139" s="400"/>
      <c r="AX1139" s="226"/>
      <c r="AY1139" s="212"/>
      <c r="AZ1139" s="212"/>
      <c r="BA1139" s="212"/>
      <c r="BB1139" s="214"/>
      <c r="BC1139" s="212"/>
      <c r="BD1139" s="212"/>
      <c r="BE1139" s="212"/>
      <c r="BF1139" s="212"/>
      <c r="BG1139" s="214"/>
      <c r="BH1139" s="214"/>
      <c r="BI1139" s="227"/>
      <c r="BJ1139" s="227"/>
      <c r="BK1139" s="227"/>
      <c r="BL1139" s="214"/>
      <c r="BM1139" s="214"/>
      <c r="BN1139" s="214"/>
      <c r="BO1139" s="214"/>
      <c r="BP1139" s="214"/>
      <c r="BQ1139" s="214"/>
      <c r="BR1139" s="214"/>
      <c r="BS1139" s="214"/>
      <c r="BT1139" s="215"/>
      <c r="BU1139" s="216"/>
      <c r="BV1139" s="217"/>
      <c r="BW1139" s="213"/>
    </row>
    <row r="1140" spans="2:75" ht="15.75" customHeight="1">
      <c r="B1140" s="394" t="s">
        <v>1813</v>
      </c>
      <c r="C1140" s="395">
        <v>12809201000113</v>
      </c>
      <c r="D1140" s="396" t="s">
        <v>24</v>
      </c>
      <c r="E1140" s="396" t="s">
        <v>911</v>
      </c>
      <c r="F1140" s="396" t="s">
        <v>915</v>
      </c>
      <c r="G1140" s="397" t="s">
        <v>62</v>
      </c>
      <c r="H1140" s="397" t="s">
        <v>1693</v>
      </c>
      <c r="I1140" s="397" t="s">
        <v>62</v>
      </c>
      <c r="J1140" s="397" t="s">
        <v>907</v>
      </c>
      <c r="K1140" s="398" t="s">
        <v>81</v>
      </c>
      <c r="L1140" s="399"/>
      <c r="M1140" s="399" t="s">
        <v>1775</v>
      </c>
      <c r="N1140" s="398">
        <v>263486</v>
      </c>
      <c r="O1140" s="398" t="s">
        <v>1678</v>
      </c>
      <c r="P1140" s="402">
        <v>40513</v>
      </c>
      <c r="Q1140" s="403">
        <v>2971098406.5999999</v>
      </c>
      <c r="R1140" s="403">
        <v>2522458969.1837339</v>
      </c>
      <c r="S1140" s="398">
        <v>121</v>
      </c>
      <c r="T1140" s="400">
        <v>0.40247498650517444</v>
      </c>
      <c r="U1140" s="400">
        <v>5.2028727061708491</v>
      </c>
      <c r="V1140" s="400">
        <v>0.57934673812714865</v>
      </c>
      <c r="W1140" s="400">
        <v>5.6795352157812404</v>
      </c>
      <c r="X1140" s="400">
        <v>0.81104307429972611</v>
      </c>
      <c r="Y1140" s="400">
        <v>6.1502869669456928</v>
      </c>
      <c r="Z1140" s="400">
        <v>0.98033363629301551</v>
      </c>
      <c r="AA1140" s="400">
        <v>5.5725342013476471</v>
      </c>
      <c r="AB1140" s="400">
        <v>0.19479193613858659</v>
      </c>
      <c r="AC1140" s="404">
        <v>1.9409022306114228</v>
      </c>
      <c r="AD1140" s="607">
        <v>12808980000132</v>
      </c>
      <c r="AE1140" s="401" t="s">
        <v>625</v>
      </c>
      <c r="AF1140" s="401" t="s">
        <v>1023</v>
      </c>
      <c r="AG1140" s="405" t="s">
        <v>96</v>
      </c>
      <c r="AH1140" s="405" t="s">
        <v>1035</v>
      </c>
      <c r="AI1140" s="405">
        <v>1000000</v>
      </c>
      <c r="AJ1140" s="405">
        <v>0</v>
      </c>
      <c r="AK1140" s="405">
        <v>0</v>
      </c>
      <c r="AL1140" s="400">
        <v>6.9999999999999993E-3</v>
      </c>
      <c r="AM1140" s="400">
        <v>0.2</v>
      </c>
      <c r="AN1140" s="400" t="s">
        <v>103</v>
      </c>
      <c r="AO1140" s="401" t="s">
        <v>1678</v>
      </c>
      <c r="AP1140" s="401" t="s">
        <v>24</v>
      </c>
      <c r="AQ1140" s="407" t="s">
        <v>977</v>
      </c>
      <c r="AR1140" s="400" t="s">
        <v>62</v>
      </c>
      <c r="AS1140" s="400" t="s">
        <v>62</v>
      </c>
      <c r="AT1140" s="400"/>
      <c r="AX1140" s="226"/>
      <c r="AY1140" s="212"/>
      <c r="AZ1140" s="212"/>
      <c r="BA1140" s="212"/>
      <c r="BB1140" s="214"/>
      <c r="BC1140" s="212"/>
      <c r="BD1140" s="212"/>
      <c r="BE1140" s="212"/>
      <c r="BF1140" s="212"/>
      <c r="BG1140" s="214"/>
      <c r="BH1140" s="214"/>
      <c r="BI1140" s="227"/>
      <c r="BJ1140" s="227"/>
      <c r="BK1140" s="227"/>
      <c r="BL1140" s="214"/>
      <c r="BM1140" s="214"/>
      <c r="BN1140" s="214"/>
      <c r="BO1140" s="214"/>
      <c r="BP1140" s="214"/>
      <c r="BQ1140" s="214"/>
      <c r="BR1140" s="214"/>
      <c r="BS1140" s="214"/>
      <c r="BT1140" s="215"/>
      <c r="BU1140" s="216"/>
      <c r="BV1140" s="217"/>
      <c r="BW1140" s="213"/>
    </row>
    <row r="1141" spans="2:75" ht="15.75" customHeight="1">
      <c r="B1141" s="394" t="s">
        <v>1247</v>
      </c>
      <c r="C1141" s="395">
        <v>22652091000182</v>
      </c>
      <c r="D1141" s="396" t="s">
        <v>18</v>
      </c>
      <c r="E1141" s="396" t="s">
        <v>916</v>
      </c>
      <c r="F1141" s="396" t="s">
        <v>970</v>
      </c>
      <c r="G1141" s="397" t="s">
        <v>1048</v>
      </c>
      <c r="H1141" s="397" t="s">
        <v>62</v>
      </c>
      <c r="I1141" s="397" t="s">
        <v>1658</v>
      </c>
      <c r="J1141" s="397" t="s">
        <v>904</v>
      </c>
      <c r="K1141" s="398" t="s">
        <v>81</v>
      </c>
      <c r="L1141" s="399"/>
      <c r="M1141" s="399" t="s">
        <v>62</v>
      </c>
      <c r="N1141" s="398">
        <v>412112</v>
      </c>
      <c r="O1141" s="398" t="s">
        <v>1675</v>
      </c>
      <c r="P1141" s="402">
        <v>42354</v>
      </c>
      <c r="Q1141" s="403">
        <v>1591951921.1900001</v>
      </c>
      <c r="R1141" s="403">
        <v>1253408783.1605954</v>
      </c>
      <c r="S1141" s="398">
        <v>121</v>
      </c>
      <c r="T1141" s="400">
        <v>0.1014433731350044</v>
      </c>
      <c r="U1141" s="400">
        <v>1.3113782843725468</v>
      </c>
      <c r="V1141" s="400">
        <v>0.15493056295190999</v>
      </c>
      <c r="W1141" s="400">
        <v>1.5188375637200309</v>
      </c>
      <c r="X1141" s="400">
        <v>0.28598456047970067</v>
      </c>
      <c r="Y1141" s="400">
        <v>2.1686728742300896</v>
      </c>
      <c r="Z1141" s="400">
        <v>0.39950221548749987</v>
      </c>
      <c r="AA1141" s="400">
        <v>2.2709001067600232</v>
      </c>
      <c r="AB1141" s="400">
        <v>3.2111891198131383E-3</v>
      </c>
      <c r="AC1141" s="404">
        <v>14.615911899718048</v>
      </c>
      <c r="AD1141" s="607" t="s">
        <v>62</v>
      </c>
      <c r="AE1141" s="401" t="s">
        <v>301</v>
      </c>
      <c r="AF1141" s="401" t="s">
        <v>1018</v>
      </c>
      <c r="AG1141" s="405" t="s">
        <v>1835</v>
      </c>
      <c r="AH1141" s="405" t="s">
        <v>1019</v>
      </c>
      <c r="AI1141" s="405">
        <v>1000</v>
      </c>
      <c r="AJ1141" s="405">
        <v>100</v>
      </c>
      <c r="AK1141" s="405">
        <v>1000</v>
      </c>
      <c r="AL1141" s="400">
        <v>0.01</v>
      </c>
      <c r="AM1141" s="400" t="s">
        <v>62</v>
      </c>
      <c r="AN1141" s="400" t="s">
        <v>193</v>
      </c>
      <c r="AO1141" s="401" t="s">
        <v>1678</v>
      </c>
      <c r="AP1141" s="401" t="s">
        <v>24</v>
      </c>
      <c r="AQ1141" s="407" t="s">
        <v>969</v>
      </c>
      <c r="AR1141" s="400">
        <v>3.0000000000000001E-3</v>
      </c>
      <c r="AS1141" s="400">
        <v>3.0000000000000001E-3</v>
      </c>
      <c r="AT1141" s="400"/>
      <c r="AX1141" s="226"/>
      <c r="AY1141" s="212"/>
      <c r="AZ1141" s="212"/>
      <c r="BA1141" s="212"/>
      <c r="BB1141" s="214"/>
      <c r="BC1141" s="212"/>
      <c r="BD1141" s="212"/>
      <c r="BE1141" s="212"/>
      <c r="BF1141" s="212"/>
      <c r="BG1141" s="214"/>
      <c r="BH1141" s="214"/>
      <c r="BI1141" s="227"/>
      <c r="BJ1141" s="227"/>
      <c r="BK1141" s="227"/>
      <c r="BL1141" s="214"/>
      <c r="BM1141" s="214"/>
      <c r="BN1141" s="214"/>
      <c r="BO1141" s="214"/>
      <c r="BP1141" s="214"/>
      <c r="BQ1141" s="214"/>
      <c r="BR1141" s="214"/>
      <c r="BS1141" s="214"/>
      <c r="BT1141" s="215"/>
      <c r="BU1141" s="216"/>
      <c r="BV1141" s="217"/>
      <c r="BW1141" s="213"/>
    </row>
    <row r="1142" spans="2:75" ht="15.75" customHeight="1">
      <c r="B1142" s="394" t="s">
        <v>1234</v>
      </c>
      <c r="C1142" s="395">
        <v>38948507000144</v>
      </c>
      <c r="D1142" s="396" t="s">
        <v>27</v>
      </c>
      <c r="E1142" s="396" t="s">
        <v>903</v>
      </c>
      <c r="F1142" s="396" t="s">
        <v>1671</v>
      </c>
      <c r="G1142" s="397"/>
      <c r="H1142" s="397" t="s">
        <v>62</v>
      </c>
      <c r="I1142" s="397" t="s">
        <v>62</v>
      </c>
      <c r="J1142" s="397" t="s">
        <v>904</v>
      </c>
      <c r="K1142" s="398" t="s">
        <v>81</v>
      </c>
      <c r="L1142" s="399"/>
      <c r="M1142" s="399" t="s">
        <v>1775</v>
      </c>
      <c r="N1142" s="398">
        <v>558907</v>
      </c>
      <c r="O1142" s="398" t="s">
        <v>1675</v>
      </c>
      <c r="P1142" s="402">
        <v>44134</v>
      </c>
      <c r="Q1142" s="403">
        <v>9171405.2899999991</v>
      </c>
      <c r="R1142" s="403">
        <v>11982373.347460322</v>
      </c>
      <c r="S1142" s="398">
        <v>122</v>
      </c>
      <c r="T1142" s="400">
        <v>-0.10905011277256604</v>
      </c>
      <c r="U1142" s="400">
        <v>-1.4097120923611548</v>
      </c>
      <c r="V1142" s="400">
        <v>-0.33319062378577702</v>
      </c>
      <c r="W1142" s="400">
        <v>-3.2663822143486776</v>
      </c>
      <c r="X1142" s="400" t="s">
        <v>1781</v>
      </c>
      <c r="Y1142" s="400" t="s">
        <v>1781</v>
      </c>
      <c r="Z1142" s="400" t="s">
        <v>1781</v>
      </c>
      <c r="AA1142" s="400" t="s">
        <v>1781</v>
      </c>
      <c r="AB1142" s="400">
        <v>0.27020566091368164</v>
      </c>
      <c r="AC1142" s="404">
        <v>-1.7234151127700654</v>
      </c>
      <c r="AD1142" s="607">
        <v>18872811000148</v>
      </c>
      <c r="AE1142" s="401" t="s">
        <v>107</v>
      </c>
      <c r="AF1142" s="401" t="s">
        <v>1018</v>
      </c>
      <c r="AG1142" s="405" t="s">
        <v>1835</v>
      </c>
      <c r="AH1142" s="405" t="s">
        <v>1019</v>
      </c>
      <c r="AI1142" s="405">
        <v>0</v>
      </c>
      <c r="AJ1142" s="405">
        <v>0</v>
      </c>
      <c r="AK1142" s="405">
        <v>0</v>
      </c>
      <c r="AL1142" s="400">
        <v>5.0000000000000001E-3</v>
      </c>
      <c r="AM1142" s="400">
        <v>0.05</v>
      </c>
      <c r="AN1142" s="400" t="s">
        <v>62</v>
      </c>
      <c r="AO1142" s="401" t="s">
        <v>1678</v>
      </c>
      <c r="AP1142" s="401" t="s">
        <v>1021</v>
      </c>
      <c r="AQ1142" s="407" t="s">
        <v>957</v>
      </c>
      <c r="AR1142" s="400">
        <v>3.3333333333333331E-3</v>
      </c>
      <c r="AS1142" s="400">
        <v>3.3333333333333331E-3</v>
      </c>
      <c r="AT1142" s="400"/>
      <c r="AW1142" s="226"/>
      <c r="AX1142" s="226"/>
      <c r="AY1142" s="212"/>
      <c r="AZ1142" s="212"/>
      <c r="BA1142" s="212"/>
      <c r="BB1142" s="214"/>
      <c r="BC1142" s="212"/>
      <c r="BD1142" s="212"/>
      <c r="BE1142" s="212"/>
      <c r="BF1142" s="212"/>
      <c r="BG1142" s="214"/>
      <c r="BH1142" s="214"/>
      <c r="BI1142" s="227"/>
      <c r="BJ1142" s="227"/>
      <c r="BK1142" s="227"/>
      <c r="BL1142" s="249"/>
      <c r="BM1142" s="214"/>
      <c r="BN1142" s="214"/>
      <c r="BO1142" s="214"/>
      <c r="BP1142" s="214"/>
      <c r="BQ1142" s="214"/>
      <c r="BR1142" s="214"/>
      <c r="BS1142" s="214"/>
      <c r="BT1142" s="215"/>
      <c r="BU1142" s="216"/>
      <c r="BV1142" s="217"/>
      <c r="BW1142" s="213"/>
    </row>
    <row r="1143" spans="2:75" ht="15.75" customHeight="1">
      <c r="B1143" s="394" t="s">
        <v>631</v>
      </c>
      <c r="C1143" s="395">
        <v>19727078000130</v>
      </c>
      <c r="D1143" s="396" t="s">
        <v>27</v>
      </c>
      <c r="E1143" s="396" t="s">
        <v>903</v>
      </c>
      <c r="F1143" s="396"/>
      <c r="G1143" s="397"/>
      <c r="H1143" s="397" t="s">
        <v>62</v>
      </c>
      <c r="I1143" s="397" t="s">
        <v>62</v>
      </c>
      <c r="J1143" s="397" t="s">
        <v>904</v>
      </c>
      <c r="K1143" s="398" t="s">
        <v>81</v>
      </c>
      <c r="L1143" s="399"/>
      <c r="M1143" s="399" t="s">
        <v>1775</v>
      </c>
      <c r="N1143" s="398">
        <v>569666</v>
      </c>
      <c r="O1143" s="398" t="s">
        <v>1675</v>
      </c>
      <c r="P1143" s="402">
        <v>44214</v>
      </c>
      <c r="Q1143" s="403">
        <v>110801467.72</v>
      </c>
      <c r="R1143" s="403">
        <v>101954874.17968255</v>
      </c>
      <c r="S1143" s="398">
        <v>122</v>
      </c>
      <c r="T1143" s="400">
        <v>-7.133568559159198E-2</v>
      </c>
      <c r="U1143" s="400">
        <v>-0.92217033103921187</v>
      </c>
      <c r="V1143" s="400">
        <v>-0.23940116984352122</v>
      </c>
      <c r="W1143" s="400">
        <v>-2.3469319586073092</v>
      </c>
      <c r="X1143" s="400" t="s">
        <v>1781</v>
      </c>
      <c r="Y1143" s="400" t="s">
        <v>1781</v>
      </c>
      <c r="Z1143" s="400" t="s">
        <v>1781</v>
      </c>
      <c r="AA1143" s="400" t="s">
        <v>1781</v>
      </c>
      <c r="AB1143" s="400">
        <v>0.35322078464257606</v>
      </c>
      <c r="AC1143" s="404">
        <v>-0.87282115068861843</v>
      </c>
      <c r="AD1143" s="607" t="s">
        <v>62</v>
      </c>
      <c r="AE1143" s="401" t="s">
        <v>527</v>
      </c>
      <c r="AF1143" s="401" t="s">
        <v>1018</v>
      </c>
      <c r="AG1143" s="405" t="s">
        <v>1835</v>
      </c>
      <c r="AH1143" s="405" t="s">
        <v>1024</v>
      </c>
      <c r="AI1143" s="405">
        <v>5000</v>
      </c>
      <c r="AJ1143" s="405">
        <v>100</v>
      </c>
      <c r="AK1143" s="405">
        <v>5000</v>
      </c>
      <c r="AL1143" s="400">
        <v>0.02</v>
      </c>
      <c r="AM1143" s="400">
        <v>0.2</v>
      </c>
      <c r="AN1143" s="400" t="s">
        <v>62</v>
      </c>
      <c r="AO1143" s="401" t="s">
        <v>1678</v>
      </c>
      <c r="AP1143" s="401" t="s">
        <v>1021</v>
      </c>
      <c r="AQ1143" s="407" t="s">
        <v>957</v>
      </c>
      <c r="AR1143" s="400">
        <v>2E-3</v>
      </c>
      <c r="AS1143" s="400">
        <v>2E-3</v>
      </c>
      <c r="AT1143" s="400"/>
      <c r="AX1143" s="226"/>
      <c r="AY1143" s="212"/>
      <c r="AZ1143" s="212"/>
      <c r="BA1143" s="212"/>
      <c r="BB1143" s="214"/>
      <c r="BC1143" s="212"/>
      <c r="BD1143" s="212"/>
      <c r="BE1143" s="212"/>
      <c r="BF1143" s="212"/>
      <c r="BG1143" s="214"/>
      <c r="BH1143" s="214"/>
      <c r="BI1143" s="227"/>
      <c r="BJ1143" s="227"/>
      <c r="BK1143" s="227"/>
      <c r="BL1143" s="214"/>
      <c r="BM1143" s="214"/>
      <c r="BN1143" s="214"/>
      <c r="BO1143" s="214"/>
      <c r="BP1143" s="214"/>
      <c r="BQ1143" s="214"/>
      <c r="BR1143" s="214"/>
      <c r="BS1143" s="214"/>
      <c r="BT1143" s="215"/>
      <c r="BU1143" s="216"/>
      <c r="BV1143" s="217"/>
      <c r="BW1143" s="213"/>
    </row>
    <row r="1144" spans="2:75" ht="15.75" customHeight="1">
      <c r="B1144" s="394" t="s">
        <v>172</v>
      </c>
      <c r="C1144" s="395">
        <v>17012208000123</v>
      </c>
      <c r="D1144" s="396" t="s">
        <v>18</v>
      </c>
      <c r="E1144" s="396" t="s">
        <v>916</v>
      </c>
      <c r="F1144" s="396" t="s">
        <v>961</v>
      </c>
      <c r="G1144" s="397" t="s">
        <v>1048</v>
      </c>
      <c r="H1144" s="397" t="s">
        <v>62</v>
      </c>
      <c r="I1144" s="397" t="s">
        <v>1658</v>
      </c>
      <c r="J1144" s="397" t="s">
        <v>904</v>
      </c>
      <c r="K1144" s="398" t="s">
        <v>81</v>
      </c>
      <c r="L1144" s="399"/>
      <c r="M1144" s="399" t="s">
        <v>62</v>
      </c>
      <c r="N1144" s="398">
        <v>332232</v>
      </c>
      <c r="O1144" s="398" t="s">
        <v>1675</v>
      </c>
      <c r="P1144" s="402">
        <v>41365</v>
      </c>
      <c r="Q1144" s="403">
        <v>876963393.21000004</v>
      </c>
      <c r="R1144" s="403">
        <v>727167328.21642864</v>
      </c>
      <c r="S1144" s="398">
        <v>179</v>
      </c>
      <c r="T1144" s="400">
        <v>9.5041356475034533E-2</v>
      </c>
      <c r="U1144" s="400">
        <v>1.2286181654547466</v>
      </c>
      <c r="V1144" s="400">
        <v>0.13265674010744788</v>
      </c>
      <c r="W1144" s="400">
        <v>1.3004796220767463</v>
      </c>
      <c r="X1144" s="400">
        <v>0.2118071101717276</v>
      </c>
      <c r="Y1144" s="400">
        <v>1.6061717934283168</v>
      </c>
      <c r="Z1144" s="400">
        <v>0.26643381381143816</v>
      </c>
      <c r="AA1144" s="400">
        <v>1.5144961724193653</v>
      </c>
      <c r="AB1144" s="400">
        <v>3.1966645415137038E-3</v>
      </c>
      <c r="AC1144" s="404">
        <v>8.5870057135460449</v>
      </c>
      <c r="AD1144" s="607" t="s">
        <v>62</v>
      </c>
      <c r="AE1144" s="401" t="s">
        <v>171</v>
      </c>
      <c r="AF1144" s="401" t="s">
        <v>1045</v>
      </c>
      <c r="AG1144" s="405" t="s">
        <v>1045</v>
      </c>
      <c r="AH1144" s="405" t="s">
        <v>1019</v>
      </c>
      <c r="AI1144" s="405">
        <v>5000</v>
      </c>
      <c r="AJ1144" s="405">
        <v>5000</v>
      </c>
      <c r="AK1144" s="405">
        <v>5000</v>
      </c>
      <c r="AL1144" s="400">
        <v>1.1000000000000001E-2</v>
      </c>
      <c r="AM1144" s="400">
        <v>0.2</v>
      </c>
      <c r="AN1144" s="400" t="s">
        <v>103</v>
      </c>
      <c r="AO1144" s="401" t="s">
        <v>1678</v>
      </c>
      <c r="AP1144" s="401" t="s">
        <v>24</v>
      </c>
      <c r="AQ1144" s="407" t="s">
        <v>966</v>
      </c>
      <c r="AR1144" s="400">
        <v>1.8333333333333331E-3</v>
      </c>
      <c r="AS1144" s="400">
        <v>1.8333333333333331E-3</v>
      </c>
      <c r="AT1144" s="400"/>
      <c r="AX1144" s="226"/>
      <c r="AY1144" s="212"/>
      <c r="AZ1144" s="212"/>
      <c r="BA1144" s="212"/>
      <c r="BB1144" s="214"/>
      <c r="BC1144" s="212"/>
      <c r="BD1144" s="212"/>
      <c r="BE1144" s="212"/>
      <c r="BF1144" s="212"/>
      <c r="BG1144" s="214"/>
      <c r="BH1144" s="214"/>
      <c r="BI1144" s="227"/>
      <c r="BJ1144" s="227"/>
      <c r="BK1144" s="227"/>
      <c r="BL1144" s="214"/>
      <c r="BM1144" s="214"/>
      <c r="BN1144" s="214"/>
      <c r="BO1144" s="214"/>
      <c r="BP1144" s="214"/>
      <c r="BQ1144" s="214"/>
      <c r="BR1144" s="214"/>
      <c r="BS1144" s="214"/>
      <c r="BT1144" s="215"/>
      <c r="BU1144" s="216"/>
      <c r="BV1144" s="217"/>
      <c r="BW1144" s="213"/>
    </row>
    <row r="1145" spans="2:75" ht="15.75" customHeight="1">
      <c r="B1145" s="394" t="s">
        <v>64</v>
      </c>
      <c r="C1145" s="395">
        <v>23957096000186</v>
      </c>
      <c r="D1145" s="396" t="s">
        <v>18</v>
      </c>
      <c r="E1145" s="396" t="s">
        <v>916</v>
      </c>
      <c r="F1145" s="396" t="s">
        <v>983</v>
      </c>
      <c r="G1145" s="397" t="s">
        <v>1048</v>
      </c>
      <c r="H1145" s="397" t="s">
        <v>62</v>
      </c>
      <c r="I1145" s="397" t="s">
        <v>1673</v>
      </c>
      <c r="J1145" s="397" t="s">
        <v>904</v>
      </c>
      <c r="K1145" s="398" t="s">
        <v>81</v>
      </c>
      <c r="L1145" s="399"/>
      <c r="M1145" s="399" t="s">
        <v>62</v>
      </c>
      <c r="N1145" s="398">
        <v>425559</v>
      </c>
      <c r="O1145" s="398" t="s">
        <v>1675</v>
      </c>
      <c r="P1145" s="402">
        <v>42639</v>
      </c>
      <c r="Q1145" s="403">
        <v>304129523.77999997</v>
      </c>
      <c r="R1145" s="403">
        <v>257230996.85984114</v>
      </c>
      <c r="S1145" s="398">
        <v>180</v>
      </c>
      <c r="T1145" s="400">
        <v>8.1361431103017967E-2</v>
      </c>
      <c r="U1145" s="400">
        <v>1.05177510010414</v>
      </c>
      <c r="V1145" s="400">
        <v>0.11064660678341665</v>
      </c>
      <c r="W1145" s="400">
        <v>1.08470671944164</v>
      </c>
      <c r="X1145" s="400">
        <v>0.17408743305494978</v>
      </c>
      <c r="Y1145" s="400">
        <v>1.3201366296745034</v>
      </c>
      <c r="Z1145" s="400">
        <v>0.24907299364897728</v>
      </c>
      <c r="AA1145" s="400">
        <v>1.415811642441815</v>
      </c>
      <c r="AB1145" s="400">
        <v>3.4296322311162843E-3</v>
      </c>
      <c r="AC1145" s="404">
        <v>2.2795483336471598</v>
      </c>
      <c r="AD1145" s="607" t="s">
        <v>62</v>
      </c>
      <c r="AE1145" s="401" t="s">
        <v>260</v>
      </c>
      <c r="AF1145" s="401" t="s">
        <v>1045</v>
      </c>
      <c r="AG1145" s="405" t="s">
        <v>1045</v>
      </c>
      <c r="AH1145" s="405" t="s">
        <v>1019</v>
      </c>
      <c r="AI1145" s="405">
        <v>5000</v>
      </c>
      <c r="AJ1145" s="405">
        <v>5000</v>
      </c>
      <c r="AK1145" s="405">
        <v>5000</v>
      </c>
      <c r="AL1145" s="400">
        <v>0.02</v>
      </c>
      <c r="AM1145" s="400">
        <v>0.2</v>
      </c>
      <c r="AN1145" s="400" t="s">
        <v>1086</v>
      </c>
      <c r="AO1145" s="401" t="s">
        <v>1678</v>
      </c>
      <c r="AP1145" s="401" t="s">
        <v>24</v>
      </c>
      <c r="AQ1145" s="407" t="s">
        <v>984</v>
      </c>
      <c r="AR1145" s="400">
        <v>3.3333333333333331E-3</v>
      </c>
      <c r="AS1145" s="400">
        <v>3.3333333333333331E-3</v>
      </c>
      <c r="AT1145" s="400"/>
      <c r="AX1145" s="226"/>
      <c r="AY1145" s="212"/>
      <c r="AZ1145" s="212"/>
      <c r="BA1145" s="212"/>
      <c r="BB1145" s="214"/>
      <c r="BC1145" s="212"/>
      <c r="BD1145" s="212"/>
      <c r="BE1145" s="212"/>
      <c r="BF1145" s="212"/>
      <c r="BG1145" s="214"/>
      <c r="BH1145" s="214"/>
      <c r="BI1145" s="227"/>
      <c r="BJ1145" s="227"/>
      <c r="BK1145" s="227"/>
      <c r="BL1145" s="214"/>
      <c r="BM1145" s="214"/>
      <c r="BN1145" s="214"/>
      <c r="BO1145" s="214"/>
      <c r="BP1145" s="214"/>
      <c r="BQ1145" s="214"/>
      <c r="BR1145" s="214"/>
      <c r="BS1145" s="214"/>
      <c r="BT1145" s="215"/>
      <c r="BU1145" s="216"/>
      <c r="BV1145" s="217"/>
      <c r="BW1145" s="213"/>
    </row>
    <row r="1146" spans="2:75" ht="15.75" customHeight="1">
      <c r="B1146" s="394" t="s">
        <v>833</v>
      </c>
      <c r="C1146" s="395">
        <v>21732670000172</v>
      </c>
      <c r="D1146" s="396" t="s">
        <v>27</v>
      </c>
      <c r="E1146" s="396" t="s">
        <v>31</v>
      </c>
      <c r="F1146" s="396" t="s">
        <v>32</v>
      </c>
      <c r="G1146" s="397"/>
      <c r="H1146" s="397" t="s">
        <v>62</v>
      </c>
      <c r="I1146" s="397" t="s">
        <v>62</v>
      </c>
      <c r="J1146" s="397" t="s">
        <v>904</v>
      </c>
      <c r="K1146" s="398" t="s">
        <v>81</v>
      </c>
      <c r="L1146" s="399"/>
      <c r="M1146" s="399" t="s">
        <v>1775</v>
      </c>
      <c r="N1146" s="398">
        <v>403806</v>
      </c>
      <c r="O1146" s="398" t="s">
        <v>1675</v>
      </c>
      <c r="P1146" s="402">
        <v>42202</v>
      </c>
      <c r="Q1146" s="403">
        <v>329414246.22000003</v>
      </c>
      <c r="R1146" s="403">
        <v>331443184.38166672</v>
      </c>
      <c r="S1146" s="398">
        <v>180</v>
      </c>
      <c r="T1146" s="400">
        <v>6.6622258455968364E-2</v>
      </c>
      <c r="U1146" s="400">
        <v>0.86123893848384891</v>
      </c>
      <c r="V1146" s="400">
        <v>7.4870896720413249E-2</v>
      </c>
      <c r="W1146" s="400">
        <v>0.73398513631983553</v>
      </c>
      <c r="X1146" s="400">
        <v>0.1289353601678711</v>
      </c>
      <c r="Y1146" s="400">
        <v>0.97774025862139613</v>
      </c>
      <c r="Z1146" s="400">
        <v>0.22490510919048612</v>
      </c>
      <c r="AA1146" s="400">
        <v>1.2784335522352821</v>
      </c>
      <c r="AB1146" s="400">
        <v>4.6724666902341873E-2</v>
      </c>
      <c r="AC1146" s="404">
        <v>-0.51058976376748244</v>
      </c>
      <c r="AD1146" s="607">
        <v>18447898000106</v>
      </c>
      <c r="AE1146" s="401" t="s">
        <v>1218</v>
      </c>
      <c r="AF1146" s="401" t="s">
        <v>1028</v>
      </c>
      <c r="AG1146" s="405" t="s">
        <v>1836</v>
      </c>
      <c r="AH1146" s="405" t="s">
        <v>1019</v>
      </c>
      <c r="AI1146" s="405">
        <v>25000</v>
      </c>
      <c r="AJ1146" s="405">
        <v>5000</v>
      </c>
      <c r="AK1146" s="405">
        <v>5000</v>
      </c>
      <c r="AL1146" s="400">
        <v>5.5000000000000005E-3</v>
      </c>
      <c r="AM1146" s="400">
        <v>0.2</v>
      </c>
      <c r="AN1146" s="400" t="s">
        <v>1086</v>
      </c>
      <c r="AO1146" s="401" t="s">
        <v>1675</v>
      </c>
      <c r="AP1146" s="401" t="s">
        <v>24</v>
      </c>
      <c r="AQ1146" s="407" t="s">
        <v>969</v>
      </c>
      <c r="AR1146" s="400">
        <v>1.2833333333333332E-3</v>
      </c>
      <c r="AS1146" s="400">
        <v>1.2833333333333332E-3</v>
      </c>
      <c r="AT1146" s="400"/>
      <c r="AX1146" s="226"/>
      <c r="AY1146" s="212"/>
      <c r="AZ1146" s="212"/>
      <c r="BA1146" s="212"/>
      <c r="BB1146" s="214"/>
      <c r="BC1146" s="212"/>
      <c r="BD1146" s="212"/>
      <c r="BE1146" s="212"/>
      <c r="BF1146" s="212"/>
      <c r="BG1146" s="214"/>
      <c r="BH1146" s="214"/>
      <c r="BI1146" s="227"/>
      <c r="BJ1146" s="227"/>
      <c r="BK1146" s="227"/>
      <c r="BL1146" s="214"/>
      <c r="BM1146" s="214"/>
      <c r="BN1146" s="214"/>
      <c r="BO1146" s="214"/>
      <c r="BP1146" s="214"/>
      <c r="BQ1146" s="214"/>
      <c r="BR1146" s="214"/>
      <c r="BS1146" s="214"/>
      <c r="BT1146" s="215"/>
      <c r="BU1146" s="216"/>
      <c r="BV1146" s="217"/>
      <c r="BW1146" s="213"/>
    </row>
    <row r="1147" spans="2:75" ht="15.75" customHeight="1">
      <c r="B1147" s="394" t="s">
        <v>1062</v>
      </c>
      <c r="C1147" s="395">
        <v>30910036000173</v>
      </c>
      <c r="D1147" s="396" t="s">
        <v>18</v>
      </c>
      <c r="E1147" s="396" t="s">
        <v>916</v>
      </c>
      <c r="F1147" s="396" t="s">
        <v>961</v>
      </c>
      <c r="G1147" s="397" t="s">
        <v>1048</v>
      </c>
      <c r="H1147" s="397" t="s">
        <v>62</v>
      </c>
      <c r="I1147" s="397" t="s">
        <v>1658</v>
      </c>
      <c r="J1147" s="397" t="s">
        <v>904</v>
      </c>
      <c r="K1147" s="398" t="s">
        <v>81</v>
      </c>
      <c r="L1147" s="399"/>
      <c r="M1147" s="399" t="s">
        <v>1775</v>
      </c>
      <c r="N1147" s="398">
        <v>476250</v>
      </c>
      <c r="O1147" s="398" t="s">
        <v>1675</v>
      </c>
      <c r="P1147" s="402">
        <v>43353</v>
      </c>
      <c r="Q1147" s="403">
        <v>622939546.28999996</v>
      </c>
      <c r="R1147" s="403">
        <v>651616455.87658727</v>
      </c>
      <c r="S1147" s="398">
        <v>181</v>
      </c>
      <c r="T1147" s="400">
        <v>8.094198123306362E-2</v>
      </c>
      <c r="U1147" s="400">
        <v>1.0463527897664406</v>
      </c>
      <c r="V1147" s="400">
        <v>0.10868684133839701</v>
      </c>
      <c r="W1147" s="400">
        <v>1.0654944651435632</v>
      </c>
      <c r="X1147" s="400">
        <v>0.17616592451286461</v>
      </c>
      <c r="Y1147" s="400">
        <v>1.335898207979773</v>
      </c>
      <c r="Z1147" s="400">
        <v>0.29269440987213335</v>
      </c>
      <c r="AA1147" s="400">
        <v>1.6637699138053639</v>
      </c>
      <c r="AB1147" s="400">
        <v>4.2821664747503749E-3</v>
      </c>
      <c r="AC1147" s="404">
        <v>1.4138791613717159</v>
      </c>
      <c r="AD1147" s="607" t="s">
        <v>62</v>
      </c>
      <c r="AE1147" s="401" t="s">
        <v>137</v>
      </c>
      <c r="AF1147" s="401" t="s">
        <v>1018</v>
      </c>
      <c r="AG1147" s="405" t="s">
        <v>1835</v>
      </c>
      <c r="AH1147" s="405" t="s">
        <v>1019</v>
      </c>
      <c r="AI1147" s="405">
        <v>25000</v>
      </c>
      <c r="AJ1147" s="405">
        <v>5000</v>
      </c>
      <c r="AK1147" s="405">
        <v>10000</v>
      </c>
      <c r="AL1147" s="400">
        <v>1.6E-2</v>
      </c>
      <c r="AM1147" s="400">
        <v>0.2</v>
      </c>
      <c r="AN1147" s="400" t="s">
        <v>103</v>
      </c>
      <c r="AO1147" s="401" t="s">
        <v>1678</v>
      </c>
      <c r="AP1147" s="401" t="s">
        <v>18</v>
      </c>
      <c r="AQ1147" s="407" t="s">
        <v>973</v>
      </c>
      <c r="AR1147" s="400" t="s">
        <v>62</v>
      </c>
      <c r="AS1147" s="400" t="s">
        <v>62</v>
      </c>
      <c r="AT1147" s="400"/>
      <c r="AX1147" s="226"/>
      <c r="AY1147" s="212"/>
      <c r="AZ1147" s="212"/>
      <c r="BA1147" s="212"/>
      <c r="BB1147" s="214"/>
      <c r="BC1147" s="212"/>
      <c r="BD1147" s="212"/>
      <c r="BE1147" s="212"/>
      <c r="BF1147" s="212"/>
      <c r="BG1147" s="214"/>
      <c r="BH1147" s="214"/>
      <c r="BI1147" s="227"/>
      <c r="BJ1147" s="227"/>
      <c r="BK1147" s="227"/>
      <c r="BL1147" s="214"/>
      <c r="BM1147" s="214"/>
      <c r="BN1147" s="214"/>
      <c r="BO1147" s="214"/>
      <c r="BP1147" s="214"/>
      <c r="BQ1147" s="214"/>
      <c r="BR1147" s="214"/>
      <c r="BS1147" s="214"/>
      <c r="BT1147" s="215"/>
      <c r="BU1147" s="216"/>
      <c r="BV1147" s="217"/>
      <c r="BW1147" s="213"/>
    </row>
    <row r="1148" spans="2:75" ht="15.75" customHeight="1">
      <c r="B1148" s="394" t="s">
        <v>790</v>
      </c>
      <c r="C1148" s="395">
        <v>37284388000100</v>
      </c>
      <c r="D1148" s="396" t="s">
        <v>18</v>
      </c>
      <c r="E1148" s="396" t="s">
        <v>916</v>
      </c>
      <c r="F1148" s="396" t="s">
        <v>961</v>
      </c>
      <c r="G1148" s="397" t="s">
        <v>1048</v>
      </c>
      <c r="H1148" s="397" t="s">
        <v>62</v>
      </c>
      <c r="I1148" s="397"/>
      <c r="J1148" s="397" t="s">
        <v>904</v>
      </c>
      <c r="K1148" s="398" t="s">
        <v>81</v>
      </c>
      <c r="L1148" s="399"/>
      <c r="M1148" s="399" t="s">
        <v>62</v>
      </c>
      <c r="N1148" s="398">
        <v>616826</v>
      </c>
      <c r="O1148" s="398" t="s">
        <v>1675</v>
      </c>
      <c r="P1148" s="402">
        <v>44138</v>
      </c>
      <c r="Q1148" s="403">
        <v>6820718</v>
      </c>
      <c r="R1148" s="403">
        <v>7070161.3465476204</v>
      </c>
      <c r="S1148" s="398">
        <v>181</v>
      </c>
      <c r="T1148" s="400">
        <v>8.0377085293827921E-2</v>
      </c>
      <c r="U1148" s="400">
        <v>1.0390502697027786</v>
      </c>
      <c r="V1148" s="400">
        <v>0.10984777893228981</v>
      </c>
      <c r="W1148" s="400">
        <v>1.0768755354317181</v>
      </c>
      <c r="X1148" s="400" t="s">
        <v>1781</v>
      </c>
      <c r="Y1148" s="400" t="s">
        <v>1781</v>
      </c>
      <c r="Z1148" s="400" t="s">
        <v>1781</v>
      </c>
      <c r="AA1148" s="400" t="s">
        <v>1781</v>
      </c>
      <c r="AB1148" s="400">
        <v>1.6993432369640397E-2</v>
      </c>
      <c r="AC1148" s="404">
        <v>0.42581302435346713</v>
      </c>
      <c r="AD1148" s="607" t="s">
        <v>62</v>
      </c>
      <c r="AE1148" s="401" t="s">
        <v>612</v>
      </c>
      <c r="AF1148" s="401" t="s">
        <v>1018</v>
      </c>
      <c r="AG1148" s="405" t="s">
        <v>1835</v>
      </c>
      <c r="AH1148" s="405" t="s">
        <v>1019</v>
      </c>
      <c r="AI1148" s="405">
        <v>25000</v>
      </c>
      <c r="AJ1148" s="405">
        <v>0</v>
      </c>
      <c r="AK1148" s="405">
        <v>25000</v>
      </c>
      <c r="AL1148" s="400">
        <v>1.2500000000000001E-2</v>
      </c>
      <c r="AM1148" s="400">
        <v>0.2</v>
      </c>
      <c r="AN1148" s="400" t="s">
        <v>1798</v>
      </c>
      <c r="AO1148" s="401" t="s">
        <v>1678</v>
      </c>
      <c r="AP1148" s="401" t="s">
        <v>24</v>
      </c>
      <c r="AQ1148" s="407" t="s">
        <v>966</v>
      </c>
      <c r="AR1148" s="400">
        <v>4.1662499999999998E-3</v>
      </c>
      <c r="AS1148" s="400">
        <v>4.1662499999999998E-3</v>
      </c>
      <c r="AT1148" s="400"/>
      <c r="AX1148" s="226"/>
      <c r="AY1148" s="212"/>
      <c r="AZ1148" s="212"/>
      <c r="BA1148" s="212"/>
      <c r="BB1148" s="214"/>
      <c r="BC1148" s="212"/>
      <c r="BD1148" s="212"/>
      <c r="BE1148" s="212"/>
      <c r="BF1148" s="212"/>
      <c r="BG1148" s="214"/>
      <c r="BH1148" s="214"/>
      <c r="BI1148" s="227"/>
      <c r="BJ1148" s="227"/>
      <c r="BK1148" s="227"/>
      <c r="BL1148" s="214"/>
      <c r="BM1148" s="214"/>
      <c r="BN1148" s="214"/>
      <c r="BO1148" s="214"/>
      <c r="BP1148" s="214"/>
      <c r="BQ1148" s="214"/>
      <c r="BR1148" s="214"/>
      <c r="BS1148" s="214"/>
      <c r="BT1148" s="215"/>
      <c r="BU1148" s="216"/>
      <c r="BV1148" s="217"/>
      <c r="BW1148" s="213"/>
    </row>
    <row r="1149" spans="2:75" ht="15.75" customHeight="1">
      <c r="B1149" s="394" t="s">
        <v>1341</v>
      </c>
      <c r="C1149" s="395">
        <v>38281372000106</v>
      </c>
      <c r="D1149" s="396" t="s">
        <v>18</v>
      </c>
      <c r="E1149" s="396" t="s">
        <v>916</v>
      </c>
      <c r="F1149" s="396" t="s">
        <v>961</v>
      </c>
      <c r="G1149" s="397" t="s">
        <v>1048</v>
      </c>
      <c r="H1149" s="397" t="s">
        <v>62</v>
      </c>
      <c r="I1149" s="397"/>
      <c r="J1149" s="397" t="s">
        <v>904</v>
      </c>
      <c r="K1149" s="398" t="s">
        <v>81</v>
      </c>
      <c r="L1149" s="399"/>
      <c r="M1149" s="399" t="s">
        <v>62</v>
      </c>
      <c r="N1149" s="398">
        <v>559806</v>
      </c>
      <c r="O1149" s="398" t="s">
        <v>1675</v>
      </c>
      <c r="P1149" s="402">
        <v>44138</v>
      </c>
      <c r="Q1149" s="403">
        <v>72069233.599999994</v>
      </c>
      <c r="R1149" s="403">
        <v>62863739.442579351</v>
      </c>
      <c r="S1149" s="398">
        <v>181</v>
      </c>
      <c r="T1149" s="400">
        <v>9.9027880538314683E-2</v>
      </c>
      <c r="U1149" s="400">
        <v>1.2801527401159893</v>
      </c>
      <c r="V1149" s="400">
        <v>0.1238376740881908</v>
      </c>
      <c r="W1149" s="400">
        <v>1.2140232864657265</v>
      </c>
      <c r="X1149" s="400" t="s">
        <v>1781</v>
      </c>
      <c r="Y1149" s="400" t="s">
        <v>1781</v>
      </c>
      <c r="Z1149" s="400" t="s">
        <v>1781</v>
      </c>
      <c r="AA1149" s="400" t="s">
        <v>1781</v>
      </c>
      <c r="AB1149" s="400">
        <v>5.8899082017287519E-3</v>
      </c>
      <c r="AC1149" s="404">
        <v>3.3347824389126237</v>
      </c>
      <c r="AD1149" s="607">
        <v>38230040000100</v>
      </c>
      <c r="AE1149" s="401" t="s">
        <v>396</v>
      </c>
      <c r="AF1149" s="401" t="s">
        <v>1028</v>
      </c>
      <c r="AG1149" s="405" t="s">
        <v>1836</v>
      </c>
      <c r="AH1149" s="405" t="s">
        <v>1019</v>
      </c>
      <c r="AI1149" s="405">
        <v>100000</v>
      </c>
      <c r="AJ1149" s="405" t="s">
        <v>1797</v>
      </c>
      <c r="AK1149" s="405">
        <v>100000</v>
      </c>
      <c r="AL1149" s="400">
        <v>6.0000000000000001E-3</v>
      </c>
      <c r="AM1149" s="400">
        <v>0.2</v>
      </c>
      <c r="AN1149" s="400" t="s">
        <v>62</v>
      </c>
      <c r="AO1149" s="401" t="s">
        <v>1678</v>
      </c>
      <c r="AP1149" s="401" t="s">
        <v>24</v>
      </c>
      <c r="AQ1149" s="407" t="s">
        <v>969</v>
      </c>
      <c r="AR1149" s="400">
        <v>6.0000000000000006E-4</v>
      </c>
      <c r="AS1149" s="400">
        <v>6.0000000000000006E-4</v>
      </c>
      <c r="AT1149" s="400"/>
      <c r="AX1149" s="226"/>
      <c r="AY1149" s="212"/>
      <c r="AZ1149" s="212"/>
      <c r="BA1149" s="212"/>
      <c r="BB1149" s="214"/>
      <c r="BC1149" s="212"/>
      <c r="BD1149" s="212"/>
      <c r="BE1149" s="212"/>
      <c r="BF1149" s="212"/>
      <c r="BG1149" s="214"/>
      <c r="BH1149" s="214"/>
      <c r="BI1149" s="227"/>
      <c r="BJ1149" s="227"/>
      <c r="BK1149" s="227"/>
      <c r="BL1149" s="214"/>
      <c r="BM1149" s="214"/>
      <c r="BN1149" s="214"/>
      <c r="BO1149" s="214"/>
      <c r="BP1149" s="214"/>
      <c r="BQ1149" s="214"/>
      <c r="BR1149" s="214"/>
      <c r="BS1149" s="214"/>
      <c r="BT1149" s="215"/>
      <c r="BU1149" s="216"/>
      <c r="BV1149" s="217"/>
      <c r="BW1149" s="213"/>
    </row>
    <row r="1150" spans="2:75" ht="15.75" customHeight="1">
      <c r="B1150" s="394" t="s">
        <v>1148</v>
      </c>
      <c r="C1150" s="395">
        <v>36015243000140</v>
      </c>
      <c r="D1150" s="396" t="s">
        <v>18</v>
      </c>
      <c r="E1150" s="396" t="s">
        <v>916</v>
      </c>
      <c r="F1150" s="396" t="s">
        <v>983</v>
      </c>
      <c r="G1150" s="397" t="s">
        <v>1048</v>
      </c>
      <c r="H1150" s="397" t="s">
        <v>62</v>
      </c>
      <c r="I1150" s="397" t="s">
        <v>1673</v>
      </c>
      <c r="J1150" s="397" t="s">
        <v>904</v>
      </c>
      <c r="K1150" s="398" t="s">
        <v>81</v>
      </c>
      <c r="L1150" s="399"/>
      <c r="M1150" s="399" t="s">
        <v>1775</v>
      </c>
      <c r="N1150" s="398">
        <v>528889</v>
      </c>
      <c r="O1150" s="398" t="s">
        <v>1675</v>
      </c>
      <c r="P1150" s="402">
        <v>43892</v>
      </c>
      <c r="Q1150" s="403">
        <v>127168148.98</v>
      </c>
      <c r="R1150" s="403">
        <v>99346979.021627009</v>
      </c>
      <c r="S1150" s="398">
        <v>181</v>
      </c>
      <c r="T1150" s="400">
        <v>0.10843556209197103</v>
      </c>
      <c r="U1150" s="400">
        <v>1.4017676757642605</v>
      </c>
      <c r="V1150" s="400">
        <v>0.1498233899478707</v>
      </c>
      <c r="W1150" s="400">
        <v>1.4687701912458246</v>
      </c>
      <c r="X1150" s="400">
        <v>0.23734422760515406</v>
      </c>
      <c r="Y1150" s="400">
        <v>1.7998243940127854</v>
      </c>
      <c r="Z1150" s="400" t="s">
        <v>1781</v>
      </c>
      <c r="AA1150" s="400" t="s">
        <v>1781</v>
      </c>
      <c r="AB1150" s="400">
        <v>2.3482615731913637E-3</v>
      </c>
      <c r="AC1150" s="404">
        <v>18.097518857848588</v>
      </c>
      <c r="AD1150" s="607" t="s">
        <v>62</v>
      </c>
      <c r="AE1150" s="401" t="s">
        <v>225</v>
      </c>
      <c r="AF1150" s="401" t="s">
        <v>1018</v>
      </c>
      <c r="AG1150" s="405" t="s">
        <v>1835</v>
      </c>
      <c r="AH1150" s="405" t="s">
        <v>218</v>
      </c>
      <c r="AI1150" s="405">
        <v>1000</v>
      </c>
      <c r="AJ1150" s="405">
        <v>1000</v>
      </c>
      <c r="AK1150" s="405">
        <v>1000</v>
      </c>
      <c r="AL1150" s="400">
        <v>6.0000000000000001E-3</v>
      </c>
      <c r="AM1150" s="400">
        <v>0.2</v>
      </c>
      <c r="AN1150" s="400" t="s">
        <v>103</v>
      </c>
      <c r="AO1150" s="401" t="s">
        <v>1678</v>
      </c>
      <c r="AP1150" s="401" t="s">
        <v>24</v>
      </c>
      <c r="AQ1150" s="407" t="s">
        <v>977</v>
      </c>
      <c r="AR1150" s="400" t="s">
        <v>62</v>
      </c>
      <c r="AS1150" s="400" t="s">
        <v>62</v>
      </c>
      <c r="AT1150" s="400"/>
      <c r="AX1150" s="226"/>
      <c r="AY1150" s="212"/>
      <c r="AZ1150" s="212"/>
      <c r="BA1150" s="212"/>
      <c r="BB1150" s="214"/>
      <c r="BC1150" s="212"/>
      <c r="BD1150" s="212"/>
      <c r="BE1150" s="212"/>
      <c r="BF1150" s="212"/>
      <c r="BG1150" s="214"/>
      <c r="BH1150" s="214"/>
      <c r="BI1150" s="227"/>
      <c r="BJ1150" s="227"/>
      <c r="BK1150" s="227"/>
      <c r="BL1150" s="214"/>
      <c r="BM1150" s="214"/>
      <c r="BN1150" s="214"/>
      <c r="BO1150" s="214"/>
      <c r="BP1150" s="214"/>
      <c r="BQ1150" s="214"/>
      <c r="BR1150" s="214"/>
      <c r="BS1150" s="214"/>
      <c r="BT1150" s="215"/>
      <c r="BU1150" s="216"/>
      <c r="BV1150" s="217"/>
      <c r="BW1150" s="213"/>
    </row>
    <row r="1151" spans="2:75" ht="15.75" customHeight="1">
      <c r="B1151" s="394" t="s">
        <v>754</v>
      </c>
      <c r="C1151" s="395">
        <v>40905548000103</v>
      </c>
      <c r="D1151" s="396" t="s">
        <v>18</v>
      </c>
      <c r="E1151" s="396" t="s">
        <v>916</v>
      </c>
      <c r="F1151" s="396" t="s">
        <v>983</v>
      </c>
      <c r="G1151" s="397" t="s">
        <v>1048</v>
      </c>
      <c r="H1151" s="397" t="s">
        <v>62</v>
      </c>
      <c r="I1151" s="397" t="s">
        <v>1673</v>
      </c>
      <c r="J1151" s="397" t="s">
        <v>904</v>
      </c>
      <c r="K1151" s="398" t="s">
        <v>81</v>
      </c>
      <c r="L1151" s="399"/>
      <c r="M1151" s="399" t="s">
        <v>62</v>
      </c>
      <c r="N1151" s="398">
        <v>581259</v>
      </c>
      <c r="O1151" s="398" t="s">
        <v>1675</v>
      </c>
      <c r="P1151" s="402">
        <v>44280</v>
      </c>
      <c r="Q1151" s="403">
        <v>42683766.659999996</v>
      </c>
      <c r="R1151" s="403">
        <v>31118862.374206346</v>
      </c>
      <c r="S1151" s="398">
        <v>181</v>
      </c>
      <c r="T1151" s="400">
        <v>0.10660770863499858</v>
      </c>
      <c r="U1151" s="400">
        <v>1.3781386573630392</v>
      </c>
      <c r="V1151" s="400">
        <v>0.15602037513417333</v>
      </c>
      <c r="W1151" s="400">
        <v>1.5295213671496684</v>
      </c>
      <c r="X1151" s="400" t="s">
        <v>1781</v>
      </c>
      <c r="Y1151" s="400" t="s">
        <v>1781</v>
      </c>
      <c r="Z1151" s="400" t="s">
        <v>1781</v>
      </c>
      <c r="AA1151" s="400" t="s">
        <v>1781</v>
      </c>
      <c r="AB1151" s="400">
        <v>3.1082404841923537E-3</v>
      </c>
      <c r="AC1151" s="404">
        <v>15.403521273048048</v>
      </c>
      <c r="AD1151" s="607" t="s">
        <v>62</v>
      </c>
      <c r="AE1151" s="401" t="s">
        <v>301</v>
      </c>
      <c r="AF1151" s="401" t="s">
        <v>1018</v>
      </c>
      <c r="AG1151" s="405" t="s">
        <v>1835</v>
      </c>
      <c r="AH1151" s="405" t="s">
        <v>1019</v>
      </c>
      <c r="AI1151" s="405">
        <v>1000</v>
      </c>
      <c r="AJ1151" s="405">
        <v>100</v>
      </c>
      <c r="AK1151" s="405">
        <v>1000</v>
      </c>
      <c r="AL1151" s="400">
        <v>0.01</v>
      </c>
      <c r="AM1151" s="400">
        <v>0.15</v>
      </c>
      <c r="AN1151" s="400" t="s">
        <v>62</v>
      </c>
      <c r="AO1151" s="401" t="s">
        <v>1678</v>
      </c>
      <c r="AP1151" s="401" t="s">
        <v>24</v>
      </c>
      <c r="AQ1151" s="407" t="s">
        <v>969</v>
      </c>
      <c r="AR1151" s="400">
        <v>2.1333333333333334E-3</v>
      </c>
      <c r="AS1151" s="400">
        <v>2.1333333333333334E-3</v>
      </c>
      <c r="AT1151" s="400"/>
      <c r="AX1151" s="226"/>
      <c r="AY1151" s="212"/>
      <c r="AZ1151" s="212"/>
      <c r="BA1151" s="212"/>
      <c r="BB1151" s="214"/>
      <c r="BC1151" s="212"/>
      <c r="BD1151" s="212"/>
      <c r="BE1151" s="212"/>
      <c r="BF1151" s="212"/>
      <c r="BG1151" s="214"/>
      <c r="BH1151" s="214"/>
      <c r="BI1151" s="227"/>
      <c r="BJ1151" s="227"/>
      <c r="BK1151" s="227"/>
      <c r="BL1151" s="214"/>
      <c r="BM1151" s="214"/>
      <c r="BN1151" s="214"/>
      <c r="BO1151" s="214"/>
      <c r="BP1151" s="214"/>
      <c r="BQ1151" s="214"/>
      <c r="BR1151" s="214"/>
      <c r="BS1151" s="214"/>
      <c r="BT1151" s="215"/>
      <c r="BU1151" s="216"/>
      <c r="BV1151" s="217"/>
      <c r="BW1151" s="213"/>
    </row>
    <row r="1152" spans="2:75" ht="15.75" customHeight="1">
      <c r="B1152" s="394" t="s">
        <v>488</v>
      </c>
      <c r="C1152" s="395">
        <v>15585932000110</v>
      </c>
      <c r="D1152" s="396" t="s">
        <v>18</v>
      </c>
      <c r="E1152" s="396" t="s">
        <v>916</v>
      </c>
      <c r="F1152" s="396" t="s">
        <v>983</v>
      </c>
      <c r="G1152" s="397" t="s">
        <v>1048</v>
      </c>
      <c r="H1152" s="397" t="s">
        <v>62</v>
      </c>
      <c r="I1152" s="397" t="s">
        <v>1673</v>
      </c>
      <c r="J1152" s="397" t="s">
        <v>904</v>
      </c>
      <c r="K1152" s="398" t="s">
        <v>81</v>
      </c>
      <c r="L1152" s="399"/>
      <c r="M1152" s="399" t="s">
        <v>62</v>
      </c>
      <c r="N1152" s="398">
        <v>308560</v>
      </c>
      <c r="O1152" s="398" t="s">
        <v>1675</v>
      </c>
      <c r="P1152" s="402">
        <v>41095</v>
      </c>
      <c r="Q1152" s="403">
        <v>127052916.28</v>
      </c>
      <c r="R1152" s="403">
        <v>77552462.631587312</v>
      </c>
      <c r="S1152" s="398">
        <v>181</v>
      </c>
      <c r="T1152" s="400">
        <v>0.10703562471896566</v>
      </c>
      <c r="U1152" s="400">
        <v>1.3836704121017285</v>
      </c>
      <c r="V1152" s="400">
        <v>0.14651950709655681</v>
      </c>
      <c r="W1152" s="400">
        <v>1.4363810919932545</v>
      </c>
      <c r="X1152" s="400">
        <v>0.22018002009670012</v>
      </c>
      <c r="Y1152" s="400">
        <v>1.6696650904168047</v>
      </c>
      <c r="Z1152" s="400">
        <v>0.28711704722785258</v>
      </c>
      <c r="AA1152" s="400">
        <v>1.6320663764197676</v>
      </c>
      <c r="AB1152" s="400">
        <v>1.9182126919812248E-3</v>
      </c>
      <c r="AC1152" s="404">
        <v>20.653443697468028</v>
      </c>
      <c r="AD1152" s="607" t="s">
        <v>62</v>
      </c>
      <c r="AE1152" s="401" t="s">
        <v>454</v>
      </c>
      <c r="AF1152" s="401" t="s">
        <v>1018</v>
      </c>
      <c r="AG1152" s="405" t="s">
        <v>1835</v>
      </c>
      <c r="AH1152" s="405" t="s">
        <v>1019</v>
      </c>
      <c r="AI1152" s="405">
        <v>100</v>
      </c>
      <c r="AJ1152" s="405">
        <v>100</v>
      </c>
      <c r="AK1152" s="405">
        <v>100</v>
      </c>
      <c r="AL1152" s="400">
        <v>1.2E-2</v>
      </c>
      <c r="AM1152" s="400">
        <v>0.2</v>
      </c>
      <c r="AN1152" s="400" t="s">
        <v>1798</v>
      </c>
      <c r="AO1152" s="401" t="s">
        <v>1678</v>
      </c>
      <c r="AP1152" s="401" t="s">
        <v>24</v>
      </c>
      <c r="AQ1152" s="407" t="s">
        <v>969</v>
      </c>
      <c r="AR1152" s="400">
        <v>4.0000000000000001E-3</v>
      </c>
      <c r="AS1152" s="400">
        <v>4.0000000000000001E-3</v>
      </c>
      <c r="AT1152" s="400"/>
      <c r="AX1152" s="226"/>
      <c r="AY1152" s="212"/>
      <c r="AZ1152" s="212"/>
      <c r="BA1152" s="212"/>
      <c r="BB1152" s="214"/>
      <c r="BC1152" s="212"/>
      <c r="BD1152" s="212"/>
      <c r="BE1152" s="212"/>
      <c r="BF1152" s="212"/>
      <c r="BG1152" s="214"/>
      <c r="BH1152" s="214"/>
      <c r="BI1152" s="227"/>
      <c r="BJ1152" s="227"/>
      <c r="BK1152" s="227"/>
      <c r="BL1152" s="214"/>
      <c r="BM1152" s="214"/>
      <c r="BN1152" s="214"/>
      <c r="BO1152" s="214"/>
      <c r="BP1152" s="214"/>
      <c r="BQ1152" s="214"/>
      <c r="BR1152" s="214"/>
      <c r="BS1152" s="214"/>
      <c r="BT1152" s="215"/>
      <c r="BU1152" s="216"/>
      <c r="BV1152" s="217"/>
      <c r="BW1152" s="213"/>
    </row>
    <row r="1153" spans="2:75" ht="15.75" customHeight="1">
      <c r="B1153" s="394" t="s">
        <v>1505</v>
      </c>
      <c r="C1153" s="395">
        <v>40265199000102</v>
      </c>
      <c r="D1153" s="396" t="s">
        <v>18</v>
      </c>
      <c r="E1153" s="396" t="s">
        <v>916</v>
      </c>
      <c r="F1153" s="396" t="s">
        <v>983</v>
      </c>
      <c r="G1153" s="397" t="s">
        <v>1048</v>
      </c>
      <c r="H1153" s="397" t="s">
        <v>62</v>
      </c>
      <c r="I1153" s="397" t="s">
        <v>1673</v>
      </c>
      <c r="J1153" s="397" t="s">
        <v>904</v>
      </c>
      <c r="K1153" s="398" t="s">
        <v>81</v>
      </c>
      <c r="L1153" s="399"/>
      <c r="M1153" s="399" t="s">
        <v>62</v>
      </c>
      <c r="N1153" s="398">
        <v>573825</v>
      </c>
      <c r="O1153" s="398" t="s">
        <v>1675</v>
      </c>
      <c r="P1153" s="402">
        <v>44238</v>
      </c>
      <c r="Q1153" s="403">
        <v>87949220.579999998</v>
      </c>
      <c r="R1153" s="403">
        <v>65541628.297063537</v>
      </c>
      <c r="S1153" s="398">
        <v>181</v>
      </c>
      <c r="T1153" s="400">
        <v>0.12145363590165181</v>
      </c>
      <c r="U1153" s="400">
        <v>1.570054856787459</v>
      </c>
      <c r="V1153" s="400">
        <v>0.15712346453387482</v>
      </c>
      <c r="W1153" s="400">
        <v>1.5403353317057</v>
      </c>
      <c r="X1153" s="400" t="s">
        <v>1781</v>
      </c>
      <c r="Y1153" s="400" t="s">
        <v>1781</v>
      </c>
      <c r="Z1153" s="400" t="s">
        <v>1781</v>
      </c>
      <c r="AA1153" s="400" t="s">
        <v>1781</v>
      </c>
      <c r="AB1153" s="400">
        <v>3.2883247819660115E-2</v>
      </c>
      <c r="AC1153" s="404">
        <v>1.5012436736373356</v>
      </c>
      <c r="AD1153" s="607">
        <v>36498197000188</v>
      </c>
      <c r="AE1153" s="401" t="s">
        <v>1503</v>
      </c>
      <c r="AF1153" s="401" t="s">
        <v>1018</v>
      </c>
      <c r="AG1153" s="405" t="s">
        <v>1835</v>
      </c>
      <c r="AH1153" s="405" t="s">
        <v>1019</v>
      </c>
      <c r="AI1153" s="405">
        <v>5000</v>
      </c>
      <c r="AJ1153" s="405">
        <v>1000</v>
      </c>
      <c r="AK1153" s="405">
        <v>1000</v>
      </c>
      <c r="AL1153" s="400">
        <v>1.18E-2</v>
      </c>
      <c r="AM1153" s="400">
        <v>0.1</v>
      </c>
      <c r="AN1153" s="400" t="s">
        <v>62</v>
      </c>
      <c r="AO1153" s="401" t="s">
        <v>1678</v>
      </c>
      <c r="AP1153" s="401" t="s">
        <v>24</v>
      </c>
      <c r="AQ1153" s="407" t="s">
        <v>984</v>
      </c>
      <c r="AR1153" s="400">
        <v>5.5066666666666658E-3</v>
      </c>
      <c r="AS1153" s="400">
        <v>5.5066666666666658E-3</v>
      </c>
      <c r="AT1153" s="400"/>
      <c r="AX1153" s="226"/>
      <c r="AY1153" s="212"/>
      <c r="AZ1153" s="212"/>
      <c r="BA1153" s="212"/>
      <c r="BB1153" s="214"/>
      <c r="BC1153" s="212"/>
      <c r="BD1153" s="212"/>
      <c r="BE1153" s="212"/>
      <c r="BF1153" s="212"/>
      <c r="BG1153" s="214"/>
      <c r="BH1153" s="214"/>
      <c r="BI1153" s="227"/>
      <c r="BJ1153" s="227"/>
      <c r="BK1153" s="227"/>
      <c r="BL1153" s="214"/>
      <c r="BM1153" s="214"/>
      <c r="BN1153" s="214"/>
      <c r="BO1153" s="214"/>
      <c r="BP1153" s="214"/>
      <c r="BQ1153" s="214"/>
      <c r="BR1153" s="214"/>
      <c r="BS1153" s="214"/>
      <c r="BT1153" s="215"/>
      <c r="BU1153" s="216"/>
      <c r="BV1153" s="217"/>
      <c r="BW1153" s="213"/>
    </row>
    <row r="1154" spans="2:75" ht="15.75" customHeight="1">
      <c r="B1154" s="394" t="s">
        <v>1593</v>
      </c>
      <c r="C1154" s="395">
        <v>17313316000136</v>
      </c>
      <c r="D1154" s="396" t="s">
        <v>18</v>
      </c>
      <c r="E1154" s="396" t="s">
        <v>916</v>
      </c>
      <c r="F1154" s="396" t="s">
        <v>983</v>
      </c>
      <c r="G1154" s="397" t="s">
        <v>1048</v>
      </c>
      <c r="H1154" s="397" t="s">
        <v>62</v>
      </c>
      <c r="I1154" s="397" t="s">
        <v>1673</v>
      </c>
      <c r="J1154" s="397" t="s">
        <v>904</v>
      </c>
      <c r="K1154" s="398" t="s">
        <v>81</v>
      </c>
      <c r="L1154" s="399"/>
      <c r="M1154" s="399" t="s">
        <v>62</v>
      </c>
      <c r="N1154" s="398">
        <v>333468</v>
      </c>
      <c r="O1154" s="398" t="s">
        <v>1675</v>
      </c>
      <c r="P1154" s="402">
        <v>41359</v>
      </c>
      <c r="Q1154" s="403">
        <v>613565934.88</v>
      </c>
      <c r="R1154" s="403">
        <v>223564835.22519839</v>
      </c>
      <c r="S1154" s="398">
        <v>181</v>
      </c>
      <c r="T1154" s="400">
        <v>0.1008775523165073</v>
      </c>
      <c r="U1154" s="400">
        <v>1.3040638082141534</v>
      </c>
      <c r="V1154" s="400">
        <v>0.14005416693771222</v>
      </c>
      <c r="W1154" s="400">
        <v>1.3729991400505068</v>
      </c>
      <c r="X1154" s="400">
        <v>0.21475894013206775</v>
      </c>
      <c r="Y1154" s="400">
        <v>1.6285560562486299</v>
      </c>
      <c r="Z1154" s="400">
        <v>0.29453949250696354</v>
      </c>
      <c r="AA1154" s="400">
        <v>1.6742579616558722</v>
      </c>
      <c r="AB1154" s="400">
        <v>3.1775801982937028E-3</v>
      </c>
      <c r="AC1154" s="404">
        <v>10.688266484046482</v>
      </c>
      <c r="AD1154" s="607" t="s">
        <v>62</v>
      </c>
      <c r="AE1154" s="401" t="s">
        <v>677</v>
      </c>
      <c r="AF1154" s="401" t="s">
        <v>1018</v>
      </c>
      <c r="AG1154" s="405" t="s">
        <v>1835</v>
      </c>
      <c r="AH1154" s="405" t="s">
        <v>1035</v>
      </c>
      <c r="AI1154" s="405">
        <v>0</v>
      </c>
      <c r="AJ1154" s="405">
        <v>0</v>
      </c>
      <c r="AK1154" s="405">
        <v>0</v>
      </c>
      <c r="AL1154" s="400">
        <v>1.15E-2</v>
      </c>
      <c r="AM1154" s="400">
        <v>0.2</v>
      </c>
      <c r="AN1154" s="400" t="s">
        <v>103</v>
      </c>
      <c r="AO1154" s="401" t="s">
        <v>1678</v>
      </c>
      <c r="AP1154" s="401" t="s">
        <v>24</v>
      </c>
      <c r="AQ1154" s="407" t="s">
        <v>966</v>
      </c>
      <c r="AR1154" s="400">
        <v>3.0666666666666668E-3</v>
      </c>
      <c r="AS1154" s="400">
        <v>3.0666666666666668E-3</v>
      </c>
      <c r="AT1154" s="400"/>
      <c r="AX1154" s="226"/>
      <c r="AY1154" s="212"/>
      <c r="AZ1154" s="212"/>
      <c r="BA1154" s="212"/>
      <c r="BB1154" s="214"/>
      <c r="BC1154" s="212"/>
      <c r="BD1154" s="212"/>
      <c r="BE1154" s="212"/>
      <c r="BF1154" s="212"/>
      <c r="BG1154" s="214"/>
      <c r="BH1154" s="214"/>
      <c r="BI1154" s="227"/>
      <c r="BJ1154" s="227"/>
      <c r="BK1154" s="227"/>
      <c r="BL1154" s="214"/>
      <c r="BM1154" s="214"/>
      <c r="BN1154" s="214"/>
      <c r="BO1154" s="214"/>
      <c r="BP1154" s="214"/>
      <c r="BQ1154" s="214"/>
      <c r="BR1154" s="214"/>
      <c r="BS1154" s="214"/>
      <c r="BT1154" s="215"/>
      <c r="BU1154" s="216"/>
      <c r="BV1154" s="217"/>
      <c r="BW1154" s="213"/>
    </row>
    <row r="1155" spans="2:75" ht="15.75" customHeight="1">
      <c r="B1155" s="394" t="s">
        <v>1061</v>
      </c>
      <c r="C1155" s="395">
        <v>32238591000126</v>
      </c>
      <c r="D1155" s="396" t="s">
        <v>18</v>
      </c>
      <c r="E1155" s="396" t="s">
        <v>916</v>
      </c>
      <c r="F1155" s="396" t="s">
        <v>983</v>
      </c>
      <c r="G1155" s="397" t="s">
        <v>1048</v>
      </c>
      <c r="H1155" s="397" t="s">
        <v>62</v>
      </c>
      <c r="I1155" s="397" t="s">
        <v>1673</v>
      </c>
      <c r="J1155" s="397" t="s">
        <v>904</v>
      </c>
      <c r="K1155" s="398" t="s">
        <v>81</v>
      </c>
      <c r="L1155" s="399"/>
      <c r="M1155" s="399" t="s">
        <v>62</v>
      </c>
      <c r="N1155" s="398">
        <v>491391</v>
      </c>
      <c r="O1155" s="398" t="s">
        <v>1675</v>
      </c>
      <c r="P1155" s="402">
        <v>43557</v>
      </c>
      <c r="Q1155" s="403">
        <v>42376561.920000002</v>
      </c>
      <c r="R1155" s="403">
        <v>57914953.017222188</v>
      </c>
      <c r="S1155" s="398">
        <v>182</v>
      </c>
      <c r="T1155" s="400">
        <v>7.6702142531243744E-2</v>
      </c>
      <c r="U1155" s="400">
        <v>0.99154356733049709</v>
      </c>
      <c r="V1155" s="400">
        <v>0.10221459396200361</v>
      </c>
      <c r="W1155" s="400">
        <v>1.00204479937293</v>
      </c>
      <c r="X1155" s="400">
        <v>0.16173774780295513</v>
      </c>
      <c r="Y1155" s="400">
        <v>1.2264867229580141</v>
      </c>
      <c r="Z1155" s="400">
        <v>0.26728096742852436</v>
      </c>
      <c r="AA1155" s="400">
        <v>1.5193116682161425</v>
      </c>
      <c r="AB1155" s="400">
        <v>4.2094435675179313E-3</v>
      </c>
      <c r="AC1155" s="404">
        <v>4.6790807214594471E-2</v>
      </c>
      <c r="AD1155" s="607">
        <v>30910036000173</v>
      </c>
      <c r="AE1155" s="401" t="s">
        <v>137</v>
      </c>
      <c r="AF1155" s="401" t="s">
        <v>1018</v>
      </c>
      <c r="AG1155" s="405" t="s">
        <v>1835</v>
      </c>
      <c r="AH1155" s="405" t="s">
        <v>1019</v>
      </c>
      <c r="AI1155" s="405">
        <v>25000</v>
      </c>
      <c r="AJ1155" s="405">
        <v>5000</v>
      </c>
      <c r="AK1155" s="405">
        <v>10000</v>
      </c>
      <c r="AL1155" s="400">
        <v>5.0000000000000001E-3</v>
      </c>
      <c r="AM1155" s="400" t="s">
        <v>62</v>
      </c>
      <c r="AN1155" s="400" t="s">
        <v>103</v>
      </c>
      <c r="AO1155" s="401" t="s">
        <v>1678</v>
      </c>
      <c r="AP1155" s="401" t="s">
        <v>18</v>
      </c>
      <c r="AQ1155" s="407" t="s">
        <v>973</v>
      </c>
      <c r="AR1155" s="400">
        <v>3.3333333333333331E-3</v>
      </c>
      <c r="AS1155" s="400">
        <v>3.3333333333333331E-3</v>
      </c>
      <c r="AT1155" s="400"/>
      <c r="AX1155" s="226"/>
      <c r="AY1155" s="212"/>
      <c r="AZ1155" s="212"/>
      <c r="BA1155" s="212"/>
      <c r="BB1155" s="214"/>
      <c r="BC1155" s="212"/>
      <c r="BD1155" s="212"/>
      <c r="BE1155" s="212"/>
      <c r="BF1155" s="212"/>
      <c r="BG1155" s="214"/>
      <c r="BH1155" s="214"/>
      <c r="BI1155" s="227"/>
      <c r="BJ1155" s="227"/>
      <c r="BK1155" s="227"/>
      <c r="BL1155" s="214"/>
      <c r="BM1155" s="214"/>
      <c r="BN1155" s="214"/>
      <c r="BO1155" s="214"/>
      <c r="BP1155" s="214"/>
      <c r="BQ1155" s="214"/>
      <c r="BR1155" s="214"/>
      <c r="BS1155" s="214"/>
      <c r="BT1155" s="215"/>
      <c r="BU1155" s="216"/>
      <c r="BV1155" s="217"/>
      <c r="BW1155" s="213"/>
    </row>
    <row r="1156" spans="2:75" ht="15.75" customHeight="1">
      <c r="B1156" s="394" t="s">
        <v>1646</v>
      </c>
      <c r="C1156" s="395">
        <v>46420448000165</v>
      </c>
      <c r="D1156" s="396" t="s">
        <v>24</v>
      </c>
      <c r="E1156" s="396" t="s">
        <v>912</v>
      </c>
      <c r="F1156" s="396" t="s">
        <v>915</v>
      </c>
      <c r="G1156" s="397" t="s">
        <v>62</v>
      </c>
      <c r="H1156" s="397" t="s">
        <v>1693</v>
      </c>
      <c r="I1156" s="397" t="s">
        <v>62</v>
      </c>
      <c r="J1156" s="397" t="s">
        <v>907</v>
      </c>
      <c r="K1156" s="398" t="s">
        <v>81</v>
      </c>
      <c r="L1156" s="399"/>
      <c r="M1156" s="399" t="s">
        <v>62</v>
      </c>
      <c r="N1156" s="398">
        <v>654957</v>
      </c>
      <c r="O1156" s="398" t="s">
        <v>1675</v>
      </c>
      <c r="P1156" s="402">
        <v>44722</v>
      </c>
      <c r="Q1156" s="403">
        <v>49028.76</v>
      </c>
      <c r="R1156" s="403" t="s">
        <v>1781</v>
      </c>
      <c r="S1156" s="398">
        <v>182</v>
      </c>
      <c r="T1156" s="400" t="s">
        <v>1781</v>
      </c>
      <c r="U1156" s="400" t="s">
        <v>1781</v>
      </c>
      <c r="V1156" s="400" t="s">
        <v>1781</v>
      </c>
      <c r="W1156" s="400" t="s">
        <v>1781</v>
      </c>
      <c r="X1156" s="400" t="s">
        <v>1781</v>
      </c>
      <c r="Y1156" s="400" t="s">
        <v>1781</v>
      </c>
      <c r="Z1156" s="400" t="s">
        <v>1781</v>
      </c>
      <c r="AA1156" s="400" t="s">
        <v>1781</v>
      </c>
      <c r="AB1156" s="400" t="s">
        <v>1781</v>
      </c>
      <c r="AC1156" s="404" t="s">
        <v>1781</v>
      </c>
      <c r="AD1156" s="607" t="s">
        <v>62</v>
      </c>
      <c r="AE1156" s="401" t="s">
        <v>1804</v>
      </c>
      <c r="AF1156" s="401" t="s">
        <v>1018</v>
      </c>
      <c r="AG1156" s="405" t="s">
        <v>1835</v>
      </c>
      <c r="AH1156" s="405" t="s">
        <v>1035</v>
      </c>
      <c r="AI1156" s="405">
        <v>100000</v>
      </c>
      <c r="AJ1156" s="405">
        <v>100000</v>
      </c>
      <c r="AK1156" s="405">
        <v>50000</v>
      </c>
      <c r="AL1156" s="400">
        <v>0.02</v>
      </c>
      <c r="AM1156" s="400">
        <v>0.2</v>
      </c>
      <c r="AN1156" s="400" t="s">
        <v>1798</v>
      </c>
      <c r="AO1156" s="401" t="s">
        <v>1678</v>
      </c>
      <c r="AP1156" s="401" t="s">
        <v>24</v>
      </c>
      <c r="AQ1156" s="407" t="s">
        <v>977</v>
      </c>
      <c r="AR1156" s="400">
        <v>6.6660000000000001E-3</v>
      </c>
      <c r="AS1156" s="400">
        <v>6.6660000000000001E-3</v>
      </c>
      <c r="AT1156" s="400"/>
      <c r="AX1156" s="226"/>
      <c r="AY1156" s="212"/>
      <c r="AZ1156" s="212"/>
      <c r="BA1156" s="212"/>
      <c r="BB1156" s="214"/>
      <c r="BC1156" s="212"/>
      <c r="BD1156" s="212"/>
      <c r="BE1156" s="212"/>
      <c r="BF1156" s="212"/>
      <c r="BG1156" s="214"/>
      <c r="BH1156" s="214"/>
      <c r="BI1156" s="227"/>
      <c r="BJ1156" s="227"/>
      <c r="BK1156" s="227"/>
      <c r="BL1156" s="214"/>
      <c r="BM1156" s="214"/>
      <c r="BN1156" s="214"/>
      <c r="BO1156" s="214"/>
      <c r="BP1156" s="214"/>
      <c r="BQ1156" s="214"/>
      <c r="BR1156" s="214"/>
      <c r="BS1156" s="214"/>
      <c r="BT1156" s="215"/>
      <c r="BU1156" s="216"/>
      <c r="BV1156" s="217"/>
      <c r="BW1156" s="213"/>
    </row>
    <row r="1157" spans="2:75" ht="15.75" customHeight="1">
      <c r="B1157" s="394" t="s">
        <v>201</v>
      </c>
      <c r="C1157" s="395">
        <v>39974143000130</v>
      </c>
      <c r="D1157" s="396" t="s">
        <v>27</v>
      </c>
      <c r="E1157" s="396" t="s">
        <v>903</v>
      </c>
      <c r="F1157" s="396"/>
      <c r="G1157" s="397"/>
      <c r="H1157" s="397" t="s">
        <v>62</v>
      </c>
      <c r="I1157" s="397" t="s">
        <v>62</v>
      </c>
      <c r="J1157" s="397" t="s">
        <v>904</v>
      </c>
      <c r="K1157" s="398" t="s">
        <v>81</v>
      </c>
      <c r="L1157" s="399"/>
      <c r="M1157" s="399" t="s">
        <v>1775</v>
      </c>
      <c r="N1157" s="398">
        <v>582670</v>
      </c>
      <c r="O1157" s="398" t="s">
        <v>1675</v>
      </c>
      <c r="P1157" s="402">
        <v>44245</v>
      </c>
      <c r="Q1157" s="403">
        <v>20118383.239999998</v>
      </c>
      <c r="R1157" s="403">
        <v>18025872.933492061</v>
      </c>
      <c r="S1157" s="398">
        <v>182</v>
      </c>
      <c r="T1157" s="400">
        <v>-0.16196071023401848</v>
      </c>
      <c r="U1157" s="400">
        <v>-2.0936977129081455</v>
      </c>
      <c r="V1157" s="400">
        <v>-0.27812339099178407</v>
      </c>
      <c r="W1157" s="400">
        <v>-2.7265392027177633</v>
      </c>
      <c r="X1157" s="400" t="s">
        <v>1781</v>
      </c>
      <c r="Y1157" s="400" t="s">
        <v>1781</v>
      </c>
      <c r="Z1157" s="400" t="s">
        <v>1781</v>
      </c>
      <c r="AA1157" s="400" t="s">
        <v>1781</v>
      </c>
      <c r="AB1157" s="400">
        <v>0.50671900126016078</v>
      </c>
      <c r="AC1157" s="404">
        <v>-0.58135006165197012</v>
      </c>
      <c r="AD1157" s="607" t="s">
        <v>62</v>
      </c>
      <c r="AE1157" s="401" t="s">
        <v>135</v>
      </c>
      <c r="AF1157" s="401" t="s">
        <v>1028</v>
      </c>
      <c r="AG1157" s="405" t="s">
        <v>1836</v>
      </c>
      <c r="AH1157" s="405" t="s">
        <v>1035</v>
      </c>
      <c r="AI1157" s="405">
        <v>5000</v>
      </c>
      <c r="AJ1157" s="405" t="s">
        <v>1797</v>
      </c>
      <c r="AK1157" s="405">
        <v>1000</v>
      </c>
      <c r="AL1157" s="400">
        <v>5.0000000000000001E-3</v>
      </c>
      <c r="AM1157" s="400">
        <v>0.25</v>
      </c>
      <c r="AN1157" s="400" t="s">
        <v>62</v>
      </c>
      <c r="AO1157" s="401" t="s">
        <v>1678</v>
      </c>
      <c r="AP1157" s="401" t="s">
        <v>1021</v>
      </c>
      <c r="AQ1157" s="407" t="s">
        <v>957</v>
      </c>
      <c r="AR1157" s="400" t="s">
        <v>62</v>
      </c>
      <c r="AS1157" s="400" t="s">
        <v>62</v>
      </c>
      <c r="AT1157" s="400"/>
      <c r="AX1157" s="226"/>
      <c r="AY1157" s="212"/>
      <c r="AZ1157" s="212"/>
      <c r="BA1157" s="212"/>
      <c r="BB1157" s="214"/>
      <c r="BC1157" s="212"/>
      <c r="BD1157" s="212"/>
      <c r="BE1157" s="212"/>
      <c r="BF1157" s="212"/>
      <c r="BG1157" s="214"/>
      <c r="BH1157" s="214"/>
      <c r="BI1157" s="227"/>
      <c r="BJ1157" s="227"/>
      <c r="BK1157" s="227"/>
      <c r="BL1157" s="214"/>
      <c r="BM1157" s="214"/>
      <c r="BN1157" s="214"/>
      <c r="BO1157" s="214"/>
      <c r="BP1157" s="214"/>
      <c r="BQ1157" s="214"/>
      <c r="BR1157" s="214"/>
      <c r="BS1157" s="214"/>
      <c r="BT1157" s="215"/>
      <c r="BU1157" s="216"/>
      <c r="BV1157" s="217"/>
      <c r="BW1157" s="213"/>
    </row>
    <row r="1158" spans="2:75" ht="15.75" customHeight="1">
      <c r="B1158" s="394" t="s">
        <v>1425</v>
      </c>
      <c r="C1158" s="395">
        <v>16816153000141</v>
      </c>
      <c r="D1158" s="396" t="s">
        <v>27</v>
      </c>
      <c r="E1158" s="396" t="s">
        <v>903</v>
      </c>
      <c r="F1158" s="396"/>
      <c r="G1158" s="397"/>
      <c r="H1158" s="397" t="s">
        <v>62</v>
      </c>
      <c r="I1158" s="397" t="s">
        <v>62</v>
      </c>
      <c r="J1158" s="397" t="s">
        <v>904</v>
      </c>
      <c r="K1158" s="398" t="s">
        <v>81</v>
      </c>
      <c r="L1158" s="399"/>
      <c r="M1158" s="399" t="s">
        <v>1775</v>
      </c>
      <c r="N1158" s="398">
        <v>318221</v>
      </c>
      <c r="O1158" s="398" t="s">
        <v>1675</v>
      </c>
      <c r="P1158" s="402">
        <v>41214</v>
      </c>
      <c r="Q1158" s="403">
        <v>417186295.80000001</v>
      </c>
      <c r="R1158" s="403">
        <v>497368012.53400791</v>
      </c>
      <c r="S1158" s="398">
        <v>184</v>
      </c>
      <c r="T1158" s="400">
        <v>-0.24753759527948194</v>
      </c>
      <c r="U1158" s="400">
        <v>-3.1999668089043456</v>
      </c>
      <c r="V1158" s="400">
        <v>-0.37166077629595828</v>
      </c>
      <c r="W1158" s="400">
        <v>-3.6435183429551312</v>
      </c>
      <c r="X1158" s="400">
        <v>-0.19463696380827278</v>
      </c>
      <c r="Y1158" s="400">
        <v>-1.4759674544160086</v>
      </c>
      <c r="Z1158" s="400">
        <v>-7.3277511475544066E-2</v>
      </c>
      <c r="AA1158" s="400">
        <v>-0.41653313093611255</v>
      </c>
      <c r="AB1158" s="400">
        <v>0.32736011614757238</v>
      </c>
      <c r="AC1158" s="404">
        <v>-1.5522114086879935</v>
      </c>
      <c r="AD1158" s="607">
        <v>29994412000176</v>
      </c>
      <c r="AE1158" s="401" t="s">
        <v>150</v>
      </c>
      <c r="AF1158" s="401" t="s">
        <v>1023</v>
      </c>
      <c r="AG1158" s="405" t="s">
        <v>96</v>
      </c>
      <c r="AH1158" s="405" t="s">
        <v>1019</v>
      </c>
      <c r="AI1158" s="405">
        <v>25000</v>
      </c>
      <c r="AJ1158" s="405">
        <v>1000</v>
      </c>
      <c r="AK1158" s="405">
        <v>1000</v>
      </c>
      <c r="AL1158" s="400">
        <v>0.01</v>
      </c>
      <c r="AM1158" s="400">
        <v>0.3</v>
      </c>
      <c r="AN1158" s="400" t="s">
        <v>1807</v>
      </c>
      <c r="AO1158" s="401" t="s">
        <v>1678</v>
      </c>
      <c r="AP1158" s="401" t="s">
        <v>1021</v>
      </c>
      <c r="AQ1158" s="407" t="s">
        <v>957</v>
      </c>
      <c r="AR1158" s="400" t="s">
        <v>62</v>
      </c>
      <c r="AS1158" s="400" t="s">
        <v>62</v>
      </c>
      <c r="AT1158" s="400"/>
      <c r="AX1158" s="226"/>
      <c r="AY1158" s="212"/>
      <c r="AZ1158" s="212"/>
      <c r="BA1158" s="212"/>
      <c r="BB1158" s="214"/>
      <c r="BC1158" s="212"/>
      <c r="BD1158" s="212"/>
      <c r="BE1158" s="212"/>
      <c r="BF1158" s="212"/>
      <c r="BG1158" s="214"/>
      <c r="BH1158" s="214"/>
      <c r="BI1158" s="227"/>
      <c r="BJ1158" s="227"/>
      <c r="BK1158" s="227"/>
      <c r="BL1158" s="214"/>
      <c r="BM1158" s="214"/>
      <c r="BN1158" s="214"/>
      <c r="BO1158" s="214"/>
      <c r="BP1158" s="214"/>
      <c r="BQ1158" s="214"/>
      <c r="BR1158" s="214"/>
      <c r="BS1158" s="214"/>
      <c r="BT1158" s="215"/>
      <c r="BU1158" s="216"/>
      <c r="BV1158" s="217"/>
      <c r="BW1158" s="213"/>
    </row>
    <row r="1159" spans="2:75" ht="15.75" customHeight="1">
      <c r="B1159" s="394" t="s">
        <v>795</v>
      </c>
      <c r="C1159" s="395">
        <v>27500576000174</v>
      </c>
      <c r="D1159" s="396" t="s">
        <v>18</v>
      </c>
      <c r="E1159" s="396" t="s">
        <v>916</v>
      </c>
      <c r="F1159" s="396" t="s">
        <v>983</v>
      </c>
      <c r="G1159" s="397" t="s">
        <v>1048</v>
      </c>
      <c r="H1159" s="397" t="s">
        <v>62</v>
      </c>
      <c r="I1159" s="397" t="s">
        <v>1673</v>
      </c>
      <c r="J1159" s="397" t="s">
        <v>904</v>
      </c>
      <c r="K1159" s="398" t="s">
        <v>81</v>
      </c>
      <c r="L1159" s="399"/>
      <c r="M1159" s="399" t="s">
        <v>62</v>
      </c>
      <c r="N1159" s="398">
        <v>458406</v>
      </c>
      <c r="O1159" s="398" t="s">
        <v>1675</v>
      </c>
      <c r="P1159" s="402">
        <v>43109</v>
      </c>
      <c r="Q1159" s="403">
        <v>323711437.73000002</v>
      </c>
      <c r="R1159" s="403">
        <v>288832276.99718255</v>
      </c>
      <c r="S1159" s="398">
        <v>270</v>
      </c>
      <c r="T1159" s="400">
        <v>0.10414106466887363</v>
      </c>
      <c r="U1159" s="400">
        <v>1.3462518693699983</v>
      </c>
      <c r="V1159" s="400">
        <v>0.14248647371165757</v>
      </c>
      <c r="W1159" s="400">
        <v>1.3968438794251747</v>
      </c>
      <c r="X1159" s="400">
        <v>0.20450480501390444</v>
      </c>
      <c r="Y1159" s="400">
        <v>1.5507970868757732</v>
      </c>
      <c r="Z1159" s="400">
        <v>0.27096020750607264</v>
      </c>
      <c r="AA1159" s="400">
        <v>1.5402256615833745</v>
      </c>
      <c r="AB1159" s="400">
        <v>3.4582688338758443E-3</v>
      </c>
      <c r="AC1159" s="404">
        <v>10.437620917766653</v>
      </c>
      <c r="AD1159" s="607" t="s">
        <v>62</v>
      </c>
      <c r="AE1159" s="401" t="s">
        <v>760</v>
      </c>
      <c r="AF1159" s="401" t="s">
        <v>1306</v>
      </c>
      <c r="AG1159" s="405" t="s">
        <v>1837</v>
      </c>
      <c r="AH1159" s="405" t="s">
        <v>1035</v>
      </c>
      <c r="AI1159" s="405">
        <v>1000</v>
      </c>
      <c r="AJ1159" s="405">
        <v>1000</v>
      </c>
      <c r="AK1159" s="405">
        <v>1000</v>
      </c>
      <c r="AL1159" s="400">
        <v>1.1000000000000001E-3</v>
      </c>
      <c r="AM1159" s="400">
        <v>0.2</v>
      </c>
      <c r="AN1159" s="400" t="s">
        <v>103</v>
      </c>
      <c r="AO1159" s="401" t="s">
        <v>1678</v>
      </c>
      <c r="AP1159" s="401" t="s">
        <v>24</v>
      </c>
      <c r="AQ1159" s="407" t="s">
        <v>966</v>
      </c>
      <c r="AR1159" s="400">
        <v>3.8800000000000002E-3</v>
      </c>
      <c r="AS1159" s="400">
        <v>3.8800000000000002E-3</v>
      </c>
      <c r="AT1159" s="400"/>
      <c r="AX1159" s="226"/>
      <c r="AY1159" s="212"/>
      <c r="AZ1159" s="212"/>
      <c r="BA1159" s="212"/>
      <c r="BB1159" s="214"/>
      <c r="BC1159" s="212"/>
      <c r="BD1159" s="212"/>
      <c r="BE1159" s="212"/>
      <c r="BF1159" s="212"/>
      <c r="BG1159" s="214"/>
      <c r="BH1159" s="214"/>
      <c r="BI1159" s="227"/>
      <c r="BJ1159" s="227"/>
      <c r="BK1159" s="227"/>
      <c r="BL1159" s="214"/>
      <c r="BM1159" s="214"/>
      <c r="BN1159" s="214"/>
      <c r="BO1159" s="214"/>
      <c r="BP1159" s="214"/>
      <c r="BQ1159" s="214"/>
      <c r="BR1159" s="214"/>
      <c r="BS1159" s="214"/>
      <c r="BT1159" s="215"/>
      <c r="BU1159" s="216"/>
      <c r="BV1159" s="217"/>
      <c r="BW1159" s="213"/>
    </row>
    <row r="1160" spans="2:75" ht="15.75" customHeight="1">
      <c r="B1160" s="394" t="s">
        <v>941</v>
      </c>
      <c r="C1160" s="395">
        <v>22672424000135</v>
      </c>
      <c r="D1160" s="396" t="s">
        <v>18</v>
      </c>
      <c r="E1160" s="396" t="s">
        <v>916</v>
      </c>
      <c r="F1160" s="396" t="s">
        <v>983</v>
      </c>
      <c r="G1160" s="397" t="s">
        <v>1048</v>
      </c>
      <c r="H1160" s="397" t="s">
        <v>62</v>
      </c>
      <c r="I1160" s="397" t="s">
        <v>1673</v>
      </c>
      <c r="J1160" s="397" t="s">
        <v>904</v>
      </c>
      <c r="K1160" s="398" t="s">
        <v>81</v>
      </c>
      <c r="L1160" s="399"/>
      <c r="M1160" s="399" t="s">
        <v>62</v>
      </c>
      <c r="N1160" s="398">
        <v>407410</v>
      </c>
      <c r="O1160" s="398" t="s">
        <v>1675</v>
      </c>
      <c r="P1160" s="402">
        <v>42276</v>
      </c>
      <c r="Q1160" s="403">
        <v>199570797.74000001</v>
      </c>
      <c r="R1160" s="403">
        <v>177978751.69452384</v>
      </c>
      <c r="S1160" s="398">
        <v>271</v>
      </c>
      <c r="T1160" s="400">
        <v>9.4414348984181551E-2</v>
      </c>
      <c r="U1160" s="400">
        <v>1.2205127172403103</v>
      </c>
      <c r="V1160" s="400">
        <v>0.14783691381239028</v>
      </c>
      <c r="W1160" s="400">
        <v>1.4492960828677535</v>
      </c>
      <c r="X1160" s="400">
        <v>0.2362619114116753</v>
      </c>
      <c r="Y1160" s="400">
        <v>1.7916169937034812</v>
      </c>
      <c r="Z1160" s="400">
        <v>0.31327555914223693</v>
      </c>
      <c r="AA1160" s="400">
        <v>1.7807598384236532</v>
      </c>
      <c r="AB1160" s="400">
        <v>7.8645007926543935E-3</v>
      </c>
      <c r="AC1160" s="404">
        <v>5.1873049885537901</v>
      </c>
      <c r="AD1160" s="607" t="s">
        <v>62</v>
      </c>
      <c r="AE1160" s="401" t="s">
        <v>443</v>
      </c>
      <c r="AF1160" s="401" t="s">
        <v>1018</v>
      </c>
      <c r="AG1160" s="405" t="s">
        <v>1835</v>
      </c>
      <c r="AH1160" s="405" t="s">
        <v>1035</v>
      </c>
      <c r="AI1160" s="405">
        <v>50000</v>
      </c>
      <c r="AJ1160" s="405">
        <v>10000</v>
      </c>
      <c r="AK1160" s="405">
        <v>30000</v>
      </c>
      <c r="AL1160" s="400">
        <v>0.02</v>
      </c>
      <c r="AM1160" s="400">
        <v>0.2</v>
      </c>
      <c r="AN1160" s="400" t="s">
        <v>62</v>
      </c>
      <c r="AO1160" s="401" t="s">
        <v>1678</v>
      </c>
      <c r="AP1160" s="401" t="s">
        <v>24</v>
      </c>
      <c r="AQ1160" s="407" t="s">
        <v>977</v>
      </c>
      <c r="AR1160" s="400">
        <v>6.6666666666666662E-3</v>
      </c>
      <c r="AS1160" s="400">
        <v>6.6666666666666662E-3</v>
      </c>
      <c r="AT1160" s="400"/>
      <c r="AX1160" s="226"/>
      <c r="AY1160" s="212"/>
      <c r="AZ1160" s="212"/>
      <c r="BA1160" s="212"/>
      <c r="BB1160" s="214"/>
      <c r="BC1160" s="212"/>
      <c r="BD1160" s="212"/>
      <c r="BE1160" s="212"/>
      <c r="BF1160" s="212"/>
      <c r="BG1160" s="214"/>
      <c r="BH1160" s="214"/>
      <c r="BI1160" s="227"/>
      <c r="BJ1160" s="227"/>
      <c r="BK1160" s="227"/>
      <c r="BL1160" s="214"/>
      <c r="BM1160" s="214"/>
      <c r="BN1160" s="214"/>
      <c r="BO1160" s="214"/>
      <c r="BP1160" s="214"/>
      <c r="BQ1160" s="214"/>
      <c r="BR1160" s="214"/>
      <c r="BS1160" s="214"/>
      <c r="BT1160" s="215"/>
      <c r="BU1160" s="216"/>
      <c r="BV1160" s="217"/>
      <c r="BW1160" s="213"/>
    </row>
    <row r="1161" spans="2:75" ht="15.75" customHeight="1">
      <c r="B1161" s="394" t="s">
        <v>1195</v>
      </c>
      <c r="C1161" s="395">
        <v>39835826000106</v>
      </c>
      <c r="D1161" s="396" t="s">
        <v>24</v>
      </c>
      <c r="E1161" s="396" t="s">
        <v>911</v>
      </c>
      <c r="F1161" s="396" t="s">
        <v>915</v>
      </c>
      <c r="G1161" s="397" t="s">
        <v>62</v>
      </c>
      <c r="H1161" s="397" t="s">
        <v>1693</v>
      </c>
      <c r="I1161" s="397" t="s">
        <v>62</v>
      </c>
      <c r="J1161" s="397"/>
      <c r="K1161" s="398" t="s">
        <v>81</v>
      </c>
      <c r="L1161" s="399"/>
      <c r="M1161" s="399" t="s">
        <v>1775</v>
      </c>
      <c r="N1161" s="398">
        <v>563471</v>
      </c>
      <c r="O1161" s="398" t="s">
        <v>1675</v>
      </c>
      <c r="P1161" s="402">
        <v>44162</v>
      </c>
      <c r="Q1161" s="403">
        <v>270724653.06999999</v>
      </c>
      <c r="R1161" s="403">
        <v>204663285.8802776</v>
      </c>
      <c r="S1161" s="398">
        <v>271</v>
      </c>
      <c r="T1161" s="400">
        <v>0.39652569111297753</v>
      </c>
      <c r="U1161" s="400">
        <v>5.1259650034443061</v>
      </c>
      <c r="V1161" s="400">
        <v>0.57683142534935561</v>
      </c>
      <c r="W1161" s="400">
        <v>5.6548767400187607</v>
      </c>
      <c r="X1161" s="400" t="s">
        <v>1781</v>
      </c>
      <c r="Y1161" s="400" t="s">
        <v>1781</v>
      </c>
      <c r="Z1161" s="400" t="s">
        <v>1781</v>
      </c>
      <c r="AA1161" s="400" t="s">
        <v>1781</v>
      </c>
      <c r="AB1161" s="400">
        <v>0.19317736510082401</v>
      </c>
      <c r="AC1161" s="404">
        <v>1.9474320983696922</v>
      </c>
      <c r="AD1161" s="607">
        <v>32990098000168</v>
      </c>
      <c r="AE1161" s="401" t="s">
        <v>107</v>
      </c>
      <c r="AF1161" s="401" t="s">
        <v>1018</v>
      </c>
      <c r="AG1161" s="405" t="s">
        <v>1835</v>
      </c>
      <c r="AH1161" s="405" t="s">
        <v>1035</v>
      </c>
      <c r="AI1161" s="405">
        <v>500000</v>
      </c>
      <c r="AJ1161" s="405">
        <v>100000</v>
      </c>
      <c r="AK1161" s="405">
        <v>500000</v>
      </c>
      <c r="AL1161" s="400">
        <v>0</v>
      </c>
      <c r="AM1161" s="400" t="s">
        <v>62</v>
      </c>
      <c r="AN1161" s="400" t="s">
        <v>62</v>
      </c>
      <c r="AO1161" s="401" t="s">
        <v>1678</v>
      </c>
      <c r="AP1161" s="401" t="s">
        <v>24</v>
      </c>
      <c r="AQ1161" s="407" t="s">
        <v>977</v>
      </c>
      <c r="AR1161" s="400" t="s">
        <v>62</v>
      </c>
      <c r="AS1161" s="400" t="s">
        <v>62</v>
      </c>
      <c r="AT1161" s="400"/>
      <c r="AX1161" s="226"/>
      <c r="AY1161" s="212"/>
      <c r="AZ1161" s="212"/>
      <c r="BA1161" s="212"/>
      <c r="BB1161" s="214"/>
      <c r="BC1161" s="212"/>
      <c r="BD1161" s="212"/>
      <c r="BE1161" s="212"/>
      <c r="BF1161" s="212"/>
      <c r="BG1161" s="214"/>
      <c r="BH1161" s="214"/>
      <c r="BI1161" s="227"/>
      <c r="BJ1161" s="227"/>
      <c r="BK1161" s="227"/>
      <c r="BL1161" s="214"/>
      <c r="BM1161" s="214"/>
      <c r="BN1161" s="214"/>
      <c r="BO1161" s="214"/>
      <c r="BP1161" s="214"/>
      <c r="BQ1161" s="214"/>
      <c r="BR1161" s="214"/>
      <c r="BS1161" s="214"/>
      <c r="BT1161" s="215"/>
      <c r="BU1161" s="216"/>
      <c r="BV1161" s="217"/>
      <c r="BW1161" s="213"/>
    </row>
    <row r="1162" spans="2:75" ht="15.75" customHeight="1">
      <c r="B1162" s="394" t="s">
        <v>364</v>
      </c>
      <c r="C1162" s="395">
        <v>22922145000182</v>
      </c>
      <c r="D1162" s="396" t="s">
        <v>18</v>
      </c>
      <c r="E1162" s="396" t="s">
        <v>916</v>
      </c>
      <c r="F1162" s="396" t="s">
        <v>961</v>
      </c>
      <c r="G1162" s="397" t="s">
        <v>1048</v>
      </c>
      <c r="H1162" s="397" t="s">
        <v>62</v>
      </c>
      <c r="I1162" s="397" t="s">
        <v>1658</v>
      </c>
      <c r="J1162" s="397"/>
      <c r="K1162" s="398" t="s">
        <v>81</v>
      </c>
      <c r="L1162" s="399"/>
      <c r="M1162" s="399" t="s">
        <v>62</v>
      </c>
      <c r="N1162" s="398">
        <v>417122</v>
      </c>
      <c r="O1162" s="398" t="s">
        <v>1675</v>
      </c>
      <c r="P1162" s="402">
        <v>42230</v>
      </c>
      <c r="Q1162" s="403">
        <v>28344597.379999999</v>
      </c>
      <c r="R1162" s="403">
        <v>27403483.957698416</v>
      </c>
      <c r="S1162" s="398">
        <v>361</v>
      </c>
      <c r="T1162" s="400">
        <v>9.5030492086422225E-2</v>
      </c>
      <c r="U1162" s="400">
        <v>1.2284777193826291</v>
      </c>
      <c r="V1162" s="400">
        <v>0.13543475425673268</v>
      </c>
      <c r="W1162" s="400">
        <v>1.3277134496836929</v>
      </c>
      <c r="X1162" s="400">
        <v>0.3626374639238148</v>
      </c>
      <c r="Y1162" s="400">
        <v>2.7499457658553981</v>
      </c>
      <c r="Z1162" s="400">
        <v>0.60088515399541276</v>
      </c>
      <c r="AA1162" s="400">
        <v>3.4156260152239168</v>
      </c>
      <c r="AB1162" s="400">
        <v>5.0084351505620156E-2</v>
      </c>
      <c r="AC1162" s="404">
        <v>0.62186450106745217</v>
      </c>
      <c r="AD1162" s="607" t="s">
        <v>62</v>
      </c>
      <c r="AE1162" s="401" t="s">
        <v>365</v>
      </c>
      <c r="AF1162" s="401" t="s">
        <v>1302</v>
      </c>
      <c r="AG1162" s="405" t="s">
        <v>1302</v>
      </c>
      <c r="AH1162" s="405" t="s">
        <v>1019</v>
      </c>
      <c r="AI1162" s="405">
        <v>1000</v>
      </c>
      <c r="AJ1162" s="405">
        <v>1000</v>
      </c>
      <c r="AK1162" s="405">
        <v>1000</v>
      </c>
      <c r="AL1162" s="400">
        <v>5.0000000000000001E-3</v>
      </c>
      <c r="AM1162" s="400">
        <v>0.35</v>
      </c>
      <c r="AN1162" s="400" t="s">
        <v>103</v>
      </c>
      <c r="AO1162" s="401" t="s">
        <v>1678</v>
      </c>
      <c r="AP1162" s="401" t="s">
        <v>24</v>
      </c>
      <c r="AQ1162" s="407" t="s">
        <v>996</v>
      </c>
      <c r="AR1162" s="400">
        <v>1.6666666666666666E-3</v>
      </c>
      <c r="AS1162" s="400">
        <v>1.6666666666666666E-3</v>
      </c>
      <c r="AT1162" s="400"/>
      <c r="AX1162" s="226"/>
      <c r="AY1162" s="212"/>
      <c r="AZ1162" s="212"/>
      <c r="BA1162" s="212"/>
      <c r="BB1162" s="214"/>
      <c r="BC1162" s="212"/>
      <c r="BD1162" s="212"/>
      <c r="BE1162" s="212"/>
      <c r="BF1162" s="212"/>
      <c r="BG1162" s="214"/>
      <c r="BH1162" s="214"/>
      <c r="BI1162" s="227"/>
      <c r="BJ1162" s="227"/>
      <c r="BK1162" s="227"/>
      <c r="BL1162" s="214"/>
      <c r="BM1162" s="214"/>
      <c r="BN1162" s="214"/>
      <c r="BO1162" s="214"/>
      <c r="BP1162" s="214"/>
      <c r="BQ1162" s="214"/>
      <c r="BR1162" s="214"/>
      <c r="BS1162" s="214"/>
      <c r="BT1162" s="215"/>
      <c r="BU1162" s="216"/>
      <c r="BV1162" s="217"/>
      <c r="BW1162" s="213"/>
    </row>
    <row r="1163" spans="2:75" ht="15.75" customHeight="1">
      <c r="B1163" s="394" t="s">
        <v>256</v>
      </c>
      <c r="C1163" s="395">
        <v>34431415000131</v>
      </c>
      <c r="D1163" s="396" t="s">
        <v>18</v>
      </c>
      <c r="E1163" s="396" t="s">
        <v>916</v>
      </c>
      <c r="F1163" s="396" t="s">
        <v>983</v>
      </c>
      <c r="G1163" s="397" t="s">
        <v>1048</v>
      </c>
      <c r="H1163" s="397" t="s">
        <v>62</v>
      </c>
      <c r="I1163" s="397" t="s">
        <v>1673</v>
      </c>
      <c r="J1163" s="397" t="s">
        <v>904</v>
      </c>
      <c r="K1163" s="398" t="s">
        <v>81</v>
      </c>
      <c r="L1163" s="399"/>
      <c r="M1163" s="399" t="s">
        <v>62</v>
      </c>
      <c r="N1163" s="398">
        <v>512869</v>
      </c>
      <c r="O1163" s="398" t="s">
        <v>1675</v>
      </c>
      <c r="P1163" s="402">
        <v>43768</v>
      </c>
      <c r="Q1163" s="403">
        <v>193336863.66999999</v>
      </c>
      <c r="R1163" s="403">
        <v>160201619.12503964</v>
      </c>
      <c r="S1163" s="398">
        <v>361</v>
      </c>
      <c r="T1163" s="400">
        <v>9.5407728959454596E-2</v>
      </c>
      <c r="U1163" s="400">
        <v>1.2333543340699273</v>
      </c>
      <c r="V1163" s="400">
        <v>0.1393023405216407</v>
      </c>
      <c r="W1163" s="400">
        <v>1.3656287272644843</v>
      </c>
      <c r="X1163" s="400">
        <v>0.20237456449846425</v>
      </c>
      <c r="Y1163" s="400">
        <v>1.5346430860665268</v>
      </c>
      <c r="Z1163" s="400" t="s">
        <v>1781</v>
      </c>
      <c r="AA1163" s="400" t="s">
        <v>1781</v>
      </c>
      <c r="AB1163" s="400">
        <v>8.4041564595350067E-3</v>
      </c>
      <c r="AC1163" s="404">
        <v>3.9662407144310592</v>
      </c>
      <c r="AD1163" s="607">
        <v>34431868000168</v>
      </c>
      <c r="AE1163" s="401" t="s">
        <v>1803</v>
      </c>
      <c r="AF1163" s="401" t="s">
        <v>1028</v>
      </c>
      <c r="AG1163" s="405" t="s">
        <v>1836</v>
      </c>
      <c r="AH1163" s="405" t="s">
        <v>1019</v>
      </c>
      <c r="AI1163" s="405">
        <v>50000</v>
      </c>
      <c r="AJ1163" s="405">
        <v>5000</v>
      </c>
      <c r="AK1163" s="405">
        <v>50000</v>
      </c>
      <c r="AL1163" s="400">
        <v>1.4499999999999999E-2</v>
      </c>
      <c r="AM1163" s="400">
        <v>0.2</v>
      </c>
      <c r="AN1163" s="400" t="s">
        <v>103</v>
      </c>
      <c r="AO1163" s="401" t="s">
        <v>1678</v>
      </c>
      <c r="AP1163" s="401" t="s">
        <v>24</v>
      </c>
      <c r="AQ1163" s="407" t="s">
        <v>962</v>
      </c>
      <c r="AR1163" s="400">
        <v>2.4166666666666668E-3</v>
      </c>
      <c r="AS1163" s="400">
        <v>2.4166666666666668E-3</v>
      </c>
      <c r="AT1163" s="400"/>
      <c r="AX1163" s="226"/>
      <c r="AY1163" s="212"/>
      <c r="AZ1163" s="212"/>
      <c r="BA1163" s="212"/>
      <c r="BB1163" s="214"/>
      <c r="BC1163" s="212"/>
      <c r="BD1163" s="212"/>
      <c r="BE1163" s="212"/>
      <c r="BF1163" s="212"/>
      <c r="BG1163" s="214"/>
      <c r="BH1163" s="214"/>
      <c r="BI1163" s="227"/>
      <c r="BJ1163" s="227"/>
      <c r="BK1163" s="227"/>
      <c r="BL1163" s="214"/>
      <c r="BM1163" s="214"/>
      <c r="BN1163" s="214"/>
      <c r="BO1163" s="214"/>
      <c r="BP1163" s="214"/>
      <c r="BQ1163" s="214"/>
      <c r="BR1163" s="214"/>
      <c r="BS1163" s="214"/>
      <c r="BT1163" s="215"/>
      <c r="BU1163" s="216"/>
      <c r="BV1163" s="217"/>
      <c r="BW1163" s="213"/>
    </row>
    <row r="1164" spans="2:75" ht="15.75" customHeight="1">
      <c r="B1164" s="394" t="s">
        <v>458</v>
      </c>
      <c r="C1164" s="395">
        <v>32300395000134</v>
      </c>
      <c r="D1164" s="396" t="s">
        <v>18</v>
      </c>
      <c r="E1164" s="396" t="s">
        <v>916</v>
      </c>
      <c r="F1164" s="396" t="s">
        <v>983</v>
      </c>
      <c r="G1164" s="397" t="s">
        <v>1048</v>
      </c>
      <c r="H1164" s="397" t="s">
        <v>62</v>
      </c>
      <c r="I1164" s="397" t="s">
        <v>1673</v>
      </c>
      <c r="J1164" s="397" t="s">
        <v>904</v>
      </c>
      <c r="K1164" s="398" t="s">
        <v>81</v>
      </c>
      <c r="L1164" s="399"/>
      <c r="M1164" s="399" t="s">
        <v>62</v>
      </c>
      <c r="N1164" s="398">
        <v>490350</v>
      </c>
      <c r="O1164" s="398" t="s">
        <v>1675</v>
      </c>
      <c r="P1164" s="402">
        <v>43542</v>
      </c>
      <c r="Q1164" s="403">
        <v>85140229.319999993</v>
      </c>
      <c r="R1164" s="403">
        <v>61104145.064047664</v>
      </c>
      <c r="S1164" s="398">
        <v>361</v>
      </c>
      <c r="T1164" s="400">
        <v>0.10296140839706402</v>
      </c>
      <c r="U1164" s="400">
        <v>1.3310022224973908</v>
      </c>
      <c r="V1164" s="400">
        <v>0.15850605283324315</v>
      </c>
      <c r="W1164" s="400">
        <v>1.553889320048802</v>
      </c>
      <c r="X1164" s="400">
        <v>0.29881003821891983</v>
      </c>
      <c r="Y1164" s="400">
        <v>2.2659308018099273</v>
      </c>
      <c r="Z1164" s="400">
        <v>0.41932198325531278</v>
      </c>
      <c r="AA1164" s="400">
        <v>2.3835620920883458</v>
      </c>
      <c r="AB1164" s="400">
        <v>4.4430799942065642E-3</v>
      </c>
      <c r="AC1164" s="404">
        <v>11.260657962221311</v>
      </c>
      <c r="AD1164" s="607" t="s">
        <v>62</v>
      </c>
      <c r="AE1164" s="401" t="s">
        <v>200</v>
      </c>
      <c r="AF1164" s="401" t="s">
        <v>1018</v>
      </c>
      <c r="AG1164" s="405" t="s">
        <v>1835</v>
      </c>
      <c r="AH1164" s="405" t="s">
        <v>1035</v>
      </c>
      <c r="AI1164" s="405">
        <v>50000</v>
      </c>
      <c r="AJ1164" s="405">
        <v>10000</v>
      </c>
      <c r="AK1164" s="405">
        <v>50000</v>
      </c>
      <c r="AL1164" s="400">
        <v>0.02</v>
      </c>
      <c r="AM1164" s="400">
        <v>0.2</v>
      </c>
      <c r="AN1164" s="400" t="s">
        <v>1798</v>
      </c>
      <c r="AO1164" s="401" t="s">
        <v>1678</v>
      </c>
      <c r="AP1164" s="401" t="s">
        <v>24</v>
      </c>
      <c r="AQ1164" s="407" t="s">
        <v>966</v>
      </c>
      <c r="AR1164" s="400">
        <v>5.3340000000000002E-3</v>
      </c>
      <c r="AS1164" s="400">
        <v>5.3340000000000002E-3</v>
      </c>
      <c r="AT1164" s="400"/>
      <c r="AX1164" s="226"/>
      <c r="AY1164" s="212"/>
      <c r="AZ1164" s="212"/>
      <c r="BA1164" s="212"/>
      <c r="BB1164" s="214"/>
      <c r="BC1164" s="212"/>
      <c r="BD1164" s="212"/>
      <c r="BE1164" s="212"/>
      <c r="BF1164" s="212"/>
      <c r="BG1164" s="214"/>
      <c r="BH1164" s="214"/>
      <c r="BI1164" s="227"/>
      <c r="BJ1164" s="227"/>
      <c r="BK1164" s="227"/>
      <c r="BL1164" s="214"/>
      <c r="BM1164" s="214"/>
      <c r="BN1164" s="214"/>
      <c r="BO1164" s="214"/>
      <c r="BP1164" s="214"/>
      <c r="BQ1164" s="214"/>
      <c r="BR1164" s="214"/>
      <c r="BS1164" s="214"/>
      <c r="BT1164" s="215"/>
      <c r="BU1164" s="216"/>
      <c r="BV1164" s="217"/>
      <c r="BW1164" s="213"/>
    </row>
    <row r="1165" spans="2:75" ht="15.75" customHeight="1">
      <c r="B1165" s="394" t="s">
        <v>1490</v>
      </c>
      <c r="C1165" s="395">
        <v>43985450000193</v>
      </c>
      <c r="D1165" s="396" t="s">
        <v>18</v>
      </c>
      <c r="E1165" s="396" t="s">
        <v>916</v>
      </c>
      <c r="F1165" s="396" t="s">
        <v>983</v>
      </c>
      <c r="G1165" s="397" t="s">
        <v>1048</v>
      </c>
      <c r="H1165" s="397" t="s">
        <v>62</v>
      </c>
      <c r="I1165" s="397" t="s">
        <v>1673</v>
      </c>
      <c r="J1165" s="397" t="s">
        <v>904</v>
      </c>
      <c r="K1165" s="398" t="s">
        <v>81</v>
      </c>
      <c r="L1165" s="399"/>
      <c r="M1165" s="399" t="s">
        <v>1775</v>
      </c>
      <c r="N1165" s="398">
        <v>623156</v>
      </c>
      <c r="O1165" s="398" t="s">
        <v>1675</v>
      </c>
      <c r="P1165" s="402">
        <v>44516</v>
      </c>
      <c r="Q1165" s="403">
        <v>99835983.099999994</v>
      </c>
      <c r="R1165" s="403" t="s">
        <v>1781</v>
      </c>
      <c r="S1165" s="398">
        <v>362</v>
      </c>
      <c r="T1165" s="400">
        <v>0.14154801019404872</v>
      </c>
      <c r="U1165" s="400">
        <v>1.8298187553127379</v>
      </c>
      <c r="V1165" s="400" t="s">
        <v>1781</v>
      </c>
      <c r="W1165" s="400" t="s">
        <v>1781</v>
      </c>
      <c r="X1165" s="400" t="s">
        <v>1781</v>
      </c>
      <c r="Y1165" s="400" t="s">
        <v>1781</v>
      </c>
      <c r="Z1165" s="400" t="s">
        <v>1781</v>
      </c>
      <c r="AA1165" s="400" t="s">
        <v>1781</v>
      </c>
      <c r="AB1165" s="400" t="s">
        <v>1781</v>
      </c>
      <c r="AC1165" s="404" t="s">
        <v>1781</v>
      </c>
      <c r="AD1165" s="607" t="s">
        <v>62</v>
      </c>
      <c r="AE1165" s="401" t="s">
        <v>565</v>
      </c>
      <c r="AF1165" s="401" t="s">
        <v>1018</v>
      </c>
      <c r="AG1165" s="405" t="s">
        <v>1835</v>
      </c>
      <c r="AH1165" s="405" t="s">
        <v>1019</v>
      </c>
      <c r="AI1165" s="405">
        <v>25000</v>
      </c>
      <c r="AJ1165" s="405">
        <v>1000</v>
      </c>
      <c r="AK1165" s="405">
        <v>1000</v>
      </c>
      <c r="AL1165" s="400">
        <v>0.01</v>
      </c>
      <c r="AM1165" s="400">
        <v>0.2</v>
      </c>
      <c r="AN1165" s="400" t="s">
        <v>1798</v>
      </c>
      <c r="AO1165" s="401" t="s">
        <v>1678</v>
      </c>
      <c r="AP1165" s="401" t="s">
        <v>24</v>
      </c>
      <c r="AQ1165" s="407" t="s">
        <v>966</v>
      </c>
      <c r="AR1165" s="400" t="s">
        <v>62</v>
      </c>
      <c r="AS1165" s="400" t="s">
        <v>62</v>
      </c>
      <c r="AT1165" s="400"/>
      <c r="AX1165" s="226"/>
      <c r="AY1165" s="212"/>
      <c r="AZ1165" s="212"/>
      <c r="BA1165" s="212"/>
      <c r="BB1165" s="214"/>
      <c r="BC1165" s="212"/>
      <c r="BD1165" s="212"/>
      <c r="BE1165" s="212"/>
      <c r="BF1165" s="212"/>
      <c r="BG1165" s="214"/>
      <c r="BH1165" s="214"/>
      <c r="BI1165" s="227"/>
      <c r="BJ1165" s="227"/>
      <c r="BK1165" s="227"/>
      <c r="BL1165" s="214"/>
      <c r="BM1165" s="214"/>
      <c r="BN1165" s="214"/>
      <c r="BO1165" s="214"/>
      <c r="BP1165" s="214"/>
      <c r="BQ1165" s="214"/>
      <c r="BR1165" s="214"/>
      <c r="BS1165" s="214"/>
      <c r="BT1165" s="215"/>
      <c r="BU1165" s="216"/>
      <c r="BV1165" s="217"/>
      <c r="BW1165" s="213"/>
    </row>
    <row r="1166" spans="2:75" ht="15.75" customHeight="1">
      <c r="B1166" s="394" t="s">
        <v>477</v>
      </c>
      <c r="C1166" s="395">
        <v>32862291000113</v>
      </c>
      <c r="D1166" s="396" t="s">
        <v>27</v>
      </c>
      <c r="E1166" s="396" t="s">
        <v>903</v>
      </c>
      <c r="F1166" s="396"/>
      <c r="G1166" s="397"/>
      <c r="H1166" s="397" t="s">
        <v>62</v>
      </c>
      <c r="I1166" s="397" t="s">
        <v>62</v>
      </c>
      <c r="J1166" s="397" t="s">
        <v>904</v>
      </c>
      <c r="K1166" s="398" t="s">
        <v>81</v>
      </c>
      <c r="L1166" s="399"/>
      <c r="M1166" s="399" t="s">
        <v>1775</v>
      </c>
      <c r="N1166" s="398">
        <v>518761</v>
      </c>
      <c r="O1166" s="398" t="s">
        <v>1675</v>
      </c>
      <c r="P1166" s="402">
        <v>43684</v>
      </c>
      <c r="Q1166" s="403">
        <v>1843223.08</v>
      </c>
      <c r="R1166" s="403">
        <v>2004317.1335714285</v>
      </c>
      <c r="S1166" s="398">
        <v>366</v>
      </c>
      <c r="T1166" s="400">
        <v>-0.14059321264503966</v>
      </c>
      <c r="U1166" s="400">
        <v>-1.8174759010380057</v>
      </c>
      <c r="V1166" s="400">
        <v>-0.28937823587215761</v>
      </c>
      <c r="W1166" s="400">
        <v>-2.8368743157674685</v>
      </c>
      <c r="X1166" s="400">
        <v>-0.29744301766154335</v>
      </c>
      <c r="Y1166" s="400">
        <v>-2.2555644365896352</v>
      </c>
      <c r="Z1166" s="400">
        <v>-0.19310327247638104</v>
      </c>
      <c r="AA1166" s="400">
        <v>-1.0976616025701225</v>
      </c>
      <c r="AB1166" s="400">
        <v>0.21569171729621578</v>
      </c>
      <c r="AC1166" s="404">
        <v>-1.9250256045415928</v>
      </c>
      <c r="AD1166" s="607" t="s">
        <v>62</v>
      </c>
      <c r="AE1166" s="401" t="s">
        <v>476</v>
      </c>
      <c r="AF1166" s="401" t="s">
        <v>1026</v>
      </c>
      <c r="AG1166" s="405" t="s">
        <v>1027</v>
      </c>
      <c r="AH1166" s="405" t="s">
        <v>1024</v>
      </c>
      <c r="AI1166" s="405">
        <v>100000</v>
      </c>
      <c r="AJ1166" s="405">
        <v>10000</v>
      </c>
      <c r="AK1166" s="405">
        <v>10000</v>
      </c>
      <c r="AL1166" s="400">
        <v>5.5000000000000003E-4</v>
      </c>
      <c r="AM1166" s="400">
        <v>0.3</v>
      </c>
      <c r="AN1166" s="400" t="s">
        <v>1086</v>
      </c>
      <c r="AO1166" s="401" t="s">
        <v>1678</v>
      </c>
      <c r="AP1166" s="401" t="s">
        <v>1021</v>
      </c>
      <c r="AQ1166" s="407" t="s">
        <v>957</v>
      </c>
      <c r="AR1166" s="400" t="s">
        <v>62</v>
      </c>
      <c r="AS1166" s="400" t="s">
        <v>62</v>
      </c>
      <c r="AT1166" s="400"/>
      <c r="AX1166" s="226"/>
      <c r="AY1166" s="212"/>
      <c r="AZ1166" s="212"/>
      <c r="BA1166" s="212"/>
      <c r="BB1166" s="214"/>
      <c r="BC1166" s="212"/>
      <c r="BD1166" s="212"/>
      <c r="BE1166" s="212"/>
      <c r="BF1166" s="212"/>
      <c r="BG1166" s="214"/>
      <c r="BH1166" s="214"/>
      <c r="BI1166" s="227"/>
      <c r="BJ1166" s="227"/>
      <c r="BK1166" s="227"/>
      <c r="BL1166" s="214"/>
      <c r="BM1166" s="214"/>
      <c r="BN1166" s="214"/>
      <c r="BO1166" s="214"/>
      <c r="BP1166" s="214"/>
      <c r="BQ1166" s="214"/>
      <c r="BR1166" s="214"/>
      <c r="BS1166" s="214"/>
      <c r="BT1166" s="215"/>
      <c r="BU1166" s="216"/>
      <c r="BV1166" s="217"/>
      <c r="BW1166" s="213"/>
    </row>
    <row r="1167" spans="2:75" ht="15.75" customHeight="1">
      <c r="B1167" s="394" t="s">
        <v>1253</v>
      </c>
      <c r="C1167" s="395">
        <v>37979878000120</v>
      </c>
      <c r="D1167" s="396" t="s">
        <v>18</v>
      </c>
      <c r="E1167" s="396" t="s">
        <v>916</v>
      </c>
      <c r="F1167" s="396" t="s">
        <v>983</v>
      </c>
      <c r="G1167" s="397" t="s">
        <v>1048</v>
      </c>
      <c r="H1167" s="397" t="s">
        <v>62</v>
      </c>
      <c r="I1167" s="397" t="s">
        <v>1673</v>
      </c>
      <c r="J1167" s="397" t="s">
        <v>904</v>
      </c>
      <c r="K1167" s="398" t="s">
        <v>81</v>
      </c>
      <c r="L1167" s="399"/>
      <c r="M1167" s="399" t="s">
        <v>62</v>
      </c>
      <c r="N1167" s="398">
        <v>550175</v>
      </c>
      <c r="O1167" s="398" t="s">
        <v>1675</v>
      </c>
      <c r="P1167" s="402">
        <v>44064</v>
      </c>
      <c r="Q1167" s="403">
        <v>90657231.109999999</v>
      </c>
      <c r="R1167" s="403">
        <v>82601183.243214235</v>
      </c>
      <c r="S1167" s="398">
        <v>367</v>
      </c>
      <c r="T1167" s="400">
        <v>6.9144500619448213E-2</v>
      </c>
      <c r="U1167" s="400">
        <v>0.89384445522582889</v>
      </c>
      <c r="V1167" s="400">
        <v>0.10911495664681681</v>
      </c>
      <c r="W1167" s="400">
        <v>1.0696914266703434</v>
      </c>
      <c r="X1167" s="400">
        <v>0.22322404702831222</v>
      </c>
      <c r="Y1167" s="400">
        <v>1.6927484996188256</v>
      </c>
      <c r="Z1167" s="400" t="s">
        <v>1781</v>
      </c>
      <c r="AA1167" s="400" t="s">
        <v>1781</v>
      </c>
      <c r="AB1167" s="400">
        <v>1.3552864753260785E-2</v>
      </c>
      <c r="AC1167" s="404">
        <v>0.48129608319125955</v>
      </c>
      <c r="AD1167" s="607" t="s">
        <v>62</v>
      </c>
      <c r="AE1167" s="401" t="s">
        <v>797</v>
      </c>
      <c r="AF1167" s="401" t="s">
        <v>1252</v>
      </c>
      <c r="AG1167" s="405" t="s">
        <v>1252</v>
      </c>
      <c r="AH1167" s="405" t="s">
        <v>1019</v>
      </c>
      <c r="AI1167" s="405">
        <v>50000</v>
      </c>
      <c r="AJ1167" s="405">
        <v>25000</v>
      </c>
      <c r="AK1167" s="405">
        <v>25000</v>
      </c>
      <c r="AL1167" s="400">
        <v>1.95E-2</v>
      </c>
      <c r="AM1167" s="400">
        <v>0.2</v>
      </c>
      <c r="AN1167" s="400" t="s">
        <v>62</v>
      </c>
      <c r="AO1167" s="401" t="s">
        <v>1678</v>
      </c>
      <c r="AP1167" s="401" t="s">
        <v>24</v>
      </c>
      <c r="AQ1167" s="407" t="s">
        <v>966</v>
      </c>
      <c r="AR1167" s="400">
        <v>6.4999999999999997E-3</v>
      </c>
      <c r="AS1167" s="400">
        <v>6.4999999999999997E-3</v>
      </c>
      <c r="AT1167" s="400"/>
      <c r="AW1167" s="226"/>
      <c r="AX1167" s="226"/>
      <c r="AY1167" s="212"/>
      <c r="AZ1167" s="212"/>
      <c r="BA1167" s="212"/>
      <c r="BB1167" s="212"/>
      <c r="BC1167" s="212"/>
      <c r="BD1167" s="212"/>
      <c r="BE1167" s="212"/>
      <c r="BF1167" s="212"/>
      <c r="BG1167" s="214"/>
      <c r="BH1167" s="214"/>
      <c r="BI1167" s="227"/>
      <c r="BJ1167" s="227"/>
      <c r="BK1167" s="227"/>
      <c r="BL1167" s="249"/>
      <c r="BM1167" s="214"/>
      <c r="BN1167" s="214"/>
      <c r="BO1167" s="214"/>
      <c r="BP1167" s="214"/>
      <c r="BQ1167" s="214"/>
      <c r="BR1167" s="214"/>
      <c r="BS1167" s="214"/>
      <c r="BT1167" s="214"/>
      <c r="BU1167" s="214"/>
      <c r="BV1167" s="217"/>
      <c r="BW1167" s="212"/>
    </row>
    <row r="1168" spans="2:75" ht="15.75" customHeight="1">
      <c r="B1168" s="394" t="s">
        <v>1171</v>
      </c>
      <c r="C1168" s="395">
        <v>44967234000188</v>
      </c>
      <c r="D1168" s="396" t="s">
        <v>27</v>
      </c>
      <c r="E1168" s="396" t="s">
        <v>903</v>
      </c>
      <c r="F1168" s="396"/>
      <c r="G1168" s="397"/>
      <c r="H1168" s="397" t="s">
        <v>62</v>
      </c>
      <c r="I1168" s="397" t="s">
        <v>62</v>
      </c>
      <c r="J1168" s="397" t="s">
        <v>904</v>
      </c>
      <c r="K1168" s="398" t="s">
        <v>81</v>
      </c>
      <c r="L1168" s="399"/>
      <c r="M1168" s="399" t="s">
        <v>1775</v>
      </c>
      <c r="N1168" s="398">
        <v>640492</v>
      </c>
      <c r="O1168" s="398" t="s">
        <v>1678</v>
      </c>
      <c r="P1168" s="402">
        <v>44614</v>
      </c>
      <c r="Q1168" s="403">
        <v>36961619.289999999</v>
      </c>
      <c r="R1168" s="403" t="s">
        <v>1781</v>
      </c>
      <c r="S1168" s="398">
        <v>367</v>
      </c>
      <c r="T1168" s="400" t="s">
        <v>1781</v>
      </c>
      <c r="U1168" s="400" t="s">
        <v>1781</v>
      </c>
      <c r="V1168" s="400" t="s">
        <v>1781</v>
      </c>
      <c r="W1168" s="400" t="s">
        <v>1781</v>
      </c>
      <c r="X1168" s="400" t="s">
        <v>1781</v>
      </c>
      <c r="Y1168" s="400" t="s">
        <v>1781</v>
      </c>
      <c r="Z1168" s="400" t="s">
        <v>1781</v>
      </c>
      <c r="AA1168" s="400" t="s">
        <v>1781</v>
      </c>
      <c r="AB1168" s="400" t="s">
        <v>1781</v>
      </c>
      <c r="AC1168" s="404" t="s">
        <v>1781</v>
      </c>
      <c r="AD1168" s="607" t="s">
        <v>62</v>
      </c>
      <c r="AE1168" s="401" t="s">
        <v>235</v>
      </c>
      <c r="AF1168" s="401" t="s">
        <v>1018</v>
      </c>
      <c r="AG1168" s="405" t="s">
        <v>1835</v>
      </c>
      <c r="AH1168" s="405" t="s">
        <v>1024</v>
      </c>
      <c r="AI1168" s="405">
        <v>25000</v>
      </c>
      <c r="AJ1168" s="405">
        <v>10000</v>
      </c>
      <c r="AK1168" s="405">
        <v>10000</v>
      </c>
      <c r="AL1168" s="400">
        <v>0.02</v>
      </c>
      <c r="AM1168" s="400">
        <v>0.2</v>
      </c>
      <c r="AN1168" s="400" t="s">
        <v>1798</v>
      </c>
      <c r="AO1168" s="401" t="s">
        <v>1678</v>
      </c>
      <c r="AP1168" s="401" t="s">
        <v>1021</v>
      </c>
      <c r="AQ1168" s="407" t="s">
        <v>957</v>
      </c>
      <c r="AR1168" s="400" t="s">
        <v>62</v>
      </c>
      <c r="AS1168" s="400" t="s">
        <v>62</v>
      </c>
      <c r="AT1168" s="400"/>
      <c r="AW1168" s="226"/>
      <c r="AX1168" s="226"/>
      <c r="AY1168" s="212"/>
      <c r="AZ1168" s="212"/>
      <c r="BA1168" s="212"/>
      <c r="BB1168" s="212"/>
      <c r="BC1168" s="212"/>
      <c r="BD1168" s="212"/>
      <c r="BE1168" s="212"/>
      <c r="BF1168" s="212"/>
      <c r="BG1168" s="214"/>
      <c r="BH1168" s="214"/>
      <c r="BI1168" s="227"/>
      <c r="BJ1168" s="227"/>
      <c r="BK1168" s="227"/>
      <c r="BL1168" s="249"/>
      <c r="BM1168" s="214"/>
      <c r="BN1168" s="214"/>
      <c r="BO1168" s="214"/>
      <c r="BP1168" s="214"/>
      <c r="BQ1168" s="214"/>
      <c r="BR1168" s="214"/>
      <c r="BS1168" s="214"/>
      <c r="BT1168" s="214"/>
      <c r="BU1168" s="214"/>
      <c r="BV1168" s="217"/>
      <c r="BW1168" s="212"/>
    </row>
    <row r="1169" spans="2:75" ht="15.75" customHeight="1">
      <c r="B1169" s="394" t="s">
        <v>1465</v>
      </c>
      <c r="C1169" s="395">
        <v>32320734000144</v>
      </c>
      <c r="D1169" s="396" t="s">
        <v>27</v>
      </c>
      <c r="E1169" s="396" t="s">
        <v>903</v>
      </c>
      <c r="F1169" s="396"/>
      <c r="G1169" s="397"/>
      <c r="H1169" s="397" t="s">
        <v>62</v>
      </c>
      <c r="I1169" s="397" t="s">
        <v>62</v>
      </c>
      <c r="J1169" s="397" t="s">
        <v>904</v>
      </c>
      <c r="K1169" s="398" t="s">
        <v>81</v>
      </c>
      <c r="L1169" s="399"/>
      <c r="M1169" s="399" t="s">
        <v>62</v>
      </c>
      <c r="N1169" s="398">
        <v>512338</v>
      </c>
      <c r="O1169" s="398" t="s">
        <v>1675</v>
      </c>
      <c r="P1169" s="402">
        <v>43686</v>
      </c>
      <c r="Q1169" s="403">
        <v>39253483.909999996</v>
      </c>
      <c r="R1169" s="403">
        <v>44966213.218333319</v>
      </c>
      <c r="S1169" s="398">
        <v>422</v>
      </c>
      <c r="T1169" s="400">
        <v>-0.20692621778523501</v>
      </c>
      <c r="U1169" s="400">
        <v>-2.6749756054519991</v>
      </c>
      <c r="V1169" s="400">
        <v>-0.33278397315797081</v>
      </c>
      <c r="W1169" s="400">
        <v>-3.2623956784641206</v>
      </c>
      <c r="X1169" s="400">
        <v>-0.40796896542416194</v>
      </c>
      <c r="Y1169" s="400">
        <v>-3.093702776678021</v>
      </c>
      <c r="Z1169" s="400">
        <v>-0.29920608038788254</v>
      </c>
      <c r="AA1169" s="400">
        <v>-1.7007843600240324</v>
      </c>
      <c r="AB1169" s="400">
        <v>0.37182566139507184</v>
      </c>
      <c r="AC1169" s="404">
        <v>-1.1640699511655996</v>
      </c>
      <c r="AD1169" s="607">
        <v>20030712000160</v>
      </c>
      <c r="AE1169" s="401" t="s">
        <v>1466</v>
      </c>
      <c r="AF1169" s="401" t="s">
        <v>1023</v>
      </c>
      <c r="AG1169" s="405" t="s">
        <v>96</v>
      </c>
      <c r="AH1169" s="405" t="s">
        <v>1019</v>
      </c>
      <c r="AI1169" s="405">
        <v>100000</v>
      </c>
      <c r="AJ1169" s="405">
        <v>0</v>
      </c>
      <c r="AK1169" s="405">
        <v>0</v>
      </c>
      <c r="AL1169" s="400">
        <v>0.02</v>
      </c>
      <c r="AM1169" s="400">
        <v>0.2</v>
      </c>
      <c r="AN1169" s="400" t="s">
        <v>193</v>
      </c>
      <c r="AO1169" s="401" t="s">
        <v>1678</v>
      </c>
      <c r="AP1169" s="401" t="s">
        <v>1021</v>
      </c>
      <c r="AQ1169" s="407" t="s">
        <v>957</v>
      </c>
      <c r="AR1169" s="400">
        <v>5.3333333333333332E-3</v>
      </c>
      <c r="AS1169" s="400">
        <v>5.3333333333333332E-3</v>
      </c>
      <c r="AT1169" s="400"/>
      <c r="AW1169" s="226"/>
      <c r="AX1169" s="226"/>
      <c r="AY1169" s="212"/>
      <c r="AZ1169" s="212"/>
      <c r="BA1169" s="212"/>
      <c r="BB1169" s="212"/>
      <c r="BC1169" s="212"/>
      <c r="BD1169" s="212"/>
      <c r="BE1169" s="212"/>
      <c r="BF1169" s="212"/>
      <c r="BG1169" s="214"/>
      <c r="BH1169" s="214"/>
      <c r="BI1169" s="227"/>
      <c r="BJ1169" s="227"/>
      <c r="BK1169" s="227"/>
      <c r="BL1169" s="249"/>
      <c r="BM1169" s="214"/>
      <c r="BN1169" s="214"/>
      <c r="BO1169" s="214"/>
      <c r="BP1169" s="214"/>
      <c r="BQ1169" s="214"/>
      <c r="BR1169" s="214"/>
      <c r="BS1169" s="214"/>
      <c r="BT1169" s="214"/>
      <c r="BU1169" s="214"/>
      <c r="BV1169" s="217"/>
      <c r="BW1169" s="212"/>
    </row>
    <row r="1170" spans="2:75" ht="15.75" customHeight="1">
      <c r="B1170" s="394" t="s">
        <v>173</v>
      </c>
      <c r="C1170" s="395">
        <v>30353549000120</v>
      </c>
      <c r="D1170" s="396" t="s">
        <v>18</v>
      </c>
      <c r="E1170" s="396" t="s">
        <v>916</v>
      </c>
      <c r="F1170" s="396" t="s">
        <v>983</v>
      </c>
      <c r="G1170" s="397" t="s">
        <v>1048</v>
      </c>
      <c r="H1170" s="397" t="s">
        <v>62</v>
      </c>
      <c r="I1170" s="397" t="s">
        <v>1673</v>
      </c>
      <c r="J1170" s="397" t="s">
        <v>904</v>
      </c>
      <c r="K1170" s="398" t="s">
        <v>81</v>
      </c>
      <c r="L1170" s="399"/>
      <c r="M1170" s="399" t="s">
        <v>62</v>
      </c>
      <c r="N1170" s="398">
        <v>492221</v>
      </c>
      <c r="O1170" s="398" t="s">
        <v>1675</v>
      </c>
      <c r="P1170" s="402">
        <v>43525</v>
      </c>
      <c r="Q1170" s="403">
        <v>158383604.28999999</v>
      </c>
      <c r="R1170" s="403">
        <v>107964479.34170638</v>
      </c>
      <c r="S1170" s="398">
        <v>721</v>
      </c>
      <c r="T1170" s="400">
        <v>9.6224930183220314E-2</v>
      </c>
      <c r="U1170" s="400">
        <v>1.2439184537919996</v>
      </c>
      <c r="V1170" s="400">
        <v>0.13632438595159191</v>
      </c>
      <c r="W1170" s="400">
        <v>1.3364348149862093</v>
      </c>
      <c r="X1170" s="400">
        <v>0.22215842993562207</v>
      </c>
      <c r="Y1170" s="400">
        <v>1.684667731624369</v>
      </c>
      <c r="Z1170" s="400">
        <v>0.27525250274567381</v>
      </c>
      <c r="AA1170" s="400">
        <v>1.5646244592370031</v>
      </c>
      <c r="AB1170" s="400">
        <v>3.7171675531995625E-3</v>
      </c>
      <c r="AC1170" s="404">
        <v>8.2552225838843203</v>
      </c>
      <c r="AD1170" s="607" t="s">
        <v>62</v>
      </c>
      <c r="AE1170" s="401" t="s">
        <v>171</v>
      </c>
      <c r="AF1170" s="401" t="s">
        <v>1045</v>
      </c>
      <c r="AG1170" s="405" t="s">
        <v>1045</v>
      </c>
      <c r="AH1170" s="405" t="s">
        <v>1035</v>
      </c>
      <c r="AI1170" s="405">
        <v>10000</v>
      </c>
      <c r="AJ1170" s="405" t="s">
        <v>1797</v>
      </c>
      <c r="AK1170" s="405">
        <v>5000</v>
      </c>
      <c r="AL1170" s="400">
        <v>1.55E-2</v>
      </c>
      <c r="AM1170" s="400">
        <v>0.2</v>
      </c>
      <c r="AN1170" s="400" t="s">
        <v>103</v>
      </c>
      <c r="AO1170" s="401" t="s">
        <v>1678</v>
      </c>
      <c r="AP1170" s="401" t="s">
        <v>24</v>
      </c>
      <c r="AQ1170" s="407" t="s">
        <v>966</v>
      </c>
      <c r="AR1170" s="400">
        <v>2.5833333333333333E-3</v>
      </c>
      <c r="AS1170" s="400">
        <v>2.5833333333333333E-3</v>
      </c>
      <c r="AT1170" s="400"/>
      <c r="AX1170" s="226"/>
      <c r="AY1170" s="212"/>
      <c r="AZ1170" s="212"/>
      <c r="BA1170" s="212"/>
      <c r="BB1170" s="214"/>
      <c r="BC1170" s="212"/>
      <c r="BD1170" s="212"/>
      <c r="BE1170" s="212"/>
      <c r="BF1170" s="212"/>
      <c r="BG1170" s="214"/>
      <c r="BH1170" s="214"/>
      <c r="BI1170" s="227"/>
      <c r="BJ1170" s="227"/>
      <c r="BK1170" s="227"/>
      <c r="BL1170" s="214"/>
      <c r="BM1170" s="214"/>
      <c r="BN1170" s="214"/>
      <c r="BO1170" s="214"/>
      <c r="BP1170" s="214"/>
      <c r="BQ1170" s="214"/>
      <c r="BR1170" s="214"/>
      <c r="BS1170" s="214"/>
      <c r="BT1170" s="215"/>
      <c r="BU1170" s="216"/>
      <c r="BV1170" s="217"/>
      <c r="BW1170" s="213"/>
    </row>
    <row r="1172" spans="2:75" ht="15.75" customHeight="1">
      <c r="B1172" s="229" t="s">
        <v>19</v>
      </c>
      <c r="C1172" s="229" t="s">
        <v>19</v>
      </c>
      <c r="D1172" s="229" t="s">
        <v>19</v>
      </c>
      <c r="E1172" s="229" t="s">
        <v>19</v>
      </c>
      <c r="F1172" s="229" t="s">
        <v>19</v>
      </c>
      <c r="G1172" s="229" t="s">
        <v>19</v>
      </c>
      <c r="H1172" s="229" t="s">
        <v>19</v>
      </c>
      <c r="I1172" s="229" t="s">
        <v>19</v>
      </c>
      <c r="J1172" s="229" t="s">
        <v>19</v>
      </c>
      <c r="K1172" s="229" t="s">
        <v>19</v>
      </c>
      <c r="L1172" s="229" t="s">
        <v>19</v>
      </c>
      <c r="M1172" s="229" t="s">
        <v>19</v>
      </c>
      <c r="N1172" s="229" t="s">
        <v>19</v>
      </c>
      <c r="O1172" s="229" t="s">
        <v>19</v>
      </c>
      <c r="P1172" s="229" t="s">
        <v>19</v>
      </c>
      <c r="Q1172" s="231" t="s">
        <v>19</v>
      </c>
      <c r="R1172" s="230" t="s">
        <v>19</v>
      </c>
      <c r="S1172" s="229" t="s">
        <v>19</v>
      </c>
      <c r="T1172" s="231" t="s">
        <v>19</v>
      </c>
      <c r="U1172" s="231" t="s">
        <v>19</v>
      </c>
      <c r="V1172" s="231" t="s">
        <v>19</v>
      </c>
      <c r="W1172" s="231" t="s">
        <v>19</v>
      </c>
      <c r="X1172" s="231" t="s">
        <v>19</v>
      </c>
      <c r="Y1172" s="231" t="s">
        <v>19</v>
      </c>
      <c r="Z1172" s="231" t="s">
        <v>19</v>
      </c>
      <c r="AA1172" s="231" t="s">
        <v>19</v>
      </c>
      <c r="AB1172" s="231" t="s">
        <v>19</v>
      </c>
      <c r="AC1172" s="230" t="s">
        <v>19</v>
      </c>
      <c r="AD1172" s="229" t="s">
        <v>19</v>
      </c>
      <c r="AE1172" s="229" t="s">
        <v>19</v>
      </c>
      <c r="AF1172" s="229" t="s">
        <v>19</v>
      </c>
      <c r="AG1172" s="229" t="s">
        <v>19</v>
      </c>
      <c r="AH1172" s="229" t="s">
        <v>19</v>
      </c>
      <c r="AI1172" s="229" t="s">
        <v>19</v>
      </c>
      <c r="AJ1172" s="229" t="s">
        <v>19</v>
      </c>
      <c r="AK1172" s="229" t="s">
        <v>19</v>
      </c>
      <c r="AL1172" s="230" t="s">
        <v>19</v>
      </c>
      <c r="AM1172" s="230" t="s">
        <v>19</v>
      </c>
      <c r="AN1172" s="230" t="s">
        <v>19</v>
      </c>
      <c r="AO1172" s="229" t="s">
        <v>19</v>
      </c>
      <c r="AP1172" s="229" t="s">
        <v>19</v>
      </c>
      <c r="AQ1172" s="230" t="s">
        <v>19</v>
      </c>
      <c r="AR1172" s="230" t="s">
        <v>19</v>
      </c>
      <c r="AS1172" s="229" t="s">
        <v>19</v>
      </c>
      <c r="AT1172" s="230" t="s">
        <v>19</v>
      </c>
    </row>
  </sheetData>
  <sortState xmlns:xlrd2="http://schemas.microsoft.com/office/spreadsheetml/2017/richdata2" ref="B5:AT1170">
    <sortCondition ref="L4"/>
    <sortCondition ref="S4"/>
    <sortCondition ref="F4"/>
    <sortCondition ref="B4"/>
  </sortState>
  <conditionalFormatting sqref="AX413 BB413 BB524:BB547 AX524:AX547 AX568 BB568 BB1038:BB1049 AX1038:AX1049 AX1052:AX1056 BB1052:BB1056 BB962:BB966 AX962:AX966 AX1003:AX1033 BB1003:BB1033 BB1065:BB1066 AX1065:AX1066 AX1068:AX1069 BB1068:BB1069 AX186:AX187 BB186:BB187 BB189:BB197 AX189:AX197 AX323:AX331 BB323:BB331 BB401:BB411 AX401:AX411 BB419:BB454 AX419:AX454 AX486:AX490 BB486:BB490 AX554:AX566 BB554:BB566 BB570:BB591 AX570:AX591 AX675:AX683 BB675:BB683 BB874:BB877 AX874:AX877 AX235:AX238 BB235:BB238 AX470:AX472 BB470:BB472 AX552 BB552 BB818:BB872 AX818:AX872 AX879:AX942 BB879:BB942 AX968:AX976 BB968:BB976 AX218:AX228 BB218:BB228 AX276:AX283 BB276:BB283 BB296:BB308 AX296:AX308 AX318:AX321 BB318:BB321 BB333:BB343 AX333:AX343 BB391:BB399 AX391:AX399 AX462:AX466 BB462:BB466 BB475:BB480 AX475:AX480 AX483:AX484 BB483:BB484 AX549:AX550 BB549:BB550 AX593:AX601 BB593:BB601 BB603:BB611 AX603:AX611 AX616:AX617 BB616:BB617 BB622:BB634 AX622:AX634 AX650:AX658 BB650:BB658 BB663:BB666 AX663:AX666 BB700:BB708 AX700:AX708 BB777:BB779 AX777:AX779 AX781:AX787 BB781:BB787 BB789:BB800 AX789:AX800 BB944:BB949 AX944:AX949 AX953:AX958 BB953:BB958 BB978:BB980 AX978:AX980 AX983 BB983 BB987:BB1000 AX987:AX1000 BB1058:BB1063 AX1058:AX1063 BB1071:BB1123 AX1071:AX1123 AX1126 BB1126 BB1130:BB1141 AX1130:AX1141 AX1143:AX1166 BB1143:BB1166 BB230:BB233 AX230:AX233 AX809:AX816 BB809:BB816 BB415:BB417 AX415:AX417 AX802:AX807 BB802:BB807 AX209:AX216 BB209:BB216 AX259:AX261 BB259:BB261 AX640:AX641 BB640:BB641 BB698 AX698 AX713:AX714 BB713:BB714 BB257 AX257 BB263:BB274 AX263:AX274 BB285:BB286 AX285:AX286 BB645:BB647 AX645:AX647 AX673 BB673 BB688:BB691 AX688:AX691 BB1170 AX1170 BB146 AX146 AX148:AX163 BB148:BB163 BB165:BB173 AX165:AX173 AX175:AX184 BB175:BB184 AX200:AX202 BB200:BB202 BB252:BB255 AX252:AX255 AX456:AX460 BB456:BB460 BB494:BB503 AX494:AX503 AX505:AX520 BB505:BB520 BB240:BB249 AX240:AX249 AX716:AX775 BB716:BB775">
    <cfRule type="expression" dxfId="645" priority="6509">
      <formula>AND(AX146&lt;&gt;"",#REF!="",OR(COLUMN(AX146)=COLUMN(#REF!),COLUMN(AX146)=COLUMN(#REF!)))</formula>
    </cfRule>
  </conditionalFormatting>
  <conditionalFormatting sqref="AY413:BC413 AY524:BC547 AY568:BC568 AY1038:BC1049 AY1052:BC1056 AY962:BC966 AY1003:BC1033 AY1065:BC1066 AY1068:BC1069 AY186:BC187 AY189:BC197 AY323:BC331 AY401:BC411 AY419:BC454 AY486:BC490 AY554:BC566 AY570:BC591 AY675:BC683 AY874:BC877 AY235:BC238 AY470:BC472 AY552:BC552 AY818:BC872 AY879:BC942 AY968:BC976 AY218:BC228 AY276:BC283 AY296:BC308 AY318:BC321 AY333:BC343 AY391:BC399 AY462:BC466 AY475:BC480 AY483:BC484 AY549:BC550 AY593:BC601 AY603:BC611 AY616:BC617 AY622:BC634 AY650:BC658 AY663:BC666 AY700:BC708 AY777:BC779 AY781:BC787 AY789:BC800 AY944:BC949 AY953:BC958 AY978:BC980 AY983:BC983 AY987:BC1000 AY1058:BC1063 AY1071:BC1123 AY1126:BC1126 AY1130:BC1141 AY1143:BC1166 AY230:BC233 AY809:BC816 AY415:BC417 AY802:BC807 AY209:BC216 AY259:BC261 AY640:BC641 AY698:BC698 AY713:BC714 AY257:BC257 AY263:BC274 AY285:BC286 AY645:BC647 AY673:BC673 AY688:BC691 AY1170:BC1170 AY146:BC146 AY148:BC163 AY165:BC173 AY175:BC184 AY200:BC202 AY252:BC255 AY456:BC460 AY494:BC503 AY505:BC520 AY240:BC249 AY716:BC775">
    <cfRule type="expression" dxfId="644" priority="6508">
      <formula>AND(AY146&lt;&gt;"",#REF!="",OR(COLUMN(AY146)=COLUMN(#REF!),COLUMN(AY146)=COLUMN(#REF!)))</formula>
    </cfRule>
  </conditionalFormatting>
  <conditionalFormatting sqref="BD413 BD524:BD547 BD568 BD1038:BD1049 BD1052:BD1056 BD962:BD966 BD1003:BD1033 BD1065:BD1066 BD1068:BD1069 BD186:BD187 BD189:BD197 BD323:BD331 BD401:BD411 BD419:BD454 BD486:BD490 BD554:BD566 BD570:BD591 BD675:BD683 BD874:BD877 BD235:BD238 BD470:BD472 BD552 BD818:BD872 BD879:BD942 BD968:BD976 BD218:BD228 BD276:BD283 BD296:BD308 BD318:BD321 BD333:BD343 BD391:BD399 BD462:BD466 BD475:BD480 BD483:BD484 BD549:BD550 BD593:BD601 BD603:BD611 BD616:BD617 BD622:BD634 BD650:BD658 BD663:BD666 BD700:BD708 BD777:BD779 BD781:BD787 BD789:BD800 BD944:BD949 BD953:BD958 BD978:BD980 BD983 BD987:BD1000 BD1058:BD1063 BD1071:BD1123 BD1126 BD1130:BD1141 BD1143:BD1166 BD230:BD233 BD809:BD816 BD415:BD417 BD802:BD807 BD209:BD216 BD259:BD261 BD640:BD641 BD698 BD713:BD714 BD257 BD263:BD274 BD285:BD286 BD645:BD647 BD673 BD688:BD691 BD1170 BD146 BD148:BD163 BD165:BD173 BD175:BD184 BD200:BD202 BD252:BD255 BD456:BD460 BD494:BD503 BD505:BD520 BD240:BD249 BD716:BD775">
    <cfRule type="expression" dxfId="643" priority="6507">
      <formula>AND(BD146&lt;&gt;"",#REF!="",OR(COLUMN(BD146)=COLUMN(#REF!),COLUMN(BD146)=COLUMN(#REF!)))</formula>
    </cfRule>
  </conditionalFormatting>
  <conditionalFormatting sqref="BE413 BE524:BE547 BE568 BE1038:BE1049 BE1052:BE1056 BE962:BE966 BE1003:BE1033 BE1065:BE1066 BE1068:BE1069 BE186:BE187 BE189:BE197 BE323:BE331 BE401:BE411 BE419:BE454 BE486:BE490 BE554:BE566 BE570:BE591 BE675:BE683 BE874:BE877 BE235:BE238 BE470:BE472 BE552 BE818:BE872 BE879:BE942 BE968:BE976 BE218:BE228 BE276:BE283 BE296:BE308 BE318:BE321 BE333:BE343 BE391:BE399 BE462:BE466 BE475:BE480 BE483:BE484 BE549:BE550 BE593:BE601 BE603:BE611 BE616:BE617 BE622:BE634 BE650:BE658 BE663:BE666 BE700:BE708 BE777:BE779 BE781:BE787 BE789:BE800 BE944:BE949 BE953:BE958 BE978:BE980 BE983 BE987:BE1000 BE1058:BE1063 BE1071:BE1123 BE1126 BE1130:BE1141 BE1143:BE1166 BE230:BE233 BE809:BE816 BE415:BE417 BE802:BE807 BE209:BE216 BE259:BE261 BE640:BE641 BE698 BE713:BE714 BE257 BE263:BE274 BE285:BE286 BE645:BE647 BE673 BE688:BE691 BE1170 BE146 BE148:BE163 BE165:BE173 BE175:BE184 BE200:BE202 BE252:BE255 BE456:BE460 BE494:BE503 BE505:BE520 BE240:BE249 BE716:BE775">
    <cfRule type="expression" dxfId="642" priority="6506">
      <formula>AND(BE146&lt;&gt;"",#REF!="",OR(COLUMN(BE146)=COLUMN(#REF!),COLUMN(BE146)=COLUMN(#REF!)))</formula>
    </cfRule>
  </conditionalFormatting>
  <conditionalFormatting sqref="AW413 AW524:AW547 AW186:AW187 AW189:AW197 AW323:AW331 AW401:AW411 AW419:AW454 AW486:AW490 AW554:AW566 AW235:AW238 AW470:AW472 AW552 AW218:AW228 AW276:AW283 AW296:AW308 AW318:AW321 AW333:AW343 AW391:AW399 AW462:AW466 AW475:AW480 AW483:AW484 AW549:AW550 AW230:AW233 AW415:AW417 AW209:AW216 AW259:AW261 AW257 AW263:AW274 AW285:AW286 AW146 AW148:AW163 AW165:AW173 AW175:AW184 AW200:AW202 AW252:AW255 AW456:AW460 AW494:AW503 AW505:AW520 AW240:AW249">
    <cfRule type="expression" dxfId="641" priority="6505">
      <formula>AND(AW146&lt;&gt;"",#REF!="",OR(COLUMN(AW146)=COLUMN(#REF!),COLUMN(AW146)=COLUMN(#REF!)))</formula>
    </cfRule>
  </conditionalFormatting>
  <conditionalFormatting sqref="AX1001:BE1001">
    <cfRule type="expression" dxfId="640" priority="6453">
      <formula>AND(AX1001&lt;&gt;"",#REF!="",OR(COLUMN(AX1001)=COLUMN(#REF!),COLUMN(AX1001)=COLUMN(#REF!)))</formula>
    </cfRule>
  </conditionalFormatting>
  <conditionalFormatting sqref="AW1001 BW2 AX1064:BE1064 AX185:BE185 AX188:BE188 AX234:BE234 AX322:BE322 AX400:BE400 AX418:BE418 AX485:BE485 AX551:BE551 AX553:BE553 AX569:BE569 AX674:BE674 AX817:BE817 AX873:BE873 AX878:BE878 AX967:BE967 AX217:BE217 AX239:BE239 AX275:BE275 AX332:BE332 AX467:BE469 AX548:BE548 AX592:BE592 AX602:BE602 AX648:BE649 AX659:BE662 AX699:BE699 AX715:BE715 AX776:BE776 AX780:BE780 AX788:BE788 AX943:BE943 AX959:BE961 AX977:BE977 AX984:BE986 AX1057:BE1057 AX1070:BE1070 AX1142:BE1142 AX473:BE474 AX481:BE482 AX521:BE523 AX567:BE567 AX950:BE952 AX981:BE982 AX1002:BE1002 AX1034:BE1037 AX1050:BE1051 AX1067:BE1067 AX1124:BE1125 AX1127:BE1129 AX229:BE229 AX412:BE412 AX414:BE414 AX801:BE801 AX808:BE808 AX203:BE208 AX258:BE258 AX287:BE295 AX612:BE615 AX635:BE639 AX692:BE697 AX709:BE712 AX2:BE2 BW147 AX147:BE147 BW164 AX164:BE164 BW174 AX174:BE174 BW198:BW199 AX198:BE199 BW250:BW251 AX250:BE251 BW256 AX256:BE256 BW262 AX262:BE262 BW284 AX284:BE284 BW310:BW317 AX309:BE317 BW365:BW390 AX344:BE390 BW455 AX455:BE455 BW461 AX461:BE461 BW491:BW493 AX491:BE493 BW504 AX504:BE504 BW618:BW621 AX618:BE621 BW642:BW644 AX642:BE644 BW667:BW672 AX667:BE672 BW684:BW687 AX684:BE687 BW1167:BW1169 AX1167:BE1169 BW5:BW145 AX5:BE145">
    <cfRule type="expression" dxfId="639" priority="6452">
      <formula>AND(AW2&lt;&gt;"",#REF!="",OR(COLUMN(AW2)=COLUMN(#REF!),COLUMN(AW2)=COLUMN(#REF!)))</formula>
    </cfRule>
  </conditionalFormatting>
  <conditionalFormatting sqref="AW1064">
    <cfRule type="expression" dxfId="638" priority="6444">
      <formula>AND(AW1064&lt;&gt;"",#REF!="",OR(COLUMN(AW1064)=COLUMN(#REF!),COLUMN(AW1064)=COLUMN(#REF!)))</formula>
    </cfRule>
  </conditionalFormatting>
  <conditionalFormatting sqref="AW185">
    <cfRule type="expression" dxfId="637" priority="5161">
      <formula>AND(AW185&lt;&gt;"",#REF!="",OR(COLUMN(AW185)=COLUMN(#REF!),COLUMN(AW185)=COLUMN(#REF!)))</formula>
    </cfRule>
  </conditionalFormatting>
  <conditionalFormatting sqref="AW188">
    <cfRule type="expression" dxfId="636" priority="5159">
      <formula>AND(AW188&lt;&gt;"",#REF!="",OR(COLUMN(AW188)=COLUMN(#REF!),COLUMN(AW188)=COLUMN(#REF!)))</formula>
    </cfRule>
  </conditionalFormatting>
  <conditionalFormatting sqref="AW234">
    <cfRule type="expression" dxfId="635" priority="5157">
      <formula>AND(AW234&lt;&gt;"",#REF!="",OR(COLUMN(AW234)=COLUMN(#REF!),COLUMN(AW234)=COLUMN(#REF!)))</formula>
    </cfRule>
  </conditionalFormatting>
  <conditionalFormatting sqref="AW322">
    <cfRule type="expression" dxfId="634" priority="5151">
      <formula>AND(AW322&lt;&gt;"",#REF!="",OR(COLUMN(AW322)=COLUMN(#REF!),COLUMN(AW322)=COLUMN(#REF!)))</formula>
    </cfRule>
  </conditionalFormatting>
  <conditionalFormatting sqref="AW400">
    <cfRule type="expression" dxfId="633" priority="5149">
      <formula>AND(AW400&lt;&gt;"",#REF!="",OR(COLUMN(AW400)=COLUMN(#REF!),COLUMN(AW400)=COLUMN(#REF!)))</formula>
    </cfRule>
  </conditionalFormatting>
  <conditionalFormatting sqref="AW418">
    <cfRule type="expression" dxfId="632" priority="5147">
      <formula>AND(AW418&lt;&gt;"",#REF!="",OR(COLUMN(AW418)=COLUMN(#REF!),COLUMN(AW418)=COLUMN(#REF!)))</formula>
    </cfRule>
  </conditionalFormatting>
  <conditionalFormatting sqref="AW468">
    <cfRule type="expression" dxfId="631" priority="5143">
      <formula>AND(AW468&lt;&gt;"",#REF!="",OR(COLUMN(AW468)=COLUMN(#REF!),COLUMN(AW468)=COLUMN(#REF!)))</formula>
    </cfRule>
  </conditionalFormatting>
  <conditionalFormatting sqref="AW485">
    <cfRule type="expression" dxfId="630" priority="5141">
      <formula>AND(AW485&lt;&gt;"",#REF!="",OR(COLUMN(AW485)=COLUMN(#REF!),COLUMN(AW485)=COLUMN(#REF!)))</formula>
    </cfRule>
  </conditionalFormatting>
  <conditionalFormatting sqref="AW551">
    <cfRule type="expression" dxfId="629" priority="5139">
      <formula>AND(AW551&lt;&gt;"",#REF!="",OR(COLUMN(AW551)=COLUMN(#REF!),COLUMN(AW551)=COLUMN(#REF!)))</formula>
    </cfRule>
  </conditionalFormatting>
  <conditionalFormatting sqref="AW553">
    <cfRule type="expression" dxfId="628" priority="5137">
      <formula>AND(AW553&lt;&gt;"",#REF!="",OR(COLUMN(AW553)=COLUMN(#REF!),COLUMN(AW553)=COLUMN(#REF!)))</formula>
    </cfRule>
  </conditionalFormatting>
  <conditionalFormatting sqref="AW569">
    <cfRule type="expression" dxfId="627" priority="5135">
      <formula>AND(AW569&lt;&gt;"",#REF!="",OR(COLUMN(AW569)=COLUMN(#REF!),COLUMN(AW569)=COLUMN(#REF!)))</formula>
    </cfRule>
  </conditionalFormatting>
  <conditionalFormatting sqref="AW674">
    <cfRule type="expression" dxfId="626" priority="5133">
      <formula>AND(AW674&lt;&gt;"",#REF!="",OR(COLUMN(AW674)=COLUMN(#REF!),COLUMN(AW674)=COLUMN(#REF!)))</formula>
    </cfRule>
  </conditionalFormatting>
  <conditionalFormatting sqref="AW817">
    <cfRule type="expression" dxfId="625" priority="5131">
      <formula>AND(AW817&lt;&gt;"",#REF!="",OR(COLUMN(AW817)=COLUMN(#REF!),COLUMN(AW817)=COLUMN(#REF!)))</formula>
    </cfRule>
  </conditionalFormatting>
  <conditionalFormatting sqref="AW873">
    <cfRule type="expression" dxfId="624" priority="5129">
      <formula>AND(AW873&lt;&gt;"",#REF!="",OR(COLUMN(AW873)=COLUMN(#REF!),COLUMN(AW873)=COLUMN(#REF!)))</formula>
    </cfRule>
  </conditionalFormatting>
  <conditionalFormatting sqref="AW878">
    <cfRule type="expression" dxfId="623" priority="5127">
      <formula>AND(AW878&lt;&gt;"",#REF!="",OR(COLUMN(AW878)=COLUMN(#REF!),COLUMN(AW878)=COLUMN(#REF!)))</formula>
    </cfRule>
  </conditionalFormatting>
  <conditionalFormatting sqref="AW967">
    <cfRule type="expression" dxfId="622" priority="5125">
      <formula>AND(AW967&lt;&gt;"",#REF!="",OR(COLUMN(AW967)=COLUMN(#REF!),COLUMN(AW967)=COLUMN(#REF!)))</formula>
    </cfRule>
  </conditionalFormatting>
  <conditionalFormatting sqref="AW217">
    <cfRule type="expression" dxfId="621" priority="5091">
      <formula>AND(AW217&lt;&gt;"",#REF!="",OR(COLUMN(AW217)=COLUMN(#REF!),COLUMN(AW217)=COLUMN(#REF!)))</formula>
    </cfRule>
  </conditionalFormatting>
  <conditionalFormatting sqref="AW239">
    <cfRule type="expression" dxfId="620" priority="5089">
      <formula>AND(AW239&lt;&gt;"",#REF!="",OR(COLUMN(AW239)=COLUMN(#REF!),COLUMN(AW239)=COLUMN(#REF!)))</formula>
    </cfRule>
  </conditionalFormatting>
  <conditionalFormatting sqref="AW275">
    <cfRule type="expression" dxfId="619" priority="5087">
      <formula>AND(AW275&lt;&gt;"",#REF!="",OR(COLUMN(AW275)=COLUMN(#REF!),COLUMN(AW275)=COLUMN(#REF!)))</formula>
    </cfRule>
  </conditionalFormatting>
  <conditionalFormatting sqref="AW287">
    <cfRule type="expression" dxfId="618" priority="5085">
      <formula>AND(AW287&lt;&gt;"",#REF!="",OR(COLUMN(AW287)=COLUMN(#REF!),COLUMN(AW287)=COLUMN(#REF!)))</formula>
    </cfRule>
  </conditionalFormatting>
  <conditionalFormatting sqref="AW309">
    <cfRule type="expression" dxfId="617" priority="5075">
      <formula>AND(AW309&lt;&gt;"",#REF!="",OR(COLUMN(AW309)=COLUMN(#REF!),COLUMN(AW309)=COLUMN(#REF!)))</formula>
    </cfRule>
  </conditionalFormatting>
  <conditionalFormatting sqref="AW332">
    <cfRule type="expression" dxfId="616" priority="4925">
      <formula>AND(AW332&lt;&gt;"",#REF!="",OR(COLUMN(AW332)=COLUMN(#REF!),COLUMN(AW332)=COLUMN(#REF!)))</formula>
    </cfRule>
  </conditionalFormatting>
  <conditionalFormatting sqref="AW467">
    <cfRule type="expression" dxfId="615" priority="4913">
      <formula>AND(AW467&lt;&gt;"",#REF!="",OR(COLUMN(AW467)=COLUMN(#REF!),COLUMN(AW467)=COLUMN(#REF!)))</formula>
    </cfRule>
  </conditionalFormatting>
  <conditionalFormatting sqref="AW469">
    <cfRule type="expression" dxfId="614" priority="4911">
      <formula>AND(AW469&lt;&gt;"",#REF!="",OR(COLUMN(AW469)=COLUMN(#REF!),COLUMN(AW469)=COLUMN(#REF!)))</formula>
    </cfRule>
  </conditionalFormatting>
  <conditionalFormatting sqref="AW481">
    <cfRule type="expression" dxfId="613" priority="4905">
      <formula>AND(AW481&lt;&gt;"",#REF!="",OR(COLUMN(AW481)=COLUMN(#REF!),COLUMN(AW481)=COLUMN(#REF!)))</formula>
    </cfRule>
  </conditionalFormatting>
  <conditionalFormatting sqref="AW523">
    <cfRule type="expression" dxfId="612" priority="4897">
      <formula>AND(AW523&lt;&gt;"",#REF!="",OR(COLUMN(AW523)=COLUMN(#REF!),COLUMN(AW523)=COLUMN(#REF!)))</formula>
    </cfRule>
  </conditionalFormatting>
  <conditionalFormatting sqref="AW548">
    <cfRule type="expression" dxfId="611" priority="4895">
      <formula>AND(AW548&lt;&gt;"",#REF!="",OR(COLUMN(AW548)=COLUMN(#REF!),COLUMN(AW548)=COLUMN(#REF!)))</formula>
    </cfRule>
  </conditionalFormatting>
  <conditionalFormatting sqref="AW592">
    <cfRule type="expression" dxfId="610" priority="4891">
      <formula>AND(AW592&lt;&gt;"",#REF!="",OR(COLUMN(AW592)=COLUMN(#REF!),COLUMN(AW592)=COLUMN(#REF!)))</formula>
    </cfRule>
  </conditionalFormatting>
  <conditionalFormatting sqref="AW602">
    <cfRule type="expression" dxfId="609" priority="4889">
      <formula>AND(AW602&lt;&gt;"",#REF!="",OR(COLUMN(AW602)=COLUMN(#REF!),COLUMN(AW602)=COLUMN(#REF!)))</formula>
    </cfRule>
  </conditionalFormatting>
  <conditionalFormatting sqref="AW648">
    <cfRule type="expression" dxfId="608" priority="4883">
      <formula>AND(AW648&lt;&gt;"",#REF!="",OR(COLUMN(AW648)=COLUMN(#REF!),COLUMN(AW648)=COLUMN(#REF!)))</formula>
    </cfRule>
  </conditionalFormatting>
  <conditionalFormatting sqref="AW649">
    <cfRule type="expression" dxfId="607" priority="4881">
      <formula>AND(AW649&lt;&gt;"",#REF!="",OR(COLUMN(AW649)=COLUMN(#REF!),COLUMN(AW649)=COLUMN(#REF!)))</formula>
    </cfRule>
  </conditionalFormatting>
  <conditionalFormatting sqref="AW659">
    <cfRule type="expression" dxfId="606" priority="4879">
      <formula>AND(AW659&lt;&gt;"",#REF!="",OR(COLUMN(AW659)=COLUMN(#REF!),COLUMN(AW659)=COLUMN(#REF!)))</formula>
    </cfRule>
  </conditionalFormatting>
  <conditionalFormatting sqref="AW660">
    <cfRule type="expression" dxfId="605" priority="4877">
      <formula>AND(AW660&lt;&gt;"",#REF!="",OR(COLUMN(AW660)=COLUMN(#REF!),COLUMN(AW660)=COLUMN(#REF!)))</formula>
    </cfRule>
  </conditionalFormatting>
  <conditionalFormatting sqref="AW661">
    <cfRule type="expression" dxfId="604" priority="4875">
      <formula>AND(AW661&lt;&gt;"",#REF!="",OR(COLUMN(AW661)=COLUMN(#REF!),COLUMN(AW661)=COLUMN(#REF!)))</formula>
    </cfRule>
  </conditionalFormatting>
  <conditionalFormatting sqref="AW662">
    <cfRule type="expression" dxfId="603" priority="4873">
      <formula>AND(AW662&lt;&gt;"",#REF!="",OR(COLUMN(AW662)=COLUMN(#REF!),COLUMN(AW662)=COLUMN(#REF!)))</formula>
    </cfRule>
  </conditionalFormatting>
  <conditionalFormatting sqref="AW699">
    <cfRule type="expression" dxfId="602" priority="4871">
      <formula>AND(AW699&lt;&gt;"",#REF!="",OR(COLUMN(AW699)=COLUMN(#REF!),COLUMN(AW699)=COLUMN(#REF!)))</formula>
    </cfRule>
  </conditionalFormatting>
  <conditionalFormatting sqref="AW715">
    <cfRule type="expression" dxfId="601" priority="4869">
      <formula>AND(AW715&lt;&gt;"",#REF!="",OR(COLUMN(AW715)=COLUMN(#REF!),COLUMN(AW715)=COLUMN(#REF!)))</formula>
    </cfRule>
  </conditionalFormatting>
  <conditionalFormatting sqref="AW776">
    <cfRule type="expression" dxfId="600" priority="4867">
      <formula>AND(AW776&lt;&gt;"",#REF!="",OR(COLUMN(AW776)=COLUMN(#REF!),COLUMN(AW776)=COLUMN(#REF!)))</formula>
    </cfRule>
  </conditionalFormatting>
  <conditionalFormatting sqref="AW780">
    <cfRule type="expression" dxfId="599" priority="4865">
      <formula>AND(AW780&lt;&gt;"",#REF!="",OR(COLUMN(AW780)=COLUMN(#REF!),COLUMN(AW780)=COLUMN(#REF!)))</formula>
    </cfRule>
  </conditionalFormatting>
  <conditionalFormatting sqref="AW788">
    <cfRule type="expression" dxfId="598" priority="4863">
      <formula>AND(AW788&lt;&gt;"",#REF!="",OR(COLUMN(AW788)=COLUMN(#REF!),COLUMN(AW788)=COLUMN(#REF!)))</formula>
    </cfRule>
  </conditionalFormatting>
  <conditionalFormatting sqref="AW943">
    <cfRule type="expression" dxfId="597" priority="4861">
      <formula>AND(AW943&lt;&gt;"",#REF!="",OR(COLUMN(AW943)=COLUMN(#REF!),COLUMN(AW943)=COLUMN(#REF!)))</formula>
    </cfRule>
  </conditionalFormatting>
  <conditionalFormatting sqref="AW950">
    <cfRule type="expression" dxfId="596" priority="4859">
      <formula>AND(AW950&lt;&gt;"",#REF!="",OR(COLUMN(AW950)=COLUMN(#REF!),COLUMN(AW950)=COLUMN(#REF!)))</formula>
    </cfRule>
  </conditionalFormatting>
  <conditionalFormatting sqref="AW952">
    <cfRule type="expression" dxfId="595" priority="4855">
      <formula>AND(AW952&lt;&gt;"",#REF!="",OR(COLUMN(AW952)=COLUMN(#REF!),COLUMN(AW952)=COLUMN(#REF!)))</formula>
    </cfRule>
  </conditionalFormatting>
  <conditionalFormatting sqref="AW959">
    <cfRule type="expression" dxfId="594" priority="4853">
      <formula>AND(AW959&lt;&gt;"",#REF!="",OR(COLUMN(AW959)=COLUMN(#REF!),COLUMN(AW959)=COLUMN(#REF!)))</formula>
    </cfRule>
  </conditionalFormatting>
  <conditionalFormatting sqref="AW960">
    <cfRule type="expression" dxfId="593" priority="4851">
      <formula>AND(AW960&lt;&gt;"",#REF!="",OR(COLUMN(AW960)=COLUMN(#REF!),COLUMN(AW960)=COLUMN(#REF!)))</formula>
    </cfRule>
  </conditionalFormatting>
  <conditionalFormatting sqref="AW961">
    <cfRule type="expression" dxfId="592" priority="4849">
      <formula>AND(AW961&lt;&gt;"",#REF!="",OR(COLUMN(AW961)=COLUMN(#REF!),COLUMN(AW961)=COLUMN(#REF!)))</formula>
    </cfRule>
  </conditionalFormatting>
  <conditionalFormatting sqref="AW977">
    <cfRule type="expression" dxfId="591" priority="4847">
      <formula>AND(AW977&lt;&gt;"",#REF!="",OR(COLUMN(AW977)=COLUMN(#REF!),COLUMN(AW977)=COLUMN(#REF!)))</formula>
    </cfRule>
  </conditionalFormatting>
  <conditionalFormatting sqref="AW984">
    <cfRule type="expression" dxfId="590" priority="4841">
      <formula>AND(AW984&lt;&gt;"",#REF!="",OR(COLUMN(AW984)=COLUMN(#REF!),COLUMN(AW984)=COLUMN(#REF!)))</formula>
    </cfRule>
  </conditionalFormatting>
  <conditionalFormatting sqref="AW985">
    <cfRule type="expression" dxfId="589" priority="4839">
      <formula>AND(AW985&lt;&gt;"",#REF!="",OR(COLUMN(AW985)=COLUMN(#REF!),COLUMN(AW985)=COLUMN(#REF!)))</formula>
    </cfRule>
  </conditionalFormatting>
  <conditionalFormatting sqref="AW986">
    <cfRule type="expression" dxfId="588" priority="4837">
      <formula>AND(AW986&lt;&gt;"",#REF!="",OR(COLUMN(AW986)=COLUMN(#REF!),COLUMN(AW986)=COLUMN(#REF!)))</formula>
    </cfRule>
  </conditionalFormatting>
  <conditionalFormatting sqref="AW1034">
    <cfRule type="expression" dxfId="587" priority="4833">
      <formula>AND(AW1034&lt;&gt;"",#REF!="",OR(COLUMN(AW1034)=COLUMN(#REF!),COLUMN(AW1034)=COLUMN(#REF!)))</formula>
    </cfRule>
  </conditionalFormatting>
  <conditionalFormatting sqref="AW1035">
    <cfRule type="expression" dxfId="586" priority="4831">
      <formula>AND(AW1035&lt;&gt;"",#REF!="",OR(COLUMN(AW1035)=COLUMN(#REF!),COLUMN(AW1035)=COLUMN(#REF!)))</formula>
    </cfRule>
  </conditionalFormatting>
  <conditionalFormatting sqref="AW1036">
    <cfRule type="expression" dxfId="585" priority="4829">
      <formula>AND(AW1036&lt;&gt;"",#REF!="",OR(COLUMN(AW1036)=COLUMN(#REF!),COLUMN(AW1036)=COLUMN(#REF!)))</formula>
    </cfRule>
  </conditionalFormatting>
  <conditionalFormatting sqref="AW1057">
    <cfRule type="expression" dxfId="584" priority="4821">
      <formula>AND(AW1057&lt;&gt;"",#REF!="",OR(COLUMN(AW1057)=COLUMN(#REF!),COLUMN(AW1057)=COLUMN(#REF!)))</formula>
    </cfRule>
  </conditionalFormatting>
  <conditionalFormatting sqref="AW1070">
    <cfRule type="expression" dxfId="583" priority="4817">
      <formula>AND(AW1070&lt;&gt;"",#REF!="",OR(COLUMN(AW1070)=COLUMN(#REF!),COLUMN(AW1070)=COLUMN(#REF!)))</formula>
    </cfRule>
  </conditionalFormatting>
  <conditionalFormatting sqref="AW1129">
    <cfRule type="expression" dxfId="582" priority="4807">
      <formula>AND(AW1129&lt;&gt;"",#REF!="",OR(COLUMN(AW1129)=COLUMN(#REF!),COLUMN(AW1129)=COLUMN(#REF!)))</formula>
    </cfRule>
  </conditionalFormatting>
  <conditionalFormatting sqref="AW1142">
    <cfRule type="expression" dxfId="581" priority="4805">
      <formula>AND(AW1142&lt;&gt;"",#REF!="",OR(COLUMN(AW1142)=COLUMN(#REF!),COLUMN(AW1142)=COLUMN(#REF!)))</formula>
    </cfRule>
  </conditionalFormatting>
  <conditionalFormatting sqref="AW473">
    <cfRule type="expression" dxfId="580" priority="4553">
      <formula>AND(AW473&lt;&gt;"",#REF!="",OR(COLUMN(AW473)=COLUMN(#REF!),COLUMN(AW473)=COLUMN(#REF!)))</formula>
    </cfRule>
  </conditionalFormatting>
  <conditionalFormatting sqref="AW474">
    <cfRule type="expression" dxfId="579" priority="4551">
      <formula>AND(AW474&lt;&gt;"",#REF!="",OR(COLUMN(AW474)=COLUMN(#REF!),COLUMN(AW474)=COLUMN(#REF!)))</formula>
    </cfRule>
  </conditionalFormatting>
  <conditionalFormatting sqref="AW482">
    <cfRule type="expression" dxfId="578" priority="4549">
      <formula>AND(AW482&lt;&gt;"",#REF!="",OR(COLUMN(AW482)=COLUMN(#REF!),COLUMN(AW482)=COLUMN(#REF!)))</formula>
    </cfRule>
  </conditionalFormatting>
  <conditionalFormatting sqref="AW521">
    <cfRule type="expression" dxfId="577" priority="4547">
      <formula>AND(AW521&lt;&gt;"",#REF!="",OR(COLUMN(AW521)=COLUMN(#REF!),COLUMN(AW521)=COLUMN(#REF!)))</formula>
    </cfRule>
  </conditionalFormatting>
  <conditionalFormatting sqref="AW522">
    <cfRule type="expression" dxfId="576" priority="4545">
      <formula>AND(AW522&lt;&gt;"",#REF!="",OR(COLUMN(AW522)=COLUMN(#REF!),COLUMN(AW522)=COLUMN(#REF!)))</formula>
    </cfRule>
  </conditionalFormatting>
  <conditionalFormatting sqref="AW567">
    <cfRule type="expression" dxfId="575" priority="4543">
      <formula>AND(AW567&lt;&gt;"",#REF!="",OR(COLUMN(AW567)=COLUMN(#REF!),COLUMN(AW567)=COLUMN(#REF!)))</formula>
    </cfRule>
  </conditionalFormatting>
  <conditionalFormatting sqref="AW951">
    <cfRule type="expression" dxfId="574" priority="4541">
      <formula>AND(AW951&lt;&gt;"",#REF!="",OR(COLUMN(AW951)=COLUMN(#REF!),COLUMN(AW951)=COLUMN(#REF!)))</formula>
    </cfRule>
  </conditionalFormatting>
  <conditionalFormatting sqref="AW981">
    <cfRule type="expression" dxfId="573" priority="4539">
      <formula>AND(AW981&lt;&gt;"",#REF!="",OR(COLUMN(AW981)=COLUMN(#REF!),COLUMN(AW981)=COLUMN(#REF!)))</formula>
    </cfRule>
  </conditionalFormatting>
  <conditionalFormatting sqref="AW982">
    <cfRule type="expression" dxfId="572" priority="4537">
      <formula>AND(AW982&lt;&gt;"",#REF!="",OR(COLUMN(AW982)=COLUMN(#REF!),COLUMN(AW982)=COLUMN(#REF!)))</formula>
    </cfRule>
  </conditionalFormatting>
  <conditionalFormatting sqref="AW1002">
    <cfRule type="expression" dxfId="571" priority="4535">
      <formula>AND(AW1002&lt;&gt;"",#REF!="",OR(COLUMN(AW1002)=COLUMN(#REF!),COLUMN(AW1002)=COLUMN(#REF!)))</formula>
    </cfRule>
  </conditionalFormatting>
  <conditionalFormatting sqref="AW1037">
    <cfRule type="expression" dxfId="570" priority="4533">
      <formula>AND(AW1037&lt;&gt;"",#REF!="",OR(COLUMN(AW1037)=COLUMN(#REF!),COLUMN(AW1037)=COLUMN(#REF!)))</formula>
    </cfRule>
  </conditionalFormatting>
  <conditionalFormatting sqref="AW1050">
    <cfRule type="expression" dxfId="569" priority="4531">
      <formula>AND(AW1050&lt;&gt;"",#REF!="",OR(COLUMN(AW1050)=COLUMN(#REF!),COLUMN(AW1050)=COLUMN(#REF!)))</formula>
    </cfRule>
  </conditionalFormatting>
  <conditionalFormatting sqref="AW1051">
    <cfRule type="expression" dxfId="568" priority="4529">
      <formula>AND(AW1051&lt;&gt;"",#REF!="",OR(COLUMN(AW1051)=COLUMN(#REF!),COLUMN(AW1051)=COLUMN(#REF!)))</formula>
    </cfRule>
  </conditionalFormatting>
  <conditionalFormatting sqref="AW1067">
    <cfRule type="expression" dxfId="567" priority="4527">
      <formula>AND(AW1067&lt;&gt;"",#REF!="",OR(COLUMN(AW1067)=COLUMN(#REF!),COLUMN(AW1067)=COLUMN(#REF!)))</formula>
    </cfRule>
  </conditionalFormatting>
  <conditionalFormatting sqref="AW1124">
    <cfRule type="expression" dxfId="566" priority="4525">
      <formula>AND(AW1124&lt;&gt;"",#REF!="",OR(COLUMN(AW1124)=COLUMN(#REF!),COLUMN(AW1124)=COLUMN(#REF!)))</formula>
    </cfRule>
  </conditionalFormatting>
  <conditionalFormatting sqref="AW1125">
    <cfRule type="expression" dxfId="565" priority="4523">
      <formula>AND(AW1125&lt;&gt;"",#REF!="",OR(COLUMN(AW1125)=COLUMN(#REF!),COLUMN(AW1125)=COLUMN(#REF!)))</formula>
    </cfRule>
  </conditionalFormatting>
  <conditionalFormatting sqref="AW1127">
    <cfRule type="expression" dxfId="564" priority="4521">
      <formula>AND(AW1127&lt;&gt;"",#REF!="",OR(COLUMN(AW1127)=COLUMN(#REF!),COLUMN(AW1127)=COLUMN(#REF!)))</formula>
    </cfRule>
  </conditionalFormatting>
  <conditionalFormatting sqref="AW1128">
    <cfRule type="expression" dxfId="563" priority="4519">
      <formula>AND(AW1128&lt;&gt;"",#REF!="",OR(COLUMN(AW1128)=COLUMN(#REF!),COLUMN(AW1128)=COLUMN(#REF!)))</formula>
    </cfRule>
  </conditionalFormatting>
  <conditionalFormatting sqref="AW229">
    <cfRule type="expression" dxfId="562" priority="3322">
      <formula>AND(AW229&lt;&gt;"",#REF!="",OR(COLUMN(AW229)=COLUMN(#REF!),COLUMN(AW229)=COLUMN(#REF!)))</formula>
    </cfRule>
  </conditionalFormatting>
  <conditionalFormatting sqref="AW412">
    <cfRule type="expression" dxfId="561" priority="3318">
      <formula>AND(AW412&lt;&gt;"",#REF!="",OR(COLUMN(AW412)=COLUMN(#REF!),COLUMN(AW412)=COLUMN(#REF!)))</formula>
    </cfRule>
  </conditionalFormatting>
  <conditionalFormatting sqref="AW414">
    <cfRule type="expression" dxfId="560" priority="3316">
      <formula>AND(AW414&lt;&gt;"",#REF!="",OR(COLUMN(AW414)=COLUMN(#REF!),COLUMN(AW414)=COLUMN(#REF!)))</formula>
    </cfRule>
  </conditionalFormatting>
  <conditionalFormatting sqref="AW801">
    <cfRule type="expression" dxfId="559" priority="3314">
      <formula>AND(AW801&lt;&gt;"",#REF!="",OR(COLUMN(AW801)=COLUMN(#REF!),COLUMN(AW801)=COLUMN(#REF!)))</formula>
    </cfRule>
  </conditionalFormatting>
  <conditionalFormatting sqref="AW808">
    <cfRule type="expression" dxfId="558" priority="3312">
      <formula>AND(AW808&lt;&gt;"",#REF!="",OR(COLUMN(AW808)=COLUMN(#REF!),COLUMN(AW808)=COLUMN(#REF!)))</formula>
    </cfRule>
  </conditionalFormatting>
  <conditionalFormatting sqref="AW203">
    <cfRule type="expression" dxfId="557" priority="1998">
      <formula>AND(AW203&lt;&gt;"",#REF!="",OR(COLUMN(AW203)=COLUMN(#REF!),COLUMN(AW203)=COLUMN(#REF!)))</formula>
    </cfRule>
  </conditionalFormatting>
  <conditionalFormatting sqref="AW204">
    <cfRule type="expression" dxfId="556" priority="1996">
      <formula>AND(AW204&lt;&gt;"",#REF!="",OR(COLUMN(AW204)=COLUMN(#REF!),COLUMN(AW204)=COLUMN(#REF!)))</formula>
    </cfRule>
  </conditionalFormatting>
  <conditionalFormatting sqref="AW205">
    <cfRule type="expression" dxfId="555" priority="1994">
      <formula>AND(AW205&lt;&gt;"",#REF!="",OR(COLUMN(AW205)=COLUMN(#REF!),COLUMN(AW205)=COLUMN(#REF!)))</formula>
    </cfRule>
  </conditionalFormatting>
  <conditionalFormatting sqref="AW206">
    <cfRule type="expression" dxfId="554" priority="1992">
      <formula>AND(AW206&lt;&gt;"",#REF!="",OR(COLUMN(AW206)=COLUMN(#REF!),COLUMN(AW206)=COLUMN(#REF!)))</formula>
    </cfRule>
  </conditionalFormatting>
  <conditionalFormatting sqref="AW207">
    <cfRule type="expression" dxfId="553" priority="1990">
      <formula>AND(AW207&lt;&gt;"",#REF!="",OR(COLUMN(AW207)=COLUMN(#REF!),COLUMN(AW207)=COLUMN(#REF!)))</formula>
    </cfRule>
  </conditionalFormatting>
  <conditionalFormatting sqref="AW208">
    <cfRule type="expression" dxfId="552" priority="1988">
      <formula>AND(AW208&lt;&gt;"",#REF!="",OR(COLUMN(AW208)=COLUMN(#REF!),COLUMN(AW208)=COLUMN(#REF!)))</formula>
    </cfRule>
  </conditionalFormatting>
  <conditionalFormatting sqref="AW258">
    <cfRule type="expression" dxfId="551" priority="1986">
      <formula>AND(AW258&lt;&gt;"",#REF!="",OR(COLUMN(AW258)=COLUMN(#REF!),COLUMN(AW258)=COLUMN(#REF!)))</formula>
    </cfRule>
  </conditionalFormatting>
  <conditionalFormatting sqref="AW288">
    <cfRule type="expression" dxfId="550" priority="1984">
      <formula>AND(AW288&lt;&gt;"",#REF!="",OR(COLUMN(AW288)=COLUMN(#REF!),COLUMN(AW288)=COLUMN(#REF!)))</formula>
    </cfRule>
  </conditionalFormatting>
  <conditionalFormatting sqref="AW289">
    <cfRule type="expression" dxfId="549" priority="1982">
      <formula>AND(AW289&lt;&gt;"",#REF!="",OR(COLUMN(AW289)=COLUMN(#REF!),COLUMN(AW289)=COLUMN(#REF!)))</formula>
    </cfRule>
  </conditionalFormatting>
  <conditionalFormatting sqref="AW290">
    <cfRule type="expression" dxfId="548" priority="1980">
      <formula>AND(AW290&lt;&gt;"",#REF!="",OR(COLUMN(AW290)=COLUMN(#REF!),COLUMN(AW290)=COLUMN(#REF!)))</formula>
    </cfRule>
  </conditionalFormatting>
  <conditionalFormatting sqref="AW291">
    <cfRule type="expression" dxfId="547" priority="1978">
      <formula>AND(AW291&lt;&gt;"",#REF!="",OR(COLUMN(AW291)=COLUMN(#REF!),COLUMN(AW291)=COLUMN(#REF!)))</formula>
    </cfRule>
  </conditionalFormatting>
  <conditionalFormatting sqref="AW292">
    <cfRule type="expression" dxfId="546" priority="1976">
      <formula>AND(AW292&lt;&gt;"",#REF!="",OR(COLUMN(AW292)=COLUMN(#REF!),COLUMN(AW292)=COLUMN(#REF!)))</formula>
    </cfRule>
  </conditionalFormatting>
  <conditionalFormatting sqref="AW293">
    <cfRule type="expression" dxfId="545" priority="1974">
      <formula>AND(AW293&lt;&gt;"",#REF!="",OR(COLUMN(AW293)=COLUMN(#REF!),COLUMN(AW293)=COLUMN(#REF!)))</formula>
    </cfRule>
  </conditionalFormatting>
  <conditionalFormatting sqref="AW294">
    <cfRule type="expression" dxfId="544" priority="1972">
      <formula>AND(AW294&lt;&gt;"",#REF!="",OR(COLUMN(AW294)=COLUMN(#REF!),COLUMN(AW294)=COLUMN(#REF!)))</formula>
    </cfRule>
  </conditionalFormatting>
  <conditionalFormatting sqref="AW295">
    <cfRule type="expression" dxfId="543" priority="1970">
      <formula>AND(AW295&lt;&gt;"",#REF!="",OR(COLUMN(AW295)=COLUMN(#REF!),COLUMN(AW295)=COLUMN(#REF!)))</formula>
    </cfRule>
  </conditionalFormatting>
  <conditionalFormatting sqref="AW344">
    <cfRule type="expression" dxfId="542" priority="1968">
      <formula>AND(AW344&lt;&gt;"",#REF!="",OR(COLUMN(AW344)=COLUMN(#REF!),COLUMN(AW344)=COLUMN(#REF!)))</formula>
    </cfRule>
  </conditionalFormatting>
  <conditionalFormatting sqref="AW345">
    <cfRule type="expression" dxfId="541" priority="1966">
      <formula>AND(AW345&lt;&gt;"",#REF!="",OR(COLUMN(AW345)=COLUMN(#REF!),COLUMN(AW345)=COLUMN(#REF!)))</formula>
    </cfRule>
  </conditionalFormatting>
  <conditionalFormatting sqref="AW346">
    <cfRule type="expression" dxfId="540" priority="1964">
      <formula>AND(AW346&lt;&gt;"",#REF!="",OR(COLUMN(AW346)=COLUMN(#REF!),COLUMN(AW346)=COLUMN(#REF!)))</formula>
    </cfRule>
  </conditionalFormatting>
  <conditionalFormatting sqref="AW347">
    <cfRule type="expression" dxfId="539" priority="1962">
      <formula>AND(AW347&lt;&gt;"",#REF!="",OR(COLUMN(AW347)=COLUMN(#REF!),COLUMN(AW347)=COLUMN(#REF!)))</formula>
    </cfRule>
  </conditionalFormatting>
  <conditionalFormatting sqref="AW348">
    <cfRule type="expression" dxfId="538" priority="1960">
      <formula>AND(AW348&lt;&gt;"",#REF!="",OR(COLUMN(AW348)=COLUMN(#REF!),COLUMN(AW348)=COLUMN(#REF!)))</formula>
    </cfRule>
  </conditionalFormatting>
  <conditionalFormatting sqref="AW349">
    <cfRule type="expression" dxfId="537" priority="1958">
      <formula>AND(AW349&lt;&gt;"",#REF!="",OR(COLUMN(AW349)=COLUMN(#REF!),COLUMN(AW349)=COLUMN(#REF!)))</formula>
    </cfRule>
  </conditionalFormatting>
  <conditionalFormatting sqref="AW350">
    <cfRule type="expression" dxfId="536" priority="1956">
      <formula>AND(AW350&lt;&gt;"",#REF!="",OR(COLUMN(AW350)=COLUMN(#REF!),COLUMN(AW350)=COLUMN(#REF!)))</formula>
    </cfRule>
  </conditionalFormatting>
  <conditionalFormatting sqref="AW351">
    <cfRule type="expression" dxfId="535" priority="1954">
      <formula>AND(AW351&lt;&gt;"",#REF!="",OR(COLUMN(AW351)=COLUMN(#REF!),COLUMN(AW351)=COLUMN(#REF!)))</formula>
    </cfRule>
  </conditionalFormatting>
  <conditionalFormatting sqref="AW352">
    <cfRule type="expression" dxfId="534" priority="1952">
      <formula>AND(AW352&lt;&gt;"",#REF!="",OR(COLUMN(AW352)=COLUMN(#REF!),COLUMN(AW352)=COLUMN(#REF!)))</formula>
    </cfRule>
  </conditionalFormatting>
  <conditionalFormatting sqref="AW353">
    <cfRule type="expression" dxfId="533" priority="1950">
      <formula>AND(AW353&lt;&gt;"",#REF!="",OR(COLUMN(AW353)=COLUMN(#REF!),COLUMN(AW353)=COLUMN(#REF!)))</formula>
    </cfRule>
  </conditionalFormatting>
  <conditionalFormatting sqref="AW354">
    <cfRule type="expression" dxfId="532" priority="1948">
      <formula>AND(AW354&lt;&gt;"",#REF!="",OR(COLUMN(AW354)=COLUMN(#REF!),COLUMN(AW354)=COLUMN(#REF!)))</formula>
    </cfRule>
  </conditionalFormatting>
  <conditionalFormatting sqref="AW355">
    <cfRule type="expression" dxfId="531" priority="1946">
      <formula>AND(AW355&lt;&gt;"",#REF!="",OR(COLUMN(AW355)=COLUMN(#REF!),COLUMN(AW355)=COLUMN(#REF!)))</formula>
    </cfRule>
  </conditionalFormatting>
  <conditionalFormatting sqref="AW356">
    <cfRule type="expression" dxfId="530" priority="1944">
      <formula>AND(AW356&lt;&gt;"",#REF!="",OR(COLUMN(AW356)=COLUMN(#REF!),COLUMN(AW356)=COLUMN(#REF!)))</formula>
    </cfRule>
  </conditionalFormatting>
  <conditionalFormatting sqref="AW357">
    <cfRule type="expression" dxfId="529" priority="1942">
      <formula>AND(AW357&lt;&gt;"",#REF!="",OR(COLUMN(AW357)=COLUMN(#REF!),COLUMN(AW357)=COLUMN(#REF!)))</formula>
    </cfRule>
  </conditionalFormatting>
  <conditionalFormatting sqref="AW358">
    <cfRule type="expression" dxfId="528" priority="1940">
      <formula>AND(AW358&lt;&gt;"",#REF!="",OR(COLUMN(AW358)=COLUMN(#REF!),COLUMN(AW358)=COLUMN(#REF!)))</formula>
    </cfRule>
  </conditionalFormatting>
  <conditionalFormatting sqref="AW359">
    <cfRule type="expression" dxfId="527" priority="1938">
      <formula>AND(AW359&lt;&gt;"",#REF!="",OR(COLUMN(AW359)=COLUMN(#REF!),COLUMN(AW359)=COLUMN(#REF!)))</formula>
    </cfRule>
  </conditionalFormatting>
  <conditionalFormatting sqref="AW360">
    <cfRule type="expression" dxfId="526" priority="1936">
      <formula>AND(AW360&lt;&gt;"",#REF!="",OR(COLUMN(AW360)=COLUMN(#REF!),COLUMN(AW360)=COLUMN(#REF!)))</formula>
    </cfRule>
  </conditionalFormatting>
  <conditionalFormatting sqref="AW361">
    <cfRule type="expression" dxfId="525" priority="1934">
      <formula>AND(AW361&lt;&gt;"",#REF!="",OR(COLUMN(AW361)=COLUMN(#REF!),COLUMN(AW361)=COLUMN(#REF!)))</formula>
    </cfRule>
  </conditionalFormatting>
  <conditionalFormatting sqref="AW362">
    <cfRule type="expression" dxfId="524" priority="1932">
      <formula>AND(AW362&lt;&gt;"",#REF!="",OR(COLUMN(AW362)=COLUMN(#REF!),COLUMN(AW362)=COLUMN(#REF!)))</formula>
    </cfRule>
  </conditionalFormatting>
  <conditionalFormatting sqref="AW363">
    <cfRule type="expression" dxfId="523" priority="1930">
      <formula>AND(AW363&lt;&gt;"",#REF!="",OR(COLUMN(AW363)=COLUMN(#REF!),COLUMN(AW363)=COLUMN(#REF!)))</formula>
    </cfRule>
  </conditionalFormatting>
  <conditionalFormatting sqref="AW364">
    <cfRule type="expression" dxfId="522" priority="1928">
      <formula>AND(AW364&lt;&gt;"",#REF!="",OR(COLUMN(AW364)=COLUMN(#REF!),COLUMN(AW364)=COLUMN(#REF!)))</formula>
    </cfRule>
  </conditionalFormatting>
  <conditionalFormatting sqref="AW612">
    <cfRule type="expression" dxfId="521" priority="1920">
      <formula>AND(AW612&lt;&gt;"",#REF!="",OR(COLUMN(AW612)=COLUMN(#REF!),COLUMN(AW612)=COLUMN(#REF!)))</formula>
    </cfRule>
  </conditionalFormatting>
  <conditionalFormatting sqref="AW613">
    <cfRule type="expression" dxfId="520" priority="1918">
      <formula>AND(AW613&lt;&gt;"",#REF!="",OR(COLUMN(AW613)=COLUMN(#REF!),COLUMN(AW613)=COLUMN(#REF!)))</formula>
    </cfRule>
  </conditionalFormatting>
  <conditionalFormatting sqref="AW614">
    <cfRule type="expression" dxfId="519" priority="1916">
      <formula>AND(AW614&lt;&gt;"",#REF!="",OR(COLUMN(AW614)=COLUMN(#REF!),COLUMN(AW614)=COLUMN(#REF!)))</formula>
    </cfRule>
  </conditionalFormatting>
  <conditionalFormatting sqref="AW615">
    <cfRule type="expression" dxfId="518" priority="1914">
      <formula>AND(AW615&lt;&gt;"",#REF!="",OR(COLUMN(AW615)=COLUMN(#REF!),COLUMN(AW615)=COLUMN(#REF!)))</formula>
    </cfRule>
  </conditionalFormatting>
  <conditionalFormatting sqref="AW635">
    <cfRule type="expression" dxfId="517" priority="1912">
      <formula>AND(AW635&lt;&gt;"",#REF!="",OR(COLUMN(AW635)=COLUMN(#REF!),COLUMN(AW635)=COLUMN(#REF!)))</formula>
    </cfRule>
  </conditionalFormatting>
  <conditionalFormatting sqref="AW636">
    <cfRule type="expression" dxfId="516" priority="1910">
      <formula>AND(AW636&lt;&gt;"",#REF!="",OR(COLUMN(AW636)=COLUMN(#REF!),COLUMN(AW636)=COLUMN(#REF!)))</formula>
    </cfRule>
  </conditionalFormatting>
  <conditionalFormatting sqref="AW637">
    <cfRule type="expression" dxfId="515" priority="1908">
      <formula>AND(AW637&lt;&gt;"",#REF!="",OR(COLUMN(AW637)=COLUMN(#REF!),COLUMN(AW637)=COLUMN(#REF!)))</formula>
    </cfRule>
  </conditionalFormatting>
  <conditionalFormatting sqref="AW638">
    <cfRule type="expression" dxfId="514" priority="1906">
      <formula>AND(AW638&lt;&gt;"",#REF!="",OR(COLUMN(AW638)=COLUMN(#REF!),COLUMN(AW638)=COLUMN(#REF!)))</formula>
    </cfRule>
  </conditionalFormatting>
  <conditionalFormatting sqref="AW639">
    <cfRule type="expression" dxfId="513" priority="1904">
      <formula>AND(AW639&lt;&gt;"",#REF!="",OR(COLUMN(AW639)=COLUMN(#REF!),COLUMN(AW639)=COLUMN(#REF!)))</formula>
    </cfRule>
  </conditionalFormatting>
  <conditionalFormatting sqref="AW692">
    <cfRule type="expression" dxfId="512" priority="1902">
      <formula>AND(AW692&lt;&gt;"",#REF!="",OR(COLUMN(AW692)=COLUMN(#REF!),COLUMN(AW692)=COLUMN(#REF!)))</formula>
    </cfRule>
  </conditionalFormatting>
  <conditionalFormatting sqref="AW693">
    <cfRule type="expression" dxfId="511" priority="1900">
      <formula>AND(AW693&lt;&gt;"",#REF!="",OR(COLUMN(AW693)=COLUMN(#REF!),COLUMN(AW693)=COLUMN(#REF!)))</formula>
    </cfRule>
  </conditionalFormatting>
  <conditionalFormatting sqref="AW694">
    <cfRule type="expression" dxfId="510" priority="1898">
      <formula>AND(AW694&lt;&gt;"",#REF!="",OR(COLUMN(AW694)=COLUMN(#REF!),COLUMN(AW694)=COLUMN(#REF!)))</formula>
    </cfRule>
  </conditionalFormatting>
  <conditionalFormatting sqref="AW695">
    <cfRule type="expression" dxfId="509" priority="1896">
      <formula>AND(AW695&lt;&gt;"",#REF!="",OR(COLUMN(AW695)=COLUMN(#REF!),COLUMN(AW695)=COLUMN(#REF!)))</formula>
    </cfRule>
  </conditionalFormatting>
  <conditionalFormatting sqref="AW696">
    <cfRule type="expression" dxfId="508" priority="1894">
      <formula>AND(AW696&lt;&gt;"",#REF!="",OR(COLUMN(AW696)=COLUMN(#REF!),COLUMN(AW696)=COLUMN(#REF!)))</formula>
    </cfRule>
  </conditionalFormatting>
  <conditionalFormatting sqref="AW697">
    <cfRule type="expression" dxfId="507" priority="1892">
      <formula>AND(AW697&lt;&gt;"",#REF!="",OR(COLUMN(AW697)=COLUMN(#REF!),COLUMN(AW697)=COLUMN(#REF!)))</formula>
    </cfRule>
  </conditionalFormatting>
  <conditionalFormatting sqref="AW709">
    <cfRule type="expression" dxfId="506" priority="1890">
      <formula>AND(AW709&lt;&gt;"",#REF!="",OR(COLUMN(AW709)=COLUMN(#REF!),COLUMN(AW709)=COLUMN(#REF!)))</formula>
    </cfRule>
  </conditionalFormatting>
  <conditionalFormatting sqref="AW710">
    <cfRule type="expression" dxfId="505" priority="1888">
      <formula>AND(AW710&lt;&gt;"",#REF!="",OR(COLUMN(AW710)=COLUMN(#REF!),COLUMN(AW710)=COLUMN(#REF!)))</formula>
    </cfRule>
  </conditionalFormatting>
  <conditionalFormatting sqref="AW711">
    <cfRule type="expression" dxfId="504" priority="1886">
      <formula>AND(AW711&lt;&gt;"",#REF!="",OR(COLUMN(AW711)=COLUMN(#REF!),COLUMN(AW711)=COLUMN(#REF!)))</formula>
    </cfRule>
  </conditionalFormatting>
  <conditionalFormatting sqref="AW712">
    <cfRule type="expression" dxfId="503" priority="1884">
      <formula>AND(AW712&lt;&gt;"",#REF!="",OR(COLUMN(AW712)=COLUMN(#REF!),COLUMN(AW712)=COLUMN(#REF!)))</formula>
    </cfRule>
  </conditionalFormatting>
  <conditionalFormatting sqref="AW2">
    <cfRule type="expression" dxfId="502" priority="1881">
      <formula>AND(AW2&lt;&gt;"",#REF!="",OR(COLUMN(AW2)=COLUMN(#REF!),COLUMN(AW2)=COLUMN(#REF!)))</formula>
    </cfRule>
  </conditionalFormatting>
  <conditionalFormatting sqref="AW147">
    <cfRule type="expression" dxfId="501" priority="1383">
      <formula>AND(AW147&lt;&gt;"",#REF!="",OR(COLUMN(AW147)=COLUMN(#REF!),COLUMN(AW147)=COLUMN(#REF!)))</formula>
    </cfRule>
  </conditionalFormatting>
  <conditionalFormatting sqref="AW164">
    <cfRule type="expression" dxfId="500" priority="1382">
      <formula>AND(AW164&lt;&gt;"",#REF!="",OR(COLUMN(AW164)=COLUMN(#REF!),COLUMN(AW164)=COLUMN(#REF!)))</formula>
    </cfRule>
  </conditionalFormatting>
  <conditionalFormatting sqref="AW174">
    <cfRule type="expression" dxfId="499" priority="1381">
      <formula>AND(AW174&lt;&gt;"",#REF!="",OR(COLUMN(AW174)=COLUMN(#REF!),COLUMN(AW174)=COLUMN(#REF!)))</formula>
    </cfRule>
  </conditionalFormatting>
  <conditionalFormatting sqref="AW198">
    <cfRule type="expression" dxfId="498" priority="1380">
      <formula>AND(AW198&lt;&gt;"",#REF!="",OR(COLUMN(AW198)=COLUMN(#REF!),COLUMN(AW198)=COLUMN(#REF!)))</formula>
    </cfRule>
  </conditionalFormatting>
  <conditionalFormatting sqref="AW199">
    <cfRule type="expression" dxfId="497" priority="1379">
      <formula>AND(AW199&lt;&gt;"",#REF!="",OR(COLUMN(AW199)=COLUMN(#REF!),COLUMN(AW199)=COLUMN(#REF!)))</formula>
    </cfRule>
  </conditionalFormatting>
  <conditionalFormatting sqref="AW250">
    <cfRule type="expression" dxfId="496" priority="1377">
      <formula>AND(AW250&lt;&gt;"",#REF!="",OR(COLUMN(AW250)=COLUMN(#REF!),COLUMN(AW250)=COLUMN(#REF!)))</formula>
    </cfRule>
  </conditionalFormatting>
  <conditionalFormatting sqref="AW251">
    <cfRule type="expression" dxfId="495" priority="1376">
      <formula>AND(AW251&lt;&gt;"",#REF!="",OR(COLUMN(AW251)=COLUMN(#REF!),COLUMN(AW251)=COLUMN(#REF!)))</formula>
    </cfRule>
  </conditionalFormatting>
  <conditionalFormatting sqref="AW256">
    <cfRule type="expression" dxfId="494" priority="1375">
      <formula>AND(AW256&lt;&gt;"",#REF!="",OR(COLUMN(AW256)=COLUMN(#REF!),COLUMN(AW256)=COLUMN(#REF!)))</formula>
    </cfRule>
  </conditionalFormatting>
  <conditionalFormatting sqref="AW262">
    <cfRule type="expression" dxfId="493" priority="1374">
      <formula>AND(AW262&lt;&gt;"",#REF!="",OR(COLUMN(AW262)=COLUMN(#REF!),COLUMN(AW262)=COLUMN(#REF!)))</formula>
    </cfRule>
  </conditionalFormatting>
  <conditionalFormatting sqref="AW284">
    <cfRule type="expression" dxfId="492" priority="1373">
      <formula>AND(AW284&lt;&gt;"",#REF!="",OR(COLUMN(AW284)=COLUMN(#REF!),COLUMN(AW284)=COLUMN(#REF!)))</formula>
    </cfRule>
  </conditionalFormatting>
  <conditionalFormatting sqref="AW310">
    <cfRule type="expression" dxfId="491" priority="1372">
      <formula>AND(AW310&lt;&gt;"",#REF!="",OR(COLUMN(AW310)=COLUMN(#REF!),COLUMN(AW310)=COLUMN(#REF!)))</formula>
    </cfRule>
  </conditionalFormatting>
  <conditionalFormatting sqref="AW311">
    <cfRule type="expression" dxfId="490" priority="1371">
      <formula>AND(AW311&lt;&gt;"",#REF!="",OR(COLUMN(AW311)=COLUMN(#REF!),COLUMN(AW311)=COLUMN(#REF!)))</formula>
    </cfRule>
  </conditionalFormatting>
  <conditionalFormatting sqref="AW312">
    <cfRule type="expression" dxfId="489" priority="1370">
      <formula>AND(AW312&lt;&gt;"",#REF!="",OR(COLUMN(AW312)=COLUMN(#REF!),COLUMN(AW312)=COLUMN(#REF!)))</formula>
    </cfRule>
  </conditionalFormatting>
  <conditionalFormatting sqref="AW313">
    <cfRule type="expression" dxfId="488" priority="1369">
      <formula>AND(AW313&lt;&gt;"",#REF!="",OR(COLUMN(AW313)=COLUMN(#REF!),COLUMN(AW313)=COLUMN(#REF!)))</formula>
    </cfRule>
  </conditionalFormatting>
  <conditionalFormatting sqref="AW314">
    <cfRule type="expression" dxfId="487" priority="1368">
      <formula>AND(AW314&lt;&gt;"",#REF!="",OR(COLUMN(AW314)=COLUMN(#REF!),COLUMN(AW314)=COLUMN(#REF!)))</formula>
    </cfRule>
  </conditionalFormatting>
  <conditionalFormatting sqref="AW315">
    <cfRule type="expression" dxfId="486" priority="1367">
      <formula>AND(AW315&lt;&gt;"",#REF!="",OR(COLUMN(AW315)=COLUMN(#REF!),COLUMN(AW315)=COLUMN(#REF!)))</formula>
    </cfRule>
  </conditionalFormatting>
  <conditionalFormatting sqref="AW316">
    <cfRule type="expression" dxfId="485" priority="1366">
      <formula>AND(AW316&lt;&gt;"",#REF!="",OR(COLUMN(AW316)=COLUMN(#REF!),COLUMN(AW316)=COLUMN(#REF!)))</formula>
    </cfRule>
  </conditionalFormatting>
  <conditionalFormatting sqref="AW317">
    <cfRule type="expression" dxfId="484" priority="1365">
      <formula>AND(AW317&lt;&gt;"",#REF!="",OR(COLUMN(AW317)=COLUMN(#REF!),COLUMN(AW317)=COLUMN(#REF!)))</formula>
    </cfRule>
  </conditionalFormatting>
  <conditionalFormatting sqref="AW365">
    <cfRule type="expression" dxfId="483" priority="1364">
      <formula>AND(AW365&lt;&gt;"",#REF!="",OR(COLUMN(AW365)=COLUMN(#REF!),COLUMN(AW365)=COLUMN(#REF!)))</formula>
    </cfRule>
  </conditionalFormatting>
  <conditionalFormatting sqref="AW366">
    <cfRule type="expression" dxfId="482" priority="1363">
      <formula>AND(AW366&lt;&gt;"",#REF!="",OR(COLUMN(AW366)=COLUMN(#REF!),COLUMN(AW366)=COLUMN(#REF!)))</formula>
    </cfRule>
  </conditionalFormatting>
  <conditionalFormatting sqref="AW367">
    <cfRule type="expression" dxfId="481" priority="1362">
      <formula>AND(AW367&lt;&gt;"",#REF!="",OR(COLUMN(AW367)=COLUMN(#REF!),COLUMN(AW367)=COLUMN(#REF!)))</formula>
    </cfRule>
  </conditionalFormatting>
  <conditionalFormatting sqref="AW368">
    <cfRule type="expression" dxfId="480" priority="1361">
      <formula>AND(AW368&lt;&gt;"",#REF!="",OR(COLUMN(AW368)=COLUMN(#REF!),COLUMN(AW368)=COLUMN(#REF!)))</formula>
    </cfRule>
  </conditionalFormatting>
  <conditionalFormatting sqref="AW369">
    <cfRule type="expression" dxfId="479" priority="1360">
      <formula>AND(AW369&lt;&gt;"",#REF!="",OR(COLUMN(AW369)=COLUMN(#REF!),COLUMN(AW369)=COLUMN(#REF!)))</formula>
    </cfRule>
  </conditionalFormatting>
  <conditionalFormatting sqref="AW370">
    <cfRule type="expression" dxfId="478" priority="1359">
      <formula>AND(AW370&lt;&gt;"",#REF!="",OR(COLUMN(AW370)=COLUMN(#REF!),COLUMN(AW370)=COLUMN(#REF!)))</formula>
    </cfRule>
  </conditionalFormatting>
  <conditionalFormatting sqref="AW371">
    <cfRule type="expression" dxfId="477" priority="1358">
      <formula>AND(AW371&lt;&gt;"",#REF!="",OR(COLUMN(AW371)=COLUMN(#REF!),COLUMN(AW371)=COLUMN(#REF!)))</formula>
    </cfRule>
  </conditionalFormatting>
  <conditionalFormatting sqref="AW372">
    <cfRule type="expression" dxfId="476" priority="1357">
      <formula>AND(AW372&lt;&gt;"",#REF!="",OR(COLUMN(AW372)=COLUMN(#REF!),COLUMN(AW372)=COLUMN(#REF!)))</formula>
    </cfRule>
  </conditionalFormatting>
  <conditionalFormatting sqref="AW373">
    <cfRule type="expression" dxfId="475" priority="1356">
      <formula>AND(AW373&lt;&gt;"",#REF!="",OR(COLUMN(AW373)=COLUMN(#REF!),COLUMN(AW373)=COLUMN(#REF!)))</formula>
    </cfRule>
  </conditionalFormatting>
  <conditionalFormatting sqref="AW374">
    <cfRule type="expression" dxfId="474" priority="1355">
      <formula>AND(AW374&lt;&gt;"",#REF!="",OR(COLUMN(AW374)=COLUMN(#REF!),COLUMN(AW374)=COLUMN(#REF!)))</formula>
    </cfRule>
  </conditionalFormatting>
  <conditionalFormatting sqref="AW375">
    <cfRule type="expression" dxfId="473" priority="1354">
      <formula>AND(AW375&lt;&gt;"",#REF!="",OR(COLUMN(AW375)=COLUMN(#REF!),COLUMN(AW375)=COLUMN(#REF!)))</formula>
    </cfRule>
  </conditionalFormatting>
  <conditionalFormatting sqref="AW376">
    <cfRule type="expression" dxfId="472" priority="1353">
      <formula>AND(AW376&lt;&gt;"",#REF!="",OR(COLUMN(AW376)=COLUMN(#REF!),COLUMN(AW376)=COLUMN(#REF!)))</formula>
    </cfRule>
  </conditionalFormatting>
  <conditionalFormatting sqref="AW377">
    <cfRule type="expression" dxfId="471" priority="1352">
      <formula>AND(AW377&lt;&gt;"",#REF!="",OR(COLUMN(AW377)=COLUMN(#REF!),COLUMN(AW377)=COLUMN(#REF!)))</formula>
    </cfRule>
  </conditionalFormatting>
  <conditionalFormatting sqref="AW378">
    <cfRule type="expression" dxfId="470" priority="1351">
      <formula>AND(AW378&lt;&gt;"",#REF!="",OR(COLUMN(AW378)=COLUMN(#REF!),COLUMN(AW378)=COLUMN(#REF!)))</formula>
    </cfRule>
  </conditionalFormatting>
  <conditionalFormatting sqref="AW379">
    <cfRule type="expression" dxfId="469" priority="1350">
      <formula>AND(AW379&lt;&gt;"",#REF!="",OR(COLUMN(AW379)=COLUMN(#REF!),COLUMN(AW379)=COLUMN(#REF!)))</formula>
    </cfRule>
  </conditionalFormatting>
  <conditionalFormatting sqref="AW380">
    <cfRule type="expression" dxfId="468" priority="1349">
      <formula>AND(AW380&lt;&gt;"",#REF!="",OR(COLUMN(AW380)=COLUMN(#REF!),COLUMN(AW380)=COLUMN(#REF!)))</formula>
    </cfRule>
  </conditionalFormatting>
  <conditionalFormatting sqref="AW381">
    <cfRule type="expression" dxfId="467" priority="1348">
      <formula>AND(AW381&lt;&gt;"",#REF!="",OR(COLUMN(AW381)=COLUMN(#REF!),COLUMN(AW381)=COLUMN(#REF!)))</formula>
    </cfRule>
  </conditionalFormatting>
  <conditionalFormatting sqref="AW382">
    <cfRule type="expression" dxfId="466" priority="1347">
      <formula>AND(AW382&lt;&gt;"",#REF!="",OR(COLUMN(AW382)=COLUMN(#REF!),COLUMN(AW382)=COLUMN(#REF!)))</formula>
    </cfRule>
  </conditionalFormatting>
  <conditionalFormatting sqref="AW383">
    <cfRule type="expression" dxfId="465" priority="1346">
      <formula>AND(AW383&lt;&gt;"",#REF!="",OR(COLUMN(AW383)=COLUMN(#REF!),COLUMN(AW383)=COLUMN(#REF!)))</formula>
    </cfRule>
  </conditionalFormatting>
  <conditionalFormatting sqref="AW384">
    <cfRule type="expression" dxfId="464" priority="1345">
      <formula>AND(AW384&lt;&gt;"",#REF!="",OR(COLUMN(AW384)=COLUMN(#REF!),COLUMN(AW384)=COLUMN(#REF!)))</formula>
    </cfRule>
  </conditionalFormatting>
  <conditionalFormatting sqref="AW385">
    <cfRule type="expression" dxfId="463" priority="1344">
      <formula>AND(AW385&lt;&gt;"",#REF!="",OR(COLUMN(AW385)=COLUMN(#REF!),COLUMN(AW385)=COLUMN(#REF!)))</formula>
    </cfRule>
  </conditionalFormatting>
  <conditionalFormatting sqref="AW386">
    <cfRule type="expression" dxfId="462" priority="1343">
      <formula>AND(AW386&lt;&gt;"",#REF!="",OR(COLUMN(AW386)=COLUMN(#REF!),COLUMN(AW386)=COLUMN(#REF!)))</formula>
    </cfRule>
  </conditionalFormatting>
  <conditionalFormatting sqref="AW387">
    <cfRule type="expression" dxfId="461" priority="1342">
      <formula>AND(AW387&lt;&gt;"",#REF!="",OR(COLUMN(AW387)=COLUMN(#REF!),COLUMN(AW387)=COLUMN(#REF!)))</formula>
    </cfRule>
  </conditionalFormatting>
  <conditionalFormatting sqref="AW388">
    <cfRule type="expression" dxfId="460" priority="1341">
      <formula>AND(AW388&lt;&gt;"",#REF!="",OR(COLUMN(AW388)=COLUMN(#REF!),COLUMN(AW388)=COLUMN(#REF!)))</formula>
    </cfRule>
  </conditionalFormatting>
  <conditionalFormatting sqref="AW389">
    <cfRule type="expression" dxfId="459" priority="1340">
      <formula>AND(AW389&lt;&gt;"",#REF!="",OR(COLUMN(AW389)=COLUMN(#REF!),COLUMN(AW389)=COLUMN(#REF!)))</formula>
    </cfRule>
  </conditionalFormatting>
  <conditionalFormatting sqref="AW390">
    <cfRule type="expression" dxfId="458" priority="1339">
      <formula>AND(AW390&lt;&gt;"",#REF!="",OR(COLUMN(AW390)=COLUMN(#REF!),COLUMN(AW390)=COLUMN(#REF!)))</formula>
    </cfRule>
  </conditionalFormatting>
  <conditionalFormatting sqref="AW455">
    <cfRule type="expression" dxfId="457" priority="1338">
      <formula>AND(AW455&lt;&gt;"",#REF!="",OR(COLUMN(AW455)=COLUMN(#REF!),COLUMN(AW455)=COLUMN(#REF!)))</formula>
    </cfRule>
  </conditionalFormatting>
  <conditionalFormatting sqref="AW461">
    <cfRule type="expression" dxfId="456" priority="1337">
      <formula>AND(AW461&lt;&gt;"",#REF!="",OR(COLUMN(AW461)=COLUMN(#REF!),COLUMN(AW461)=COLUMN(#REF!)))</formula>
    </cfRule>
  </conditionalFormatting>
  <conditionalFormatting sqref="AW491">
    <cfRule type="expression" dxfId="455" priority="1336">
      <formula>AND(AW491&lt;&gt;"",#REF!="",OR(COLUMN(AW491)=COLUMN(#REF!),COLUMN(AW491)=COLUMN(#REF!)))</formula>
    </cfRule>
  </conditionalFormatting>
  <conditionalFormatting sqref="AW492">
    <cfRule type="expression" dxfId="454" priority="1335">
      <formula>AND(AW492&lt;&gt;"",#REF!="",OR(COLUMN(AW492)=COLUMN(#REF!),COLUMN(AW492)=COLUMN(#REF!)))</formula>
    </cfRule>
  </conditionalFormatting>
  <conditionalFormatting sqref="AW493">
    <cfRule type="expression" dxfId="453" priority="1334">
      <formula>AND(AW493&lt;&gt;"",#REF!="",OR(COLUMN(AW493)=COLUMN(#REF!),COLUMN(AW493)=COLUMN(#REF!)))</formula>
    </cfRule>
  </conditionalFormatting>
  <conditionalFormatting sqref="AW504">
    <cfRule type="expression" dxfId="452" priority="1333">
      <formula>AND(AW504&lt;&gt;"",#REF!="",OR(COLUMN(AW504)=COLUMN(#REF!),COLUMN(AW504)=COLUMN(#REF!)))</formula>
    </cfRule>
  </conditionalFormatting>
  <conditionalFormatting sqref="AW618">
    <cfRule type="expression" dxfId="451" priority="1332">
      <formula>AND(AW618&lt;&gt;"",#REF!="",OR(COLUMN(AW618)=COLUMN(#REF!),COLUMN(AW618)=COLUMN(#REF!)))</formula>
    </cfRule>
  </conditionalFormatting>
  <conditionalFormatting sqref="AW619">
    <cfRule type="expression" dxfId="450" priority="1331">
      <formula>AND(AW619&lt;&gt;"",#REF!="",OR(COLUMN(AW619)=COLUMN(#REF!),COLUMN(AW619)=COLUMN(#REF!)))</formula>
    </cfRule>
  </conditionalFormatting>
  <conditionalFormatting sqref="AW620">
    <cfRule type="expression" dxfId="449" priority="1330">
      <formula>AND(AW620&lt;&gt;"",#REF!="",OR(COLUMN(AW620)=COLUMN(#REF!),COLUMN(AW620)=COLUMN(#REF!)))</formula>
    </cfRule>
  </conditionalFormatting>
  <conditionalFormatting sqref="AW621">
    <cfRule type="expression" dxfId="448" priority="1329">
      <formula>AND(AW621&lt;&gt;"",#REF!="",OR(COLUMN(AW621)=COLUMN(#REF!),COLUMN(AW621)=COLUMN(#REF!)))</formula>
    </cfRule>
  </conditionalFormatting>
  <conditionalFormatting sqref="AW642">
    <cfRule type="expression" dxfId="447" priority="1328">
      <formula>AND(AW642&lt;&gt;"",#REF!="",OR(COLUMN(AW642)=COLUMN(#REF!),COLUMN(AW642)=COLUMN(#REF!)))</formula>
    </cfRule>
  </conditionalFormatting>
  <conditionalFormatting sqref="AW643">
    <cfRule type="expression" dxfId="446" priority="1327">
      <formula>AND(AW643&lt;&gt;"",#REF!="",OR(COLUMN(AW643)=COLUMN(#REF!),COLUMN(AW643)=COLUMN(#REF!)))</formula>
    </cfRule>
  </conditionalFormatting>
  <conditionalFormatting sqref="AW644">
    <cfRule type="expression" dxfId="445" priority="1326">
      <formula>AND(AW644&lt;&gt;"",#REF!="",OR(COLUMN(AW644)=COLUMN(#REF!),COLUMN(AW644)=COLUMN(#REF!)))</formula>
    </cfRule>
  </conditionalFormatting>
  <conditionalFormatting sqref="AW667">
    <cfRule type="expression" dxfId="444" priority="1325">
      <formula>AND(AW667&lt;&gt;"",#REF!="",OR(COLUMN(AW667)=COLUMN(#REF!),COLUMN(AW667)=COLUMN(#REF!)))</formula>
    </cfRule>
  </conditionalFormatting>
  <conditionalFormatting sqref="AW668">
    <cfRule type="expression" dxfId="443" priority="1324">
      <formula>AND(AW668&lt;&gt;"",#REF!="",OR(COLUMN(AW668)=COLUMN(#REF!),COLUMN(AW668)=COLUMN(#REF!)))</formula>
    </cfRule>
  </conditionalFormatting>
  <conditionalFormatting sqref="AW669">
    <cfRule type="expression" dxfId="442" priority="1323">
      <formula>AND(AW669&lt;&gt;"",#REF!="",OR(COLUMN(AW669)=COLUMN(#REF!),COLUMN(AW669)=COLUMN(#REF!)))</formula>
    </cfRule>
  </conditionalFormatting>
  <conditionalFormatting sqref="AW670">
    <cfRule type="expression" dxfId="441" priority="1322">
      <formula>AND(AW670&lt;&gt;"",#REF!="",OR(COLUMN(AW670)=COLUMN(#REF!),COLUMN(AW670)=COLUMN(#REF!)))</formula>
    </cfRule>
  </conditionalFormatting>
  <conditionalFormatting sqref="AW671">
    <cfRule type="expression" dxfId="440" priority="1321">
      <formula>AND(AW671&lt;&gt;"",#REF!="",OR(COLUMN(AW671)=COLUMN(#REF!),COLUMN(AW671)=COLUMN(#REF!)))</formula>
    </cfRule>
  </conditionalFormatting>
  <conditionalFormatting sqref="AW672">
    <cfRule type="expression" dxfId="439" priority="1320">
      <formula>AND(AW672&lt;&gt;"",#REF!="",OR(COLUMN(AW672)=COLUMN(#REF!),COLUMN(AW672)=COLUMN(#REF!)))</formula>
    </cfRule>
  </conditionalFormatting>
  <conditionalFormatting sqref="AW684">
    <cfRule type="expression" dxfId="438" priority="1319">
      <formula>AND(AW684&lt;&gt;"",#REF!="",OR(COLUMN(AW684)=COLUMN(#REF!),COLUMN(AW684)=COLUMN(#REF!)))</formula>
    </cfRule>
  </conditionalFormatting>
  <conditionalFormatting sqref="AW685">
    <cfRule type="expression" dxfId="437" priority="1318">
      <formula>AND(AW685&lt;&gt;"",#REF!="",OR(COLUMN(AW685)=COLUMN(#REF!),COLUMN(AW685)=COLUMN(#REF!)))</formula>
    </cfRule>
  </conditionalFormatting>
  <conditionalFormatting sqref="AW686">
    <cfRule type="expression" dxfId="436" priority="1317">
      <formula>AND(AW686&lt;&gt;"",#REF!="",OR(COLUMN(AW686)=COLUMN(#REF!),COLUMN(AW686)=COLUMN(#REF!)))</formula>
    </cfRule>
  </conditionalFormatting>
  <conditionalFormatting sqref="AW687">
    <cfRule type="expression" dxfId="435" priority="1316">
      <formula>AND(AW687&lt;&gt;"",#REF!="",OR(COLUMN(AW687)=COLUMN(#REF!),COLUMN(AW687)=COLUMN(#REF!)))</formula>
    </cfRule>
  </conditionalFormatting>
  <conditionalFormatting sqref="AW1167">
    <cfRule type="expression" dxfId="434" priority="1315">
      <formula>AND(AW1167&lt;&gt;"",#REF!="",OR(COLUMN(AW1167)=COLUMN(#REF!),COLUMN(AW1167)=COLUMN(#REF!)))</formula>
    </cfRule>
  </conditionalFormatting>
  <conditionalFormatting sqref="AW1168">
    <cfRule type="expression" dxfId="433" priority="1314">
      <formula>AND(AW1168&lt;&gt;"",#REF!="",OR(COLUMN(AW1168)=COLUMN(#REF!),COLUMN(AW1168)=COLUMN(#REF!)))</formula>
    </cfRule>
  </conditionalFormatting>
  <conditionalFormatting sqref="AW1169">
    <cfRule type="expression" dxfId="432" priority="1313">
      <formula>AND(AW1169&lt;&gt;"",#REF!="",OR(COLUMN(AW1169)=COLUMN(#REF!),COLUMN(AW1169)=COLUMN(#REF!)))</formula>
    </cfRule>
  </conditionalFormatting>
  <conditionalFormatting sqref="AW5">
    <cfRule type="expression" dxfId="431" priority="141">
      <formula>AND(AW5&lt;&gt;"",#REF!="",OR(COLUMN(AW5)=COLUMN(#REF!),COLUMN(AW5)=COLUMN(#REF!)))</formula>
    </cfRule>
  </conditionalFormatting>
  <conditionalFormatting sqref="AW6">
    <cfRule type="expression" dxfId="430" priority="140">
      <formula>AND(AW6&lt;&gt;"",#REF!="",OR(COLUMN(AW6)=COLUMN(#REF!),COLUMN(AW6)=COLUMN(#REF!)))</formula>
    </cfRule>
  </conditionalFormatting>
  <conditionalFormatting sqref="AW7">
    <cfRule type="expression" dxfId="429" priority="139">
      <formula>AND(AW7&lt;&gt;"",#REF!="",OR(COLUMN(AW7)=COLUMN(#REF!),COLUMN(AW7)=COLUMN(#REF!)))</formula>
    </cfRule>
  </conditionalFormatting>
  <conditionalFormatting sqref="AW8">
    <cfRule type="expression" dxfId="428" priority="138">
      <formula>AND(AW8&lt;&gt;"",#REF!="",OR(COLUMN(AW8)=COLUMN(#REF!),COLUMN(AW8)=COLUMN(#REF!)))</formula>
    </cfRule>
  </conditionalFormatting>
  <conditionalFormatting sqref="AW9">
    <cfRule type="expression" dxfId="427" priority="137">
      <formula>AND(AW9&lt;&gt;"",#REF!="",OR(COLUMN(AW9)=COLUMN(#REF!),COLUMN(AW9)=COLUMN(#REF!)))</formula>
    </cfRule>
  </conditionalFormatting>
  <conditionalFormatting sqref="AW10">
    <cfRule type="expression" dxfId="426" priority="136">
      <formula>AND(AW10&lt;&gt;"",#REF!="",OR(COLUMN(AW10)=COLUMN(#REF!),COLUMN(AW10)=COLUMN(#REF!)))</formula>
    </cfRule>
  </conditionalFormatting>
  <conditionalFormatting sqref="AW11">
    <cfRule type="expression" dxfId="425" priority="135">
      <formula>AND(AW11&lt;&gt;"",#REF!="",OR(COLUMN(AW11)=COLUMN(#REF!),COLUMN(AW11)=COLUMN(#REF!)))</formula>
    </cfRule>
  </conditionalFormatting>
  <conditionalFormatting sqref="AW12">
    <cfRule type="expression" dxfId="424" priority="134">
      <formula>AND(AW12&lt;&gt;"",#REF!="",OR(COLUMN(AW12)=COLUMN(#REF!),COLUMN(AW12)=COLUMN(#REF!)))</formula>
    </cfRule>
  </conditionalFormatting>
  <conditionalFormatting sqref="AW13">
    <cfRule type="expression" dxfId="423" priority="133">
      <formula>AND(AW13&lt;&gt;"",#REF!="",OR(COLUMN(AW13)=COLUMN(#REF!),COLUMN(AW13)=COLUMN(#REF!)))</formula>
    </cfRule>
  </conditionalFormatting>
  <conditionalFormatting sqref="AW14">
    <cfRule type="expression" dxfId="422" priority="132">
      <formula>AND(AW14&lt;&gt;"",#REF!="",OR(COLUMN(AW14)=COLUMN(#REF!),COLUMN(AW14)=COLUMN(#REF!)))</formula>
    </cfRule>
  </conditionalFormatting>
  <conditionalFormatting sqref="AW15">
    <cfRule type="expression" dxfId="421" priority="131">
      <formula>AND(AW15&lt;&gt;"",#REF!="",OR(COLUMN(AW15)=COLUMN(#REF!),COLUMN(AW15)=COLUMN(#REF!)))</formula>
    </cfRule>
  </conditionalFormatting>
  <conditionalFormatting sqref="AW16">
    <cfRule type="expression" dxfId="420" priority="130">
      <formula>AND(AW16&lt;&gt;"",#REF!="",OR(COLUMN(AW16)=COLUMN(#REF!),COLUMN(AW16)=COLUMN(#REF!)))</formula>
    </cfRule>
  </conditionalFormatting>
  <conditionalFormatting sqref="AW17">
    <cfRule type="expression" dxfId="419" priority="129">
      <formula>AND(AW17&lt;&gt;"",#REF!="",OR(COLUMN(AW17)=COLUMN(#REF!),COLUMN(AW17)=COLUMN(#REF!)))</formula>
    </cfRule>
  </conditionalFormatting>
  <conditionalFormatting sqref="AW18">
    <cfRule type="expression" dxfId="418" priority="128">
      <formula>AND(AW18&lt;&gt;"",#REF!="",OR(COLUMN(AW18)=COLUMN(#REF!),COLUMN(AW18)=COLUMN(#REF!)))</formula>
    </cfRule>
  </conditionalFormatting>
  <conditionalFormatting sqref="AW19">
    <cfRule type="expression" dxfId="417" priority="127">
      <formula>AND(AW19&lt;&gt;"",#REF!="",OR(COLUMN(AW19)=COLUMN(#REF!),COLUMN(AW19)=COLUMN(#REF!)))</formula>
    </cfRule>
  </conditionalFormatting>
  <conditionalFormatting sqref="AW20">
    <cfRule type="expression" dxfId="416" priority="126">
      <formula>AND(AW20&lt;&gt;"",#REF!="",OR(COLUMN(AW20)=COLUMN(#REF!),COLUMN(AW20)=COLUMN(#REF!)))</formula>
    </cfRule>
  </conditionalFormatting>
  <conditionalFormatting sqref="AW21">
    <cfRule type="expression" dxfId="415" priority="125">
      <formula>AND(AW21&lt;&gt;"",#REF!="",OR(COLUMN(AW21)=COLUMN(#REF!),COLUMN(AW21)=COLUMN(#REF!)))</formula>
    </cfRule>
  </conditionalFormatting>
  <conditionalFormatting sqref="AW22">
    <cfRule type="expression" dxfId="414" priority="124">
      <formula>AND(AW22&lt;&gt;"",#REF!="",OR(COLUMN(AW22)=COLUMN(#REF!),COLUMN(AW22)=COLUMN(#REF!)))</formula>
    </cfRule>
  </conditionalFormatting>
  <conditionalFormatting sqref="AW23">
    <cfRule type="expression" dxfId="413" priority="123">
      <formula>AND(AW23&lt;&gt;"",#REF!="",OR(COLUMN(AW23)=COLUMN(#REF!),COLUMN(AW23)=COLUMN(#REF!)))</formula>
    </cfRule>
  </conditionalFormatting>
  <conditionalFormatting sqref="AW24">
    <cfRule type="expression" dxfId="412" priority="122">
      <formula>AND(AW24&lt;&gt;"",#REF!="",OR(COLUMN(AW24)=COLUMN(#REF!),COLUMN(AW24)=COLUMN(#REF!)))</formula>
    </cfRule>
  </conditionalFormatting>
  <conditionalFormatting sqref="AW25">
    <cfRule type="expression" dxfId="411" priority="121">
      <formula>AND(AW25&lt;&gt;"",#REF!="",OR(COLUMN(AW25)=COLUMN(#REF!),COLUMN(AW25)=COLUMN(#REF!)))</formula>
    </cfRule>
  </conditionalFormatting>
  <conditionalFormatting sqref="AW26">
    <cfRule type="expression" dxfId="410" priority="120">
      <formula>AND(AW26&lt;&gt;"",#REF!="",OR(COLUMN(AW26)=COLUMN(#REF!),COLUMN(AW26)=COLUMN(#REF!)))</formula>
    </cfRule>
  </conditionalFormatting>
  <conditionalFormatting sqref="AW27">
    <cfRule type="expression" dxfId="409" priority="119">
      <formula>AND(AW27&lt;&gt;"",#REF!="",OR(COLUMN(AW27)=COLUMN(#REF!),COLUMN(AW27)=COLUMN(#REF!)))</formula>
    </cfRule>
  </conditionalFormatting>
  <conditionalFormatting sqref="AW28">
    <cfRule type="expression" dxfId="408" priority="118">
      <formula>AND(AW28&lt;&gt;"",#REF!="",OR(COLUMN(AW28)=COLUMN(#REF!),COLUMN(AW28)=COLUMN(#REF!)))</formula>
    </cfRule>
  </conditionalFormatting>
  <conditionalFormatting sqref="AW29">
    <cfRule type="expression" dxfId="407" priority="117">
      <formula>AND(AW29&lt;&gt;"",#REF!="",OR(COLUMN(AW29)=COLUMN(#REF!),COLUMN(AW29)=COLUMN(#REF!)))</formula>
    </cfRule>
  </conditionalFormatting>
  <conditionalFormatting sqref="AW30">
    <cfRule type="expression" dxfId="406" priority="116">
      <formula>AND(AW30&lt;&gt;"",#REF!="",OR(COLUMN(AW30)=COLUMN(#REF!),COLUMN(AW30)=COLUMN(#REF!)))</formula>
    </cfRule>
  </conditionalFormatting>
  <conditionalFormatting sqref="AW31">
    <cfRule type="expression" dxfId="405" priority="115">
      <formula>AND(AW31&lt;&gt;"",#REF!="",OR(COLUMN(AW31)=COLUMN(#REF!),COLUMN(AW31)=COLUMN(#REF!)))</formula>
    </cfRule>
  </conditionalFormatting>
  <conditionalFormatting sqref="AW32">
    <cfRule type="expression" dxfId="404" priority="114">
      <formula>AND(AW32&lt;&gt;"",#REF!="",OR(COLUMN(AW32)=COLUMN(#REF!),COLUMN(AW32)=COLUMN(#REF!)))</formula>
    </cfRule>
  </conditionalFormatting>
  <conditionalFormatting sqref="AW33">
    <cfRule type="expression" dxfId="403" priority="113">
      <formula>AND(AW33&lt;&gt;"",#REF!="",OR(COLUMN(AW33)=COLUMN(#REF!),COLUMN(AW33)=COLUMN(#REF!)))</formula>
    </cfRule>
  </conditionalFormatting>
  <conditionalFormatting sqref="AW34">
    <cfRule type="expression" dxfId="402" priority="112">
      <formula>AND(AW34&lt;&gt;"",#REF!="",OR(COLUMN(AW34)=COLUMN(#REF!),COLUMN(AW34)=COLUMN(#REF!)))</formula>
    </cfRule>
  </conditionalFormatting>
  <conditionalFormatting sqref="AW35">
    <cfRule type="expression" dxfId="401" priority="111">
      <formula>AND(AW35&lt;&gt;"",#REF!="",OR(COLUMN(AW35)=COLUMN(#REF!),COLUMN(AW35)=COLUMN(#REF!)))</formula>
    </cfRule>
  </conditionalFormatting>
  <conditionalFormatting sqref="AW36">
    <cfRule type="expression" dxfId="400" priority="110">
      <formula>AND(AW36&lt;&gt;"",#REF!="",OR(COLUMN(AW36)=COLUMN(#REF!),COLUMN(AW36)=COLUMN(#REF!)))</formula>
    </cfRule>
  </conditionalFormatting>
  <conditionalFormatting sqref="AW37">
    <cfRule type="expression" dxfId="399" priority="109">
      <formula>AND(AW37&lt;&gt;"",#REF!="",OR(COLUMN(AW37)=COLUMN(#REF!),COLUMN(AW37)=COLUMN(#REF!)))</formula>
    </cfRule>
  </conditionalFormatting>
  <conditionalFormatting sqref="AW38">
    <cfRule type="expression" dxfId="398" priority="108">
      <formula>AND(AW38&lt;&gt;"",#REF!="",OR(COLUMN(AW38)=COLUMN(#REF!),COLUMN(AW38)=COLUMN(#REF!)))</formula>
    </cfRule>
  </conditionalFormatting>
  <conditionalFormatting sqref="AW39">
    <cfRule type="expression" dxfId="397" priority="107">
      <formula>AND(AW39&lt;&gt;"",#REF!="",OR(COLUMN(AW39)=COLUMN(#REF!),COLUMN(AW39)=COLUMN(#REF!)))</formula>
    </cfRule>
  </conditionalFormatting>
  <conditionalFormatting sqref="AW40">
    <cfRule type="expression" dxfId="396" priority="106">
      <formula>AND(AW40&lt;&gt;"",#REF!="",OR(COLUMN(AW40)=COLUMN(#REF!),COLUMN(AW40)=COLUMN(#REF!)))</formula>
    </cfRule>
  </conditionalFormatting>
  <conditionalFormatting sqref="AW41">
    <cfRule type="expression" dxfId="395" priority="105">
      <formula>AND(AW41&lt;&gt;"",#REF!="",OR(COLUMN(AW41)=COLUMN(#REF!),COLUMN(AW41)=COLUMN(#REF!)))</formula>
    </cfRule>
  </conditionalFormatting>
  <conditionalFormatting sqref="AW42">
    <cfRule type="expression" dxfId="394" priority="104">
      <formula>AND(AW42&lt;&gt;"",#REF!="",OR(COLUMN(AW42)=COLUMN(#REF!),COLUMN(AW42)=COLUMN(#REF!)))</formula>
    </cfRule>
  </conditionalFormatting>
  <conditionalFormatting sqref="AW43">
    <cfRule type="expression" dxfId="393" priority="103">
      <formula>AND(AW43&lt;&gt;"",#REF!="",OR(COLUMN(AW43)=COLUMN(#REF!),COLUMN(AW43)=COLUMN(#REF!)))</formula>
    </cfRule>
  </conditionalFormatting>
  <conditionalFormatting sqref="AW44">
    <cfRule type="expression" dxfId="392" priority="102">
      <formula>AND(AW44&lt;&gt;"",#REF!="",OR(COLUMN(AW44)=COLUMN(#REF!),COLUMN(AW44)=COLUMN(#REF!)))</formula>
    </cfRule>
  </conditionalFormatting>
  <conditionalFormatting sqref="AW45">
    <cfRule type="expression" dxfId="391" priority="101">
      <formula>AND(AW45&lt;&gt;"",#REF!="",OR(COLUMN(AW45)=COLUMN(#REF!),COLUMN(AW45)=COLUMN(#REF!)))</formula>
    </cfRule>
  </conditionalFormatting>
  <conditionalFormatting sqref="AW46">
    <cfRule type="expression" dxfId="390" priority="100">
      <formula>AND(AW46&lt;&gt;"",#REF!="",OR(COLUMN(AW46)=COLUMN(#REF!),COLUMN(AW46)=COLUMN(#REF!)))</formula>
    </cfRule>
  </conditionalFormatting>
  <conditionalFormatting sqref="AW47">
    <cfRule type="expression" dxfId="389" priority="99">
      <formula>AND(AW47&lt;&gt;"",#REF!="",OR(COLUMN(AW47)=COLUMN(#REF!),COLUMN(AW47)=COLUMN(#REF!)))</formula>
    </cfRule>
  </conditionalFormatting>
  <conditionalFormatting sqref="AW48">
    <cfRule type="expression" dxfId="388" priority="98">
      <formula>AND(AW48&lt;&gt;"",#REF!="",OR(COLUMN(AW48)=COLUMN(#REF!),COLUMN(AW48)=COLUMN(#REF!)))</formula>
    </cfRule>
  </conditionalFormatting>
  <conditionalFormatting sqref="AW49">
    <cfRule type="expression" dxfId="387" priority="97">
      <formula>AND(AW49&lt;&gt;"",#REF!="",OR(COLUMN(AW49)=COLUMN(#REF!),COLUMN(AW49)=COLUMN(#REF!)))</formula>
    </cfRule>
  </conditionalFormatting>
  <conditionalFormatting sqref="AW50">
    <cfRule type="expression" dxfId="386" priority="96">
      <formula>AND(AW50&lt;&gt;"",#REF!="",OR(COLUMN(AW50)=COLUMN(#REF!),COLUMN(AW50)=COLUMN(#REF!)))</formula>
    </cfRule>
  </conditionalFormatting>
  <conditionalFormatting sqref="AW51">
    <cfRule type="expression" dxfId="385" priority="95">
      <formula>AND(AW51&lt;&gt;"",#REF!="",OR(COLUMN(AW51)=COLUMN(#REF!),COLUMN(AW51)=COLUMN(#REF!)))</formula>
    </cfRule>
  </conditionalFormatting>
  <conditionalFormatting sqref="AW52">
    <cfRule type="expression" dxfId="384" priority="94">
      <formula>AND(AW52&lt;&gt;"",#REF!="",OR(COLUMN(AW52)=COLUMN(#REF!),COLUMN(AW52)=COLUMN(#REF!)))</formula>
    </cfRule>
  </conditionalFormatting>
  <conditionalFormatting sqref="AW53">
    <cfRule type="expression" dxfId="383" priority="93">
      <formula>AND(AW53&lt;&gt;"",#REF!="",OR(COLUMN(AW53)=COLUMN(#REF!),COLUMN(AW53)=COLUMN(#REF!)))</formula>
    </cfRule>
  </conditionalFormatting>
  <conditionalFormatting sqref="AW54">
    <cfRule type="expression" dxfId="382" priority="92">
      <formula>AND(AW54&lt;&gt;"",#REF!="",OR(COLUMN(AW54)=COLUMN(#REF!),COLUMN(AW54)=COLUMN(#REF!)))</formula>
    </cfRule>
  </conditionalFormatting>
  <conditionalFormatting sqref="AW55">
    <cfRule type="expression" dxfId="381" priority="91">
      <formula>AND(AW55&lt;&gt;"",#REF!="",OR(COLUMN(AW55)=COLUMN(#REF!),COLUMN(AW55)=COLUMN(#REF!)))</formula>
    </cfRule>
  </conditionalFormatting>
  <conditionalFormatting sqref="AW56">
    <cfRule type="expression" dxfId="380" priority="90">
      <formula>AND(AW56&lt;&gt;"",#REF!="",OR(COLUMN(AW56)=COLUMN(#REF!),COLUMN(AW56)=COLUMN(#REF!)))</formula>
    </cfRule>
  </conditionalFormatting>
  <conditionalFormatting sqref="AW57">
    <cfRule type="expression" dxfId="379" priority="89">
      <formula>AND(AW57&lt;&gt;"",#REF!="",OR(COLUMN(AW57)=COLUMN(#REF!),COLUMN(AW57)=COLUMN(#REF!)))</formula>
    </cfRule>
  </conditionalFormatting>
  <conditionalFormatting sqref="AW58">
    <cfRule type="expression" dxfId="378" priority="88">
      <formula>AND(AW58&lt;&gt;"",#REF!="",OR(COLUMN(AW58)=COLUMN(#REF!),COLUMN(AW58)=COLUMN(#REF!)))</formula>
    </cfRule>
  </conditionalFormatting>
  <conditionalFormatting sqref="AW59">
    <cfRule type="expression" dxfId="377" priority="87">
      <formula>AND(AW59&lt;&gt;"",#REF!="",OR(COLUMN(AW59)=COLUMN(#REF!),COLUMN(AW59)=COLUMN(#REF!)))</formula>
    </cfRule>
  </conditionalFormatting>
  <conditionalFormatting sqref="AW60">
    <cfRule type="expression" dxfId="376" priority="86">
      <formula>AND(AW60&lt;&gt;"",#REF!="",OR(COLUMN(AW60)=COLUMN(#REF!),COLUMN(AW60)=COLUMN(#REF!)))</formula>
    </cfRule>
  </conditionalFormatting>
  <conditionalFormatting sqref="AW61">
    <cfRule type="expression" dxfId="375" priority="85">
      <formula>AND(AW61&lt;&gt;"",#REF!="",OR(COLUMN(AW61)=COLUMN(#REF!),COLUMN(AW61)=COLUMN(#REF!)))</formula>
    </cfRule>
  </conditionalFormatting>
  <conditionalFormatting sqref="AW62">
    <cfRule type="expression" dxfId="374" priority="84">
      <formula>AND(AW62&lt;&gt;"",#REF!="",OR(COLUMN(AW62)=COLUMN(#REF!),COLUMN(AW62)=COLUMN(#REF!)))</formula>
    </cfRule>
  </conditionalFormatting>
  <conditionalFormatting sqref="AW63">
    <cfRule type="expression" dxfId="373" priority="83">
      <formula>AND(AW63&lt;&gt;"",#REF!="",OR(COLUMN(AW63)=COLUMN(#REF!),COLUMN(AW63)=COLUMN(#REF!)))</formula>
    </cfRule>
  </conditionalFormatting>
  <conditionalFormatting sqref="AW64">
    <cfRule type="expression" dxfId="372" priority="82">
      <formula>AND(AW64&lt;&gt;"",#REF!="",OR(COLUMN(AW64)=COLUMN(#REF!),COLUMN(AW64)=COLUMN(#REF!)))</formula>
    </cfRule>
  </conditionalFormatting>
  <conditionalFormatting sqref="AW65">
    <cfRule type="expression" dxfId="371" priority="81">
      <formula>AND(AW65&lt;&gt;"",#REF!="",OR(COLUMN(AW65)=COLUMN(#REF!),COLUMN(AW65)=COLUMN(#REF!)))</formula>
    </cfRule>
  </conditionalFormatting>
  <conditionalFormatting sqref="AW66">
    <cfRule type="expression" dxfId="370" priority="80">
      <formula>AND(AW66&lt;&gt;"",#REF!="",OR(COLUMN(AW66)=COLUMN(#REF!),COLUMN(AW66)=COLUMN(#REF!)))</formula>
    </cfRule>
  </conditionalFormatting>
  <conditionalFormatting sqref="AW67">
    <cfRule type="expression" dxfId="369" priority="79">
      <formula>AND(AW67&lt;&gt;"",#REF!="",OR(COLUMN(AW67)=COLUMN(#REF!),COLUMN(AW67)=COLUMN(#REF!)))</formula>
    </cfRule>
  </conditionalFormatting>
  <conditionalFormatting sqref="AW68">
    <cfRule type="expression" dxfId="368" priority="78">
      <formula>AND(AW68&lt;&gt;"",#REF!="",OR(COLUMN(AW68)=COLUMN(#REF!),COLUMN(AW68)=COLUMN(#REF!)))</formula>
    </cfRule>
  </conditionalFormatting>
  <conditionalFormatting sqref="AW69">
    <cfRule type="expression" dxfId="367" priority="77">
      <formula>AND(AW69&lt;&gt;"",#REF!="",OR(COLUMN(AW69)=COLUMN(#REF!),COLUMN(AW69)=COLUMN(#REF!)))</formula>
    </cfRule>
  </conditionalFormatting>
  <conditionalFormatting sqref="AW70">
    <cfRule type="expression" dxfId="366" priority="76">
      <formula>AND(AW70&lt;&gt;"",#REF!="",OR(COLUMN(AW70)=COLUMN(#REF!),COLUMN(AW70)=COLUMN(#REF!)))</formula>
    </cfRule>
  </conditionalFormatting>
  <conditionalFormatting sqref="AW71">
    <cfRule type="expression" dxfId="365" priority="75">
      <formula>AND(AW71&lt;&gt;"",#REF!="",OR(COLUMN(AW71)=COLUMN(#REF!),COLUMN(AW71)=COLUMN(#REF!)))</formula>
    </cfRule>
  </conditionalFormatting>
  <conditionalFormatting sqref="AW72">
    <cfRule type="expression" dxfId="364" priority="74">
      <formula>AND(AW72&lt;&gt;"",#REF!="",OR(COLUMN(AW72)=COLUMN(#REF!),COLUMN(AW72)=COLUMN(#REF!)))</formula>
    </cfRule>
  </conditionalFormatting>
  <conditionalFormatting sqref="AW73">
    <cfRule type="expression" dxfId="363" priority="73">
      <formula>AND(AW73&lt;&gt;"",#REF!="",OR(COLUMN(AW73)=COLUMN(#REF!),COLUMN(AW73)=COLUMN(#REF!)))</formula>
    </cfRule>
  </conditionalFormatting>
  <conditionalFormatting sqref="AW74">
    <cfRule type="expression" dxfId="362" priority="72">
      <formula>AND(AW74&lt;&gt;"",#REF!="",OR(COLUMN(AW74)=COLUMN(#REF!),COLUMN(AW74)=COLUMN(#REF!)))</formula>
    </cfRule>
  </conditionalFormatting>
  <conditionalFormatting sqref="AW75">
    <cfRule type="expression" dxfId="361" priority="71">
      <formula>AND(AW75&lt;&gt;"",#REF!="",OR(COLUMN(AW75)=COLUMN(#REF!),COLUMN(AW75)=COLUMN(#REF!)))</formula>
    </cfRule>
  </conditionalFormatting>
  <conditionalFormatting sqref="AW76">
    <cfRule type="expression" dxfId="360" priority="70">
      <formula>AND(AW76&lt;&gt;"",#REF!="",OR(COLUMN(AW76)=COLUMN(#REF!),COLUMN(AW76)=COLUMN(#REF!)))</formula>
    </cfRule>
  </conditionalFormatting>
  <conditionalFormatting sqref="AW77">
    <cfRule type="expression" dxfId="359" priority="69">
      <formula>AND(AW77&lt;&gt;"",#REF!="",OR(COLUMN(AW77)=COLUMN(#REF!),COLUMN(AW77)=COLUMN(#REF!)))</formula>
    </cfRule>
  </conditionalFormatting>
  <conditionalFormatting sqref="AW78">
    <cfRule type="expression" dxfId="358" priority="68">
      <formula>AND(AW78&lt;&gt;"",#REF!="",OR(COLUMN(AW78)=COLUMN(#REF!),COLUMN(AW78)=COLUMN(#REF!)))</formula>
    </cfRule>
  </conditionalFormatting>
  <conditionalFormatting sqref="AW79">
    <cfRule type="expression" dxfId="357" priority="67">
      <formula>AND(AW79&lt;&gt;"",#REF!="",OR(COLUMN(AW79)=COLUMN(#REF!),COLUMN(AW79)=COLUMN(#REF!)))</formula>
    </cfRule>
  </conditionalFormatting>
  <conditionalFormatting sqref="AW80">
    <cfRule type="expression" dxfId="356" priority="66">
      <formula>AND(AW80&lt;&gt;"",#REF!="",OR(COLUMN(AW80)=COLUMN(#REF!),COLUMN(AW80)=COLUMN(#REF!)))</formula>
    </cfRule>
  </conditionalFormatting>
  <conditionalFormatting sqref="AW81">
    <cfRule type="expression" dxfId="355" priority="65">
      <formula>AND(AW81&lt;&gt;"",#REF!="",OR(COLUMN(AW81)=COLUMN(#REF!),COLUMN(AW81)=COLUMN(#REF!)))</formula>
    </cfRule>
  </conditionalFormatting>
  <conditionalFormatting sqref="AW82">
    <cfRule type="expression" dxfId="354" priority="64">
      <formula>AND(AW82&lt;&gt;"",#REF!="",OR(COLUMN(AW82)=COLUMN(#REF!),COLUMN(AW82)=COLUMN(#REF!)))</formula>
    </cfRule>
  </conditionalFormatting>
  <conditionalFormatting sqref="AW83">
    <cfRule type="expression" dxfId="353" priority="63">
      <formula>AND(AW83&lt;&gt;"",#REF!="",OR(COLUMN(AW83)=COLUMN(#REF!),COLUMN(AW83)=COLUMN(#REF!)))</formula>
    </cfRule>
  </conditionalFormatting>
  <conditionalFormatting sqref="AW84">
    <cfRule type="expression" dxfId="352" priority="62">
      <formula>AND(AW84&lt;&gt;"",#REF!="",OR(COLUMN(AW84)=COLUMN(#REF!),COLUMN(AW84)=COLUMN(#REF!)))</formula>
    </cfRule>
  </conditionalFormatting>
  <conditionalFormatting sqref="AW85">
    <cfRule type="expression" dxfId="351" priority="61">
      <formula>AND(AW85&lt;&gt;"",#REF!="",OR(COLUMN(AW85)=COLUMN(#REF!),COLUMN(AW85)=COLUMN(#REF!)))</formula>
    </cfRule>
  </conditionalFormatting>
  <conditionalFormatting sqref="AW86">
    <cfRule type="expression" dxfId="350" priority="60">
      <formula>AND(AW86&lt;&gt;"",#REF!="",OR(COLUMN(AW86)=COLUMN(#REF!),COLUMN(AW86)=COLUMN(#REF!)))</formula>
    </cfRule>
  </conditionalFormatting>
  <conditionalFormatting sqref="AW87">
    <cfRule type="expression" dxfId="349" priority="59">
      <formula>AND(AW87&lt;&gt;"",#REF!="",OR(COLUMN(AW87)=COLUMN(#REF!),COLUMN(AW87)=COLUMN(#REF!)))</formula>
    </cfRule>
  </conditionalFormatting>
  <conditionalFormatting sqref="AW88">
    <cfRule type="expression" dxfId="348" priority="58">
      <formula>AND(AW88&lt;&gt;"",#REF!="",OR(COLUMN(AW88)=COLUMN(#REF!),COLUMN(AW88)=COLUMN(#REF!)))</formula>
    </cfRule>
  </conditionalFormatting>
  <conditionalFormatting sqref="AW89">
    <cfRule type="expression" dxfId="347" priority="57">
      <formula>AND(AW89&lt;&gt;"",#REF!="",OR(COLUMN(AW89)=COLUMN(#REF!),COLUMN(AW89)=COLUMN(#REF!)))</formula>
    </cfRule>
  </conditionalFormatting>
  <conditionalFormatting sqref="AW90">
    <cfRule type="expression" dxfId="346" priority="56">
      <formula>AND(AW90&lt;&gt;"",#REF!="",OR(COLUMN(AW90)=COLUMN(#REF!),COLUMN(AW90)=COLUMN(#REF!)))</formula>
    </cfRule>
  </conditionalFormatting>
  <conditionalFormatting sqref="AW91">
    <cfRule type="expression" dxfId="345" priority="55">
      <formula>AND(AW91&lt;&gt;"",#REF!="",OR(COLUMN(AW91)=COLUMN(#REF!),COLUMN(AW91)=COLUMN(#REF!)))</formula>
    </cfRule>
  </conditionalFormatting>
  <conditionalFormatting sqref="AW92">
    <cfRule type="expression" dxfId="344" priority="54">
      <formula>AND(AW92&lt;&gt;"",#REF!="",OR(COLUMN(AW92)=COLUMN(#REF!),COLUMN(AW92)=COLUMN(#REF!)))</formula>
    </cfRule>
  </conditionalFormatting>
  <conditionalFormatting sqref="AW93">
    <cfRule type="expression" dxfId="343" priority="53">
      <formula>AND(AW93&lt;&gt;"",#REF!="",OR(COLUMN(AW93)=COLUMN(#REF!),COLUMN(AW93)=COLUMN(#REF!)))</formula>
    </cfRule>
  </conditionalFormatting>
  <conditionalFormatting sqref="AW94">
    <cfRule type="expression" dxfId="342" priority="52">
      <formula>AND(AW94&lt;&gt;"",#REF!="",OR(COLUMN(AW94)=COLUMN(#REF!),COLUMN(AW94)=COLUMN(#REF!)))</formula>
    </cfRule>
  </conditionalFormatting>
  <conditionalFormatting sqref="AW95">
    <cfRule type="expression" dxfId="341" priority="51">
      <formula>AND(AW95&lt;&gt;"",#REF!="",OR(COLUMN(AW95)=COLUMN(#REF!),COLUMN(AW95)=COLUMN(#REF!)))</formula>
    </cfRule>
  </conditionalFormatting>
  <conditionalFormatting sqref="AW96">
    <cfRule type="expression" dxfId="340" priority="50">
      <formula>AND(AW96&lt;&gt;"",#REF!="",OR(COLUMN(AW96)=COLUMN(#REF!),COLUMN(AW96)=COLUMN(#REF!)))</formula>
    </cfRule>
  </conditionalFormatting>
  <conditionalFormatting sqref="AW97">
    <cfRule type="expression" dxfId="339" priority="49">
      <formula>AND(AW97&lt;&gt;"",#REF!="",OR(COLUMN(AW97)=COLUMN(#REF!),COLUMN(AW97)=COLUMN(#REF!)))</formula>
    </cfRule>
  </conditionalFormatting>
  <conditionalFormatting sqref="AW98">
    <cfRule type="expression" dxfId="338" priority="48">
      <formula>AND(AW98&lt;&gt;"",#REF!="",OR(COLUMN(AW98)=COLUMN(#REF!),COLUMN(AW98)=COLUMN(#REF!)))</formula>
    </cfRule>
  </conditionalFormatting>
  <conditionalFormatting sqref="AW99">
    <cfRule type="expression" dxfId="337" priority="47">
      <formula>AND(AW99&lt;&gt;"",#REF!="",OR(COLUMN(AW99)=COLUMN(#REF!),COLUMN(AW99)=COLUMN(#REF!)))</formula>
    </cfRule>
  </conditionalFormatting>
  <conditionalFormatting sqref="AW100">
    <cfRule type="expression" dxfId="336" priority="46">
      <formula>AND(AW100&lt;&gt;"",#REF!="",OR(COLUMN(AW100)=COLUMN(#REF!),COLUMN(AW100)=COLUMN(#REF!)))</formula>
    </cfRule>
  </conditionalFormatting>
  <conditionalFormatting sqref="AW101">
    <cfRule type="expression" dxfId="335" priority="45">
      <formula>AND(AW101&lt;&gt;"",#REF!="",OR(COLUMN(AW101)=COLUMN(#REF!),COLUMN(AW101)=COLUMN(#REF!)))</formula>
    </cfRule>
  </conditionalFormatting>
  <conditionalFormatting sqref="AW102">
    <cfRule type="expression" dxfId="334" priority="44">
      <formula>AND(AW102&lt;&gt;"",#REF!="",OR(COLUMN(AW102)=COLUMN(#REF!),COLUMN(AW102)=COLUMN(#REF!)))</formula>
    </cfRule>
  </conditionalFormatting>
  <conditionalFormatting sqref="AW103">
    <cfRule type="expression" dxfId="333" priority="43">
      <formula>AND(AW103&lt;&gt;"",#REF!="",OR(COLUMN(AW103)=COLUMN(#REF!),COLUMN(AW103)=COLUMN(#REF!)))</formula>
    </cfRule>
  </conditionalFormatting>
  <conditionalFormatting sqref="AW104">
    <cfRule type="expression" dxfId="332" priority="42">
      <formula>AND(AW104&lt;&gt;"",#REF!="",OR(COLUMN(AW104)=COLUMN(#REF!),COLUMN(AW104)=COLUMN(#REF!)))</formula>
    </cfRule>
  </conditionalFormatting>
  <conditionalFormatting sqref="AW105">
    <cfRule type="expression" dxfId="331" priority="41">
      <formula>AND(AW105&lt;&gt;"",#REF!="",OR(COLUMN(AW105)=COLUMN(#REF!),COLUMN(AW105)=COLUMN(#REF!)))</formula>
    </cfRule>
  </conditionalFormatting>
  <conditionalFormatting sqref="AW106">
    <cfRule type="expression" dxfId="330" priority="40">
      <formula>AND(AW106&lt;&gt;"",#REF!="",OR(COLUMN(AW106)=COLUMN(#REF!),COLUMN(AW106)=COLUMN(#REF!)))</formula>
    </cfRule>
  </conditionalFormatting>
  <conditionalFormatting sqref="AW107">
    <cfRule type="expression" dxfId="329" priority="39">
      <formula>AND(AW107&lt;&gt;"",#REF!="",OR(COLUMN(AW107)=COLUMN(#REF!),COLUMN(AW107)=COLUMN(#REF!)))</formula>
    </cfRule>
  </conditionalFormatting>
  <conditionalFormatting sqref="AW108">
    <cfRule type="expression" dxfId="328" priority="38">
      <formula>AND(AW108&lt;&gt;"",#REF!="",OR(COLUMN(AW108)=COLUMN(#REF!),COLUMN(AW108)=COLUMN(#REF!)))</formula>
    </cfRule>
  </conditionalFormatting>
  <conditionalFormatting sqref="AW109">
    <cfRule type="expression" dxfId="327" priority="37">
      <formula>AND(AW109&lt;&gt;"",#REF!="",OR(COLUMN(AW109)=COLUMN(#REF!),COLUMN(AW109)=COLUMN(#REF!)))</formula>
    </cfRule>
  </conditionalFormatting>
  <conditionalFormatting sqref="AW110">
    <cfRule type="expression" dxfId="326" priority="36">
      <formula>AND(AW110&lt;&gt;"",#REF!="",OR(COLUMN(AW110)=COLUMN(#REF!),COLUMN(AW110)=COLUMN(#REF!)))</formula>
    </cfRule>
  </conditionalFormatting>
  <conditionalFormatting sqref="AW111">
    <cfRule type="expression" dxfId="325" priority="35">
      <formula>AND(AW111&lt;&gt;"",#REF!="",OR(COLUMN(AW111)=COLUMN(#REF!),COLUMN(AW111)=COLUMN(#REF!)))</formula>
    </cfRule>
  </conditionalFormatting>
  <conditionalFormatting sqref="AW112">
    <cfRule type="expression" dxfId="324" priority="34">
      <formula>AND(AW112&lt;&gt;"",#REF!="",OR(COLUMN(AW112)=COLUMN(#REF!),COLUMN(AW112)=COLUMN(#REF!)))</formula>
    </cfRule>
  </conditionalFormatting>
  <conditionalFormatting sqref="AW113">
    <cfRule type="expression" dxfId="323" priority="33">
      <formula>AND(AW113&lt;&gt;"",#REF!="",OR(COLUMN(AW113)=COLUMN(#REF!),COLUMN(AW113)=COLUMN(#REF!)))</formula>
    </cfRule>
  </conditionalFormatting>
  <conditionalFormatting sqref="AW114">
    <cfRule type="expression" dxfId="322" priority="32">
      <formula>AND(AW114&lt;&gt;"",#REF!="",OR(COLUMN(AW114)=COLUMN(#REF!),COLUMN(AW114)=COLUMN(#REF!)))</formula>
    </cfRule>
  </conditionalFormatting>
  <conditionalFormatting sqref="AW115">
    <cfRule type="expression" dxfId="321" priority="31">
      <formula>AND(AW115&lt;&gt;"",#REF!="",OR(COLUMN(AW115)=COLUMN(#REF!),COLUMN(AW115)=COLUMN(#REF!)))</formula>
    </cfRule>
  </conditionalFormatting>
  <conditionalFormatting sqref="AW116">
    <cfRule type="expression" dxfId="320" priority="30">
      <formula>AND(AW116&lt;&gt;"",#REF!="",OR(COLUMN(AW116)=COLUMN(#REF!),COLUMN(AW116)=COLUMN(#REF!)))</formula>
    </cfRule>
  </conditionalFormatting>
  <conditionalFormatting sqref="AW117">
    <cfRule type="expression" dxfId="319" priority="29">
      <formula>AND(AW117&lt;&gt;"",#REF!="",OR(COLUMN(AW117)=COLUMN(#REF!),COLUMN(AW117)=COLUMN(#REF!)))</formula>
    </cfRule>
  </conditionalFormatting>
  <conditionalFormatting sqref="AW118">
    <cfRule type="expression" dxfId="318" priority="28">
      <formula>AND(AW118&lt;&gt;"",#REF!="",OR(COLUMN(AW118)=COLUMN(#REF!),COLUMN(AW118)=COLUMN(#REF!)))</formula>
    </cfRule>
  </conditionalFormatting>
  <conditionalFormatting sqref="AW119">
    <cfRule type="expression" dxfId="317" priority="27">
      <formula>AND(AW119&lt;&gt;"",#REF!="",OR(COLUMN(AW119)=COLUMN(#REF!),COLUMN(AW119)=COLUMN(#REF!)))</formula>
    </cfRule>
  </conditionalFormatting>
  <conditionalFormatting sqref="AW120">
    <cfRule type="expression" dxfId="316" priority="26">
      <formula>AND(AW120&lt;&gt;"",#REF!="",OR(COLUMN(AW120)=COLUMN(#REF!),COLUMN(AW120)=COLUMN(#REF!)))</formula>
    </cfRule>
  </conditionalFormatting>
  <conditionalFormatting sqref="AW121">
    <cfRule type="expression" dxfId="315" priority="25">
      <formula>AND(AW121&lt;&gt;"",#REF!="",OR(COLUMN(AW121)=COLUMN(#REF!),COLUMN(AW121)=COLUMN(#REF!)))</formula>
    </cfRule>
  </conditionalFormatting>
  <conditionalFormatting sqref="AW122">
    <cfRule type="expression" dxfId="314" priority="24">
      <formula>AND(AW122&lt;&gt;"",#REF!="",OR(COLUMN(AW122)=COLUMN(#REF!),COLUMN(AW122)=COLUMN(#REF!)))</formula>
    </cfRule>
  </conditionalFormatting>
  <conditionalFormatting sqref="AW123">
    <cfRule type="expression" dxfId="313" priority="23">
      <formula>AND(AW123&lt;&gt;"",#REF!="",OR(COLUMN(AW123)=COLUMN(#REF!),COLUMN(AW123)=COLUMN(#REF!)))</formula>
    </cfRule>
  </conditionalFormatting>
  <conditionalFormatting sqref="AW124">
    <cfRule type="expression" dxfId="312" priority="22">
      <formula>AND(AW124&lt;&gt;"",#REF!="",OR(COLUMN(AW124)=COLUMN(#REF!),COLUMN(AW124)=COLUMN(#REF!)))</formula>
    </cfRule>
  </conditionalFormatting>
  <conditionalFormatting sqref="AW125">
    <cfRule type="expression" dxfId="311" priority="21">
      <formula>AND(AW125&lt;&gt;"",#REF!="",OR(COLUMN(AW125)=COLUMN(#REF!),COLUMN(AW125)=COLUMN(#REF!)))</formula>
    </cfRule>
  </conditionalFormatting>
  <conditionalFormatting sqref="AW126">
    <cfRule type="expression" dxfId="310" priority="20">
      <formula>AND(AW126&lt;&gt;"",#REF!="",OR(COLUMN(AW126)=COLUMN(#REF!),COLUMN(AW126)=COLUMN(#REF!)))</formula>
    </cfRule>
  </conditionalFormatting>
  <conditionalFormatting sqref="AW127">
    <cfRule type="expression" dxfId="309" priority="19">
      <formula>AND(AW127&lt;&gt;"",#REF!="",OR(COLUMN(AW127)=COLUMN(#REF!),COLUMN(AW127)=COLUMN(#REF!)))</formula>
    </cfRule>
  </conditionalFormatting>
  <conditionalFormatting sqref="AW128">
    <cfRule type="expression" dxfId="308" priority="18">
      <formula>AND(AW128&lt;&gt;"",#REF!="",OR(COLUMN(AW128)=COLUMN(#REF!),COLUMN(AW128)=COLUMN(#REF!)))</formula>
    </cfRule>
  </conditionalFormatting>
  <conditionalFormatting sqref="AW129">
    <cfRule type="expression" dxfId="307" priority="17">
      <formula>AND(AW129&lt;&gt;"",#REF!="",OR(COLUMN(AW129)=COLUMN(#REF!),COLUMN(AW129)=COLUMN(#REF!)))</formula>
    </cfRule>
  </conditionalFormatting>
  <conditionalFormatting sqref="AW130">
    <cfRule type="expression" dxfId="306" priority="16">
      <formula>AND(AW130&lt;&gt;"",#REF!="",OR(COLUMN(AW130)=COLUMN(#REF!),COLUMN(AW130)=COLUMN(#REF!)))</formula>
    </cfRule>
  </conditionalFormatting>
  <conditionalFormatting sqref="AW131">
    <cfRule type="expression" dxfId="305" priority="15">
      <formula>AND(AW131&lt;&gt;"",#REF!="",OR(COLUMN(AW131)=COLUMN(#REF!),COLUMN(AW131)=COLUMN(#REF!)))</formula>
    </cfRule>
  </conditionalFormatting>
  <conditionalFormatting sqref="AW132">
    <cfRule type="expression" dxfId="304" priority="14">
      <formula>AND(AW132&lt;&gt;"",#REF!="",OR(COLUMN(AW132)=COLUMN(#REF!),COLUMN(AW132)=COLUMN(#REF!)))</formula>
    </cfRule>
  </conditionalFormatting>
  <conditionalFormatting sqref="AW133">
    <cfRule type="expression" dxfId="303" priority="13">
      <formula>AND(AW133&lt;&gt;"",#REF!="",OR(COLUMN(AW133)=COLUMN(#REF!),COLUMN(AW133)=COLUMN(#REF!)))</formula>
    </cfRule>
  </conditionalFormatting>
  <conditionalFormatting sqref="AW134">
    <cfRule type="expression" dxfId="302" priority="12">
      <formula>AND(AW134&lt;&gt;"",#REF!="",OR(COLUMN(AW134)=COLUMN(#REF!),COLUMN(AW134)=COLUMN(#REF!)))</formula>
    </cfRule>
  </conditionalFormatting>
  <conditionalFormatting sqref="AW135">
    <cfRule type="expression" dxfId="301" priority="11">
      <formula>AND(AW135&lt;&gt;"",#REF!="",OR(COLUMN(AW135)=COLUMN(#REF!),COLUMN(AW135)=COLUMN(#REF!)))</formula>
    </cfRule>
  </conditionalFormatting>
  <conditionalFormatting sqref="AW136">
    <cfRule type="expression" dxfId="300" priority="10">
      <formula>AND(AW136&lt;&gt;"",#REF!="",OR(COLUMN(AW136)=COLUMN(#REF!),COLUMN(AW136)=COLUMN(#REF!)))</formula>
    </cfRule>
  </conditionalFormatting>
  <conditionalFormatting sqref="AW137">
    <cfRule type="expression" dxfId="299" priority="9">
      <formula>AND(AW137&lt;&gt;"",#REF!="",OR(COLUMN(AW137)=COLUMN(#REF!),COLUMN(AW137)=COLUMN(#REF!)))</formula>
    </cfRule>
  </conditionalFormatting>
  <conditionalFormatting sqref="AW138">
    <cfRule type="expression" dxfId="298" priority="8">
      <formula>AND(AW138&lt;&gt;"",#REF!="",OR(COLUMN(AW138)=COLUMN(#REF!),COLUMN(AW138)=COLUMN(#REF!)))</formula>
    </cfRule>
  </conditionalFormatting>
  <conditionalFormatting sqref="AW139">
    <cfRule type="expression" dxfId="297" priority="7">
      <formula>AND(AW139&lt;&gt;"",#REF!="",OR(COLUMN(AW139)=COLUMN(#REF!),COLUMN(AW139)=COLUMN(#REF!)))</formula>
    </cfRule>
  </conditionalFormatting>
  <conditionalFormatting sqref="AW140">
    <cfRule type="expression" dxfId="296" priority="6">
      <formula>AND(AW140&lt;&gt;"",#REF!="",OR(COLUMN(AW140)=COLUMN(#REF!),COLUMN(AW140)=COLUMN(#REF!)))</formula>
    </cfRule>
  </conditionalFormatting>
  <conditionalFormatting sqref="AW141">
    <cfRule type="expression" dxfId="295" priority="5">
      <formula>AND(AW141&lt;&gt;"",#REF!="",OR(COLUMN(AW141)=COLUMN(#REF!),COLUMN(AW141)=COLUMN(#REF!)))</formula>
    </cfRule>
  </conditionalFormatting>
  <conditionalFormatting sqref="AW142">
    <cfRule type="expression" dxfId="294" priority="4">
      <formula>AND(AW142&lt;&gt;"",#REF!="",OR(COLUMN(AW142)=COLUMN(#REF!),COLUMN(AW142)=COLUMN(#REF!)))</formula>
    </cfRule>
  </conditionalFormatting>
  <conditionalFormatting sqref="AW143">
    <cfRule type="expression" dxfId="293" priority="3">
      <formula>AND(AW143&lt;&gt;"",#REF!="",OR(COLUMN(AW143)=COLUMN(#REF!),COLUMN(AW143)=COLUMN(#REF!)))</formula>
    </cfRule>
  </conditionalFormatting>
  <conditionalFormatting sqref="AW144">
    <cfRule type="expression" dxfId="292" priority="2">
      <formula>AND(AW144&lt;&gt;"",#REF!="",OR(COLUMN(AW144)=COLUMN(#REF!),COLUMN(AW144)=COLUMN(#REF!)))</formula>
    </cfRule>
  </conditionalFormatting>
  <conditionalFormatting sqref="AW145">
    <cfRule type="expression" dxfId="291" priority="1">
      <formula>AND(AW145&lt;&gt;"",#REF!="",OR(COLUMN(AW145)=COLUMN(#REF!),COLUMN(AW145)=COLUMN(#REF!)))</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3"/>
  </sheetPr>
  <dimension ref="A1:X96"/>
  <sheetViews>
    <sheetView showGridLines="0" topLeftCell="A8" zoomScale="90" zoomScaleNormal="90" workbookViewId="0">
      <selection activeCell="I14" sqref="I14"/>
    </sheetView>
  </sheetViews>
  <sheetFormatPr defaultColWidth="10.69921875" defaultRowHeight="15"/>
  <cols>
    <col min="1" max="1" width="1.69921875" style="192" customWidth="1"/>
    <col min="2" max="2" width="7.8984375" style="220" hidden="1" customWidth="1"/>
    <col min="3" max="3" width="10.69921875" style="220" hidden="1" customWidth="1"/>
    <col min="4" max="4" width="9.59765625" style="220" hidden="1" customWidth="1"/>
    <col min="5" max="5" width="33.5" style="192" customWidth="1"/>
    <col min="6" max="6" width="9.69921875" style="192" customWidth="1"/>
    <col min="7" max="7" width="6.8984375" style="192" customWidth="1"/>
    <col min="8" max="8" width="8.3984375" style="192" customWidth="1"/>
    <col min="9" max="9" width="8.5" style="194" customWidth="1"/>
    <col min="10" max="10" width="11.09765625" style="194" customWidth="1"/>
    <col min="11" max="11" width="6.296875" style="192" customWidth="1"/>
    <col min="12" max="12" width="6.5" style="192" customWidth="1"/>
    <col min="13" max="13" width="6.8984375" style="192" customWidth="1"/>
    <col min="14" max="14" width="6.296875" style="192" customWidth="1"/>
    <col min="15" max="15" width="13.19921875" style="192" customWidth="1"/>
    <col min="16" max="16" width="7.3984375" style="192" customWidth="1"/>
    <col min="17" max="17" width="6.5" style="192" customWidth="1"/>
    <col min="18" max="18" width="7.09765625" style="192" customWidth="1"/>
    <col min="19" max="19" width="6.5" style="192" customWidth="1"/>
    <col min="20" max="20" width="7.69921875" style="192" customWidth="1"/>
    <col min="21" max="21" width="8.19921875" style="192" customWidth="1"/>
    <col min="22" max="22" width="8.59765625" style="192" customWidth="1"/>
    <col min="23" max="23" width="13.5" style="192" customWidth="1"/>
    <col min="24" max="24" width="8.59765625" style="192" customWidth="1"/>
    <col min="25" max="16384" width="10.69921875" style="192"/>
  </cols>
  <sheetData>
    <row r="1" spans="1:24" ht="5.0999999999999996" customHeight="1">
      <c r="N1" s="328"/>
    </row>
    <row r="2" spans="1:24" s="207" customFormat="1" ht="31.5" customHeight="1">
      <c r="B2" s="221"/>
      <c r="C2" s="221"/>
      <c r="D2" s="221"/>
      <c r="E2" s="769" t="s">
        <v>1752</v>
      </c>
      <c r="F2" s="769"/>
      <c r="G2" s="769"/>
      <c r="H2" s="769"/>
      <c r="I2" s="208"/>
      <c r="J2" s="208"/>
    </row>
    <row r="3" spans="1:24" s="143" customFormat="1" ht="17.25" customHeight="1">
      <c r="B3" s="222"/>
      <c r="C3" s="222"/>
      <c r="D3" s="222"/>
      <c r="E3" s="769"/>
      <c r="F3" s="769"/>
      <c r="G3" s="769"/>
      <c r="H3" s="769"/>
      <c r="I3" s="208"/>
      <c r="J3" s="208"/>
      <c r="K3" s="207"/>
    </row>
    <row r="4" spans="1:24" s="207" customFormat="1" ht="5.25" customHeight="1">
      <c r="B4" s="221"/>
      <c r="C4" s="221"/>
      <c r="D4" s="221"/>
      <c r="I4" s="208"/>
      <c r="J4" s="208"/>
    </row>
    <row r="5" spans="1:24" s="179" customFormat="1" ht="5.25" customHeight="1">
      <c r="B5" s="59"/>
      <c r="C5" s="59"/>
      <c r="D5" s="59"/>
      <c r="I5" s="149"/>
      <c r="J5" s="149"/>
    </row>
    <row r="6" spans="1:24" s="209" customFormat="1" ht="21.75" customHeight="1">
      <c r="B6" s="223"/>
      <c r="C6" s="223"/>
      <c r="D6" s="223"/>
      <c r="E6" s="210" t="s">
        <v>1687</v>
      </c>
      <c r="F6" s="210"/>
      <c r="G6" s="210"/>
      <c r="H6" s="210"/>
      <c r="I6" s="211"/>
      <c r="J6" s="211"/>
      <c r="K6" s="210"/>
      <c r="L6" s="210"/>
      <c r="M6" s="210"/>
      <c r="N6" s="210"/>
      <c r="O6" s="210"/>
      <c r="P6" s="210"/>
      <c r="Q6" s="210"/>
      <c r="R6" s="210"/>
      <c r="S6" s="210"/>
      <c r="T6" s="210"/>
      <c r="U6" s="210"/>
      <c r="V6" s="210"/>
      <c r="W6" s="210"/>
      <c r="X6" s="210"/>
    </row>
    <row r="7" spans="1:24" s="179" customFormat="1" ht="5.25" customHeight="1">
      <c r="B7" s="59"/>
      <c r="C7" s="59"/>
      <c r="D7" s="59"/>
      <c r="E7" s="58"/>
      <c r="I7" s="149"/>
      <c r="J7" s="149"/>
    </row>
    <row r="8" spans="1:24" s="142" customFormat="1" ht="34.5" customHeight="1">
      <c r="B8" s="219" t="s">
        <v>953</v>
      </c>
      <c r="C8" s="219" t="s">
        <v>1699</v>
      </c>
      <c r="D8" s="219" t="s">
        <v>1701</v>
      </c>
      <c r="E8" s="148" t="s">
        <v>1689</v>
      </c>
      <c r="F8" s="124" t="s">
        <v>1719</v>
      </c>
      <c r="G8" s="124" t="s">
        <v>1712</v>
      </c>
      <c r="H8" s="124" t="s">
        <v>1709</v>
      </c>
      <c r="I8" s="124" t="s">
        <v>1714</v>
      </c>
      <c r="J8" s="124" t="s">
        <v>1002</v>
      </c>
      <c r="K8" s="124" t="s">
        <v>60</v>
      </c>
      <c r="L8" s="124" t="s">
        <v>1774</v>
      </c>
      <c r="M8" s="537" t="s">
        <v>1776</v>
      </c>
      <c r="N8" s="124" t="s">
        <v>1688</v>
      </c>
      <c r="O8" s="124" t="s">
        <v>954</v>
      </c>
      <c r="P8" s="124" t="s">
        <v>955</v>
      </c>
      <c r="Q8" s="124" t="s">
        <v>15</v>
      </c>
      <c r="R8" s="124" t="s">
        <v>61</v>
      </c>
      <c r="S8" s="124" t="s">
        <v>1685</v>
      </c>
      <c r="T8" s="124" t="s">
        <v>1768</v>
      </c>
      <c r="U8" s="124" t="s">
        <v>1782</v>
      </c>
      <c r="V8" s="124" t="s">
        <v>1784</v>
      </c>
      <c r="W8" s="124" t="s">
        <v>1010</v>
      </c>
      <c r="X8" s="124" t="s">
        <v>0</v>
      </c>
    </row>
    <row r="9" spans="1:24" s="181" customFormat="1" ht="7.5" customHeight="1">
      <c r="B9" s="218"/>
      <c r="C9" s="218"/>
      <c r="D9" s="218"/>
      <c r="E9" s="180"/>
      <c r="I9" s="182"/>
      <c r="J9" s="182"/>
    </row>
    <row r="10" spans="1:24" s="181" customFormat="1">
      <c r="A10" s="195"/>
      <c r="B10" s="218" t="s">
        <v>916</v>
      </c>
      <c r="C10" s="218" t="s">
        <v>62</v>
      </c>
      <c r="D10" s="218" t="str">
        <f>B10&amp;" "&amp;C10</f>
        <v>Pós-fixado -</v>
      </c>
      <c r="E10" s="183" t="s">
        <v>916</v>
      </c>
      <c r="F10" s="183"/>
      <c r="G10" s="183"/>
      <c r="H10" s="183"/>
      <c r="I10" s="184"/>
      <c r="J10" s="184"/>
      <c r="K10" s="183"/>
      <c r="L10" s="183"/>
      <c r="M10" s="183"/>
      <c r="N10" s="183"/>
      <c r="O10" s="183"/>
      <c r="P10" s="183"/>
      <c r="Q10" s="183"/>
      <c r="R10" s="183"/>
      <c r="S10" s="183"/>
      <c r="T10" s="183"/>
      <c r="U10" s="205"/>
      <c r="V10" s="205"/>
      <c r="W10" s="205"/>
      <c r="X10" s="232"/>
    </row>
    <row r="11" spans="1:24">
      <c r="E11" s="728" t="str">
        <f>"FIQ FIDC Via Multicrédito - Senior (CDI+"&amp;TEXT(H11,"0.00%")&amp;")"</f>
        <v>FIQ FIDC Via Multicrédito - Senior (CDI+2.50%)</v>
      </c>
      <c r="F11" s="376" t="s">
        <v>90</v>
      </c>
      <c r="G11" s="234" t="s">
        <v>1710</v>
      </c>
      <c r="H11" s="740">
        <v>2.5000000000000001E-2</v>
      </c>
      <c r="I11" s="378" t="s">
        <v>62</v>
      </c>
      <c r="J11" s="379" t="s">
        <v>62</v>
      </c>
      <c r="K11" s="325" t="s">
        <v>1020</v>
      </c>
      <c r="L11" s="390" t="s">
        <v>62</v>
      </c>
      <c r="M11" s="715" t="s">
        <v>1675</v>
      </c>
      <c r="N11" s="324" t="s">
        <v>62</v>
      </c>
      <c r="O11" s="324" t="s">
        <v>983</v>
      </c>
      <c r="P11" s="324" t="s">
        <v>904</v>
      </c>
      <c r="Q11" s="189" t="s">
        <v>81</v>
      </c>
      <c r="R11" s="324">
        <v>91</v>
      </c>
      <c r="S11" s="325">
        <v>2.5000000000000001E-3</v>
      </c>
      <c r="T11" s="191">
        <v>7.0000000000000001E-3</v>
      </c>
      <c r="U11" s="326">
        <v>5000</v>
      </c>
      <c r="V11" s="408" t="s">
        <v>1786</v>
      </c>
      <c r="W11" s="326">
        <v>60000000</v>
      </c>
      <c r="X11" s="327">
        <v>42184</v>
      </c>
    </row>
    <row r="12" spans="1:24">
      <c r="E12" s="235" t="str">
        <f t="shared" ref="E12:E20"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(Selic+0.09%)</v>
      </c>
      <c r="F12" s="250" t="s">
        <v>1721</v>
      </c>
      <c r="G12" s="250" t="s">
        <v>1722</v>
      </c>
      <c r="H12" s="498" cm="1">
        <f t="array" ref="H12">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9.2499999999999982E-4</v>
      </c>
      <c r="I12" s="739">
        <v>2025</v>
      </c>
      <c r="J12" s="739" t="s">
        <v>1717</v>
      </c>
      <c r="K12" s="248" t="s">
        <v>1020</v>
      </c>
      <c r="L12" s="390" t="s">
        <v>1775</v>
      </c>
      <c r="M12" s="250" t="s">
        <v>1675</v>
      </c>
      <c r="N12" s="250" t="s">
        <v>62</v>
      </c>
      <c r="O12" s="250" t="s">
        <v>1720</v>
      </c>
      <c r="P12" s="324" t="s">
        <v>904</v>
      </c>
      <c r="Q12" s="189" t="s">
        <v>81</v>
      </c>
      <c r="R12" s="324">
        <v>0</v>
      </c>
      <c r="S12" s="325" t="s">
        <v>62</v>
      </c>
      <c r="T12" s="191" t="str">
        <f>IF(OR(LEFT($E12,3)="LFT",LEFT($E12,3)="NTN"), "-", IF(LEFT($J12,3)="Liq", 0.03%, 0.25%))</f>
        <v>-</v>
      </c>
      <c r="U12" s="326" t="s">
        <v>62</v>
      </c>
      <c r="V12" s="408" t="s">
        <v>1785</v>
      </c>
      <c r="W12" s="326" t="s">
        <v>62</v>
      </c>
      <c r="X12" s="327" t="s">
        <v>62</v>
      </c>
    </row>
    <row r="13" spans="1:24">
      <c r="E13" s="235" t="str">
        <f t="shared" si="0"/>
        <v>Títulos Bancários - Liquidez Diária (102.5% CDI)</v>
      </c>
      <c r="F13" s="245" t="s">
        <v>1885</v>
      </c>
      <c r="G13" s="234" t="s">
        <v>1711</v>
      </c>
      <c r="H13" s="736"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1.0249999999999999</v>
      </c>
      <c r="I13" s="245" t="s">
        <v>62</v>
      </c>
      <c r="J13" s="739" t="s">
        <v>1717</v>
      </c>
      <c r="K13" s="248" t="s">
        <v>1020</v>
      </c>
      <c r="L13" s="245" t="s">
        <v>62</v>
      </c>
      <c r="M13" s="245" t="s">
        <v>62</v>
      </c>
      <c r="N13" s="324" t="s">
        <v>62</v>
      </c>
      <c r="O13" s="245" t="s">
        <v>961</v>
      </c>
      <c r="P13" s="324" t="s">
        <v>904</v>
      </c>
      <c r="Q13" s="189" t="s">
        <v>81</v>
      </c>
      <c r="R13" s="324">
        <v>0</v>
      </c>
      <c r="S13" s="325" t="s">
        <v>62</v>
      </c>
      <c r="T13" s="191">
        <f t="shared" ref="T13:T20" si="1">IF(OR(LEFT($E13,3)="LFT",LEFT($E13,3)="NTN"), "-", IF(LEFT($J13,3)="Liq", 0.03%, 0.25%))</f>
        <v>2.9999999999999997E-4</v>
      </c>
      <c r="U13" s="326" t="s">
        <v>62</v>
      </c>
      <c r="V13" s="326" t="s">
        <v>1785</v>
      </c>
      <c r="W13" s="326" t="s">
        <v>62</v>
      </c>
      <c r="X13" s="327" t="s">
        <v>62</v>
      </c>
    </row>
    <row r="14" spans="1:24">
      <c r="E14" s="235" t="str">
        <f t="shared" ca="1" si="0"/>
        <v>Títulos Bancários - 6 meses (120.0% CDI)</v>
      </c>
      <c r="F14" s="245" t="s">
        <v>1885</v>
      </c>
      <c r="G14" s="234" t="s">
        <v>1711</v>
      </c>
      <c r="H14" s="736"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1.2</v>
      </c>
      <c r="I14" s="246">
        <f ca="1">EDATE(TODAY(),J14*12)</f>
        <v>45019</v>
      </c>
      <c r="J14" s="739">
        <v>0.5</v>
      </c>
      <c r="K14" s="248" t="s">
        <v>1020</v>
      </c>
      <c r="L14" s="245" t="s">
        <v>62</v>
      </c>
      <c r="M14" s="245" t="s">
        <v>62</v>
      </c>
      <c r="N14" s="245" t="s">
        <v>62</v>
      </c>
      <c r="O14" s="245" t="s">
        <v>961</v>
      </c>
      <c r="P14" s="324" t="s">
        <v>904</v>
      </c>
      <c r="Q14" s="189" t="s">
        <v>81</v>
      </c>
      <c r="R14" s="324">
        <f ca="1">IF(OR(LEFT($E14, 3) = "NTN", LEFT($E14, 3) = "LFT"), DATE(I14, 8, 15) - TODAY(), FLOOR(J14*365,1))</f>
        <v>182</v>
      </c>
      <c r="S14" s="325" t="s">
        <v>62</v>
      </c>
      <c r="T14" s="191">
        <f t="shared" ca="1" si="1"/>
        <v>2.5000000000000001E-3</v>
      </c>
      <c r="U14" s="326" t="s">
        <v>62</v>
      </c>
      <c r="V14" s="326" t="s">
        <v>1785</v>
      </c>
      <c r="W14" s="326" t="s">
        <v>62</v>
      </c>
      <c r="X14" s="327" t="s">
        <v>62</v>
      </c>
    </row>
    <row r="15" spans="1:24">
      <c r="E15" s="235" t="str">
        <f t="shared" ca="1" si="0"/>
        <v>Títulos Bancários - 1 ano (118.0% CDI)</v>
      </c>
      <c r="F15" s="245" t="s">
        <v>1885</v>
      </c>
      <c r="G15" s="234" t="s">
        <v>1711</v>
      </c>
      <c r="H15" s="736"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1.18</v>
      </c>
      <c r="I15" s="246">
        <f ca="1">EDATE(TODAY(),J15*12)</f>
        <v>45202</v>
      </c>
      <c r="J15" s="739">
        <v>1</v>
      </c>
      <c r="K15" s="248" t="s">
        <v>1020</v>
      </c>
      <c r="L15" s="245" t="s">
        <v>62</v>
      </c>
      <c r="M15" s="245" t="s">
        <v>62</v>
      </c>
      <c r="N15" s="245" t="s">
        <v>62</v>
      </c>
      <c r="O15" s="245" t="s">
        <v>961</v>
      </c>
      <c r="P15" s="324" t="s">
        <v>904</v>
      </c>
      <c r="Q15" s="189" t="s">
        <v>81</v>
      </c>
      <c r="R15" s="324">
        <f t="shared" ref="R15:R20" ca="1" si="2">IF(OR(LEFT($E15, 3) = "NTN", LEFT($E15, 3) = "LFT"), DATE(I15, 8, 15) - TODAY(), FLOOR(J15*365,1))</f>
        <v>365</v>
      </c>
      <c r="S15" s="325" t="s">
        <v>62</v>
      </c>
      <c r="T15" s="191">
        <f t="shared" ca="1" si="1"/>
        <v>2.5000000000000001E-3</v>
      </c>
      <c r="U15" s="326" t="s">
        <v>62</v>
      </c>
      <c r="V15" s="326" t="s">
        <v>1785</v>
      </c>
      <c r="W15" s="326" t="s">
        <v>62</v>
      </c>
      <c r="X15" s="327" t="s">
        <v>62</v>
      </c>
    </row>
    <row r="16" spans="1:24">
      <c r="E16" s="235" t="str">
        <f t="shared" ca="1" si="0"/>
        <v>Títulos Bancários - 2 anos (119.0% CDI)</v>
      </c>
      <c r="F16" s="245" t="s">
        <v>1885</v>
      </c>
      <c r="G16" s="234" t="s">
        <v>1711</v>
      </c>
      <c r="H16" s="736"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1.19</v>
      </c>
      <c r="I16" s="246">
        <f ca="1">EDATE(TODAY(),J16*12)</f>
        <v>45568</v>
      </c>
      <c r="J16" s="739">
        <v>2</v>
      </c>
      <c r="K16" s="248" t="s">
        <v>1020</v>
      </c>
      <c r="L16" s="245" t="s">
        <v>62</v>
      </c>
      <c r="M16" s="245" t="s">
        <v>62</v>
      </c>
      <c r="N16" s="245" t="s">
        <v>62</v>
      </c>
      <c r="O16" s="245" t="s">
        <v>961</v>
      </c>
      <c r="P16" s="324" t="s">
        <v>904</v>
      </c>
      <c r="Q16" s="189" t="s">
        <v>81</v>
      </c>
      <c r="R16" s="324">
        <f t="shared" ca="1" si="2"/>
        <v>730</v>
      </c>
      <c r="S16" s="325" t="s">
        <v>62</v>
      </c>
      <c r="T16" s="191">
        <f t="shared" ca="1" si="1"/>
        <v>2.5000000000000001E-3</v>
      </c>
      <c r="U16" s="326" t="s">
        <v>62</v>
      </c>
      <c r="V16" s="326" t="s">
        <v>1785</v>
      </c>
      <c r="W16" s="326" t="s">
        <v>62</v>
      </c>
      <c r="X16" s="327" t="s">
        <v>62</v>
      </c>
    </row>
    <row r="17" spans="1:24">
      <c r="E17" s="235" t="str">
        <f t="shared" ca="1" si="0"/>
        <v>Títulos Bancários - 3 anos (116.0% CDI)</v>
      </c>
      <c r="F17" s="245" t="s">
        <v>1885</v>
      </c>
      <c r="G17" s="234" t="s">
        <v>1711</v>
      </c>
      <c r="H17" s="736"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1.1599999999999999</v>
      </c>
      <c r="I17" s="246">
        <f ca="1">EDATE(TODAY(),J17*12)</f>
        <v>45933</v>
      </c>
      <c r="J17" s="739">
        <v>3</v>
      </c>
      <c r="K17" s="236" t="s">
        <v>1694</v>
      </c>
      <c r="L17" s="245" t="s">
        <v>62</v>
      </c>
      <c r="M17" s="245" t="s">
        <v>62</v>
      </c>
      <c r="N17" s="245" t="s">
        <v>62</v>
      </c>
      <c r="O17" s="245" t="s">
        <v>961</v>
      </c>
      <c r="P17" s="324" t="s">
        <v>904</v>
      </c>
      <c r="Q17" s="189" t="s">
        <v>81</v>
      </c>
      <c r="R17" s="324">
        <f t="shared" ca="1" si="2"/>
        <v>1095</v>
      </c>
      <c r="S17" s="325" t="s">
        <v>62</v>
      </c>
      <c r="T17" s="191">
        <f t="shared" ca="1" si="1"/>
        <v>2.5000000000000001E-3</v>
      </c>
      <c r="U17" s="326" t="s">
        <v>62</v>
      </c>
      <c r="V17" s="326" t="s">
        <v>1785</v>
      </c>
      <c r="W17" s="326" t="s">
        <v>62</v>
      </c>
      <c r="X17" s="327" t="s">
        <v>62</v>
      </c>
    </row>
    <row r="18" spans="1:24">
      <c r="E18" s="235" t="str">
        <f t="shared" si="0"/>
        <v>Títulos Corporativos - 2 anos (CDI+1.60%)</v>
      </c>
      <c r="F18" s="245" t="s">
        <v>1928</v>
      </c>
      <c r="G18" s="234" t="s">
        <v>1710</v>
      </c>
      <c r="H18" s="736"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1.6E-2</v>
      </c>
      <c r="I18" s="247" t="s">
        <v>62</v>
      </c>
      <c r="J18" s="739">
        <v>2</v>
      </c>
      <c r="K18" s="248" t="s">
        <v>1020</v>
      </c>
      <c r="L18" s="245" t="s">
        <v>62</v>
      </c>
      <c r="M18" s="245" t="s">
        <v>62</v>
      </c>
      <c r="N18" s="245" t="s">
        <v>62</v>
      </c>
      <c r="O18" s="245" t="s">
        <v>961</v>
      </c>
      <c r="P18" s="324" t="s">
        <v>904</v>
      </c>
      <c r="Q18" s="189" t="s">
        <v>81</v>
      </c>
      <c r="R18" s="324">
        <f t="shared" ca="1" si="2"/>
        <v>730</v>
      </c>
      <c r="S18" s="325" t="s">
        <v>62</v>
      </c>
      <c r="T18" s="191">
        <f t="shared" si="1"/>
        <v>2.5000000000000001E-3</v>
      </c>
      <c r="U18" s="326" t="s">
        <v>62</v>
      </c>
      <c r="V18" s="326" t="s">
        <v>1785</v>
      </c>
      <c r="W18" s="326" t="s">
        <v>62</v>
      </c>
      <c r="X18" s="327" t="s">
        <v>62</v>
      </c>
    </row>
    <row r="19" spans="1:24">
      <c r="E19" s="235" t="str">
        <f t="shared" si="0"/>
        <v>Títulos Corporativos - 3 anos (CDI+1.70%)</v>
      </c>
      <c r="F19" s="245" t="s">
        <v>1928</v>
      </c>
      <c r="G19" s="234" t="s">
        <v>1710</v>
      </c>
      <c r="H19" s="736"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1.7000000000000001E-2</v>
      </c>
      <c r="I19" s="247" t="s">
        <v>62</v>
      </c>
      <c r="J19" s="739">
        <v>3</v>
      </c>
      <c r="K19" s="248" t="s">
        <v>1020</v>
      </c>
      <c r="L19" s="245" t="s">
        <v>62</v>
      </c>
      <c r="M19" s="245" t="s">
        <v>62</v>
      </c>
      <c r="N19" s="245" t="s">
        <v>62</v>
      </c>
      <c r="O19" s="245" t="s">
        <v>961</v>
      </c>
      <c r="P19" s="324" t="s">
        <v>904</v>
      </c>
      <c r="Q19" s="189" t="s">
        <v>81</v>
      </c>
      <c r="R19" s="324">
        <f t="shared" ca="1" si="2"/>
        <v>1095</v>
      </c>
      <c r="S19" s="325" t="s">
        <v>62</v>
      </c>
      <c r="T19" s="191">
        <f t="shared" si="1"/>
        <v>2.5000000000000001E-3</v>
      </c>
      <c r="U19" s="326" t="s">
        <v>62</v>
      </c>
      <c r="V19" s="326" t="s">
        <v>1785</v>
      </c>
      <c r="W19" s="326" t="s">
        <v>62</v>
      </c>
      <c r="X19" s="327" t="s">
        <v>62</v>
      </c>
    </row>
    <row r="20" spans="1:24">
      <c r="E20" s="235" t="str">
        <f t="shared" si="0"/>
        <v>Títulos Corporativos - 4 anos (CDI+1.90%)</v>
      </c>
      <c r="F20" s="245" t="s">
        <v>1928</v>
      </c>
      <c r="G20" s="234" t="s">
        <v>1710</v>
      </c>
      <c r="H20" s="736"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1.9E-2</v>
      </c>
      <c r="I20" s="247" t="s">
        <v>62</v>
      </c>
      <c r="J20" s="739">
        <v>4</v>
      </c>
      <c r="K20" s="236" t="s">
        <v>1694</v>
      </c>
      <c r="L20" s="245" t="s">
        <v>62</v>
      </c>
      <c r="M20" s="245" t="s">
        <v>62</v>
      </c>
      <c r="N20" s="245" t="s">
        <v>62</v>
      </c>
      <c r="O20" s="245" t="s">
        <v>961</v>
      </c>
      <c r="P20" s="324" t="s">
        <v>904</v>
      </c>
      <c r="Q20" s="189" t="s">
        <v>81</v>
      </c>
      <c r="R20" s="324">
        <f t="shared" ca="1" si="2"/>
        <v>1460</v>
      </c>
      <c r="S20" s="325" t="s">
        <v>62</v>
      </c>
      <c r="T20" s="191">
        <f t="shared" si="1"/>
        <v>2.5000000000000001E-3</v>
      </c>
      <c r="U20" s="326" t="s">
        <v>62</v>
      </c>
      <c r="V20" s="326" t="s">
        <v>1785</v>
      </c>
      <c r="W20" s="326" t="s">
        <v>62</v>
      </c>
      <c r="X20" s="327" t="s">
        <v>62</v>
      </c>
    </row>
    <row r="21" spans="1:24" s="181" customFormat="1" ht="7.5" customHeight="1">
      <c r="B21" s="218"/>
      <c r="C21" s="218"/>
      <c r="D21" s="218"/>
      <c r="E21" s="204"/>
      <c r="I21" s="182"/>
      <c r="J21" s="182"/>
    </row>
    <row r="22" spans="1:24" s="181" customFormat="1">
      <c r="A22" s="195"/>
      <c r="B22" s="228"/>
      <c r="C22" s="218"/>
      <c r="D22" s="218"/>
      <c r="E22" s="183" t="s">
        <v>917</v>
      </c>
      <c r="F22" s="183"/>
      <c r="G22" s="183"/>
      <c r="H22" s="183"/>
      <c r="I22" s="184"/>
      <c r="J22" s="184"/>
      <c r="K22" s="183"/>
      <c r="L22" s="183"/>
      <c r="M22" s="183"/>
      <c r="N22" s="183"/>
      <c r="O22" s="183"/>
      <c r="P22" s="183"/>
      <c r="Q22" s="183"/>
      <c r="R22" s="183"/>
      <c r="S22" s="183"/>
      <c r="T22" s="183"/>
      <c r="U22" s="205"/>
      <c r="V22" s="205"/>
      <c r="W22" s="205"/>
      <c r="X22" s="232"/>
    </row>
    <row r="23" spans="1:24" s="181" customFormat="1" ht="3" customHeight="1">
      <c r="B23" s="218"/>
      <c r="C23" s="218"/>
      <c r="D23" s="218"/>
      <c r="I23" s="185"/>
      <c r="J23" s="185"/>
    </row>
    <row r="24" spans="1:24" s="181" customFormat="1">
      <c r="A24" s="195"/>
      <c r="B24" s="218" t="s">
        <v>917</v>
      </c>
      <c r="C24" s="218" t="s">
        <v>1048</v>
      </c>
      <c r="D24" s="218" t="str">
        <f>B24&amp;" "&amp;C24</f>
        <v>Inflação Curta</v>
      </c>
      <c r="E24" s="186" t="s">
        <v>1727</v>
      </c>
      <c r="F24" s="186"/>
      <c r="G24" s="186"/>
      <c r="H24" s="186"/>
      <c r="I24" s="187"/>
      <c r="J24" s="187"/>
      <c r="K24" s="186"/>
      <c r="L24" s="186"/>
      <c r="M24" s="186"/>
      <c r="N24" s="186"/>
      <c r="O24" s="186"/>
      <c r="P24" s="186"/>
      <c r="Q24" s="186"/>
      <c r="R24" s="186"/>
      <c r="S24" s="186"/>
      <c r="T24" s="186"/>
      <c r="U24" s="206"/>
      <c r="V24" s="206"/>
      <c r="W24" s="206"/>
      <c r="X24" s="233"/>
    </row>
    <row r="25" spans="1:24">
      <c r="E25" s="235" t="str">
        <f t="shared" ref="E25:E3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(IPCA+8.15%)</v>
      </c>
      <c r="F25" s="245" t="s">
        <v>1715</v>
      </c>
      <c r="G25" s="234" t="s">
        <v>1713</v>
      </c>
      <c r="H25" s="498" cm="1">
        <f t="array" ref="H25">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8.1500000000000003E-2</v>
      </c>
      <c r="I25" s="738">
        <v>2023</v>
      </c>
      <c r="J25" s="731" cm="1">
        <f t="array" ref="J25">IFERROR(_xlfn._xlws.FILTER(IF(IF(IF(GetVRange("Taxas Diárias",9, "F")=$F25, GetVRange("Taxas Diárias",9, "G"))=$G25, GetVRange("Taxas Diárias",9, "I"))=$I25, GetVRange("Taxas Diárias",9, "J")),
IF(IF(IF(GetVRange("Taxas Diárias",9, "F")=$F25, GetVRange("Taxas Diárias",9, "G"))=$G25, GetVRange("Taxas Diárias",9, "I"))=$I25, GetVRange("Taxas Diárias",9, "J"))), "-")</f>
        <v>0.58598592984646913</v>
      </c>
      <c r="K25" s="236" t="s">
        <v>1694</v>
      </c>
      <c r="L25" s="390" t="s">
        <v>1775</v>
      </c>
      <c r="M25" s="245" t="s">
        <v>1675</v>
      </c>
      <c r="N25" s="250" t="s">
        <v>62</v>
      </c>
      <c r="O25" s="250" t="s">
        <v>1720</v>
      </c>
      <c r="P25" s="324" t="s">
        <v>904</v>
      </c>
      <c r="Q25" s="189" t="s">
        <v>81</v>
      </c>
      <c r="R25" s="324">
        <f t="shared" ref="R25:R31" ca="1" si="4">IF(OR(LEFT($E25, 3) = "NTN", LEFT($E25, 3) = "LFT"), DATE(I25, 8, 15) - TODAY(), FLOOR(J25*365,1))</f>
        <v>316</v>
      </c>
      <c r="S25" s="325" t="s">
        <v>62</v>
      </c>
      <c r="T25" s="191" t="str">
        <f t="shared" ref="T25:T31" si="5">IF(OR(LEFT($E25,3)="LFT",LEFT($E25,3)="NTN"), "-", IF(LEFT($J25,3)="Liq", 0.03%, 0.25%))</f>
        <v>-</v>
      </c>
      <c r="U25" s="326" t="s">
        <v>62</v>
      </c>
      <c r="V25" s="326" t="s">
        <v>1785</v>
      </c>
      <c r="W25" s="326" t="s">
        <v>62</v>
      </c>
      <c r="X25" s="327" t="s">
        <v>62</v>
      </c>
    </row>
    <row r="26" spans="1:24">
      <c r="E26" s="235" t="str">
        <f t="shared" si="3"/>
        <v>NTN-B 2024 (IPCA+6.20%)</v>
      </c>
      <c r="F26" s="245" t="s">
        <v>1715</v>
      </c>
      <c r="G26" s="234" t="s">
        <v>1713</v>
      </c>
      <c r="H26" s="498" cm="1">
        <f t="array" ref="H26">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6.2E-2</v>
      </c>
      <c r="I26" s="738">
        <v>2024</v>
      </c>
      <c r="J26" s="731" cm="1">
        <f t="array" ref="J26">IFERROR(_xlfn._xlws.FILTER(IF(IF(IF(GetVRange("Taxas Diárias",9, "F")=$F26, GetVRange("Taxas Diárias",9, "G"))=$G26, GetVRange("Taxas Diárias",9, "I"))=$I26, GetVRange("Taxas Diárias",9, "J")),
IF(IF(IF(GetVRange("Taxas Diárias",9, "F")=$F26, GetVRange("Taxas Diárias",9, "G"))=$G26, GetVRange("Taxas Diárias",9, "I"))=$I26, GetVRange("Taxas Diárias",9, "J"))), "-")</f>
        <v>1.7716326463578151</v>
      </c>
      <c r="K26" s="236" t="s">
        <v>1694</v>
      </c>
      <c r="L26" s="390" t="s">
        <v>1775</v>
      </c>
      <c r="M26" s="245" t="s">
        <v>1675</v>
      </c>
      <c r="N26" s="250" t="s">
        <v>62</v>
      </c>
      <c r="O26" s="250" t="s">
        <v>1720</v>
      </c>
      <c r="P26" s="324" t="s">
        <v>904</v>
      </c>
      <c r="Q26" s="189" t="s">
        <v>81</v>
      </c>
      <c r="R26" s="324">
        <f t="shared" ca="1" si="4"/>
        <v>682</v>
      </c>
      <c r="S26" s="325" t="s">
        <v>62</v>
      </c>
      <c r="T26" s="191" t="str">
        <f t="shared" si="5"/>
        <v>-</v>
      </c>
      <c r="U26" s="326" t="s">
        <v>62</v>
      </c>
      <c r="V26" s="326" t="s">
        <v>1785</v>
      </c>
      <c r="W26" s="326" t="s">
        <v>62</v>
      </c>
      <c r="X26" s="327" t="s">
        <v>62</v>
      </c>
    </row>
    <row r="27" spans="1:24">
      <c r="E27" s="235" t="str">
        <f t="shared" si="3"/>
        <v>NTN-B 2025 (IPCA+5.55%)</v>
      </c>
      <c r="F27" s="245" t="s">
        <v>1715</v>
      </c>
      <c r="G27" s="234" t="s">
        <v>1713</v>
      </c>
      <c r="H27" s="498" cm="1">
        <f t="array" ref="H27">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5.5500000000000001E-2</v>
      </c>
      <c r="I27" s="738">
        <v>2025</v>
      </c>
      <c r="J27" s="731" cm="1">
        <f t="array" ref="J27">IFERROR(_xlfn._xlws.FILTER(IF(IF(IF(GetVRange("Taxas Diárias",9, "F")=$F27, GetVRange("Taxas Diárias",9, "G"))=$G27, GetVRange("Taxas Diárias",9, "I"))=$I27, GetVRange("Taxas Diárias",9, "J")),
IF(IF(IF(GetVRange("Taxas Diárias",9, "F")=$F27, GetVRange("Taxas Diárias",9, "G"))=$G27, GetVRange("Taxas Diárias",9, "I"))=$I27, GetVRange("Taxas Diárias",9, "J"))), "-")</f>
        <v>2.3863318805926279</v>
      </c>
      <c r="K27" s="236" t="s">
        <v>1694</v>
      </c>
      <c r="L27" s="390" t="s">
        <v>1775</v>
      </c>
      <c r="M27" s="245" t="s">
        <v>1675</v>
      </c>
      <c r="N27" s="250" t="s">
        <v>62</v>
      </c>
      <c r="O27" s="250" t="s">
        <v>1720</v>
      </c>
      <c r="P27" s="324" t="s">
        <v>904</v>
      </c>
      <c r="Q27" s="189" t="s">
        <v>81</v>
      </c>
      <c r="R27" s="324">
        <f t="shared" ca="1" si="4"/>
        <v>1047</v>
      </c>
      <c r="S27" s="325" t="s">
        <v>62</v>
      </c>
      <c r="T27" s="191" t="str">
        <f t="shared" si="5"/>
        <v>-</v>
      </c>
      <c r="U27" s="326" t="s">
        <v>62</v>
      </c>
      <c r="V27" s="326" t="s">
        <v>1785</v>
      </c>
      <c r="W27" s="326" t="s">
        <v>62</v>
      </c>
      <c r="X27" s="327" t="s">
        <v>62</v>
      </c>
    </row>
    <row r="28" spans="1:24">
      <c r="E28" s="235" t="str">
        <f t="shared" si="3"/>
        <v>NTN-B 2026 (IPCA+5.40%)</v>
      </c>
      <c r="F28" s="245" t="s">
        <v>1715</v>
      </c>
      <c r="G28" s="234" t="s">
        <v>1713</v>
      </c>
      <c r="H28" s="498" cm="1">
        <f t="array" ref="H28">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5.3999999999999999E-2</v>
      </c>
      <c r="I28" s="738">
        <v>2026</v>
      </c>
      <c r="J28" s="731" cm="1">
        <f t="array" ref="J28">IFERROR(_xlfn._xlws.FILTER(IF(IF(IF(GetVRange("Taxas Diárias",9, "F")=$F28, GetVRange("Taxas Diárias",9, "G"))=$G28, GetVRange("Taxas Diárias",9, "I"))=$I28, GetVRange("Taxas Diárias",9, "J")),
IF(IF(IF(GetVRange("Taxas Diárias",9, "F")=$F28, GetVRange("Taxas Diárias",9, "G"))=$G28, GetVRange("Taxas Diárias",9, "I"))=$I28, GetVRange("Taxas Diárias",9, "J"))), "-")</f>
        <v>3.4801327184447941</v>
      </c>
      <c r="K28" s="236" t="s">
        <v>1020</v>
      </c>
      <c r="L28" s="390" t="s">
        <v>1775</v>
      </c>
      <c r="M28" s="245" t="s">
        <v>1675</v>
      </c>
      <c r="N28" s="250" t="s">
        <v>62</v>
      </c>
      <c r="O28" s="250" t="s">
        <v>1720</v>
      </c>
      <c r="P28" s="324" t="s">
        <v>904</v>
      </c>
      <c r="Q28" s="189" t="s">
        <v>81</v>
      </c>
      <c r="R28" s="324">
        <f t="shared" ca="1" si="4"/>
        <v>1412</v>
      </c>
      <c r="S28" s="325" t="s">
        <v>62</v>
      </c>
      <c r="T28" s="191" t="str">
        <f t="shared" si="5"/>
        <v>-</v>
      </c>
      <c r="U28" s="326" t="s">
        <v>62</v>
      </c>
      <c r="V28" s="326" t="s">
        <v>1785</v>
      </c>
      <c r="W28" s="326" t="s">
        <v>62</v>
      </c>
      <c r="X28" s="327" t="s">
        <v>62</v>
      </c>
    </row>
    <row r="29" spans="1:24">
      <c r="E29" s="235" t="str">
        <f t="shared" ca="1" si="3"/>
        <v>Títulos Bancários - 1 ano (IPCA+9.40%)</v>
      </c>
      <c r="F29" s="245" t="s">
        <v>1885</v>
      </c>
      <c r="G29" s="234" t="s">
        <v>1713</v>
      </c>
      <c r="H29" s="736"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9.4E-2</v>
      </c>
      <c r="I29" s="246">
        <f ca="1">EDATE(TODAY(),J29*12)</f>
        <v>45202</v>
      </c>
      <c r="J29" s="739">
        <v>1</v>
      </c>
      <c r="K29" s="236" t="s">
        <v>1694</v>
      </c>
      <c r="L29" s="390" t="s">
        <v>62</v>
      </c>
      <c r="M29" s="245" t="s">
        <v>62</v>
      </c>
      <c r="N29" s="245" t="s">
        <v>62</v>
      </c>
      <c r="O29" s="245" t="s">
        <v>961</v>
      </c>
      <c r="P29" s="324" t="s">
        <v>904</v>
      </c>
      <c r="Q29" s="189" t="s">
        <v>81</v>
      </c>
      <c r="R29" s="324">
        <f t="shared" ca="1" si="4"/>
        <v>365</v>
      </c>
      <c r="S29" s="325" t="s">
        <v>62</v>
      </c>
      <c r="T29" s="191">
        <f t="shared" ca="1" si="5"/>
        <v>2.5000000000000001E-3</v>
      </c>
      <c r="U29" s="326" t="s">
        <v>62</v>
      </c>
      <c r="V29" s="326" t="s">
        <v>1785</v>
      </c>
      <c r="W29" s="326" t="s">
        <v>62</v>
      </c>
      <c r="X29" s="327" t="s">
        <v>62</v>
      </c>
    </row>
    <row r="30" spans="1:24">
      <c r="E30" s="235" t="str">
        <f t="shared" ca="1" si="3"/>
        <v>Títulos Bancários - 2 anos (IPCA+7.85%)</v>
      </c>
      <c r="F30" s="245" t="s">
        <v>1885</v>
      </c>
      <c r="G30" s="234" t="s">
        <v>1713</v>
      </c>
      <c r="H30" s="736"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7.85E-2</v>
      </c>
      <c r="I30" s="246">
        <f ca="1">EDATE(TODAY(),J30*12)</f>
        <v>45568</v>
      </c>
      <c r="J30" s="739">
        <v>2</v>
      </c>
      <c r="K30" s="236" t="s">
        <v>1694</v>
      </c>
      <c r="L30" s="390" t="s">
        <v>62</v>
      </c>
      <c r="M30" s="245" t="s">
        <v>62</v>
      </c>
      <c r="N30" s="245" t="s">
        <v>62</v>
      </c>
      <c r="O30" s="245" t="s">
        <v>961</v>
      </c>
      <c r="P30" s="324" t="s">
        <v>904</v>
      </c>
      <c r="Q30" s="189" t="s">
        <v>81</v>
      </c>
      <c r="R30" s="324">
        <f t="shared" ca="1" si="4"/>
        <v>730</v>
      </c>
      <c r="S30" s="325" t="s">
        <v>62</v>
      </c>
      <c r="T30" s="191">
        <f t="shared" ca="1" si="5"/>
        <v>2.5000000000000001E-3</v>
      </c>
      <c r="U30" s="326" t="s">
        <v>62</v>
      </c>
      <c r="V30" s="326" t="s">
        <v>1785</v>
      </c>
      <c r="W30" s="326" t="s">
        <v>62</v>
      </c>
      <c r="X30" s="327" t="s">
        <v>62</v>
      </c>
    </row>
    <row r="31" spans="1:24">
      <c r="E31" s="235" t="str">
        <f t="shared" ca="1" si="3"/>
        <v>Títulos Bancários - 3 anos (IPCA+7.50%)</v>
      </c>
      <c r="F31" s="245" t="s">
        <v>1885</v>
      </c>
      <c r="G31" s="234" t="s">
        <v>1713</v>
      </c>
      <c r="H31" s="736"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7.4999999999999997E-2</v>
      </c>
      <c r="I31" s="246">
        <f ca="1">EDATE(TODAY(),J31*12)</f>
        <v>45933</v>
      </c>
      <c r="J31" s="739">
        <v>3</v>
      </c>
      <c r="K31" s="236" t="s">
        <v>1694</v>
      </c>
      <c r="L31" s="390" t="s">
        <v>62</v>
      </c>
      <c r="M31" s="245" t="s">
        <v>62</v>
      </c>
      <c r="N31" s="245" t="s">
        <v>62</v>
      </c>
      <c r="O31" s="245" t="s">
        <v>961</v>
      </c>
      <c r="P31" s="324" t="s">
        <v>904</v>
      </c>
      <c r="Q31" s="189" t="s">
        <v>81</v>
      </c>
      <c r="R31" s="324">
        <f t="shared" ca="1" si="4"/>
        <v>1095</v>
      </c>
      <c r="S31" s="325" t="s">
        <v>62</v>
      </c>
      <c r="T31" s="191">
        <f t="shared" ca="1" si="5"/>
        <v>2.5000000000000001E-3</v>
      </c>
      <c r="U31" s="326" t="s">
        <v>62</v>
      </c>
      <c r="V31" s="326" t="s">
        <v>1785</v>
      </c>
      <c r="W31" s="326" t="s">
        <v>62</v>
      </c>
      <c r="X31" s="327" t="s">
        <v>62</v>
      </c>
    </row>
    <row r="32" spans="1:24" ht="5.25" customHeight="1">
      <c r="E32" s="193"/>
      <c r="H32" s="237"/>
      <c r="I32" s="242"/>
    </row>
    <row r="33" spans="1:24" s="181" customFormat="1">
      <c r="A33" s="195"/>
      <c r="B33" s="218" t="s">
        <v>917</v>
      </c>
      <c r="C33" s="220" t="s">
        <v>1183</v>
      </c>
      <c r="D33" s="218" t="str">
        <f>B33&amp;" "&amp;C33</f>
        <v>Inflação Média</v>
      </c>
      <c r="E33" s="186" t="s">
        <v>1732</v>
      </c>
      <c r="F33" s="186"/>
      <c r="G33" s="186"/>
      <c r="H33" s="238"/>
      <c r="I33" s="243"/>
      <c r="J33" s="187"/>
      <c r="K33" s="186"/>
      <c r="L33" s="186"/>
      <c r="M33" s="186"/>
      <c r="N33" s="186"/>
      <c r="O33" s="186"/>
      <c r="P33" s="186"/>
      <c r="Q33" s="186"/>
      <c r="R33" s="186"/>
      <c r="S33" s="186"/>
      <c r="T33" s="186"/>
      <c r="U33" s="206"/>
      <c r="V33" s="206"/>
      <c r="W33" s="206"/>
      <c r="X33" s="233"/>
    </row>
    <row r="34" spans="1:24">
      <c r="E34" s="235" t="str">
        <f t="shared" ref="E34:E4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(IPCA+5.40%)</v>
      </c>
      <c r="F34" s="245" t="s">
        <v>1715</v>
      </c>
      <c r="G34" s="234" t="s">
        <v>1713</v>
      </c>
      <c r="H34" s="498" cm="1">
        <f t="array" ref="H34">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5.3999999999999999E-2</v>
      </c>
      <c r="I34" s="738">
        <v>2027</v>
      </c>
      <c r="J34" s="731" cm="1">
        <f t="array" ref="J34">IFERROR(_xlfn._xlws.FILTER(IF(IF(IF(GetVRange("Taxas Diárias",9, "F")=$F34, GetVRange("Taxas Diárias",9, "G"))=$G34, GetVRange("Taxas Diárias",9, "I"))=$I34, GetVRange("Taxas Diárias",9, "J")),
IF(IF(IF(GetVRange("Taxas Diárias",9, "F")=$F34, GetVRange("Taxas Diárias",9, "G"))=$G34, GetVRange("Taxas Diárias",9, "I"))=$I34, GetVRange("Taxas Diárias",9, "J"))), "-")</f>
        <v>4.0033473230725098</v>
      </c>
      <c r="K34" s="236" t="s">
        <v>1020</v>
      </c>
      <c r="L34" s="390" t="s">
        <v>1775</v>
      </c>
      <c r="M34" s="245" t="s">
        <v>1675</v>
      </c>
      <c r="N34" s="250" t="s">
        <v>62</v>
      </c>
      <c r="O34" s="250" t="s">
        <v>1720</v>
      </c>
      <c r="P34" s="324" t="s">
        <v>904</v>
      </c>
      <c r="Q34" s="189" t="s">
        <v>81</v>
      </c>
      <c r="R34" s="324">
        <f t="shared" ref="R34:R41" ca="1" si="7">IF(OR(LEFT($E34, 3) = "NTN", LEFT($E34, 3) = "LFT"), DATE(I34, 8, 15) - TODAY(), FLOOR(J34*365,1))</f>
        <v>1777</v>
      </c>
      <c r="S34" s="325" t="s">
        <v>62</v>
      </c>
      <c r="T34" s="191" t="str">
        <f t="shared" ref="T34:T41" si="8">IF(OR(LEFT($E34,3)="LFT",LEFT($E34,3)="NTN"), "-", IF(LEFT($J34,3)="Liq", 0.03%, 0.25%))</f>
        <v>-</v>
      </c>
      <c r="U34" s="326" t="s">
        <v>62</v>
      </c>
      <c r="V34" s="326" t="s">
        <v>1785</v>
      </c>
      <c r="W34" s="326" t="s">
        <v>62</v>
      </c>
      <c r="X34" s="327" t="s">
        <v>62</v>
      </c>
    </row>
    <row r="35" spans="1:24">
      <c r="E35" s="235" t="str">
        <f t="shared" si="6"/>
        <v>NTN-B 2028 (IPCA+5.35%)</v>
      </c>
      <c r="F35" s="245" t="s">
        <v>1715</v>
      </c>
      <c r="G35" s="234" t="s">
        <v>1713</v>
      </c>
      <c r="H35" s="498" cm="1">
        <f t="array" ref="H35">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5.3499999999999999E-2</v>
      </c>
      <c r="I35" s="738">
        <v>2028</v>
      </c>
      <c r="J35" s="731" cm="1">
        <f t="array" ref="J35">IFERROR(_xlfn._xlws.FILTER(IF(IF(IF(GetVRange("Taxas Diárias",9, "F")=$F35, GetVRange("Taxas Diárias",9, "G"))=$G35, GetVRange("Taxas Diárias",9, "I"))=$I35, GetVRange("Taxas Diárias",9, "J")),
IF(IF(IF(GetVRange("Taxas Diárias",9, "F")=$F35, GetVRange("Taxas Diárias",9, "G"))=$G35, GetVRange("Taxas Diárias",9, "I"))=$I35, GetVRange("Taxas Diárias",9, "J"))), "-")</f>
        <v>4.9914359681726435</v>
      </c>
      <c r="K35" s="236" t="s">
        <v>1020</v>
      </c>
      <c r="L35" s="390" t="s">
        <v>1775</v>
      </c>
      <c r="M35" s="245" t="s">
        <v>1675</v>
      </c>
      <c r="N35" s="250" t="s">
        <v>62</v>
      </c>
      <c r="O35" s="250" t="s">
        <v>1720</v>
      </c>
      <c r="P35" s="324" t="s">
        <v>904</v>
      </c>
      <c r="Q35" s="189" t="s">
        <v>81</v>
      </c>
      <c r="R35" s="324">
        <f t="shared" ca="1" si="7"/>
        <v>2143</v>
      </c>
      <c r="S35" s="325" t="s">
        <v>62</v>
      </c>
      <c r="T35" s="191" t="str">
        <f t="shared" si="8"/>
        <v>-</v>
      </c>
      <c r="U35" s="326" t="s">
        <v>62</v>
      </c>
      <c r="V35" s="326" t="s">
        <v>1785</v>
      </c>
      <c r="W35" s="326" t="s">
        <v>62</v>
      </c>
      <c r="X35" s="327" t="s">
        <v>62</v>
      </c>
    </row>
    <row r="36" spans="1:24">
      <c r="E36" s="235" t="str">
        <f t="shared" si="6"/>
        <v>NTN-B 2030 (IPCA+5.25%)</v>
      </c>
      <c r="F36" s="245" t="s">
        <v>1715</v>
      </c>
      <c r="G36" s="234" t="s">
        <v>1713</v>
      </c>
      <c r="H36" s="498" cm="1">
        <f t="array" ref="H36">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5.2499999999999998E-2</v>
      </c>
      <c r="I36" s="738">
        <v>2030</v>
      </c>
      <c r="J36" s="731" cm="1">
        <f t="array" ref="J36">IFERROR(_xlfn._xlws.FILTER(IF(IF(IF(GetVRange("Taxas Diárias",9, "F")=$F36, GetVRange("Taxas Diárias",9, "G"))=$G36, GetVRange("Taxas Diárias",9, "I"))=$I36, GetVRange("Taxas Diárias",9, "J")),
IF(IF(IF(GetVRange("Taxas Diárias",9, "F")=$F36, GetVRange("Taxas Diárias",9, "G"))=$G36, GetVRange("Taxas Diárias",9, "I"))=$I36, GetVRange("Taxas Diárias",9, "J"))), "-")</f>
        <v>6.3428982913004495</v>
      </c>
      <c r="K36" s="236" t="s">
        <v>1020</v>
      </c>
      <c r="L36" s="390" t="s">
        <v>1775</v>
      </c>
      <c r="M36" s="245" t="s">
        <v>1675</v>
      </c>
      <c r="N36" s="250" t="s">
        <v>62</v>
      </c>
      <c r="O36" s="250" t="s">
        <v>1720</v>
      </c>
      <c r="P36" s="324" t="s">
        <v>904</v>
      </c>
      <c r="Q36" s="189" t="s">
        <v>81</v>
      </c>
      <c r="R36" s="324">
        <f t="shared" ca="1" si="7"/>
        <v>2873</v>
      </c>
      <c r="S36" s="325" t="s">
        <v>62</v>
      </c>
      <c r="T36" s="191" t="str">
        <f t="shared" si="8"/>
        <v>-</v>
      </c>
      <c r="U36" s="326" t="s">
        <v>62</v>
      </c>
      <c r="V36" s="326" t="s">
        <v>1785</v>
      </c>
      <c r="W36" s="326" t="s">
        <v>62</v>
      </c>
      <c r="X36" s="327" t="s">
        <v>62</v>
      </c>
    </row>
    <row r="37" spans="1:24">
      <c r="E37" s="235" t="str">
        <f t="shared" ca="1" si="6"/>
        <v>Títulos Bancários - 4 anos (IPCA+7.70%)</v>
      </c>
      <c r="F37" s="245" t="s">
        <v>1885</v>
      </c>
      <c r="G37" s="234" t="s">
        <v>1713</v>
      </c>
      <c r="H37" s="736"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7.6999999999999999E-2</v>
      </c>
      <c r="I37" s="246">
        <f ca="1">EDATE(TODAY(),J37*12)</f>
        <v>46298</v>
      </c>
      <c r="J37" s="739">
        <v>4</v>
      </c>
      <c r="K37" s="236" t="s">
        <v>1020</v>
      </c>
      <c r="L37" s="390" t="s">
        <v>62</v>
      </c>
      <c r="M37" s="245" t="s">
        <v>62</v>
      </c>
      <c r="N37" s="245" t="s">
        <v>62</v>
      </c>
      <c r="O37" s="245" t="s">
        <v>961</v>
      </c>
      <c r="P37" s="324" t="s">
        <v>904</v>
      </c>
      <c r="Q37" s="189" t="s">
        <v>81</v>
      </c>
      <c r="R37" s="324">
        <f t="shared" ca="1" si="7"/>
        <v>1460</v>
      </c>
      <c r="S37" s="325" t="s">
        <v>62</v>
      </c>
      <c r="T37" s="191">
        <f t="shared" ca="1" si="8"/>
        <v>2.5000000000000001E-3</v>
      </c>
      <c r="U37" s="326" t="s">
        <v>62</v>
      </c>
      <c r="V37" s="326" t="s">
        <v>1785</v>
      </c>
      <c r="W37" s="326" t="s">
        <v>62</v>
      </c>
      <c r="X37" s="327" t="s">
        <v>62</v>
      </c>
    </row>
    <row r="38" spans="1:24">
      <c r="E38" s="235" t="str">
        <f t="shared" ca="1" si="6"/>
        <v>Títulos Bancários - 5 anos (IPCA+7.75%)</v>
      </c>
      <c r="F38" s="245" t="s">
        <v>1885</v>
      </c>
      <c r="G38" s="234" t="s">
        <v>1713</v>
      </c>
      <c r="H38" s="736"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7.7499999999999999E-2</v>
      </c>
      <c r="I38" s="246">
        <f ca="1">EDATE(TODAY(),J38*12)</f>
        <v>46663</v>
      </c>
      <c r="J38" s="739">
        <v>5</v>
      </c>
      <c r="K38" s="236" t="s">
        <v>1020</v>
      </c>
      <c r="L38" s="390" t="s">
        <v>62</v>
      </c>
      <c r="M38" s="245" t="s">
        <v>62</v>
      </c>
      <c r="N38" s="245" t="s">
        <v>62</v>
      </c>
      <c r="O38" s="245" t="s">
        <v>961</v>
      </c>
      <c r="P38" s="324" t="s">
        <v>904</v>
      </c>
      <c r="Q38" s="189" t="s">
        <v>81</v>
      </c>
      <c r="R38" s="324">
        <f t="shared" ca="1" si="7"/>
        <v>1825</v>
      </c>
      <c r="S38" s="325" t="s">
        <v>62</v>
      </c>
      <c r="T38" s="191">
        <f t="shared" ca="1" si="8"/>
        <v>2.5000000000000001E-3</v>
      </c>
      <c r="U38" s="326" t="s">
        <v>62</v>
      </c>
      <c r="V38" s="326" t="s">
        <v>1785</v>
      </c>
      <c r="W38" s="326" t="s">
        <v>62</v>
      </c>
      <c r="X38" s="327" t="s">
        <v>62</v>
      </c>
    </row>
    <row r="39" spans="1:24">
      <c r="E39" s="235" t="str">
        <f t="shared" ca="1" si="6"/>
        <v>Títulos Corporativos - 4 anos (IPCA+7.75%)</v>
      </c>
      <c r="F39" s="245" t="s">
        <v>1928</v>
      </c>
      <c r="G39" s="234" t="s">
        <v>1713</v>
      </c>
      <c r="H39" s="736"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7.7499999999999999E-2</v>
      </c>
      <c r="I39" s="246">
        <f ca="1">EDATE(TODAY(),J39*12)</f>
        <v>46298</v>
      </c>
      <c r="J39" s="739">
        <v>4</v>
      </c>
      <c r="K39" s="248" t="s">
        <v>1020</v>
      </c>
      <c r="L39" s="390" t="s">
        <v>62</v>
      </c>
      <c r="M39" s="245" t="s">
        <v>62</v>
      </c>
      <c r="N39" s="245" t="s">
        <v>62</v>
      </c>
      <c r="O39" s="245" t="s">
        <v>961</v>
      </c>
      <c r="P39" s="324" t="s">
        <v>904</v>
      </c>
      <c r="Q39" s="189" t="s">
        <v>81</v>
      </c>
      <c r="R39" s="324">
        <f t="shared" ca="1" si="7"/>
        <v>1460</v>
      </c>
      <c r="S39" s="325" t="s">
        <v>62</v>
      </c>
      <c r="T39" s="191">
        <f t="shared" ca="1" si="8"/>
        <v>2.5000000000000001E-3</v>
      </c>
      <c r="U39" s="326" t="s">
        <v>62</v>
      </c>
      <c r="V39" s="326" t="s">
        <v>1785</v>
      </c>
      <c r="W39" s="326" t="s">
        <v>62</v>
      </c>
      <c r="X39" s="327" t="s">
        <v>62</v>
      </c>
    </row>
    <row r="40" spans="1:24">
      <c r="E40" s="235" t="str">
        <f t="shared" si="6"/>
        <v>Títulos Corporativos - 5 anos (IPCA+8.05%)</v>
      </c>
      <c r="F40" s="245" t="s">
        <v>1928</v>
      </c>
      <c r="G40" s="234" t="s">
        <v>1713</v>
      </c>
      <c r="H40" s="736"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8.0500000000000002E-2</v>
      </c>
      <c r="I40" s="247" t="s">
        <v>62</v>
      </c>
      <c r="J40" s="739">
        <v>5</v>
      </c>
      <c r="K40" s="236" t="s">
        <v>1020</v>
      </c>
      <c r="L40" s="390" t="s">
        <v>62</v>
      </c>
      <c r="M40" s="245" t="s">
        <v>62</v>
      </c>
      <c r="N40" s="245" t="s">
        <v>62</v>
      </c>
      <c r="O40" s="245" t="s">
        <v>961</v>
      </c>
      <c r="P40" s="324" t="s">
        <v>904</v>
      </c>
      <c r="Q40" s="189" t="s">
        <v>81</v>
      </c>
      <c r="R40" s="324">
        <f t="shared" ca="1" si="7"/>
        <v>1825</v>
      </c>
      <c r="S40" s="325" t="s">
        <v>62</v>
      </c>
      <c r="T40" s="191">
        <f t="shared" si="8"/>
        <v>2.5000000000000001E-3</v>
      </c>
      <c r="U40" s="326" t="s">
        <v>62</v>
      </c>
      <c r="V40" s="326" t="s">
        <v>1785</v>
      </c>
      <c r="W40" s="326" t="s">
        <v>62</v>
      </c>
      <c r="X40" s="327" t="s">
        <v>62</v>
      </c>
    </row>
    <row r="41" spans="1:24">
      <c r="E41" s="235" t="str">
        <f t="shared" si="6"/>
        <v>Títulos Corporativos - 6 anos (IPCA+8.10%)</v>
      </c>
      <c r="F41" s="245" t="s">
        <v>1928</v>
      </c>
      <c r="G41" s="234" t="s">
        <v>1713</v>
      </c>
      <c r="H41" s="736"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8.1000000000000003E-2</v>
      </c>
      <c r="I41" s="247" t="s">
        <v>62</v>
      </c>
      <c r="J41" s="739">
        <v>6</v>
      </c>
      <c r="K41" s="236" t="s">
        <v>1020</v>
      </c>
      <c r="L41" s="390" t="s">
        <v>62</v>
      </c>
      <c r="M41" s="245" t="s">
        <v>62</v>
      </c>
      <c r="N41" s="245" t="s">
        <v>62</v>
      </c>
      <c r="O41" s="245" t="s">
        <v>961</v>
      </c>
      <c r="P41" s="324" t="s">
        <v>904</v>
      </c>
      <c r="Q41" s="189" t="s">
        <v>81</v>
      </c>
      <c r="R41" s="324">
        <f t="shared" ca="1" si="7"/>
        <v>2190</v>
      </c>
      <c r="S41" s="325" t="s">
        <v>62</v>
      </c>
      <c r="T41" s="191">
        <f t="shared" si="8"/>
        <v>2.5000000000000001E-3</v>
      </c>
      <c r="U41" s="326" t="s">
        <v>62</v>
      </c>
      <c r="V41" s="326" t="s">
        <v>1785</v>
      </c>
      <c r="W41" s="326" t="s">
        <v>62</v>
      </c>
      <c r="X41" s="327" t="s">
        <v>62</v>
      </c>
    </row>
    <row r="42" spans="1:24">
      <c r="E42" s="728" t="s">
        <v>1834</v>
      </c>
      <c r="F42" s="245" t="s">
        <v>1928</v>
      </c>
      <c r="G42" s="234" t="s">
        <v>1713</v>
      </c>
      <c r="H42" s="498">
        <f>MROUND((((1+H35)*(1+5%)-1)/0.85+1)/(1+5%)*(1+2.2%)-1,0.05%)</f>
        <v>9.5000000000000001E-2</v>
      </c>
      <c r="I42" s="247" t="s">
        <v>62</v>
      </c>
      <c r="J42" s="739">
        <v>6</v>
      </c>
      <c r="K42" s="248" t="s">
        <v>1020</v>
      </c>
      <c r="L42" s="390" t="s">
        <v>62</v>
      </c>
      <c r="M42" s="715" t="s">
        <v>1675</v>
      </c>
      <c r="N42" s="245" t="s">
        <v>62</v>
      </c>
      <c r="O42" s="245" t="s">
        <v>961</v>
      </c>
      <c r="P42" s="324" t="s">
        <v>904</v>
      </c>
      <c r="Q42" s="189" t="s">
        <v>81</v>
      </c>
      <c r="R42" s="324">
        <v>2</v>
      </c>
      <c r="S42" s="325">
        <v>7.4999999999999997E-3</v>
      </c>
      <c r="T42" s="499" t="s">
        <v>62</v>
      </c>
      <c r="U42" s="326">
        <v>100</v>
      </c>
      <c r="V42" s="326" t="s">
        <v>1785</v>
      </c>
      <c r="W42" s="326">
        <v>470000000</v>
      </c>
      <c r="X42" s="327">
        <v>44309</v>
      </c>
    </row>
    <row r="43" spans="1:24" ht="5.25" customHeight="1">
      <c r="E43" s="193"/>
      <c r="H43" s="237"/>
      <c r="I43" s="242"/>
    </row>
    <row r="44" spans="1:24" s="181" customFormat="1">
      <c r="A44" s="195"/>
      <c r="B44" s="218" t="s">
        <v>917</v>
      </c>
      <c r="C44" s="220" t="s">
        <v>1184</v>
      </c>
      <c r="D44" s="218" t="str">
        <f>B44&amp;" "&amp;C44</f>
        <v>Inflação Longa</v>
      </c>
      <c r="E44" s="186" t="s">
        <v>1725</v>
      </c>
      <c r="F44" s="186"/>
      <c r="G44" s="186"/>
      <c r="H44" s="238"/>
      <c r="I44" s="243"/>
      <c r="J44" s="187"/>
      <c r="K44" s="186"/>
      <c r="L44" s="186"/>
      <c r="M44" s="186"/>
      <c r="N44" s="186"/>
      <c r="O44" s="186"/>
      <c r="P44" s="186"/>
      <c r="Q44" s="186"/>
      <c r="R44" s="186"/>
      <c r="S44" s="186"/>
      <c r="T44" s="186"/>
      <c r="U44" s="206"/>
      <c r="V44" s="206"/>
      <c r="W44" s="206"/>
      <c r="X44" s="233"/>
    </row>
    <row r="45" spans="1:24">
      <c r="E45" s="235" t="str">
        <f t="shared" ref="E45:E49" si="9">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(IPCA+5.60%)</v>
      </c>
      <c r="F45" s="245" t="s">
        <v>1715</v>
      </c>
      <c r="G45" s="234" t="s">
        <v>1713</v>
      </c>
      <c r="H45" s="498" cm="1">
        <f t="array" ref="H45">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5.6000000000000001E-2</v>
      </c>
      <c r="I45" s="738">
        <v>2032</v>
      </c>
      <c r="J45" s="731" cm="1">
        <f t="array" ref="J45">IFERROR(_xlfn._xlws.FILTER(IF(IF(IF(GetVRange("Taxas Diárias",9, "F")=$F45, GetVRange("Taxas Diárias",9, "G"))=$G45, GetVRange("Taxas Diárias",9, "I"))=$I45, GetVRange("Taxas Diárias",9, "J")),
IF(IF(IF(GetVRange("Taxas Diárias",9, "F")=$F45, GetVRange("Taxas Diárias",9, "G"))=$G45, GetVRange("Taxas Diárias",9, "I"))=$I45, GetVRange("Taxas Diárias",9, "J"))), "-")</f>
        <v>7.5616774471102497</v>
      </c>
      <c r="K45" s="236" t="s">
        <v>1694</v>
      </c>
      <c r="L45" s="250" t="s">
        <v>1775</v>
      </c>
      <c r="M45" s="245" t="s">
        <v>1675</v>
      </c>
      <c r="N45" s="250" t="s">
        <v>62</v>
      </c>
      <c r="O45" s="250" t="s">
        <v>1720</v>
      </c>
      <c r="P45" s="324" t="s">
        <v>904</v>
      </c>
      <c r="Q45" s="189" t="s">
        <v>81</v>
      </c>
      <c r="R45" s="324">
        <f ca="1">IF(OR(LEFT($E45, 3) = "NTN", LEFT($E45, 3) = "LFT"), DATE(I45, 8, 15) - TODAY(), FLOOR(J45*365,1))</f>
        <v>3604</v>
      </c>
      <c r="S45" s="325" t="s">
        <v>62</v>
      </c>
      <c r="T45" s="191" t="str">
        <f>IF(OR(LEFT($E45,3)="LFT",LEFT($E45,3)="NTN"), "-", IF(LEFT($J45,3)="Liq", 0.03%, 0.25%))</f>
        <v>-</v>
      </c>
      <c r="U45" s="326" t="s">
        <v>62</v>
      </c>
      <c r="V45" s="326" t="s">
        <v>1785</v>
      </c>
      <c r="W45" s="326" t="s">
        <v>62</v>
      </c>
      <c r="X45" s="327" t="s">
        <v>62</v>
      </c>
    </row>
    <row r="46" spans="1:24">
      <c r="E46" s="235" t="str">
        <f t="shared" si="9"/>
        <v>NTN-B 2035 (IPCA+5.55%)</v>
      </c>
      <c r="F46" s="245" t="s">
        <v>1715</v>
      </c>
      <c r="G46" s="234" t="s">
        <v>1713</v>
      </c>
      <c r="H46" s="498" cm="1">
        <f t="array" ref="H46">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5.5500000000000001E-2</v>
      </c>
      <c r="I46" s="738">
        <v>2035</v>
      </c>
      <c r="J46" s="731" cm="1">
        <f t="array" ref="J46">IFERROR(_xlfn._xlws.FILTER(IF(IF(IF(GetVRange("Taxas Diárias",9, "F")=$F46, GetVRange("Taxas Diárias",9, "G"))=$G46, GetVRange("Taxas Diárias",9, "I"))=$I46, GetVRange("Taxas Diárias",9, "J")),
IF(IF(IF(GetVRange("Taxas Diárias",9, "F")=$F46, GetVRange("Taxas Diárias",9, "G"))=$G46, GetVRange("Taxas Diárias",9, "I"))=$I46, GetVRange("Taxas Diárias",9, "J"))), "-")</f>
        <v>8.8791481359217954</v>
      </c>
      <c r="K46" s="236" t="s">
        <v>1694</v>
      </c>
      <c r="L46" s="250" t="s">
        <v>1775</v>
      </c>
      <c r="M46" s="245" t="s">
        <v>1675</v>
      </c>
      <c r="N46" s="250" t="s">
        <v>62</v>
      </c>
      <c r="O46" s="250" t="s">
        <v>1720</v>
      </c>
      <c r="P46" s="324" t="s">
        <v>904</v>
      </c>
      <c r="Q46" s="189" t="s">
        <v>81</v>
      </c>
      <c r="R46" s="324">
        <f ca="1">IF(OR(LEFT($E46, 3) = "NTN", LEFT($E46, 3) = "LFT"), DATE(I46, 8, 15) - TODAY(), FLOOR(J46*365,1))</f>
        <v>4699</v>
      </c>
      <c r="S46" s="325" t="s">
        <v>62</v>
      </c>
      <c r="T46" s="191" t="str">
        <f>IF(OR(LEFT($E46,3)="LFT",LEFT($E46,3)="NTN"), "-", IF(LEFT($J46,3)="Liq", 0.03%, 0.25%))</f>
        <v>-</v>
      </c>
      <c r="U46" s="326" t="s">
        <v>62</v>
      </c>
      <c r="V46" s="326" t="s">
        <v>1785</v>
      </c>
      <c r="W46" s="326" t="s">
        <v>62</v>
      </c>
      <c r="X46" s="327" t="s">
        <v>62</v>
      </c>
    </row>
    <row r="47" spans="1:24">
      <c r="E47" s="235" t="str">
        <f t="shared" si="9"/>
        <v>Títulos Corporativos - 8 anos (IPCA+8.30%)</v>
      </c>
      <c r="F47" s="245" t="s">
        <v>1928</v>
      </c>
      <c r="G47" s="234" t="s">
        <v>1713</v>
      </c>
      <c r="H47" s="736"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8.3000000000000004E-2</v>
      </c>
      <c r="I47" s="247" t="s">
        <v>62</v>
      </c>
      <c r="J47" s="739">
        <v>8</v>
      </c>
      <c r="K47" s="236" t="s">
        <v>1694</v>
      </c>
      <c r="L47" s="390" t="s">
        <v>62</v>
      </c>
      <c r="M47" s="245" t="s">
        <v>62</v>
      </c>
      <c r="N47" s="245" t="s">
        <v>62</v>
      </c>
      <c r="O47" s="245" t="s">
        <v>961</v>
      </c>
      <c r="P47" s="324" t="s">
        <v>904</v>
      </c>
      <c r="Q47" s="189" t="s">
        <v>81</v>
      </c>
      <c r="R47" s="324">
        <f ca="1">IF(OR(LEFT($E47, 3) = "NTN", LEFT($E47, 3) = "LFT"), DATE(I47, 8, 15) - TODAY(), FLOOR(J47*365,1))</f>
        <v>2920</v>
      </c>
      <c r="S47" s="325" t="s">
        <v>62</v>
      </c>
      <c r="T47" s="191">
        <f>IF(OR(LEFT($E47,3)="LFT",LEFT($E47,3)="NTN"), "-", IF(LEFT($J47,3)="Liq", 0.03%, 0.25%))</f>
        <v>2.5000000000000001E-3</v>
      </c>
      <c r="U47" s="326" t="s">
        <v>62</v>
      </c>
      <c r="V47" s="326" t="s">
        <v>1785</v>
      </c>
      <c r="W47" s="326" t="s">
        <v>62</v>
      </c>
      <c r="X47" s="327" t="s">
        <v>62</v>
      </c>
    </row>
    <row r="48" spans="1:24">
      <c r="E48" s="235" t="str">
        <f t="shared" si="9"/>
        <v>Títulos Corporativos - 9 anos (IPCA+8.35%)</v>
      </c>
      <c r="F48" s="245" t="s">
        <v>1928</v>
      </c>
      <c r="G48" s="234" t="s">
        <v>1713</v>
      </c>
      <c r="H48" s="736"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8.3500000000000005E-2</v>
      </c>
      <c r="I48" s="247" t="s">
        <v>62</v>
      </c>
      <c r="J48" s="739">
        <v>9</v>
      </c>
      <c r="K48" s="236" t="s">
        <v>1694</v>
      </c>
      <c r="L48" s="390" t="s">
        <v>62</v>
      </c>
      <c r="M48" s="245" t="s">
        <v>62</v>
      </c>
      <c r="N48" s="245" t="s">
        <v>62</v>
      </c>
      <c r="O48" s="245" t="s">
        <v>961</v>
      </c>
      <c r="P48" s="324" t="s">
        <v>904</v>
      </c>
      <c r="Q48" s="189" t="s">
        <v>81</v>
      </c>
      <c r="R48" s="324">
        <f ca="1">IF(OR(LEFT($E48, 3) = "NTN", LEFT($E48, 3) = "LFT"), DATE(I48, 8, 15) - TODAY(), FLOOR(J48*365,1))</f>
        <v>3285</v>
      </c>
      <c r="S48" s="325" t="s">
        <v>62</v>
      </c>
      <c r="T48" s="191">
        <f>IF(OR(LEFT($E48,3)="LFT",LEFT($E48,3)="NTN"), "-", IF(LEFT($J48,3)="Liq", 0.03%, 0.25%))</f>
        <v>2.5000000000000001E-3</v>
      </c>
      <c r="U48" s="326" t="s">
        <v>62</v>
      </c>
      <c r="V48" s="326" t="s">
        <v>1785</v>
      </c>
      <c r="W48" s="326" t="s">
        <v>62</v>
      </c>
      <c r="X48" s="327" t="s">
        <v>62</v>
      </c>
    </row>
    <row r="49" spans="1:24">
      <c r="E49" s="235" t="str">
        <f t="shared" si="9"/>
        <v>Títulos Corporativos - 10 anos (IPCA+8.40%)</v>
      </c>
      <c r="F49" s="245" t="s">
        <v>1928</v>
      </c>
      <c r="G49" s="234" t="s">
        <v>1713</v>
      </c>
      <c r="H49" s="736"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8.4000000000000005E-2</v>
      </c>
      <c r="I49" s="247" t="s">
        <v>62</v>
      </c>
      <c r="J49" s="739">
        <v>10</v>
      </c>
      <c r="K49" s="236" t="s">
        <v>1694</v>
      </c>
      <c r="L49" s="390" t="s">
        <v>62</v>
      </c>
      <c r="M49" s="245" t="s">
        <v>62</v>
      </c>
      <c r="N49" s="245" t="s">
        <v>62</v>
      </c>
      <c r="O49" s="245" t="s">
        <v>961</v>
      </c>
      <c r="P49" s="324" t="s">
        <v>904</v>
      </c>
      <c r="Q49" s="189" t="s">
        <v>81</v>
      </c>
      <c r="R49" s="324">
        <f ca="1">IF(OR(LEFT($E49, 3) = "NTN", LEFT($E49, 3) = "LFT"), DATE(I49, 8, 15) - TODAY(), FLOOR(J49*365,1))</f>
        <v>3650</v>
      </c>
      <c r="S49" s="325" t="s">
        <v>62</v>
      </c>
      <c r="T49" s="191">
        <f>IF(OR(LEFT($E49,3)="LFT",LEFT($E49,3)="NTN"), "-", IF(LEFT($J49,3)="Liq", 0.03%, 0.25%))</f>
        <v>2.5000000000000001E-3</v>
      </c>
      <c r="U49" s="326" t="s">
        <v>62</v>
      </c>
      <c r="V49" s="326" t="s">
        <v>1785</v>
      </c>
      <c r="W49" s="326" t="s">
        <v>62</v>
      </c>
      <c r="X49" s="327" t="s">
        <v>62</v>
      </c>
    </row>
    <row r="50" spans="1:24" s="181" customFormat="1" ht="7.5" customHeight="1">
      <c r="B50" s="218"/>
      <c r="C50" s="218"/>
      <c r="D50" s="218"/>
      <c r="E50" s="180"/>
      <c r="H50" s="239"/>
      <c r="I50" s="182"/>
      <c r="J50" s="182"/>
    </row>
    <row r="51" spans="1:24" s="181" customFormat="1">
      <c r="A51" s="195"/>
      <c r="B51" s="228"/>
      <c r="C51" s="218"/>
      <c r="D51" s="218"/>
      <c r="E51" s="183" t="s">
        <v>959</v>
      </c>
      <c r="F51" s="183"/>
      <c r="G51" s="183"/>
      <c r="H51" s="240"/>
      <c r="I51" s="244"/>
      <c r="J51" s="184"/>
      <c r="K51" s="183"/>
      <c r="L51" s="183"/>
      <c r="M51" s="183"/>
      <c r="N51" s="183"/>
      <c r="O51" s="183"/>
      <c r="P51" s="183"/>
      <c r="Q51" s="183"/>
      <c r="R51" s="183"/>
      <c r="S51" s="183"/>
      <c r="T51" s="183"/>
      <c r="U51" s="205"/>
      <c r="V51" s="205"/>
      <c r="W51" s="205"/>
      <c r="X51" s="232"/>
    </row>
    <row r="52" spans="1:24" s="181" customFormat="1" ht="3" customHeight="1">
      <c r="B52" s="218"/>
      <c r="C52" s="218"/>
      <c r="D52" s="218"/>
      <c r="H52" s="241"/>
      <c r="I52" s="185"/>
      <c r="J52" s="185"/>
    </row>
    <row r="53" spans="1:24" s="181" customFormat="1">
      <c r="A53" s="195"/>
      <c r="B53" s="218" t="s">
        <v>959</v>
      </c>
      <c r="C53" s="218" t="s">
        <v>1048</v>
      </c>
      <c r="D53" s="218" t="str">
        <f>B53&amp;" "&amp;C53</f>
        <v>Pré-fixado Curta</v>
      </c>
      <c r="E53" s="186" t="s">
        <v>1728</v>
      </c>
      <c r="F53" s="186"/>
      <c r="G53" s="186"/>
      <c r="H53" s="238"/>
      <c r="I53" s="243"/>
      <c r="J53" s="187"/>
      <c r="K53" s="186"/>
      <c r="L53" s="186"/>
      <c r="M53" s="186"/>
      <c r="N53" s="186"/>
      <c r="O53" s="186"/>
      <c r="P53" s="186"/>
      <c r="Q53" s="186"/>
      <c r="R53" s="186"/>
      <c r="S53" s="186"/>
      <c r="T53" s="186"/>
      <c r="U53" s="206"/>
      <c r="V53" s="206"/>
      <c r="W53" s="206"/>
      <c r="X53" s="233"/>
    </row>
    <row r="54" spans="1:24">
      <c r="E54" s="235" t="str">
        <f t="shared" ref="E54:E55" si="10">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(13.50%)</v>
      </c>
      <c r="F54" s="245" t="s">
        <v>1716</v>
      </c>
      <c r="G54" s="732" t="s">
        <v>1886</v>
      </c>
      <c r="H54" s="498" cm="1">
        <f t="array" ref="H54">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0.13500000000000001</v>
      </c>
      <c r="I54" s="738">
        <v>2023</v>
      </c>
      <c r="J54" s="731" cm="1">
        <f t="array" ref="J54">IFERROR(_xlfn._xlws.FILTER(IF(IF(IF(GetVRange("Taxas Diárias",9, "F")=$F54, GetVRange("Taxas Diárias",9, "G"))=$G54, GetVRange("Taxas Diárias",9, "I"))=$I54, GetVRange("Taxas Diárias",9, "J")),
IF(IF(IF(GetVRange("Taxas Diárias",9, "F")=$F54, GetVRange("Taxas Diárias",9, "G"))=$G54, GetVRange("Taxas Diárias",9, "I"))=$I54, GetVRange("Taxas Diárias",9, "J"))), "-")</f>
        <v>0.21988122419113768</v>
      </c>
      <c r="K54" s="248" t="s">
        <v>1694</v>
      </c>
      <c r="L54" s="250" t="s">
        <v>1775</v>
      </c>
      <c r="M54" s="245" t="s">
        <v>1675</v>
      </c>
      <c r="N54" s="250" t="s">
        <v>62</v>
      </c>
      <c r="O54" s="250" t="s">
        <v>1720</v>
      </c>
      <c r="P54" s="324" t="s">
        <v>904</v>
      </c>
      <c r="Q54" s="189" t="s">
        <v>81</v>
      </c>
      <c r="R54" s="324">
        <f ca="1">IF(OR(LEFT($E54, 3) = "NTN", LEFT($E54, 3) = "LFT"), DATE(I54, 8, 15) - TODAY(), FLOOR(J54*365,1))</f>
        <v>316</v>
      </c>
      <c r="S54" s="325" t="s">
        <v>62</v>
      </c>
      <c r="T54" s="191" t="str">
        <f>IF(OR(LEFT($E54,3)="LFT",LEFT($E54,3)="NTN"), "-", IF(LEFT($J54,3)="Liq", 0.03%, 0.25%))</f>
        <v>-</v>
      </c>
      <c r="U54" s="326" t="s">
        <v>62</v>
      </c>
      <c r="V54" s="326" t="s">
        <v>1785</v>
      </c>
      <c r="W54" s="326" t="s">
        <v>62</v>
      </c>
      <c r="X54" s="327" t="s">
        <v>62</v>
      </c>
    </row>
    <row r="55" spans="1:24">
      <c r="E55" s="235" t="str">
        <f t="shared" si="10"/>
        <v>NTN-F 2025 (11.60%)</v>
      </c>
      <c r="F55" s="245" t="s">
        <v>1716</v>
      </c>
      <c r="G55" s="732" t="s">
        <v>1886</v>
      </c>
      <c r="H55" s="498" cm="1">
        <f t="array" ref="H55">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0.11600000000000001</v>
      </c>
      <c r="I55" s="738">
        <v>2025</v>
      </c>
      <c r="J55" s="731" cm="1">
        <f t="array" ref="J55">IFERROR(_xlfn._xlws.FILTER(IF(IF(IF(GetVRange("Taxas Diárias",9, "F")=$F55, GetVRange("Taxas Diárias",9, "G"))=$G55, GetVRange("Taxas Diárias",9, "I"))=$I55, GetVRange("Taxas Diárias",9, "J")),
IF(IF(IF(GetVRange("Taxas Diárias",9, "F")=$F55, GetVRange("Taxas Diárias",9, "G"))=$G55, GetVRange("Taxas Diárias",9, "I"))=$I55, GetVRange("Taxas Diárias",9, "J"))), "-")</f>
        <v>2.0102989201321404</v>
      </c>
      <c r="K55" s="248" t="s">
        <v>1694</v>
      </c>
      <c r="L55" s="250" t="s">
        <v>1775</v>
      </c>
      <c r="M55" s="245" t="s">
        <v>1675</v>
      </c>
      <c r="N55" s="250" t="s">
        <v>62</v>
      </c>
      <c r="O55" s="250" t="s">
        <v>1720</v>
      </c>
      <c r="P55" s="324" t="s">
        <v>904</v>
      </c>
      <c r="Q55" s="189" t="s">
        <v>81</v>
      </c>
      <c r="R55" s="324">
        <f ca="1">IF(OR(LEFT($E55, 3) = "NTN", LEFT($E55, 3) = "LFT"), DATE(I55, 8, 15) - TODAY(), FLOOR(J55*365,1))</f>
        <v>1047</v>
      </c>
      <c r="S55" s="325" t="s">
        <v>62</v>
      </c>
      <c r="T55" s="191" t="str">
        <f>IF(OR(LEFT($E55,3)="LFT",LEFT($E55,3)="NTN"), "-", IF(LEFT($J55,3)="Liq", 0.03%, 0.25%))</f>
        <v>-</v>
      </c>
      <c r="U55" s="326" t="s">
        <v>62</v>
      </c>
      <c r="V55" s="326" t="s">
        <v>1785</v>
      </c>
      <c r="W55" s="326" t="s">
        <v>62</v>
      </c>
      <c r="X55" s="327" t="s">
        <v>62</v>
      </c>
    </row>
    <row r="56" spans="1:24">
      <c r="E56" s="235"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(14.80%)</v>
      </c>
      <c r="F56" s="245" t="s">
        <v>1885</v>
      </c>
      <c r="G56" s="732" t="s">
        <v>1886</v>
      </c>
      <c r="H56" s="736"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0.14799999999999999</v>
      </c>
      <c r="I56" s="246">
        <f ca="1">EDATE(TODAY(),J56*12)</f>
        <v>45202</v>
      </c>
      <c r="J56" s="739">
        <v>1</v>
      </c>
      <c r="K56" s="248" t="s">
        <v>1694</v>
      </c>
      <c r="L56" s="390" t="s">
        <v>62</v>
      </c>
      <c r="M56" s="245" t="s">
        <v>62</v>
      </c>
      <c r="N56" s="245" t="s">
        <v>62</v>
      </c>
      <c r="O56" s="245" t="s">
        <v>961</v>
      </c>
      <c r="P56" s="324" t="s">
        <v>904</v>
      </c>
      <c r="Q56" s="189" t="s">
        <v>81</v>
      </c>
      <c r="R56" s="324">
        <f ca="1">IF(OR(LEFT($E56, 3) = "NTN", LEFT($E56, 3) = "LFT"), DATE(I56, 8, 15) - TODAY(), FLOOR(J56*365,1))</f>
        <v>365</v>
      </c>
      <c r="S56" s="325" t="s">
        <v>62</v>
      </c>
      <c r="T56" s="191">
        <f ca="1">IF(OR(LEFT($E56,3)="LFT",LEFT($E56,3)="NTN"), "-", IF(LEFT($J56,3)="Liq", 0.03%, 0.25%))</f>
        <v>2.5000000000000001E-3</v>
      </c>
      <c r="U56" s="326" t="s">
        <v>62</v>
      </c>
      <c r="V56" s="326" t="s">
        <v>1785</v>
      </c>
      <c r="W56" s="326" t="s">
        <v>62</v>
      </c>
      <c r="X56" s="327" t="s">
        <v>62</v>
      </c>
    </row>
    <row r="57" spans="1:24">
      <c r="E57" s="235" t="str">
        <f t="shared" ref="E57:E58" ca="1" si="1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(13.05%)</v>
      </c>
      <c r="F57" s="245" t="s">
        <v>1885</v>
      </c>
      <c r="G57" s="732" t="s">
        <v>1886</v>
      </c>
      <c r="H57" s="736"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0.1305</v>
      </c>
      <c r="I57" s="246">
        <f ca="1">EDATE(TODAY(),J57*12)</f>
        <v>45568</v>
      </c>
      <c r="J57" s="739">
        <v>2</v>
      </c>
      <c r="K57" s="248" t="s">
        <v>1020</v>
      </c>
      <c r="L57" s="390" t="s">
        <v>62</v>
      </c>
      <c r="M57" s="245" t="s">
        <v>62</v>
      </c>
      <c r="N57" s="245" t="s">
        <v>62</v>
      </c>
      <c r="O57" s="245" t="s">
        <v>961</v>
      </c>
      <c r="P57" s="324" t="s">
        <v>904</v>
      </c>
      <c r="Q57" s="189" t="s">
        <v>81</v>
      </c>
      <c r="R57" s="324">
        <f ca="1">IF(OR(LEFT($E57, 3) = "NTN", LEFT($E57, 3) = "LFT"), DATE(I57, 8, 15) - TODAY(), FLOOR(J57*365,1))</f>
        <v>730</v>
      </c>
      <c r="S57" s="325" t="s">
        <v>62</v>
      </c>
      <c r="T57" s="191">
        <f ca="1">IF(OR(LEFT($E57,3)="LFT",LEFT($E57,3)="NTN"), "-", IF(LEFT($J57,3)="Liq", 0.03%, 0.25%))</f>
        <v>2.5000000000000001E-3</v>
      </c>
      <c r="U57" s="326" t="s">
        <v>62</v>
      </c>
      <c r="V57" s="326" t="s">
        <v>1785</v>
      </c>
      <c r="W57" s="326" t="s">
        <v>62</v>
      </c>
      <c r="X57" s="327" t="s">
        <v>62</v>
      </c>
    </row>
    <row r="58" spans="1:24">
      <c r="E58" s="235" t="str">
        <f t="shared" ca="1" si="11"/>
        <v>Títulos Bancários - 3 anos (13.05%)</v>
      </c>
      <c r="F58" s="245" t="s">
        <v>1885</v>
      </c>
      <c r="G58" s="732" t="s">
        <v>1886</v>
      </c>
      <c r="H58" s="736"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0.1305</v>
      </c>
      <c r="I58" s="246">
        <f ca="1">EDATE(TODAY(),J58*12)</f>
        <v>45933</v>
      </c>
      <c r="J58" s="739">
        <v>3</v>
      </c>
      <c r="K58" s="248" t="s">
        <v>1020</v>
      </c>
      <c r="L58" s="390" t="s">
        <v>62</v>
      </c>
      <c r="M58" s="245" t="s">
        <v>62</v>
      </c>
      <c r="N58" s="245" t="s">
        <v>62</v>
      </c>
      <c r="O58" s="245" t="s">
        <v>961</v>
      </c>
      <c r="P58" s="324" t="s">
        <v>904</v>
      </c>
      <c r="Q58" s="189" t="s">
        <v>81</v>
      </c>
      <c r="R58" s="324">
        <f ca="1">IF(OR(LEFT($E58, 3) = "NTN", LEFT($E58, 3) = "LFT"), DATE(I58, 8, 15) - TODAY(), FLOOR(J58*365,1))</f>
        <v>1095</v>
      </c>
      <c r="S58" s="325" t="s">
        <v>62</v>
      </c>
      <c r="T58" s="191">
        <f ca="1">IF(OR(LEFT($E58,3)="LFT",LEFT($E58,3)="NTN"), "-", IF(LEFT($J58,3)="Liq", 0.03%, 0.25%))</f>
        <v>2.5000000000000001E-3</v>
      </c>
      <c r="U58" s="326" t="s">
        <v>62</v>
      </c>
      <c r="V58" s="326" t="s">
        <v>1785</v>
      </c>
      <c r="W58" s="326" t="s">
        <v>62</v>
      </c>
      <c r="X58" s="327" t="s">
        <v>62</v>
      </c>
    </row>
    <row r="59" spans="1:24" ht="5.25" customHeight="1">
      <c r="E59" s="193"/>
      <c r="H59" s="237"/>
      <c r="I59" s="242"/>
    </row>
    <row r="60" spans="1:24" s="181" customFormat="1">
      <c r="A60" s="195"/>
      <c r="B60" s="218" t="s">
        <v>959</v>
      </c>
      <c r="C60" s="220" t="s">
        <v>1183</v>
      </c>
      <c r="D60" s="218" t="str">
        <f>B60&amp;" "&amp;C60</f>
        <v>Pré-fixado Média</v>
      </c>
      <c r="E60" s="186" t="s">
        <v>1733</v>
      </c>
      <c r="F60" s="186"/>
      <c r="G60" s="186"/>
      <c r="H60" s="238"/>
      <c r="I60" s="243"/>
      <c r="J60" s="187"/>
      <c r="K60" s="186"/>
      <c r="L60" s="186"/>
      <c r="M60" s="186"/>
      <c r="N60" s="186"/>
      <c r="O60" s="186"/>
      <c r="P60" s="186"/>
      <c r="Q60" s="186"/>
      <c r="R60" s="186"/>
      <c r="S60" s="186"/>
      <c r="T60" s="186"/>
      <c r="U60" s="206"/>
      <c r="V60" s="206"/>
      <c r="W60" s="206"/>
      <c r="X60" s="233"/>
    </row>
    <row r="61" spans="1:24">
      <c r="E61" s="235" t="str">
        <f t="shared" ref="E61:E66" si="12">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(11.60%)</v>
      </c>
      <c r="F61" s="245" t="s">
        <v>1716</v>
      </c>
      <c r="G61" s="732" t="s">
        <v>1886</v>
      </c>
      <c r="H61" s="498" cm="1">
        <f t="array" ref="H6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0.11600000000000001</v>
      </c>
      <c r="I61" s="738">
        <v>2027</v>
      </c>
      <c r="J61" s="731" cm="1">
        <f t="array" ref="J61">IFERROR(_xlfn._xlws.FILTER(IF(IF(IF(GetVRange("Taxas Diárias",9, "F")=$F61, GetVRange("Taxas Diárias",9, "G"))=$G61, GetVRange("Taxas Diárias",9, "I"))=$I61, GetVRange("Taxas Diárias",9, "J")),
IF(IF(IF(GetVRange("Taxas Diárias",9, "F")=$F61, GetVRange("Taxas Diárias",9, "G"))=$G61, GetVRange("Taxas Diárias",9, "I"))=$I61, GetVRange("Taxas Diárias",9, "J"))), "-")</f>
        <v>3.4541260352821181</v>
      </c>
      <c r="K61" s="248" t="s">
        <v>1694</v>
      </c>
      <c r="L61" s="250" t="s">
        <v>1775</v>
      </c>
      <c r="M61" s="245" t="s">
        <v>1675</v>
      </c>
      <c r="N61" s="250" t="s">
        <v>62</v>
      </c>
      <c r="O61" s="250" t="s">
        <v>1720</v>
      </c>
      <c r="P61" s="324" t="s">
        <v>904</v>
      </c>
      <c r="Q61" s="189" t="s">
        <v>81</v>
      </c>
      <c r="R61" s="324">
        <f t="shared" ref="R61:R66" ca="1" si="13">IF(OR(LEFT($E61, 3) = "NTN", LEFT($E61, 3) = "LFT"), DATE(I61, 8, 15) - TODAY(), FLOOR(J61*365,1))</f>
        <v>1777</v>
      </c>
      <c r="S61" s="325" t="s">
        <v>62</v>
      </c>
      <c r="T61" s="191" t="str">
        <f t="shared" ref="T61:T66" si="14">IF(OR(LEFT($E61,3)="LFT",LEFT($E61,3)="NTN"), "-", IF(LEFT($J61,3)="Liq", 0.03%, 0.25%))</f>
        <v>-</v>
      </c>
      <c r="U61" s="326" t="s">
        <v>62</v>
      </c>
      <c r="V61" s="326" t="s">
        <v>1785</v>
      </c>
      <c r="W61" s="326" t="s">
        <v>62</v>
      </c>
      <c r="X61" s="327" t="s">
        <v>62</v>
      </c>
    </row>
    <row r="62" spans="1:24">
      <c r="E62" s="235" t="str">
        <f t="shared" si="12"/>
        <v>NTN-F 2029 (11.75%)</v>
      </c>
      <c r="F62" s="245" t="s">
        <v>1716</v>
      </c>
      <c r="G62" s="732" t="s">
        <v>1886</v>
      </c>
      <c r="H62" s="498" cm="1">
        <f t="array" ref="H62">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0.11750000000000001</v>
      </c>
      <c r="I62" s="738">
        <v>2029</v>
      </c>
      <c r="J62" s="731" cm="1">
        <f t="array" ref="J62">IFERROR(_xlfn._xlws.FILTER(IF(IF(IF(GetVRange("Taxas Diárias",9, "F")=$F62, GetVRange("Taxas Diárias",9, "G"))=$G62, GetVRange("Taxas Diárias",9, "I"))=$I62, GetVRange("Taxas Diárias",9, "J")),
IF(IF(IF(GetVRange("Taxas Diárias",9, "F")=$F62, GetVRange("Taxas Diárias",9, "G"))=$G62, GetVRange("Taxas Diárias",9, "I"))=$I62, GetVRange("Taxas Diárias",9, "J"))), "-")</f>
        <v>4.6097875356039406</v>
      </c>
      <c r="K62" s="248" t="s">
        <v>1694</v>
      </c>
      <c r="L62" s="250" t="s">
        <v>1775</v>
      </c>
      <c r="M62" s="245" t="s">
        <v>1675</v>
      </c>
      <c r="N62" s="250" t="s">
        <v>62</v>
      </c>
      <c r="O62" s="250" t="s">
        <v>1720</v>
      </c>
      <c r="P62" s="324" t="s">
        <v>904</v>
      </c>
      <c r="Q62" s="189" t="s">
        <v>81</v>
      </c>
      <c r="R62" s="324">
        <f t="shared" ca="1" si="13"/>
        <v>2508</v>
      </c>
      <c r="S62" s="325" t="s">
        <v>62</v>
      </c>
      <c r="T62" s="191" t="str">
        <f t="shared" si="14"/>
        <v>-</v>
      </c>
      <c r="U62" s="326" t="s">
        <v>62</v>
      </c>
      <c r="V62" s="326" t="s">
        <v>1785</v>
      </c>
      <c r="W62" s="326" t="s">
        <v>62</v>
      </c>
      <c r="X62" s="327" t="s">
        <v>62</v>
      </c>
    </row>
    <row r="63" spans="1:24">
      <c r="E63" s="235" t="str">
        <f t="shared" si="12"/>
        <v>NTN-F 2031 (11.80%)</v>
      </c>
      <c r="F63" s="245" t="s">
        <v>1716</v>
      </c>
      <c r="G63" s="732" t="s">
        <v>1886</v>
      </c>
      <c r="H63" s="498" cm="1">
        <f t="array" ref="H63">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0.11800000000000001</v>
      </c>
      <c r="I63" s="738">
        <v>2031</v>
      </c>
      <c r="J63" s="731" cm="1">
        <f t="array" ref="J63">IFERROR(_xlfn._xlws.FILTER(IF(IF(IF(GetVRange("Taxas Diárias",9, "F")=$F63, GetVRange("Taxas Diárias",9, "G"))=$G63, GetVRange("Taxas Diárias",9, "I"))=$I63, GetVRange("Taxas Diárias",9, "J")),
IF(IF(IF(GetVRange("Taxas Diárias",9, "F")=$F63, GetVRange("Taxas Diárias",9, "G"))=$G63, GetVRange("Taxas Diárias",9, "I"))=$I63, GetVRange("Taxas Diárias",9, "J"))), "-")</f>
        <v>5.535853191869017</v>
      </c>
      <c r="K63" s="248" t="s">
        <v>1694</v>
      </c>
      <c r="L63" s="250" t="s">
        <v>1775</v>
      </c>
      <c r="M63" s="245" t="s">
        <v>1675</v>
      </c>
      <c r="N63" s="250" t="s">
        <v>62</v>
      </c>
      <c r="O63" s="250" t="s">
        <v>1720</v>
      </c>
      <c r="P63" s="324" t="s">
        <v>904</v>
      </c>
      <c r="Q63" s="189" t="s">
        <v>81</v>
      </c>
      <c r="R63" s="324">
        <f t="shared" ca="1" si="13"/>
        <v>3238</v>
      </c>
      <c r="S63" s="325" t="s">
        <v>62</v>
      </c>
      <c r="T63" s="191" t="str">
        <f t="shared" si="14"/>
        <v>-</v>
      </c>
      <c r="U63" s="326" t="s">
        <v>62</v>
      </c>
      <c r="V63" s="326" t="s">
        <v>1785</v>
      </c>
      <c r="W63" s="326" t="s">
        <v>62</v>
      </c>
      <c r="X63" s="327" t="s">
        <v>62</v>
      </c>
    </row>
    <row r="64" spans="1:24">
      <c r="E64" s="235" t="str">
        <f t="shared" ca="1" si="12"/>
        <v>Títulos Bancários - 4 anos (13.35%)</v>
      </c>
      <c r="F64" s="245" t="s">
        <v>1885</v>
      </c>
      <c r="G64" s="732" t="s">
        <v>1886</v>
      </c>
      <c r="H64" s="736"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0.13350000000000001</v>
      </c>
      <c r="I64" s="246">
        <f ca="1">EDATE(TODAY(),J64*12)</f>
        <v>46298</v>
      </c>
      <c r="J64" s="739">
        <v>4</v>
      </c>
      <c r="K64" s="248" t="s">
        <v>1694</v>
      </c>
      <c r="L64" s="390" t="s">
        <v>1778</v>
      </c>
      <c r="M64" s="245" t="s">
        <v>62</v>
      </c>
      <c r="N64" s="245" t="s">
        <v>62</v>
      </c>
      <c r="O64" s="245" t="s">
        <v>961</v>
      </c>
      <c r="P64" s="324" t="s">
        <v>904</v>
      </c>
      <c r="Q64" s="189" t="s">
        <v>81</v>
      </c>
      <c r="R64" s="324">
        <f t="shared" ca="1" si="13"/>
        <v>1460</v>
      </c>
      <c r="S64" s="325" t="s">
        <v>62</v>
      </c>
      <c r="T64" s="191">
        <f t="shared" ca="1" si="14"/>
        <v>2.5000000000000001E-3</v>
      </c>
      <c r="U64" s="326" t="s">
        <v>62</v>
      </c>
      <c r="V64" s="326" t="s">
        <v>1785</v>
      </c>
      <c r="W64" s="326" t="s">
        <v>62</v>
      </c>
      <c r="X64" s="327" t="s">
        <v>62</v>
      </c>
    </row>
    <row r="65" spans="1:24">
      <c r="E65" s="235" t="str">
        <f t="shared" ca="1" si="12"/>
        <v>Títulos Bancários - 5 anos (13.65%)</v>
      </c>
      <c r="F65" s="245" t="s">
        <v>1885</v>
      </c>
      <c r="G65" s="732" t="s">
        <v>1886</v>
      </c>
      <c r="H65" s="736"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0.13650000000000001</v>
      </c>
      <c r="I65" s="246">
        <f ca="1">EDATE(TODAY(),J65*12)</f>
        <v>46663</v>
      </c>
      <c r="J65" s="739">
        <v>5</v>
      </c>
      <c r="K65" s="248" t="s">
        <v>1694</v>
      </c>
      <c r="L65" s="245" t="s">
        <v>1778</v>
      </c>
      <c r="M65" s="245" t="s">
        <v>62</v>
      </c>
      <c r="N65" s="245" t="s">
        <v>62</v>
      </c>
      <c r="O65" s="245" t="s">
        <v>961</v>
      </c>
      <c r="P65" s="324" t="s">
        <v>904</v>
      </c>
      <c r="Q65" s="189" t="s">
        <v>81</v>
      </c>
      <c r="R65" s="324">
        <f t="shared" ca="1" si="13"/>
        <v>1825</v>
      </c>
      <c r="S65" s="325" t="s">
        <v>62</v>
      </c>
      <c r="T65" s="191">
        <f t="shared" ca="1" si="14"/>
        <v>2.5000000000000001E-3</v>
      </c>
      <c r="U65" s="326" t="s">
        <v>62</v>
      </c>
      <c r="V65" s="326" t="s">
        <v>1785</v>
      </c>
      <c r="W65" s="326" t="s">
        <v>62</v>
      </c>
      <c r="X65" s="327" t="s">
        <v>62</v>
      </c>
    </row>
    <row r="66" spans="1:24">
      <c r="E66" s="235" t="str">
        <f t="shared" ca="1" si="12"/>
        <v>Títulos Bancários - 6 anos (13.85%)</v>
      </c>
      <c r="F66" s="245" t="s">
        <v>1885</v>
      </c>
      <c r="G66" s="732" t="s">
        <v>1886</v>
      </c>
      <c r="H66" s="736"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0.13850000000000001</v>
      </c>
      <c r="I66" s="246">
        <f ca="1">EDATE(TODAY(),J66*12)</f>
        <v>47029</v>
      </c>
      <c r="J66" s="739">
        <v>6</v>
      </c>
      <c r="K66" s="248" t="s">
        <v>1694</v>
      </c>
      <c r="L66" s="245" t="s">
        <v>1778</v>
      </c>
      <c r="M66" s="245" t="s">
        <v>62</v>
      </c>
      <c r="N66" s="245" t="s">
        <v>62</v>
      </c>
      <c r="O66" s="245" t="s">
        <v>961</v>
      </c>
      <c r="P66" s="324" t="s">
        <v>904</v>
      </c>
      <c r="Q66" s="189" t="s">
        <v>81</v>
      </c>
      <c r="R66" s="324">
        <f t="shared" ca="1" si="13"/>
        <v>2190</v>
      </c>
      <c r="S66" s="325" t="s">
        <v>62</v>
      </c>
      <c r="T66" s="191">
        <f t="shared" ca="1" si="14"/>
        <v>2.5000000000000001E-3</v>
      </c>
      <c r="U66" s="326" t="s">
        <v>62</v>
      </c>
      <c r="V66" s="326" t="s">
        <v>1785</v>
      </c>
      <c r="W66" s="326" t="s">
        <v>62</v>
      </c>
      <c r="X66" s="327" t="s">
        <v>62</v>
      </c>
    </row>
    <row r="67" spans="1:24" ht="5.25" customHeight="1">
      <c r="E67" s="193"/>
    </row>
    <row r="68" spans="1:24" s="181" customFormat="1">
      <c r="A68" s="195"/>
      <c r="B68" s="218" t="s">
        <v>959</v>
      </c>
      <c r="C68" s="220" t="s">
        <v>1184</v>
      </c>
      <c r="D68" s="218" t="str">
        <f>B68&amp;" "&amp;C68</f>
        <v>Pré-fixado Longa</v>
      </c>
      <c r="E68" s="186" t="s">
        <v>1726</v>
      </c>
      <c r="F68" s="186"/>
      <c r="G68" s="186"/>
      <c r="H68" s="186"/>
      <c r="I68" s="187"/>
      <c r="J68" s="187"/>
      <c r="K68" s="186"/>
      <c r="L68" s="186"/>
      <c r="M68" s="186"/>
      <c r="N68" s="186"/>
      <c r="O68" s="186"/>
      <c r="P68" s="186"/>
      <c r="Q68" s="186"/>
      <c r="R68" s="186"/>
      <c r="S68" s="186"/>
      <c r="T68" s="186"/>
      <c r="U68" s="206"/>
      <c r="V68" s="206"/>
      <c r="W68" s="206"/>
      <c r="X68" s="233"/>
    </row>
    <row r="69" spans="1:24">
      <c r="E69" s="188"/>
      <c r="F69" s="189"/>
      <c r="G69" s="189"/>
      <c r="H69" s="190"/>
      <c r="I69" s="189"/>
      <c r="J69" s="189"/>
      <c r="K69" s="191"/>
      <c r="L69" s="189"/>
      <c r="M69" s="189"/>
      <c r="N69" s="189"/>
      <c r="O69" s="189"/>
      <c r="P69" s="324"/>
      <c r="Q69" s="189"/>
      <c r="R69" s="324"/>
      <c r="S69" s="325"/>
      <c r="T69" s="191"/>
      <c r="U69" s="326"/>
      <c r="V69" s="326"/>
      <c r="W69" s="326"/>
      <c r="X69" s="327"/>
    </row>
    <row r="70" spans="1:24" s="181" customFormat="1" ht="11.25" customHeight="1">
      <c r="B70" s="218"/>
      <c r="C70" s="218"/>
      <c r="D70" s="218"/>
      <c r="I70" s="182"/>
      <c r="J70" s="182"/>
    </row>
    <row r="71" spans="1:24" s="181" customFormat="1">
      <c r="A71" s="195"/>
      <c r="B71" s="228"/>
      <c r="C71" s="218"/>
      <c r="D71" s="218"/>
      <c r="E71" s="183" t="s">
        <v>27</v>
      </c>
      <c r="F71" s="183"/>
      <c r="G71" s="183"/>
      <c r="H71" s="240"/>
      <c r="I71" s="244"/>
      <c r="J71" s="184"/>
      <c r="K71" s="183"/>
      <c r="L71" s="183"/>
      <c r="M71" s="183"/>
      <c r="N71" s="183"/>
      <c r="O71" s="183"/>
      <c r="P71" s="183"/>
      <c r="Q71" s="183"/>
      <c r="R71" s="183"/>
      <c r="S71" s="183"/>
      <c r="T71" s="183"/>
      <c r="U71" s="205"/>
      <c r="V71" s="205"/>
      <c r="W71" s="205"/>
      <c r="X71" s="232"/>
    </row>
    <row r="72" spans="1:24" s="181" customFormat="1" ht="3" customHeight="1">
      <c r="B72" s="218"/>
      <c r="C72" s="218"/>
      <c r="D72" s="218"/>
      <c r="H72" s="241"/>
      <c r="I72" s="185"/>
      <c r="J72" s="185"/>
    </row>
    <row r="73" spans="1:24" s="181" customFormat="1">
      <c r="A73" s="195"/>
      <c r="B73" s="218" t="s">
        <v>903</v>
      </c>
      <c r="C73" s="218" t="s">
        <v>904</v>
      </c>
      <c r="D73" s="218" t="str">
        <f>B73&amp;" "&amp;C73</f>
        <v>Long Only Brasil</v>
      </c>
      <c r="E73" s="186" t="s">
        <v>904</v>
      </c>
      <c r="F73" s="186"/>
      <c r="G73" s="186"/>
      <c r="H73" s="238"/>
      <c r="I73" s="243"/>
      <c r="J73" s="187"/>
      <c r="K73" s="186"/>
      <c r="L73" s="186"/>
      <c r="M73" s="186"/>
      <c r="N73" s="186"/>
      <c r="O73" s="186"/>
      <c r="P73" s="186"/>
      <c r="Q73" s="186"/>
      <c r="R73" s="186"/>
      <c r="S73" s="186"/>
      <c r="T73" s="186"/>
      <c r="U73" s="206"/>
      <c r="V73" s="206"/>
      <c r="W73" s="206"/>
      <c r="X73" s="233"/>
    </row>
    <row r="74" spans="1:24">
      <c r="E74" s="323" t="s">
        <v>1753</v>
      </c>
      <c r="F74" s="324" t="s">
        <v>1757</v>
      </c>
      <c r="G74" s="376" t="s">
        <v>62</v>
      </c>
      <c r="H74" s="377" t="s">
        <v>62</v>
      </c>
      <c r="I74" s="378" t="s">
        <v>62</v>
      </c>
      <c r="J74" s="379" t="s">
        <v>62</v>
      </c>
      <c r="K74" s="497" t="s">
        <v>1694</v>
      </c>
      <c r="L74" s="715" t="s">
        <v>1775</v>
      </c>
      <c r="M74" s="715" t="s">
        <v>1675</v>
      </c>
      <c r="N74" s="324" t="s">
        <v>62</v>
      </c>
      <c r="O74" s="324" t="s">
        <v>970</v>
      </c>
      <c r="P74" s="324" t="s">
        <v>904</v>
      </c>
      <c r="Q74" s="189" t="s">
        <v>81</v>
      </c>
      <c r="R74" s="324">
        <v>2</v>
      </c>
      <c r="S74" s="325">
        <v>3.0000000000000001E-3</v>
      </c>
      <c r="T74" s="191">
        <v>2.5000000000000001E-3</v>
      </c>
      <c r="U74" s="326" t="s">
        <v>62</v>
      </c>
      <c r="V74" s="326" t="s">
        <v>1785</v>
      </c>
      <c r="W74" s="326">
        <v>15220000000</v>
      </c>
      <c r="X74" s="327">
        <v>39784</v>
      </c>
    </row>
    <row r="75" spans="1:24">
      <c r="E75" s="493" t="s">
        <v>1830</v>
      </c>
      <c r="F75" s="494" t="s">
        <v>1021</v>
      </c>
      <c r="G75" s="376" t="s">
        <v>62</v>
      </c>
      <c r="H75" s="377" t="s">
        <v>62</v>
      </c>
      <c r="I75" s="378" t="s">
        <v>62</v>
      </c>
      <c r="J75" s="379" t="s">
        <v>62</v>
      </c>
      <c r="K75" s="325" t="s">
        <v>1020</v>
      </c>
      <c r="L75" s="715" t="s">
        <v>62</v>
      </c>
      <c r="M75" s="715" t="s">
        <v>1675</v>
      </c>
      <c r="N75" s="324" t="s">
        <v>62</v>
      </c>
      <c r="O75" s="494" t="s">
        <v>62</v>
      </c>
      <c r="P75" s="324" t="s">
        <v>904</v>
      </c>
      <c r="Q75" s="189" t="s">
        <v>81</v>
      </c>
      <c r="R75" s="324">
        <v>2</v>
      </c>
      <c r="S75" s="499" t="s">
        <v>62</v>
      </c>
      <c r="T75" s="497">
        <v>5.0000000000000001E-3</v>
      </c>
      <c r="U75" s="326" t="s">
        <v>62</v>
      </c>
      <c r="V75" s="326" t="s">
        <v>1785</v>
      </c>
      <c r="W75" s="496" t="s">
        <v>62</v>
      </c>
      <c r="X75" s="495" t="s">
        <v>62</v>
      </c>
    </row>
    <row r="76" spans="1:24" ht="5.25" customHeight="1">
      <c r="E76" s="193"/>
      <c r="H76" s="237"/>
      <c r="I76" s="242"/>
    </row>
    <row r="77" spans="1:24" s="181" customFormat="1">
      <c r="A77" s="195"/>
      <c r="B77" s="218" t="s">
        <v>31</v>
      </c>
      <c r="C77" s="218" t="s">
        <v>31</v>
      </c>
      <c r="D77" s="218" t="str">
        <f>B77&amp;" "&amp;C77</f>
        <v>Alternativos Alternativos</v>
      </c>
      <c r="E77" s="186" t="s">
        <v>31</v>
      </c>
      <c r="F77" s="186"/>
      <c r="G77" s="186"/>
      <c r="H77" s="238"/>
      <c r="I77" s="243"/>
      <c r="J77" s="187"/>
      <c r="K77" s="186"/>
      <c r="L77" s="186"/>
      <c r="M77" s="186"/>
      <c r="N77" s="186"/>
      <c r="O77" s="186"/>
      <c r="P77" s="186"/>
      <c r="Q77" s="186"/>
      <c r="R77" s="186"/>
      <c r="S77" s="186"/>
      <c r="T77" s="186"/>
      <c r="U77" s="206"/>
      <c r="V77" s="206"/>
      <c r="W77" s="206"/>
      <c r="X77" s="233"/>
    </row>
    <row r="78" spans="1:24">
      <c r="E78" s="493" t="s">
        <v>1831</v>
      </c>
      <c r="F78" s="494" t="s">
        <v>1021</v>
      </c>
      <c r="G78" s="376" t="s">
        <v>62</v>
      </c>
      <c r="H78" s="377" t="s">
        <v>62</v>
      </c>
      <c r="I78" s="378" t="s">
        <v>62</v>
      </c>
      <c r="J78" s="379" t="s">
        <v>62</v>
      </c>
      <c r="K78" s="497" t="s">
        <v>1694</v>
      </c>
      <c r="L78" s="715" t="s">
        <v>62</v>
      </c>
      <c r="M78" s="715" t="s">
        <v>1675</v>
      </c>
      <c r="N78" s="324" t="s">
        <v>62</v>
      </c>
      <c r="O78" s="494" t="s">
        <v>62</v>
      </c>
      <c r="P78" s="324" t="s">
        <v>904</v>
      </c>
      <c r="Q78" s="189" t="s">
        <v>81</v>
      </c>
      <c r="R78" s="324">
        <v>2</v>
      </c>
      <c r="S78" s="499">
        <v>0.01</v>
      </c>
      <c r="T78" s="497">
        <v>2.5000000000000001E-3</v>
      </c>
      <c r="U78" s="326" t="s">
        <v>62</v>
      </c>
      <c r="V78" s="326" t="s">
        <v>1785</v>
      </c>
      <c r="W78" s="496" t="s">
        <v>62</v>
      </c>
      <c r="X78" s="495" t="s">
        <v>62</v>
      </c>
    </row>
    <row r="79" spans="1:24" ht="5.25" customHeight="1">
      <c r="E79" s="193"/>
      <c r="H79" s="237"/>
      <c r="I79" s="242"/>
    </row>
    <row r="80" spans="1:24" s="181" customFormat="1">
      <c r="A80" s="195"/>
      <c r="B80" s="218" t="s">
        <v>27</v>
      </c>
      <c r="C80" s="218" t="s">
        <v>988</v>
      </c>
      <c r="D80" s="218" t="str">
        <f>B80&amp;" "&amp;C80</f>
        <v>Renda Variável USA</v>
      </c>
      <c r="E80" s="186" t="s">
        <v>905</v>
      </c>
      <c r="F80" s="186"/>
      <c r="G80" s="186"/>
      <c r="H80" s="238"/>
      <c r="I80" s="243"/>
      <c r="J80" s="187"/>
      <c r="K80" s="186"/>
      <c r="L80" s="186"/>
      <c r="M80" s="186"/>
      <c r="N80" s="186"/>
      <c r="O80" s="186"/>
      <c r="P80" s="186"/>
      <c r="Q80" s="186"/>
      <c r="R80" s="186"/>
      <c r="S80" s="186"/>
      <c r="T80" s="186"/>
      <c r="U80" s="206"/>
      <c r="V80" s="206"/>
      <c r="W80" s="206"/>
      <c r="X80" s="233"/>
    </row>
    <row r="81" spans="1:24">
      <c r="E81" s="323" t="s">
        <v>736</v>
      </c>
      <c r="F81" s="324" t="s">
        <v>1757</v>
      </c>
      <c r="G81" s="376" t="s">
        <v>62</v>
      </c>
      <c r="H81" s="377" t="s">
        <v>62</v>
      </c>
      <c r="I81" s="378" t="s">
        <v>62</v>
      </c>
      <c r="J81" s="379" t="s">
        <v>62</v>
      </c>
      <c r="K81" s="248" t="s">
        <v>1694</v>
      </c>
      <c r="L81" s="715" t="s">
        <v>1775</v>
      </c>
      <c r="M81" s="715" t="s">
        <v>1675</v>
      </c>
      <c r="N81" s="324" t="s">
        <v>62</v>
      </c>
      <c r="O81" s="324" t="s">
        <v>970</v>
      </c>
      <c r="P81" s="324" t="s">
        <v>904</v>
      </c>
      <c r="Q81" s="324" t="s">
        <v>82</v>
      </c>
      <c r="R81" s="324">
        <v>2</v>
      </c>
      <c r="S81" s="325">
        <v>2.3999999999999998E-3</v>
      </c>
      <c r="T81" s="191">
        <v>2.5000000000000001E-3</v>
      </c>
      <c r="U81" s="326" t="s">
        <v>62</v>
      </c>
      <c r="V81" s="326" t="s">
        <v>1785</v>
      </c>
      <c r="W81" s="326">
        <v>3010000000</v>
      </c>
      <c r="X81" s="327">
        <v>41758</v>
      </c>
    </row>
    <row r="82" spans="1:24" ht="5.25" customHeight="1">
      <c r="E82" s="193"/>
      <c r="H82" s="237"/>
      <c r="I82" s="242"/>
    </row>
    <row r="83" spans="1:24" s="181" customFormat="1">
      <c r="A83" s="195"/>
      <c r="B83" s="218" t="s">
        <v>27</v>
      </c>
      <c r="C83" s="218" t="s">
        <v>908</v>
      </c>
      <c r="D83" s="218" t="str">
        <f>B83&amp;" "&amp;C83</f>
        <v>Renda Variável China</v>
      </c>
      <c r="E83" s="186" t="s">
        <v>908</v>
      </c>
      <c r="F83" s="186"/>
      <c r="G83" s="186"/>
      <c r="H83" s="238"/>
      <c r="I83" s="243"/>
      <c r="J83" s="187"/>
      <c r="K83" s="186"/>
      <c r="L83" s="186"/>
      <c r="M83" s="186"/>
      <c r="N83" s="186"/>
      <c r="O83" s="186"/>
      <c r="P83" s="186"/>
      <c r="Q83" s="186"/>
      <c r="R83" s="186"/>
      <c r="S83" s="186"/>
      <c r="T83" s="186"/>
      <c r="U83" s="206"/>
      <c r="V83" s="206"/>
      <c r="W83" s="206"/>
      <c r="X83" s="233"/>
    </row>
    <row r="84" spans="1:24">
      <c r="E84" s="323" t="s">
        <v>1754</v>
      </c>
      <c r="F84" s="324" t="s">
        <v>1757</v>
      </c>
      <c r="G84" s="376" t="s">
        <v>62</v>
      </c>
      <c r="H84" s="377" t="s">
        <v>62</v>
      </c>
      <c r="I84" s="378" t="s">
        <v>62</v>
      </c>
      <c r="J84" s="379" t="s">
        <v>62</v>
      </c>
      <c r="K84" s="248" t="s">
        <v>1694</v>
      </c>
      <c r="L84" s="715" t="s">
        <v>62</v>
      </c>
      <c r="M84" s="715" t="s">
        <v>1675</v>
      </c>
      <c r="N84" s="324" t="s">
        <v>62</v>
      </c>
      <c r="O84" s="324" t="s">
        <v>970</v>
      </c>
      <c r="P84" s="324" t="s">
        <v>904</v>
      </c>
      <c r="Q84" s="189" t="s">
        <v>81</v>
      </c>
      <c r="R84" s="324">
        <v>2</v>
      </c>
      <c r="S84" s="325">
        <v>8.8999999999999999E-3</v>
      </c>
      <c r="T84" s="191">
        <v>2.5000000000000001E-3</v>
      </c>
      <c r="U84" s="326" t="s">
        <v>62</v>
      </c>
      <c r="V84" s="326" t="s">
        <v>1785</v>
      </c>
      <c r="W84" s="326">
        <v>484000000</v>
      </c>
      <c r="X84" s="327">
        <v>44186</v>
      </c>
    </row>
    <row r="85" spans="1:24" ht="5.25" customHeight="1">
      <c r="E85" s="193"/>
      <c r="H85" s="237"/>
      <c r="I85" s="242"/>
    </row>
    <row r="86" spans="1:24" s="181" customFormat="1">
      <c r="A86" s="195"/>
      <c r="B86" s="218" t="s">
        <v>27</v>
      </c>
      <c r="C86" s="218" t="s">
        <v>909</v>
      </c>
      <c r="D86" s="218" t="str">
        <f>B86&amp;" "&amp;C86</f>
        <v>Renda Variável Europa</v>
      </c>
      <c r="E86" s="186" t="s">
        <v>909</v>
      </c>
      <c r="F86" s="186"/>
      <c r="G86" s="186"/>
      <c r="H86" s="238"/>
      <c r="I86" s="243"/>
      <c r="J86" s="187"/>
      <c r="K86" s="186"/>
      <c r="L86" s="186"/>
      <c r="M86" s="186"/>
      <c r="N86" s="186"/>
      <c r="O86" s="186"/>
      <c r="P86" s="186"/>
      <c r="Q86" s="186"/>
      <c r="R86" s="186"/>
      <c r="S86" s="186"/>
      <c r="T86" s="186"/>
      <c r="U86" s="206"/>
      <c r="V86" s="206"/>
      <c r="W86" s="206"/>
      <c r="X86" s="233"/>
    </row>
    <row r="87" spans="1:24">
      <c r="E87" s="323" t="s">
        <v>1755</v>
      </c>
      <c r="F87" s="324" t="s">
        <v>1757</v>
      </c>
      <c r="G87" s="376" t="s">
        <v>62</v>
      </c>
      <c r="H87" s="377" t="s">
        <v>62</v>
      </c>
      <c r="I87" s="378" t="s">
        <v>62</v>
      </c>
      <c r="J87" s="379" t="s">
        <v>62</v>
      </c>
      <c r="K87" s="248" t="s">
        <v>1694</v>
      </c>
      <c r="L87" s="715" t="s">
        <v>62</v>
      </c>
      <c r="M87" s="715" t="s">
        <v>1675</v>
      </c>
      <c r="N87" s="324" t="s">
        <v>62</v>
      </c>
      <c r="O87" s="324" t="s">
        <v>970</v>
      </c>
      <c r="P87" s="324" t="s">
        <v>904</v>
      </c>
      <c r="Q87" s="189" t="s">
        <v>81</v>
      </c>
      <c r="R87" s="324">
        <v>2</v>
      </c>
      <c r="S87" s="325">
        <v>3.8999999999999998E-3</v>
      </c>
      <c r="T87" s="191">
        <v>2.5000000000000001E-3</v>
      </c>
      <c r="U87" s="326" t="s">
        <v>62</v>
      </c>
      <c r="V87" s="326" t="s">
        <v>1785</v>
      </c>
      <c r="W87" s="326">
        <v>45310000</v>
      </c>
      <c r="X87" s="327">
        <v>44215</v>
      </c>
    </row>
    <row r="88" spans="1:24" ht="5.25" customHeight="1">
      <c r="E88" s="193"/>
      <c r="H88" s="237"/>
      <c r="I88" s="242"/>
    </row>
    <row r="89" spans="1:24" s="181" customFormat="1">
      <c r="A89" s="195"/>
      <c r="B89" s="218" t="s">
        <v>27</v>
      </c>
      <c r="C89" s="218" t="s">
        <v>907</v>
      </c>
      <c r="D89" s="218" t="str">
        <f>B89&amp;" "&amp;C89</f>
        <v>Renda Variável Global</v>
      </c>
      <c r="E89" s="186" t="s">
        <v>907</v>
      </c>
      <c r="F89" s="186"/>
      <c r="G89" s="186"/>
      <c r="H89" s="238"/>
      <c r="I89" s="243"/>
      <c r="J89" s="187"/>
      <c r="K89" s="186"/>
      <c r="L89" s="186"/>
      <c r="M89" s="186"/>
      <c r="N89" s="186"/>
      <c r="O89" s="186"/>
      <c r="P89" s="186"/>
      <c r="Q89" s="186"/>
      <c r="R89" s="186"/>
      <c r="S89" s="186"/>
      <c r="T89" s="186"/>
      <c r="U89" s="206"/>
      <c r="V89" s="206"/>
      <c r="W89" s="206"/>
      <c r="X89" s="233"/>
    </row>
    <row r="90" spans="1:24">
      <c r="E90" s="323" t="s">
        <v>1756</v>
      </c>
      <c r="F90" s="324" t="s">
        <v>1757</v>
      </c>
      <c r="G90" s="376" t="s">
        <v>62</v>
      </c>
      <c r="H90" s="377" t="s">
        <v>62</v>
      </c>
      <c r="I90" s="378" t="s">
        <v>62</v>
      </c>
      <c r="J90" s="379" t="s">
        <v>62</v>
      </c>
      <c r="K90" s="248" t="s">
        <v>1694</v>
      </c>
      <c r="L90" s="715" t="s">
        <v>62</v>
      </c>
      <c r="M90" s="715" t="s">
        <v>1675</v>
      </c>
      <c r="N90" s="324" t="s">
        <v>62</v>
      </c>
      <c r="O90" s="324" t="s">
        <v>970</v>
      </c>
      <c r="P90" s="324" t="s">
        <v>904</v>
      </c>
      <c r="Q90" s="189" t="s">
        <v>81</v>
      </c>
      <c r="R90" s="324">
        <v>2</v>
      </c>
      <c r="S90" s="325">
        <v>3.8E-3</v>
      </c>
      <c r="T90" s="191">
        <v>2.5000000000000001E-3</v>
      </c>
      <c r="U90" s="326" t="s">
        <v>62</v>
      </c>
      <c r="V90" s="326" t="s">
        <v>1785</v>
      </c>
      <c r="W90" s="326">
        <v>50720000</v>
      </c>
      <c r="X90" s="327">
        <v>44489</v>
      </c>
    </row>
    <row r="91" spans="1:24" ht="5.25" customHeight="1">
      <c r="E91" s="193"/>
      <c r="H91" s="237"/>
      <c r="I91" s="242"/>
    </row>
    <row r="92" spans="1:24" s="181" customFormat="1">
      <c r="A92" s="195"/>
      <c r="B92" s="218" t="s">
        <v>27</v>
      </c>
      <c r="C92" s="218" t="s">
        <v>994</v>
      </c>
      <c r="D92" s="218" t="str">
        <f>B92&amp;" "&amp;C92</f>
        <v>Renda Variável EM</v>
      </c>
      <c r="E92" s="186" t="s">
        <v>994</v>
      </c>
      <c r="F92" s="186"/>
      <c r="G92" s="186"/>
      <c r="H92" s="238"/>
      <c r="I92" s="243"/>
      <c r="J92" s="187"/>
      <c r="K92" s="186"/>
      <c r="L92" s="186"/>
      <c r="M92" s="186"/>
      <c r="N92" s="186"/>
      <c r="O92" s="186"/>
      <c r="P92" s="186"/>
      <c r="Q92" s="186"/>
      <c r="R92" s="186"/>
      <c r="S92" s="186"/>
      <c r="T92" s="186"/>
      <c r="U92" s="206"/>
      <c r="V92" s="206"/>
      <c r="W92" s="206"/>
      <c r="X92" s="233"/>
    </row>
    <row r="93" spans="1:24">
      <c r="E93" s="323" t="s">
        <v>1758</v>
      </c>
      <c r="F93" s="324" t="s">
        <v>1757</v>
      </c>
      <c r="G93" s="376" t="s">
        <v>62</v>
      </c>
      <c r="H93" s="377" t="s">
        <v>62</v>
      </c>
      <c r="I93" s="378" t="s">
        <v>62</v>
      </c>
      <c r="J93" s="379" t="s">
        <v>62</v>
      </c>
      <c r="K93" s="248" t="s">
        <v>1694</v>
      </c>
      <c r="L93" s="715" t="s">
        <v>62</v>
      </c>
      <c r="M93" s="715" t="s">
        <v>1675</v>
      </c>
      <c r="N93" s="324" t="s">
        <v>62</v>
      </c>
      <c r="O93" s="324" t="s">
        <v>970</v>
      </c>
      <c r="P93" s="324" t="s">
        <v>904</v>
      </c>
      <c r="Q93" s="189" t="s">
        <v>81</v>
      </c>
      <c r="R93" s="324">
        <v>2</v>
      </c>
      <c r="S93" s="325">
        <v>0.01</v>
      </c>
      <c r="T93" s="191">
        <v>2.5000000000000001E-3</v>
      </c>
      <c r="U93" s="326" t="s">
        <v>62</v>
      </c>
      <c r="V93" s="326" t="s">
        <v>1785</v>
      </c>
      <c r="W93" s="326">
        <v>13540000</v>
      </c>
      <c r="X93" s="327">
        <v>44375</v>
      </c>
    </row>
    <row r="94" spans="1:24" ht="5.25" customHeight="1">
      <c r="E94" s="193"/>
      <c r="H94" s="237"/>
      <c r="I94" s="242"/>
    </row>
    <row r="95" spans="1:24" s="181" customFormat="1" ht="11.25" customHeight="1">
      <c r="B95" s="218"/>
      <c r="C95" s="218"/>
      <c r="D95" s="218"/>
      <c r="I95" s="182"/>
      <c r="J95" s="182"/>
    </row>
    <row r="96" spans="1:24">
      <c r="B96" s="228" t="s">
        <v>1698</v>
      </c>
      <c r="C96" s="228"/>
    </row>
  </sheetData>
  <mergeCells count="1">
    <mergeCell ref="E2:H3"/>
  </mergeCells>
  <conditionalFormatting sqref="E32:O32">
    <cfRule type="expression" dxfId="290" priority="191">
      <formula>AND(E32&lt;&gt;"",#REF!="",OR(COLUMN(E32)=COLUMN(#REF!),COLUMN(E32)=COLUMN(#REF!)))</formula>
    </cfRule>
  </conditionalFormatting>
  <conditionalFormatting sqref="E43:O43">
    <cfRule type="expression" dxfId="289" priority="190">
      <formula>AND(E43&lt;&gt;"",#REF!="",OR(COLUMN(E43)=COLUMN(#REF!),COLUMN(E43)=COLUMN(#REF!)))</formula>
    </cfRule>
  </conditionalFormatting>
  <conditionalFormatting sqref="E88:K89 E91:K91 E90:F90 K90 E59:O59 E76:O76 E82:O82 E85:O85 E94:O94 L88:O91 E79:O79">
    <cfRule type="expression" dxfId="288" priority="189">
      <formula>AND(E59&lt;&gt;"",#REF!="",OR(COLUMN(E59)=COLUMN(#REF!),COLUMN(E59)=COLUMN(#REF!)))</formula>
    </cfRule>
  </conditionalFormatting>
  <conditionalFormatting sqref="J38:J42 J47:J49 E69:G69 E67:G67 F13:G13 F12:H12 I12:K13 J14:K16 K40:K42 K38 J37:K37 F39:K39 L37:L42 L69:O69 I67:M67 N61:O67 L12:M20 N11:O20 L25:O31 M34:O42 N45:O49 N54:O58 F14:I20 L74:O75 F78:O78 L81:O81 L84:O84 L87:O87 L90:O90 L93:O93 E25:K25 K26:K27 F26:J28 H12:H20 G29:K31 G37:H42 G47:H49 F34:L36 H45:J46 H54:K58 H61:K66 E54:E58 E61:E66 E45:E49 E34:E42 E25:E31 E11:E20">
    <cfRule type="expression" dxfId="287" priority="188">
      <formula>AND(E11&lt;&gt;"",#REF!="",OR(COLUMN(E11)=COLUMN(#REF!),COLUMN(E11)=COLUMN(#REF!)))</formula>
    </cfRule>
  </conditionalFormatting>
  <conditionalFormatting sqref="J69:K69 G45:G46 K45:K49 J18:K18 J17 J19:J20 G61:G66">
    <cfRule type="expression" dxfId="286" priority="185">
      <formula>AND(G17&lt;&gt;"",#REF!="",OR(COLUMN(G17)=COLUMN(#REF!),COLUMN(G17)=COLUMN(#REF!)))</formula>
    </cfRule>
  </conditionalFormatting>
  <conditionalFormatting sqref="I69">
    <cfRule type="expression" dxfId="285" priority="172">
      <formula>AND(I69&lt;&gt;"",#REF!="",OR(COLUMN(I69)=COLUMN(#REF!),COLUMN(I69)=COLUMN(#REF!)))</formula>
    </cfRule>
  </conditionalFormatting>
  <conditionalFormatting sqref="F45:F46">
    <cfRule type="expression" dxfId="284" priority="170">
      <formula>AND(F45&lt;&gt;"",#REF!="",OR(COLUMN(F45)=COLUMN(#REF!),COLUMN(F45)=COLUMN(#REF!)))</formula>
    </cfRule>
  </conditionalFormatting>
  <conditionalFormatting sqref="F54:F55">
    <cfRule type="expression" dxfId="283" priority="169">
      <formula>AND(F54&lt;&gt;"",#REF!="",OR(COLUMN(F54)=COLUMN(#REF!),COLUMN(F54)=COLUMN(#REF!)))</formula>
    </cfRule>
  </conditionalFormatting>
  <conditionalFormatting sqref="F61:F63">
    <cfRule type="expression" dxfId="282" priority="168">
      <formula>AND(F61&lt;&gt;"",#REF!="",OR(COLUMN(F61)=COLUMN(#REF!),COLUMN(F61)=COLUMN(#REF!)))</formula>
    </cfRule>
  </conditionalFormatting>
  <conditionalFormatting sqref="F29:F31">
    <cfRule type="expression" dxfId="281" priority="156">
      <formula>AND(F29&lt;&gt;"",#REF!="",OR(COLUMN(F29)=COLUMN(#REF!),COLUMN(F29)=COLUMN(#REF!)))</formula>
    </cfRule>
  </conditionalFormatting>
  <conditionalFormatting sqref="F39">
    <cfRule type="expression" dxfId="280" priority="155">
      <formula>AND(F39&lt;&gt;"",#REF!="",OR(COLUMN(F39)=COLUMN(#REF!),COLUMN(F39)=COLUMN(#REF!)))</formula>
    </cfRule>
  </conditionalFormatting>
  <conditionalFormatting sqref="F37:F39">
    <cfRule type="expression" dxfId="279" priority="153">
      <formula>AND(F37&lt;&gt;"",#REF!="",OR(COLUMN(F37)=COLUMN(#REF!),COLUMN(F37)=COLUMN(#REF!)))</formula>
    </cfRule>
  </conditionalFormatting>
  <conditionalFormatting sqref="F40:F42">
    <cfRule type="expression" dxfId="278" priority="152">
      <formula>AND(F40&lt;&gt;"",#REF!="",OR(COLUMN(F40)=COLUMN(#REF!),COLUMN(F40)=COLUMN(#REF!)))</formula>
    </cfRule>
  </conditionalFormatting>
  <conditionalFormatting sqref="I37:I42">
    <cfRule type="expression" dxfId="277" priority="151">
      <formula>AND(I37&lt;&gt;"",#REF!="",OR(COLUMN(I37)=COLUMN(#REF!),COLUMN(I37)=COLUMN(#REF!)))</formula>
    </cfRule>
  </conditionalFormatting>
  <conditionalFormatting sqref="F47:F49">
    <cfRule type="expression" dxfId="276" priority="150">
      <formula>AND(F47&lt;&gt;"",#REF!="",OR(COLUMN(F47)=COLUMN(#REF!),COLUMN(F47)=COLUMN(#REF!)))</formula>
    </cfRule>
  </conditionalFormatting>
  <conditionalFormatting sqref="I47:I49">
    <cfRule type="expression" dxfId="275" priority="149">
      <formula>AND(I47&lt;&gt;"",#REF!="",OR(COLUMN(I47)=COLUMN(#REF!),COLUMN(I47)=COLUMN(#REF!)))</formula>
    </cfRule>
  </conditionalFormatting>
  <conditionalFormatting sqref="F56">
    <cfRule type="expression" dxfId="274" priority="148">
      <formula>AND(F56&lt;&gt;"",#REF!="",OR(COLUMN(F56)=COLUMN(#REF!),COLUMN(F56)=COLUMN(#REF!)))</formula>
    </cfRule>
  </conditionalFormatting>
  <conditionalFormatting sqref="F57">
    <cfRule type="expression" dxfId="273" priority="147">
      <formula>AND(F57&lt;&gt;"",#REF!="",OR(COLUMN(F57)=COLUMN(#REF!),COLUMN(F57)=COLUMN(#REF!)))</formula>
    </cfRule>
  </conditionalFormatting>
  <conditionalFormatting sqref="F58">
    <cfRule type="expression" dxfId="272" priority="146">
      <formula>AND(F58&lt;&gt;"",#REF!="",OR(COLUMN(F58)=COLUMN(#REF!),COLUMN(F58)=COLUMN(#REF!)))</formula>
    </cfRule>
  </conditionalFormatting>
  <conditionalFormatting sqref="I56:I58">
    <cfRule type="expression" dxfId="271" priority="143">
      <formula>AND(I56&lt;&gt;"",#REF!="",OR(COLUMN(I56)=COLUMN(#REF!),COLUMN(I56)=COLUMN(#REF!)))</formula>
    </cfRule>
  </conditionalFormatting>
  <conditionalFormatting sqref="F64">
    <cfRule type="expression" dxfId="270" priority="142">
      <formula>AND(F64&lt;&gt;"",#REF!="",OR(COLUMN(F64)=COLUMN(#REF!),COLUMN(F64)=COLUMN(#REF!)))</formula>
    </cfRule>
  </conditionalFormatting>
  <conditionalFormatting sqref="F65">
    <cfRule type="expression" dxfId="269" priority="141">
      <formula>AND(F65&lt;&gt;"",#REF!="",OR(COLUMN(F65)=COLUMN(#REF!),COLUMN(F65)=COLUMN(#REF!)))</formula>
    </cfRule>
  </conditionalFormatting>
  <conditionalFormatting sqref="F66">
    <cfRule type="expression" dxfId="268" priority="140">
      <formula>AND(F66&lt;&gt;"",#REF!="",OR(COLUMN(F66)=COLUMN(#REF!),COLUMN(F66)=COLUMN(#REF!)))</formula>
    </cfRule>
  </conditionalFormatting>
  <conditionalFormatting sqref="I64:I66">
    <cfRule type="expression" dxfId="267" priority="139">
      <formula>AND(I64&lt;&gt;"",#REF!="",OR(COLUMN(I64)=COLUMN(#REF!),COLUMN(I64)=COLUMN(#REF!)))</formula>
    </cfRule>
  </conditionalFormatting>
  <conditionalFormatting sqref="K20">
    <cfRule type="expression" dxfId="266" priority="135">
      <formula>AND(K20&lt;&gt;"",#REF!="",OR(COLUMN(K20)=COLUMN(#REF!),COLUMN(K20)=COLUMN(#REF!)))</formula>
    </cfRule>
  </conditionalFormatting>
  <conditionalFormatting sqref="K17">
    <cfRule type="expression" dxfId="265" priority="134">
      <formula>AND(K17&lt;&gt;"",#REF!="",OR(COLUMN(K17)=COLUMN(#REF!),COLUMN(K17)=COLUMN(#REF!)))</formula>
    </cfRule>
  </conditionalFormatting>
  <conditionalFormatting sqref="K19">
    <cfRule type="expression" dxfId="264" priority="133">
      <formula>AND(K19&lt;&gt;"",#REF!="",OR(COLUMN(K19)=COLUMN(#REF!),COLUMN(K19)=COLUMN(#REF!)))</formula>
    </cfRule>
  </conditionalFormatting>
  <conditionalFormatting sqref="K28">
    <cfRule type="expression" dxfId="263" priority="132">
      <formula>AND(K28&lt;&gt;"",#REF!="",OR(COLUMN(K28)=COLUMN(#REF!),COLUMN(K28)=COLUMN(#REF!)))</formula>
    </cfRule>
  </conditionalFormatting>
  <conditionalFormatting sqref="E81 E84 E87 E90 H81:K81 H84:K84 H87:K87 H90:K90 H74:K75 E74:E75">
    <cfRule type="expression" dxfId="262" priority="121">
      <formula>AND(E74&lt;&gt;"",#REF!="",OR(COLUMN(E74)=COLUMN(#REF!),COLUMN(E74)=COLUMN(#REF!)))</formula>
    </cfRule>
  </conditionalFormatting>
  <conditionalFormatting sqref="F74:F75">
    <cfRule type="expression" dxfId="261" priority="119">
      <formula>AND(F74&lt;&gt;"",#REF!="",OR(COLUMN(F74)=COLUMN(#REF!),COLUMN(F74)=COLUMN(#REF!)))</formula>
    </cfRule>
  </conditionalFormatting>
  <conditionalFormatting sqref="G74:G75">
    <cfRule type="expression" dxfId="260" priority="114">
      <formula>AND(G74&lt;&gt;"",#REF!="",OR(COLUMN(G74)=COLUMN(#REF!),COLUMN(G74)=COLUMN(#REF!)))</formula>
    </cfRule>
  </conditionalFormatting>
  <conditionalFormatting sqref="F81">
    <cfRule type="expression" dxfId="259" priority="101">
      <formula>AND(F81&lt;&gt;"",#REF!="",OR(COLUMN(F81)=COLUMN(#REF!),COLUMN(F81)=COLUMN(#REF!)))</formula>
    </cfRule>
  </conditionalFormatting>
  <conditionalFormatting sqref="F84">
    <cfRule type="expression" dxfId="258" priority="100">
      <formula>AND(F84&lt;&gt;"",#REF!="",OR(COLUMN(F84)=COLUMN(#REF!),COLUMN(F84)=COLUMN(#REF!)))</formula>
    </cfRule>
  </conditionalFormatting>
  <conditionalFormatting sqref="F90">
    <cfRule type="expression" dxfId="257" priority="99">
      <formula>AND(F90&lt;&gt;"",#REF!="",OR(COLUMN(F90)=COLUMN(#REF!),COLUMN(F90)=COLUMN(#REF!)))</formula>
    </cfRule>
  </conditionalFormatting>
  <conditionalFormatting sqref="F87">
    <cfRule type="expression" dxfId="256" priority="98">
      <formula>AND(F87&lt;&gt;"",#REF!="",OR(COLUMN(F87)=COLUMN(#REF!),COLUMN(F87)=COLUMN(#REF!)))</formula>
    </cfRule>
  </conditionalFormatting>
  <conditionalFormatting sqref="K93 E93">
    <cfRule type="expression" dxfId="255" priority="59">
      <formula>AND(E93&lt;&gt;"",#REF!="",OR(COLUMN(E93)=COLUMN(#REF!),COLUMN(E93)=COLUMN(#REF!)))</formula>
    </cfRule>
  </conditionalFormatting>
  <conditionalFormatting sqref="F93">
    <cfRule type="expression" dxfId="254" priority="57">
      <formula>AND(F93&lt;&gt;"",#REF!="",OR(COLUMN(F93)=COLUMN(#REF!),COLUMN(F93)=COLUMN(#REF!)))</formula>
    </cfRule>
  </conditionalFormatting>
  <conditionalFormatting sqref="G81">
    <cfRule type="expression" dxfId="253" priority="55">
      <formula>AND(G81&lt;&gt;"",#REF!="",OR(COLUMN(G81)=COLUMN(#REF!),COLUMN(G81)=COLUMN(#REF!)))</formula>
    </cfRule>
  </conditionalFormatting>
  <conditionalFormatting sqref="G84">
    <cfRule type="expression" dxfId="252" priority="54">
      <formula>AND(G84&lt;&gt;"",#REF!="",OR(COLUMN(G84)=COLUMN(#REF!),COLUMN(G84)=COLUMN(#REF!)))</formula>
    </cfRule>
  </conditionalFormatting>
  <conditionalFormatting sqref="G87">
    <cfRule type="expression" dxfId="251" priority="53">
      <formula>AND(G87&lt;&gt;"",#REF!="",OR(COLUMN(G87)=COLUMN(#REF!),COLUMN(G87)=COLUMN(#REF!)))</formula>
    </cfRule>
  </conditionalFormatting>
  <conditionalFormatting sqref="G90">
    <cfRule type="expression" dxfId="250" priority="52">
      <formula>AND(G90&lt;&gt;"",#REF!="",OR(COLUMN(G90)=COLUMN(#REF!),COLUMN(G90)=COLUMN(#REF!)))</formula>
    </cfRule>
  </conditionalFormatting>
  <conditionalFormatting sqref="H93:J93">
    <cfRule type="expression" dxfId="249" priority="51">
      <formula>AND(H93&lt;&gt;"",#REF!="",OR(COLUMN(H93)=COLUMN(#REF!),COLUMN(H93)=COLUMN(#REF!)))</formula>
    </cfRule>
  </conditionalFormatting>
  <conditionalFormatting sqref="G93">
    <cfRule type="expression" dxfId="248" priority="50">
      <formula>AND(G93&lt;&gt;"",#REF!="",OR(COLUMN(G93)=COLUMN(#REF!),COLUMN(G93)=COLUMN(#REF!)))</formula>
    </cfRule>
  </conditionalFormatting>
  <conditionalFormatting sqref="H11:K12">
    <cfRule type="expression" dxfId="247" priority="49">
      <formula>AND(H11&lt;&gt;"",#REF!="",OR(COLUMN(H11)=COLUMN(#REF!),COLUMN(H11)=COLUMN(#REF!)))</formula>
    </cfRule>
  </conditionalFormatting>
  <conditionalFormatting sqref="F11:F12">
    <cfRule type="expression" dxfId="246" priority="48">
      <formula>AND(F11&lt;&gt;"",#REF!="",OR(COLUMN(F11)=COLUMN(#REF!),COLUMN(F11)=COLUMN(#REF!)))</formula>
    </cfRule>
  </conditionalFormatting>
  <conditionalFormatting sqref="G11:G12">
    <cfRule type="expression" dxfId="245" priority="45">
      <formula>AND(G11&lt;&gt;"",#REF!="",OR(COLUMN(G11)=COLUMN(#REF!),COLUMN(G11)=COLUMN(#REF!)))</formula>
    </cfRule>
  </conditionalFormatting>
  <conditionalFormatting sqref="M11:N12">
    <cfRule type="expression" dxfId="244" priority="20">
      <formula>AND(M11&lt;&gt;"",#REF!="",OR(COLUMN(M11)=COLUMN(#REF!),COLUMN(M11)=COLUMN(#REF!)))</formula>
    </cfRule>
  </conditionalFormatting>
  <conditionalFormatting sqref="L56:L58">
    <cfRule type="expression" dxfId="243" priority="17">
      <formula>AND(L56&lt;&gt;"",#REF!="",OR(COLUMN(L56)=COLUMN(#REF!),COLUMN(L56)=COLUMN(#REF!)))</formula>
    </cfRule>
  </conditionalFormatting>
  <conditionalFormatting sqref="L54:L55">
    <cfRule type="expression" dxfId="242" priority="15">
      <formula>AND(L54&lt;&gt;"",#REF!="",OR(COLUMN(L54)=COLUMN(#REF!),COLUMN(L54)=COLUMN(#REF!)))</formula>
    </cfRule>
  </conditionalFormatting>
  <conditionalFormatting sqref="L61:L63">
    <cfRule type="expression" dxfId="241" priority="14">
      <formula>AND(L61&lt;&gt;"",#REF!="",OR(COLUMN(L61)=COLUMN(#REF!),COLUMN(L61)=COLUMN(#REF!)))</formula>
    </cfRule>
  </conditionalFormatting>
  <conditionalFormatting sqref="L64:L66">
    <cfRule type="expression" dxfId="240" priority="13">
      <formula>AND(L64&lt;&gt;"",#REF!="",OR(COLUMN(L64)=COLUMN(#REF!),COLUMN(L64)=COLUMN(#REF!)))</formula>
    </cfRule>
  </conditionalFormatting>
  <conditionalFormatting sqref="L11:L12">
    <cfRule type="expression" dxfId="239" priority="12">
      <formula>AND(L11&lt;&gt;"",#REF!="",OR(COLUMN(L11)=COLUMN(#REF!),COLUMN(L11)=COLUMN(#REF!)))</formula>
    </cfRule>
  </conditionalFormatting>
  <conditionalFormatting sqref="L45:L46">
    <cfRule type="expression" dxfId="238" priority="11">
      <formula>AND(L45&lt;&gt;"",#REF!="",OR(COLUMN(L45)=COLUMN(#REF!),COLUMN(L45)=COLUMN(#REF!)))</formula>
    </cfRule>
  </conditionalFormatting>
  <conditionalFormatting sqref="L47:L49">
    <cfRule type="expression" dxfId="237" priority="10">
      <formula>AND(L47&lt;&gt;"",#REF!="",OR(COLUMN(L47)=COLUMN(#REF!),COLUMN(L47)=COLUMN(#REF!)))</formula>
    </cfRule>
  </conditionalFormatting>
  <conditionalFormatting sqref="M45:N49">
    <cfRule type="expression" dxfId="236" priority="9">
      <formula>AND(M45&lt;&gt;"",#REF!="",OR(COLUMN(M45)=COLUMN(#REF!),COLUMN(M45)=COLUMN(#REF!)))</formula>
    </cfRule>
  </conditionalFormatting>
  <conditionalFormatting sqref="M54:N58">
    <cfRule type="expression" dxfId="235" priority="8">
      <formula>AND(M54&lt;&gt;"",#REF!="",OR(COLUMN(M54)=COLUMN(#REF!),COLUMN(M54)=COLUMN(#REF!)))</formula>
    </cfRule>
  </conditionalFormatting>
  <conditionalFormatting sqref="M61:N66">
    <cfRule type="expression" dxfId="234" priority="7">
      <formula>AND(M61&lt;&gt;"",#REF!="",OR(COLUMN(M61)=COLUMN(#REF!),COLUMN(M61)=COLUMN(#REF!)))</formula>
    </cfRule>
  </conditionalFormatting>
  <conditionalFormatting sqref="E78">
    <cfRule type="expression" dxfId="233" priority="2">
      <formula>AND(E78&lt;&gt;"",#REF!="",OR(COLUMN(E78)=COLUMN(#REF!),COLUMN(E78)=COLUMN(#REF!)))</formula>
    </cfRule>
  </conditionalFormatting>
  <conditionalFormatting sqref="G54:G58">
    <cfRule type="expression" dxfId="232" priority="1">
      <formula>AND(G54&lt;&gt;"",#REF!="",OR(COLUMN(G54)=COLUMN(#REF!),COLUMN(G54)=COLUMN(#REF!)))</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3"/>
  </sheetPr>
  <dimension ref="B1:K50"/>
  <sheetViews>
    <sheetView showGridLines="0" zoomScale="85" zoomScaleNormal="85" workbookViewId="0">
      <selection activeCell="H29" sqref="H29"/>
    </sheetView>
  </sheetViews>
  <sheetFormatPr defaultColWidth="10.69921875" defaultRowHeight="15"/>
  <cols>
    <col min="1" max="1" width="1.69921875" style="718" customWidth="1"/>
    <col min="2" max="2" width="7.8984375" style="220" hidden="1" customWidth="1"/>
    <col min="3" max="3" width="10.69921875" style="220" hidden="1" customWidth="1"/>
    <col min="4" max="4" width="9.59765625" style="220" hidden="1" customWidth="1"/>
    <col min="5" max="5" width="29" style="718" customWidth="1"/>
    <col min="6" max="6" width="9.69921875" style="719" customWidth="1"/>
    <col min="7" max="7" width="7.59765625" style="719" customWidth="1"/>
    <col min="8" max="8" width="9.796875" style="719" customWidth="1"/>
    <col min="9" max="9" width="9.19921875" style="720" customWidth="1"/>
    <col min="10" max="10" width="11.09765625" style="720" customWidth="1"/>
    <col min="11" max="11" width="9.796875" style="719" customWidth="1"/>
    <col min="12" max="16384" width="10.69921875" style="718"/>
  </cols>
  <sheetData>
    <row r="1" spans="2:11" ht="5.0999999999999996" customHeight="1"/>
    <row r="2" spans="2:11" s="207" customFormat="1" ht="31.5" customHeight="1">
      <c r="B2" s="221"/>
      <c r="C2" s="221"/>
      <c r="D2" s="221"/>
      <c r="E2" s="769" t="s">
        <v>1883</v>
      </c>
      <c r="F2" s="770"/>
      <c r="G2" s="770"/>
      <c r="H2" s="770"/>
      <c r="I2" s="770"/>
      <c r="J2" s="721"/>
      <c r="K2" s="721"/>
    </row>
    <row r="3" spans="2:11" s="143" customFormat="1" ht="17.25" customHeight="1">
      <c r="B3" s="222"/>
      <c r="C3" s="222"/>
      <c r="D3" s="222"/>
      <c r="E3" s="769"/>
      <c r="F3" s="770"/>
      <c r="G3" s="770"/>
      <c r="H3" s="770"/>
      <c r="I3" s="770"/>
      <c r="J3" s="721"/>
      <c r="K3" s="721"/>
    </row>
    <row r="4" spans="2:11" s="207" customFormat="1" ht="5.25" customHeight="1">
      <c r="B4" s="221"/>
      <c r="C4" s="221"/>
      <c r="D4" s="221"/>
      <c r="F4" s="722"/>
      <c r="G4" s="722"/>
      <c r="H4" s="722"/>
      <c r="I4" s="721"/>
      <c r="J4" s="721"/>
      <c r="K4" s="722"/>
    </row>
    <row r="5" spans="2:11" s="179" customFormat="1" ht="5.25" customHeight="1">
      <c r="B5" s="59"/>
      <c r="C5" s="59"/>
      <c r="D5" s="59"/>
      <c r="F5" s="723"/>
      <c r="G5" s="723"/>
      <c r="H5" s="723"/>
      <c r="I5" s="724"/>
      <c r="J5" s="724"/>
      <c r="K5" s="723"/>
    </row>
    <row r="6" spans="2:11" s="209" customFormat="1" ht="21.75" customHeight="1">
      <c r="B6" s="223"/>
      <c r="C6" s="223"/>
      <c r="D6" s="223"/>
      <c r="E6" s="210" t="s">
        <v>1687</v>
      </c>
      <c r="F6" s="725"/>
      <c r="G6" s="725"/>
      <c r="H6" s="725"/>
      <c r="I6" s="726"/>
      <c r="J6" s="726"/>
      <c r="K6" s="725"/>
    </row>
    <row r="7" spans="2:11" s="179" customFormat="1" ht="5.25" customHeight="1">
      <c r="B7" s="59"/>
      <c r="C7" s="59"/>
      <c r="D7" s="59"/>
      <c r="E7" s="58"/>
      <c r="F7" s="723"/>
      <c r="G7" s="723"/>
      <c r="H7" s="723"/>
      <c r="I7" s="724"/>
      <c r="J7" s="724"/>
      <c r="K7" s="723"/>
    </row>
    <row r="8" spans="2:11" s="142" customFormat="1" ht="34.5" customHeight="1">
      <c r="B8" s="219" t="s">
        <v>953</v>
      </c>
      <c r="C8" s="219" t="s">
        <v>1699</v>
      </c>
      <c r="D8" s="219" t="s">
        <v>1701</v>
      </c>
      <c r="E8" s="148" t="s">
        <v>1689</v>
      </c>
      <c r="F8" s="124" t="s">
        <v>1719</v>
      </c>
      <c r="G8" s="124" t="s">
        <v>1712</v>
      </c>
      <c r="H8" s="124" t="s">
        <v>1884</v>
      </c>
      <c r="I8" s="124" t="s">
        <v>1714</v>
      </c>
      <c r="J8" s="124" t="s">
        <v>1002</v>
      </c>
      <c r="K8" s="124" t="s">
        <v>1929</v>
      </c>
    </row>
    <row r="9" spans="2:11">
      <c r="E9" s="728" t="s">
        <v>1887</v>
      </c>
      <c r="F9" s="733" t="s">
        <v>1721</v>
      </c>
      <c r="G9" s="733" t="s">
        <v>1722</v>
      </c>
      <c r="H9" s="498">
        <v>9.2499999999999982E-4</v>
      </c>
      <c r="I9" s="733">
        <v>2025</v>
      </c>
      <c r="J9" s="733" t="s">
        <v>1717</v>
      </c>
      <c r="K9" s="737">
        <f ca="1">TODAY()</f>
        <v>44837</v>
      </c>
    </row>
    <row r="10" spans="2:11">
      <c r="E10" s="728" t="s">
        <v>1888</v>
      </c>
      <c r="F10" s="733" t="s">
        <v>1885</v>
      </c>
      <c r="G10" s="733" t="s">
        <v>1711</v>
      </c>
      <c r="H10" s="729">
        <v>1.0249999999999999</v>
      </c>
      <c r="I10" s="733" t="s">
        <v>62</v>
      </c>
      <c r="J10" s="733" t="s">
        <v>1717</v>
      </c>
      <c r="K10" s="737">
        <v>44837</v>
      </c>
    </row>
    <row r="11" spans="2:11">
      <c r="E11" s="728" t="s">
        <v>1889</v>
      </c>
      <c r="F11" s="733" t="s">
        <v>1885</v>
      </c>
      <c r="G11" s="733" t="s">
        <v>1711</v>
      </c>
      <c r="H11" s="729">
        <v>1.2</v>
      </c>
      <c r="I11" s="734">
        <v>45019</v>
      </c>
      <c r="J11" s="733">
        <v>0.5</v>
      </c>
      <c r="K11" s="737">
        <v>44837</v>
      </c>
    </row>
    <row r="12" spans="2:11">
      <c r="E12" s="728" t="s">
        <v>1890</v>
      </c>
      <c r="F12" s="733" t="s">
        <v>1885</v>
      </c>
      <c r="G12" s="733" t="s">
        <v>1711</v>
      </c>
      <c r="H12" s="729">
        <v>1.18</v>
      </c>
      <c r="I12" s="734">
        <v>45202</v>
      </c>
      <c r="J12" s="733">
        <v>1</v>
      </c>
      <c r="K12" s="737">
        <v>44837</v>
      </c>
    </row>
    <row r="13" spans="2:11">
      <c r="E13" s="728" t="s">
        <v>1891</v>
      </c>
      <c r="F13" s="733" t="s">
        <v>1885</v>
      </c>
      <c r="G13" s="733" t="s">
        <v>1711</v>
      </c>
      <c r="H13" s="729">
        <v>1.19</v>
      </c>
      <c r="I13" s="734">
        <v>45568</v>
      </c>
      <c r="J13" s="733">
        <v>2</v>
      </c>
      <c r="K13" s="737">
        <v>44837</v>
      </c>
    </row>
    <row r="14" spans="2:11">
      <c r="E14" s="728" t="s">
        <v>1892</v>
      </c>
      <c r="F14" s="733" t="s">
        <v>1885</v>
      </c>
      <c r="G14" s="733" t="s">
        <v>1711</v>
      </c>
      <c r="H14" s="729">
        <v>1.1599999999999999</v>
      </c>
      <c r="I14" s="734">
        <v>45933</v>
      </c>
      <c r="J14" s="733">
        <v>3</v>
      </c>
      <c r="K14" s="737">
        <v>44837</v>
      </c>
    </row>
    <row r="15" spans="2:11">
      <c r="E15" s="728" t="s">
        <v>1893</v>
      </c>
      <c r="F15" s="733" t="s">
        <v>1928</v>
      </c>
      <c r="G15" s="733" t="s">
        <v>1710</v>
      </c>
      <c r="H15" s="498">
        <v>1.6E-2</v>
      </c>
      <c r="I15" s="734" t="s">
        <v>62</v>
      </c>
      <c r="J15" s="733">
        <v>2</v>
      </c>
      <c r="K15" s="737">
        <v>44837</v>
      </c>
    </row>
    <row r="16" spans="2:11">
      <c r="E16" s="728" t="s">
        <v>1894</v>
      </c>
      <c r="F16" s="733" t="s">
        <v>1928</v>
      </c>
      <c r="G16" s="733" t="s">
        <v>1710</v>
      </c>
      <c r="H16" s="498">
        <v>1.7000000000000001E-2</v>
      </c>
      <c r="I16" s="734" t="s">
        <v>62</v>
      </c>
      <c r="J16" s="733">
        <v>3</v>
      </c>
      <c r="K16" s="737">
        <v>44837</v>
      </c>
    </row>
    <row r="17" spans="5:11">
      <c r="E17" s="728" t="s">
        <v>1895</v>
      </c>
      <c r="F17" s="733" t="s">
        <v>1928</v>
      </c>
      <c r="G17" s="733" t="s">
        <v>1710</v>
      </c>
      <c r="H17" s="498">
        <v>1.9E-2</v>
      </c>
      <c r="I17" s="734" t="s">
        <v>62</v>
      </c>
      <c r="J17" s="733">
        <v>4</v>
      </c>
      <c r="K17" s="737">
        <v>44837</v>
      </c>
    </row>
    <row r="18" spans="5:11">
      <c r="E18" s="728" t="s">
        <v>1896</v>
      </c>
      <c r="F18" s="733" t="s">
        <v>1715</v>
      </c>
      <c r="G18" s="733" t="s">
        <v>1713</v>
      </c>
      <c r="H18" s="498">
        <v>8.1500000000000003E-2</v>
      </c>
      <c r="I18" s="735">
        <v>2023</v>
      </c>
      <c r="J18" s="731">
        <v>0.58598592984646913</v>
      </c>
      <c r="K18" s="737">
        <v>44837</v>
      </c>
    </row>
    <row r="19" spans="5:11">
      <c r="E19" s="728" t="s">
        <v>1897</v>
      </c>
      <c r="F19" s="733" t="s">
        <v>1715</v>
      </c>
      <c r="G19" s="733" t="s">
        <v>1713</v>
      </c>
      <c r="H19" s="498">
        <v>6.2E-2</v>
      </c>
      <c r="I19" s="735">
        <v>2024</v>
      </c>
      <c r="J19" s="731">
        <v>1.7716326463578151</v>
      </c>
      <c r="K19" s="737">
        <v>44837</v>
      </c>
    </row>
    <row r="20" spans="5:11">
      <c r="E20" s="728" t="s">
        <v>1898</v>
      </c>
      <c r="F20" s="733" t="s">
        <v>1715</v>
      </c>
      <c r="G20" s="733" t="s">
        <v>1713</v>
      </c>
      <c r="H20" s="498">
        <v>5.5500000000000001E-2</v>
      </c>
      <c r="I20" s="735">
        <v>2025</v>
      </c>
      <c r="J20" s="731">
        <v>2.3863318805926279</v>
      </c>
      <c r="K20" s="737">
        <v>44837</v>
      </c>
    </row>
    <row r="21" spans="5:11">
      <c r="E21" s="728" t="s">
        <v>1899</v>
      </c>
      <c r="F21" s="733" t="s">
        <v>1715</v>
      </c>
      <c r="G21" s="733" t="s">
        <v>1713</v>
      </c>
      <c r="H21" s="498">
        <v>5.3999999999999999E-2</v>
      </c>
      <c r="I21" s="735">
        <v>2026</v>
      </c>
      <c r="J21" s="731">
        <v>3.4801327184447941</v>
      </c>
      <c r="K21" s="737">
        <v>44837</v>
      </c>
    </row>
    <row r="22" spans="5:11">
      <c r="E22" s="728" t="s">
        <v>1900</v>
      </c>
      <c r="F22" s="733" t="s">
        <v>1885</v>
      </c>
      <c r="G22" s="733" t="s">
        <v>1713</v>
      </c>
      <c r="H22" s="498">
        <v>9.4E-2</v>
      </c>
      <c r="I22" s="734">
        <v>45202</v>
      </c>
      <c r="J22" s="733">
        <v>1</v>
      </c>
      <c r="K22" s="737">
        <v>44837</v>
      </c>
    </row>
    <row r="23" spans="5:11">
      <c r="E23" s="728" t="s">
        <v>1901</v>
      </c>
      <c r="F23" s="733" t="s">
        <v>1885</v>
      </c>
      <c r="G23" s="733" t="s">
        <v>1713</v>
      </c>
      <c r="H23" s="498">
        <v>7.85E-2</v>
      </c>
      <c r="I23" s="734">
        <v>45568</v>
      </c>
      <c r="J23" s="733">
        <v>2</v>
      </c>
      <c r="K23" s="737">
        <v>44837</v>
      </c>
    </row>
    <row r="24" spans="5:11">
      <c r="E24" s="728" t="s">
        <v>1902</v>
      </c>
      <c r="F24" s="733" t="s">
        <v>1885</v>
      </c>
      <c r="G24" s="733" t="s">
        <v>1713</v>
      </c>
      <c r="H24" s="498">
        <v>7.4999999999999997E-2</v>
      </c>
      <c r="I24" s="734">
        <v>45933</v>
      </c>
      <c r="J24" s="733">
        <v>3</v>
      </c>
      <c r="K24" s="737">
        <v>44837</v>
      </c>
    </row>
    <row r="25" spans="5:11">
      <c r="E25" s="728" t="s">
        <v>1903</v>
      </c>
      <c r="F25" s="733" t="s">
        <v>1715</v>
      </c>
      <c r="G25" s="733" t="s">
        <v>1713</v>
      </c>
      <c r="H25" s="498">
        <v>5.3999999999999999E-2</v>
      </c>
      <c r="I25" s="735">
        <v>2027</v>
      </c>
      <c r="J25" s="731">
        <v>4.0033473230725098</v>
      </c>
      <c r="K25" s="737">
        <v>44837</v>
      </c>
    </row>
    <row r="26" spans="5:11">
      <c r="E26" s="728" t="s">
        <v>1904</v>
      </c>
      <c r="F26" s="733" t="s">
        <v>1715</v>
      </c>
      <c r="G26" s="733" t="s">
        <v>1713</v>
      </c>
      <c r="H26" s="498">
        <v>5.3499999999999999E-2</v>
      </c>
      <c r="I26" s="735">
        <v>2028</v>
      </c>
      <c r="J26" s="731">
        <v>4.9914359681726435</v>
      </c>
      <c r="K26" s="737">
        <v>44837</v>
      </c>
    </row>
    <row r="27" spans="5:11">
      <c r="E27" s="728" t="s">
        <v>1905</v>
      </c>
      <c r="F27" s="733" t="s">
        <v>1715</v>
      </c>
      <c r="G27" s="733" t="s">
        <v>1713</v>
      </c>
      <c r="H27" s="498">
        <v>5.2499999999999998E-2</v>
      </c>
      <c r="I27" s="735">
        <v>2030</v>
      </c>
      <c r="J27" s="731">
        <v>6.3428982913004495</v>
      </c>
      <c r="K27" s="737">
        <v>44837</v>
      </c>
    </row>
    <row r="28" spans="5:11">
      <c r="E28" s="728" t="s">
        <v>1906</v>
      </c>
      <c r="F28" s="733" t="s">
        <v>1885</v>
      </c>
      <c r="G28" s="733" t="s">
        <v>1713</v>
      </c>
      <c r="H28" s="498">
        <v>7.6999999999999999E-2</v>
      </c>
      <c r="I28" s="734">
        <v>46298</v>
      </c>
      <c r="J28" s="733">
        <v>4</v>
      </c>
      <c r="K28" s="737">
        <v>44837</v>
      </c>
    </row>
    <row r="29" spans="5:11">
      <c r="E29" s="728" t="s">
        <v>1907</v>
      </c>
      <c r="F29" s="733" t="s">
        <v>1885</v>
      </c>
      <c r="G29" s="733" t="s">
        <v>1713</v>
      </c>
      <c r="H29" s="498">
        <v>7.7499999999999999E-2</v>
      </c>
      <c r="I29" s="734">
        <v>46663</v>
      </c>
      <c r="J29" s="733">
        <v>5</v>
      </c>
      <c r="K29" s="737">
        <v>44837</v>
      </c>
    </row>
    <row r="30" spans="5:11">
      <c r="E30" s="728" t="s">
        <v>1908</v>
      </c>
      <c r="F30" s="733" t="s">
        <v>1928</v>
      </c>
      <c r="G30" s="733" t="s">
        <v>1713</v>
      </c>
      <c r="H30" s="498">
        <v>7.7499999999999999E-2</v>
      </c>
      <c r="I30" s="734">
        <v>46298</v>
      </c>
      <c r="J30" s="733">
        <v>4</v>
      </c>
      <c r="K30" s="737">
        <v>44837</v>
      </c>
    </row>
    <row r="31" spans="5:11">
      <c r="E31" s="728" t="s">
        <v>1909</v>
      </c>
      <c r="F31" s="733" t="s">
        <v>1928</v>
      </c>
      <c r="G31" s="733" t="s">
        <v>1713</v>
      </c>
      <c r="H31" s="498">
        <v>8.0500000000000002E-2</v>
      </c>
      <c r="I31" s="734" t="s">
        <v>62</v>
      </c>
      <c r="J31" s="733">
        <v>5</v>
      </c>
      <c r="K31" s="737">
        <v>44837</v>
      </c>
    </row>
    <row r="32" spans="5:11">
      <c r="E32" s="728" t="s">
        <v>1910</v>
      </c>
      <c r="F32" s="733" t="s">
        <v>1928</v>
      </c>
      <c r="G32" s="733" t="s">
        <v>1713</v>
      </c>
      <c r="H32" s="498">
        <v>8.1000000000000003E-2</v>
      </c>
      <c r="I32" s="734" t="s">
        <v>62</v>
      </c>
      <c r="J32" s="733">
        <v>6</v>
      </c>
      <c r="K32" s="737">
        <v>44837</v>
      </c>
    </row>
    <row r="33" spans="5:11">
      <c r="E33" s="728" t="s">
        <v>1911</v>
      </c>
      <c r="F33" s="733" t="s">
        <v>1715</v>
      </c>
      <c r="G33" s="733" t="s">
        <v>1713</v>
      </c>
      <c r="H33" s="498">
        <v>5.6000000000000001E-2</v>
      </c>
      <c r="I33" s="735">
        <v>2032</v>
      </c>
      <c r="J33" s="731">
        <v>7.5616774471102497</v>
      </c>
      <c r="K33" s="737">
        <v>44837</v>
      </c>
    </row>
    <row r="34" spans="5:11">
      <c r="E34" s="728" t="s">
        <v>1912</v>
      </c>
      <c r="F34" s="733" t="s">
        <v>1715</v>
      </c>
      <c r="G34" s="733" t="s">
        <v>1713</v>
      </c>
      <c r="H34" s="498">
        <v>5.5500000000000001E-2</v>
      </c>
      <c r="I34" s="735">
        <v>2035</v>
      </c>
      <c r="J34" s="731">
        <v>8.8791481359217954</v>
      </c>
      <c r="K34" s="737">
        <v>44837</v>
      </c>
    </row>
    <row r="35" spans="5:11">
      <c r="E35" s="728" t="s">
        <v>1913</v>
      </c>
      <c r="F35" s="733" t="s">
        <v>1928</v>
      </c>
      <c r="G35" s="733" t="s">
        <v>1713</v>
      </c>
      <c r="H35" s="498">
        <v>8.3000000000000004E-2</v>
      </c>
      <c r="I35" s="734" t="s">
        <v>62</v>
      </c>
      <c r="J35" s="733">
        <v>8</v>
      </c>
      <c r="K35" s="737">
        <v>44837</v>
      </c>
    </row>
    <row r="36" spans="5:11">
      <c r="E36" s="728" t="s">
        <v>1914</v>
      </c>
      <c r="F36" s="733" t="s">
        <v>1928</v>
      </c>
      <c r="G36" s="733" t="s">
        <v>1713</v>
      </c>
      <c r="H36" s="498">
        <v>8.3500000000000005E-2</v>
      </c>
      <c r="I36" s="734" t="s">
        <v>62</v>
      </c>
      <c r="J36" s="733">
        <v>9</v>
      </c>
      <c r="K36" s="737">
        <v>44837</v>
      </c>
    </row>
    <row r="37" spans="5:11">
      <c r="E37" s="728" t="s">
        <v>1915</v>
      </c>
      <c r="F37" s="733" t="s">
        <v>1928</v>
      </c>
      <c r="G37" s="733" t="s">
        <v>1713</v>
      </c>
      <c r="H37" s="498">
        <v>8.4000000000000005E-2</v>
      </c>
      <c r="I37" s="734" t="s">
        <v>62</v>
      </c>
      <c r="J37" s="733">
        <v>10</v>
      </c>
      <c r="K37" s="737">
        <v>44837</v>
      </c>
    </row>
    <row r="38" spans="5:11">
      <c r="E38" s="728" t="s">
        <v>1916</v>
      </c>
      <c r="F38" s="733" t="s">
        <v>1716</v>
      </c>
      <c r="G38" s="733" t="s">
        <v>1886</v>
      </c>
      <c r="H38" s="498">
        <v>0.13500000000000001</v>
      </c>
      <c r="I38" s="735">
        <v>2023</v>
      </c>
      <c r="J38" s="731">
        <v>0.21988122419113768</v>
      </c>
      <c r="K38" s="737">
        <v>44837</v>
      </c>
    </row>
    <row r="39" spans="5:11">
      <c r="E39" s="728" t="s">
        <v>1917</v>
      </c>
      <c r="F39" s="733" t="s">
        <v>1716</v>
      </c>
      <c r="G39" s="733" t="s">
        <v>1886</v>
      </c>
      <c r="H39" s="498">
        <v>0.11600000000000001</v>
      </c>
      <c r="I39" s="735">
        <v>2025</v>
      </c>
      <c r="J39" s="731">
        <v>2.0102989201321404</v>
      </c>
      <c r="K39" s="737">
        <v>44837</v>
      </c>
    </row>
    <row r="40" spans="5:11">
      <c r="E40" s="728" t="s">
        <v>1918</v>
      </c>
      <c r="F40" s="733" t="s">
        <v>1885</v>
      </c>
      <c r="G40" s="733" t="s">
        <v>1886</v>
      </c>
      <c r="H40" s="498">
        <v>0.14799999999999999</v>
      </c>
      <c r="I40" s="734">
        <v>45202</v>
      </c>
      <c r="J40" s="733">
        <v>1</v>
      </c>
      <c r="K40" s="737">
        <v>44837</v>
      </c>
    </row>
    <row r="41" spans="5:11">
      <c r="E41" s="728" t="s">
        <v>1919</v>
      </c>
      <c r="F41" s="733" t="s">
        <v>1885</v>
      </c>
      <c r="G41" s="733" t="s">
        <v>1886</v>
      </c>
      <c r="H41" s="498">
        <v>0.1305</v>
      </c>
      <c r="I41" s="734">
        <v>45568</v>
      </c>
      <c r="J41" s="733">
        <v>2</v>
      </c>
      <c r="K41" s="737">
        <v>44837</v>
      </c>
    </row>
    <row r="42" spans="5:11">
      <c r="E42" s="728" t="s">
        <v>1920</v>
      </c>
      <c r="F42" s="733" t="s">
        <v>1885</v>
      </c>
      <c r="G42" s="733" t="s">
        <v>1886</v>
      </c>
      <c r="H42" s="498">
        <v>0.1305</v>
      </c>
      <c r="I42" s="734">
        <v>45933</v>
      </c>
      <c r="J42" s="733">
        <v>3</v>
      </c>
      <c r="K42" s="737">
        <v>44837</v>
      </c>
    </row>
    <row r="43" spans="5:11">
      <c r="E43" s="728" t="s">
        <v>1921</v>
      </c>
      <c r="F43" s="733" t="s">
        <v>1716</v>
      </c>
      <c r="G43" s="733" t="s">
        <v>1886</v>
      </c>
      <c r="H43" s="498">
        <v>0.11600000000000001</v>
      </c>
      <c r="I43" s="735">
        <v>2027</v>
      </c>
      <c r="J43" s="731">
        <v>3.4541260352821181</v>
      </c>
      <c r="K43" s="737">
        <v>44837</v>
      </c>
    </row>
    <row r="44" spans="5:11">
      <c r="E44" s="728" t="s">
        <v>1922</v>
      </c>
      <c r="F44" s="733" t="s">
        <v>1716</v>
      </c>
      <c r="G44" s="733" t="s">
        <v>1886</v>
      </c>
      <c r="H44" s="498">
        <v>0.11750000000000001</v>
      </c>
      <c r="I44" s="735">
        <v>2029</v>
      </c>
      <c r="J44" s="731">
        <v>4.6097875356039406</v>
      </c>
      <c r="K44" s="737">
        <v>44837</v>
      </c>
    </row>
    <row r="45" spans="5:11">
      <c r="E45" s="728" t="s">
        <v>1923</v>
      </c>
      <c r="F45" s="733" t="s">
        <v>1716</v>
      </c>
      <c r="G45" s="733" t="s">
        <v>1886</v>
      </c>
      <c r="H45" s="498">
        <v>0.11800000000000001</v>
      </c>
      <c r="I45" s="735">
        <v>2031</v>
      </c>
      <c r="J45" s="731">
        <v>5.535853191869017</v>
      </c>
      <c r="K45" s="737">
        <v>44837</v>
      </c>
    </row>
    <row r="46" spans="5:11">
      <c r="E46" s="728" t="s">
        <v>1924</v>
      </c>
      <c r="F46" s="733" t="s">
        <v>1716</v>
      </c>
      <c r="G46" s="733" t="s">
        <v>1886</v>
      </c>
      <c r="H46" s="498">
        <v>0.11850000000000001</v>
      </c>
      <c r="I46" s="735">
        <v>2033</v>
      </c>
      <c r="J46" s="731">
        <v>6.2689899177723669</v>
      </c>
      <c r="K46" s="737">
        <v>44837</v>
      </c>
    </row>
    <row r="47" spans="5:11">
      <c r="E47" s="728" t="s">
        <v>1925</v>
      </c>
      <c r="F47" s="733" t="s">
        <v>1885</v>
      </c>
      <c r="G47" s="733" t="s">
        <v>1886</v>
      </c>
      <c r="H47" s="498">
        <v>0.13350000000000001</v>
      </c>
      <c r="I47" s="734">
        <v>46298</v>
      </c>
      <c r="J47" s="733">
        <v>4</v>
      </c>
      <c r="K47" s="737">
        <v>44837</v>
      </c>
    </row>
    <row r="48" spans="5:11">
      <c r="E48" s="728" t="s">
        <v>1926</v>
      </c>
      <c r="F48" s="733" t="s">
        <v>1885</v>
      </c>
      <c r="G48" s="733" t="s">
        <v>1886</v>
      </c>
      <c r="H48" s="498">
        <v>0.13650000000000001</v>
      </c>
      <c r="I48" s="734">
        <v>46663</v>
      </c>
      <c r="J48" s="733">
        <v>5</v>
      </c>
      <c r="K48" s="737">
        <v>44837</v>
      </c>
    </row>
    <row r="49" spans="2:11">
      <c r="E49" s="728" t="s">
        <v>1927</v>
      </c>
      <c r="F49" s="733" t="s">
        <v>1885</v>
      </c>
      <c r="G49" s="733" t="s">
        <v>1886</v>
      </c>
      <c r="H49" s="498">
        <v>0.13850000000000001</v>
      </c>
      <c r="I49" s="734">
        <v>47029</v>
      </c>
      <c r="J49" s="733">
        <v>6</v>
      </c>
      <c r="K49" s="737">
        <v>44837</v>
      </c>
    </row>
    <row r="50" spans="2:11" s="181" customFormat="1" ht="11.25" customHeight="1">
      <c r="B50" s="218"/>
      <c r="C50" s="218"/>
      <c r="D50" s="218"/>
      <c r="F50" s="727"/>
      <c r="G50" s="727"/>
      <c r="H50" s="727"/>
      <c r="I50" s="730"/>
      <c r="J50" s="730"/>
      <c r="K50" s="727"/>
    </row>
  </sheetData>
  <mergeCells count="1">
    <mergeCell ref="E2:I3"/>
  </mergeCells>
  <conditionalFormatting sqref="G35:J37 F18:F21 J11:J13 F30 G28:J32 F25:J27 F9:J10 F11:I17 G18:J24 H33:J34 E9:E49 H38:J49 K9:K49">
    <cfRule type="expression" dxfId="231" priority="24">
      <formula>AND(E9&lt;&gt;"",#REF!="",OR(COLUMN(E9)=COLUMN(#REF!),COLUMN(E9)=COLUMN(#REF!)))</formula>
    </cfRule>
  </conditionalFormatting>
  <conditionalFormatting sqref="J14:J17 G33:K34">
    <cfRule type="expression" dxfId="230" priority="23">
      <formula>AND(G14&lt;&gt;"",#REF!="",OR(COLUMN(G14)=COLUMN(#REF!),COLUMN(G14)=COLUMN(#REF!)))</formula>
    </cfRule>
  </conditionalFormatting>
  <conditionalFormatting sqref="F33:F34">
    <cfRule type="expression" dxfId="229" priority="21">
      <formula>AND(F33&lt;&gt;"",#REF!="",OR(COLUMN(F33)=COLUMN(#REF!),COLUMN(F33)=COLUMN(#REF!)))</formula>
    </cfRule>
  </conditionalFormatting>
  <conditionalFormatting sqref="F38:F39">
    <cfRule type="expression" dxfId="228" priority="20">
      <formula>AND(F38&lt;&gt;"",#REF!="",OR(COLUMN(F38)=COLUMN(#REF!),COLUMN(F38)=COLUMN(#REF!)))</formula>
    </cfRule>
  </conditionalFormatting>
  <conditionalFormatting sqref="F43:F46">
    <cfRule type="expression" dxfId="227" priority="19">
      <formula>AND(F43&lt;&gt;"",#REF!="",OR(COLUMN(F43)=COLUMN(#REF!),COLUMN(F43)=COLUMN(#REF!)))</formula>
    </cfRule>
  </conditionalFormatting>
  <conditionalFormatting sqref="F22:F24">
    <cfRule type="expression" dxfId="226" priority="18">
      <formula>AND(F22&lt;&gt;"",#REF!="",OR(COLUMN(F22)=COLUMN(#REF!),COLUMN(F22)=COLUMN(#REF!)))</formula>
    </cfRule>
  </conditionalFormatting>
  <conditionalFormatting sqref="F30">
    <cfRule type="expression" dxfId="225" priority="17">
      <formula>AND(F30&lt;&gt;"",#REF!="",OR(COLUMN(F30)=COLUMN(#REF!),COLUMN(F30)=COLUMN(#REF!)))</formula>
    </cfRule>
  </conditionalFormatting>
  <conditionalFormatting sqref="F28:F30">
    <cfRule type="expression" dxfId="224" priority="16">
      <formula>AND(F28&lt;&gt;"",#REF!="",OR(COLUMN(F28)=COLUMN(#REF!),COLUMN(F28)=COLUMN(#REF!)))</formula>
    </cfRule>
  </conditionalFormatting>
  <conditionalFormatting sqref="F31:F32">
    <cfRule type="expression" dxfId="223" priority="15">
      <formula>AND(F31&lt;&gt;"",#REF!="",OR(COLUMN(F31)=COLUMN(#REF!),COLUMN(F31)=COLUMN(#REF!)))</formula>
    </cfRule>
  </conditionalFormatting>
  <conditionalFormatting sqref="I28:I32">
    <cfRule type="expression" dxfId="222" priority="14">
      <formula>AND(I28&lt;&gt;"",#REF!="",OR(COLUMN(I28)=COLUMN(#REF!),COLUMN(I28)=COLUMN(#REF!)))</formula>
    </cfRule>
  </conditionalFormatting>
  <conditionalFormatting sqref="F35:F37">
    <cfRule type="expression" dxfId="221" priority="13">
      <formula>AND(F35&lt;&gt;"",#REF!="",OR(COLUMN(F35)=COLUMN(#REF!),COLUMN(F35)=COLUMN(#REF!)))</formula>
    </cfRule>
  </conditionalFormatting>
  <conditionalFormatting sqref="I35:I37">
    <cfRule type="expression" dxfId="220" priority="12">
      <formula>AND(I35&lt;&gt;"",#REF!="",OR(COLUMN(I35)=COLUMN(#REF!),COLUMN(I35)=COLUMN(#REF!)))</formula>
    </cfRule>
  </conditionalFormatting>
  <conditionalFormatting sqref="F40">
    <cfRule type="expression" dxfId="219" priority="11">
      <formula>AND(F40&lt;&gt;"",#REF!="",OR(COLUMN(F40)=COLUMN(#REF!),COLUMN(F40)=COLUMN(#REF!)))</formula>
    </cfRule>
  </conditionalFormatting>
  <conditionalFormatting sqref="F41">
    <cfRule type="expression" dxfId="218" priority="10">
      <formula>AND(F41&lt;&gt;"",#REF!="",OR(COLUMN(F41)=COLUMN(#REF!),COLUMN(F41)=COLUMN(#REF!)))</formula>
    </cfRule>
  </conditionalFormatting>
  <conditionalFormatting sqref="F42">
    <cfRule type="expression" dxfId="217" priority="9">
      <formula>AND(F42&lt;&gt;"",#REF!="",OR(COLUMN(F42)=COLUMN(#REF!),COLUMN(F42)=COLUMN(#REF!)))</formula>
    </cfRule>
  </conditionalFormatting>
  <conditionalFormatting sqref="G38:K42">
    <cfRule type="expression" dxfId="216" priority="8">
      <formula>AND(G38&lt;&gt;"",#REF!="",OR(COLUMN(G38)=COLUMN(#REF!),COLUMN(G38)=COLUMN(#REF!)))</formula>
    </cfRule>
  </conditionalFormatting>
  <conditionalFormatting sqref="I40:I42">
    <cfRule type="expression" dxfId="215" priority="7">
      <formula>AND(I40&lt;&gt;"",#REF!="",OR(COLUMN(I40)=COLUMN(#REF!),COLUMN(I40)=COLUMN(#REF!)))</formula>
    </cfRule>
  </conditionalFormatting>
  <conditionalFormatting sqref="F47">
    <cfRule type="expression" dxfId="214" priority="6">
      <formula>AND(F47&lt;&gt;"",#REF!="",OR(COLUMN(F47)=COLUMN(#REF!),COLUMN(F47)=COLUMN(#REF!)))</formula>
    </cfRule>
  </conditionalFormatting>
  <conditionalFormatting sqref="F48">
    <cfRule type="expression" dxfId="213" priority="5">
      <formula>AND(F48&lt;&gt;"",#REF!="",OR(COLUMN(F48)=COLUMN(#REF!),COLUMN(F48)=COLUMN(#REF!)))</formula>
    </cfRule>
  </conditionalFormatting>
  <conditionalFormatting sqref="F49">
    <cfRule type="expression" dxfId="212" priority="4">
      <formula>AND(F49&lt;&gt;"",#REF!="",OR(COLUMN(F49)=COLUMN(#REF!),COLUMN(F49)=COLUMN(#REF!)))</formula>
    </cfRule>
  </conditionalFormatting>
  <conditionalFormatting sqref="I47:I49">
    <cfRule type="expression" dxfId="211" priority="3">
      <formula>AND(I47&lt;&gt;"",#REF!="",OR(COLUMN(I47)=COLUMN(#REF!),COLUMN(I47)=COLUMN(#REF!)))</formula>
    </cfRule>
  </conditionalFormatting>
  <conditionalFormatting sqref="G43:K49">
    <cfRule type="expression" dxfId="210" priority="1">
      <formula>AND(G43&lt;&gt;"",#REF!="",OR(COLUMN(G43)=COLUMN(#REF!),COLUMN(G43)=COLUMN(#REF!)))</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8" tint="-0.499984740745262"/>
  </sheetPr>
  <dimension ref="A1:AD306"/>
  <sheetViews>
    <sheetView showGridLines="0" zoomScale="80" zoomScaleNormal="80" workbookViewId="0">
      <pane xSplit="5" ySplit="9" topLeftCell="F122" activePane="bottomRight" state="frozen"/>
      <selection pane="topRight" activeCell="F1" sqref="F1"/>
      <selection pane="bottomLeft" activeCell="A10" sqref="A10"/>
      <selection pane="bottomRight" activeCell="I8" sqref="I8"/>
    </sheetView>
  </sheetViews>
  <sheetFormatPr defaultColWidth="10.69921875" defaultRowHeight="15"/>
  <cols>
    <col min="1" max="1" width="1" style="625" customWidth="1"/>
    <col min="2" max="2" width="7.8984375" style="626" hidden="1" customWidth="1"/>
    <col min="3" max="3" width="10.69921875" style="626" hidden="1" customWidth="1"/>
    <col min="4" max="4" width="9.59765625" style="626" hidden="1" customWidth="1"/>
    <col min="5" max="5" width="33.5" style="625" customWidth="1"/>
    <col min="6" max="6" width="6.3984375" style="625" customWidth="1"/>
    <col min="7" max="7" width="5.796875" style="625" customWidth="1"/>
    <col min="8" max="8" width="7.796875" style="625" customWidth="1"/>
    <col min="9" max="9" width="4.69921875" style="625" customWidth="1"/>
    <col min="10" max="10" width="14.09765625" style="212" customWidth="1"/>
    <col min="11" max="11" width="7.8984375" style="625" customWidth="1"/>
    <col min="12" max="12" width="5.3984375" style="625" customWidth="1"/>
    <col min="13" max="13" width="6.3984375" style="625" customWidth="1"/>
    <col min="14" max="14" width="8.296875" style="625" customWidth="1"/>
    <col min="15" max="15" width="8" style="625" customWidth="1"/>
    <col min="16" max="17" width="8.8984375" style="625" customWidth="1"/>
    <col min="18" max="18" width="13.19921875" style="625" bestFit="1" customWidth="1"/>
    <col min="19" max="19" width="8.796875" style="625" customWidth="1"/>
    <col min="20" max="20" width="6.8984375" style="625" customWidth="1"/>
    <col min="21" max="21" width="7.8984375" style="625" customWidth="1"/>
    <col min="22" max="22" width="6.296875" style="625" customWidth="1"/>
    <col min="23" max="23" width="7.8984375" style="625" customWidth="1"/>
    <col min="24" max="24" width="6.296875" style="625" customWidth="1"/>
    <col min="25" max="25" width="8.296875" style="625" customWidth="1"/>
    <col min="26" max="26" width="6.296875" style="625" customWidth="1"/>
    <col min="27" max="27" width="7.8984375" style="625" customWidth="1"/>
    <col min="28" max="28" width="8.296875" style="625" customWidth="1"/>
    <col min="29" max="29" width="6.796875" style="625" customWidth="1"/>
    <col min="30" max="30" width="13.5" style="625" customWidth="1"/>
    <col min="31" max="16384" width="10.69921875" style="625"/>
  </cols>
  <sheetData>
    <row r="1" spans="1:30" ht="5.0999999999999996" customHeight="1"/>
    <row r="2" spans="1:30" customFormat="1" ht="31.5" customHeight="1" thickBot="1">
      <c r="B2" s="119"/>
      <c r="C2" s="119"/>
      <c r="D2" s="119"/>
      <c r="E2" s="771" t="s">
        <v>1697</v>
      </c>
      <c r="J2" s="1"/>
    </row>
    <row r="3" spans="1:30" s="141" customFormat="1" ht="17.25" customHeight="1" thickBot="1">
      <c r="B3" s="627"/>
      <c r="C3" s="627"/>
      <c r="D3" s="627"/>
      <c r="E3" s="771"/>
      <c r="F3"/>
      <c r="G3"/>
      <c r="H3"/>
      <c r="J3" s="628" t="s">
        <v>1696</v>
      </c>
      <c r="K3" s="772" t="s">
        <v>1832</v>
      </c>
      <c r="L3" s="773"/>
      <c r="Y3" s="629"/>
      <c r="AC3" s="630" t="s">
        <v>1783</v>
      </c>
      <c r="AD3" s="631">
        <v>44833</v>
      </c>
    </row>
    <row r="4" spans="1:30" customFormat="1" ht="5.25" customHeight="1">
      <c r="B4" s="119"/>
      <c r="C4" s="119"/>
      <c r="D4" s="119"/>
      <c r="J4" s="632"/>
    </row>
    <row r="5" spans="1:30" s="103" customFormat="1" ht="5.25" customHeight="1">
      <c r="B5" s="55"/>
      <c r="C5" s="55"/>
      <c r="D5" s="55"/>
      <c r="J5" s="110"/>
    </row>
    <row r="6" spans="1:30" s="633" customFormat="1" ht="21.75" customHeight="1">
      <c r="B6" s="634"/>
      <c r="C6" s="634"/>
      <c r="D6" s="634"/>
      <c r="E6" s="635" t="s">
        <v>1687</v>
      </c>
      <c r="F6" s="635"/>
      <c r="G6" s="635"/>
      <c r="H6" s="635"/>
      <c r="I6" s="635"/>
      <c r="J6" s="636"/>
      <c r="K6" s="635"/>
      <c r="L6" s="635"/>
      <c r="M6" s="635"/>
      <c r="N6" s="635"/>
      <c r="O6" s="635"/>
      <c r="P6" s="635"/>
      <c r="Q6" s="635"/>
      <c r="R6" s="635"/>
      <c r="S6" s="635"/>
      <c r="T6" s="635"/>
      <c r="U6" s="635"/>
      <c r="V6" s="635"/>
      <c r="W6" s="635"/>
      <c r="X6" s="635"/>
      <c r="Y6" s="635"/>
      <c r="Z6" s="635"/>
      <c r="AA6" s="635"/>
      <c r="AB6" s="635"/>
      <c r="AC6" s="635"/>
      <c r="AD6" s="635"/>
    </row>
    <row r="7" spans="1:30" s="103" customFormat="1" ht="5.25" customHeight="1">
      <c r="B7" s="55"/>
      <c r="C7" s="55"/>
      <c r="D7" s="55"/>
      <c r="E7" s="637"/>
      <c r="J7" s="110"/>
    </row>
    <row r="8" spans="1:30" s="638" customFormat="1" ht="34.5" customHeight="1">
      <c r="B8" s="639" t="s">
        <v>953</v>
      </c>
      <c r="C8" s="639" t="s">
        <v>1699</v>
      </c>
      <c r="D8" s="639" t="s">
        <v>1701</v>
      </c>
      <c r="E8" s="640" t="s">
        <v>1689</v>
      </c>
      <c r="F8" s="124" t="s">
        <v>60</v>
      </c>
      <c r="G8" s="124" t="s">
        <v>1774</v>
      </c>
      <c r="H8" s="124" t="s">
        <v>1776</v>
      </c>
      <c r="I8" s="124" t="s">
        <v>1688</v>
      </c>
      <c r="J8" s="124" t="s">
        <v>954</v>
      </c>
      <c r="K8" s="124" t="s">
        <v>955</v>
      </c>
      <c r="L8" s="124" t="s">
        <v>15</v>
      </c>
      <c r="M8" s="124" t="s">
        <v>61</v>
      </c>
      <c r="N8" s="124" t="s">
        <v>1685</v>
      </c>
      <c r="O8" s="124" t="s">
        <v>1768</v>
      </c>
      <c r="P8" s="124" t="s">
        <v>1782</v>
      </c>
      <c r="Q8" s="124" t="s">
        <v>1784</v>
      </c>
      <c r="R8" s="124" t="s">
        <v>1010</v>
      </c>
      <c r="S8" s="124" t="s">
        <v>0</v>
      </c>
      <c r="T8" s="124" t="s">
        <v>1011</v>
      </c>
      <c r="U8" s="124" t="s">
        <v>1012</v>
      </c>
      <c r="V8" s="124" t="s">
        <v>1013</v>
      </c>
      <c r="W8" s="124" t="s">
        <v>1014</v>
      </c>
      <c r="X8" s="124" t="s">
        <v>1015</v>
      </c>
      <c r="Y8" s="124" t="s">
        <v>1683</v>
      </c>
      <c r="Z8" s="124" t="s">
        <v>1684</v>
      </c>
      <c r="AA8" s="124" t="s">
        <v>1016</v>
      </c>
      <c r="AB8" s="124" t="s">
        <v>1017</v>
      </c>
      <c r="AC8" s="124" t="s">
        <v>896</v>
      </c>
      <c r="AD8" s="124" t="s">
        <v>59</v>
      </c>
    </row>
    <row r="9" spans="1:30" s="545" customFormat="1" ht="7.5" customHeight="1">
      <c r="B9" s="641"/>
      <c r="C9" s="641"/>
      <c r="D9" s="641"/>
      <c r="E9" s="642"/>
      <c r="J9" s="643"/>
      <c r="P9" s="644"/>
      <c r="Q9" s="644"/>
      <c r="R9" s="644"/>
    </row>
    <row r="10" spans="1:30" s="545" customFormat="1">
      <c r="A10" s="645"/>
      <c r="B10" s="641" t="s">
        <v>916</v>
      </c>
      <c r="C10" s="641" t="s">
        <v>62</v>
      </c>
      <c r="D10" s="641" t="str">
        <f>B10&amp;" "&amp;C10</f>
        <v>Pós-fixado -</v>
      </c>
      <c r="E10" s="646" t="s">
        <v>916</v>
      </c>
      <c r="F10" s="646"/>
      <c r="G10" s="646"/>
      <c r="H10" s="646"/>
      <c r="I10" s="646"/>
      <c r="J10" s="647"/>
      <c r="K10" s="646"/>
      <c r="L10" s="646"/>
      <c r="M10" s="646"/>
      <c r="N10" s="646"/>
      <c r="O10" s="646"/>
      <c r="P10" s="648"/>
      <c r="Q10" s="648"/>
      <c r="R10" s="648"/>
      <c r="S10" s="649"/>
      <c r="T10" s="646"/>
      <c r="U10" s="646"/>
      <c r="V10" s="646"/>
      <c r="W10" s="646"/>
      <c r="X10" s="646"/>
      <c r="Y10" s="646"/>
      <c r="Z10" s="646"/>
      <c r="AA10" s="646"/>
      <c r="AB10" s="646"/>
      <c r="AC10" s="650"/>
      <c r="AD10" s="646"/>
    </row>
    <row r="11" spans="1:30">
      <c r="E11" s="651" t="s">
        <v>1504</v>
      </c>
      <c r="F11" s="189" t="s">
        <v>1020</v>
      </c>
      <c r="G11" s="189" t="s">
        <v>1775</v>
      </c>
      <c r="H11" s="189" t="s">
        <v>1675</v>
      </c>
      <c r="I11" s="652" t="s">
        <v>1678</v>
      </c>
      <c r="J11" s="189" t="s">
        <v>961</v>
      </c>
      <c r="K11" s="189" t="s">
        <v>904</v>
      </c>
      <c r="L11" s="189" t="s">
        <v>81</v>
      </c>
      <c r="M11" s="189">
        <v>0</v>
      </c>
      <c r="N11" s="652">
        <v>2.5000000000000001E-3</v>
      </c>
      <c r="O11" s="652">
        <v>6.9999999999999999E-4</v>
      </c>
      <c r="P11" s="653">
        <v>500</v>
      </c>
      <c r="Q11" s="653" t="s">
        <v>1785</v>
      </c>
      <c r="R11" s="653">
        <v>5709056649.3699999</v>
      </c>
      <c r="S11" s="654">
        <v>43907</v>
      </c>
      <c r="T11" s="655">
        <v>8.7979298050510746E-2</v>
      </c>
      <c r="U11" s="656">
        <v>1.1373255578187031</v>
      </c>
      <c r="V11" s="655">
        <v>0.11759287150743969</v>
      </c>
      <c r="W11" s="656">
        <v>1.1528033402075784</v>
      </c>
      <c r="X11" s="655">
        <v>0.16955046761246106</v>
      </c>
      <c r="Y11" s="656">
        <v>1.2857319965364744</v>
      </c>
      <c r="Z11" s="655" t="s">
        <v>62</v>
      </c>
      <c r="AA11" s="656" t="s">
        <v>62</v>
      </c>
      <c r="AB11" s="655">
        <v>2.1216366482162208E-3</v>
      </c>
      <c r="AC11" s="657">
        <v>6.6231165394701339</v>
      </c>
      <c r="AD11" s="190">
        <v>36498670000127</v>
      </c>
    </row>
    <row r="12" spans="1:30">
      <c r="E12" s="651" t="s">
        <v>1574</v>
      </c>
      <c r="F12" s="189" t="s">
        <v>1020</v>
      </c>
      <c r="G12" s="189" t="s">
        <v>1775</v>
      </c>
      <c r="H12" s="189" t="s">
        <v>1675</v>
      </c>
      <c r="I12" s="652" t="s">
        <v>1678</v>
      </c>
      <c r="J12" s="189" t="s">
        <v>961</v>
      </c>
      <c r="K12" s="189" t="s">
        <v>904</v>
      </c>
      <c r="L12" s="189" t="s">
        <v>81</v>
      </c>
      <c r="M12" s="189">
        <v>0</v>
      </c>
      <c r="N12" s="652">
        <v>0</v>
      </c>
      <c r="O12" s="652" t="s">
        <v>62</v>
      </c>
      <c r="P12" s="653">
        <v>500</v>
      </c>
      <c r="Q12" s="653" t="s">
        <v>1785</v>
      </c>
      <c r="R12" s="653">
        <v>3510398187.71</v>
      </c>
      <c r="S12" s="654">
        <v>43228</v>
      </c>
      <c r="T12" s="655">
        <v>7.8279970082884676E-2</v>
      </c>
      <c r="U12" s="656">
        <v>1.0119404520530995</v>
      </c>
      <c r="V12" s="655">
        <v>0.10381404115898074</v>
      </c>
      <c r="W12" s="656">
        <v>1.0177247300313479</v>
      </c>
      <c r="X12" s="655">
        <v>0.12645859039307039</v>
      </c>
      <c r="Y12" s="656">
        <v>0.95895846348772307</v>
      </c>
      <c r="Z12" s="655">
        <v>0.16981308860694289</v>
      </c>
      <c r="AA12" s="656">
        <v>0.96527264705199589</v>
      </c>
      <c r="AB12" s="655">
        <v>1.5112940650837692E-3</v>
      </c>
      <c r="AC12" s="657">
        <v>1.0851079280844875</v>
      </c>
      <c r="AD12" s="190">
        <v>29562673000117</v>
      </c>
    </row>
    <row r="13" spans="1:30">
      <c r="E13" s="651" t="s">
        <v>1082</v>
      </c>
      <c r="F13" s="189" t="s">
        <v>1020</v>
      </c>
      <c r="G13" s="189" t="s">
        <v>62</v>
      </c>
      <c r="H13" s="189" t="s">
        <v>1675</v>
      </c>
      <c r="I13" s="652" t="s">
        <v>1678</v>
      </c>
      <c r="J13" s="189" t="s">
        <v>961</v>
      </c>
      <c r="K13" s="189" t="s">
        <v>904</v>
      </c>
      <c r="L13" s="189" t="s">
        <v>81</v>
      </c>
      <c r="M13" s="189">
        <v>1</v>
      </c>
      <c r="N13" s="652">
        <v>4.0000000000000001E-3</v>
      </c>
      <c r="O13" s="652">
        <v>1.1200000000000001E-3</v>
      </c>
      <c r="P13" s="653">
        <v>1000</v>
      </c>
      <c r="Q13" s="653" t="s">
        <v>1785</v>
      </c>
      <c r="R13" s="653">
        <v>823565621.47000003</v>
      </c>
      <c r="S13" s="654">
        <v>43336</v>
      </c>
      <c r="T13" s="655">
        <v>8.5168234658835162E-2</v>
      </c>
      <c r="U13" s="656">
        <v>1.1009863926873147</v>
      </c>
      <c r="V13" s="655">
        <v>0.11639531226275257</v>
      </c>
      <c r="W13" s="656">
        <v>1.1410632552885327</v>
      </c>
      <c r="X13" s="655">
        <v>0.17673891419195664</v>
      </c>
      <c r="Y13" s="656">
        <v>1.340243292805948</v>
      </c>
      <c r="Z13" s="655">
        <v>0.20011456913455672</v>
      </c>
      <c r="AA13" s="656">
        <v>1.137516085755274</v>
      </c>
      <c r="AB13" s="655">
        <v>1.576882463940955E-3</v>
      </c>
      <c r="AC13" s="657">
        <v>8.2303198014544119</v>
      </c>
      <c r="AD13" s="190">
        <v>30921203000181</v>
      </c>
    </row>
    <row r="14" spans="1:30">
      <c r="E14" s="651" t="s">
        <v>1736</v>
      </c>
      <c r="F14" s="189" t="s">
        <v>1020</v>
      </c>
      <c r="G14" s="189" t="s">
        <v>62</v>
      </c>
      <c r="H14" s="189" t="s">
        <v>1678</v>
      </c>
      <c r="I14" s="652" t="s">
        <v>1678</v>
      </c>
      <c r="J14" s="189" t="s">
        <v>961</v>
      </c>
      <c r="K14" s="189" t="s">
        <v>62</v>
      </c>
      <c r="L14" s="189" t="s">
        <v>81</v>
      </c>
      <c r="M14" s="189">
        <v>1</v>
      </c>
      <c r="N14" s="652">
        <v>9.0000000000000011E-3</v>
      </c>
      <c r="O14" s="652">
        <v>2.0999999999999994E-3</v>
      </c>
      <c r="P14" s="653">
        <v>100</v>
      </c>
      <c r="Q14" s="653" t="s">
        <v>1785</v>
      </c>
      <c r="R14" s="653">
        <v>60904193.789999999</v>
      </c>
      <c r="S14" s="654">
        <v>44544</v>
      </c>
      <c r="T14" s="655">
        <v>0.10478977227424879</v>
      </c>
      <c r="U14" s="656">
        <v>1.3546378392003209</v>
      </c>
      <c r="V14" s="655" t="s">
        <v>62</v>
      </c>
      <c r="W14" s="656" t="s">
        <v>62</v>
      </c>
      <c r="X14" s="655" t="s">
        <v>62</v>
      </c>
      <c r="Y14" s="656" t="s">
        <v>62</v>
      </c>
      <c r="Z14" s="655" t="s">
        <v>62</v>
      </c>
      <c r="AA14" s="656" t="s">
        <v>62</v>
      </c>
      <c r="AB14" s="655" t="s">
        <v>62</v>
      </c>
      <c r="AC14" s="657" t="s">
        <v>62</v>
      </c>
      <c r="AD14" s="190">
        <v>32892819000105</v>
      </c>
    </row>
    <row r="15" spans="1:30">
      <c r="E15" s="651" t="s">
        <v>1540</v>
      </c>
      <c r="F15" s="189" t="s">
        <v>1020</v>
      </c>
      <c r="G15" s="189" t="s">
        <v>62</v>
      </c>
      <c r="H15" s="189" t="s">
        <v>1675</v>
      </c>
      <c r="I15" s="652" t="s">
        <v>1675</v>
      </c>
      <c r="J15" s="189" t="s">
        <v>961</v>
      </c>
      <c r="K15" s="189" t="s">
        <v>904</v>
      </c>
      <c r="L15" s="189" t="s">
        <v>81</v>
      </c>
      <c r="M15" s="189">
        <v>1</v>
      </c>
      <c r="N15" s="652">
        <v>5.0000000000000001E-3</v>
      </c>
      <c r="O15" s="652">
        <v>1.3333333333333333E-3</v>
      </c>
      <c r="P15" s="653">
        <v>1000</v>
      </c>
      <c r="Q15" s="653" t="s">
        <v>1785</v>
      </c>
      <c r="R15" s="653">
        <v>205608615.16</v>
      </c>
      <c r="S15" s="654">
        <v>43388</v>
      </c>
      <c r="T15" s="655">
        <v>8.512216587379573E-2</v>
      </c>
      <c r="U15" s="656">
        <v>1.1003908525113413</v>
      </c>
      <c r="V15" s="655">
        <v>0.1148217267458993</v>
      </c>
      <c r="W15" s="656">
        <v>1.1256368555699414</v>
      </c>
      <c r="X15" s="655">
        <v>0.17349807109485571</v>
      </c>
      <c r="Y15" s="656">
        <v>1.3156673908672925</v>
      </c>
      <c r="Z15" s="655">
        <v>0.1993403250823651</v>
      </c>
      <c r="AA15" s="656">
        <v>1.1331150315617828</v>
      </c>
      <c r="AB15" s="655">
        <v>1.972851274573893E-3</v>
      </c>
      <c r="AC15" s="657">
        <v>5.8635014634831348</v>
      </c>
      <c r="AD15" s="190">
        <v>28206220000195</v>
      </c>
    </row>
    <row r="16" spans="1:30">
      <c r="E16" s="651" t="s">
        <v>1663</v>
      </c>
      <c r="F16" s="189" t="s">
        <v>1020</v>
      </c>
      <c r="G16" s="189" t="s">
        <v>62</v>
      </c>
      <c r="H16" s="189" t="s">
        <v>1675</v>
      </c>
      <c r="I16" s="652" t="s">
        <v>1678</v>
      </c>
      <c r="J16" s="189" t="s">
        <v>915</v>
      </c>
      <c r="K16" s="189" t="s">
        <v>904</v>
      </c>
      <c r="L16" s="189" t="s">
        <v>81</v>
      </c>
      <c r="M16" s="189">
        <v>1</v>
      </c>
      <c r="N16" s="652">
        <v>8.0000000000000002E-3</v>
      </c>
      <c r="O16" s="652">
        <v>1.6000000000000001E-3</v>
      </c>
      <c r="P16" s="653">
        <v>1000</v>
      </c>
      <c r="Q16" s="653" t="s">
        <v>1785</v>
      </c>
      <c r="R16" s="653">
        <v>22899214.379999999</v>
      </c>
      <c r="S16" s="654">
        <v>44418</v>
      </c>
      <c r="T16" s="655">
        <v>8.0268317306418036E-2</v>
      </c>
      <c r="U16" s="656">
        <v>1.0376442047000463</v>
      </c>
      <c r="V16" s="655">
        <v>0.11599491139294194</v>
      </c>
      <c r="W16" s="656">
        <v>1.1371379879298686</v>
      </c>
      <c r="X16" s="655" t="s">
        <v>62</v>
      </c>
      <c r="Y16" s="656" t="s">
        <v>62</v>
      </c>
      <c r="Z16" s="655" t="s">
        <v>62</v>
      </c>
      <c r="AA16" s="656" t="s">
        <v>62</v>
      </c>
      <c r="AB16" s="655">
        <v>6.4020570125582791E-3</v>
      </c>
      <c r="AC16" s="657">
        <v>1.9741355797715145</v>
      </c>
      <c r="AD16" s="190">
        <v>34687428000176</v>
      </c>
    </row>
    <row r="17" spans="5:30">
      <c r="E17" s="651" t="s">
        <v>1088</v>
      </c>
      <c r="F17" s="189" t="s">
        <v>1020</v>
      </c>
      <c r="G17" s="189" t="s">
        <v>62</v>
      </c>
      <c r="H17" s="189" t="s">
        <v>1678</v>
      </c>
      <c r="I17" s="652" t="s">
        <v>1678</v>
      </c>
      <c r="J17" s="189" t="s">
        <v>961</v>
      </c>
      <c r="K17" s="189" t="s">
        <v>904</v>
      </c>
      <c r="L17" s="189" t="s">
        <v>81</v>
      </c>
      <c r="M17" s="189">
        <v>31</v>
      </c>
      <c r="N17" s="652">
        <v>5.0000000000000001E-3</v>
      </c>
      <c r="O17" s="652">
        <v>1.4000000000000002E-3</v>
      </c>
      <c r="P17" s="653">
        <v>1000</v>
      </c>
      <c r="Q17" s="653" t="s">
        <v>1785</v>
      </c>
      <c r="R17" s="653">
        <v>1204437524.0599999</v>
      </c>
      <c r="S17" s="654">
        <v>43336</v>
      </c>
      <c r="T17" s="655">
        <v>8.9764313442494581E-2</v>
      </c>
      <c r="U17" s="656">
        <v>1.1604008001926245</v>
      </c>
      <c r="V17" s="655">
        <v>0.12369096118195766</v>
      </c>
      <c r="W17" s="656">
        <v>1.2125850094155193</v>
      </c>
      <c r="X17" s="655">
        <v>0.20515526014753838</v>
      </c>
      <c r="Y17" s="656">
        <v>1.5557296063161568</v>
      </c>
      <c r="Z17" s="655">
        <v>0.22851824960889111</v>
      </c>
      <c r="AA17" s="656">
        <v>1.2989718137112103</v>
      </c>
      <c r="AB17" s="655">
        <v>2.1231223573375882E-3</v>
      </c>
      <c r="AC17" s="657">
        <v>9.1826682309965388</v>
      </c>
      <c r="AD17" s="190">
        <v>30910553000142</v>
      </c>
    </row>
    <row r="18" spans="5:30">
      <c r="E18" s="651" t="s">
        <v>43</v>
      </c>
      <c r="F18" s="189" t="s">
        <v>1020</v>
      </c>
      <c r="G18" s="189" t="s">
        <v>62</v>
      </c>
      <c r="H18" s="189" t="s">
        <v>1675</v>
      </c>
      <c r="I18" s="652" t="s">
        <v>1678</v>
      </c>
      <c r="J18" s="189" t="s">
        <v>961</v>
      </c>
      <c r="K18" s="189" t="s">
        <v>904</v>
      </c>
      <c r="L18" s="189" t="s">
        <v>81</v>
      </c>
      <c r="M18" s="189">
        <v>60</v>
      </c>
      <c r="N18" s="652">
        <v>0.01</v>
      </c>
      <c r="O18" s="652">
        <v>3.4999999999999996E-3</v>
      </c>
      <c r="P18" s="653">
        <v>5000</v>
      </c>
      <c r="Q18" s="653" t="s">
        <v>1786</v>
      </c>
      <c r="R18" s="653">
        <v>185914080.28999999</v>
      </c>
      <c r="S18" s="654">
        <v>43644</v>
      </c>
      <c r="T18" s="655">
        <v>5.8093272429671883E-2</v>
      </c>
      <c r="U18" s="656">
        <v>0.75098307142275389</v>
      </c>
      <c r="V18" s="655">
        <v>9.4517077890315271E-2</v>
      </c>
      <c r="W18" s="656">
        <v>0.92658340341422663</v>
      </c>
      <c r="X18" s="655">
        <v>0.1817992835447082</v>
      </c>
      <c r="Y18" s="656">
        <v>1.3786169928773424</v>
      </c>
      <c r="Z18" s="655">
        <v>0.26310147253226446</v>
      </c>
      <c r="AA18" s="656">
        <v>1.4955540642826128</v>
      </c>
      <c r="AB18" s="655">
        <v>2.0537877681448012E-2</v>
      </c>
      <c r="AC18" s="657">
        <v>-0.32192309075952358</v>
      </c>
      <c r="AD18" s="190">
        <v>33599991000120</v>
      </c>
    </row>
    <row r="19" spans="5:30">
      <c r="E19" s="651" t="s">
        <v>1085</v>
      </c>
      <c r="F19" s="189" t="s">
        <v>1020</v>
      </c>
      <c r="G19" s="189" t="s">
        <v>62</v>
      </c>
      <c r="H19" s="189" t="s">
        <v>1678</v>
      </c>
      <c r="I19" s="652" t="s">
        <v>1678</v>
      </c>
      <c r="J19" s="189" t="s">
        <v>961</v>
      </c>
      <c r="K19" s="189" t="s">
        <v>904</v>
      </c>
      <c r="L19" s="189" t="s">
        <v>81</v>
      </c>
      <c r="M19" s="189">
        <v>61</v>
      </c>
      <c r="N19" s="652">
        <v>6.9999999999999993E-3</v>
      </c>
      <c r="O19" s="652">
        <v>1.8666666666666666E-3</v>
      </c>
      <c r="P19" s="653">
        <v>1000</v>
      </c>
      <c r="Q19" s="653" t="s">
        <v>1786</v>
      </c>
      <c r="R19" s="653">
        <v>462909875.31</v>
      </c>
      <c r="S19" s="654">
        <v>43447</v>
      </c>
      <c r="T19" s="655">
        <v>9.5616480493036837E-2</v>
      </c>
      <c r="U19" s="656">
        <v>1.2360529058889549</v>
      </c>
      <c r="V19" s="655">
        <v>0.13284031042805844</v>
      </c>
      <c r="W19" s="656">
        <v>1.3022792250292896</v>
      </c>
      <c r="X19" s="655">
        <v>0.2240674455912639</v>
      </c>
      <c r="Y19" s="656">
        <v>1.6991441441339348</v>
      </c>
      <c r="Z19" s="655">
        <v>0.26629863841196011</v>
      </c>
      <c r="AA19" s="656">
        <v>1.5137277916264542</v>
      </c>
      <c r="AB19" s="655">
        <v>2.7518193361133802E-3</v>
      </c>
      <c r="AC19" s="657">
        <v>10.03357930847856</v>
      </c>
      <c r="AD19" s="190">
        <v>32102131000176</v>
      </c>
    </row>
    <row r="20" spans="5:30">
      <c r="E20" s="651" t="s">
        <v>41</v>
      </c>
      <c r="F20" s="189" t="s">
        <v>1020</v>
      </c>
      <c r="G20" s="189" t="s">
        <v>62</v>
      </c>
      <c r="H20" s="189" t="s">
        <v>1675</v>
      </c>
      <c r="I20" s="652" t="s">
        <v>1678</v>
      </c>
      <c r="J20" s="189" t="s">
        <v>983</v>
      </c>
      <c r="K20" s="189" t="s">
        <v>904</v>
      </c>
      <c r="L20" s="189" t="s">
        <v>81</v>
      </c>
      <c r="M20" s="189">
        <v>91</v>
      </c>
      <c r="N20" s="652">
        <v>1.9799999999999998E-2</v>
      </c>
      <c r="O20" s="652">
        <v>1.0500000000000001E-2</v>
      </c>
      <c r="P20" s="653">
        <v>5000</v>
      </c>
      <c r="Q20" s="653" t="s">
        <v>1786</v>
      </c>
      <c r="R20" s="653">
        <v>134838741.62</v>
      </c>
      <c r="S20" s="654">
        <v>44069</v>
      </c>
      <c r="T20" s="655">
        <v>9.9779881428285089E-2</v>
      </c>
      <c r="U20" s="656">
        <v>1.2898740023971993</v>
      </c>
      <c r="V20" s="655">
        <v>0.13875957348128964</v>
      </c>
      <c r="W20" s="656">
        <v>1.3603077953997353</v>
      </c>
      <c r="X20" s="655">
        <v>0.19455520917035862</v>
      </c>
      <c r="Y20" s="656">
        <v>1.475347494145113</v>
      </c>
      <c r="Z20" s="655" t="s">
        <v>62</v>
      </c>
      <c r="AA20" s="656" t="s">
        <v>62</v>
      </c>
      <c r="AB20" s="655">
        <v>1.402393455777768E-3</v>
      </c>
      <c r="AC20" s="657">
        <v>23.404266386728597</v>
      </c>
      <c r="AD20" s="190">
        <v>37806055000101</v>
      </c>
    </row>
    <row r="21" spans="5:30">
      <c r="E21" s="651" t="s">
        <v>170</v>
      </c>
      <c r="F21" s="189" t="s">
        <v>1020</v>
      </c>
      <c r="G21" s="189" t="s">
        <v>62</v>
      </c>
      <c r="H21" s="189" t="s">
        <v>1678</v>
      </c>
      <c r="I21" s="652" t="s">
        <v>1678</v>
      </c>
      <c r="J21" s="189" t="s">
        <v>983</v>
      </c>
      <c r="K21" s="189" t="s">
        <v>904</v>
      </c>
      <c r="L21" s="189" t="s">
        <v>81</v>
      </c>
      <c r="M21" s="189">
        <v>180</v>
      </c>
      <c r="N21" s="652">
        <v>1.1000000000000001E-2</v>
      </c>
      <c r="O21" s="652">
        <v>2.7499999999999998E-3</v>
      </c>
      <c r="P21" s="653">
        <v>5000</v>
      </c>
      <c r="Q21" s="653" t="s">
        <v>1786</v>
      </c>
      <c r="R21" s="653">
        <v>322713730.58999997</v>
      </c>
      <c r="S21" s="654">
        <v>43826</v>
      </c>
      <c r="T21" s="655">
        <v>9.4913279683340956E-2</v>
      </c>
      <c r="U21" s="656">
        <v>1.2269624917703204</v>
      </c>
      <c r="V21" s="655">
        <v>0.13245547943943037</v>
      </c>
      <c r="W21" s="656">
        <v>1.2985065945677758</v>
      </c>
      <c r="X21" s="655">
        <v>0.21110927984115535</v>
      </c>
      <c r="Y21" s="656">
        <v>1.6008800192633459</v>
      </c>
      <c r="Z21" s="655" t="s">
        <v>62</v>
      </c>
      <c r="AA21" s="656" t="s">
        <v>62</v>
      </c>
      <c r="AB21" s="655">
        <v>3.1955944672346363E-3</v>
      </c>
      <c r="AC21" s="657">
        <v>8.5342432987347916</v>
      </c>
      <c r="AD21" s="190">
        <v>34218678000167</v>
      </c>
    </row>
    <row r="22" spans="5:30">
      <c r="E22" s="651" t="s">
        <v>1384</v>
      </c>
      <c r="F22" s="189" t="s">
        <v>1020</v>
      </c>
      <c r="G22" s="189" t="s">
        <v>62</v>
      </c>
      <c r="H22" s="189" t="s">
        <v>1675</v>
      </c>
      <c r="I22" s="652" t="s">
        <v>1678</v>
      </c>
      <c r="J22" s="189" t="s">
        <v>983</v>
      </c>
      <c r="K22" s="189" t="s">
        <v>904</v>
      </c>
      <c r="L22" s="189" t="s">
        <v>81</v>
      </c>
      <c r="M22" s="189">
        <v>271</v>
      </c>
      <c r="N22" s="652">
        <v>0</v>
      </c>
      <c r="O22" s="652">
        <v>6.6666666666666662E-3</v>
      </c>
      <c r="P22" s="653">
        <v>50000</v>
      </c>
      <c r="Q22" s="653" t="s">
        <v>1787</v>
      </c>
      <c r="R22" s="653">
        <v>58841348.590000004</v>
      </c>
      <c r="S22" s="654">
        <v>43311</v>
      </c>
      <c r="T22" s="655">
        <v>9.4116528873928962E-2</v>
      </c>
      <c r="U22" s="656">
        <v>1.2166627385461384</v>
      </c>
      <c r="V22" s="655">
        <v>0.14697581971801466</v>
      </c>
      <c r="W22" s="656">
        <v>1.4408544814721584</v>
      </c>
      <c r="X22" s="655">
        <v>0.23379409328674017</v>
      </c>
      <c r="Y22" s="656">
        <v>1.7729030805569004</v>
      </c>
      <c r="Z22" s="655">
        <v>0.30961810397509959</v>
      </c>
      <c r="AA22" s="656">
        <v>1.759969677549609</v>
      </c>
      <c r="AB22" s="655">
        <v>7.7530159421063741E-3</v>
      </c>
      <c r="AC22" s="657">
        <v>5.1649348942836273</v>
      </c>
      <c r="AD22" s="190">
        <v>30877877000126</v>
      </c>
    </row>
    <row r="23" spans="5:30">
      <c r="E23" s="651" t="s">
        <v>1480</v>
      </c>
      <c r="F23" s="189" t="s">
        <v>1694</v>
      </c>
      <c r="G23" s="189" t="s">
        <v>1775</v>
      </c>
      <c r="H23" s="189" t="s">
        <v>1675</v>
      </c>
      <c r="I23" s="652" t="s">
        <v>1678</v>
      </c>
      <c r="J23" s="189" t="s">
        <v>970</v>
      </c>
      <c r="K23" s="189" t="s">
        <v>904</v>
      </c>
      <c r="L23" s="189" t="s">
        <v>81</v>
      </c>
      <c r="M23" s="189">
        <v>0</v>
      </c>
      <c r="N23" s="652">
        <v>4.0000000000000001E-3</v>
      </c>
      <c r="O23" s="652">
        <v>6.6666666666666664E-4</v>
      </c>
      <c r="P23" s="653">
        <v>20000</v>
      </c>
      <c r="Q23" s="653" t="s">
        <v>1785</v>
      </c>
      <c r="R23" s="653">
        <v>4429327174.8400002</v>
      </c>
      <c r="S23" s="654">
        <v>41698</v>
      </c>
      <c r="T23" s="655">
        <v>8.2563302071404943E-2</v>
      </c>
      <c r="U23" s="656">
        <v>1.0673119206952981</v>
      </c>
      <c r="V23" s="655">
        <v>0.11205540560532024</v>
      </c>
      <c r="W23" s="656">
        <v>1.098517658546637</v>
      </c>
      <c r="X23" s="655">
        <v>0.1748586393070557</v>
      </c>
      <c r="Y23" s="656">
        <v>1.3259848267819745</v>
      </c>
      <c r="Z23" s="655">
        <v>0.19375469987852179</v>
      </c>
      <c r="AA23" s="656">
        <v>1.1013645271090082</v>
      </c>
      <c r="AB23" s="655">
        <v>1.7793491481935841E-3</v>
      </c>
      <c r="AC23" s="657">
        <v>5.1040623518151262</v>
      </c>
      <c r="AD23" s="190">
        <v>18719154000101</v>
      </c>
    </row>
    <row r="24" spans="5:30">
      <c r="E24" s="651" t="s">
        <v>1223</v>
      </c>
      <c r="F24" s="189" t="s">
        <v>1694</v>
      </c>
      <c r="G24" s="189" t="s">
        <v>62</v>
      </c>
      <c r="H24" s="189" t="s">
        <v>1675</v>
      </c>
      <c r="I24" s="652" t="s">
        <v>1678</v>
      </c>
      <c r="J24" s="189" t="s">
        <v>961</v>
      </c>
      <c r="K24" s="189" t="s">
        <v>904</v>
      </c>
      <c r="L24" s="189" t="s">
        <v>81</v>
      </c>
      <c r="M24" s="189">
        <v>1</v>
      </c>
      <c r="N24" s="652">
        <v>3.2000000000000002E-3</v>
      </c>
      <c r="O24" s="652">
        <v>9.6000000000000002E-4</v>
      </c>
      <c r="P24" s="653">
        <v>1000</v>
      </c>
      <c r="Q24" s="653" t="s">
        <v>1785</v>
      </c>
      <c r="R24" s="653">
        <v>2868811532.25</v>
      </c>
      <c r="S24" s="654">
        <v>40777</v>
      </c>
      <c r="T24" s="655">
        <v>8.5962432882894069E-2</v>
      </c>
      <c r="U24" s="656">
        <v>1.1112531481424199</v>
      </c>
      <c r="V24" s="655">
        <v>0.11462270025355958</v>
      </c>
      <c r="W24" s="656">
        <v>1.1236857304531054</v>
      </c>
      <c r="X24" s="655">
        <v>0.18748999356686258</v>
      </c>
      <c r="Y24" s="656">
        <v>1.421770680752851</v>
      </c>
      <c r="Z24" s="655">
        <v>0.20404746936468676</v>
      </c>
      <c r="AA24" s="656">
        <v>1.1598719656634251</v>
      </c>
      <c r="AB24" s="655">
        <v>5.3464317580742583E-3</v>
      </c>
      <c r="AC24" s="657">
        <v>2.1325415330459299</v>
      </c>
      <c r="AD24" s="190">
        <v>13615411000133</v>
      </c>
    </row>
    <row r="25" spans="5:30">
      <c r="E25" s="651" t="s">
        <v>1309</v>
      </c>
      <c r="F25" s="189" t="s">
        <v>1694</v>
      </c>
      <c r="G25" s="189" t="s">
        <v>1775</v>
      </c>
      <c r="H25" s="189" t="s">
        <v>1678</v>
      </c>
      <c r="I25" s="652" t="s">
        <v>1678</v>
      </c>
      <c r="J25" s="189" t="s">
        <v>961</v>
      </c>
      <c r="K25" s="189" t="s">
        <v>904</v>
      </c>
      <c r="L25" s="189" t="s">
        <v>81</v>
      </c>
      <c r="M25" s="189">
        <v>1</v>
      </c>
      <c r="N25" s="652">
        <v>3.4999999999999996E-3</v>
      </c>
      <c r="O25" s="652">
        <v>8.7500000000000002E-4</v>
      </c>
      <c r="P25" s="653">
        <v>500</v>
      </c>
      <c r="Q25" s="653" t="s">
        <v>1785</v>
      </c>
      <c r="R25" s="653">
        <v>1037792907.62</v>
      </c>
      <c r="S25" s="654">
        <v>38854</v>
      </c>
      <c r="T25" s="655">
        <v>8.4909727543412972E-2</v>
      </c>
      <c r="U25" s="656">
        <v>1.0976446207504795</v>
      </c>
      <c r="V25" s="655">
        <v>0.11423852942272417</v>
      </c>
      <c r="W25" s="656">
        <v>1.1199195717453527</v>
      </c>
      <c r="X25" s="655">
        <v>0.16299355719399977</v>
      </c>
      <c r="Y25" s="656">
        <v>1.2360097537013301</v>
      </c>
      <c r="Z25" s="655">
        <v>0.20874488370445654</v>
      </c>
      <c r="AA25" s="656">
        <v>1.1865735916172693</v>
      </c>
      <c r="AB25" s="655">
        <v>1.8117111119863283E-3</v>
      </c>
      <c r="AC25" s="657">
        <v>6.0959056980937669</v>
      </c>
      <c r="AD25" s="190">
        <v>7900255000150</v>
      </c>
    </row>
    <row r="26" spans="5:30">
      <c r="E26" s="651" t="s">
        <v>1549</v>
      </c>
      <c r="F26" s="189" t="s">
        <v>1694</v>
      </c>
      <c r="G26" s="189" t="s">
        <v>62</v>
      </c>
      <c r="H26" s="189" t="s">
        <v>1675</v>
      </c>
      <c r="I26" s="652" t="s">
        <v>1675</v>
      </c>
      <c r="J26" s="189" t="s">
        <v>961</v>
      </c>
      <c r="K26" s="189" t="s">
        <v>904</v>
      </c>
      <c r="L26" s="189" t="s">
        <v>81</v>
      </c>
      <c r="M26" s="189">
        <v>1</v>
      </c>
      <c r="N26" s="652">
        <v>3.0000000000000001E-3</v>
      </c>
      <c r="O26" s="652">
        <v>1E-3</v>
      </c>
      <c r="P26" s="653">
        <v>1000</v>
      </c>
      <c r="Q26" s="653" t="s">
        <v>1785</v>
      </c>
      <c r="R26" s="653">
        <v>3520690411.8699999</v>
      </c>
      <c r="S26" s="654">
        <v>37428</v>
      </c>
      <c r="T26" s="655">
        <v>8.5703242640660093E-2</v>
      </c>
      <c r="U26" s="656">
        <v>1.1079025452919553</v>
      </c>
      <c r="V26" s="655">
        <v>0.12042089039048776</v>
      </c>
      <c r="W26" s="656">
        <v>1.1805273814079982</v>
      </c>
      <c r="X26" s="655">
        <v>0.18232039581137105</v>
      </c>
      <c r="Y26" s="656">
        <v>1.3825686818609877</v>
      </c>
      <c r="Z26" s="655">
        <v>0.16809371745635571</v>
      </c>
      <c r="AA26" s="656">
        <v>0.95549918403211254</v>
      </c>
      <c r="AB26" s="655">
        <v>3.7050483216722854E-3</v>
      </c>
      <c r="AC26" s="657">
        <v>4.4762749372878279</v>
      </c>
      <c r="AD26" s="190">
        <v>4899128000190</v>
      </c>
    </row>
    <row r="27" spans="5:30">
      <c r="E27" s="651" t="s">
        <v>1529</v>
      </c>
      <c r="F27" s="189" t="s">
        <v>1694</v>
      </c>
      <c r="G27" s="189" t="s">
        <v>62</v>
      </c>
      <c r="H27" s="189" t="s">
        <v>1678</v>
      </c>
      <c r="I27" s="652" t="s">
        <v>1678</v>
      </c>
      <c r="J27" s="189" t="s">
        <v>961</v>
      </c>
      <c r="K27" s="189" t="s">
        <v>904</v>
      </c>
      <c r="L27" s="189" t="s">
        <v>81</v>
      </c>
      <c r="M27" s="189">
        <v>2</v>
      </c>
      <c r="N27" s="652">
        <v>8.0000000000000002E-3</v>
      </c>
      <c r="O27" s="652">
        <v>1.5999999999999999E-3</v>
      </c>
      <c r="P27" s="653">
        <v>100</v>
      </c>
      <c r="Q27" s="653" t="s">
        <v>1785</v>
      </c>
      <c r="R27" s="653">
        <v>352748757.50999999</v>
      </c>
      <c r="S27" s="654">
        <v>41913</v>
      </c>
      <c r="T27" s="655">
        <v>8.0625213607009361E-2</v>
      </c>
      <c r="U27" s="656">
        <v>1.0422578728372986</v>
      </c>
      <c r="V27" s="655">
        <v>0.10764357964557814</v>
      </c>
      <c r="W27" s="656">
        <v>1.0552670121629959</v>
      </c>
      <c r="X27" s="655">
        <v>0.14285405544009122</v>
      </c>
      <c r="Y27" s="656">
        <v>1.0832882533484782</v>
      </c>
      <c r="Z27" s="655">
        <v>0.19243057531043473</v>
      </c>
      <c r="AA27" s="656">
        <v>1.0938377737983582</v>
      </c>
      <c r="AB27" s="655">
        <v>1.9419512813983384E-3</v>
      </c>
      <c r="AC27" s="657">
        <v>2.629007038274811</v>
      </c>
      <c r="AD27" s="190">
        <v>17899612000160</v>
      </c>
    </row>
    <row r="28" spans="5:30">
      <c r="E28" s="651" t="s">
        <v>1063</v>
      </c>
      <c r="F28" s="189" t="s">
        <v>1694</v>
      </c>
      <c r="G28" s="189" t="s">
        <v>62</v>
      </c>
      <c r="H28" s="189" t="s">
        <v>1675</v>
      </c>
      <c r="I28" s="652" t="s">
        <v>1678</v>
      </c>
      <c r="J28" s="189" t="s">
        <v>961</v>
      </c>
      <c r="K28" s="189" t="s">
        <v>904</v>
      </c>
      <c r="L28" s="189" t="s">
        <v>81</v>
      </c>
      <c r="M28" s="189">
        <v>4</v>
      </c>
      <c r="N28" s="652">
        <v>0.01</v>
      </c>
      <c r="O28" s="652">
        <v>4.1999999999999997E-3</v>
      </c>
      <c r="P28" s="653">
        <v>1000</v>
      </c>
      <c r="Q28" s="653" t="s">
        <v>1785</v>
      </c>
      <c r="R28" s="653">
        <v>230673790.72</v>
      </c>
      <c r="S28" s="654">
        <v>39632</v>
      </c>
      <c r="T28" s="655">
        <v>7.7183103630743988E-2</v>
      </c>
      <c r="U28" s="656">
        <v>0.99776104533838206</v>
      </c>
      <c r="V28" s="655">
        <v>0.10183836030139459</v>
      </c>
      <c r="W28" s="656">
        <v>0.99835645147319219</v>
      </c>
      <c r="X28" s="655">
        <v>0.13964990270518562</v>
      </c>
      <c r="Y28" s="656">
        <v>1.0589905810915414</v>
      </c>
      <c r="Z28" s="655">
        <v>0.19338826593910752</v>
      </c>
      <c r="AA28" s="656">
        <v>1.0992815978037953</v>
      </c>
      <c r="AB28" s="655">
        <v>2.7254623206598755E-3</v>
      </c>
      <c r="AC28" s="657">
        <v>-5.4922530418748998E-2</v>
      </c>
      <c r="AD28" s="190">
        <v>9620860000100</v>
      </c>
    </row>
    <row r="29" spans="5:30">
      <c r="E29" s="651" t="s">
        <v>1481</v>
      </c>
      <c r="F29" s="189" t="s">
        <v>1694</v>
      </c>
      <c r="G29" s="189" t="s">
        <v>62</v>
      </c>
      <c r="H29" s="189" t="s">
        <v>1675</v>
      </c>
      <c r="I29" s="652" t="s">
        <v>1678</v>
      </c>
      <c r="J29" s="189" t="s">
        <v>961</v>
      </c>
      <c r="K29" s="189" t="s">
        <v>904</v>
      </c>
      <c r="L29" s="189" t="s">
        <v>81</v>
      </c>
      <c r="M29" s="189">
        <v>30</v>
      </c>
      <c r="N29" s="652">
        <v>5.0000000000000001E-3</v>
      </c>
      <c r="O29" s="652">
        <v>1.3333333333333333E-3</v>
      </c>
      <c r="P29" s="653">
        <v>20000</v>
      </c>
      <c r="Q29" s="653" t="s">
        <v>1785</v>
      </c>
      <c r="R29" s="653">
        <v>188773205.41</v>
      </c>
      <c r="S29" s="654">
        <v>43798</v>
      </c>
      <c r="T29" s="655">
        <v>8.7585314670949765E-2</v>
      </c>
      <c r="U29" s="656">
        <v>1.1322324577729035</v>
      </c>
      <c r="V29" s="655">
        <v>0.12115508666049113</v>
      </c>
      <c r="W29" s="656">
        <v>1.1877249598120112</v>
      </c>
      <c r="X29" s="655">
        <v>0.19003941628852528</v>
      </c>
      <c r="Y29" s="656">
        <v>1.4411034163807528</v>
      </c>
      <c r="Z29" s="655" t="s">
        <v>62</v>
      </c>
      <c r="AA29" s="656" t="s">
        <v>62</v>
      </c>
      <c r="AB29" s="655">
        <v>3.1627820883810059E-3</v>
      </c>
      <c r="AC29" s="657">
        <v>5.450371173745272</v>
      </c>
      <c r="AD29" s="190">
        <v>35378376000119</v>
      </c>
    </row>
    <row r="30" spans="5:30">
      <c r="E30" s="651" t="s">
        <v>42</v>
      </c>
      <c r="F30" s="189" t="s">
        <v>1694</v>
      </c>
      <c r="G30" s="189" t="s">
        <v>62</v>
      </c>
      <c r="H30" s="189" t="s">
        <v>1675</v>
      </c>
      <c r="I30" s="652" t="s">
        <v>1678</v>
      </c>
      <c r="J30" s="189" t="s">
        <v>961</v>
      </c>
      <c r="K30" s="189" t="s">
        <v>904</v>
      </c>
      <c r="L30" s="189" t="s">
        <v>81</v>
      </c>
      <c r="M30" s="189">
        <v>31</v>
      </c>
      <c r="N30" s="652">
        <v>7.5749999999999993E-3</v>
      </c>
      <c r="O30" s="652">
        <v>1.5529333333333332E-3</v>
      </c>
      <c r="P30" s="653">
        <v>1000</v>
      </c>
      <c r="Q30" s="653" t="s">
        <v>1785</v>
      </c>
      <c r="R30" s="653">
        <v>1208126598.1800001</v>
      </c>
      <c r="S30" s="654">
        <v>44043</v>
      </c>
      <c r="T30" s="655">
        <v>8.418814540306796E-2</v>
      </c>
      <c r="U30" s="656">
        <v>1.0883165875828502</v>
      </c>
      <c r="V30" s="655">
        <v>0.11618289351949596</v>
      </c>
      <c r="W30" s="656">
        <v>1.138980841332569</v>
      </c>
      <c r="X30" s="655">
        <v>0.20154067573080225</v>
      </c>
      <c r="Y30" s="656">
        <v>1.5283195560566538</v>
      </c>
      <c r="Z30" s="655" t="s">
        <v>62</v>
      </c>
      <c r="AA30" s="656" t="s">
        <v>62</v>
      </c>
      <c r="AB30" s="655">
        <v>4.9303520050811653E-3</v>
      </c>
      <c r="AC30" s="657">
        <v>2.595906998936198</v>
      </c>
      <c r="AD30" s="190">
        <v>37310657000165</v>
      </c>
    </row>
    <row r="31" spans="5:30">
      <c r="E31" s="651" t="s">
        <v>623</v>
      </c>
      <c r="F31" s="189" t="s">
        <v>1694</v>
      </c>
      <c r="G31" s="189" t="s">
        <v>62</v>
      </c>
      <c r="H31" s="189" t="s">
        <v>1675</v>
      </c>
      <c r="I31" s="652" t="s">
        <v>1678</v>
      </c>
      <c r="J31" s="189" t="s">
        <v>961</v>
      </c>
      <c r="K31" s="189" t="s">
        <v>904</v>
      </c>
      <c r="L31" s="189" t="s">
        <v>81</v>
      </c>
      <c r="M31" s="189">
        <v>31</v>
      </c>
      <c r="N31" s="652">
        <v>3.0000000000000001E-3</v>
      </c>
      <c r="O31" s="652">
        <v>1.4E-3</v>
      </c>
      <c r="P31" s="653">
        <v>1000</v>
      </c>
      <c r="Q31" s="653" t="s">
        <v>1785</v>
      </c>
      <c r="R31" s="653">
        <v>1951239064.27</v>
      </c>
      <c r="S31" s="654">
        <v>40946</v>
      </c>
      <c r="T31" s="655">
        <v>8.8382998778722355E-2</v>
      </c>
      <c r="U31" s="656">
        <v>1.1425442759271551</v>
      </c>
      <c r="V31" s="655">
        <v>0.11991681146387312</v>
      </c>
      <c r="W31" s="656">
        <v>1.1755857224206774</v>
      </c>
      <c r="X31" s="655">
        <v>0.18813529101480819</v>
      </c>
      <c r="Y31" s="656">
        <v>1.4266640885257118</v>
      </c>
      <c r="Z31" s="655">
        <v>0.20483902159303802</v>
      </c>
      <c r="AA31" s="656">
        <v>1.1643714051413152</v>
      </c>
      <c r="AB31" s="655">
        <v>1.8697067738675803E-3</v>
      </c>
      <c r="AC31" s="657">
        <v>8.6267691688853656</v>
      </c>
      <c r="AD31" s="190">
        <v>14188162000100</v>
      </c>
    </row>
    <row r="32" spans="5:30">
      <c r="E32" s="651" t="s">
        <v>1165</v>
      </c>
      <c r="F32" s="189" t="s">
        <v>1694</v>
      </c>
      <c r="G32" s="189" t="s">
        <v>62</v>
      </c>
      <c r="H32" s="189" t="s">
        <v>1675</v>
      </c>
      <c r="I32" s="652" t="s">
        <v>1678</v>
      </c>
      <c r="J32" s="189" t="s">
        <v>990</v>
      </c>
      <c r="K32" s="189" t="s">
        <v>904</v>
      </c>
      <c r="L32" s="189" t="s">
        <v>81</v>
      </c>
      <c r="M32" s="189">
        <v>31</v>
      </c>
      <c r="N32" s="652">
        <v>8.0000000000000002E-3</v>
      </c>
      <c r="O32" s="652">
        <v>2.8E-3</v>
      </c>
      <c r="P32" s="653">
        <v>500</v>
      </c>
      <c r="Q32" s="653" t="s">
        <v>1785</v>
      </c>
      <c r="R32" s="653">
        <v>446969789.81999999</v>
      </c>
      <c r="S32" s="654">
        <v>43437</v>
      </c>
      <c r="T32" s="655">
        <v>8.8221821405476186E-2</v>
      </c>
      <c r="U32" s="656">
        <v>1.1404607045643818</v>
      </c>
      <c r="V32" s="655">
        <v>0.12148376632693458</v>
      </c>
      <c r="W32" s="656">
        <v>1.1909471195609578</v>
      </c>
      <c r="X32" s="655">
        <v>0.22907325882411378</v>
      </c>
      <c r="Y32" s="656">
        <v>1.7371041352374199</v>
      </c>
      <c r="Z32" s="655">
        <v>0.21080751951568599</v>
      </c>
      <c r="AA32" s="656">
        <v>1.1982982822506172</v>
      </c>
      <c r="AB32" s="655">
        <v>4.9637686692548377E-3</v>
      </c>
      <c r="AC32" s="657">
        <v>3.5333791346232402</v>
      </c>
      <c r="AD32" s="190">
        <v>30934757000113</v>
      </c>
    </row>
    <row r="33" spans="5:30">
      <c r="E33" s="651" t="s">
        <v>940</v>
      </c>
      <c r="F33" s="189" t="s">
        <v>1694</v>
      </c>
      <c r="G33" s="189" t="s">
        <v>62</v>
      </c>
      <c r="H33" s="189" t="s">
        <v>1675</v>
      </c>
      <c r="I33" s="652" t="s">
        <v>1678</v>
      </c>
      <c r="J33" s="189" t="s">
        <v>961</v>
      </c>
      <c r="K33" s="189" t="s">
        <v>904</v>
      </c>
      <c r="L33" s="189" t="s">
        <v>81</v>
      </c>
      <c r="M33" s="189">
        <v>45</v>
      </c>
      <c r="N33" s="652">
        <v>5.5000000000000005E-3</v>
      </c>
      <c r="O33" s="652">
        <v>1.6499999999999998E-3</v>
      </c>
      <c r="P33" s="653">
        <v>1000</v>
      </c>
      <c r="Q33" s="653" t="s">
        <v>1785</v>
      </c>
      <c r="R33" s="653">
        <v>1331921508.6600001</v>
      </c>
      <c r="S33" s="654">
        <v>41949</v>
      </c>
      <c r="T33" s="655">
        <v>9.1821324721498954E-2</v>
      </c>
      <c r="U33" s="656">
        <v>1.1869921864865893</v>
      </c>
      <c r="V33" s="655">
        <v>0.12198386307616826</v>
      </c>
      <c r="W33" s="656">
        <v>1.1958497398945982</v>
      </c>
      <c r="X33" s="655">
        <v>0.20738254328053496</v>
      </c>
      <c r="Y33" s="656">
        <v>1.5726194989231486</v>
      </c>
      <c r="Z33" s="655">
        <v>0.25090202378730875</v>
      </c>
      <c r="AA33" s="656">
        <v>1.4262084426981934</v>
      </c>
      <c r="AB33" s="655">
        <v>5.7699651418286037E-3</v>
      </c>
      <c r="AC33" s="657">
        <v>3.1177340564059275</v>
      </c>
      <c r="AD33" s="190">
        <v>20146294000171</v>
      </c>
    </row>
    <row r="34" spans="5:30">
      <c r="E34" s="651" t="s">
        <v>1340</v>
      </c>
      <c r="F34" s="189" t="s">
        <v>1694</v>
      </c>
      <c r="G34" s="189" t="s">
        <v>1775</v>
      </c>
      <c r="H34" s="189" t="s">
        <v>1675</v>
      </c>
      <c r="I34" s="652" t="s">
        <v>1678</v>
      </c>
      <c r="J34" s="189" t="s">
        <v>961</v>
      </c>
      <c r="K34" s="189" t="s">
        <v>904</v>
      </c>
      <c r="L34" s="189" t="s">
        <v>81</v>
      </c>
      <c r="M34" s="189">
        <v>46</v>
      </c>
      <c r="N34" s="652">
        <v>6.0000000000000001E-3</v>
      </c>
      <c r="O34" s="652" t="s">
        <v>62</v>
      </c>
      <c r="P34" s="653">
        <v>100000</v>
      </c>
      <c r="Q34" s="653" t="s">
        <v>1785</v>
      </c>
      <c r="R34" s="653">
        <v>518922013.56</v>
      </c>
      <c r="S34" s="654">
        <v>41992</v>
      </c>
      <c r="T34" s="655">
        <v>8.9523050704364726E-2</v>
      </c>
      <c r="U34" s="656">
        <v>1.1572819496868285</v>
      </c>
      <c r="V34" s="655">
        <v>0.11934750908759062</v>
      </c>
      <c r="W34" s="656">
        <v>1.1700046555366608</v>
      </c>
      <c r="X34" s="655">
        <v>0.19846732306651016</v>
      </c>
      <c r="Y34" s="656">
        <v>1.5050137644963919</v>
      </c>
      <c r="Z34" s="655">
        <v>0.20845394106567805</v>
      </c>
      <c r="AA34" s="656">
        <v>1.1849197793382638</v>
      </c>
      <c r="AB34" s="655">
        <v>1.9747977527039308E-3</v>
      </c>
      <c r="AC34" s="657">
        <v>7.9101918840779772</v>
      </c>
      <c r="AD34" s="190">
        <v>20824446000148</v>
      </c>
    </row>
    <row r="35" spans="5:30">
      <c r="E35" s="651" t="s">
        <v>626</v>
      </c>
      <c r="F35" s="189" t="s">
        <v>1694</v>
      </c>
      <c r="G35" s="189" t="s">
        <v>62</v>
      </c>
      <c r="H35" s="189" t="s">
        <v>1675</v>
      </c>
      <c r="I35" s="652" t="s">
        <v>1678</v>
      </c>
      <c r="J35" s="189" t="s">
        <v>961</v>
      </c>
      <c r="K35" s="189" t="s">
        <v>904</v>
      </c>
      <c r="L35" s="189" t="s">
        <v>81</v>
      </c>
      <c r="M35" s="189">
        <v>46</v>
      </c>
      <c r="N35" s="652">
        <v>0</v>
      </c>
      <c r="O35" s="652">
        <v>1.3998000000000001E-3</v>
      </c>
      <c r="P35" s="653">
        <v>1000</v>
      </c>
      <c r="Q35" s="653" t="s">
        <v>1785</v>
      </c>
      <c r="R35" s="653">
        <v>336951112.20999998</v>
      </c>
      <c r="S35" s="654">
        <v>43819</v>
      </c>
      <c r="T35" s="655">
        <v>8.7590871946483295E-2</v>
      </c>
      <c r="U35" s="656">
        <v>1.1323042977584019</v>
      </c>
      <c r="V35" s="655">
        <v>0.11726759377364049</v>
      </c>
      <c r="W35" s="656">
        <v>1.1496145307737078</v>
      </c>
      <c r="X35" s="655">
        <v>0.18845601082839525</v>
      </c>
      <c r="Y35" s="656">
        <v>1.4290961651342802</v>
      </c>
      <c r="Z35" s="655" t="s">
        <v>62</v>
      </c>
      <c r="AA35" s="656" t="s">
        <v>62</v>
      </c>
      <c r="AB35" s="655">
        <v>2.2269542501345972E-3</v>
      </c>
      <c r="AC35" s="657">
        <v>6.1792257396061698</v>
      </c>
      <c r="AD35" s="190">
        <v>35343590000130</v>
      </c>
    </row>
    <row r="36" spans="5:30">
      <c r="E36" s="651" t="s">
        <v>766</v>
      </c>
      <c r="F36" s="189" t="s">
        <v>1694</v>
      </c>
      <c r="G36" s="189" t="s">
        <v>62</v>
      </c>
      <c r="H36" s="189" t="s">
        <v>1675</v>
      </c>
      <c r="I36" s="652" t="s">
        <v>1678</v>
      </c>
      <c r="J36" s="189" t="s">
        <v>961</v>
      </c>
      <c r="K36" s="189" t="s">
        <v>907</v>
      </c>
      <c r="L36" s="189" t="s">
        <v>81</v>
      </c>
      <c r="M36" s="189">
        <v>46</v>
      </c>
      <c r="N36" s="652">
        <v>4.0000000000000001E-3</v>
      </c>
      <c r="O36" s="652">
        <v>1.3333333333333333E-3</v>
      </c>
      <c r="P36" s="653">
        <v>1000</v>
      </c>
      <c r="Q36" s="653" t="s">
        <v>1786</v>
      </c>
      <c r="R36" s="653">
        <v>298516071.42000002</v>
      </c>
      <c r="S36" s="654">
        <v>44355</v>
      </c>
      <c r="T36" s="655">
        <v>7.6732469492545308E-2</v>
      </c>
      <c r="U36" s="656">
        <v>0.99193560987850016</v>
      </c>
      <c r="V36" s="655">
        <v>0.10339617297321935</v>
      </c>
      <c r="W36" s="656">
        <v>1.0136282245702855</v>
      </c>
      <c r="X36" s="655" t="s">
        <v>62</v>
      </c>
      <c r="Y36" s="656" t="s">
        <v>62</v>
      </c>
      <c r="Z36" s="655" t="s">
        <v>62</v>
      </c>
      <c r="AA36" s="656" t="s">
        <v>62</v>
      </c>
      <c r="AB36" s="655">
        <v>1.8491408492666995E-2</v>
      </c>
      <c r="AC36" s="657">
        <v>7.733514921731742E-2</v>
      </c>
      <c r="AD36" s="190">
        <v>34781162000126</v>
      </c>
    </row>
    <row r="37" spans="5:30">
      <c r="E37" s="651" t="s">
        <v>1342</v>
      </c>
      <c r="F37" s="189" t="s">
        <v>1694</v>
      </c>
      <c r="G37" s="189" t="s">
        <v>62</v>
      </c>
      <c r="H37" s="189" t="s">
        <v>1675</v>
      </c>
      <c r="I37" s="652" t="s">
        <v>1678</v>
      </c>
      <c r="J37" s="189" t="s">
        <v>990</v>
      </c>
      <c r="K37" s="189" t="s">
        <v>904</v>
      </c>
      <c r="L37" s="189" t="s">
        <v>81</v>
      </c>
      <c r="M37" s="189">
        <v>46</v>
      </c>
      <c r="N37" s="652">
        <v>4.5000000000000005E-3</v>
      </c>
      <c r="O37" s="652">
        <v>8.1809999999999988E-4</v>
      </c>
      <c r="P37" s="653">
        <v>50000</v>
      </c>
      <c r="Q37" s="653" t="s">
        <v>1786</v>
      </c>
      <c r="R37" s="653">
        <v>12841027.01</v>
      </c>
      <c r="S37" s="654">
        <v>43544</v>
      </c>
      <c r="T37" s="655">
        <v>8.1237216933496281E-2</v>
      </c>
      <c r="U37" s="656">
        <v>1.0501693592904415</v>
      </c>
      <c r="V37" s="655">
        <v>0.10375414827778906</v>
      </c>
      <c r="W37" s="656">
        <v>1.0171375795297286</v>
      </c>
      <c r="X37" s="655">
        <v>0.17685302435552219</v>
      </c>
      <c r="Y37" s="656">
        <v>1.3411086109055805</v>
      </c>
      <c r="Z37" s="655">
        <v>0.19147794303784749</v>
      </c>
      <c r="AA37" s="656">
        <v>1.0884227031287712</v>
      </c>
      <c r="AB37" s="655">
        <v>1.661501355203817E-2</v>
      </c>
      <c r="AC37" s="657">
        <v>0.10363574369455647</v>
      </c>
      <c r="AD37" s="190">
        <v>32227355000104</v>
      </c>
    </row>
    <row r="38" spans="5:30">
      <c r="E38" s="651" t="s">
        <v>397</v>
      </c>
      <c r="F38" s="189" t="s">
        <v>1694</v>
      </c>
      <c r="G38" s="189" t="s">
        <v>62</v>
      </c>
      <c r="H38" s="189" t="s">
        <v>1675</v>
      </c>
      <c r="I38" s="652" t="s">
        <v>1678</v>
      </c>
      <c r="J38" s="189" t="s">
        <v>961</v>
      </c>
      <c r="K38" s="189" t="s">
        <v>904</v>
      </c>
      <c r="L38" s="189" t="s">
        <v>81</v>
      </c>
      <c r="M38" s="189">
        <v>76</v>
      </c>
      <c r="N38" s="652">
        <v>7.4999999999999997E-3</v>
      </c>
      <c r="O38" s="652">
        <v>1E-3</v>
      </c>
      <c r="P38" s="653">
        <v>100000</v>
      </c>
      <c r="Q38" s="653" t="s">
        <v>1785</v>
      </c>
      <c r="R38" s="653">
        <v>576336343</v>
      </c>
      <c r="S38" s="654">
        <v>42551</v>
      </c>
      <c r="T38" s="655">
        <v>9.0146879912603062E-2</v>
      </c>
      <c r="U38" s="656">
        <v>1.1653463116215637</v>
      </c>
      <c r="V38" s="655">
        <v>0.1189423656208386</v>
      </c>
      <c r="W38" s="656">
        <v>1.1660328948699825</v>
      </c>
      <c r="X38" s="655">
        <v>0.21258817921009343</v>
      </c>
      <c r="Y38" s="656">
        <v>1.6120947818356759</v>
      </c>
      <c r="Z38" s="655">
        <v>0.19866145666730595</v>
      </c>
      <c r="AA38" s="656">
        <v>1.1292561234094147</v>
      </c>
      <c r="AB38" s="655">
        <v>2.8312156416509982E-3</v>
      </c>
      <c r="AC38" s="657">
        <v>5.3902304817843829</v>
      </c>
      <c r="AD38" s="190">
        <v>19488866000111</v>
      </c>
    </row>
    <row r="39" spans="5:30">
      <c r="E39" s="651" t="s">
        <v>403</v>
      </c>
      <c r="F39" s="189" t="s">
        <v>1694</v>
      </c>
      <c r="G39" s="189" t="s">
        <v>62</v>
      </c>
      <c r="H39" s="189" t="s">
        <v>1675</v>
      </c>
      <c r="I39" s="652" t="s">
        <v>1678</v>
      </c>
      <c r="J39" s="189" t="s">
        <v>961</v>
      </c>
      <c r="K39" s="189" t="s">
        <v>904</v>
      </c>
      <c r="L39" s="189" t="s">
        <v>81</v>
      </c>
      <c r="M39" s="189">
        <v>76</v>
      </c>
      <c r="N39" s="652">
        <v>8.5000000000000006E-3</v>
      </c>
      <c r="O39" s="652">
        <v>1.6665666666666665E-3</v>
      </c>
      <c r="P39" s="653">
        <v>100000</v>
      </c>
      <c r="Q39" s="653" t="s">
        <v>1785</v>
      </c>
      <c r="R39" s="653">
        <v>327919925.73000002</v>
      </c>
      <c r="S39" s="654">
        <v>42118</v>
      </c>
      <c r="T39" s="655">
        <v>8.7314327036811967E-2</v>
      </c>
      <c r="U39" s="656">
        <v>1.1287293477346669</v>
      </c>
      <c r="V39" s="655">
        <v>0.11049730768022203</v>
      </c>
      <c r="W39" s="656">
        <v>1.0832430890136524</v>
      </c>
      <c r="X39" s="655">
        <v>0.22309032086324643</v>
      </c>
      <c r="Y39" s="656">
        <v>1.6917344298163628</v>
      </c>
      <c r="Z39" s="655">
        <v>0.17917301327133872</v>
      </c>
      <c r="AA39" s="656">
        <v>1.0184774932221352</v>
      </c>
      <c r="AB39" s="655">
        <v>6.7166321318470647E-3</v>
      </c>
      <c r="AC39" s="657">
        <v>1.1464267141977618</v>
      </c>
      <c r="AD39" s="190">
        <v>21946695000179</v>
      </c>
    </row>
    <row r="40" spans="5:30">
      <c r="E40" s="651" t="s">
        <v>1350</v>
      </c>
      <c r="F40" s="189" t="s">
        <v>1694</v>
      </c>
      <c r="G40" s="189" t="s">
        <v>62</v>
      </c>
      <c r="H40" s="189" t="s">
        <v>1675</v>
      </c>
      <c r="I40" s="652" t="s">
        <v>1678</v>
      </c>
      <c r="J40" s="189" t="s">
        <v>961</v>
      </c>
      <c r="K40" s="189" t="s">
        <v>907</v>
      </c>
      <c r="L40" s="189" t="s">
        <v>81</v>
      </c>
      <c r="M40" s="189">
        <v>76</v>
      </c>
      <c r="N40" s="652">
        <v>1.3000000000000001E-2</v>
      </c>
      <c r="O40" s="652">
        <v>2.0002666666666664E-3</v>
      </c>
      <c r="P40" s="653">
        <v>100000</v>
      </c>
      <c r="Q40" s="653" t="s">
        <v>1787</v>
      </c>
      <c r="R40" s="653">
        <v>123214972.52</v>
      </c>
      <c r="S40" s="654">
        <v>42754</v>
      </c>
      <c r="T40" s="655">
        <v>8.1994216607156556E-2</v>
      </c>
      <c r="U40" s="656">
        <v>1.0599552418240799</v>
      </c>
      <c r="V40" s="655">
        <v>9.7303882433552813E-2</v>
      </c>
      <c r="W40" s="656">
        <v>0.95390340627466053</v>
      </c>
      <c r="X40" s="655">
        <v>0.23360340470767627</v>
      </c>
      <c r="Y40" s="656">
        <v>1.7714570544212667</v>
      </c>
      <c r="Z40" s="655">
        <v>0.14736897421939466</v>
      </c>
      <c r="AA40" s="656">
        <v>0.83769302475472673</v>
      </c>
      <c r="AB40" s="655">
        <v>1.3080325510591198E-2</v>
      </c>
      <c r="AC40" s="657">
        <v>-0.32060437788296559</v>
      </c>
      <c r="AD40" s="190">
        <v>26525450000191</v>
      </c>
    </row>
    <row r="41" spans="5:30">
      <c r="E41" s="651" t="s">
        <v>901</v>
      </c>
      <c r="F41" s="189" t="s">
        <v>1694</v>
      </c>
      <c r="G41" s="189" t="s">
        <v>62</v>
      </c>
      <c r="H41" s="189" t="s">
        <v>1675</v>
      </c>
      <c r="I41" s="652" t="s">
        <v>1678</v>
      </c>
      <c r="J41" s="189" t="s">
        <v>961</v>
      </c>
      <c r="K41" s="189" t="s">
        <v>904</v>
      </c>
      <c r="L41" s="189" t="s">
        <v>81</v>
      </c>
      <c r="M41" s="189">
        <v>121</v>
      </c>
      <c r="N41" s="652">
        <v>1.1575E-2</v>
      </c>
      <c r="O41" s="652">
        <v>2.3702666666666661E-3</v>
      </c>
      <c r="P41" s="653">
        <v>5000</v>
      </c>
      <c r="Q41" s="653" t="s">
        <v>1786</v>
      </c>
      <c r="R41" s="653">
        <v>168603426</v>
      </c>
      <c r="S41" s="654">
        <v>44347</v>
      </c>
      <c r="T41" s="655">
        <v>8.4438975362377766E-2</v>
      </c>
      <c r="U41" s="656">
        <v>1.0915591154241826</v>
      </c>
      <c r="V41" s="655">
        <v>0.11973554738585568</v>
      </c>
      <c r="W41" s="656">
        <v>1.1738087283570113</v>
      </c>
      <c r="X41" s="655" t="s">
        <v>62</v>
      </c>
      <c r="Y41" s="656" t="s">
        <v>62</v>
      </c>
      <c r="Z41" s="655" t="s">
        <v>62</v>
      </c>
      <c r="AA41" s="656" t="s">
        <v>62</v>
      </c>
      <c r="AB41" s="655">
        <v>9.9404167330734653E-3</v>
      </c>
      <c r="AC41" s="657">
        <v>1.6111020365758408</v>
      </c>
      <c r="AD41" s="190">
        <v>41545099000194</v>
      </c>
    </row>
    <row r="42" spans="5:30">
      <c r="E42" s="651" t="s">
        <v>796</v>
      </c>
      <c r="F42" s="189" t="s">
        <v>1694</v>
      </c>
      <c r="G42" s="189" t="s">
        <v>62</v>
      </c>
      <c r="H42" s="189" t="s">
        <v>1675</v>
      </c>
      <c r="I42" s="652" t="s">
        <v>1678</v>
      </c>
      <c r="J42" s="189" t="s">
        <v>983</v>
      </c>
      <c r="K42" s="189" t="s">
        <v>904</v>
      </c>
      <c r="L42" s="189" t="s">
        <v>81</v>
      </c>
      <c r="M42" s="189">
        <v>151</v>
      </c>
      <c r="N42" s="652">
        <v>1.95E-2</v>
      </c>
      <c r="O42" s="652">
        <v>6.4999999999999997E-3</v>
      </c>
      <c r="P42" s="653">
        <v>5000</v>
      </c>
      <c r="Q42" s="653" t="s">
        <v>1786</v>
      </c>
      <c r="R42" s="653">
        <v>49267296.009999998</v>
      </c>
      <c r="S42" s="654">
        <v>44252</v>
      </c>
      <c r="T42" s="655">
        <v>9.937898078414098E-2</v>
      </c>
      <c r="U42" s="656">
        <v>1.2846914815220123</v>
      </c>
      <c r="V42" s="655">
        <v>0.1381031590094588</v>
      </c>
      <c r="W42" s="656">
        <v>1.3538727386995566</v>
      </c>
      <c r="X42" s="655" t="s">
        <v>62</v>
      </c>
      <c r="Y42" s="656" t="s">
        <v>62</v>
      </c>
      <c r="Z42" s="655" t="s">
        <v>62</v>
      </c>
      <c r="AA42" s="656" t="s">
        <v>62</v>
      </c>
      <c r="AB42" s="655">
        <v>9.0952244771324176E-3</v>
      </c>
      <c r="AC42" s="657">
        <v>3.5496845160417316</v>
      </c>
      <c r="AD42" s="190">
        <v>39469191000170</v>
      </c>
    </row>
    <row r="43" spans="5:30">
      <c r="E43" s="651" t="s">
        <v>1383</v>
      </c>
      <c r="F43" s="189" t="s">
        <v>1694</v>
      </c>
      <c r="G43" s="189" t="s">
        <v>62</v>
      </c>
      <c r="H43" s="189" t="s">
        <v>1675</v>
      </c>
      <c r="I43" s="652" t="s">
        <v>1678</v>
      </c>
      <c r="J43" s="189" t="s">
        <v>983</v>
      </c>
      <c r="K43" s="189" t="s">
        <v>988</v>
      </c>
      <c r="L43" s="189" t="s">
        <v>81</v>
      </c>
      <c r="M43" s="189">
        <v>211</v>
      </c>
      <c r="N43" s="652">
        <v>0.02</v>
      </c>
      <c r="O43" s="652">
        <v>5.3333333333333332E-3</v>
      </c>
      <c r="P43" s="653">
        <v>50000</v>
      </c>
      <c r="Q43" s="653" t="s">
        <v>1786</v>
      </c>
      <c r="R43" s="653">
        <v>30553039.27</v>
      </c>
      <c r="S43" s="654">
        <v>43871</v>
      </c>
      <c r="T43" s="655">
        <v>0.10553165737850656</v>
      </c>
      <c r="U43" s="656">
        <v>1.3642283327452107</v>
      </c>
      <c r="V43" s="655">
        <v>0.18195143453248042</v>
      </c>
      <c r="W43" s="656">
        <v>1.7837324558515739</v>
      </c>
      <c r="X43" s="655">
        <v>0.28127756786304037</v>
      </c>
      <c r="Y43" s="656">
        <v>2.1329788941430876</v>
      </c>
      <c r="Z43" s="655" t="s">
        <v>62</v>
      </c>
      <c r="AA43" s="656" t="s">
        <v>62</v>
      </c>
      <c r="AB43" s="655">
        <v>1.250433545981448E-2</v>
      </c>
      <c r="AC43" s="657">
        <v>5.6098634865074795</v>
      </c>
      <c r="AD43" s="190">
        <v>35420451000162</v>
      </c>
    </row>
    <row r="44" spans="5:30">
      <c r="E44" s="651" t="s">
        <v>1382</v>
      </c>
      <c r="F44" s="189" t="s">
        <v>1694</v>
      </c>
      <c r="G44" s="189" t="s">
        <v>62</v>
      </c>
      <c r="H44" s="189" t="s">
        <v>1675</v>
      </c>
      <c r="I44" s="652" t="s">
        <v>1678</v>
      </c>
      <c r="J44" s="189" t="s">
        <v>983</v>
      </c>
      <c r="K44" s="189" t="s">
        <v>904</v>
      </c>
      <c r="L44" s="189" t="s">
        <v>81</v>
      </c>
      <c r="M44" s="189">
        <v>271</v>
      </c>
      <c r="N44" s="652">
        <v>0.02</v>
      </c>
      <c r="O44" s="652">
        <v>3.3333333333333331E-3</v>
      </c>
      <c r="P44" s="653">
        <v>5000</v>
      </c>
      <c r="Q44" s="653" t="s">
        <v>1786</v>
      </c>
      <c r="R44" s="653">
        <v>62753784.649999999</v>
      </c>
      <c r="S44" s="654">
        <v>43682</v>
      </c>
      <c r="T44" s="655">
        <v>8.8183372652447911E-2</v>
      </c>
      <c r="U44" s="656">
        <v>1.1399636700295048</v>
      </c>
      <c r="V44" s="655">
        <v>0.12453491435592756</v>
      </c>
      <c r="W44" s="656">
        <v>1.2208585724764378</v>
      </c>
      <c r="X44" s="655">
        <v>0.22376752668622513</v>
      </c>
      <c r="Y44" s="656">
        <v>1.6968698045935926</v>
      </c>
      <c r="Z44" s="655">
        <v>0.33400955469299021</v>
      </c>
      <c r="AA44" s="656">
        <v>1.8986185908521256</v>
      </c>
      <c r="AB44" s="655">
        <v>5.491381739765485E-3</v>
      </c>
      <c r="AC44" s="657">
        <v>3.6893794898233097</v>
      </c>
      <c r="AD44" s="190">
        <v>34096240000153</v>
      </c>
    </row>
    <row r="45" spans="5:30">
      <c r="E45" s="651" t="s">
        <v>1764</v>
      </c>
      <c r="F45" s="189" t="s">
        <v>1020</v>
      </c>
      <c r="G45" s="189" t="s">
        <v>62</v>
      </c>
      <c r="H45" s="189" t="s">
        <v>62</v>
      </c>
      <c r="I45" s="652" t="s">
        <v>62</v>
      </c>
      <c r="J45" s="189" t="s">
        <v>983</v>
      </c>
      <c r="K45" s="189" t="s">
        <v>904</v>
      </c>
      <c r="L45" s="189" t="s">
        <v>81</v>
      </c>
      <c r="M45" s="189">
        <v>91</v>
      </c>
      <c r="N45" s="652">
        <v>2.5000000000000001E-3</v>
      </c>
      <c r="O45" s="652">
        <v>7.0000000000000001E-3</v>
      </c>
      <c r="P45" s="653">
        <v>5000</v>
      </c>
      <c r="Q45" s="653" t="s">
        <v>1786</v>
      </c>
      <c r="R45" s="653">
        <v>60000000</v>
      </c>
      <c r="S45" s="654">
        <v>42184</v>
      </c>
      <c r="T45" s="655" t="s">
        <v>62</v>
      </c>
      <c r="U45" s="656" t="s">
        <v>62</v>
      </c>
      <c r="V45" s="655" t="s">
        <v>62</v>
      </c>
      <c r="W45" s="656" t="s">
        <v>62</v>
      </c>
      <c r="X45" s="655" t="s">
        <v>62</v>
      </c>
      <c r="Y45" s="656" t="s">
        <v>62</v>
      </c>
      <c r="Z45" s="655" t="s">
        <v>62</v>
      </c>
      <c r="AA45" s="656" t="s">
        <v>62</v>
      </c>
      <c r="AB45" s="655" t="s">
        <v>62</v>
      </c>
      <c r="AC45" s="657" t="s">
        <v>62</v>
      </c>
      <c r="AD45" s="190" t="s">
        <v>62</v>
      </c>
    </row>
    <row r="46" spans="5:30">
      <c r="E46" s="651" t="s">
        <v>1841</v>
      </c>
      <c r="F46" s="189" t="s">
        <v>1020</v>
      </c>
      <c r="G46" s="189" t="s">
        <v>1775</v>
      </c>
      <c r="H46" s="189" t="s">
        <v>62</v>
      </c>
      <c r="I46" s="652" t="s">
        <v>62</v>
      </c>
      <c r="J46" s="189" t="s">
        <v>1720</v>
      </c>
      <c r="K46" s="189" t="s">
        <v>904</v>
      </c>
      <c r="L46" s="189" t="s">
        <v>81</v>
      </c>
      <c r="M46" s="189">
        <v>0</v>
      </c>
      <c r="N46" s="652" t="s">
        <v>62</v>
      </c>
      <c r="O46" s="652" t="s">
        <v>62</v>
      </c>
      <c r="P46" s="653" t="s">
        <v>62</v>
      </c>
      <c r="Q46" s="653" t="s">
        <v>1785</v>
      </c>
      <c r="R46" s="653" t="s">
        <v>62</v>
      </c>
      <c r="S46" s="654" t="s">
        <v>62</v>
      </c>
      <c r="T46" s="655" t="s">
        <v>62</v>
      </c>
      <c r="U46" s="656" t="s">
        <v>62</v>
      </c>
      <c r="V46" s="655" t="s">
        <v>62</v>
      </c>
      <c r="W46" s="656" t="s">
        <v>62</v>
      </c>
      <c r="X46" s="655" t="s">
        <v>62</v>
      </c>
      <c r="Y46" s="656" t="s">
        <v>62</v>
      </c>
      <c r="Z46" s="655" t="s">
        <v>62</v>
      </c>
      <c r="AA46" s="656" t="s">
        <v>62</v>
      </c>
      <c r="AB46" s="655" t="s">
        <v>62</v>
      </c>
      <c r="AC46" s="657" t="s">
        <v>62</v>
      </c>
      <c r="AD46" s="190" t="s">
        <v>62</v>
      </c>
    </row>
    <row r="47" spans="5:30">
      <c r="E47" s="651" t="s">
        <v>1718</v>
      </c>
      <c r="F47" s="189" t="s">
        <v>1020</v>
      </c>
      <c r="G47" s="189" t="s">
        <v>62</v>
      </c>
      <c r="H47" s="189" t="s">
        <v>62</v>
      </c>
      <c r="I47" s="652" t="s">
        <v>62</v>
      </c>
      <c r="J47" s="189" t="s">
        <v>961</v>
      </c>
      <c r="K47" s="189" t="s">
        <v>904</v>
      </c>
      <c r="L47" s="189" t="s">
        <v>81</v>
      </c>
      <c r="M47" s="189">
        <v>0</v>
      </c>
      <c r="N47" s="652" t="s">
        <v>62</v>
      </c>
      <c r="O47" s="652">
        <v>2.9999999999999997E-4</v>
      </c>
      <c r="P47" s="653" t="s">
        <v>62</v>
      </c>
      <c r="Q47" s="653" t="s">
        <v>1785</v>
      </c>
      <c r="R47" s="653" t="s">
        <v>62</v>
      </c>
      <c r="S47" s="654" t="s">
        <v>62</v>
      </c>
      <c r="T47" s="655" t="s">
        <v>62</v>
      </c>
      <c r="U47" s="656" t="s">
        <v>62</v>
      </c>
      <c r="V47" s="655" t="s">
        <v>62</v>
      </c>
      <c r="W47" s="656" t="s">
        <v>62</v>
      </c>
      <c r="X47" s="655" t="s">
        <v>62</v>
      </c>
      <c r="Y47" s="656" t="s">
        <v>62</v>
      </c>
      <c r="Z47" s="655" t="s">
        <v>62</v>
      </c>
      <c r="AA47" s="656" t="s">
        <v>62</v>
      </c>
      <c r="AB47" s="655" t="s">
        <v>62</v>
      </c>
      <c r="AC47" s="657" t="s">
        <v>62</v>
      </c>
      <c r="AD47" s="190" t="s">
        <v>62</v>
      </c>
    </row>
    <row r="48" spans="5:30">
      <c r="E48" s="651" t="s">
        <v>1817</v>
      </c>
      <c r="F48" s="189" t="s">
        <v>1020</v>
      </c>
      <c r="G48" s="189" t="s">
        <v>62</v>
      </c>
      <c r="H48" s="189" t="s">
        <v>62</v>
      </c>
      <c r="I48" s="652" t="s">
        <v>62</v>
      </c>
      <c r="J48" s="189" t="s">
        <v>961</v>
      </c>
      <c r="K48" s="189" t="s">
        <v>904</v>
      </c>
      <c r="L48" s="189" t="s">
        <v>81</v>
      </c>
      <c r="M48" s="189">
        <v>182</v>
      </c>
      <c r="N48" s="652" t="s">
        <v>62</v>
      </c>
      <c r="O48" s="652">
        <v>2.5000000000000001E-3</v>
      </c>
      <c r="P48" s="653" t="s">
        <v>62</v>
      </c>
      <c r="Q48" s="653" t="s">
        <v>1785</v>
      </c>
      <c r="R48" s="653" t="s">
        <v>62</v>
      </c>
      <c r="S48" s="654" t="s">
        <v>62</v>
      </c>
      <c r="T48" s="655" t="s">
        <v>62</v>
      </c>
      <c r="U48" s="656" t="s">
        <v>62</v>
      </c>
      <c r="V48" s="655" t="s">
        <v>62</v>
      </c>
      <c r="W48" s="656" t="s">
        <v>62</v>
      </c>
      <c r="X48" s="655" t="s">
        <v>62</v>
      </c>
      <c r="Y48" s="656" t="s">
        <v>62</v>
      </c>
      <c r="Z48" s="655" t="s">
        <v>62</v>
      </c>
      <c r="AA48" s="656" t="s">
        <v>62</v>
      </c>
      <c r="AB48" s="655" t="s">
        <v>62</v>
      </c>
      <c r="AC48" s="657" t="s">
        <v>62</v>
      </c>
      <c r="AD48" s="190" t="s">
        <v>62</v>
      </c>
    </row>
    <row r="49" spans="1:30">
      <c r="E49" s="651" t="s">
        <v>1815</v>
      </c>
      <c r="F49" s="189" t="s">
        <v>1020</v>
      </c>
      <c r="G49" s="189" t="s">
        <v>62</v>
      </c>
      <c r="H49" s="189" t="s">
        <v>62</v>
      </c>
      <c r="I49" s="652" t="s">
        <v>62</v>
      </c>
      <c r="J49" s="189" t="s">
        <v>961</v>
      </c>
      <c r="K49" s="189" t="s">
        <v>904</v>
      </c>
      <c r="L49" s="189" t="s">
        <v>81</v>
      </c>
      <c r="M49" s="189">
        <v>365</v>
      </c>
      <c r="N49" s="652" t="s">
        <v>62</v>
      </c>
      <c r="O49" s="652">
        <v>2.5000000000000001E-3</v>
      </c>
      <c r="P49" s="653" t="s">
        <v>62</v>
      </c>
      <c r="Q49" s="653" t="s">
        <v>1785</v>
      </c>
      <c r="R49" s="653" t="s">
        <v>62</v>
      </c>
      <c r="S49" s="654" t="s">
        <v>62</v>
      </c>
      <c r="T49" s="655" t="s">
        <v>62</v>
      </c>
      <c r="U49" s="656" t="s">
        <v>62</v>
      </c>
      <c r="V49" s="655" t="s">
        <v>62</v>
      </c>
      <c r="W49" s="656" t="s">
        <v>62</v>
      </c>
      <c r="X49" s="655" t="s">
        <v>62</v>
      </c>
      <c r="Y49" s="656" t="s">
        <v>62</v>
      </c>
      <c r="Z49" s="655" t="s">
        <v>62</v>
      </c>
      <c r="AA49" s="656" t="s">
        <v>62</v>
      </c>
      <c r="AB49" s="655" t="s">
        <v>62</v>
      </c>
      <c r="AC49" s="657" t="s">
        <v>62</v>
      </c>
      <c r="AD49" s="190" t="s">
        <v>62</v>
      </c>
    </row>
    <row r="50" spans="1:30">
      <c r="E50" s="651" t="s">
        <v>1816</v>
      </c>
      <c r="F50" s="189" t="s">
        <v>1020</v>
      </c>
      <c r="G50" s="189" t="s">
        <v>62</v>
      </c>
      <c r="H50" s="189" t="s">
        <v>62</v>
      </c>
      <c r="I50" s="652" t="s">
        <v>62</v>
      </c>
      <c r="J50" s="189" t="s">
        <v>961</v>
      </c>
      <c r="K50" s="189" t="s">
        <v>904</v>
      </c>
      <c r="L50" s="189" t="s">
        <v>81</v>
      </c>
      <c r="M50" s="189">
        <v>730</v>
      </c>
      <c r="N50" s="652" t="s">
        <v>62</v>
      </c>
      <c r="O50" s="652">
        <v>2.5000000000000001E-3</v>
      </c>
      <c r="P50" s="653" t="s">
        <v>62</v>
      </c>
      <c r="Q50" s="653" t="s">
        <v>1785</v>
      </c>
      <c r="R50" s="653" t="s">
        <v>62</v>
      </c>
      <c r="S50" s="654" t="s">
        <v>62</v>
      </c>
      <c r="T50" s="655" t="s">
        <v>62</v>
      </c>
      <c r="U50" s="656" t="s">
        <v>62</v>
      </c>
      <c r="V50" s="655" t="s">
        <v>62</v>
      </c>
      <c r="W50" s="656" t="s">
        <v>62</v>
      </c>
      <c r="X50" s="655" t="s">
        <v>62</v>
      </c>
      <c r="Y50" s="656" t="s">
        <v>62</v>
      </c>
      <c r="Z50" s="655" t="s">
        <v>62</v>
      </c>
      <c r="AA50" s="656" t="s">
        <v>62</v>
      </c>
      <c r="AB50" s="655" t="s">
        <v>62</v>
      </c>
      <c r="AC50" s="657" t="s">
        <v>62</v>
      </c>
      <c r="AD50" s="190" t="s">
        <v>62</v>
      </c>
    </row>
    <row r="51" spans="1:30">
      <c r="E51" s="651" t="s">
        <v>1833</v>
      </c>
      <c r="F51" s="189" t="s">
        <v>1694</v>
      </c>
      <c r="G51" s="189" t="s">
        <v>62</v>
      </c>
      <c r="H51" s="189" t="s">
        <v>62</v>
      </c>
      <c r="I51" s="652" t="s">
        <v>62</v>
      </c>
      <c r="J51" s="189" t="s">
        <v>961</v>
      </c>
      <c r="K51" s="189" t="s">
        <v>904</v>
      </c>
      <c r="L51" s="189" t="s">
        <v>81</v>
      </c>
      <c r="M51" s="189">
        <v>1095</v>
      </c>
      <c r="N51" s="652" t="s">
        <v>62</v>
      </c>
      <c r="O51" s="652">
        <v>2.5000000000000001E-3</v>
      </c>
      <c r="P51" s="653" t="s">
        <v>62</v>
      </c>
      <c r="Q51" s="653" t="s">
        <v>1785</v>
      </c>
      <c r="R51" s="653" t="s">
        <v>62</v>
      </c>
      <c r="S51" s="654" t="s">
        <v>62</v>
      </c>
      <c r="T51" s="655" t="s">
        <v>62</v>
      </c>
      <c r="U51" s="656" t="s">
        <v>62</v>
      </c>
      <c r="V51" s="655" t="s">
        <v>62</v>
      </c>
      <c r="W51" s="656" t="s">
        <v>62</v>
      </c>
      <c r="X51" s="655" t="s">
        <v>62</v>
      </c>
      <c r="Y51" s="656" t="s">
        <v>62</v>
      </c>
      <c r="Z51" s="655" t="s">
        <v>62</v>
      </c>
      <c r="AA51" s="656" t="s">
        <v>62</v>
      </c>
      <c r="AB51" s="655" t="s">
        <v>62</v>
      </c>
      <c r="AC51" s="657" t="s">
        <v>62</v>
      </c>
      <c r="AD51" s="190" t="s">
        <v>62</v>
      </c>
    </row>
    <row r="52" spans="1:30">
      <c r="E52" s="651" t="s">
        <v>1848</v>
      </c>
      <c r="F52" s="189" t="s">
        <v>1020</v>
      </c>
      <c r="G52" s="189" t="s">
        <v>62</v>
      </c>
      <c r="H52" s="189" t="s">
        <v>62</v>
      </c>
      <c r="I52" s="652" t="s">
        <v>62</v>
      </c>
      <c r="J52" s="189" t="s">
        <v>961</v>
      </c>
      <c r="K52" s="189" t="s">
        <v>904</v>
      </c>
      <c r="L52" s="189" t="s">
        <v>81</v>
      </c>
      <c r="M52" s="189">
        <v>730</v>
      </c>
      <c r="N52" s="652" t="s">
        <v>62</v>
      </c>
      <c r="O52" s="652">
        <v>2.5000000000000001E-3</v>
      </c>
      <c r="P52" s="653" t="s">
        <v>62</v>
      </c>
      <c r="Q52" s="653" t="s">
        <v>1785</v>
      </c>
      <c r="R52" s="653" t="s">
        <v>62</v>
      </c>
      <c r="S52" s="654" t="s">
        <v>62</v>
      </c>
      <c r="T52" s="655" t="s">
        <v>62</v>
      </c>
      <c r="U52" s="656" t="s">
        <v>62</v>
      </c>
      <c r="V52" s="655" t="s">
        <v>62</v>
      </c>
      <c r="W52" s="656" t="s">
        <v>62</v>
      </c>
      <c r="X52" s="655" t="s">
        <v>62</v>
      </c>
      <c r="Y52" s="656" t="s">
        <v>62</v>
      </c>
      <c r="Z52" s="655" t="s">
        <v>62</v>
      </c>
      <c r="AA52" s="656" t="s">
        <v>62</v>
      </c>
      <c r="AB52" s="655" t="s">
        <v>62</v>
      </c>
      <c r="AC52" s="657" t="s">
        <v>62</v>
      </c>
      <c r="AD52" s="190" t="s">
        <v>62</v>
      </c>
    </row>
    <row r="53" spans="1:30">
      <c r="E53" s="651" t="s">
        <v>1849</v>
      </c>
      <c r="F53" s="189" t="s">
        <v>1020</v>
      </c>
      <c r="G53" s="189" t="s">
        <v>62</v>
      </c>
      <c r="H53" s="189" t="s">
        <v>62</v>
      </c>
      <c r="I53" s="652" t="s">
        <v>62</v>
      </c>
      <c r="J53" s="189" t="s">
        <v>961</v>
      </c>
      <c r="K53" s="189" t="s">
        <v>904</v>
      </c>
      <c r="L53" s="189" t="s">
        <v>81</v>
      </c>
      <c r="M53" s="189">
        <v>1095</v>
      </c>
      <c r="N53" s="652" t="s">
        <v>62</v>
      </c>
      <c r="O53" s="652">
        <v>2.5000000000000001E-3</v>
      </c>
      <c r="P53" s="653" t="s">
        <v>62</v>
      </c>
      <c r="Q53" s="653" t="s">
        <v>1785</v>
      </c>
      <c r="R53" s="653" t="s">
        <v>62</v>
      </c>
      <c r="S53" s="654" t="s">
        <v>62</v>
      </c>
      <c r="T53" s="655" t="s">
        <v>62</v>
      </c>
      <c r="U53" s="656" t="s">
        <v>62</v>
      </c>
      <c r="V53" s="655" t="s">
        <v>62</v>
      </c>
      <c r="W53" s="656" t="s">
        <v>62</v>
      </c>
      <c r="X53" s="655" t="s">
        <v>62</v>
      </c>
      <c r="Y53" s="656" t="s">
        <v>62</v>
      </c>
      <c r="Z53" s="655" t="s">
        <v>62</v>
      </c>
      <c r="AA53" s="656" t="s">
        <v>62</v>
      </c>
      <c r="AB53" s="655" t="s">
        <v>62</v>
      </c>
      <c r="AC53" s="657" t="s">
        <v>62</v>
      </c>
      <c r="AD53" s="190" t="s">
        <v>62</v>
      </c>
    </row>
    <row r="54" spans="1:30">
      <c r="E54" s="651" t="s">
        <v>1857</v>
      </c>
      <c r="F54" s="189" t="s">
        <v>1694</v>
      </c>
      <c r="G54" s="189" t="s">
        <v>62</v>
      </c>
      <c r="H54" s="189" t="s">
        <v>62</v>
      </c>
      <c r="I54" s="652" t="s">
        <v>62</v>
      </c>
      <c r="J54" s="189" t="s">
        <v>961</v>
      </c>
      <c r="K54" s="189" t="s">
        <v>904</v>
      </c>
      <c r="L54" s="189" t="s">
        <v>81</v>
      </c>
      <c r="M54" s="189">
        <v>1460</v>
      </c>
      <c r="N54" s="652" t="s">
        <v>62</v>
      </c>
      <c r="O54" s="652">
        <v>2.5000000000000001E-3</v>
      </c>
      <c r="P54" s="653" t="s">
        <v>62</v>
      </c>
      <c r="Q54" s="653" t="s">
        <v>1785</v>
      </c>
      <c r="R54" s="653" t="s">
        <v>62</v>
      </c>
      <c r="S54" s="654" t="s">
        <v>62</v>
      </c>
      <c r="T54" s="655" t="s">
        <v>62</v>
      </c>
      <c r="U54" s="656" t="s">
        <v>62</v>
      </c>
      <c r="V54" s="655" t="s">
        <v>62</v>
      </c>
      <c r="W54" s="656" t="s">
        <v>62</v>
      </c>
      <c r="X54" s="655" t="s">
        <v>62</v>
      </c>
      <c r="Y54" s="656" t="s">
        <v>62</v>
      </c>
      <c r="Z54" s="655" t="s">
        <v>62</v>
      </c>
      <c r="AA54" s="656" t="s">
        <v>62</v>
      </c>
      <c r="AB54" s="655" t="s">
        <v>62</v>
      </c>
      <c r="AC54" s="657" t="s">
        <v>62</v>
      </c>
      <c r="AD54" s="190" t="s">
        <v>62</v>
      </c>
    </row>
    <row r="55" spans="1:30" s="545" customFormat="1" ht="7.5" customHeight="1">
      <c r="B55" s="641"/>
      <c r="C55" s="641"/>
      <c r="D55" s="641"/>
      <c r="E55" s="658" t="s">
        <v>1750</v>
      </c>
      <c r="J55" s="643"/>
      <c r="P55" s="644"/>
      <c r="Q55" s="644"/>
      <c r="R55" s="644"/>
      <c r="S55" s="659"/>
      <c r="T55" s="655"/>
      <c r="U55" s="656"/>
      <c r="V55" s="655"/>
      <c r="W55" s="656"/>
      <c r="X55" s="655"/>
      <c r="Y55" s="656"/>
      <c r="Z55" s="655"/>
      <c r="AA55" s="656"/>
      <c r="AB55" s="655"/>
      <c r="AC55" s="657"/>
    </row>
    <row r="56" spans="1:30" s="545" customFormat="1">
      <c r="A56" s="645"/>
      <c r="B56" s="660" t="s">
        <v>19</v>
      </c>
      <c r="C56" s="641"/>
      <c r="D56" s="641"/>
      <c r="E56" s="646" t="s">
        <v>917</v>
      </c>
      <c r="F56" s="646"/>
      <c r="G56" s="646"/>
      <c r="H56" s="646"/>
      <c r="I56" s="646"/>
      <c r="J56" s="647"/>
      <c r="K56" s="646"/>
      <c r="L56" s="646"/>
      <c r="M56" s="646"/>
      <c r="N56" s="646"/>
      <c r="O56" s="646"/>
      <c r="P56" s="648"/>
      <c r="Q56" s="648"/>
      <c r="R56" s="648"/>
      <c r="S56" s="649"/>
      <c r="T56" s="646"/>
      <c r="U56" s="646"/>
      <c r="V56" s="646"/>
      <c r="W56" s="646"/>
      <c r="X56" s="646"/>
      <c r="Y56" s="646"/>
      <c r="Z56" s="646"/>
      <c r="AA56" s="646"/>
      <c r="AB56" s="646"/>
      <c r="AC56" s="650"/>
      <c r="AD56" s="646"/>
    </row>
    <row r="57" spans="1:30" s="545" customFormat="1" ht="3" customHeight="1">
      <c r="B57" s="641"/>
      <c r="C57" s="641"/>
      <c r="D57" s="641"/>
      <c r="J57" s="661"/>
      <c r="P57" s="644"/>
      <c r="Q57" s="644"/>
      <c r="R57" s="644"/>
      <c r="S57" s="659"/>
      <c r="AC57" s="662"/>
    </row>
    <row r="58" spans="1:30" s="545" customFormat="1">
      <c r="A58" s="645"/>
      <c r="B58" s="641" t="s">
        <v>917</v>
      </c>
      <c r="C58" s="641" t="s">
        <v>1048</v>
      </c>
      <c r="D58" s="641" t="str">
        <f>B58&amp;" "&amp;C58</f>
        <v>Inflação Curta</v>
      </c>
      <c r="E58" s="663" t="s">
        <v>1727</v>
      </c>
      <c r="F58" s="663"/>
      <c r="G58" s="663"/>
      <c r="H58" s="663"/>
      <c r="I58" s="663"/>
      <c r="J58" s="664"/>
      <c r="K58" s="663"/>
      <c r="L58" s="663"/>
      <c r="M58" s="663"/>
      <c r="N58" s="663"/>
      <c r="O58" s="663"/>
      <c r="P58" s="665"/>
      <c r="Q58" s="665"/>
      <c r="R58" s="665"/>
      <c r="S58" s="666"/>
      <c r="T58" s="663"/>
      <c r="U58" s="663"/>
      <c r="V58" s="663"/>
      <c r="W58" s="663"/>
      <c r="X58" s="663"/>
      <c r="Y58" s="663"/>
      <c r="Z58" s="663"/>
      <c r="AA58" s="663"/>
      <c r="AB58" s="663"/>
      <c r="AC58" s="667"/>
      <c r="AD58" s="663"/>
    </row>
    <row r="59" spans="1:30">
      <c r="E59" s="651" t="s">
        <v>66</v>
      </c>
      <c r="F59" s="189" t="s">
        <v>1020</v>
      </c>
      <c r="G59" s="189" t="s">
        <v>62</v>
      </c>
      <c r="H59" s="189" t="s">
        <v>1675</v>
      </c>
      <c r="I59" s="652" t="s">
        <v>1675</v>
      </c>
      <c r="J59" s="189" t="s">
        <v>970</v>
      </c>
      <c r="K59" s="189" t="s">
        <v>904</v>
      </c>
      <c r="L59" s="189" t="s">
        <v>81</v>
      </c>
      <c r="M59" s="189">
        <v>2</v>
      </c>
      <c r="N59" s="652">
        <v>9.5999999999999992E-3</v>
      </c>
      <c r="O59" s="652">
        <v>2.8799999999999997E-3</v>
      </c>
      <c r="P59" s="653">
        <v>500</v>
      </c>
      <c r="Q59" s="653" t="s">
        <v>1785</v>
      </c>
      <c r="R59" s="653">
        <v>2023726070.8499999</v>
      </c>
      <c r="S59" s="654">
        <v>41142</v>
      </c>
      <c r="T59" s="655">
        <v>7.4992616780038324E-2</v>
      </c>
      <c r="U59" s="656">
        <v>0.96944419427708983</v>
      </c>
      <c r="V59" s="655">
        <v>9.3539653710952519E-2</v>
      </c>
      <c r="W59" s="656">
        <v>0.91700137820874683</v>
      </c>
      <c r="X59" s="655">
        <v>0.13764839675328577</v>
      </c>
      <c r="Y59" s="656">
        <v>1.0438127978636129</v>
      </c>
      <c r="Z59" s="655">
        <v>0.24231147611932013</v>
      </c>
      <c r="AA59" s="656">
        <v>1.3773769847986244</v>
      </c>
      <c r="AB59" s="655">
        <v>2.0366033438050154E-2</v>
      </c>
      <c r="AC59" s="657">
        <v>-0.36874192426959679</v>
      </c>
      <c r="AD59" s="190">
        <v>13396703000122</v>
      </c>
    </row>
    <row r="60" spans="1:30">
      <c r="E60" s="651" t="s">
        <v>1083</v>
      </c>
      <c r="F60" s="189" t="s">
        <v>1020</v>
      </c>
      <c r="G60" s="189" t="s">
        <v>62</v>
      </c>
      <c r="H60" s="189" t="s">
        <v>1675</v>
      </c>
      <c r="I60" s="652" t="s">
        <v>1678</v>
      </c>
      <c r="J60" s="189" t="s">
        <v>990</v>
      </c>
      <c r="K60" s="189" t="s">
        <v>904</v>
      </c>
      <c r="L60" s="189" t="s">
        <v>81</v>
      </c>
      <c r="M60" s="189">
        <v>31</v>
      </c>
      <c r="N60" s="652">
        <v>6.9999999999999993E-3</v>
      </c>
      <c r="O60" s="652">
        <v>1.9600000000000004E-3</v>
      </c>
      <c r="P60" s="653">
        <v>500</v>
      </c>
      <c r="Q60" s="653" t="s">
        <v>1785</v>
      </c>
      <c r="R60" s="653">
        <v>643022955.78999996</v>
      </c>
      <c r="S60" s="654">
        <v>43336</v>
      </c>
      <c r="T60" s="655">
        <v>6.7007830327898699E-2</v>
      </c>
      <c r="U60" s="656">
        <v>0.86622330132873782</v>
      </c>
      <c r="V60" s="655">
        <v>0.10327491195265925</v>
      </c>
      <c r="W60" s="656">
        <v>1.0124394611040426</v>
      </c>
      <c r="X60" s="655">
        <v>0.2036328890212471</v>
      </c>
      <c r="Y60" s="656">
        <v>1.5441851895107139</v>
      </c>
      <c r="Z60" s="655">
        <v>0.29353267937500438</v>
      </c>
      <c r="AA60" s="656">
        <v>1.6685349094168165</v>
      </c>
      <c r="AB60" s="655">
        <v>3.6017926739333413E-2</v>
      </c>
      <c r="AC60" s="657">
        <v>4.9846334755788563E-2</v>
      </c>
      <c r="AD60" s="190">
        <v>30910199000156</v>
      </c>
    </row>
    <row r="61" spans="1:30">
      <c r="E61" s="651" t="s">
        <v>1738</v>
      </c>
      <c r="F61" s="189" t="s">
        <v>1694</v>
      </c>
      <c r="G61" s="189" t="s">
        <v>1775</v>
      </c>
      <c r="H61" s="189" t="s">
        <v>1675</v>
      </c>
      <c r="I61" s="652" t="s">
        <v>1675</v>
      </c>
      <c r="J61" s="189" t="s">
        <v>970</v>
      </c>
      <c r="K61" s="189" t="s">
        <v>904</v>
      </c>
      <c r="L61" s="189" t="s">
        <v>81</v>
      </c>
      <c r="M61" s="189">
        <v>1</v>
      </c>
      <c r="N61" s="652">
        <v>2E-3</v>
      </c>
      <c r="O61" s="652">
        <v>6.9999999999999999E-4</v>
      </c>
      <c r="P61" s="653">
        <v>3000</v>
      </c>
      <c r="Q61" s="653" t="s">
        <v>1785</v>
      </c>
      <c r="R61" s="653">
        <v>1011192185.6799999</v>
      </c>
      <c r="S61" s="654">
        <v>38700</v>
      </c>
      <c r="T61" s="655">
        <v>6.5011731157941455E-2</v>
      </c>
      <c r="U61" s="656">
        <v>0.8404193377573338</v>
      </c>
      <c r="V61" s="655">
        <v>9.6735919131475612E-2</v>
      </c>
      <c r="W61" s="656">
        <v>0.94833546679536573</v>
      </c>
      <c r="X61" s="655">
        <v>0.14678707006783398</v>
      </c>
      <c r="Y61" s="656">
        <v>1.1131130177442516</v>
      </c>
      <c r="Z61" s="655">
        <v>0.25210894405714268</v>
      </c>
      <c r="AA61" s="656">
        <v>1.4330689687813147</v>
      </c>
      <c r="AB61" s="655">
        <v>2.6267317077180743E-2</v>
      </c>
      <c r="AC61" s="657">
        <v>-0.16953683241633821</v>
      </c>
      <c r="AD61" s="190">
        <v>7539298000151</v>
      </c>
    </row>
    <row r="62" spans="1:30">
      <c r="E62" s="651" t="s">
        <v>1166</v>
      </c>
      <c r="F62" s="189" t="s">
        <v>1694</v>
      </c>
      <c r="G62" s="189" t="s">
        <v>62</v>
      </c>
      <c r="H62" s="189" t="s">
        <v>1675</v>
      </c>
      <c r="I62" s="652" t="s">
        <v>1678</v>
      </c>
      <c r="J62" s="189" t="s">
        <v>990</v>
      </c>
      <c r="K62" s="189" t="s">
        <v>904</v>
      </c>
      <c r="L62" s="189" t="s">
        <v>81</v>
      </c>
      <c r="M62" s="189">
        <v>31</v>
      </c>
      <c r="N62" s="652">
        <v>8.0000000000000002E-3</v>
      </c>
      <c r="O62" s="652">
        <v>2.8E-3</v>
      </c>
      <c r="P62" s="653">
        <v>500</v>
      </c>
      <c r="Q62" s="653" t="s">
        <v>1785</v>
      </c>
      <c r="R62" s="653">
        <v>153637670.16999999</v>
      </c>
      <c r="S62" s="654">
        <v>43677</v>
      </c>
      <c r="T62" s="655">
        <v>8.5578057284382503E-2</v>
      </c>
      <c r="U62" s="656">
        <v>1.1062842497575058</v>
      </c>
      <c r="V62" s="655">
        <v>0.12564868784647798</v>
      </c>
      <c r="W62" s="656">
        <v>1.2317772768475608</v>
      </c>
      <c r="X62" s="655">
        <v>0.22504935613338239</v>
      </c>
      <c r="Y62" s="656">
        <v>1.7065901501492284</v>
      </c>
      <c r="Z62" s="655">
        <v>0.2837587634690375</v>
      </c>
      <c r="AA62" s="656">
        <v>1.6129768028184861</v>
      </c>
      <c r="AB62" s="655">
        <v>2.9131244154841918E-2</v>
      </c>
      <c r="AC62" s="657">
        <v>0.7434374876931229</v>
      </c>
      <c r="AD62" s="190">
        <v>34096235000140</v>
      </c>
    </row>
    <row r="63" spans="1:30">
      <c r="E63" s="651" t="s">
        <v>1343</v>
      </c>
      <c r="F63" s="189" t="s">
        <v>1694</v>
      </c>
      <c r="G63" s="189" t="s">
        <v>62</v>
      </c>
      <c r="H63" s="189" t="s">
        <v>1675</v>
      </c>
      <c r="I63" s="652" t="s">
        <v>1678</v>
      </c>
      <c r="J63" s="189" t="s">
        <v>990</v>
      </c>
      <c r="K63" s="189" t="s">
        <v>904</v>
      </c>
      <c r="L63" s="189" t="s">
        <v>81</v>
      </c>
      <c r="M63" s="189">
        <v>31</v>
      </c>
      <c r="N63" s="652">
        <v>8.5000000000000006E-3</v>
      </c>
      <c r="O63" s="652">
        <v>2.2669500000000002E-3</v>
      </c>
      <c r="P63" s="653">
        <v>50000</v>
      </c>
      <c r="Q63" s="653" t="s">
        <v>1785</v>
      </c>
      <c r="R63" s="653">
        <v>28813276.780000001</v>
      </c>
      <c r="S63" s="654">
        <v>44397</v>
      </c>
      <c r="T63" s="655">
        <v>8.5050741417316722E-2</v>
      </c>
      <c r="U63" s="656">
        <v>1.099467534621714</v>
      </c>
      <c r="V63" s="655">
        <v>0.12374967406443305</v>
      </c>
      <c r="W63" s="656">
        <v>1.2131605919841155</v>
      </c>
      <c r="X63" s="655" t="s">
        <v>62</v>
      </c>
      <c r="Y63" s="656" t="s">
        <v>62</v>
      </c>
      <c r="Z63" s="655" t="s">
        <v>62</v>
      </c>
      <c r="AA63" s="656" t="s">
        <v>62</v>
      </c>
      <c r="AB63" s="655">
        <v>2.8413242239103808E-2</v>
      </c>
      <c r="AC63" s="657">
        <v>0.70204697702281293</v>
      </c>
      <c r="AD63" s="190">
        <v>41594333000173</v>
      </c>
    </row>
    <row r="64" spans="1:30">
      <c r="E64" s="651" t="s">
        <v>1858</v>
      </c>
      <c r="F64" s="189" t="s">
        <v>1694</v>
      </c>
      <c r="G64" s="189" t="s">
        <v>1775</v>
      </c>
      <c r="H64" s="189" t="s">
        <v>62</v>
      </c>
      <c r="I64" s="652" t="s">
        <v>62</v>
      </c>
      <c r="J64" s="189" t="s">
        <v>1720</v>
      </c>
      <c r="K64" s="189" t="s">
        <v>904</v>
      </c>
      <c r="L64" s="189" t="s">
        <v>81</v>
      </c>
      <c r="M64" s="189">
        <v>320</v>
      </c>
      <c r="N64" s="652" t="s">
        <v>62</v>
      </c>
      <c r="O64" s="652" t="s">
        <v>62</v>
      </c>
      <c r="P64" s="653" t="s">
        <v>62</v>
      </c>
      <c r="Q64" s="653" t="s">
        <v>1785</v>
      </c>
      <c r="R64" s="653" t="s">
        <v>62</v>
      </c>
      <c r="S64" s="654" t="s">
        <v>62</v>
      </c>
      <c r="T64" s="655" t="s">
        <v>62</v>
      </c>
      <c r="U64" s="656" t="s">
        <v>62</v>
      </c>
      <c r="V64" s="655" t="s">
        <v>62</v>
      </c>
      <c r="W64" s="656" t="s">
        <v>62</v>
      </c>
      <c r="X64" s="655" t="s">
        <v>62</v>
      </c>
      <c r="Y64" s="656" t="s">
        <v>62</v>
      </c>
      <c r="Z64" s="655" t="s">
        <v>62</v>
      </c>
      <c r="AA64" s="656" t="s">
        <v>62</v>
      </c>
      <c r="AB64" s="655" t="s">
        <v>62</v>
      </c>
      <c r="AC64" s="657" t="s">
        <v>62</v>
      </c>
      <c r="AD64" s="190" t="s">
        <v>62</v>
      </c>
    </row>
    <row r="65" spans="1:30">
      <c r="E65" s="651" t="s">
        <v>1859</v>
      </c>
      <c r="F65" s="189" t="s">
        <v>1694</v>
      </c>
      <c r="G65" s="189" t="s">
        <v>1775</v>
      </c>
      <c r="H65" s="189" t="s">
        <v>62</v>
      </c>
      <c r="I65" s="652" t="s">
        <v>62</v>
      </c>
      <c r="J65" s="189" t="s">
        <v>1720</v>
      </c>
      <c r="K65" s="189" t="s">
        <v>904</v>
      </c>
      <c r="L65" s="189" t="s">
        <v>81</v>
      </c>
      <c r="M65" s="189">
        <v>686</v>
      </c>
      <c r="N65" s="652" t="s">
        <v>62</v>
      </c>
      <c r="O65" s="652" t="s">
        <v>62</v>
      </c>
      <c r="P65" s="653" t="s">
        <v>62</v>
      </c>
      <c r="Q65" s="653" t="s">
        <v>1785</v>
      </c>
      <c r="R65" s="653" t="s">
        <v>62</v>
      </c>
      <c r="S65" s="654" t="s">
        <v>62</v>
      </c>
      <c r="T65" s="655" t="s">
        <v>62</v>
      </c>
      <c r="U65" s="656" t="s">
        <v>62</v>
      </c>
      <c r="V65" s="655" t="s">
        <v>62</v>
      </c>
      <c r="W65" s="656" t="s">
        <v>62</v>
      </c>
      <c r="X65" s="655" t="s">
        <v>62</v>
      </c>
      <c r="Y65" s="656" t="s">
        <v>62</v>
      </c>
      <c r="Z65" s="655" t="s">
        <v>62</v>
      </c>
      <c r="AA65" s="656" t="s">
        <v>62</v>
      </c>
      <c r="AB65" s="655" t="s">
        <v>62</v>
      </c>
      <c r="AC65" s="657" t="s">
        <v>62</v>
      </c>
      <c r="AD65" s="190" t="s">
        <v>62</v>
      </c>
    </row>
    <row r="66" spans="1:30">
      <c r="E66" s="651" t="s">
        <v>1860</v>
      </c>
      <c r="F66" s="189" t="s">
        <v>1694</v>
      </c>
      <c r="G66" s="189" t="s">
        <v>1775</v>
      </c>
      <c r="H66" s="189" t="s">
        <v>62</v>
      </c>
      <c r="I66" s="652" t="s">
        <v>62</v>
      </c>
      <c r="J66" s="189" t="s">
        <v>1720</v>
      </c>
      <c r="K66" s="189" t="s">
        <v>904</v>
      </c>
      <c r="L66" s="189" t="s">
        <v>81</v>
      </c>
      <c r="M66" s="189">
        <v>1051</v>
      </c>
      <c r="N66" s="652" t="s">
        <v>62</v>
      </c>
      <c r="O66" s="652" t="s">
        <v>62</v>
      </c>
      <c r="P66" s="653" t="s">
        <v>62</v>
      </c>
      <c r="Q66" s="653" t="s">
        <v>1785</v>
      </c>
      <c r="R66" s="653" t="s">
        <v>62</v>
      </c>
      <c r="S66" s="654" t="s">
        <v>62</v>
      </c>
      <c r="T66" s="655" t="s">
        <v>62</v>
      </c>
      <c r="U66" s="656" t="s">
        <v>62</v>
      </c>
      <c r="V66" s="655" t="s">
        <v>62</v>
      </c>
      <c r="W66" s="656" t="s">
        <v>62</v>
      </c>
      <c r="X66" s="655" t="s">
        <v>62</v>
      </c>
      <c r="Y66" s="656" t="s">
        <v>62</v>
      </c>
      <c r="Z66" s="655" t="s">
        <v>62</v>
      </c>
      <c r="AA66" s="656" t="s">
        <v>62</v>
      </c>
      <c r="AB66" s="655" t="s">
        <v>62</v>
      </c>
      <c r="AC66" s="657" t="s">
        <v>62</v>
      </c>
      <c r="AD66" s="190" t="s">
        <v>62</v>
      </c>
    </row>
    <row r="67" spans="1:30">
      <c r="E67" s="651" t="s">
        <v>1861</v>
      </c>
      <c r="F67" s="189" t="s">
        <v>1020</v>
      </c>
      <c r="G67" s="189" t="s">
        <v>1775</v>
      </c>
      <c r="H67" s="189" t="s">
        <v>62</v>
      </c>
      <c r="I67" s="652" t="s">
        <v>62</v>
      </c>
      <c r="J67" s="189" t="s">
        <v>1720</v>
      </c>
      <c r="K67" s="189" t="s">
        <v>904</v>
      </c>
      <c r="L67" s="189" t="s">
        <v>81</v>
      </c>
      <c r="M67" s="189">
        <v>1416</v>
      </c>
      <c r="N67" s="652" t="s">
        <v>62</v>
      </c>
      <c r="O67" s="652" t="s">
        <v>62</v>
      </c>
      <c r="P67" s="653" t="s">
        <v>62</v>
      </c>
      <c r="Q67" s="653" t="s">
        <v>1785</v>
      </c>
      <c r="R67" s="653" t="s">
        <v>62</v>
      </c>
      <c r="S67" s="654" t="s">
        <v>62</v>
      </c>
      <c r="T67" s="655" t="s">
        <v>62</v>
      </c>
      <c r="U67" s="656" t="s">
        <v>62</v>
      </c>
      <c r="V67" s="655" t="s">
        <v>62</v>
      </c>
      <c r="W67" s="656" t="s">
        <v>62</v>
      </c>
      <c r="X67" s="655" t="s">
        <v>62</v>
      </c>
      <c r="Y67" s="656" t="s">
        <v>62</v>
      </c>
      <c r="Z67" s="655" t="s">
        <v>62</v>
      </c>
      <c r="AA67" s="656" t="s">
        <v>62</v>
      </c>
      <c r="AB67" s="655" t="s">
        <v>62</v>
      </c>
      <c r="AC67" s="657" t="s">
        <v>62</v>
      </c>
      <c r="AD67" s="190" t="s">
        <v>62</v>
      </c>
    </row>
    <row r="68" spans="1:30">
      <c r="E68" s="651" t="s">
        <v>1862</v>
      </c>
      <c r="F68" s="189" t="s">
        <v>1694</v>
      </c>
      <c r="G68" s="189" t="s">
        <v>62</v>
      </c>
      <c r="H68" s="189" t="s">
        <v>62</v>
      </c>
      <c r="I68" s="652" t="s">
        <v>62</v>
      </c>
      <c r="J68" s="189" t="s">
        <v>961</v>
      </c>
      <c r="K68" s="189" t="s">
        <v>904</v>
      </c>
      <c r="L68" s="189" t="s">
        <v>81</v>
      </c>
      <c r="M68" s="189">
        <v>365</v>
      </c>
      <c r="N68" s="652" t="s">
        <v>62</v>
      </c>
      <c r="O68" s="652">
        <v>2.5000000000000001E-3</v>
      </c>
      <c r="P68" s="653" t="s">
        <v>62</v>
      </c>
      <c r="Q68" s="653" t="s">
        <v>1785</v>
      </c>
      <c r="R68" s="653" t="s">
        <v>62</v>
      </c>
      <c r="S68" s="654" t="s">
        <v>62</v>
      </c>
      <c r="T68" s="655" t="s">
        <v>62</v>
      </c>
      <c r="U68" s="656" t="s">
        <v>62</v>
      </c>
      <c r="V68" s="655" t="s">
        <v>62</v>
      </c>
      <c r="W68" s="656" t="s">
        <v>62</v>
      </c>
      <c r="X68" s="655" t="s">
        <v>62</v>
      </c>
      <c r="Y68" s="656" t="s">
        <v>62</v>
      </c>
      <c r="Z68" s="655" t="s">
        <v>62</v>
      </c>
      <c r="AA68" s="656" t="s">
        <v>62</v>
      </c>
      <c r="AB68" s="655" t="s">
        <v>62</v>
      </c>
      <c r="AC68" s="657" t="s">
        <v>62</v>
      </c>
      <c r="AD68" s="190" t="s">
        <v>62</v>
      </c>
    </row>
    <row r="69" spans="1:30">
      <c r="E69" s="651" t="s">
        <v>1863</v>
      </c>
      <c r="F69" s="189" t="s">
        <v>1694</v>
      </c>
      <c r="G69" s="189" t="s">
        <v>62</v>
      </c>
      <c r="H69" s="189" t="s">
        <v>62</v>
      </c>
      <c r="I69" s="652" t="s">
        <v>62</v>
      </c>
      <c r="J69" s="189" t="s">
        <v>961</v>
      </c>
      <c r="K69" s="189" t="s">
        <v>904</v>
      </c>
      <c r="L69" s="189" t="s">
        <v>81</v>
      </c>
      <c r="M69" s="189">
        <v>730</v>
      </c>
      <c r="N69" s="652" t="s">
        <v>62</v>
      </c>
      <c r="O69" s="652">
        <v>2.5000000000000001E-3</v>
      </c>
      <c r="P69" s="653" t="s">
        <v>62</v>
      </c>
      <c r="Q69" s="653" t="s">
        <v>1785</v>
      </c>
      <c r="R69" s="653" t="s">
        <v>62</v>
      </c>
      <c r="S69" s="654" t="s">
        <v>62</v>
      </c>
      <c r="T69" s="655" t="s">
        <v>62</v>
      </c>
      <c r="U69" s="656" t="s">
        <v>62</v>
      </c>
      <c r="V69" s="655" t="s">
        <v>62</v>
      </c>
      <c r="W69" s="656" t="s">
        <v>62</v>
      </c>
      <c r="X69" s="655" t="s">
        <v>62</v>
      </c>
      <c r="Y69" s="656" t="s">
        <v>62</v>
      </c>
      <c r="Z69" s="655" t="s">
        <v>62</v>
      </c>
      <c r="AA69" s="656" t="s">
        <v>62</v>
      </c>
      <c r="AB69" s="655" t="s">
        <v>62</v>
      </c>
      <c r="AC69" s="657" t="s">
        <v>62</v>
      </c>
      <c r="AD69" s="190" t="s">
        <v>62</v>
      </c>
    </row>
    <row r="70" spans="1:30">
      <c r="E70" s="651" t="s">
        <v>1864</v>
      </c>
      <c r="F70" s="189" t="s">
        <v>1694</v>
      </c>
      <c r="G70" s="189" t="s">
        <v>62</v>
      </c>
      <c r="H70" s="189" t="s">
        <v>62</v>
      </c>
      <c r="I70" s="652" t="s">
        <v>62</v>
      </c>
      <c r="J70" s="189" t="s">
        <v>961</v>
      </c>
      <c r="K70" s="189" t="s">
        <v>904</v>
      </c>
      <c r="L70" s="189" t="s">
        <v>81</v>
      </c>
      <c r="M70" s="189">
        <v>1095</v>
      </c>
      <c r="N70" s="652" t="s">
        <v>62</v>
      </c>
      <c r="O70" s="652">
        <v>2.5000000000000001E-3</v>
      </c>
      <c r="P70" s="653" t="s">
        <v>62</v>
      </c>
      <c r="Q70" s="653" t="s">
        <v>1785</v>
      </c>
      <c r="R70" s="653" t="s">
        <v>62</v>
      </c>
      <c r="S70" s="654" t="s">
        <v>62</v>
      </c>
      <c r="T70" s="655" t="s">
        <v>62</v>
      </c>
      <c r="U70" s="656" t="s">
        <v>62</v>
      </c>
      <c r="V70" s="655" t="s">
        <v>62</v>
      </c>
      <c r="W70" s="656" t="s">
        <v>62</v>
      </c>
      <c r="X70" s="655" t="s">
        <v>62</v>
      </c>
      <c r="Y70" s="656" t="s">
        <v>62</v>
      </c>
      <c r="Z70" s="655" t="s">
        <v>62</v>
      </c>
      <c r="AA70" s="656" t="s">
        <v>62</v>
      </c>
      <c r="AB70" s="655" t="s">
        <v>62</v>
      </c>
      <c r="AC70" s="657" t="s">
        <v>62</v>
      </c>
      <c r="AD70" s="190" t="s">
        <v>62</v>
      </c>
    </row>
    <row r="71" spans="1:30" ht="5.25" customHeight="1">
      <c r="E71" s="658" t="s">
        <v>1750</v>
      </c>
      <c r="P71" s="668"/>
      <c r="Q71" s="668"/>
      <c r="R71" s="668"/>
      <c r="S71" s="669"/>
      <c r="AC71" s="670"/>
    </row>
    <row r="72" spans="1:30" s="545" customFormat="1">
      <c r="A72" s="645"/>
      <c r="B72" s="641" t="s">
        <v>917</v>
      </c>
      <c r="C72" s="626" t="s">
        <v>1183</v>
      </c>
      <c r="D72" s="641" t="str">
        <f>B72&amp;" "&amp;C72</f>
        <v>Inflação Média</v>
      </c>
      <c r="E72" s="663" t="s">
        <v>1732</v>
      </c>
      <c r="F72" s="663"/>
      <c r="G72" s="663"/>
      <c r="H72" s="663"/>
      <c r="I72" s="663"/>
      <c r="J72" s="664"/>
      <c r="K72" s="663"/>
      <c r="L72" s="663"/>
      <c r="M72" s="663"/>
      <c r="N72" s="663"/>
      <c r="O72" s="663"/>
      <c r="P72" s="665"/>
      <c r="Q72" s="665"/>
      <c r="R72" s="665"/>
      <c r="S72" s="666"/>
      <c r="T72" s="663"/>
      <c r="U72" s="663"/>
      <c r="V72" s="663"/>
      <c r="W72" s="663"/>
      <c r="X72" s="663"/>
      <c r="Y72" s="663"/>
      <c r="Z72" s="663"/>
      <c r="AA72" s="663"/>
      <c r="AB72" s="663"/>
      <c r="AC72" s="667"/>
      <c r="AD72" s="663"/>
    </row>
    <row r="73" spans="1:30">
      <c r="E73" s="651" t="s">
        <v>1182</v>
      </c>
      <c r="F73" s="189" t="s">
        <v>1694</v>
      </c>
      <c r="G73" s="189" t="s">
        <v>1775</v>
      </c>
      <c r="H73" s="189" t="s">
        <v>1675</v>
      </c>
      <c r="I73" s="652" t="s">
        <v>1675</v>
      </c>
      <c r="J73" s="189" t="s">
        <v>970</v>
      </c>
      <c r="K73" s="189" t="s">
        <v>904</v>
      </c>
      <c r="L73" s="189" t="s">
        <v>81</v>
      </c>
      <c r="M73" s="189">
        <v>2</v>
      </c>
      <c r="N73" s="652">
        <v>2E-3</v>
      </c>
      <c r="O73" s="652">
        <v>6.9999999999999999E-4</v>
      </c>
      <c r="P73" s="653">
        <v>3000</v>
      </c>
      <c r="Q73" s="653" t="s">
        <v>1785</v>
      </c>
      <c r="R73" s="653">
        <v>370353898.31</v>
      </c>
      <c r="S73" s="654">
        <v>39652</v>
      </c>
      <c r="T73" s="655">
        <v>4.330950065638306E-2</v>
      </c>
      <c r="U73" s="656">
        <v>0.55987036819265013</v>
      </c>
      <c r="V73" s="655">
        <v>5.1985975994290889E-2</v>
      </c>
      <c r="W73" s="656">
        <v>0.50963639208672606</v>
      </c>
      <c r="X73" s="655">
        <v>7.897856119445068E-2</v>
      </c>
      <c r="Y73" s="656">
        <v>0.59890877682637633</v>
      </c>
      <c r="Z73" s="655">
        <v>0.15947117381542775</v>
      </c>
      <c r="AA73" s="656">
        <v>0.90648585064963738</v>
      </c>
      <c r="AB73" s="655">
        <v>5.4310404774508117E-2</v>
      </c>
      <c r="AC73" s="657">
        <v>-0.82860047814200777</v>
      </c>
      <c r="AD73" s="190">
        <v>9814233000100</v>
      </c>
    </row>
    <row r="74" spans="1:30">
      <c r="E74" s="651" t="s">
        <v>1865</v>
      </c>
      <c r="F74" s="189" t="s">
        <v>1020</v>
      </c>
      <c r="G74" s="189" t="s">
        <v>1775</v>
      </c>
      <c r="H74" s="189" t="s">
        <v>62</v>
      </c>
      <c r="I74" s="652" t="s">
        <v>62</v>
      </c>
      <c r="J74" s="189" t="s">
        <v>1720</v>
      </c>
      <c r="K74" s="189" t="s">
        <v>904</v>
      </c>
      <c r="L74" s="189" t="s">
        <v>81</v>
      </c>
      <c r="M74" s="189">
        <v>1781</v>
      </c>
      <c r="N74" s="652" t="s">
        <v>62</v>
      </c>
      <c r="O74" s="652" t="s">
        <v>62</v>
      </c>
      <c r="P74" s="653" t="s">
        <v>62</v>
      </c>
      <c r="Q74" s="653" t="s">
        <v>1785</v>
      </c>
      <c r="R74" s="653" t="s">
        <v>62</v>
      </c>
      <c r="S74" s="654" t="s">
        <v>62</v>
      </c>
      <c r="T74" s="655" t="s">
        <v>62</v>
      </c>
      <c r="U74" s="656" t="s">
        <v>62</v>
      </c>
      <c r="V74" s="655" t="s">
        <v>62</v>
      </c>
      <c r="W74" s="656" t="s">
        <v>62</v>
      </c>
      <c r="X74" s="655" t="s">
        <v>62</v>
      </c>
      <c r="Y74" s="656" t="s">
        <v>62</v>
      </c>
      <c r="Z74" s="655" t="s">
        <v>62</v>
      </c>
      <c r="AA74" s="656" t="s">
        <v>62</v>
      </c>
      <c r="AB74" s="655" t="s">
        <v>62</v>
      </c>
      <c r="AC74" s="657" t="s">
        <v>62</v>
      </c>
      <c r="AD74" s="190" t="s">
        <v>62</v>
      </c>
    </row>
    <row r="75" spans="1:30">
      <c r="E75" s="651" t="s">
        <v>1866</v>
      </c>
      <c r="F75" s="189" t="s">
        <v>1020</v>
      </c>
      <c r="G75" s="189" t="s">
        <v>1775</v>
      </c>
      <c r="H75" s="189" t="s">
        <v>62</v>
      </c>
      <c r="I75" s="652" t="s">
        <v>62</v>
      </c>
      <c r="J75" s="189" t="s">
        <v>1720</v>
      </c>
      <c r="K75" s="189" t="s">
        <v>904</v>
      </c>
      <c r="L75" s="189" t="s">
        <v>81</v>
      </c>
      <c r="M75" s="189">
        <v>2147</v>
      </c>
      <c r="N75" s="652" t="s">
        <v>62</v>
      </c>
      <c r="O75" s="652" t="s">
        <v>62</v>
      </c>
      <c r="P75" s="653" t="s">
        <v>62</v>
      </c>
      <c r="Q75" s="653" t="s">
        <v>1785</v>
      </c>
      <c r="R75" s="653" t="s">
        <v>62</v>
      </c>
      <c r="S75" s="654" t="s">
        <v>62</v>
      </c>
      <c r="T75" s="655" t="s">
        <v>62</v>
      </c>
      <c r="U75" s="656" t="s">
        <v>62</v>
      </c>
      <c r="V75" s="655" t="s">
        <v>62</v>
      </c>
      <c r="W75" s="656" t="s">
        <v>62</v>
      </c>
      <c r="X75" s="655" t="s">
        <v>62</v>
      </c>
      <c r="Y75" s="656" t="s">
        <v>62</v>
      </c>
      <c r="Z75" s="655" t="s">
        <v>62</v>
      </c>
      <c r="AA75" s="656" t="s">
        <v>62</v>
      </c>
      <c r="AB75" s="655" t="s">
        <v>62</v>
      </c>
      <c r="AC75" s="657" t="s">
        <v>62</v>
      </c>
      <c r="AD75" s="190" t="s">
        <v>62</v>
      </c>
    </row>
    <row r="76" spans="1:30">
      <c r="E76" s="651" t="s">
        <v>1867</v>
      </c>
      <c r="F76" s="189" t="s">
        <v>1020</v>
      </c>
      <c r="G76" s="189" t="s">
        <v>1775</v>
      </c>
      <c r="H76" s="189" t="s">
        <v>62</v>
      </c>
      <c r="I76" s="652" t="s">
        <v>62</v>
      </c>
      <c r="J76" s="189" t="s">
        <v>1720</v>
      </c>
      <c r="K76" s="189" t="s">
        <v>904</v>
      </c>
      <c r="L76" s="189" t="s">
        <v>81</v>
      </c>
      <c r="M76" s="189">
        <v>2877</v>
      </c>
      <c r="N76" s="652" t="s">
        <v>62</v>
      </c>
      <c r="O76" s="652" t="s">
        <v>62</v>
      </c>
      <c r="P76" s="653" t="s">
        <v>62</v>
      </c>
      <c r="Q76" s="653" t="s">
        <v>1785</v>
      </c>
      <c r="R76" s="653" t="s">
        <v>62</v>
      </c>
      <c r="S76" s="654" t="s">
        <v>62</v>
      </c>
      <c r="T76" s="655" t="s">
        <v>62</v>
      </c>
      <c r="U76" s="656" t="s">
        <v>62</v>
      </c>
      <c r="V76" s="655" t="s">
        <v>62</v>
      </c>
      <c r="W76" s="656" t="s">
        <v>62</v>
      </c>
      <c r="X76" s="655" t="s">
        <v>62</v>
      </c>
      <c r="Y76" s="656" t="s">
        <v>62</v>
      </c>
      <c r="Z76" s="655" t="s">
        <v>62</v>
      </c>
      <c r="AA76" s="656" t="s">
        <v>62</v>
      </c>
      <c r="AB76" s="655" t="s">
        <v>62</v>
      </c>
      <c r="AC76" s="657" t="s">
        <v>62</v>
      </c>
      <c r="AD76" s="190" t="s">
        <v>62</v>
      </c>
    </row>
    <row r="77" spans="1:30">
      <c r="E77" s="651" t="s">
        <v>1868</v>
      </c>
      <c r="F77" s="189" t="s">
        <v>1020</v>
      </c>
      <c r="G77" s="189" t="s">
        <v>62</v>
      </c>
      <c r="H77" s="189" t="s">
        <v>62</v>
      </c>
      <c r="I77" s="652" t="s">
        <v>62</v>
      </c>
      <c r="J77" s="189" t="s">
        <v>961</v>
      </c>
      <c r="K77" s="189" t="s">
        <v>904</v>
      </c>
      <c r="L77" s="189" t="s">
        <v>81</v>
      </c>
      <c r="M77" s="189">
        <v>1460</v>
      </c>
      <c r="N77" s="652" t="s">
        <v>62</v>
      </c>
      <c r="O77" s="652">
        <v>2.5000000000000001E-3</v>
      </c>
      <c r="P77" s="653" t="s">
        <v>62</v>
      </c>
      <c r="Q77" s="653" t="s">
        <v>1785</v>
      </c>
      <c r="R77" s="653" t="s">
        <v>62</v>
      </c>
      <c r="S77" s="654" t="s">
        <v>62</v>
      </c>
      <c r="T77" s="655" t="s">
        <v>62</v>
      </c>
      <c r="U77" s="656" t="s">
        <v>62</v>
      </c>
      <c r="V77" s="655" t="s">
        <v>62</v>
      </c>
      <c r="W77" s="656" t="s">
        <v>62</v>
      </c>
      <c r="X77" s="655" t="s">
        <v>62</v>
      </c>
      <c r="Y77" s="656" t="s">
        <v>62</v>
      </c>
      <c r="Z77" s="655" t="s">
        <v>62</v>
      </c>
      <c r="AA77" s="656" t="s">
        <v>62</v>
      </c>
      <c r="AB77" s="655" t="s">
        <v>62</v>
      </c>
      <c r="AC77" s="657" t="s">
        <v>62</v>
      </c>
      <c r="AD77" s="190" t="s">
        <v>62</v>
      </c>
    </row>
    <row r="78" spans="1:30">
      <c r="E78" s="651" t="s">
        <v>1850</v>
      </c>
      <c r="F78" s="189" t="s">
        <v>1020</v>
      </c>
      <c r="G78" s="189" t="s">
        <v>62</v>
      </c>
      <c r="H78" s="189" t="s">
        <v>62</v>
      </c>
      <c r="I78" s="652" t="s">
        <v>62</v>
      </c>
      <c r="J78" s="189" t="s">
        <v>961</v>
      </c>
      <c r="K78" s="189" t="s">
        <v>904</v>
      </c>
      <c r="L78" s="189" t="s">
        <v>81</v>
      </c>
      <c r="M78" s="189">
        <v>1825</v>
      </c>
      <c r="N78" s="652" t="s">
        <v>62</v>
      </c>
      <c r="O78" s="652">
        <v>2.5000000000000001E-3</v>
      </c>
      <c r="P78" s="653" t="s">
        <v>62</v>
      </c>
      <c r="Q78" s="653" t="s">
        <v>1785</v>
      </c>
      <c r="R78" s="653" t="s">
        <v>62</v>
      </c>
      <c r="S78" s="654" t="s">
        <v>62</v>
      </c>
      <c r="T78" s="655" t="s">
        <v>62</v>
      </c>
      <c r="U78" s="656" t="s">
        <v>62</v>
      </c>
      <c r="V78" s="655" t="s">
        <v>62</v>
      </c>
      <c r="W78" s="656" t="s">
        <v>62</v>
      </c>
      <c r="X78" s="655" t="s">
        <v>62</v>
      </c>
      <c r="Y78" s="656" t="s">
        <v>62</v>
      </c>
      <c r="Z78" s="655" t="s">
        <v>62</v>
      </c>
      <c r="AA78" s="656" t="s">
        <v>62</v>
      </c>
      <c r="AB78" s="655" t="s">
        <v>62</v>
      </c>
      <c r="AC78" s="657" t="s">
        <v>62</v>
      </c>
      <c r="AD78" s="190" t="s">
        <v>62</v>
      </c>
    </row>
    <row r="79" spans="1:30">
      <c r="E79" s="651" t="s">
        <v>1869</v>
      </c>
      <c r="F79" s="189" t="s">
        <v>1020</v>
      </c>
      <c r="G79" s="189" t="s">
        <v>62</v>
      </c>
      <c r="H79" s="189" t="s">
        <v>62</v>
      </c>
      <c r="I79" s="652" t="s">
        <v>62</v>
      </c>
      <c r="J79" s="189" t="s">
        <v>961</v>
      </c>
      <c r="K79" s="189" t="s">
        <v>904</v>
      </c>
      <c r="L79" s="189" t="s">
        <v>81</v>
      </c>
      <c r="M79" s="189">
        <v>1460</v>
      </c>
      <c r="N79" s="652" t="s">
        <v>62</v>
      </c>
      <c r="O79" s="652">
        <v>2.5000000000000001E-3</v>
      </c>
      <c r="P79" s="653" t="s">
        <v>62</v>
      </c>
      <c r="Q79" s="653" t="s">
        <v>1785</v>
      </c>
      <c r="R79" s="653" t="s">
        <v>62</v>
      </c>
      <c r="S79" s="654" t="s">
        <v>62</v>
      </c>
      <c r="T79" s="655" t="s">
        <v>62</v>
      </c>
      <c r="U79" s="656" t="s">
        <v>62</v>
      </c>
      <c r="V79" s="655" t="s">
        <v>62</v>
      </c>
      <c r="W79" s="656" t="s">
        <v>62</v>
      </c>
      <c r="X79" s="655" t="s">
        <v>62</v>
      </c>
      <c r="Y79" s="656" t="s">
        <v>62</v>
      </c>
      <c r="Z79" s="655" t="s">
        <v>62</v>
      </c>
      <c r="AA79" s="656" t="s">
        <v>62</v>
      </c>
      <c r="AB79" s="655" t="s">
        <v>62</v>
      </c>
      <c r="AC79" s="657" t="s">
        <v>62</v>
      </c>
      <c r="AD79" s="190" t="s">
        <v>62</v>
      </c>
    </row>
    <row r="80" spans="1:30">
      <c r="E80" s="651" t="s">
        <v>1870</v>
      </c>
      <c r="F80" s="189" t="s">
        <v>1020</v>
      </c>
      <c r="G80" s="189" t="s">
        <v>62</v>
      </c>
      <c r="H80" s="189" t="s">
        <v>62</v>
      </c>
      <c r="I80" s="652" t="s">
        <v>62</v>
      </c>
      <c r="J80" s="189" t="s">
        <v>961</v>
      </c>
      <c r="K80" s="189" t="s">
        <v>904</v>
      </c>
      <c r="L80" s="189" t="s">
        <v>81</v>
      </c>
      <c r="M80" s="189">
        <v>1825</v>
      </c>
      <c r="N80" s="652" t="s">
        <v>62</v>
      </c>
      <c r="O80" s="652">
        <v>2.5000000000000001E-3</v>
      </c>
      <c r="P80" s="653" t="s">
        <v>62</v>
      </c>
      <c r="Q80" s="653" t="s">
        <v>1785</v>
      </c>
      <c r="R80" s="653" t="s">
        <v>62</v>
      </c>
      <c r="S80" s="654" t="s">
        <v>62</v>
      </c>
      <c r="T80" s="655" t="s">
        <v>62</v>
      </c>
      <c r="U80" s="656" t="s">
        <v>62</v>
      </c>
      <c r="V80" s="655" t="s">
        <v>62</v>
      </c>
      <c r="W80" s="656" t="s">
        <v>62</v>
      </c>
      <c r="X80" s="655" t="s">
        <v>62</v>
      </c>
      <c r="Y80" s="656" t="s">
        <v>62</v>
      </c>
      <c r="Z80" s="655" t="s">
        <v>62</v>
      </c>
      <c r="AA80" s="656" t="s">
        <v>62</v>
      </c>
      <c r="AB80" s="655" t="s">
        <v>62</v>
      </c>
      <c r="AC80" s="657" t="s">
        <v>62</v>
      </c>
      <c r="AD80" s="190" t="s">
        <v>62</v>
      </c>
    </row>
    <row r="81" spans="1:30">
      <c r="E81" s="651" t="s">
        <v>1871</v>
      </c>
      <c r="F81" s="189" t="s">
        <v>1020</v>
      </c>
      <c r="G81" s="189" t="s">
        <v>62</v>
      </c>
      <c r="H81" s="189" t="s">
        <v>62</v>
      </c>
      <c r="I81" s="652" t="s">
        <v>62</v>
      </c>
      <c r="J81" s="189" t="s">
        <v>961</v>
      </c>
      <c r="K81" s="189" t="s">
        <v>904</v>
      </c>
      <c r="L81" s="189" t="s">
        <v>81</v>
      </c>
      <c r="M81" s="189">
        <v>2190</v>
      </c>
      <c r="N81" s="652" t="s">
        <v>62</v>
      </c>
      <c r="O81" s="652">
        <v>2.5000000000000001E-3</v>
      </c>
      <c r="P81" s="653" t="s">
        <v>62</v>
      </c>
      <c r="Q81" s="653" t="s">
        <v>1785</v>
      </c>
      <c r="R81" s="653" t="s">
        <v>62</v>
      </c>
      <c r="S81" s="654" t="s">
        <v>62</v>
      </c>
      <c r="T81" s="655" t="s">
        <v>62</v>
      </c>
      <c r="U81" s="656" t="s">
        <v>62</v>
      </c>
      <c r="V81" s="655" t="s">
        <v>62</v>
      </c>
      <c r="W81" s="656" t="s">
        <v>62</v>
      </c>
      <c r="X81" s="655" t="s">
        <v>62</v>
      </c>
      <c r="Y81" s="656" t="s">
        <v>62</v>
      </c>
      <c r="Z81" s="655" t="s">
        <v>62</v>
      </c>
      <c r="AA81" s="656" t="s">
        <v>62</v>
      </c>
      <c r="AB81" s="655" t="s">
        <v>62</v>
      </c>
      <c r="AC81" s="657" t="s">
        <v>62</v>
      </c>
      <c r="AD81" s="190" t="s">
        <v>62</v>
      </c>
    </row>
    <row r="82" spans="1:30">
      <c r="E82" s="651" t="s">
        <v>1834</v>
      </c>
      <c r="F82" s="189" t="s">
        <v>1020</v>
      </c>
      <c r="G82" s="189" t="s">
        <v>62</v>
      </c>
      <c r="H82" s="189" t="s">
        <v>62</v>
      </c>
      <c r="I82" s="652" t="s">
        <v>62</v>
      </c>
      <c r="J82" s="189" t="s">
        <v>961</v>
      </c>
      <c r="K82" s="189" t="s">
        <v>904</v>
      </c>
      <c r="L82" s="189" t="s">
        <v>81</v>
      </c>
      <c r="M82" s="189">
        <v>2</v>
      </c>
      <c r="N82" s="652">
        <v>7.4999999999999997E-3</v>
      </c>
      <c r="O82" s="652" t="s">
        <v>62</v>
      </c>
      <c r="P82" s="653">
        <v>100</v>
      </c>
      <c r="Q82" s="653" t="s">
        <v>1785</v>
      </c>
      <c r="R82" s="653">
        <v>470000000</v>
      </c>
      <c r="S82" s="654">
        <v>44309</v>
      </c>
      <c r="T82" s="655" t="s">
        <v>62</v>
      </c>
      <c r="U82" s="656" t="s">
        <v>62</v>
      </c>
      <c r="V82" s="655" t="s">
        <v>62</v>
      </c>
      <c r="W82" s="656" t="s">
        <v>62</v>
      </c>
      <c r="X82" s="655" t="s">
        <v>62</v>
      </c>
      <c r="Y82" s="656" t="s">
        <v>62</v>
      </c>
      <c r="Z82" s="655" t="s">
        <v>62</v>
      </c>
      <c r="AA82" s="656" t="s">
        <v>62</v>
      </c>
      <c r="AB82" s="655" t="s">
        <v>62</v>
      </c>
      <c r="AC82" s="657" t="s">
        <v>62</v>
      </c>
      <c r="AD82" s="190" t="s">
        <v>62</v>
      </c>
    </row>
    <row r="83" spans="1:30" ht="5.25" customHeight="1">
      <c r="E83" s="658" t="s">
        <v>1750</v>
      </c>
      <c r="P83" s="668"/>
      <c r="Q83" s="668"/>
      <c r="R83" s="668"/>
      <c r="S83" s="669"/>
      <c r="AC83" s="670"/>
    </row>
    <row r="84" spans="1:30" s="545" customFormat="1">
      <c r="A84" s="645"/>
      <c r="B84" s="641" t="s">
        <v>917</v>
      </c>
      <c r="C84" s="626" t="s">
        <v>1184</v>
      </c>
      <c r="D84" s="641" t="str">
        <f>B84&amp;" "&amp;C84</f>
        <v>Inflação Longa</v>
      </c>
      <c r="E84" s="663" t="s">
        <v>1725</v>
      </c>
      <c r="F84" s="663"/>
      <c r="G84" s="663"/>
      <c r="H84" s="663"/>
      <c r="I84" s="663"/>
      <c r="J84" s="664"/>
      <c r="K84" s="663"/>
      <c r="L84" s="663"/>
      <c r="M84" s="663"/>
      <c r="N84" s="663"/>
      <c r="O84" s="663"/>
      <c r="P84" s="665"/>
      <c r="Q84" s="665"/>
      <c r="R84" s="665"/>
      <c r="S84" s="666"/>
      <c r="T84" s="663"/>
      <c r="U84" s="663"/>
      <c r="V84" s="663"/>
      <c r="W84" s="663"/>
      <c r="X84" s="663"/>
      <c r="Y84" s="663"/>
      <c r="Z84" s="663"/>
      <c r="AA84" s="663"/>
      <c r="AB84" s="663"/>
      <c r="AC84" s="667"/>
      <c r="AD84" s="663"/>
    </row>
    <row r="85" spans="1:30">
      <c r="E85" s="651" t="s">
        <v>1084</v>
      </c>
      <c r="F85" s="189" t="s">
        <v>1020</v>
      </c>
      <c r="G85" s="189" t="s">
        <v>62</v>
      </c>
      <c r="H85" s="189" t="s">
        <v>1675</v>
      </c>
      <c r="I85" s="652" t="s">
        <v>1678</v>
      </c>
      <c r="J85" s="189" t="s">
        <v>990</v>
      </c>
      <c r="K85" s="189" t="s">
        <v>904</v>
      </c>
      <c r="L85" s="189" t="s">
        <v>81</v>
      </c>
      <c r="M85" s="189">
        <v>31</v>
      </c>
      <c r="N85" s="652">
        <v>6.9999999999999993E-3</v>
      </c>
      <c r="O85" s="652">
        <v>1.8666666666666666E-3</v>
      </c>
      <c r="P85" s="653">
        <v>500</v>
      </c>
      <c r="Q85" s="653" t="s">
        <v>1785</v>
      </c>
      <c r="R85" s="653">
        <v>39749749.409999996</v>
      </c>
      <c r="S85" s="654">
        <v>44041</v>
      </c>
      <c r="T85" s="655">
        <v>4.5558817931812268E-2</v>
      </c>
      <c r="U85" s="656">
        <v>0.58894773163694647</v>
      </c>
      <c r="V85" s="655">
        <v>6.2798709258773844E-2</v>
      </c>
      <c r="W85" s="656">
        <v>0.61563733299648971</v>
      </c>
      <c r="X85" s="655">
        <v>0.17306534251846273</v>
      </c>
      <c r="Y85" s="656">
        <v>1.3123859314627933</v>
      </c>
      <c r="Z85" s="655" t="s">
        <v>62</v>
      </c>
      <c r="AA85" s="656" t="s">
        <v>62</v>
      </c>
      <c r="AB85" s="655">
        <v>6.5377679878984518E-2</v>
      </c>
      <c r="AC85" s="657">
        <v>-0.52181275136622463</v>
      </c>
      <c r="AD85" s="190">
        <v>37368116000198</v>
      </c>
    </row>
    <row r="86" spans="1:30">
      <c r="E86" s="651" t="s">
        <v>1737</v>
      </c>
      <c r="F86" s="189" t="s">
        <v>1694</v>
      </c>
      <c r="G86" s="189" t="s">
        <v>1775</v>
      </c>
      <c r="H86" s="189" t="s">
        <v>1675</v>
      </c>
      <c r="I86" s="652" t="s">
        <v>1675</v>
      </c>
      <c r="J86" s="189" t="s">
        <v>970</v>
      </c>
      <c r="K86" s="189" t="s">
        <v>904</v>
      </c>
      <c r="L86" s="189" t="s">
        <v>81</v>
      </c>
      <c r="M86" s="189">
        <v>2</v>
      </c>
      <c r="N86" s="652">
        <v>2E-3</v>
      </c>
      <c r="O86" s="652">
        <v>6.9999999999999999E-4</v>
      </c>
      <c r="P86" s="653">
        <v>3000</v>
      </c>
      <c r="Q86" s="653" t="s">
        <v>1785</v>
      </c>
      <c r="R86" s="653">
        <v>273580988.24000001</v>
      </c>
      <c r="S86" s="654">
        <v>41865</v>
      </c>
      <c r="T86" s="655">
        <v>2.4593917272172527E-2</v>
      </c>
      <c r="U86" s="656">
        <v>0.31793036885179238</v>
      </c>
      <c r="V86" s="655">
        <v>1.137215122360602E-2</v>
      </c>
      <c r="W86" s="656">
        <v>0.11148510745474316</v>
      </c>
      <c r="X86" s="655">
        <v>1.8962644077506585E-2</v>
      </c>
      <c r="Y86" s="656">
        <v>0.14379717480408311</v>
      </c>
      <c r="Z86" s="655">
        <v>8.1984346909282468E-2</v>
      </c>
      <c r="AA86" s="656">
        <v>0.46602560619533212</v>
      </c>
      <c r="AB86" s="655">
        <v>8.8171142456182794E-2</v>
      </c>
      <c r="AC86" s="657">
        <v>-0.92988401373954022</v>
      </c>
      <c r="AD86" s="190">
        <v>20374752000120</v>
      </c>
    </row>
    <row r="87" spans="1:30">
      <c r="E87" s="651" t="s">
        <v>1872</v>
      </c>
      <c r="F87" s="189" t="s">
        <v>1694</v>
      </c>
      <c r="G87" s="189" t="s">
        <v>1775</v>
      </c>
      <c r="H87" s="189" t="s">
        <v>62</v>
      </c>
      <c r="I87" s="652" t="s">
        <v>62</v>
      </c>
      <c r="J87" s="189" t="s">
        <v>1720</v>
      </c>
      <c r="K87" s="189" t="s">
        <v>904</v>
      </c>
      <c r="L87" s="189" t="s">
        <v>81</v>
      </c>
      <c r="M87" s="189">
        <v>3608</v>
      </c>
      <c r="N87" s="652" t="s">
        <v>62</v>
      </c>
      <c r="O87" s="652" t="s">
        <v>62</v>
      </c>
      <c r="P87" s="653" t="s">
        <v>62</v>
      </c>
      <c r="Q87" s="653" t="s">
        <v>1785</v>
      </c>
      <c r="R87" s="653" t="s">
        <v>62</v>
      </c>
      <c r="S87" s="654" t="s">
        <v>62</v>
      </c>
      <c r="T87" s="655" t="s">
        <v>62</v>
      </c>
      <c r="U87" s="656" t="s">
        <v>62</v>
      </c>
      <c r="V87" s="655" t="s">
        <v>62</v>
      </c>
      <c r="W87" s="656" t="s">
        <v>62</v>
      </c>
      <c r="X87" s="655" t="s">
        <v>62</v>
      </c>
      <c r="Y87" s="656" t="s">
        <v>62</v>
      </c>
      <c r="Z87" s="655" t="s">
        <v>62</v>
      </c>
      <c r="AA87" s="656" t="s">
        <v>62</v>
      </c>
      <c r="AB87" s="655" t="s">
        <v>62</v>
      </c>
      <c r="AC87" s="657" t="s">
        <v>62</v>
      </c>
      <c r="AD87" s="190" t="s">
        <v>62</v>
      </c>
    </row>
    <row r="88" spans="1:30">
      <c r="E88" s="651" t="s">
        <v>1873</v>
      </c>
      <c r="F88" s="189" t="s">
        <v>1694</v>
      </c>
      <c r="G88" s="189" t="s">
        <v>1775</v>
      </c>
      <c r="H88" s="189" t="s">
        <v>62</v>
      </c>
      <c r="I88" s="652" t="s">
        <v>62</v>
      </c>
      <c r="J88" s="189" t="s">
        <v>1720</v>
      </c>
      <c r="K88" s="189" t="s">
        <v>904</v>
      </c>
      <c r="L88" s="189" t="s">
        <v>81</v>
      </c>
      <c r="M88" s="189">
        <v>4703</v>
      </c>
      <c r="N88" s="652" t="s">
        <v>62</v>
      </c>
      <c r="O88" s="652" t="s">
        <v>62</v>
      </c>
      <c r="P88" s="653" t="s">
        <v>62</v>
      </c>
      <c r="Q88" s="653" t="s">
        <v>1785</v>
      </c>
      <c r="R88" s="653" t="s">
        <v>62</v>
      </c>
      <c r="S88" s="654" t="s">
        <v>62</v>
      </c>
      <c r="T88" s="655" t="s">
        <v>62</v>
      </c>
      <c r="U88" s="656" t="s">
        <v>62</v>
      </c>
      <c r="V88" s="655" t="s">
        <v>62</v>
      </c>
      <c r="W88" s="656" t="s">
        <v>62</v>
      </c>
      <c r="X88" s="655" t="s">
        <v>62</v>
      </c>
      <c r="Y88" s="656" t="s">
        <v>62</v>
      </c>
      <c r="Z88" s="655" t="s">
        <v>62</v>
      </c>
      <c r="AA88" s="656" t="s">
        <v>62</v>
      </c>
      <c r="AB88" s="655" t="s">
        <v>62</v>
      </c>
      <c r="AC88" s="657" t="s">
        <v>62</v>
      </c>
      <c r="AD88" s="190" t="s">
        <v>62</v>
      </c>
    </row>
    <row r="89" spans="1:30">
      <c r="E89" s="651" t="s">
        <v>1851</v>
      </c>
      <c r="F89" s="189" t="s">
        <v>1694</v>
      </c>
      <c r="G89" s="189" t="s">
        <v>62</v>
      </c>
      <c r="H89" s="189" t="s">
        <v>62</v>
      </c>
      <c r="I89" s="652" t="s">
        <v>62</v>
      </c>
      <c r="J89" s="189" t="s">
        <v>961</v>
      </c>
      <c r="K89" s="189" t="s">
        <v>904</v>
      </c>
      <c r="L89" s="189" t="s">
        <v>81</v>
      </c>
      <c r="M89" s="189">
        <v>2920</v>
      </c>
      <c r="N89" s="652" t="s">
        <v>62</v>
      </c>
      <c r="O89" s="652">
        <v>2.5000000000000001E-3</v>
      </c>
      <c r="P89" s="653" t="s">
        <v>62</v>
      </c>
      <c r="Q89" s="653" t="s">
        <v>1785</v>
      </c>
      <c r="R89" s="653" t="s">
        <v>62</v>
      </c>
      <c r="S89" s="654" t="s">
        <v>62</v>
      </c>
      <c r="T89" s="655" t="s">
        <v>62</v>
      </c>
      <c r="U89" s="656" t="s">
        <v>62</v>
      </c>
      <c r="V89" s="655" t="s">
        <v>62</v>
      </c>
      <c r="W89" s="656" t="s">
        <v>62</v>
      </c>
      <c r="X89" s="655" t="s">
        <v>62</v>
      </c>
      <c r="Y89" s="656" t="s">
        <v>62</v>
      </c>
      <c r="Z89" s="655" t="s">
        <v>62</v>
      </c>
      <c r="AA89" s="656" t="s">
        <v>62</v>
      </c>
      <c r="AB89" s="655" t="s">
        <v>62</v>
      </c>
      <c r="AC89" s="657" t="s">
        <v>62</v>
      </c>
      <c r="AD89" s="190" t="s">
        <v>62</v>
      </c>
    </row>
    <row r="90" spans="1:30">
      <c r="E90" s="651" t="s">
        <v>1852</v>
      </c>
      <c r="F90" s="189" t="s">
        <v>1694</v>
      </c>
      <c r="G90" s="189" t="s">
        <v>62</v>
      </c>
      <c r="H90" s="189" t="s">
        <v>62</v>
      </c>
      <c r="I90" s="652" t="s">
        <v>62</v>
      </c>
      <c r="J90" s="189" t="s">
        <v>961</v>
      </c>
      <c r="K90" s="189" t="s">
        <v>904</v>
      </c>
      <c r="L90" s="189" t="s">
        <v>81</v>
      </c>
      <c r="M90" s="189">
        <v>3285</v>
      </c>
      <c r="N90" s="652" t="s">
        <v>62</v>
      </c>
      <c r="O90" s="652">
        <v>2.5000000000000001E-3</v>
      </c>
      <c r="P90" s="653" t="s">
        <v>62</v>
      </c>
      <c r="Q90" s="653" t="s">
        <v>1785</v>
      </c>
      <c r="R90" s="653" t="s">
        <v>62</v>
      </c>
      <c r="S90" s="654" t="s">
        <v>62</v>
      </c>
      <c r="T90" s="655" t="s">
        <v>62</v>
      </c>
      <c r="U90" s="656" t="s">
        <v>62</v>
      </c>
      <c r="V90" s="655" t="s">
        <v>62</v>
      </c>
      <c r="W90" s="656" t="s">
        <v>62</v>
      </c>
      <c r="X90" s="655" t="s">
        <v>62</v>
      </c>
      <c r="Y90" s="656" t="s">
        <v>62</v>
      </c>
      <c r="Z90" s="655" t="s">
        <v>62</v>
      </c>
      <c r="AA90" s="656" t="s">
        <v>62</v>
      </c>
      <c r="AB90" s="655" t="s">
        <v>62</v>
      </c>
      <c r="AC90" s="657" t="s">
        <v>62</v>
      </c>
      <c r="AD90" s="190" t="s">
        <v>62</v>
      </c>
    </row>
    <row r="91" spans="1:30">
      <c r="E91" s="651" t="s">
        <v>1874</v>
      </c>
      <c r="F91" s="189" t="s">
        <v>1694</v>
      </c>
      <c r="G91" s="189" t="s">
        <v>62</v>
      </c>
      <c r="H91" s="189" t="s">
        <v>62</v>
      </c>
      <c r="I91" s="652" t="s">
        <v>62</v>
      </c>
      <c r="J91" s="189" t="s">
        <v>961</v>
      </c>
      <c r="K91" s="189" t="s">
        <v>904</v>
      </c>
      <c r="L91" s="189" t="s">
        <v>81</v>
      </c>
      <c r="M91" s="189">
        <v>3650</v>
      </c>
      <c r="N91" s="652" t="s">
        <v>62</v>
      </c>
      <c r="O91" s="652">
        <v>2.5000000000000001E-3</v>
      </c>
      <c r="P91" s="653" t="s">
        <v>62</v>
      </c>
      <c r="Q91" s="653" t="s">
        <v>1785</v>
      </c>
      <c r="R91" s="653" t="s">
        <v>62</v>
      </c>
      <c r="S91" s="654" t="s">
        <v>62</v>
      </c>
      <c r="T91" s="655" t="s">
        <v>62</v>
      </c>
      <c r="U91" s="656" t="s">
        <v>62</v>
      </c>
      <c r="V91" s="655" t="s">
        <v>62</v>
      </c>
      <c r="W91" s="656" t="s">
        <v>62</v>
      </c>
      <c r="X91" s="655" t="s">
        <v>62</v>
      </c>
      <c r="Y91" s="656" t="s">
        <v>62</v>
      </c>
      <c r="Z91" s="655" t="s">
        <v>62</v>
      </c>
      <c r="AA91" s="656" t="s">
        <v>62</v>
      </c>
      <c r="AB91" s="655" t="s">
        <v>62</v>
      </c>
      <c r="AC91" s="657" t="s">
        <v>62</v>
      </c>
      <c r="AD91" s="190" t="s">
        <v>62</v>
      </c>
    </row>
    <row r="92" spans="1:30" s="545" customFormat="1" ht="7.5" customHeight="1">
      <c r="B92" s="641"/>
      <c r="C92" s="641"/>
      <c r="D92" s="641"/>
      <c r="E92" s="658" t="s">
        <v>1750</v>
      </c>
      <c r="J92" s="643"/>
      <c r="P92" s="644"/>
      <c r="Q92" s="644"/>
      <c r="R92" s="644"/>
      <c r="S92" s="659"/>
      <c r="AC92" s="662"/>
    </row>
    <row r="93" spans="1:30" s="545" customFormat="1">
      <c r="A93" s="645"/>
      <c r="B93" s="660" t="s">
        <v>19</v>
      </c>
      <c r="C93" s="641"/>
      <c r="D93" s="641"/>
      <c r="E93" s="646" t="s">
        <v>959</v>
      </c>
      <c r="F93" s="646"/>
      <c r="G93" s="646"/>
      <c r="H93" s="646"/>
      <c r="I93" s="646"/>
      <c r="J93" s="647"/>
      <c r="K93" s="646"/>
      <c r="L93" s="646"/>
      <c r="M93" s="646"/>
      <c r="N93" s="646"/>
      <c r="O93" s="646"/>
      <c r="P93" s="648"/>
      <c r="Q93" s="648"/>
      <c r="R93" s="648"/>
      <c r="S93" s="649"/>
      <c r="T93" s="646"/>
      <c r="U93" s="646"/>
      <c r="V93" s="646"/>
      <c r="W93" s="646"/>
      <c r="X93" s="646"/>
      <c r="Y93" s="646"/>
      <c r="Z93" s="646"/>
      <c r="AA93" s="646"/>
      <c r="AB93" s="646"/>
      <c r="AC93" s="650"/>
      <c r="AD93" s="646"/>
    </row>
    <row r="94" spans="1:30" s="545" customFormat="1" ht="3" customHeight="1">
      <c r="B94" s="641"/>
      <c r="C94" s="641"/>
      <c r="D94" s="641"/>
      <c r="J94" s="661"/>
      <c r="P94" s="644"/>
      <c r="Q94" s="644"/>
      <c r="R94" s="644"/>
      <c r="S94" s="659"/>
      <c r="AC94" s="662"/>
    </row>
    <row r="95" spans="1:30" s="545" customFormat="1">
      <c r="A95" s="645"/>
      <c r="B95" s="641" t="s">
        <v>959</v>
      </c>
      <c r="C95" s="641" t="s">
        <v>1048</v>
      </c>
      <c r="D95" s="641" t="str">
        <f>B95&amp;" "&amp;C95</f>
        <v>Pré-fixado Curta</v>
      </c>
      <c r="E95" s="663" t="s">
        <v>1728</v>
      </c>
      <c r="F95" s="663"/>
      <c r="G95" s="663"/>
      <c r="H95" s="663"/>
      <c r="I95" s="663"/>
      <c r="J95" s="664"/>
      <c r="K95" s="663"/>
      <c r="L95" s="663"/>
      <c r="M95" s="663"/>
      <c r="N95" s="663"/>
      <c r="O95" s="663"/>
      <c r="P95" s="665"/>
      <c r="Q95" s="665"/>
      <c r="R95" s="665"/>
      <c r="S95" s="666"/>
      <c r="T95" s="663"/>
      <c r="U95" s="663"/>
      <c r="V95" s="663"/>
      <c r="W95" s="663"/>
      <c r="X95" s="663"/>
      <c r="Y95" s="663"/>
      <c r="Z95" s="663"/>
      <c r="AA95" s="663"/>
      <c r="AB95" s="663"/>
      <c r="AC95" s="667"/>
      <c r="AD95" s="663"/>
    </row>
    <row r="96" spans="1:30">
      <c r="E96" s="651" t="s">
        <v>1472</v>
      </c>
      <c r="F96" s="189" t="s">
        <v>1694</v>
      </c>
      <c r="G96" s="189" t="s">
        <v>62</v>
      </c>
      <c r="H96" s="189" t="s">
        <v>1675</v>
      </c>
      <c r="I96" s="652" t="s">
        <v>1675</v>
      </c>
      <c r="J96" s="189" t="s">
        <v>62</v>
      </c>
      <c r="K96" s="189" t="s">
        <v>907</v>
      </c>
      <c r="L96" s="189" t="s">
        <v>82</v>
      </c>
      <c r="M96" s="189">
        <v>6</v>
      </c>
      <c r="N96" s="652">
        <v>9.300000000000001E-3</v>
      </c>
      <c r="O96" s="652">
        <v>4.3499199999999993E-3</v>
      </c>
      <c r="P96" s="653">
        <v>25000</v>
      </c>
      <c r="Q96" s="653" t="s">
        <v>1786</v>
      </c>
      <c r="R96" s="653">
        <v>207532598.43000001</v>
      </c>
      <c r="S96" s="654">
        <v>43523</v>
      </c>
      <c r="T96" s="655">
        <v>-0.14752892435153564</v>
      </c>
      <c r="U96" s="656">
        <v>-1.9071351999895785</v>
      </c>
      <c r="V96" s="655">
        <v>-7.7718653003480354E-2</v>
      </c>
      <c r="W96" s="656">
        <v>-0.76190267003708279</v>
      </c>
      <c r="X96" s="655">
        <v>-7.0265991079427215E-2</v>
      </c>
      <c r="Y96" s="656">
        <v>-0.53283977491387524</v>
      </c>
      <c r="Z96" s="655">
        <v>0.24741982429753362</v>
      </c>
      <c r="AA96" s="656">
        <v>1.4064144919101096</v>
      </c>
      <c r="AB96" s="655">
        <v>0.1456646742344804</v>
      </c>
      <c r="AC96" s="657">
        <v>-1.1498304438814482</v>
      </c>
      <c r="AD96" s="190">
        <v>32225478000106</v>
      </c>
    </row>
    <row r="97" spans="1:30">
      <c r="E97" s="651" t="s">
        <v>1473</v>
      </c>
      <c r="F97" s="189" t="s">
        <v>1694</v>
      </c>
      <c r="G97" s="189" t="s">
        <v>62</v>
      </c>
      <c r="H97" s="189" t="s">
        <v>1675</v>
      </c>
      <c r="I97" s="652" t="s">
        <v>1675</v>
      </c>
      <c r="J97" s="189" t="s">
        <v>62</v>
      </c>
      <c r="K97" s="189" t="s">
        <v>907</v>
      </c>
      <c r="L97" s="189" t="s">
        <v>81</v>
      </c>
      <c r="M97" s="189">
        <v>6</v>
      </c>
      <c r="N97" s="652">
        <v>9.300000000000001E-3</v>
      </c>
      <c r="O97" s="652">
        <v>4.3499199999999993E-3</v>
      </c>
      <c r="P97" s="653">
        <v>25000</v>
      </c>
      <c r="Q97" s="653" t="s">
        <v>1786</v>
      </c>
      <c r="R97" s="653">
        <v>421094517.43000001</v>
      </c>
      <c r="S97" s="654">
        <v>42403</v>
      </c>
      <c r="T97" s="655">
        <v>-2.6771431128282952E-2</v>
      </c>
      <c r="U97" s="656">
        <v>-0.34607951547986515</v>
      </c>
      <c r="V97" s="655">
        <v>-9.7883883548312012E-3</v>
      </c>
      <c r="W97" s="656">
        <v>-9.5958935656949809E-2</v>
      </c>
      <c r="X97" s="655">
        <v>7.1633133378304903E-2</v>
      </c>
      <c r="Y97" s="656">
        <v>0.54320706332208657</v>
      </c>
      <c r="Z97" s="655">
        <v>0.12694181686394868</v>
      </c>
      <c r="AA97" s="656">
        <v>0.72157844010172245</v>
      </c>
      <c r="AB97" s="655">
        <v>5.2889249895443094E-2</v>
      </c>
      <c r="AC97" s="657">
        <v>-1.9964479528408094</v>
      </c>
      <c r="AD97" s="190">
        <v>23729512000199</v>
      </c>
    </row>
    <row r="98" spans="1:30">
      <c r="E98" s="651" t="s">
        <v>1436</v>
      </c>
      <c r="F98" s="189" t="s">
        <v>1694</v>
      </c>
      <c r="G98" s="189" t="s">
        <v>62</v>
      </c>
      <c r="H98" s="189" t="s">
        <v>1675</v>
      </c>
      <c r="I98" s="652" t="s">
        <v>1678</v>
      </c>
      <c r="J98" s="189" t="s">
        <v>62</v>
      </c>
      <c r="K98" s="189" t="s">
        <v>907</v>
      </c>
      <c r="L98" s="189" t="s">
        <v>81</v>
      </c>
      <c r="M98" s="189">
        <v>26</v>
      </c>
      <c r="N98" s="652">
        <v>0</v>
      </c>
      <c r="O98" s="652">
        <v>5.6666666666666671E-3</v>
      </c>
      <c r="P98" s="653">
        <v>5000</v>
      </c>
      <c r="Q98" s="653" t="s">
        <v>1786</v>
      </c>
      <c r="R98" s="653">
        <v>26744568.780000001</v>
      </c>
      <c r="S98" s="654">
        <v>43311</v>
      </c>
      <c r="T98" s="655">
        <v>-1.0947801659480505E-2</v>
      </c>
      <c r="U98" s="656">
        <v>-0.14152436885900918</v>
      </c>
      <c r="V98" s="655">
        <v>9.2587314101715279E-3</v>
      </c>
      <c r="W98" s="656">
        <v>9.076652656666595E-2</v>
      </c>
      <c r="X98" s="655">
        <v>9.3832628571244081E-2</v>
      </c>
      <c r="Y98" s="656">
        <v>0.71154986814264864</v>
      </c>
      <c r="Z98" s="655">
        <v>0.12165905032046154</v>
      </c>
      <c r="AA98" s="656">
        <v>0.69154948245763503</v>
      </c>
      <c r="AB98" s="655">
        <v>5.0896500787649387E-2</v>
      </c>
      <c r="AC98" s="657">
        <v>-1.7024395841579958</v>
      </c>
      <c r="AD98" s="190">
        <v>30338686000196</v>
      </c>
    </row>
    <row r="99" spans="1:30">
      <c r="E99" s="651" t="s">
        <v>1875</v>
      </c>
      <c r="F99" s="189" t="s">
        <v>1694</v>
      </c>
      <c r="G99" s="189" t="s">
        <v>1775</v>
      </c>
      <c r="H99" s="189" t="s">
        <v>62</v>
      </c>
      <c r="I99" s="652" t="s">
        <v>62</v>
      </c>
      <c r="J99" s="189" t="s">
        <v>1720</v>
      </c>
      <c r="K99" s="189" t="s">
        <v>904</v>
      </c>
      <c r="L99" s="189" t="s">
        <v>81</v>
      </c>
      <c r="M99" s="189">
        <v>320</v>
      </c>
      <c r="N99" s="652" t="s">
        <v>62</v>
      </c>
      <c r="O99" s="652" t="s">
        <v>62</v>
      </c>
      <c r="P99" s="653" t="s">
        <v>62</v>
      </c>
      <c r="Q99" s="653" t="s">
        <v>1785</v>
      </c>
      <c r="R99" s="653" t="s">
        <v>62</v>
      </c>
      <c r="S99" s="654" t="s">
        <v>62</v>
      </c>
      <c r="T99" s="655" t="s">
        <v>62</v>
      </c>
      <c r="U99" s="656" t="s">
        <v>62</v>
      </c>
      <c r="V99" s="655" t="s">
        <v>62</v>
      </c>
      <c r="W99" s="656" t="s">
        <v>62</v>
      </c>
      <c r="X99" s="655" t="s">
        <v>62</v>
      </c>
      <c r="Y99" s="656" t="s">
        <v>62</v>
      </c>
      <c r="Z99" s="655" t="s">
        <v>62</v>
      </c>
      <c r="AA99" s="656" t="s">
        <v>62</v>
      </c>
      <c r="AB99" s="655" t="s">
        <v>62</v>
      </c>
      <c r="AC99" s="657" t="s">
        <v>62</v>
      </c>
      <c r="AD99" s="190" t="s">
        <v>62</v>
      </c>
    </row>
    <row r="100" spans="1:30">
      <c r="E100" s="651" t="s">
        <v>1876</v>
      </c>
      <c r="F100" s="189" t="s">
        <v>1694</v>
      </c>
      <c r="G100" s="189" t="s">
        <v>1775</v>
      </c>
      <c r="H100" s="189" t="s">
        <v>62</v>
      </c>
      <c r="I100" s="652" t="s">
        <v>62</v>
      </c>
      <c r="J100" s="189" t="s">
        <v>1720</v>
      </c>
      <c r="K100" s="189" t="s">
        <v>904</v>
      </c>
      <c r="L100" s="189" t="s">
        <v>81</v>
      </c>
      <c r="M100" s="189">
        <v>1051</v>
      </c>
      <c r="N100" s="652" t="s">
        <v>62</v>
      </c>
      <c r="O100" s="652" t="s">
        <v>62</v>
      </c>
      <c r="P100" s="653" t="s">
        <v>62</v>
      </c>
      <c r="Q100" s="653" t="s">
        <v>1785</v>
      </c>
      <c r="R100" s="653" t="s">
        <v>62</v>
      </c>
      <c r="S100" s="654" t="s">
        <v>62</v>
      </c>
      <c r="T100" s="655" t="s">
        <v>62</v>
      </c>
      <c r="U100" s="656" t="s">
        <v>62</v>
      </c>
      <c r="V100" s="655" t="s">
        <v>62</v>
      </c>
      <c r="W100" s="656" t="s">
        <v>62</v>
      </c>
      <c r="X100" s="655" t="s">
        <v>62</v>
      </c>
      <c r="Y100" s="656" t="s">
        <v>62</v>
      </c>
      <c r="Z100" s="655" t="s">
        <v>62</v>
      </c>
      <c r="AA100" s="656" t="s">
        <v>62</v>
      </c>
      <c r="AB100" s="655" t="s">
        <v>62</v>
      </c>
      <c r="AC100" s="657" t="s">
        <v>62</v>
      </c>
      <c r="AD100" s="190" t="s">
        <v>62</v>
      </c>
    </row>
    <row r="101" spans="1:30">
      <c r="E101" s="651" t="s">
        <v>1877</v>
      </c>
      <c r="F101" s="189" t="s">
        <v>1694</v>
      </c>
      <c r="G101" s="189" t="s">
        <v>62</v>
      </c>
      <c r="H101" s="189" t="s">
        <v>62</v>
      </c>
      <c r="I101" s="652" t="s">
        <v>62</v>
      </c>
      <c r="J101" s="189" t="s">
        <v>961</v>
      </c>
      <c r="K101" s="189" t="s">
        <v>904</v>
      </c>
      <c r="L101" s="189" t="s">
        <v>81</v>
      </c>
      <c r="M101" s="189">
        <v>365</v>
      </c>
      <c r="N101" s="652" t="s">
        <v>62</v>
      </c>
      <c r="O101" s="652">
        <v>2.5000000000000001E-3</v>
      </c>
      <c r="P101" s="653" t="s">
        <v>62</v>
      </c>
      <c r="Q101" s="653" t="s">
        <v>1785</v>
      </c>
      <c r="R101" s="653" t="s">
        <v>62</v>
      </c>
      <c r="S101" s="654" t="s">
        <v>62</v>
      </c>
      <c r="T101" s="655" t="s">
        <v>62</v>
      </c>
      <c r="U101" s="656" t="s">
        <v>62</v>
      </c>
      <c r="V101" s="655" t="s">
        <v>62</v>
      </c>
      <c r="W101" s="656" t="s">
        <v>62</v>
      </c>
      <c r="X101" s="655" t="s">
        <v>62</v>
      </c>
      <c r="Y101" s="656" t="s">
        <v>62</v>
      </c>
      <c r="Z101" s="655" t="s">
        <v>62</v>
      </c>
      <c r="AA101" s="656" t="s">
        <v>62</v>
      </c>
      <c r="AB101" s="655" t="s">
        <v>62</v>
      </c>
      <c r="AC101" s="657" t="s">
        <v>62</v>
      </c>
      <c r="AD101" s="190" t="s">
        <v>62</v>
      </c>
    </row>
    <row r="102" spans="1:30">
      <c r="E102" s="651" t="s">
        <v>1853</v>
      </c>
      <c r="F102" s="189" t="s">
        <v>1020</v>
      </c>
      <c r="G102" s="189" t="s">
        <v>62</v>
      </c>
      <c r="H102" s="189" t="s">
        <v>62</v>
      </c>
      <c r="I102" s="652" t="s">
        <v>62</v>
      </c>
      <c r="J102" s="189" t="s">
        <v>961</v>
      </c>
      <c r="K102" s="189" t="s">
        <v>904</v>
      </c>
      <c r="L102" s="189" t="s">
        <v>81</v>
      </c>
      <c r="M102" s="189">
        <v>730</v>
      </c>
      <c r="N102" s="652" t="s">
        <v>62</v>
      </c>
      <c r="O102" s="652">
        <v>2.5000000000000001E-3</v>
      </c>
      <c r="P102" s="653" t="s">
        <v>62</v>
      </c>
      <c r="Q102" s="653" t="s">
        <v>1785</v>
      </c>
      <c r="R102" s="653" t="s">
        <v>62</v>
      </c>
      <c r="S102" s="654" t="s">
        <v>62</v>
      </c>
      <c r="T102" s="655" t="s">
        <v>62</v>
      </c>
      <c r="U102" s="656" t="s">
        <v>62</v>
      </c>
      <c r="V102" s="655" t="s">
        <v>62</v>
      </c>
      <c r="W102" s="656" t="s">
        <v>62</v>
      </c>
      <c r="X102" s="655" t="s">
        <v>62</v>
      </c>
      <c r="Y102" s="656" t="s">
        <v>62</v>
      </c>
      <c r="Z102" s="655" t="s">
        <v>62</v>
      </c>
      <c r="AA102" s="656" t="s">
        <v>62</v>
      </c>
      <c r="AB102" s="655" t="s">
        <v>62</v>
      </c>
      <c r="AC102" s="657" t="s">
        <v>62</v>
      </c>
      <c r="AD102" s="190" t="s">
        <v>62</v>
      </c>
    </row>
    <row r="103" spans="1:30">
      <c r="E103" s="651" t="s">
        <v>1854</v>
      </c>
      <c r="F103" s="189" t="s">
        <v>1020</v>
      </c>
      <c r="G103" s="189" t="s">
        <v>62</v>
      </c>
      <c r="H103" s="189" t="s">
        <v>62</v>
      </c>
      <c r="I103" s="652" t="s">
        <v>62</v>
      </c>
      <c r="J103" s="189" t="s">
        <v>961</v>
      </c>
      <c r="K103" s="189" t="s">
        <v>904</v>
      </c>
      <c r="L103" s="189" t="s">
        <v>81</v>
      </c>
      <c r="M103" s="189">
        <v>1095</v>
      </c>
      <c r="N103" s="652" t="s">
        <v>62</v>
      </c>
      <c r="O103" s="652">
        <v>2.5000000000000001E-3</v>
      </c>
      <c r="P103" s="653" t="s">
        <v>62</v>
      </c>
      <c r="Q103" s="653" t="s">
        <v>1785</v>
      </c>
      <c r="R103" s="653" t="s">
        <v>62</v>
      </c>
      <c r="S103" s="654" t="s">
        <v>62</v>
      </c>
      <c r="T103" s="655" t="s">
        <v>62</v>
      </c>
      <c r="U103" s="656" t="s">
        <v>62</v>
      </c>
      <c r="V103" s="655" t="s">
        <v>62</v>
      </c>
      <c r="W103" s="656" t="s">
        <v>62</v>
      </c>
      <c r="X103" s="655" t="s">
        <v>62</v>
      </c>
      <c r="Y103" s="656" t="s">
        <v>62</v>
      </c>
      <c r="Z103" s="655" t="s">
        <v>62</v>
      </c>
      <c r="AA103" s="656" t="s">
        <v>62</v>
      </c>
      <c r="AB103" s="655" t="s">
        <v>62</v>
      </c>
      <c r="AC103" s="657" t="s">
        <v>62</v>
      </c>
      <c r="AD103" s="190" t="s">
        <v>62</v>
      </c>
    </row>
    <row r="104" spans="1:30" ht="5.25" customHeight="1">
      <c r="E104" s="658" t="s">
        <v>1750</v>
      </c>
      <c r="P104" s="668"/>
      <c r="Q104" s="668"/>
      <c r="R104" s="668"/>
      <c r="S104" s="669"/>
      <c r="AC104" s="670"/>
    </row>
    <row r="105" spans="1:30" s="545" customFormat="1">
      <c r="A105" s="645"/>
      <c r="B105" s="641" t="s">
        <v>959</v>
      </c>
      <c r="C105" s="626" t="s">
        <v>1183</v>
      </c>
      <c r="D105" s="641" t="str">
        <f>B105&amp;" "&amp;C105</f>
        <v>Pré-fixado Média</v>
      </c>
      <c r="E105" s="663" t="s">
        <v>1733</v>
      </c>
      <c r="F105" s="663"/>
      <c r="G105" s="663"/>
      <c r="H105" s="663"/>
      <c r="I105" s="663"/>
      <c r="J105" s="664"/>
      <c r="K105" s="663"/>
      <c r="L105" s="663"/>
      <c r="M105" s="663"/>
      <c r="N105" s="663"/>
      <c r="O105" s="663"/>
      <c r="P105" s="665"/>
      <c r="Q105" s="665"/>
      <c r="R105" s="665"/>
      <c r="S105" s="666"/>
      <c r="T105" s="663"/>
      <c r="U105" s="663"/>
      <c r="V105" s="663"/>
      <c r="W105" s="663"/>
      <c r="X105" s="663"/>
      <c r="Y105" s="663"/>
      <c r="Z105" s="663"/>
      <c r="AA105" s="663"/>
      <c r="AB105" s="663"/>
      <c r="AC105" s="667"/>
      <c r="AD105" s="663"/>
    </row>
    <row r="106" spans="1:30">
      <c r="E106" s="651" t="s">
        <v>1878</v>
      </c>
      <c r="F106" s="189" t="s">
        <v>1694</v>
      </c>
      <c r="G106" s="189" t="s">
        <v>1775</v>
      </c>
      <c r="H106" s="189" t="s">
        <v>62</v>
      </c>
      <c r="I106" s="652" t="s">
        <v>62</v>
      </c>
      <c r="J106" s="189" t="s">
        <v>1720</v>
      </c>
      <c r="K106" s="189" t="s">
        <v>904</v>
      </c>
      <c r="L106" s="189" t="s">
        <v>81</v>
      </c>
      <c r="M106" s="189">
        <v>1781</v>
      </c>
      <c r="N106" s="652" t="s">
        <v>62</v>
      </c>
      <c r="O106" s="652" t="s">
        <v>62</v>
      </c>
      <c r="P106" s="653" t="s">
        <v>62</v>
      </c>
      <c r="Q106" s="653" t="s">
        <v>1785</v>
      </c>
      <c r="R106" s="653" t="s">
        <v>62</v>
      </c>
      <c r="S106" s="654" t="s">
        <v>62</v>
      </c>
      <c r="T106" s="655" t="s">
        <v>62</v>
      </c>
      <c r="U106" s="656" t="s">
        <v>62</v>
      </c>
      <c r="V106" s="655" t="s">
        <v>62</v>
      </c>
      <c r="W106" s="656" t="s">
        <v>62</v>
      </c>
      <c r="X106" s="655" t="s">
        <v>62</v>
      </c>
      <c r="Y106" s="656" t="s">
        <v>62</v>
      </c>
      <c r="Z106" s="655" t="s">
        <v>62</v>
      </c>
      <c r="AA106" s="656" t="s">
        <v>62</v>
      </c>
      <c r="AB106" s="655" t="s">
        <v>62</v>
      </c>
      <c r="AC106" s="657" t="s">
        <v>62</v>
      </c>
      <c r="AD106" s="190" t="s">
        <v>62</v>
      </c>
    </row>
    <row r="107" spans="1:30">
      <c r="E107" s="651" t="s">
        <v>1879</v>
      </c>
      <c r="F107" s="189" t="s">
        <v>1694</v>
      </c>
      <c r="G107" s="189" t="s">
        <v>1775</v>
      </c>
      <c r="H107" s="189" t="s">
        <v>62</v>
      </c>
      <c r="I107" s="652" t="s">
        <v>62</v>
      </c>
      <c r="J107" s="189" t="s">
        <v>1720</v>
      </c>
      <c r="K107" s="189" t="s">
        <v>904</v>
      </c>
      <c r="L107" s="189" t="s">
        <v>81</v>
      </c>
      <c r="M107" s="189">
        <v>2512</v>
      </c>
      <c r="N107" s="652" t="s">
        <v>62</v>
      </c>
      <c r="O107" s="652" t="s">
        <v>62</v>
      </c>
      <c r="P107" s="653" t="s">
        <v>62</v>
      </c>
      <c r="Q107" s="653" t="s">
        <v>1785</v>
      </c>
      <c r="R107" s="653" t="s">
        <v>62</v>
      </c>
      <c r="S107" s="654" t="s">
        <v>62</v>
      </c>
      <c r="T107" s="655" t="s">
        <v>62</v>
      </c>
      <c r="U107" s="656" t="s">
        <v>62</v>
      </c>
      <c r="V107" s="655" t="s">
        <v>62</v>
      </c>
      <c r="W107" s="656" t="s">
        <v>62</v>
      </c>
      <c r="X107" s="655" t="s">
        <v>62</v>
      </c>
      <c r="Y107" s="656" t="s">
        <v>62</v>
      </c>
      <c r="Z107" s="655" t="s">
        <v>62</v>
      </c>
      <c r="AA107" s="656" t="s">
        <v>62</v>
      </c>
      <c r="AB107" s="655" t="s">
        <v>62</v>
      </c>
      <c r="AC107" s="657" t="s">
        <v>62</v>
      </c>
      <c r="AD107" s="190" t="s">
        <v>62</v>
      </c>
    </row>
    <row r="108" spans="1:30">
      <c r="E108" s="651" t="s">
        <v>1880</v>
      </c>
      <c r="F108" s="189" t="s">
        <v>1694</v>
      </c>
      <c r="G108" s="189" t="s">
        <v>1775</v>
      </c>
      <c r="H108" s="189" t="s">
        <v>62</v>
      </c>
      <c r="I108" s="652" t="s">
        <v>62</v>
      </c>
      <c r="J108" s="189" t="s">
        <v>1720</v>
      </c>
      <c r="K108" s="189" t="s">
        <v>904</v>
      </c>
      <c r="L108" s="189" t="s">
        <v>81</v>
      </c>
      <c r="M108" s="189">
        <v>3242</v>
      </c>
      <c r="N108" s="652" t="s">
        <v>62</v>
      </c>
      <c r="O108" s="652" t="s">
        <v>62</v>
      </c>
      <c r="P108" s="653" t="s">
        <v>62</v>
      </c>
      <c r="Q108" s="653" t="s">
        <v>1785</v>
      </c>
      <c r="R108" s="653" t="s">
        <v>62</v>
      </c>
      <c r="S108" s="654" t="s">
        <v>62</v>
      </c>
      <c r="T108" s="655" t="s">
        <v>62</v>
      </c>
      <c r="U108" s="656" t="s">
        <v>62</v>
      </c>
      <c r="V108" s="655" t="s">
        <v>62</v>
      </c>
      <c r="W108" s="656" t="s">
        <v>62</v>
      </c>
      <c r="X108" s="655" t="s">
        <v>62</v>
      </c>
      <c r="Y108" s="656" t="s">
        <v>62</v>
      </c>
      <c r="Z108" s="655" t="s">
        <v>62</v>
      </c>
      <c r="AA108" s="656" t="s">
        <v>62</v>
      </c>
      <c r="AB108" s="655" t="s">
        <v>62</v>
      </c>
      <c r="AC108" s="657" t="s">
        <v>62</v>
      </c>
      <c r="AD108" s="190" t="s">
        <v>62</v>
      </c>
    </row>
    <row r="109" spans="1:30">
      <c r="E109" s="651" t="s">
        <v>1855</v>
      </c>
      <c r="F109" s="189" t="s">
        <v>1694</v>
      </c>
      <c r="G109" s="189" t="s">
        <v>1778</v>
      </c>
      <c r="H109" s="189" t="s">
        <v>62</v>
      </c>
      <c r="I109" s="652" t="s">
        <v>62</v>
      </c>
      <c r="J109" s="189" t="s">
        <v>961</v>
      </c>
      <c r="K109" s="189" t="s">
        <v>904</v>
      </c>
      <c r="L109" s="189" t="s">
        <v>81</v>
      </c>
      <c r="M109" s="189">
        <v>1460</v>
      </c>
      <c r="N109" s="652" t="s">
        <v>62</v>
      </c>
      <c r="O109" s="652">
        <v>2.5000000000000001E-3</v>
      </c>
      <c r="P109" s="653" t="s">
        <v>62</v>
      </c>
      <c r="Q109" s="653" t="s">
        <v>1785</v>
      </c>
      <c r="R109" s="653" t="s">
        <v>62</v>
      </c>
      <c r="S109" s="654" t="s">
        <v>62</v>
      </c>
      <c r="T109" s="655" t="s">
        <v>62</v>
      </c>
      <c r="U109" s="656" t="s">
        <v>62</v>
      </c>
      <c r="V109" s="655" t="s">
        <v>62</v>
      </c>
      <c r="W109" s="656" t="s">
        <v>62</v>
      </c>
      <c r="X109" s="655" t="s">
        <v>62</v>
      </c>
      <c r="Y109" s="656" t="s">
        <v>62</v>
      </c>
      <c r="Z109" s="655" t="s">
        <v>62</v>
      </c>
      <c r="AA109" s="656" t="s">
        <v>62</v>
      </c>
      <c r="AB109" s="655" t="s">
        <v>62</v>
      </c>
      <c r="AC109" s="657" t="s">
        <v>62</v>
      </c>
      <c r="AD109" s="190" t="s">
        <v>62</v>
      </c>
    </row>
    <row r="110" spans="1:30">
      <c r="E110" s="651" t="s">
        <v>1856</v>
      </c>
      <c r="F110" s="189" t="s">
        <v>1694</v>
      </c>
      <c r="G110" s="189" t="s">
        <v>1778</v>
      </c>
      <c r="H110" s="189" t="s">
        <v>62</v>
      </c>
      <c r="I110" s="652" t="s">
        <v>62</v>
      </c>
      <c r="J110" s="189" t="s">
        <v>961</v>
      </c>
      <c r="K110" s="189" t="s">
        <v>904</v>
      </c>
      <c r="L110" s="189" t="s">
        <v>81</v>
      </c>
      <c r="M110" s="189">
        <v>1825</v>
      </c>
      <c r="N110" s="652" t="s">
        <v>62</v>
      </c>
      <c r="O110" s="652">
        <v>2.5000000000000001E-3</v>
      </c>
      <c r="P110" s="653" t="s">
        <v>62</v>
      </c>
      <c r="Q110" s="653" t="s">
        <v>1785</v>
      </c>
      <c r="R110" s="653" t="s">
        <v>62</v>
      </c>
      <c r="S110" s="654" t="s">
        <v>62</v>
      </c>
      <c r="T110" s="655" t="s">
        <v>62</v>
      </c>
      <c r="U110" s="656" t="s">
        <v>62</v>
      </c>
      <c r="V110" s="655" t="s">
        <v>62</v>
      </c>
      <c r="W110" s="656" t="s">
        <v>62</v>
      </c>
      <c r="X110" s="655" t="s">
        <v>62</v>
      </c>
      <c r="Y110" s="656" t="s">
        <v>62</v>
      </c>
      <c r="Z110" s="655" t="s">
        <v>62</v>
      </c>
      <c r="AA110" s="656" t="s">
        <v>62</v>
      </c>
      <c r="AB110" s="655" t="s">
        <v>62</v>
      </c>
      <c r="AC110" s="657" t="s">
        <v>62</v>
      </c>
      <c r="AD110" s="190" t="s">
        <v>62</v>
      </c>
    </row>
    <row r="111" spans="1:30">
      <c r="E111" s="651" t="s">
        <v>1881</v>
      </c>
      <c r="F111" s="189" t="s">
        <v>1694</v>
      </c>
      <c r="G111" s="189" t="s">
        <v>1778</v>
      </c>
      <c r="H111" s="189" t="s">
        <v>62</v>
      </c>
      <c r="I111" s="652" t="s">
        <v>62</v>
      </c>
      <c r="J111" s="189" t="s">
        <v>961</v>
      </c>
      <c r="K111" s="189" t="s">
        <v>904</v>
      </c>
      <c r="L111" s="189" t="s">
        <v>81</v>
      </c>
      <c r="M111" s="189">
        <v>2190</v>
      </c>
      <c r="N111" s="652" t="s">
        <v>62</v>
      </c>
      <c r="O111" s="652">
        <v>2.5000000000000001E-3</v>
      </c>
      <c r="P111" s="653" t="s">
        <v>62</v>
      </c>
      <c r="Q111" s="653" t="s">
        <v>1785</v>
      </c>
      <c r="R111" s="653" t="s">
        <v>62</v>
      </c>
      <c r="S111" s="654" t="s">
        <v>62</v>
      </c>
      <c r="T111" s="655" t="s">
        <v>62</v>
      </c>
      <c r="U111" s="656" t="s">
        <v>62</v>
      </c>
      <c r="V111" s="655" t="s">
        <v>62</v>
      </c>
      <c r="W111" s="656" t="s">
        <v>62</v>
      </c>
      <c r="X111" s="655" t="s">
        <v>62</v>
      </c>
      <c r="Y111" s="656" t="s">
        <v>62</v>
      </c>
      <c r="Z111" s="655" t="s">
        <v>62</v>
      </c>
      <c r="AA111" s="656" t="s">
        <v>62</v>
      </c>
      <c r="AB111" s="655" t="s">
        <v>62</v>
      </c>
      <c r="AC111" s="657" t="s">
        <v>62</v>
      </c>
      <c r="AD111" s="190" t="s">
        <v>62</v>
      </c>
    </row>
    <row r="112" spans="1:30" ht="5.25" customHeight="1">
      <c r="E112" s="658" t="s">
        <v>1750</v>
      </c>
      <c r="P112" s="668"/>
      <c r="Q112" s="668"/>
      <c r="R112" s="668"/>
      <c r="S112" s="669"/>
      <c r="AC112" s="670"/>
    </row>
    <row r="113" spans="1:30" s="545" customFormat="1">
      <c r="A113" s="645"/>
      <c r="B113" s="641" t="s">
        <v>959</v>
      </c>
      <c r="C113" s="626" t="s">
        <v>1184</v>
      </c>
      <c r="D113" s="641" t="str">
        <f>B113&amp;" "&amp;C113</f>
        <v>Pré-fixado Longa</v>
      </c>
      <c r="E113" s="663" t="s">
        <v>1726</v>
      </c>
      <c r="F113" s="663"/>
      <c r="G113" s="663"/>
      <c r="H113" s="663"/>
      <c r="I113" s="663"/>
      <c r="J113" s="664"/>
      <c r="K113" s="663"/>
      <c r="L113" s="663"/>
      <c r="M113" s="663"/>
      <c r="N113" s="663"/>
      <c r="O113" s="663"/>
      <c r="P113" s="665"/>
      <c r="Q113" s="665"/>
      <c r="R113" s="665"/>
      <c r="S113" s="666"/>
      <c r="T113" s="663"/>
      <c r="U113" s="663"/>
      <c r="V113" s="663"/>
      <c r="W113" s="663"/>
      <c r="X113" s="663"/>
      <c r="Y113" s="663"/>
      <c r="Z113" s="663"/>
      <c r="AA113" s="663"/>
      <c r="AB113" s="663"/>
      <c r="AC113" s="667"/>
      <c r="AD113" s="663"/>
    </row>
    <row r="114" spans="1:30">
      <c r="E114" s="651"/>
      <c r="F114" s="189"/>
      <c r="G114" s="189"/>
      <c r="H114" s="189"/>
      <c r="I114" s="652"/>
      <c r="J114" s="189"/>
      <c r="K114" s="189"/>
      <c r="L114" s="189"/>
      <c r="M114" s="189"/>
      <c r="N114" s="652"/>
      <c r="O114" s="652"/>
      <c r="P114" s="653"/>
      <c r="Q114" s="653"/>
      <c r="R114" s="653"/>
      <c r="S114" s="654"/>
      <c r="T114" s="655"/>
      <c r="U114" s="656"/>
      <c r="V114" s="655"/>
      <c r="W114" s="656"/>
      <c r="X114" s="655"/>
      <c r="Y114" s="656"/>
      <c r="Z114" s="655"/>
      <c r="AA114" s="656"/>
      <c r="AB114" s="655"/>
      <c r="AC114" s="657"/>
      <c r="AD114" s="190"/>
    </row>
    <row r="115" spans="1:30" s="545" customFormat="1" ht="11.25" customHeight="1">
      <c r="B115" s="641"/>
      <c r="C115" s="641"/>
      <c r="D115" s="641"/>
      <c r="E115" s="658" t="s">
        <v>1750</v>
      </c>
      <c r="J115" s="643"/>
      <c r="P115" s="644"/>
      <c r="Q115" s="644"/>
      <c r="R115" s="644"/>
      <c r="S115" s="659"/>
      <c r="AC115" s="662"/>
    </row>
    <row r="116" spans="1:30" s="633" customFormat="1" ht="21.75" customHeight="1">
      <c r="B116" s="660" t="s">
        <v>19</v>
      </c>
      <c r="C116" s="634"/>
      <c r="D116" s="634"/>
      <c r="E116" s="635" t="s">
        <v>1690</v>
      </c>
      <c r="F116" s="635"/>
      <c r="G116" s="635"/>
      <c r="H116" s="635"/>
      <c r="I116" s="635"/>
      <c r="J116" s="636"/>
      <c r="K116" s="635"/>
      <c r="L116" s="635"/>
      <c r="M116" s="635"/>
      <c r="N116" s="635"/>
      <c r="O116" s="635"/>
      <c r="P116" s="671"/>
      <c r="Q116" s="671"/>
      <c r="R116" s="671"/>
      <c r="S116" s="672"/>
      <c r="T116" s="635"/>
      <c r="U116" s="635"/>
      <c r="V116" s="635"/>
      <c r="W116" s="635"/>
      <c r="X116" s="635"/>
      <c r="Y116" s="635"/>
      <c r="Z116" s="635"/>
      <c r="AA116" s="635"/>
      <c r="AB116" s="635"/>
      <c r="AC116" s="635"/>
      <c r="AD116" s="635"/>
    </row>
    <row r="117" spans="1:30" s="90" customFormat="1" ht="5.25" customHeight="1">
      <c r="B117" s="55"/>
      <c r="C117" s="55"/>
      <c r="D117" s="55"/>
      <c r="J117" s="673"/>
      <c r="P117" s="674"/>
      <c r="Q117" s="674"/>
      <c r="R117" s="674"/>
    </row>
    <row r="118" spans="1:30" s="638" customFormat="1" ht="34.5" customHeight="1">
      <c r="B118" s="675"/>
      <c r="C118" s="675"/>
      <c r="D118" s="675"/>
      <c r="E118" s="640" t="s">
        <v>1689</v>
      </c>
      <c r="F118" s="124" t="s">
        <v>60</v>
      </c>
      <c r="G118" s="124" t="s">
        <v>1774</v>
      </c>
      <c r="H118" s="124" t="s">
        <v>1776</v>
      </c>
      <c r="I118" s="124" t="s">
        <v>1688</v>
      </c>
      <c r="J118" s="124" t="s">
        <v>954</v>
      </c>
      <c r="K118" s="124" t="s">
        <v>955</v>
      </c>
      <c r="L118" s="124" t="s">
        <v>15</v>
      </c>
      <c r="M118" s="124" t="s">
        <v>61</v>
      </c>
      <c r="N118" s="124" t="s">
        <v>1685</v>
      </c>
      <c r="O118" s="124" t="s">
        <v>1686</v>
      </c>
      <c r="P118" s="124" t="s">
        <v>1782</v>
      </c>
      <c r="Q118" s="124" t="s">
        <v>1784</v>
      </c>
      <c r="R118" s="124" t="s">
        <v>1010</v>
      </c>
      <c r="S118" s="124" t="s">
        <v>0</v>
      </c>
      <c r="T118" s="124" t="s">
        <v>1011</v>
      </c>
      <c r="U118" s="124" t="s">
        <v>1012</v>
      </c>
      <c r="V118" s="124" t="s">
        <v>1013</v>
      </c>
      <c r="W118" s="124" t="s">
        <v>1014</v>
      </c>
      <c r="X118" s="124" t="s">
        <v>1015</v>
      </c>
      <c r="Y118" s="124" t="s">
        <v>1683</v>
      </c>
      <c r="Z118" s="124" t="s">
        <v>1684</v>
      </c>
      <c r="AA118" s="124" t="s">
        <v>1016</v>
      </c>
      <c r="AB118" s="124" t="s">
        <v>1017</v>
      </c>
      <c r="AC118" s="124" t="s">
        <v>896</v>
      </c>
      <c r="AD118" s="124" t="s">
        <v>59</v>
      </c>
    </row>
    <row r="119" spans="1:30" s="545" customFormat="1" ht="7.5" customHeight="1">
      <c r="B119" s="641"/>
      <c r="C119" s="641"/>
      <c r="D119" s="641"/>
      <c r="E119" s="642"/>
      <c r="J119" s="643"/>
      <c r="P119" s="644"/>
      <c r="Q119" s="644"/>
      <c r="R119" s="644"/>
    </row>
    <row r="120" spans="1:30" s="545" customFormat="1">
      <c r="A120" s="645"/>
      <c r="B120" s="641" t="s">
        <v>911</v>
      </c>
      <c r="C120" s="641" t="s">
        <v>62</v>
      </c>
      <c r="D120" s="641" t="str">
        <f>B120&amp;" "&amp;C120</f>
        <v>Macro -</v>
      </c>
      <c r="E120" s="646" t="s">
        <v>911</v>
      </c>
      <c r="F120" s="646"/>
      <c r="G120" s="646"/>
      <c r="H120" s="646"/>
      <c r="I120" s="646"/>
      <c r="J120" s="647"/>
      <c r="K120" s="646"/>
      <c r="L120" s="646"/>
      <c r="M120" s="646"/>
      <c r="N120" s="646"/>
      <c r="O120" s="646"/>
      <c r="P120" s="648"/>
      <c r="Q120" s="648"/>
      <c r="R120" s="648"/>
      <c r="S120" s="649"/>
      <c r="T120" s="646"/>
      <c r="U120" s="646"/>
      <c r="V120" s="646"/>
      <c r="W120" s="646"/>
      <c r="X120" s="646"/>
      <c r="Y120" s="646"/>
      <c r="Z120" s="646"/>
      <c r="AA120" s="646"/>
      <c r="AB120" s="646"/>
      <c r="AC120" s="650"/>
      <c r="AD120" s="646"/>
    </row>
    <row r="121" spans="1:30">
      <c r="E121" s="651" t="s">
        <v>1087</v>
      </c>
      <c r="F121" s="189" t="s">
        <v>1020</v>
      </c>
      <c r="G121" s="189" t="s">
        <v>62</v>
      </c>
      <c r="H121" s="189" t="s">
        <v>1675</v>
      </c>
      <c r="I121" s="652" t="s">
        <v>1678</v>
      </c>
      <c r="J121" s="189" t="s">
        <v>915</v>
      </c>
      <c r="K121" s="189" t="s">
        <v>907</v>
      </c>
      <c r="L121" s="189" t="s">
        <v>81</v>
      </c>
      <c r="M121" s="189">
        <v>1</v>
      </c>
      <c r="N121" s="652">
        <v>0.02</v>
      </c>
      <c r="O121" s="652">
        <v>4.6666666666666662E-3</v>
      </c>
      <c r="P121" s="653">
        <v>1000</v>
      </c>
      <c r="Q121" s="653" t="s">
        <v>1785</v>
      </c>
      <c r="R121" s="653">
        <v>661506968.36000001</v>
      </c>
      <c r="S121" s="654">
        <v>42185</v>
      </c>
      <c r="T121" s="655">
        <v>3.5109595557475393E-2</v>
      </c>
      <c r="U121" s="656">
        <v>0.45386859451037587</v>
      </c>
      <c r="V121" s="655">
        <v>7.3740490366955846E-2</v>
      </c>
      <c r="W121" s="656">
        <v>0.72290337427633344</v>
      </c>
      <c r="X121" s="655">
        <v>0.18585994972311592</v>
      </c>
      <c r="Y121" s="656">
        <v>1.4094097621710591</v>
      </c>
      <c r="Z121" s="655">
        <v>0.33675104481463358</v>
      </c>
      <c r="AA121" s="656">
        <v>1.9142021094624655</v>
      </c>
      <c r="AB121" s="655">
        <v>8.396656442219938E-2</v>
      </c>
      <c r="AC121" s="657">
        <v>-0.26775139930335162</v>
      </c>
      <c r="AD121" s="190">
        <v>17414721000140</v>
      </c>
    </row>
    <row r="122" spans="1:30">
      <c r="E122" s="651" t="s">
        <v>1489</v>
      </c>
      <c r="F122" s="189" t="s">
        <v>1020</v>
      </c>
      <c r="G122" s="189" t="s">
        <v>62</v>
      </c>
      <c r="H122" s="189" t="s">
        <v>1675</v>
      </c>
      <c r="I122" s="652" t="s">
        <v>1678</v>
      </c>
      <c r="J122" s="189" t="s">
        <v>915</v>
      </c>
      <c r="K122" s="189" t="s">
        <v>904</v>
      </c>
      <c r="L122" s="189" t="s">
        <v>81</v>
      </c>
      <c r="M122" s="189">
        <v>15</v>
      </c>
      <c r="N122" s="652">
        <v>1.8000000000000002E-2</v>
      </c>
      <c r="O122" s="652">
        <v>5.0003999999999995E-3</v>
      </c>
      <c r="P122" s="653">
        <v>1000</v>
      </c>
      <c r="Q122" s="653" t="s">
        <v>1785</v>
      </c>
      <c r="R122" s="653">
        <v>292085640.13999999</v>
      </c>
      <c r="S122" s="654">
        <v>42963</v>
      </c>
      <c r="T122" s="655">
        <v>0.13086673661247539</v>
      </c>
      <c r="U122" s="656">
        <v>1.6917398469381495</v>
      </c>
      <c r="V122" s="655">
        <v>0.1445818034577242</v>
      </c>
      <c r="W122" s="656">
        <v>1.4173851171646503</v>
      </c>
      <c r="X122" s="655">
        <v>0.23661111741096308</v>
      </c>
      <c r="Y122" s="656">
        <v>1.7942650862330343</v>
      </c>
      <c r="Z122" s="655">
        <v>0.44224613648684175</v>
      </c>
      <c r="AA122" s="656">
        <v>2.5138704107977605</v>
      </c>
      <c r="AB122" s="655">
        <v>2.7304138096099176E-2</v>
      </c>
      <c r="AC122" s="657">
        <v>1.4025192410855862</v>
      </c>
      <c r="AD122" s="190">
        <v>27928186000108</v>
      </c>
    </row>
    <row r="123" spans="1:30">
      <c r="E123" s="651" t="s">
        <v>108</v>
      </c>
      <c r="F123" s="189" t="s">
        <v>1020</v>
      </c>
      <c r="G123" s="189" t="s">
        <v>62</v>
      </c>
      <c r="H123" s="189" t="s">
        <v>1675</v>
      </c>
      <c r="I123" s="652" t="s">
        <v>1678</v>
      </c>
      <c r="J123" s="189" t="s">
        <v>915</v>
      </c>
      <c r="K123" s="189" t="s">
        <v>907</v>
      </c>
      <c r="L123" s="189" t="s">
        <v>81</v>
      </c>
      <c r="M123" s="189">
        <v>30</v>
      </c>
      <c r="N123" s="652">
        <v>1.9E-2</v>
      </c>
      <c r="O123" s="652">
        <v>3.8E-3</v>
      </c>
      <c r="P123" s="653">
        <v>100000</v>
      </c>
      <c r="Q123" s="653" t="s">
        <v>1785</v>
      </c>
      <c r="R123" s="653">
        <v>3492097347.2800002</v>
      </c>
      <c r="S123" s="654">
        <v>42366</v>
      </c>
      <c r="T123" s="655">
        <v>0.17784887802527871</v>
      </c>
      <c r="U123" s="656">
        <v>2.2990871590200914</v>
      </c>
      <c r="V123" s="655">
        <v>0.21711144540459482</v>
      </c>
      <c r="W123" s="656">
        <v>2.1284181281675516</v>
      </c>
      <c r="X123" s="655">
        <v>0.29528439773602377</v>
      </c>
      <c r="Y123" s="656">
        <v>2.2391952295583377</v>
      </c>
      <c r="Z123" s="655">
        <v>0.38901859935054017</v>
      </c>
      <c r="AA123" s="656">
        <v>2.2113078339722447</v>
      </c>
      <c r="AB123" s="655">
        <v>4.3191210905645046E-2</v>
      </c>
      <c r="AC123" s="657">
        <v>2.3230039996961387</v>
      </c>
      <c r="AD123" s="190">
        <v>23565803000199</v>
      </c>
    </row>
    <row r="124" spans="1:30">
      <c r="E124" s="651" t="s">
        <v>1188</v>
      </c>
      <c r="F124" s="189" t="s">
        <v>1020</v>
      </c>
      <c r="G124" s="189" t="s">
        <v>62</v>
      </c>
      <c r="H124" s="189" t="s">
        <v>1675</v>
      </c>
      <c r="I124" s="652" t="s">
        <v>1678</v>
      </c>
      <c r="J124" s="189" t="s">
        <v>915</v>
      </c>
      <c r="K124" s="189" t="s">
        <v>907</v>
      </c>
      <c r="L124" s="189" t="s">
        <v>81</v>
      </c>
      <c r="M124" s="189">
        <v>30</v>
      </c>
      <c r="N124" s="652">
        <v>0</v>
      </c>
      <c r="O124" s="652">
        <v>3.96E-3</v>
      </c>
      <c r="P124" s="653">
        <v>1000</v>
      </c>
      <c r="Q124" s="653" t="s">
        <v>1785</v>
      </c>
      <c r="R124" s="653">
        <v>80507937.189999998</v>
      </c>
      <c r="S124" s="654">
        <v>41397</v>
      </c>
      <c r="T124" s="655">
        <v>0.14295555801973348</v>
      </c>
      <c r="U124" s="656">
        <v>1.8480144007824748</v>
      </c>
      <c r="V124" s="655">
        <v>0.15565903024030936</v>
      </c>
      <c r="W124" s="656">
        <v>1.5259789789481268</v>
      </c>
      <c r="X124" s="655">
        <v>0.23983674582406711</v>
      </c>
      <c r="Y124" s="656">
        <v>1.8187256124590334</v>
      </c>
      <c r="Z124" s="655">
        <v>0.35305200740386811</v>
      </c>
      <c r="AA124" s="656">
        <v>2.0068620654004121</v>
      </c>
      <c r="AB124" s="655">
        <v>4.0698197479481391E-2</v>
      </c>
      <c r="AC124" s="657">
        <v>1.1888797221737932</v>
      </c>
      <c r="AD124" s="190">
        <v>17816013000136</v>
      </c>
    </row>
    <row r="125" spans="1:30">
      <c r="E125" s="651" t="s">
        <v>44</v>
      </c>
      <c r="F125" s="189" t="s">
        <v>1020</v>
      </c>
      <c r="G125" s="189" t="s">
        <v>62</v>
      </c>
      <c r="H125" s="189" t="s">
        <v>1675</v>
      </c>
      <c r="I125" s="652" t="s">
        <v>1678</v>
      </c>
      <c r="J125" s="189" t="s">
        <v>915</v>
      </c>
      <c r="K125" s="189" t="s">
        <v>907</v>
      </c>
      <c r="L125" s="189" t="s">
        <v>81</v>
      </c>
      <c r="M125" s="189">
        <v>30</v>
      </c>
      <c r="N125" s="652">
        <v>1.975E-2</v>
      </c>
      <c r="O125" s="652">
        <v>3.9499999999999995E-3</v>
      </c>
      <c r="P125" s="653">
        <v>50000</v>
      </c>
      <c r="Q125" s="653" t="s">
        <v>1785</v>
      </c>
      <c r="R125" s="653">
        <v>1039042229.36</v>
      </c>
      <c r="S125" s="654">
        <v>39629</v>
      </c>
      <c r="T125" s="655">
        <v>0.14334586431711482</v>
      </c>
      <c r="U125" s="656">
        <v>1.8530599664692404</v>
      </c>
      <c r="V125" s="655">
        <v>0.15603999884744879</v>
      </c>
      <c r="W125" s="656">
        <v>1.5297137451562706</v>
      </c>
      <c r="X125" s="655">
        <v>0.24164804189317612</v>
      </c>
      <c r="Y125" s="656">
        <v>1.832460999592127</v>
      </c>
      <c r="Z125" s="655">
        <v>0.35755975055731692</v>
      </c>
      <c r="AA125" s="656">
        <v>2.0324855388420358</v>
      </c>
      <c r="AB125" s="655">
        <v>4.0993004385194605E-2</v>
      </c>
      <c r="AC125" s="657">
        <v>1.1886673540567896</v>
      </c>
      <c r="AD125" s="190">
        <v>8893082000152</v>
      </c>
    </row>
    <row r="126" spans="1:30">
      <c r="E126" s="651" t="s">
        <v>791</v>
      </c>
      <c r="F126" s="189" t="s">
        <v>1020</v>
      </c>
      <c r="G126" s="189" t="s">
        <v>62</v>
      </c>
      <c r="H126" s="189" t="s">
        <v>1675</v>
      </c>
      <c r="I126" s="652" t="s">
        <v>1678</v>
      </c>
      <c r="J126" s="189" t="s">
        <v>915</v>
      </c>
      <c r="K126" s="189" t="s">
        <v>907</v>
      </c>
      <c r="L126" s="189" t="s">
        <v>81</v>
      </c>
      <c r="M126" s="189">
        <v>30</v>
      </c>
      <c r="N126" s="652">
        <v>1.975E-2</v>
      </c>
      <c r="O126" s="652">
        <v>3.9499999999999995E-3</v>
      </c>
      <c r="P126" s="653">
        <v>100000</v>
      </c>
      <c r="Q126" s="653" t="s">
        <v>1786</v>
      </c>
      <c r="R126" s="653">
        <v>253849908.16</v>
      </c>
      <c r="S126" s="654">
        <v>39629</v>
      </c>
      <c r="T126" s="655">
        <v>0.14417275198155566</v>
      </c>
      <c r="U126" s="656">
        <v>1.8637493047005327</v>
      </c>
      <c r="V126" s="655">
        <v>0.15676840068528763</v>
      </c>
      <c r="W126" s="656">
        <v>1.5368545187500238</v>
      </c>
      <c r="X126" s="655">
        <v>0.24315884854620307</v>
      </c>
      <c r="Y126" s="656">
        <v>1.8439177208959976</v>
      </c>
      <c r="Z126" s="655">
        <v>0.3625755309329155</v>
      </c>
      <c r="AA126" s="656">
        <v>2.0609968605540625</v>
      </c>
      <c r="AB126" s="655">
        <v>4.1281109483702887E-2</v>
      </c>
      <c r="AC126" s="657">
        <v>1.1959251403768398</v>
      </c>
      <c r="AD126" s="190">
        <v>9289134000149</v>
      </c>
    </row>
    <row r="127" spans="1:30">
      <c r="E127" s="651" t="s">
        <v>1289</v>
      </c>
      <c r="F127" s="189" t="s">
        <v>1020</v>
      </c>
      <c r="G127" s="189" t="s">
        <v>62</v>
      </c>
      <c r="H127" s="189" t="s">
        <v>1675</v>
      </c>
      <c r="I127" s="652" t="s">
        <v>1678</v>
      </c>
      <c r="J127" s="189" t="s">
        <v>915</v>
      </c>
      <c r="K127" s="189" t="s">
        <v>907</v>
      </c>
      <c r="L127" s="189" t="s">
        <v>81</v>
      </c>
      <c r="M127" s="189">
        <v>31</v>
      </c>
      <c r="N127" s="652">
        <v>0</v>
      </c>
      <c r="O127" s="652">
        <v>5.0666666666666664E-3</v>
      </c>
      <c r="P127" s="653">
        <v>500</v>
      </c>
      <c r="Q127" s="653" t="s">
        <v>1785</v>
      </c>
      <c r="R127" s="653">
        <v>574911140.00999999</v>
      </c>
      <c r="S127" s="654">
        <v>44012</v>
      </c>
      <c r="T127" s="655">
        <v>0.15047570597265358</v>
      </c>
      <c r="U127" s="656">
        <v>1.9452288211626381</v>
      </c>
      <c r="V127" s="655">
        <v>0.21029275429321714</v>
      </c>
      <c r="W127" s="656">
        <v>2.0615721553779291</v>
      </c>
      <c r="X127" s="655">
        <v>0.29213301249842738</v>
      </c>
      <c r="Y127" s="656">
        <v>2.2152977028192691</v>
      </c>
      <c r="Z127" s="655" t="s">
        <v>62</v>
      </c>
      <c r="AA127" s="656" t="s">
        <v>62</v>
      </c>
      <c r="AB127" s="655">
        <v>3.784107190042664E-2</v>
      </c>
      <c r="AC127" s="657">
        <v>2.4971430328588626</v>
      </c>
      <c r="AD127" s="190">
        <v>37287419000186</v>
      </c>
    </row>
    <row r="128" spans="1:30">
      <c r="E128" s="651" t="s">
        <v>792</v>
      </c>
      <c r="F128" s="189" t="s">
        <v>1020</v>
      </c>
      <c r="G128" s="189" t="s">
        <v>62</v>
      </c>
      <c r="H128" s="189" t="s">
        <v>1678</v>
      </c>
      <c r="I128" s="652" t="s">
        <v>1678</v>
      </c>
      <c r="J128" s="189" t="s">
        <v>915</v>
      </c>
      <c r="K128" s="189" t="s">
        <v>907</v>
      </c>
      <c r="L128" s="189" t="s">
        <v>81</v>
      </c>
      <c r="M128" s="189">
        <v>31</v>
      </c>
      <c r="N128" s="652">
        <v>1.9E-2</v>
      </c>
      <c r="O128" s="652">
        <v>5.0672999999999994E-3</v>
      </c>
      <c r="P128" s="653">
        <v>500</v>
      </c>
      <c r="Q128" s="653" t="s">
        <v>1785</v>
      </c>
      <c r="R128" s="653">
        <v>405751713.69</v>
      </c>
      <c r="S128" s="654">
        <v>44012</v>
      </c>
      <c r="T128" s="655">
        <v>0.15130426242004935</v>
      </c>
      <c r="U128" s="656">
        <v>1.9559397320769041</v>
      </c>
      <c r="V128" s="655">
        <v>0.21154282547948644</v>
      </c>
      <c r="W128" s="656">
        <v>2.0738270329105126</v>
      </c>
      <c r="X128" s="655">
        <v>0.29451305436663766</v>
      </c>
      <c r="Y128" s="656">
        <v>2.2333459926656221</v>
      </c>
      <c r="Z128" s="655" t="s">
        <v>62</v>
      </c>
      <c r="AA128" s="656" t="s">
        <v>62</v>
      </c>
      <c r="AB128" s="655">
        <v>3.8261336413319254E-2</v>
      </c>
      <c r="AC128" s="657">
        <v>2.497131049700041</v>
      </c>
      <c r="AD128" s="190">
        <v>35828684000107</v>
      </c>
    </row>
    <row r="129" spans="5:30">
      <c r="E129" s="651" t="s">
        <v>71</v>
      </c>
      <c r="F129" s="189" t="s">
        <v>1020</v>
      </c>
      <c r="G129" s="189" t="s">
        <v>62</v>
      </c>
      <c r="H129" s="189" t="s">
        <v>1675</v>
      </c>
      <c r="I129" s="652" t="s">
        <v>1678</v>
      </c>
      <c r="J129" s="189" t="s">
        <v>915</v>
      </c>
      <c r="K129" s="189" t="s">
        <v>907</v>
      </c>
      <c r="L129" s="189" t="s">
        <v>81</v>
      </c>
      <c r="M129" s="189">
        <v>31</v>
      </c>
      <c r="N129" s="652">
        <v>1.9574999999999999E-2</v>
      </c>
      <c r="O129" s="652">
        <v>4.8937499999999997E-3</v>
      </c>
      <c r="P129" s="653">
        <v>5000</v>
      </c>
      <c r="Q129" s="653" t="s">
        <v>1785</v>
      </c>
      <c r="R129" s="653">
        <v>5291496714.5299997</v>
      </c>
      <c r="S129" s="654">
        <v>41243</v>
      </c>
      <c r="T129" s="655">
        <v>0.15461213676850361</v>
      </c>
      <c r="U129" s="656">
        <v>1.9987012694148127</v>
      </c>
      <c r="V129" s="655">
        <v>0.23581554571592966</v>
      </c>
      <c r="W129" s="656">
        <v>2.3117808527789689</v>
      </c>
      <c r="X129" s="655">
        <v>0.28694003176797622</v>
      </c>
      <c r="Y129" s="656">
        <v>2.1759183865805229</v>
      </c>
      <c r="Z129" s="655">
        <v>0.54268822199224309</v>
      </c>
      <c r="AA129" s="656">
        <v>3.0848157869556361</v>
      </c>
      <c r="AB129" s="655">
        <v>6.3119575765374705E-2</v>
      </c>
      <c r="AC129" s="657">
        <v>1.8481729631444674</v>
      </c>
      <c r="AD129" s="190">
        <v>15799713000134</v>
      </c>
    </row>
    <row r="130" spans="5:30">
      <c r="E130" s="651" t="s">
        <v>414</v>
      </c>
      <c r="F130" s="189" t="s">
        <v>1020</v>
      </c>
      <c r="G130" s="189" t="s">
        <v>62</v>
      </c>
      <c r="H130" s="189" t="s">
        <v>1675</v>
      </c>
      <c r="I130" s="652" t="s">
        <v>1678</v>
      </c>
      <c r="J130" s="189" t="s">
        <v>915</v>
      </c>
      <c r="K130" s="189" t="s">
        <v>907</v>
      </c>
      <c r="L130" s="189" t="s">
        <v>81</v>
      </c>
      <c r="M130" s="189">
        <v>31</v>
      </c>
      <c r="N130" s="652">
        <v>0.02</v>
      </c>
      <c r="O130" s="652">
        <v>4.0000000000000001E-3</v>
      </c>
      <c r="P130" s="653">
        <v>50000</v>
      </c>
      <c r="Q130" s="653" t="s">
        <v>1785</v>
      </c>
      <c r="R130" s="653">
        <v>2342853462.77</v>
      </c>
      <c r="S130" s="654">
        <v>43236</v>
      </c>
      <c r="T130" s="655">
        <v>0.16028525173603114</v>
      </c>
      <c r="U130" s="656">
        <v>2.0720387338863815</v>
      </c>
      <c r="V130" s="655">
        <v>0.23442702828583206</v>
      </c>
      <c r="W130" s="656">
        <v>2.2981687391292764</v>
      </c>
      <c r="X130" s="655">
        <v>0.40957397410747709</v>
      </c>
      <c r="Y130" s="656">
        <v>3.1058738490903597</v>
      </c>
      <c r="Z130" s="655">
        <v>0.60226310000038152</v>
      </c>
      <c r="AA130" s="656">
        <v>3.4234587070300804</v>
      </c>
      <c r="AB130" s="655">
        <v>5.2054524826844618E-2</v>
      </c>
      <c r="AC130" s="657">
        <v>2.2071467056216321</v>
      </c>
      <c r="AD130" s="190">
        <v>29726133000121</v>
      </c>
    </row>
    <row r="131" spans="5:30">
      <c r="E131" s="651" t="s">
        <v>1375</v>
      </c>
      <c r="F131" s="189" t="s">
        <v>1020</v>
      </c>
      <c r="G131" s="189" t="s">
        <v>62</v>
      </c>
      <c r="H131" s="189" t="s">
        <v>1675</v>
      </c>
      <c r="I131" s="652" t="s">
        <v>1678</v>
      </c>
      <c r="J131" s="189" t="s">
        <v>915</v>
      </c>
      <c r="K131" s="189" t="s">
        <v>907</v>
      </c>
      <c r="L131" s="189" t="s">
        <v>81</v>
      </c>
      <c r="M131" s="189">
        <v>31</v>
      </c>
      <c r="N131" s="652">
        <v>0</v>
      </c>
      <c r="O131" s="652">
        <v>4.7499999999999999E-3</v>
      </c>
      <c r="P131" s="653">
        <v>100</v>
      </c>
      <c r="Q131" s="653" t="s">
        <v>1785</v>
      </c>
      <c r="R131" s="653">
        <v>1260691713.97</v>
      </c>
      <c r="S131" s="654">
        <v>43280</v>
      </c>
      <c r="T131" s="655">
        <v>0.18671399883618767</v>
      </c>
      <c r="U131" s="656">
        <v>2.413688306049119</v>
      </c>
      <c r="V131" s="655">
        <v>0.22913671437342975</v>
      </c>
      <c r="W131" s="656">
        <v>2.2463059733783934</v>
      </c>
      <c r="X131" s="655">
        <v>0.28122751606601581</v>
      </c>
      <c r="Y131" s="656">
        <v>2.1325993422738132</v>
      </c>
      <c r="Z131" s="655">
        <v>0.41553003221724838</v>
      </c>
      <c r="AA131" s="656">
        <v>2.3620074130819697</v>
      </c>
      <c r="AB131" s="655">
        <v>5.6664441823476602E-2</v>
      </c>
      <c r="AC131" s="657">
        <v>1.9561194929519987</v>
      </c>
      <c r="AD131" s="190">
        <v>30338679000194</v>
      </c>
    </row>
    <row r="132" spans="5:30">
      <c r="E132" s="651" t="s">
        <v>948</v>
      </c>
      <c r="F132" s="189" t="s">
        <v>1020</v>
      </c>
      <c r="G132" s="189" t="s">
        <v>62</v>
      </c>
      <c r="H132" s="189" t="s">
        <v>1675</v>
      </c>
      <c r="I132" s="652" t="s">
        <v>1678</v>
      </c>
      <c r="J132" s="189" t="s">
        <v>915</v>
      </c>
      <c r="K132" s="189" t="s">
        <v>907</v>
      </c>
      <c r="L132" s="189" t="s">
        <v>81</v>
      </c>
      <c r="M132" s="189">
        <v>31</v>
      </c>
      <c r="N132" s="652">
        <v>0</v>
      </c>
      <c r="O132" s="652">
        <v>4.7499999999999999E-3</v>
      </c>
      <c r="P132" s="653">
        <v>10000</v>
      </c>
      <c r="Q132" s="653" t="s">
        <v>1786</v>
      </c>
      <c r="R132" s="653">
        <v>183498198.93000001</v>
      </c>
      <c r="S132" s="654">
        <v>43188</v>
      </c>
      <c r="T132" s="655">
        <v>0.15564417131751207</v>
      </c>
      <c r="U132" s="656">
        <v>2.0120425814637604</v>
      </c>
      <c r="V132" s="655">
        <v>0.22050798610305611</v>
      </c>
      <c r="W132" s="656">
        <v>2.16171558414548</v>
      </c>
      <c r="X132" s="655">
        <v>0.24881961627488081</v>
      </c>
      <c r="Y132" s="656">
        <v>1.8868443509207393</v>
      </c>
      <c r="Z132" s="655">
        <v>0.45341230173899305</v>
      </c>
      <c r="AA132" s="656">
        <v>2.5773425140306996</v>
      </c>
      <c r="AB132" s="655">
        <v>3.5775460751624202E-2</v>
      </c>
      <c r="AC132" s="657">
        <v>2.8743344636323154</v>
      </c>
      <c r="AD132" s="190">
        <v>29148660000104</v>
      </c>
    </row>
    <row r="133" spans="5:30">
      <c r="E133" s="651" t="s">
        <v>1332</v>
      </c>
      <c r="F133" s="189" t="s">
        <v>1020</v>
      </c>
      <c r="G133" s="189" t="s">
        <v>62</v>
      </c>
      <c r="H133" s="189" t="s">
        <v>1678</v>
      </c>
      <c r="I133" s="652" t="s">
        <v>1678</v>
      </c>
      <c r="J133" s="189" t="s">
        <v>915</v>
      </c>
      <c r="K133" s="189" t="s">
        <v>907</v>
      </c>
      <c r="L133" s="189" t="s">
        <v>81</v>
      </c>
      <c r="M133" s="189">
        <v>43</v>
      </c>
      <c r="N133" s="652">
        <v>0.02</v>
      </c>
      <c r="O133" s="652">
        <v>4.6666666666666662E-3</v>
      </c>
      <c r="P133" s="653">
        <v>10000</v>
      </c>
      <c r="Q133" s="653" t="s">
        <v>1785</v>
      </c>
      <c r="R133" s="653">
        <v>209514898.55000001</v>
      </c>
      <c r="S133" s="654">
        <v>43280</v>
      </c>
      <c r="T133" s="655">
        <v>9.9680976539747501E-2</v>
      </c>
      <c r="U133" s="656">
        <v>1.2885954395986825</v>
      </c>
      <c r="V133" s="655">
        <v>0.11982181140402681</v>
      </c>
      <c r="W133" s="656">
        <v>1.1746544041791305</v>
      </c>
      <c r="X133" s="655">
        <v>0.13795117316526961</v>
      </c>
      <c r="Y133" s="656">
        <v>1.046108806398216</v>
      </c>
      <c r="Z133" s="655">
        <v>0.42657817472667592</v>
      </c>
      <c r="AA133" s="656">
        <v>2.4248086367836792</v>
      </c>
      <c r="AB133" s="655">
        <v>4.5438564218148243E-2</v>
      </c>
      <c r="AC133" s="657">
        <v>0.37565087327515378</v>
      </c>
      <c r="AD133" s="190">
        <v>29993583000180</v>
      </c>
    </row>
    <row r="134" spans="5:30">
      <c r="E134" s="651" t="s">
        <v>819</v>
      </c>
      <c r="F134" s="189" t="s">
        <v>1020</v>
      </c>
      <c r="G134" s="189" t="s">
        <v>1775</v>
      </c>
      <c r="H134" s="189" t="s">
        <v>1678</v>
      </c>
      <c r="I134" s="652" t="s">
        <v>1678</v>
      </c>
      <c r="J134" s="189" t="s">
        <v>915</v>
      </c>
      <c r="K134" s="189" t="s">
        <v>907</v>
      </c>
      <c r="L134" s="189" t="s">
        <v>81</v>
      </c>
      <c r="M134" s="189">
        <v>61</v>
      </c>
      <c r="N134" s="652">
        <v>6.9999999999999993E-3</v>
      </c>
      <c r="O134" s="652">
        <v>3.16666E-3</v>
      </c>
      <c r="P134" s="653">
        <v>50000</v>
      </c>
      <c r="Q134" s="653" t="s">
        <v>1786</v>
      </c>
      <c r="R134" s="653">
        <v>960549916.95000005</v>
      </c>
      <c r="S134" s="654">
        <v>40513</v>
      </c>
      <c r="T134" s="655">
        <v>0.227172807317084</v>
      </c>
      <c r="U134" s="656">
        <v>2.9367072200872535</v>
      </c>
      <c r="V134" s="655">
        <v>0.31489973188842435</v>
      </c>
      <c r="W134" s="656">
        <v>3.0870703138538431</v>
      </c>
      <c r="X134" s="655">
        <v>0.40001814506254951</v>
      </c>
      <c r="Y134" s="656">
        <v>3.0334102615255145</v>
      </c>
      <c r="Z134" s="655">
        <v>0.48918222850964632</v>
      </c>
      <c r="AA134" s="656">
        <v>2.7806703739854997</v>
      </c>
      <c r="AB134" s="655">
        <v>7.524015039199819E-2</v>
      </c>
      <c r="AC134" s="657">
        <v>2.3866578580963016</v>
      </c>
      <c r="AD134" s="190">
        <v>12831360000114</v>
      </c>
    </row>
    <row r="135" spans="5:30">
      <c r="E135" s="651" t="s">
        <v>701</v>
      </c>
      <c r="F135" s="189" t="s">
        <v>1020</v>
      </c>
      <c r="G135" s="189" t="s">
        <v>1775</v>
      </c>
      <c r="H135" s="189" t="s">
        <v>1675</v>
      </c>
      <c r="I135" s="652" t="s">
        <v>1678</v>
      </c>
      <c r="J135" s="189" t="s">
        <v>915</v>
      </c>
      <c r="K135" s="189" t="s">
        <v>907</v>
      </c>
      <c r="L135" s="189" t="s">
        <v>81</v>
      </c>
      <c r="M135" s="189">
        <v>61</v>
      </c>
      <c r="N135" s="652">
        <v>1.9E-2</v>
      </c>
      <c r="O135" s="652">
        <v>1.2666666666666666E-3</v>
      </c>
      <c r="P135" s="653">
        <v>1000</v>
      </c>
      <c r="Q135" s="653" t="s">
        <v>1786</v>
      </c>
      <c r="R135" s="653">
        <v>875689539.36000001</v>
      </c>
      <c r="S135" s="654">
        <v>43462</v>
      </c>
      <c r="T135" s="655">
        <v>0.2519168234883582</v>
      </c>
      <c r="U135" s="656">
        <v>3.2565779467042417</v>
      </c>
      <c r="V135" s="655">
        <v>0.375048652534407</v>
      </c>
      <c r="W135" s="656">
        <v>3.6767308582532756</v>
      </c>
      <c r="X135" s="655">
        <v>0.42599942575801797</v>
      </c>
      <c r="Y135" s="656">
        <v>3.2304310328129904</v>
      </c>
      <c r="Z135" s="655">
        <v>0.80963871554437294</v>
      </c>
      <c r="AA135" s="656">
        <v>4.6022489345226001</v>
      </c>
      <c r="AB135" s="655">
        <v>7.1626063474898416E-2</v>
      </c>
      <c r="AC135" s="657">
        <v>3.128593521717308</v>
      </c>
      <c r="AD135" s="190">
        <v>30593439000136</v>
      </c>
    </row>
    <row r="136" spans="5:30">
      <c r="E136" s="651" t="s">
        <v>944</v>
      </c>
      <c r="F136" s="189" t="s">
        <v>1020</v>
      </c>
      <c r="G136" s="189" t="s">
        <v>62</v>
      </c>
      <c r="H136" s="189" t="s">
        <v>1675</v>
      </c>
      <c r="I136" s="652" t="s">
        <v>1678</v>
      </c>
      <c r="J136" s="189" t="s">
        <v>915</v>
      </c>
      <c r="K136" s="189" t="s">
        <v>907</v>
      </c>
      <c r="L136" s="189" t="s">
        <v>81</v>
      </c>
      <c r="M136" s="189">
        <v>90</v>
      </c>
      <c r="N136" s="652">
        <v>1.975E-2</v>
      </c>
      <c r="O136" s="652">
        <v>3.9500000000000004E-3</v>
      </c>
      <c r="P136" s="653">
        <v>50000</v>
      </c>
      <c r="Q136" s="653" t="s">
        <v>1786</v>
      </c>
      <c r="R136" s="653">
        <v>744112869.74000001</v>
      </c>
      <c r="S136" s="654">
        <v>43375</v>
      </c>
      <c r="T136" s="655">
        <v>0.18248392530443258</v>
      </c>
      <c r="U136" s="656">
        <v>2.3590053198725824</v>
      </c>
      <c r="V136" s="655">
        <v>0.19159215478208269</v>
      </c>
      <c r="W136" s="656">
        <v>1.8782437503142251</v>
      </c>
      <c r="X136" s="655">
        <v>0.32033237894196409</v>
      </c>
      <c r="Y136" s="656">
        <v>2.4291386212730228</v>
      </c>
      <c r="Z136" s="655">
        <v>0.48295213311651541</v>
      </c>
      <c r="AA136" s="656">
        <v>2.7452564920471429</v>
      </c>
      <c r="AB136" s="655">
        <v>6.0240923843302298E-2</v>
      </c>
      <c r="AC136" s="657">
        <v>1.3281179455378533</v>
      </c>
      <c r="AD136" s="190">
        <v>30556738000109</v>
      </c>
    </row>
    <row r="137" spans="5:30">
      <c r="E137" s="651" t="s">
        <v>258</v>
      </c>
      <c r="F137" s="189" t="s">
        <v>1020</v>
      </c>
      <c r="G137" s="189" t="s">
        <v>1775</v>
      </c>
      <c r="H137" s="189" t="s">
        <v>1678</v>
      </c>
      <c r="I137" s="652" t="s">
        <v>1678</v>
      </c>
      <c r="J137" s="189" t="s">
        <v>915</v>
      </c>
      <c r="K137" s="189" t="s">
        <v>907</v>
      </c>
      <c r="L137" s="189" t="s">
        <v>81</v>
      </c>
      <c r="M137" s="189">
        <v>91</v>
      </c>
      <c r="N137" s="652">
        <v>1.9E-2</v>
      </c>
      <c r="O137" s="652" t="s">
        <v>62</v>
      </c>
      <c r="P137" s="653">
        <v>50000</v>
      </c>
      <c r="Q137" s="653" t="s">
        <v>1786</v>
      </c>
      <c r="R137" s="653">
        <v>1069324942.87</v>
      </c>
      <c r="S137" s="654">
        <v>43921</v>
      </c>
      <c r="T137" s="655">
        <v>0.25325969098892909</v>
      </c>
      <c r="U137" s="656">
        <v>3.2739374569868374</v>
      </c>
      <c r="V137" s="655">
        <v>0.35323052176284642</v>
      </c>
      <c r="W137" s="656">
        <v>3.4628402226380928</v>
      </c>
      <c r="X137" s="655">
        <v>0.52037315659559091</v>
      </c>
      <c r="Y137" s="656">
        <v>3.9460841777381459</v>
      </c>
      <c r="Z137" s="655" t="s">
        <v>62</v>
      </c>
      <c r="AA137" s="656" t="s">
        <v>62</v>
      </c>
      <c r="AB137" s="655">
        <v>6.8136567763140907E-2</v>
      </c>
      <c r="AC137" s="657">
        <v>3.0502483702549879</v>
      </c>
      <c r="AD137" s="190">
        <v>35726908000161</v>
      </c>
    </row>
    <row r="138" spans="5:30">
      <c r="E138" s="651" t="s">
        <v>1029</v>
      </c>
      <c r="F138" s="189" t="s">
        <v>1694</v>
      </c>
      <c r="G138" s="189" t="s">
        <v>62</v>
      </c>
      <c r="H138" s="189" t="s">
        <v>1675</v>
      </c>
      <c r="I138" s="652" t="s">
        <v>1678</v>
      </c>
      <c r="J138" s="189" t="s">
        <v>915</v>
      </c>
      <c r="K138" s="189" t="s">
        <v>904</v>
      </c>
      <c r="L138" s="189" t="s">
        <v>81</v>
      </c>
      <c r="M138" s="189">
        <v>5</v>
      </c>
      <c r="N138" s="652">
        <v>1.9E-2</v>
      </c>
      <c r="O138" s="652">
        <v>4.7499999999999999E-3</v>
      </c>
      <c r="P138" s="653">
        <v>50000</v>
      </c>
      <c r="Q138" s="653" t="s">
        <v>1785</v>
      </c>
      <c r="R138" s="653">
        <v>939281092.88</v>
      </c>
      <c r="S138" s="654">
        <v>41547</v>
      </c>
      <c r="T138" s="655">
        <v>0.11979101757561228</v>
      </c>
      <c r="U138" s="656">
        <v>1.5485618651746267</v>
      </c>
      <c r="V138" s="655">
        <v>0.14892911113392082</v>
      </c>
      <c r="W138" s="656">
        <v>1.4600032686374838</v>
      </c>
      <c r="X138" s="655">
        <v>0.19416570005504563</v>
      </c>
      <c r="Y138" s="656">
        <v>1.4723937757652545</v>
      </c>
      <c r="Z138" s="655">
        <v>0.25143913460214828</v>
      </c>
      <c r="AA138" s="656">
        <v>1.4292615546947631</v>
      </c>
      <c r="AB138" s="655">
        <v>2.1839811476745085E-2</v>
      </c>
      <c r="AC138" s="657">
        <v>1.9209831210894246</v>
      </c>
      <c r="AD138" s="190">
        <v>18860059000115</v>
      </c>
    </row>
    <row r="139" spans="5:30">
      <c r="E139" s="651" t="s">
        <v>1488</v>
      </c>
      <c r="F139" s="189" t="s">
        <v>1694</v>
      </c>
      <c r="G139" s="189" t="s">
        <v>62</v>
      </c>
      <c r="H139" s="189" t="s">
        <v>1675</v>
      </c>
      <c r="I139" s="652" t="s">
        <v>1678</v>
      </c>
      <c r="J139" s="189" t="s">
        <v>915</v>
      </c>
      <c r="K139" s="189" t="s">
        <v>907</v>
      </c>
      <c r="L139" s="189" t="s">
        <v>81</v>
      </c>
      <c r="M139" s="189">
        <v>15</v>
      </c>
      <c r="N139" s="652">
        <v>1.8000000000000002E-2</v>
      </c>
      <c r="O139" s="652">
        <v>5.0003999999999995E-3</v>
      </c>
      <c r="P139" s="653">
        <v>1000</v>
      </c>
      <c r="Q139" s="653" t="s">
        <v>1785</v>
      </c>
      <c r="R139" s="653">
        <v>1231109559.74</v>
      </c>
      <c r="S139" s="654">
        <v>42422</v>
      </c>
      <c r="T139" s="655">
        <v>0.11570476762256843</v>
      </c>
      <c r="U139" s="656">
        <v>1.495738114471773</v>
      </c>
      <c r="V139" s="655">
        <v>0.12751052252514117</v>
      </c>
      <c r="W139" s="656">
        <v>1.2500294821807849</v>
      </c>
      <c r="X139" s="655">
        <v>0.24494266794697461</v>
      </c>
      <c r="Y139" s="656">
        <v>1.8574447474616615</v>
      </c>
      <c r="Z139" s="655">
        <v>0.3818019286691996</v>
      </c>
      <c r="AA139" s="656">
        <v>2.1702859382595765</v>
      </c>
      <c r="AB139" s="655">
        <v>4.3889090734310958E-2</v>
      </c>
      <c r="AC139" s="657">
        <v>0.54337210555362181</v>
      </c>
      <c r="AD139" s="190">
        <v>22918359000185</v>
      </c>
    </row>
    <row r="140" spans="5:30">
      <c r="E140" s="651" t="s">
        <v>105</v>
      </c>
      <c r="F140" s="189" t="s">
        <v>1694</v>
      </c>
      <c r="G140" s="189" t="s">
        <v>62</v>
      </c>
      <c r="H140" s="189" t="s">
        <v>1675</v>
      </c>
      <c r="I140" s="652" t="s">
        <v>1678</v>
      </c>
      <c r="J140" s="189" t="s">
        <v>915</v>
      </c>
      <c r="K140" s="189" t="s">
        <v>907</v>
      </c>
      <c r="L140" s="189" t="s">
        <v>81</v>
      </c>
      <c r="M140" s="189">
        <v>18</v>
      </c>
      <c r="N140" s="652">
        <v>1.9E-2</v>
      </c>
      <c r="O140" s="652">
        <v>3.7999999999999996E-3</v>
      </c>
      <c r="P140" s="653">
        <v>50000</v>
      </c>
      <c r="Q140" s="653" t="s">
        <v>1785</v>
      </c>
      <c r="R140" s="653">
        <v>678603426.64999998</v>
      </c>
      <c r="S140" s="654">
        <v>42153</v>
      </c>
      <c r="T140" s="655">
        <v>7.1971349791794204E-2</v>
      </c>
      <c r="U140" s="656">
        <v>0.93038768622503421</v>
      </c>
      <c r="V140" s="655">
        <v>9.9269709489079094E-2</v>
      </c>
      <c r="W140" s="656">
        <v>0.97317508462412372</v>
      </c>
      <c r="X140" s="655">
        <v>0.12402252340096243</v>
      </c>
      <c r="Y140" s="656">
        <v>0.94048532494929904</v>
      </c>
      <c r="Z140" s="655">
        <v>0.17627075555948735</v>
      </c>
      <c r="AA140" s="656">
        <v>1.0019801195100873</v>
      </c>
      <c r="AB140" s="655">
        <v>2.3854553674504595E-2</v>
      </c>
      <c r="AC140" s="657">
        <v>-9.2507347236399418E-2</v>
      </c>
      <c r="AD140" s="190">
        <v>21983042000160</v>
      </c>
    </row>
    <row r="141" spans="5:30">
      <c r="E141" s="651" t="s">
        <v>1334</v>
      </c>
      <c r="F141" s="189" t="s">
        <v>1694</v>
      </c>
      <c r="G141" s="189" t="s">
        <v>62</v>
      </c>
      <c r="H141" s="189" t="s">
        <v>1675</v>
      </c>
      <c r="I141" s="652" t="s">
        <v>1678</v>
      </c>
      <c r="J141" s="189" t="s">
        <v>915</v>
      </c>
      <c r="K141" s="189" t="s">
        <v>907</v>
      </c>
      <c r="L141" s="189" t="s">
        <v>81</v>
      </c>
      <c r="M141" s="189">
        <v>22</v>
      </c>
      <c r="N141" s="652">
        <v>0.02</v>
      </c>
      <c r="O141" s="652">
        <v>4.6666666666666662E-3</v>
      </c>
      <c r="P141" s="653">
        <v>500</v>
      </c>
      <c r="Q141" s="653" t="s">
        <v>1785</v>
      </c>
      <c r="R141" s="653">
        <v>7643670.0199999996</v>
      </c>
      <c r="S141" s="654">
        <v>43481</v>
      </c>
      <c r="T141" s="655">
        <v>0.11407616397026832</v>
      </c>
      <c r="U141" s="656">
        <v>1.4746848371854007</v>
      </c>
      <c r="V141" s="655">
        <v>0.13499091292802246</v>
      </c>
      <c r="W141" s="656">
        <v>1.3233623205744174</v>
      </c>
      <c r="X141" s="655">
        <v>0.17124819105218791</v>
      </c>
      <c r="Y141" s="656">
        <v>1.2986061417892967</v>
      </c>
      <c r="Z141" s="655">
        <v>0.24353837856651617</v>
      </c>
      <c r="AA141" s="656">
        <v>1.3843510960558592</v>
      </c>
      <c r="AB141" s="655">
        <v>2.369648151278422E-2</v>
      </c>
      <c r="AC141" s="657">
        <v>1.2568914080021292</v>
      </c>
      <c r="AD141" s="190">
        <v>29993579000112</v>
      </c>
    </row>
    <row r="142" spans="5:30">
      <c r="E142" s="651" t="s">
        <v>49</v>
      </c>
      <c r="F142" s="189" t="s">
        <v>1694</v>
      </c>
      <c r="G142" s="189" t="s">
        <v>62</v>
      </c>
      <c r="H142" s="189" t="s">
        <v>1675</v>
      </c>
      <c r="I142" s="652" t="s">
        <v>1678</v>
      </c>
      <c r="J142" s="189" t="s">
        <v>915</v>
      </c>
      <c r="K142" s="189" t="s">
        <v>907</v>
      </c>
      <c r="L142" s="189" t="s">
        <v>81</v>
      </c>
      <c r="M142" s="189">
        <v>30</v>
      </c>
      <c r="N142" s="652">
        <v>1.95E-2</v>
      </c>
      <c r="O142" s="652">
        <v>4.875E-3</v>
      </c>
      <c r="P142" s="653">
        <v>500</v>
      </c>
      <c r="Q142" s="653" t="s">
        <v>1786</v>
      </c>
      <c r="R142" s="653">
        <v>441076467.56999999</v>
      </c>
      <c r="S142" s="654">
        <v>42650</v>
      </c>
      <c r="T142" s="655">
        <v>9.2521197196588467E-2</v>
      </c>
      <c r="U142" s="656">
        <v>1.1960395745741386</v>
      </c>
      <c r="V142" s="655">
        <v>5.9114329736854376E-2</v>
      </c>
      <c r="W142" s="656">
        <v>0.57951809409183852</v>
      </c>
      <c r="X142" s="655">
        <v>6.8598796271975404E-2</v>
      </c>
      <c r="Y142" s="656">
        <v>0.52019713382544264</v>
      </c>
      <c r="Z142" s="655">
        <v>0.24306485797624955</v>
      </c>
      <c r="AA142" s="656">
        <v>1.3816594515109664</v>
      </c>
      <c r="AB142" s="655">
        <v>7.3824261677888178E-2</v>
      </c>
      <c r="AC142" s="657">
        <v>-0.50115200426537798</v>
      </c>
      <c r="AD142" s="190">
        <v>24592505000150</v>
      </c>
    </row>
    <row r="143" spans="5:30">
      <c r="E143" s="651" t="s">
        <v>1286</v>
      </c>
      <c r="F143" s="189" t="s">
        <v>1694</v>
      </c>
      <c r="G143" s="189" t="s">
        <v>62</v>
      </c>
      <c r="H143" s="189" t="s">
        <v>1678</v>
      </c>
      <c r="I143" s="652" t="s">
        <v>1678</v>
      </c>
      <c r="J143" s="189" t="s">
        <v>915</v>
      </c>
      <c r="K143" s="189" t="s">
        <v>907</v>
      </c>
      <c r="L143" s="189" t="s">
        <v>82</v>
      </c>
      <c r="M143" s="189">
        <v>30</v>
      </c>
      <c r="N143" s="652">
        <v>1.975E-2</v>
      </c>
      <c r="O143" s="652">
        <v>3.9499999999999995E-3</v>
      </c>
      <c r="P143" s="653">
        <v>50000</v>
      </c>
      <c r="Q143" s="653" t="s">
        <v>1786</v>
      </c>
      <c r="R143" s="653">
        <v>32754456.870000001</v>
      </c>
      <c r="S143" s="654">
        <v>41500</v>
      </c>
      <c r="T143" s="655">
        <v>-3.2935195434817821E-3</v>
      </c>
      <c r="U143" s="656">
        <v>-4.2575969972239093E-2</v>
      </c>
      <c r="V143" s="655">
        <v>6.3692216065712293E-2</v>
      </c>
      <c r="W143" s="656">
        <v>0.62439668735473142</v>
      </c>
      <c r="X143" s="655">
        <v>7.013274067596087E-2</v>
      </c>
      <c r="Y143" s="656">
        <v>0.53182931289804847</v>
      </c>
      <c r="Z143" s="655">
        <v>0.4874490119175956</v>
      </c>
      <c r="AA143" s="656">
        <v>2.7708182089878077</v>
      </c>
      <c r="AB143" s="655">
        <v>0.18245391388482934</v>
      </c>
      <c r="AC143" s="657">
        <v>-0.10346198698967382</v>
      </c>
      <c r="AD143" s="190">
        <v>18391171000154</v>
      </c>
    </row>
    <row r="144" spans="5:30">
      <c r="E144" s="651" t="s">
        <v>1572</v>
      </c>
      <c r="F144" s="189" t="s">
        <v>1694</v>
      </c>
      <c r="G144" s="189" t="s">
        <v>62</v>
      </c>
      <c r="H144" s="189" t="s">
        <v>1675</v>
      </c>
      <c r="I144" s="652" t="s">
        <v>1678</v>
      </c>
      <c r="J144" s="189" t="s">
        <v>915</v>
      </c>
      <c r="K144" s="189" t="s">
        <v>907</v>
      </c>
      <c r="L144" s="189" t="s">
        <v>81</v>
      </c>
      <c r="M144" s="189">
        <v>30</v>
      </c>
      <c r="N144" s="652">
        <v>1.9E-2</v>
      </c>
      <c r="O144" s="652">
        <v>5.0666666666666664E-3</v>
      </c>
      <c r="P144" s="653">
        <v>1000</v>
      </c>
      <c r="Q144" s="653" t="s">
        <v>1785</v>
      </c>
      <c r="R144" s="653">
        <v>150054238.72999999</v>
      </c>
      <c r="S144" s="654">
        <v>44617</v>
      </c>
      <c r="T144" s="655" t="s">
        <v>62</v>
      </c>
      <c r="U144" s="656" t="s">
        <v>62</v>
      </c>
      <c r="V144" s="655" t="s">
        <v>62</v>
      </c>
      <c r="W144" s="656" t="s">
        <v>62</v>
      </c>
      <c r="X144" s="655" t="s">
        <v>62</v>
      </c>
      <c r="Y144" s="656" t="s">
        <v>62</v>
      </c>
      <c r="Z144" s="655" t="s">
        <v>62</v>
      </c>
      <c r="AA144" s="656" t="s">
        <v>62</v>
      </c>
      <c r="AB144" s="655" t="s">
        <v>62</v>
      </c>
      <c r="AC144" s="657" t="s">
        <v>62</v>
      </c>
      <c r="AD144" s="190">
        <v>45126795000117</v>
      </c>
    </row>
    <row r="145" spans="1:30">
      <c r="E145" s="651" t="s">
        <v>117</v>
      </c>
      <c r="F145" s="189" t="s">
        <v>1694</v>
      </c>
      <c r="G145" s="189" t="s">
        <v>62</v>
      </c>
      <c r="H145" s="189" t="s">
        <v>1675</v>
      </c>
      <c r="I145" s="652" t="s">
        <v>1678</v>
      </c>
      <c r="J145" s="189" t="s">
        <v>915</v>
      </c>
      <c r="K145" s="189" t="s">
        <v>907</v>
      </c>
      <c r="L145" s="189" t="s">
        <v>81</v>
      </c>
      <c r="M145" s="189">
        <v>31</v>
      </c>
      <c r="N145" s="652">
        <v>1.9199999999999998E-2</v>
      </c>
      <c r="O145" s="652">
        <v>4.7999999999999996E-3</v>
      </c>
      <c r="P145" s="653">
        <v>500</v>
      </c>
      <c r="Q145" s="653" t="s">
        <v>1785</v>
      </c>
      <c r="R145" s="653">
        <v>297525116.48000002</v>
      </c>
      <c r="S145" s="654">
        <v>43738</v>
      </c>
      <c r="T145" s="655">
        <v>9.2043617124130117E-2</v>
      </c>
      <c r="U145" s="656">
        <v>1.1898658037627377</v>
      </c>
      <c r="V145" s="655">
        <v>0.10658850223798488</v>
      </c>
      <c r="W145" s="656">
        <v>1.0449237256690174</v>
      </c>
      <c r="X145" s="655">
        <v>0.17506757427565112</v>
      </c>
      <c r="Y145" s="656">
        <v>1.3275692186040748</v>
      </c>
      <c r="Z145" s="655" t="s">
        <v>62</v>
      </c>
      <c r="AA145" s="656" t="s">
        <v>62</v>
      </c>
      <c r="AB145" s="655">
        <v>4.3561412888314256E-2</v>
      </c>
      <c r="AC145" s="657">
        <v>0.11696156896395893</v>
      </c>
      <c r="AD145" s="190">
        <v>34774662000130</v>
      </c>
    </row>
    <row r="146" spans="1:30">
      <c r="E146" s="651" t="s">
        <v>732</v>
      </c>
      <c r="F146" s="189" t="s">
        <v>1694</v>
      </c>
      <c r="G146" s="189" t="s">
        <v>62</v>
      </c>
      <c r="H146" s="189" t="s">
        <v>1675</v>
      </c>
      <c r="I146" s="652" t="s">
        <v>1678</v>
      </c>
      <c r="J146" s="189" t="s">
        <v>915</v>
      </c>
      <c r="K146" s="189" t="s">
        <v>907</v>
      </c>
      <c r="L146" s="189" t="s">
        <v>81</v>
      </c>
      <c r="M146" s="189">
        <v>31</v>
      </c>
      <c r="N146" s="652">
        <v>0</v>
      </c>
      <c r="O146" s="652">
        <v>4.0000000000000001E-3</v>
      </c>
      <c r="P146" s="653">
        <v>500</v>
      </c>
      <c r="Q146" s="653" t="s">
        <v>1785</v>
      </c>
      <c r="R146" s="653">
        <v>921265550.33000004</v>
      </c>
      <c r="S146" s="654">
        <v>41852</v>
      </c>
      <c r="T146" s="655">
        <v>0.10040071395560934</v>
      </c>
      <c r="U146" s="656">
        <v>1.2978996256528619</v>
      </c>
      <c r="V146" s="655">
        <v>0.11194539355140654</v>
      </c>
      <c r="W146" s="656">
        <v>1.0974391725670953</v>
      </c>
      <c r="X146" s="655">
        <v>0.27497991066672212</v>
      </c>
      <c r="Y146" s="656">
        <v>2.0852226155875369</v>
      </c>
      <c r="Z146" s="655">
        <v>0.27524182955472098</v>
      </c>
      <c r="AA146" s="656">
        <v>1.5645637893595041</v>
      </c>
      <c r="AB146" s="655">
        <v>7.7629725300409777E-2</v>
      </c>
      <c r="AC146" s="657">
        <v>0.1543120458199142</v>
      </c>
      <c r="AD146" s="190">
        <v>20226378000115</v>
      </c>
    </row>
    <row r="147" spans="1:30">
      <c r="E147" s="651" t="s">
        <v>1351</v>
      </c>
      <c r="F147" s="189" t="s">
        <v>1694</v>
      </c>
      <c r="G147" s="189" t="s">
        <v>1775</v>
      </c>
      <c r="H147" s="189" t="s">
        <v>1675</v>
      </c>
      <c r="I147" s="652" t="s">
        <v>1678</v>
      </c>
      <c r="J147" s="189" t="s">
        <v>915</v>
      </c>
      <c r="K147" s="189" t="s">
        <v>62</v>
      </c>
      <c r="L147" s="189" t="s">
        <v>81</v>
      </c>
      <c r="M147" s="189">
        <v>31</v>
      </c>
      <c r="N147" s="652">
        <v>0</v>
      </c>
      <c r="O147" s="652">
        <v>2.6666666666666666E-3</v>
      </c>
      <c r="P147" s="653">
        <v>20000</v>
      </c>
      <c r="Q147" s="653" t="s">
        <v>1785</v>
      </c>
      <c r="R147" s="653">
        <v>442774382.04000002</v>
      </c>
      <c r="S147" s="654">
        <v>43507</v>
      </c>
      <c r="T147" s="655">
        <v>0.11151668030511774</v>
      </c>
      <c r="U147" s="656">
        <v>1.4415978922824759</v>
      </c>
      <c r="V147" s="655">
        <v>0.13729620325482594</v>
      </c>
      <c r="W147" s="656">
        <v>1.3459618740577179</v>
      </c>
      <c r="X147" s="655">
        <v>0.13296055031130605</v>
      </c>
      <c r="Y147" s="656">
        <v>1.0082640066973183</v>
      </c>
      <c r="Z147" s="655">
        <v>0.25304832119480647</v>
      </c>
      <c r="AA147" s="656">
        <v>1.4384086929668376</v>
      </c>
      <c r="AB147" s="655">
        <v>2.1639840918209353E-2</v>
      </c>
      <c r="AC147" s="657">
        <v>1.4680139239131555</v>
      </c>
      <c r="AD147" s="190">
        <v>32300350000160</v>
      </c>
    </row>
    <row r="148" spans="1:30">
      <c r="E148" s="651" t="s">
        <v>404</v>
      </c>
      <c r="F148" s="189" t="s">
        <v>1694</v>
      </c>
      <c r="G148" s="189" t="s">
        <v>1775</v>
      </c>
      <c r="H148" s="189" t="s">
        <v>1675</v>
      </c>
      <c r="I148" s="652" t="s">
        <v>1678</v>
      </c>
      <c r="J148" s="189" t="s">
        <v>915</v>
      </c>
      <c r="K148" s="189" t="s">
        <v>907</v>
      </c>
      <c r="L148" s="189" t="s">
        <v>81</v>
      </c>
      <c r="M148" s="189">
        <v>31</v>
      </c>
      <c r="N148" s="652">
        <v>1.8500000000000003E-2</v>
      </c>
      <c r="O148" s="652">
        <v>2.4666666666666665E-3</v>
      </c>
      <c r="P148" s="653">
        <v>100000</v>
      </c>
      <c r="Q148" s="653" t="s">
        <v>1785</v>
      </c>
      <c r="R148" s="653">
        <v>981840733.99000001</v>
      </c>
      <c r="S148" s="654">
        <v>40786</v>
      </c>
      <c r="T148" s="655">
        <v>0.11349327743886461</v>
      </c>
      <c r="U148" s="656">
        <v>1.4671497492253542</v>
      </c>
      <c r="V148" s="655">
        <v>0.13939063471765878</v>
      </c>
      <c r="W148" s="656">
        <v>1.3664943056178809</v>
      </c>
      <c r="X148" s="655">
        <v>0.13500569158453679</v>
      </c>
      <c r="Y148" s="656">
        <v>1.0237726844937152</v>
      </c>
      <c r="Z148" s="655">
        <v>0.25652614711336552</v>
      </c>
      <c r="AA148" s="656">
        <v>1.4581777829582689</v>
      </c>
      <c r="AB148" s="655">
        <v>2.2534416247466101E-2</v>
      </c>
      <c r="AC148" s="657">
        <v>1.4922993140595402</v>
      </c>
      <c r="AD148" s="190">
        <v>13812165000100</v>
      </c>
    </row>
    <row r="149" spans="1:30">
      <c r="E149" s="651" t="s">
        <v>1362</v>
      </c>
      <c r="F149" s="189" t="s">
        <v>1694</v>
      </c>
      <c r="G149" s="189" t="s">
        <v>62</v>
      </c>
      <c r="H149" s="189" t="s">
        <v>1675</v>
      </c>
      <c r="I149" s="652" t="s">
        <v>1678</v>
      </c>
      <c r="J149" s="189" t="s">
        <v>915</v>
      </c>
      <c r="K149" s="189" t="s">
        <v>907</v>
      </c>
      <c r="L149" s="189" t="s">
        <v>81</v>
      </c>
      <c r="M149" s="189">
        <v>31</v>
      </c>
      <c r="N149" s="652">
        <v>0</v>
      </c>
      <c r="O149" s="652">
        <v>4.0000000000000001E-3</v>
      </c>
      <c r="P149" s="653">
        <v>10000</v>
      </c>
      <c r="Q149" s="653" t="s">
        <v>1785</v>
      </c>
      <c r="R149" s="653">
        <v>87656429.439999998</v>
      </c>
      <c r="S149" s="654">
        <v>41332</v>
      </c>
      <c r="T149" s="655">
        <v>0.11764274862699198</v>
      </c>
      <c r="U149" s="656">
        <v>1.5207907731737398</v>
      </c>
      <c r="V149" s="655">
        <v>0.15547533717782858</v>
      </c>
      <c r="W149" s="656">
        <v>1.5241781727148391</v>
      </c>
      <c r="X149" s="655">
        <v>0.25215376200098016</v>
      </c>
      <c r="Y149" s="656">
        <v>1.9121277836444968</v>
      </c>
      <c r="Z149" s="655">
        <v>0.27538457028682162</v>
      </c>
      <c r="AA149" s="656">
        <v>1.5653751739556341</v>
      </c>
      <c r="AB149" s="655">
        <v>4.1619392075538532E-2</v>
      </c>
      <c r="AC149" s="657">
        <v>1.1596367188600887</v>
      </c>
      <c r="AD149" s="190">
        <v>17429959000140</v>
      </c>
    </row>
    <row r="150" spans="1:30">
      <c r="E150" s="651" t="s">
        <v>466</v>
      </c>
      <c r="F150" s="189" t="s">
        <v>1694</v>
      </c>
      <c r="G150" s="189" t="s">
        <v>1775</v>
      </c>
      <c r="H150" s="189" t="s">
        <v>1675</v>
      </c>
      <c r="I150" s="652" t="s">
        <v>1678</v>
      </c>
      <c r="J150" s="189" t="s">
        <v>915</v>
      </c>
      <c r="K150" s="189" t="s">
        <v>907</v>
      </c>
      <c r="L150" s="189" t="s">
        <v>81</v>
      </c>
      <c r="M150" s="189">
        <v>31</v>
      </c>
      <c r="N150" s="652">
        <v>0.02</v>
      </c>
      <c r="O150" s="652" t="s">
        <v>62</v>
      </c>
      <c r="P150" s="653">
        <v>5000</v>
      </c>
      <c r="Q150" s="653" t="s">
        <v>1785</v>
      </c>
      <c r="R150" s="653">
        <v>1048828353.51</v>
      </c>
      <c r="S150" s="654">
        <v>43497</v>
      </c>
      <c r="T150" s="655">
        <v>0.24111743375701944</v>
      </c>
      <c r="U150" s="656">
        <v>3.1169721278075642</v>
      </c>
      <c r="V150" s="655">
        <v>0.20983583819991947</v>
      </c>
      <c r="W150" s="656">
        <v>2.0570928498571446</v>
      </c>
      <c r="X150" s="655">
        <v>0.26659591757476298</v>
      </c>
      <c r="Y150" s="656">
        <v>2.0216452729304151</v>
      </c>
      <c r="Z150" s="655">
        <v>0.62768471634272949</v>
      </c>
      <c r="AA150" s="656">
        <v>3.5679634157096163</v>
      </c>
      <c r="AB150" s="655">
        <v>0.1268295866738699</v>
      </c>
      <c r="AC150" s="657">
        <v>0.79982215399249545</v>
      </c>
      <c r="AD150" s="190">
        <v>32397723000162</v>
      </c>
    </row>
    <row r="151" spans="1:30">
      <c r="E151" s="651" t="s">
        <v>945</v>
      </c>
      <c r="F151" s="189" t="s">
        <v>1694</v>
      </c>
      <c r="G151" s="189" t="s">
        <v>62</v>
      </c>
      <c r="H151" s="189" t="s">
        <v>1675</v>
      </c>
      <c r="I151" s="652" t="s">
        <v>1678</v>
      </c>
      <c r="J151" s="189" t="s">
        <v>915</v>
      </c>
      <c r="K151" s="189" t="s">
        <v>907</v>
      </c>
      <c r="L151" s="189" t="s">
        <v>81</v>
      </c>
      <c r="M151" s="189">
        <v>32</v>
      </c>
      <c r="N151" s="652">
        <v>0.02</v>
      </c>
      <c r="O151" s="652">
        <v>5.0000000000000001E-3</v>
      </c>
      <c r="P151" s="653">
        <v>10000</v>
      </c>
      <c r="Q151" s="653" t="s">
        <v>1785</v>
      </c>
      <c r="R151" s="653">
        <v>1571070429.99</v>
      </c>
      <c r="S151" s="654">
        <v>41284</v>
      </c>
      <c r="T151" s="655">
        <v>7.948046020993571E-2</v>
      </c>
      <c r="U151" s="656">
        <v>1.0274594222387934</v>
      </c>
      <c r="V151" s="655">
        <v>8.657037473191842E-2</v>
      </c>
      <c r="W151" s="656">
        <v>0.84867914079012341</v>
      </c>
      <c r="X151" s="655">
        <v>0.1113184730634984</v>
      </c>
      <c r="Y151" s="656">
        <v>0.84414820341553909</v>
      </c>
      <c r="Z151" s="655">
        <v>0.23752689770621971</v>
      </c>
      <c r="AA151" s="656">
        <v>1.3501798899943993</v>
      </c>
      <c r="AB151" s="655">
        <v>3.5259064666037732E-2</v>
      </c>
      <c r="AC151" s="657">
        <v>-0.38267250879237985</v>
      </c>
      <c r="AD151" s="190">
        <v>17162002000180</v>
      </c>
    </row>
    <row r="152" spans="1:30">
      <c r="E152" s="651" t="s">
        <v>1075</v>
      </c>
      <c r="F152" s="189" t="s">
        <v>1694</v>
      </c>
      <c r="G152" s="189" t="s">
        <v>62</v>
      </c>
      <c r="H152" s="189" t="s">
        <v>1675</v>
      </c>
      <c r="I152" s="652" t="s">
        <v>1678</v>
      </c>
      <c r="J152" s="189" t="s">
        <v>915</v>
      </c>
      <c r="K152" s="189" t="s">
        <v>907</v>
      </c>
      <c r="L152" s="189" t="s">
        <v>81</v>
      </c>
      <c r="M152" s="189">
        <v>46</v>
      </c>
      <c r="N152" s="652">
        <v>1.6E-2</v>
      </c>
      <c r="O152" s="652">
        <v>5.4000000000000003E-3</v>
      </c>
      <c r="P152" s="653">
        <v>0</v>
      </c>
      <c r="Q152" s="653" t="s">
        <v>1785</v>
      </c>
      <c r="R152" s="653">
        <v>18477637.350000001</v>
      </c>
      <c r="S152" s="654">
        <v>44552</v>
      </c>
      <c r="T152" s="655">
        <v>0.10773355978723398</v>
      </c>
      <c r="U152" s="656">
        <v>1.3926927549531545</v>
      </c>
      <c r="V152" s="655" t="s">
        <v>62</v>
      </c>
      <c r="W152" s="656" t="s">
        <v>62</v>
      </c>
      <c r="X152" s="655" t="s">
        <v>62</v>
      </c>
      <c r="Y152" s="656" t="s">
        <v>62</v>
      </c>
      <c r="Z152" s="655" t="s">
        <v>62</v>
      </c>
      <c r="AA152" s="656" t="s">
        <v>62</v>
      </c>
      <c r="AB152" s="655" t="s">
        <v>62</v>
      </c>
      <c r="AC152" s="657" t="s">
        <v>62</v>
      </c>
      <c r="AD152" s="190">
        <v>44417227000102</v>
      </c>
    </row>
    <row r="153" spans="1:30">
      <c r="E153" s="651" t="s">
        <v>707</v>
      </c>
      <c r="F153" s="189" t="s">
        <v>1694</v>
      </c>
      <c r="G153" s="189" t="s">
        <v>1775</v>
      </c>
      <c r="H153" s="189" t="s">
        <v>1675</v>
      </c>
      <c r="I153" s="652" t="s">
        <v>1678</v>
      </c>
      <c r="J153" s="189" t="s">
        <v>915</v>
      </c>
      <c r="K153" s="189" t="s">
        <v>907</v>
      </c>
      <c r="L153" s="189" t="s">
        <v>81</v>
      </c>
      <c r="M153" s="189">
        <v>47</v>
      </c>
      <c r="N153" s="652">
        <v>0.01</v>
      </c>
      <c r="O153" s="652">
        <v>3.0000000000000001E-3</v>
      </c>
      <c r="P153" s="653">
        <v>300000</v>
      </c>
      <c r="Q153" s="653" t="s">
        <v>1786</v>
      </c>
      <c r="R153" s="653">
        <v>424907541.95999998</v>
      </c>
      <c r="S153" s="654">
        <v>42564</v>
      </c>
      <c r="T153" s="655">
        <v>0.11177775752764352</v>
      </c>
      <c r="U153" s="656">
        <v>1.444972888495476</v>
      </c>
      <c r="V153" s="655">
        <v>0.11044002663839891</v>
      </c>
      <c r="W153" s="656">
        <v>1.0826815432711445</v>
      </c>
      <c r="X153" s="655">
        <v>0.19322386131810143</v>
      </c>
      <c r="Y153" s="656">
        <v>1.4652516415280639</v>
      </c>
      <c r="Z153" s="655">
        <v>0.28922990977778507</v>
      </c>
      <c r="AA153" s="656">
        <v>1.6440765721188226</v>
      </c>
      <c r="AB153" s="655">
        <v>5.4785357468539145E-2</v>
      </c>
      <c r="AC153" s="657">
        <v>0.16649123685329231</v>
      </c>
      <c r="AD153" s="190">
        <v>24140275000199</v>
      </c>
    </row>
    <row r="154" spans="1:30">
      <c r="E154" s="651" t="s">
        <v>416</v>
      </c>
      <c r="F154" s="189" t="s">
        <v>1694</v>
      </c>
      <c r="G154" s="189" t="s">
        <v>1775</v>
      </c>
      <c r="H154" s="189" t="s">
        <v>1675</v>
      </c>
      <c r="I154" s="652" t="s">
        <v>1678</v>
      </c>
      <c r="J154" s="189" t="s">
        <v>915</v>
      </c>
      <c r="K154" s="189" t="s">
        <v>907</v>
      </c>
      <c r="L154" s="189" t="s">
        <v>81</v>
      </c>
      <c r="M154" s="189">
        <v>61</v>
      </c>
      <c r="N154" s="652">
        <v>0.02</v>
      </c>
      <c r="O154" s="652" t="s">
        <v>62</v>
      </c>
      <c r="P154" s="653">
        <v>100000</v>
      </c>
      <c r="Q154" s="653" t="s">
        <v>1786</v>
      </c>
      <c r="R154" s="653">
        <v>2439103580.8200002</v>
      </c>
      <c r="S154" s="654">
        <v>40422</v>
      </c>
      <c r="T154" s="655">
        <v>0.14858742165618377</v>
      </c>
      <c r="U154" s="656">
        <v>1.9208186012457169</v>
      </c>
      <c r="V154" s="655">
        <v>0.1988667507830435</v>
      </c>
      <c r="W154" s="656">
        <v>1.949559115447032</v>
      </c>
      <c r="X154" s="655">
        <v>0.3639277990633436</v>
      </c>
      <c r="Y154" s="656">
        <v>2.759730611621436</v>
      </c>
      <c r="Z154" s="655">
        <v>0.36272818723949052</v>
      </c>
      <c r="AA154" s="656">
        <v>2.0618646084900178</v>
      </c>
      <c r="AB154" s="655">
        <v>7.0854447009592855E-2</v>
      </c>
      <c r="AC154" s="657">
        <v>1.2249019945672033</v>
      </c>
      <c r="AD154" s="190">
        <v>12105992000109</v>
      </c>
    </row>
    <row r="155" spans="1:30" ht="5.25" customHeight="1">
      <c r="E155" s="658" t="s">
        <v>1750</v>
      </c>
      <c r="P155" s="668"/>
      <c r="Q155" s="668"/>
      <c r="R155" s="668"/>
      <c r="S155" s="669"/>
      <c r="AC155" s="670"/>
    </row>
    <row r="156" spans="1:30" s="545" customFormat="1">
      <c r="A156" s="645"/>
      <c r="B156" s="660" t="s">
        <v>19</v>
      </c>
      <c r="C156" s="641"/>
      <c r="D156" s="641"/>
      <c r="E156" s="646" t="s">
        <v>912</v>
      </c>
      <c r="F156" s="646"/>
      <c r="G156" s="646"/>
      <c r="H156" s="646"/>
      <c r="I156" s="646"/>
      <c r="J156" s="647"/>
      <c r="K156" s="646"/>
      <c r="L156" s="646"/>
      <c r="M156" s="646"/>
      <c r="N156" s="646"/>
      <c r="O156" s="646"/>
      <c r="P156" s="648"/>
      <c r="Q156" s="648"/>
      <c r="R156" s="648"/>
      <c r="S156" s="649"/>
      <c r="T156" s="646"/>
      <c r="U156" s="646"/>
      <c r="V156" s="646"/>
      <c r="W156" s="646"/>
      <c r="X156" s="646"/>
      <c r="Y156" s="646"/>
      <c r="Z156" s="646"/>
      <c r="AA156" s="646"/>
      <c r="AB156" s="646"/>
      <c r="AC156" s="650"/>
      <c r="AD156" s="646"/>
    </row>
    <row r="157" spans="1:30" s="545" customFormat="1" ht="3" customHeight="1">
      <c r="B157" s="641"/>
      <c r="C157" s="641"/>
      <c r="D157" s="641"/>
      <c r="J157" s="661"/>
      <c r="P157" s="644"/>
      <c r="Q157" s="644"/>
      <c r="R157" s="644"/>
      <c r="S157" s="659"/>
      <c r="AC157" s="662"/>
    </row>
    <row r="158" spans="1:30" s="545" customFormat="1">
      <c r="A158" s="676"/>
      <c r="B158" s="641" t="s">
        <v>912</v>
      </c>
      <c r="C158" s="641" t="s">
        <v>906</v>
      </c>
      <c r="D158" s="641" t="str">
        <f>B158&amp;" "&amp;C158</f>
        <v>Descorrelacionados Quant</v>
      </c>
      <c r="E158" s="663" t="s">
        <v>906</v>
      </c>
      <c r="F158" s="663"/>
      <c r="G158" s="663"/>
      <c r="H158" s="663"/>
      <c r="I158" s="663"/>
      <c r="J158" s="664"/>
      <c r="K158" s="663"/>
      <c r="L158" s="663"/>
      <c r="M158" s="663"/>
      <c r="N158" s="663"/>
      <c r="O158" s="663"/>
      <c r="P158" s="665"/>
      <c r="Q158" s="665"/>
      <c r="R158" s="665"/>
      <c r="S158" s="666"/>
      <c r="T158" s="663"/>
      <c r="U158" s="663"/>
      <c r="V158" s="663"/>
      <c r="W158" s="663"/>
      <c r="X158" s="663"/>
      <c r="Y158" s="663"/>
      <c r="Z158" s="663"/>
      <c r="AA158" s="663"/>
      <c r="AB158" s="663"/>
      <c r="AC158" s="667"/>
      <c r="AD158" s="663"/>
    </row>
    <row r="159" spans="1:30">
      <c r="E159" s="651" t="s">
        <v>285</v>
      </c>
      <c r="F159" s="189" t="s">
        <v>1020</v>
      </c>
      <c r="G159" s="189" t="s">
        <v>62</v>
      </c>
      <c r="H159" s="189" t="s">
        <v>1675</v>
      </c>
      <c r="I159" s="652" t="s">
        <v>1678</v>
      </c>
      <c r="J159" s="189" t="s">
        <v>906</v>
      </c>
      <c r="K159" s="189" t="s">
        <v>907</v>
      </c>
      <c r="L159" s="189" t="s">
        <v>81</v>
      </c>
      <c r="M159" s="189">
        <v>18</v>
      </c>
      <c r="N159" s="652">
        <v>0.02</v>
      </c>
      <c r="O159" s="652">
        <v>4.0000000000000001E-3</v>
      </c>
      <c r="P159" s="653">
        <v>10000</v>
      </c>
      <c r="Q159" s="653" t="s">
        <v>1786</v>
      </c>
      <c r="R159" s="653">
        <v>160338500.55000001</v>
      </c>
      <c r="S159" s="654">
        <v>43887</v>
      </c>
      <c r="T159" s="655">
        <v>9.2332971482482096E-2</v>
      </c>
      <c r="U159" s="656">
        <v>1.1936063440297333</v>
      </c>
      <c r="V159" s="655">
        <v>0.1816583617502463</v>
      </c>
      <c r="W159" s="656">
        <v>1.7808593626278741</v>
      </c>
      <c r="X159" s="655">
        <v>0.47422000030213551</v>
      </c>
      <c r="Y159" s="656">
        <v>3.5960964093571217</v>
      </c>
      <c r="Z159" s="655" t="s">
        <v>62</v>
      </c>
      <c r="AA159" s="656" t="s">
        <v>62</v>
      </c>
      <c r="AB159" s="655">
        <v>8.8774218113997064E-2</v>
      </c>
      <c r="AC159" s="657">
        <v>0.83069020759402035</v>
      </c>
      <c r="AD159" s="190">
        <v>34702572000134</v>
      </c>
    </row>
    <row r="160" spans="1:30">
      <c r="E160" s="651" t="s">
        <v>345</v>
      </c>
      <c r="F160" s="189" t="s">
        <v>1020</v>
      </c>
      <c r="G160" s="189" t="s">
        <v>1775</v>
      </c>
      <c r="H160" s="189" t="s">
        <v>1675</v>
      </c>
      <c r="I160" s="652" t="s">
        <v>1678</v>
      </c>
      <c r="J160" s="189" t="s">
        <v>906</v>
      </c>
      <c r="K160" s="189" t="s">
        <v>907</v>
      </c>
      <c r="L160" s="189" t="s">
        <v>81</v>
      </c>
      <c r="M160" s="189">
        <v>33</v>
      </c>
      <c r="N160" s="652">
        <v>9.4999999999999998E-3</v>
      </c>
      <c r="O160" s="652">
        <v>1.9E-3</v>
      </c>
      <c r="P160" s="653">
        <v>50000</v>
      </c>
      <c r="Q160" s="653" t="s">
        <v>1785</v>
      </c>
      <c r="R160" s="653">
        <v>633329530.24000001</v>
      </c>
      <c r="S160" s="654">
        <v>40975</v>
      </c>
      <c r="T160" s="655">
        <v>9.2843419953269501E-2</v>
      </c>
      <c r="U160" s="656">
        <v>1.2002050110416329</v>
      </c>
      <c r="V160" s="655">
        <v>0.14327015600675952</v>
      </c>
      <c r="W160" s="656">
        <v>1.4045265863433227</v>
      </c>
      <c r="X160" s="655">
        <v>0.17990275639709075</v>
      </c>
      <c r="Y160" s="656">
        <v>1.3642352829927946</v>
      </c>
      <c r="Z160" s="655">
        <v>0.3443555930592308</v>
      </c>
      <c r="AA160" s="656">
        <v>1.9574288269900382</v>
      </c>
      <c r="AB160" s="655">
        <v>5.7215161889134517E-2</v>
      </c>
      <c r="AC160" s="657">
        <v>0.67124855939197536</v>
      </c>
      <c r="AD160" s="190">
        <v>11052478000181</v>
      </c>
    </row>
    <row r="161" spans="1:30">
      <c r="E161" s="651" t="s">
        <v>344</v>
      </c>
      <c r="F161" s="189" t="s">
        <v>1694</v>
      </c>
      <c r="G161" s="189" t="s">
        <v>1775</v>
      </c>
      <c r="H161" s="189" t="s">
        <v>1675</v>
      </c>
      <c r="I161" s="652" t="s">
        <v>1678</v>
      </c>
      <c r="J161" s="189" t="s">
        <v>906</v>
      </c>
      <c r="K161" s="189" t="s">
        <v>907</v>
      </c>
      <c r="L161" s="189" t="s">
        <v>81</v>
      </c>
      <c r="M161" s="189">
        <v>13</v>
      </c>
      <c r="N161" s="652">
        <v>1.4499999999999999E-2</v>
      </c>
      <c r="O161" s="652">
        <v>2.8999999999999998E-3</v>
      </c>
      <c r="P161" s="653">
        <v>25000</v>
      </c>
      <c r="Q161" s="653" t="s">
        <v>1785</v>
      </c>
      <c r="R161" s="653">
        <v>276979377.32999998</v>
      </c>
      <c r="S161" s="654">
        <v>43307</v>
      </c>
      <c r="T161" s="655">
        <v>6.7889531282496751E-3</v>
      </c>
      <c r="U161" s="656">
        <v>8.7762122166042539E-2</v>
      </c>
      <c r="V161" s="655">
        <v>6.3812993179759303E-3</v>
      </c>
      <c r="W161" s="656">
        <v>6.2558070691909093E-2</v>
      </c>
      <c r="X161" s="655">
        <v>4.8384491972385923E-2</v>
      </c>
      <c r="Y161" s="656">
        <v>0.36690839218002075</v>
      </c>
      <c r="Z161" s="655">
        <v>0.16909225199020983</v>
      </c>
      <c r="AA161" s="656">
        <v>0.96117517803571495</v>
      </c>
      <c r="AB161" s="655">
        <v>7.35465363429577E-2</v>
      </c>
      <c r="AC161" s="657">
        <v>-1.1978402640044912</v>
      </c>
      <c r="AD161" s="190">
        <v>29826089000121</v>
      </c>
    </row>
    <row r="162" spans="1:30">
      <c r="E162" s="651" t="s">
        <v>272</v>
      </c>
      <c r="F162" s="189" t="s">
        <v>1694</v>
      </c>
      <c r="G162" s="189" t="s">
        <v>62</v>
      </c>
      <c r="H162" s="189" t="s">
        <v>1675</v>
      </c>
      <c r="I162" s="652" t="s">
        <v>1678</v>
      </c>
      <c r="J162" s="189" t="s">
        <v>906</v>
      </c>
      <c r="K162" s="189" t="s">
        <v>62</v>
      </c>
      <c r="L162" s="189" t="s">
        <v>81</v>
      </c>
      <c r="M162" s="189">
        <v>17</v>
      </c>
      <c r="N162" s="652">
        <v>1.4999999999999999E-2</v>
      </c>
      <c r="O162" s="652">
        <v>4.9999999999999992E-3</v>
      </c>
      <c r="P162" s="653">
        <v>1000</v>
      </c>
      <c r="Q162" s="653" t="s">
        <v>1785</v>
      </c>
      <c r="R162" s="653">
        <v>162355140.34999999</v>
      </c>
      <c r="S162" s="654">
        <v>43446</v>
      </c>
      <c r="T162" s="655">
        <v>6.2186476181522954E-2</v>
      </c>
      <c r="U162" s="656">
        <v>0.80389671524004058</v>
      </c>
      <c r="V162" s="655">
        <v>0.12009087197004287</v>
      </c>
      <c r="W162" s="656">
        <v>1.1772920973933985</v>
      </c>
      <c r="X162" s="655">
        <v>0.2242190168088205</v>
      </c>
      <c r="Y162" s="656">
        <v>1.7002935362111773</v>
      </c>
      <c r="Z162" s="655">
        <v>0.27901613927644298</v>
      </c>
      <c r="AA162" s="656">
        <v>1.5860181894046825</v>
      </c>
      <c r="AB162" s="655">
        <v>6.0570489674205655E-2</v>
      </c>
      <c r="AC162" s="657">
        <v>0.29900291822285902</v>
      </c>
      <c r="AD162" s="190">
        <v>31416575000113</v>
      </c>
    </row>
    <row r="163" spans="1:30" ht="5.25" customHeight="1">
      <c r="E163" s="658" t="s">
        <v>1750</v>
      </c>
      <c r="P163" s="668"/>
      <c r="Q163" s="668"/>
      <c r="R163" s="668"/>
      <c r="S163" s="669"/>
      <c r="AC163" s="670"/>
    </row>
    <row r="164" spans="1:30" s="545" customFormat="1">
      <c r="A164" s="676"/>
      <c r="B164" s="641" t="s">
        <v>912</v>
      </c>
      <c r="C164" s="641" t="s">
        <v>913</v>
      </c>
      <c r="D164" s="641" t="str">
        <f>B164&amp;" "&amp;C164</f>
        <v>Descorrelacionados Long &amp; Short</v>
      </c>
      <c r="E164" s="663" t="s">
        <v>913</v>
      </c>
      <c r="F164" s="663"/>
      <c r="G164" s="663"/>
      <c r="H164" s="663"/>
      <c r="I164" s="663"/>
      <c r="J164" s="664"/>
      <c r="K164" s="663"/>
      <c r="L164" s="663"/>
      <c r="M164" s="663"/>
      <c r="N164" s="663"/>
      <c r="O164" s="663"/>
      <c r="P164" s="665"/>
      <c r="Q164" s="665"/>
      <c r="R164" s="665"/>
      <c r="S164" s="666"/>
      <c r="T164" s="663"/>
      <c r="U164" s="663"/>
      <c r="V164" s="663"/>
      <c r="W164" s="663"/>
      <c r="X164" s="663"/>
      <c r="Y164" s="663"/>
      <c r="Z164" s="663"/>
      <c r="AA164" s="663"/>
      <c r="AB164" s="663"/>
      <c r="AC164" s="667"/>
      <c r="AD164" s="663"/>
    </row>
    <row r="165" spans="1:30">
      <c r="E165" s="651" t="s">
        <v>946</v>
      </c>
      <c r="F165" s="189" t="s">
        <v>1020</v>
      </c>
      <c r="G165" s="189" t="s">
        <v>62</v>
      </c>
      <c r="H165" s="189" t="s">
        <v>1675</v>
      </c>
      <c r="I165" s="652" t="s">
        <v>1678</v>
      </c>
      <c r="J165" s="189" t="s">
        <v>913</v>
      </c>
      <c r="K165" s="189" t="s">
        <v>904</v>
      </c>
      <c r="L165" s="189" t="s">
        <v>81</v>
      </c>
      <c r="M165" s="189">
        <v>15</v>
      </c>
      <c r="N165" s="652">
        <v>1.8500000000000003E-2</v>
      </c>
      <c r="O165" s="652">
        <v>4.6249999999999998E-3</v>
      </c>
      <c r="P165" s="653">
        <v>10000</v>
      </c>
      <c r="Q165" s="653" t="s">
        <v>1785</v>
      </c>
      <c r="R165" s="653">
        <v>488796415.63999999</v>
      </c>
      <c r="S165" s="654">
        <v>41577</v>
      </c>
      <c r="T165" s="655">
        <v>9.217874383893121E-2</v>
      </c>
      <c r="U165" s="656">
        <v>1.1916126131791884</v>
      </c>
      <c r="V165" s="655">
        <v>0.10320133650430896</v>
      </c>
      <c r="W165" s="656">
        <v>1.0117181756933864</v>
      </c>
      <c r="X165" s="655">
        <v>0.18088648159287013</v>
      </c>
      <c r="Y165" s="656">
        <v>1.3716950498564497</v>
      </c>
      <c r="Z165" s="655">
        <v>0.30731837553242713</v>
      </c>
      <c r="AA165" s="656">
        <v>1.7468972755364909</v>
      </c>
      <c r="AB165" s="655">
        <v>4.874684630137259E-2</v>
      </c>
      <c r="AC165" s="657">
        <v>4.6490018234214871E-2</v>
      </c>
      <c r="AD165" s="190">
        <v>18772290000157</v>
      </c>
    </row>
    <row r="166" spans="1:30">
      <c r="E166" s="651" t="s">
        <v>1424</v>
      </c>
      <c r="F166" s="189" t="s">
        <v>1020</v>
      </c>
      <c r="G166" s="189" t="s">
        <v>1775</v>
      </c>
      <c r="H166" s="189" t="s">
        <v>1675</v>
      </c>
      <c r="I166" s="652" t="s">
        <v>1678</v>
      </c>
      <c r="J166" s="189" t="s">
        <v>913</v>
      </c>
      <c r="K166" s="189" t="s">
        <v>904</v>
      </c>
      <c r="L166" s="189" t="s">
        <v>81</v>
      </c>
      <c r="M166" s="189">
        <v>32</v>
      </c>
      <c r="N166" s="652">
        <v>0.02</v>
      </c>
      <c r="O166" s="652" t="s">
        <v>62</v>
      </c>
      <c r="P166" s="653">
        <v>1000</v>
      </c>
      <c r="Q166" s="653" t="s">
        <v>1785</v>
      </c>
      <c r="R166" s="653">
        <v>26457639.690000001</v>
      </c>
      <c r="S166" s="654">
        <v>43434</v>
      </c>
      <c r="T166" s="655">
        <v>7.2641382127581755E-2</v>
      </c>
      <c r="U166" s="656">
        <v>0.93904932500758775</v>
      </c>
      <c r="V166" s="655">
        <v>8.4689408836585489E-2</v>
      </c>
      <c r="W166" s="656">
        <v>0.83023938556381149</v>
      </c>
      <c r="X166" s="655">
        <v>0.16575945401008063</v>
      </c>
      <c r="Y166" s="656">
        <v>1.2569840517120079</v>
      </c>
      <c r="Z166" s="655">
        <v>0.24822095835964064</v>
      </c>
      <c r="AA166" s="656">
        <v>1.4109683976373855</v>
      </c>
      <c r="AB166" s="655">
        <v>5.175116209043467E-2</v>
      </c>
      <c r="AC166" s="657">
        <v>-0.28039360315105061</v>
      </c>
      <c r="AD166" s="190">
        <v>31922843000179</v>
      </c>
    </row>
    <row r="167" spans="1:30">
      <c r="E167" s="651" t="s">
        <v>1437</v>
      </c>
      <c r="F167" s="189" t="s">
        <v>1694</v>
      </c>
      <c r="G167" s="189" t="s">
        <v>62</v>
      </c>
      <c r="H167" s="189" t="s">
        <v>1675</v>
      </c>
      <c r="I167" s="652" t="s">
        <v>1678</v>
      </c>
      <c r="J167" s="189" t="s">
        <v>913</v>
      </c>
      <c r="K167" s="189" t="s">
        <v>904</v>
      </c>
      <c r="L167" s="189" t="s">
        <v>81</v>
      </c>
      <c r="M167" s="189">
        <v>15</v>
      </c>
      <c r="N167" s="652">
        <v>0</v>
      </c>
      <c r="O167" s="652">
        <v>5.0000000000000001E-3</v>
      </c>
      <c r="P167" s="653">
        <v>5000</v>
      </c>
      <c r="Q167" s="653" t="s">
        <v>1785</v>
      </c>
      <c r="R167" s="653">
        <v>52133950.600000001</v>
      </c>
      <c r="S167" s="654">
        <v>43425</v>
      </c>
      <c r="T167" s="655">
        <v>7.267258692767653E-2</v>
      </c>
      <c r="U167" s="656">
        <v>0.93945271554900844</v>
      </c>
      <c r="V167" s="655">
        <v>8.5038814841778887E-2</v>
      </c>
      <c r="W167" s="656">
        <v>0.83366473273589792</v>
      </c>
      <c r="X167" s="655">
        <v>0.10275812301771303</v>
      </c>
      <c r="Y167" s="656">
        <v>0.77923351394045193</v>
      </c>
      <c r="Z167" s="655">
        <v>0.1753012221069763</v>
      </c>
      <c r="AA167" s="656">
        <v>0.9964689770546491</v>
      </c>
      <c r="AB167" s="655">
        <v>2.101811062819248E-2</v>
      </c>
      <c r="AC167" s="657">
        <v>-0.72808915458781909</v>
      </c>
      <c r="AD167" s="190">
        <v>31353372000125</v>
      </c>
    </row>
    <row r="168" spans="1:30">
      <c r="E168" s="651" t="s">
        <v>608</v>
      </c>
      <c r="F168" s="189" t="s">
        <v>1694</v>
      </c>
      <c r="G168" s="189" t="s">
        <v>62</v>
      </c>
      <c r="H168" s="189" t="s">
        <v>1678</v>
      </c>
      <c r="I168" s="652" t="s">
        <v>1678</v>
      </c>
      <c r="J168" s="189" t="s">
        <v>913</v>
      </c>
      <c r="K168" s="189" t="s">
        <v>904</v>
      </c>
      <c r="L168" s="189" t="s">
        <v>81</v>
      </c>
      <c r="M168" s="189">
        <v>16</v>
      </c>
      <c r="N168" s="652">
        <v>0.02</v>
      </c>
      <c r="O168" s="652">
        <v>4.0000000000000001E-3</v>
      </c>
      <c r="P168" s="653">
        <v>5000</v>
      </c>
      <c r="Q168" s="653" t="s">
        <v>1785</v>
      </c>
      <c r="R168" s="653">
        <v>147054931.06999999</v>
      </c>
      <c r="S168" s="654">
        <v>38468</v>
      </c>
      <c r="T168" s="655">
        <v>8.5231781633680059E-2</v>
      </c>
      <c r="U168" s="656">
        <v>1.10180787683432</v>
      </c>
      <c r="V168" s="655">
        <v>0.10592125235323113</v>
      </c>
      <c r="W168" s="656">
        <v>1.0383824456914417</v>
      </c>
      <c r="X168" s="655">
        <v>0.14388120773007662</v>
      </c>
      <c r="Y168" s="656">
        <v>1.0910773357564874</v>
      </c>
      <c r="Z168" s="655">
        <v>0.26496670461580418</v>
      </c>
      <c r="AA168" s="656">
        <v>1.5061566481318009</v>
      </c>
      <c r="AB168" s="655">
        <v>1.720412513690037E-2</v>
      </c>
      <c r="AC168" s="657">
        <v>0.21472041910839473</v>
      </c>
      <c r="AD168" s="190">
        <v>7279819000189</v>
      </c>
    </row>
    <row r="169" spans="1:30">
      <c r="E169" s="651" t="s">
        <v>1585</v>
      </c>
      <c r="F169" s="189" t="s">
        <v>1694</v>
      </c>
      <c r="G169" s="189" t="s">
        <v>62</v>
      </c>
      <c r="H169" s="189" t="s">
        <v>1675</v>
      </c>
      <c r="I169" s="652" t="s">
        <v>1678</v>
      </c>
      <c r="J169" s="189" t="s">
        <v>913</v>
      </c>
      <c r="K169" s="189" t="s">
        <v>904</v>
      </c>
      <c r="L169" s="189" t="s">
        <v>81</v>
      </c>
      <c r="M169" s="189">
        <v>32</v>
      </c>
      <c r="N169" s="652">
        <v>0</v>
      </c>
      <c r="O169" s="652">
        <v>3.8E-3</v>
      </c>
      <c r="P169" s="653">
        <v>20000</v>
      </c>
      <c r="Q169" s="653" t="s">
        <v>1785</v>
      </c>
      <c r="R169" s="653">
        <v>63957698.100000001</v>
      </c>
      <c r="S169" s="654">
        <v>42893</v>
      </c>
      <c r="T169" s="655">
        <v>6.6183773336040419E-2</v>
      </c>
      <c r="U169" s="656">
        <v>0.85557055575441487</v>
      </c>
      <c r="V169" s="655">
        <v>-3.7029445152347518E-2</v>
      </c>
      <c r="W169" s="656">
        <v>-0.36301237915564333</v>
      </c>
      <c r="X169" s="655">
        <v>-6.5127579573019956E-3</v>
      </c>
      <c r="Y169" s="656">
        <v>-4.9387426701412919E-2</v>
      </c>
      <c r="Z169" s="655">
        <v>0.14429017534658262</v>
      </c>
      <c r="AA169" s="656">
        <v>0.82019213385120615</v>
      </c>
      <c r="AB169" s="655">
        <v>8.2273851874342968E-2</v>
      </c>
      <c r="AC169" s="657">
        <v>-1.5984150454866048</v>
      </c>
      <c r="AD169" s="190">
        <v>26831831000107</v>
      </c>
    </row>
    <row r="170" spans="1:30">
      <c r="E170" s="651" t="s">
        <v>614</v>
      </c>
      <c r="F170" s="189" t="s">
        <v>1694</v>
      </c>
      <c r="G170" s="189" t="s">
        <v>1775</v>
      </c>
      <c r="H170" s="189" t="s">
        <v>1675</v>
      </c>
      <c r="I170" s="652" t="s">
        <v>1678</v>
      </c>
      <c r="J170" s="189" t="s">
        <v>913</v>
      </c>
      <c r="K170" s="189" t="s">
        <v>904</v>
      </c>
      <c r="L170" s="189" t="s">
        <v>81</v>
      </c>
      <c r="M170" s="189">
        <v>77</v>
      </c>
      <c r="N170" s="652">
        <v>1.8500000000000003E-2</v>
      </c>
      <c r="O170" s="652">
        <v>3.6999999999999993E-3</v>
      </c>
      <c r="P170" s="653">
        <v>100000</v>
      </c>
      <c r="Q170" s="653" t="s">
        <v>1786</v>
      </c>
      <c r="R170" s="653">
        <v>254165199.18000001</v>
      </c>
      <c r="S170" s="654">
        <v>42677</v>
      </c>
      <c r="T170" s="655">
        <v>0.11084835139601412</v>
      </c>
      <c r="U170" s="656">
        <v>1.4329582740291427</v>
      </c>
      <c r="V170" s="655">
        <v>9.3096863405803365E-2</v>
      </c>
      <c r="W170" s="656">
        <v>0.91266055264471435</v>
      </c>
      <c r="X170" s="655">
        <v>0.23928114709756376</v>
      </c>
      <c r="Y170" s="656">
        <v>1.8145124063855882</v>
      </c>
      <c r="Z170" s="655">
        <v>0.41164107467953692</v>
      </c>
      <c r="AA170" s="656">
        <v>2.3399013176832311</v>
      </c>
      <c r="AB170" s="655">
        <v>0.10238768640090619</v>
      </c>
      <c r="AC170" s="657">
        <v>-2.8278200454801703E-2</v>
      </c>
      <c r="AD170" s="190">
        <v>25423215000146</v>
      </c>
    </row>
    <row r="171" spans="1:30">
      <c r="E171" s="651" t="s">
        <v>1532</v>
      </c>
      <c r="F171" s="189" t="s">
        <v>1694</v>
      </c>
      <c r="G171" s="189" t="s">
        <v>62</v>
      </c>
      <c r="H171" s="189" t="s">
        <v>1678</v>
      </c>
      <c r="I171" s="652" t="s">
        <v>1678</v>
      </c>
      <c r="J171" s="189" t="s">
        <v>913</v>
      </c>
      <c r="K171" s="189" t="s">
        <v>904</v>
      </c>
      <c r="L171" s="189" t="s">
        <v>81</v>
      </c>
      <c r="M171" s="189">
        <v>91</v>
      </c>
      <c r="N171" s="652">
        <v>1.9450000000000002E-2</v>
      </c>
      <c r="O171" s="652">
        <v>3.8899999999999994E-3</v>
      </c>
      <c r="P171" s="653">
        <v>50000</v>
      </c>
      <c r="Q171" s="653" t="s">
        <v>1785</v>
      </c>
      <c r="R171" s="653">
        <v>1478017400.52</v>
      </c>
      <c r="S171" s="654">
        <v>42163</v>
      </c>
      <c r="T171" s="655">
        <v>0.10238824671930824</v>
      </c>
      <c r="U171" s="656">
        <v>1.3235928496185614</v>
      </c>
      <c r="V171" s="655">
        <v>0.1276545029266849</v>
      </c>
      <c r="W171" s="656">
        <v>1.2514409715482635</v>
      </c>
      <c r="X171" s="655">
        <v>0.19398174520344869</v>
      </c>
      <c r="Y171" s="656">
        <v>1.4709988127082554</v>
      </c>
      <c r="Z171" s="655">
        <v>0.42957164056046571</v>
      </c>
      <c r="AA171" s="656">
        <v>2.4418244670294276</v>
      </c>
      <c r="AB171" s="655">
        <v>3.0040434172156533E-2</v>
      </c>
      <c r="AC171" s="657">
        <v>0.7811351680676718</v>
      </c>
      <c r="AD171" s="190">
        <v>19366052000104</v>
      </c>
    </row>
    <row r="172" spans="1:30" ht="5.25" customHeight="1">
      <c r="A172" s="676"/>
      <c r="B172" s="641"/>
      <c r="C172" s="641"/>
      <c r="D172" s="641"/>
      <c r="E172" s="658" t="s">
        <v>1750</v>
      </c>
      <c r="P172" s="668"/>
      <c r="Q172" s="668"/>
      <c r="R172" s="668"/>
      <c r="S172" s="669"/>
      <c r="AC172" s="670"/>
    </row>
    <row r="173" spans="1:30" s="545" customFormat="1">
      <c r="A173" s="676"/>
      <c r="B173" s="641" t="s">
        <v>912</v>
      </c>
      <c r="C173" s="641" t="s">
        <v>915</v>
      </c>
      <c r="D173" s="641" t="str">
        <f>B173&amp;" "&amp;C173</f>
        <v>Descorrelacionados Multiestratégia</v>
      </c>
      <c r="E173" s="663" t="s">
        <v>915</v>
      </c>
      <c r="F173" s="663"/>
      <c r="G173" s="663"/>
      <c r="H173" s="663"/>
      <c r="I173" s="663"/>
      <c r="J173" s="664"/>
      <c r="K173" s="663"/>
      <c r="L173" s="663"/>
      <c r="M173" s="663"/>
      <c r="N173" s="663"/>
      <c r="O173" s="663"/>
      <c r="P173" s="665"/>
      <c r="Q173" s="665"/>
      <c r="R173" s="665"/>
      <c r="S173" s="666"/>
      <c r="T173" s="663"/>
      <c r="U173" s="663"/>
      <c r="V173" s="663"/>
      <c r="W173" s="663"/>
      <c r="X173" s="663"/>
      <c r="Y173" s="663"/>
      <c r="Z173" s="663"/>
      <c r="AA173" s="663"/>
      <c r="AB173" s="663"/>
      <c r="AC173" s="667"/>
      <c r="AD173" s="663"/>
    </row>
    <row r="174" spans="1:30">
      <c r="E174" s="651" t="s">
        <v>411</v>
      </c>
      <c r="F174" s="189" t="s">
        <v>1020</v>
      </c>
      <c r="G174" s="189" t="s">
        <v>62</v>
      </c>
      <c r="H174" s="189" t="s">
        <v>1675</v>
      </c>
      <c r="I174" s="652" t="s">
        <v>1678</v>
      </c>
      <c r="J174" s="189" t="s">
        <v>915</v>
      </c>
      <c r="K174" s="189" t="s">
        <v>907</v>
      </c>
      <c r="L174" s="189" t="s">
        <v>81</v>
      </c>
      <c r="M174" s="189">
        <v>31</v>
      </c>
      <c r="N174" s="652">
        <v>0.02</v>
      </c>
      <c r="O174" s="652">
        <v>4.0000000000000001E-3</v>
      </c>
      <c r="P174" s="653">
        <v>50000</v>
      </c>
      <c r="Q174" s="653" t="s">
        <v>1786</v>
      </c>
      <c r="R174" s="653">
        <v>46255540.969999999</v>
      </c>
      <c r="S174" s="654">
        <v>43046</v>
      </c>
      <c r="T174" s="655">
        <v>0.21553637273549286</v>
      </c>
      <c r="U174" s="656">
        <v>2.7862807590358045</v>
      </c>
      <c r="V174" s="655">
        <v>0.29695507160657719</v>
      </c>
      <c r="W174" s="656">
        <v>2.9111526408978352</v>
      </c>
      <c r="X174" s="655">
        <v>0.37821993677668075</v>
      </c>
      <c r="Y174" s="656">
        <v>2.8681104882192678</v>
      </c>
      <c r="Z174" s="655">
        <v>0.42153506888747483</v>
      </c>
      <c r="AA174" s="656">
        <v>2.3961419882779409</v>
      </c>
      <c r="AB174" s="655">
        <v>5.4920380560658046E-2</v>
      </c>
      <c r="AC174" s="657">
        <v>2.9953216635933537</v>
      </c>
      <c r="AD174" s="190">
        <v>28558421000151</v>
      </c>
    </row>
    <row r="175" spans="1:30">
      <c r="E175" s="651" t="s">
        <v>72</v>
      </c>
      <c r="F175" s="189" t="s">
        <v>1694</v>
      </c>
      <c r="G175" s="189" t="s">
        <v>1775</v>
      </c>
      <c r="H175" s="189" t="s">
        <v>1675</v>
      </c>
      <c r="I175" s="652" t="s">
        <v>1678</v>
      </c>
      <c r="J175" s="189" t="s">
        <v>915</v>
      </c>
      <c r="K175" s="189" t="s">
        <v>907</v>
      </c>
      <c r="L175" s="189" t="s">
        <v>81</v>
      </c>
      <c r="M175" s="189">
        <v>32</v>
      </c>
      <c r="N175" s="652">
        <v>1.3500000000000002E-2</v>
      </c>
      <c r="O175" s="652">
        <v>3.1499999999999996E-3</v>
      </c>
      <c r="P175" s="653">
        <v>500</v>
      </c>
      <c r="Q175" s="653" t="s">
        <v>1786</v>
      </c>
      <c r="R175" s="653">
        <v>275704942.38</v>
      </c>
      <c r="S175" s="654">
        <v>43812</v>
      </c>
      <c r="T175" s="655">
        <v>-2.2602085514360826E-2</v>
      </c>
      <c r="U175" s="656">
        <v>-0.29218157095011316</v>
      </c>
      <c r="V175" s="655">
        <v>-1.7183388121116749E-2</v>
      </c>
      <c r="W175" s="656">
        <v>-0.16845466028825876</v>
      </c>
      <c r="X175" s="655">
        <v>6.2139612027473756E-2</v>
      </c>
      <c r="Y175" s="656">
        <v>0.47121596632042495</v>
      </c>
      <c r="Z175" s="655" t="s">
        <v>62</v>
      </c>
      <c r="AA175" s="656" t="s">
        <v>62</v>
      </c>
      <c r="AB175" s="655">
        <v>5.505618242627526E-2</v>
      </c>
      <c r="AC175" s="657">
        <v>-2.0519760939576344</v>
      </c>
      <c r="AD175" s="190">
        <v>35432385000140</v>
      </c>
    </row>
    <row r="176" spans="1:30" ht="5.25" customHeight="1">
      <c r="E176" s="658" t="s">
        <v>1750</v>
      </c>
      <c r="P176" s="668"/>
      <c r="Q176" s="668"/>
      <c r="R176" s="668"/>
      <c r="S176" s="669"/>
      <c r="AC176" s="670"/>
    </row>
    <row r="177" spans="1:30" s="545" customFormat="1">
      <c r="A177" s="676"/>
      <c r="B177" s="641" t="s">
        <v>912</v>
      </c>
      <c r="C177" s="641" t="s">
        <v>914</v>
      </c>
      <c r="D177" s="641" t="str">
        <f>B177&amp;" "&amp;C177</f>
        <v>Descorrelacionados Arbitragem</v>
      </c>
      <c r="E177" s="663" t="s">
        <v>914</v>
      </c>
      <c r="F177" s="663"/>
      <c r="G177" s="663"/>
      <c r="H177" s="663"/>
      <c r="I177" s="663"/>
      <c r="J177" s="664"/>
      <c r="K177" s="663"/>
      <c r="L177" s="663"/>
      <c r="M177" s="663"/>
      <c r="N177" s="663"/>
      <c r="O177" s="663"/>
      <c r="P177" s="665"/>
      <c r="Q177" s="665"/>
      <c r="R177" s="665"/>
      <c r="S177" s="666"/>
      <c r="T177" s="663"/>
      <c r="U177" s="663"/>
      <c r="V177" s="663"/>
      <c r="W177" s="663"/>
      <c r="X177" s="663"/>
      <c r="Y177" s="663"/>
      <c r="Z177" s="663"/>
      <c r="AA177" s="663"/>
      <c r="AB177" s="663"/>
      <c r="AC177" s="667"/>
      <c r="AD177" s="663"/>
    </row>
    <row r="178" spans="1:30">
      <c r="E178" s="651" t="s">
        <v>1118</v>
      </c>
      <c r="F178" s="189" t="s">
        <v>1694</v>
      </c>
      <c r="G178" s="189" t="s">
        <v>62</v>
      </c>
      <c r="H178" s="189" t="s">
        <v>1675</v>
      </c>
      <c r="I178" s="652" t="s">
        <v>1678</v>
      </c>
      <c r="J178" s="189" t="s">
        <v>914</v>
      </c>
      <c r="K178" s="189" t="s">
        <v>907</v>
      </c>
      <c r="L178" s="189" t="s">
        <v>62</v>
      </c>
      <c r="M178" s="189">
        <v>5</v>
      </c>
      <c r="N178" s="652">
        <v>9.0000000000000011E-3</v>
      </c>
      <c r="O178" s="652">
        <v>5.3333999999999994E-3</v>
      </c>
      <c r="P178" s="653">
        <v>10000</v>
      </c>
      <c r="Q178" s="653" t="s">
        <v>1786</v>
      </c>
      <c r="R178" s="653">
        <v>225407213.21000001</v>
      </c>
      <c r="S178" s="654">
        <v>43641</v>
      </c>
      <c r="T178" s="655">
        <v>5.3352737483266743E-2</v>
      </c>
      <c r="U178" s="656">
        <v>0.68970125090647871</v>
      </c>
      <c r="V178" s="655">
        <v>7.8102363236456585E-2</v>
      </c>
      <c r="W178" s="656">
        <v>0.76566431334569818</v>
      </c>
      <c r="X178" s="655">
        <v>0.14777289998078613</v>
      </c>
      <c r="Y178" s="656">
        <v>1.120588745060572</v>
      </c>
      <c r="Z178" s="655">
        <v>0.20187311581209388</v>
      </c>
      <c r="AA178" s="656">
        <v>1.1475122351705871</v>
      </c>
      <c r="AB178" s="655">
        <v>6.2414101723507379E-2</v>
      </c>
      <c r="AC178" s="657">
        <v>-0.32044295200289624</v>
      </c>
      <c r="AD178" s="190">
        <v>33361657000133</v>
      </c>
    </row>
    <row r="179" spans="1:30">
      <c r="E179" s="651" t="s">
        <v>106</v>
      </c>
      <c r="F179" s="189" t="s">
        <v>1694</v>
      </c>
      <c r="G179" s="189" t="s">
        <v>62</v>
      </c>
      <c r="H179" s="189" t="s">
        <v>1675</v>
      </c>
      <c r="I179" s="652" t="s">
        <v>1678</v>
      </c>
      <c r="J179" s="189" t="s">
        <v>914</v>
      </c>
      <c r="K179" s="189" t="s">
        <v>907</v>
      </c>
      <c r="L179" s="189" t="s">
        <v>81</v>
      </c>
      <c r="M179" s="189">
        <v>18</v>
      </c>
      <c r="N179" s="652">
        <v>1.9E-2</v>
      </c>
      <c r="O179" s="652">
        <v>3.7999999999999996E-3</v>
      </c>
      <c r="P179" s="653">
        <v>50000</v>
      </c>
      <c r="Q179" s="653" t="s">
        <v>1786</v>
      </c>
      <c r="R179" s="653">
        <v>478992348.19999999</v>
      </c>
      <c r="S179" s="654">
        <v>43826</v>
      </c>
      <c r="T179" s="655">
        <v>8.0481978291454759E-2</v>
      </c>
      <c r="U179" s="656">
        <v>1.0404062419562594</v>
      </c>
      <c r="V179" s="655">
        <v>0.11968384383946451</v>
      </c>
      <c r="W179" s="656">
        <v>1.173301860719405</v>
      </c>
      <c r="X179" s="655">
        <v>0.16466647534307266</v>
      </c>
      <c r="Y179" s="656">
        <v>1.2486957959289808</v>
      </c>
      <c r="Z179" s="655" t="s">
        <v>62</v>
      </c>
      <c r="AA179" s="656" t="s">
        <v>62</v>
      </c>
      <c r="AB179" s="655">
        <v>7.594161015106822E-2</v>
      </c>
      <c r="AC179" s="657">
        <v>0.24660405106227398</v>
      </c>
      <c r="AD179" s="190">
        <v>35618055000144</v>
      </c>
    </row>
    <row r="180" spans="1:30">
      <c r="E180" s="651" t="s">
        <v>512</v>
      </c>
      <c r="F180" s="189" t="s">
        <v>1694</v>
      </c>
      <c r="G180" s="189" t="s">
        <v>1775</v>
      </c>
      <c r="H180" s="189" t="s">
        <v>1675</v>
      </c>
      <c r="I180" s="652" t="s">
        <v>1678</v>
      </c>
      <c r="J180" s="189" t="s">
        <v>914</v>
      </c>
      <c r="K180" s="189" t="s">
        <v>907</v>
      </c>
      <c r="L180" s="189" t="s">
        <v>81</v>
      </c>
      <c r="M180" s="189">
        <v>31</v>
      </c>
      <c r="N180" s="652">
        <v>0.02</v>
      </c>
      <c r="O180" s="652" t="s">
        <v>62</v>
      </c>
      <c r="P180" s="653">
        <v>10000</v>
      </c>
      <c r="Q180" s="653" t="s">
        <v>1787</v>
      </c>
      <c r="R180" s="653">
        <v>301308877.18000001</v>
      </c>
      <c r="S180" s="654">
        <v>42718</v>
      </c>
      <c r="T180" s="655">
        <v>0.12812715574036515</v>
      </c>
      <c r="U180" s="656">
        <v>1.656324750289238</v>
      </c>
      <c r="V180" s="655">
        <v>0.17806259140469716</v>
      </c>
      <c r="W180" s="656">
        <v>1.7456087899372823</v>
      </c>
      <c r="X180" s="655">
        <v>0.22659457276152617</v>
      </c>
      <c r="Y180" s="656">
        <v>1.7183078085453449</v>
      </c>
      <c r="Z180" s="655">
        <v>0.18906502484902199</v>
      </c>
      <c r="AA180" s="656">
        <v>1.0747068939037321</v>
      </c>
      <c r="AB180" s="655">
        <v>6.5694086450085065E-2</v>
      </c>
      <c r="AC180" s="657">
        <v>1.0490651693764088</v>
      </c>
      <c r="AD180" s="190">
        <v>26396708000105</v>
      </c>
    </row>
    <row r="181" spans="1:30" s="545" customFormat="1" ht="11.25" customHeight="1">
      <c r="B181" s="641"/>
      <c r="C181" s="641"/>
      <c r="D181" s="641"/>
      <c r="E181" s="658" t="s">
        <v>1750</v>
      </c>
      <c r="J181" s="643"/>
      <c r="P181" s="644"/>
      <c r="Q181" s="644"/>
      <c r="R181" s="644"/>
      <c r="S181" s="659"/>
      <c r="AC181" s="662"/>
    </row>
    <row r="182" spans="1:30" s="633" customFormat="1" ht="21.75" customHeight="1">
      <c r="B182" s="660" t="s">
        <v>19</v>
      </c>
      <c r="C182" s="634"/>
      <c r="D182" s="634"/>
      <c r="E182" s="635" t="s">
        <v>1691</v>
      </c>
      <c r="F182" s="635"/>
      <c r="G182" s="635"/>
      <c r="H182" s="635"/>
      <c r="I182" s="635"/>
      <c r="J182" s="636"/>
      <c r="K182" s="635"/>
      <c r="L182" s="635"/>
      <c r="M182" s="635"/>
      <c r="N182" s="635"/>
      <c r="O182" s="635"/>
      <c r="P182" s="671"/>
      <c r="Q182" s="671"/>
      <c r="R182" s="671"/>
      <c r="S182" s="672"/>
      <c r="T182" s="635"/>
      <c r="U182" s="635"/>
      <c r="V182" s="635"/>
      <c r="W182" s="635"/>
      <c r="X182" s="635"/>
      <c r="Y182" s="635"/>
      <c r="Z182" s="635"/>
      <c r="AA182" s="635"/>
      <c r="AB182" s="635"/>
      <c r="AC182" s="635"/>
      <c r="AD182" s="635"/>
    </row>
    <row r="183" spans="1:30" s="90" customFormat="1" ht="5.25" customHeight="1">
      <c r="B183" s="55"/>
      <c r="C183" s="55"/>
      <c r="D183" s="55"/>
      <c r="J183" s="677"/>
      <c r="P183" s="674"/>
      <c r="Q183" s="674"/>
      <c r="R183" s="674"/>
    </row>
    <row r="184" spans="1:30" s="638" customFormat="1" ht="34.5" customHeight="1">
      <c r="B184" s="675"/>
      <c r="C184" s="675"/>
      <c r="D184" s="675"/>
      <c r="E184" s="640" t="s">
        <v>1689</v>
      </c>
      <c r="F184" s="124" t="s">
        <v>60</v>
      </c>
      <c r="G184" s="124" t="s">
        <v>60</v>
      </c>
      <c r="H184" s="124" t="s">
        <v>60</v>
      </c>
      <c r="I184" s="124" t="s">
        <v>1688</v>
      </c>
      <c r="J184" s="124" t="s">
        <v>954</v>
      </c>
      <c r="K184" s="124" t="s">
        <v>955</v>
      </c>
      <c r="L184" s="124" t="s">
        <v>15</v>
      </c>
      <c r="M184" s="124" t="s">
        <v>61</v>
      </c>
      <c r="N184" s="124" t="s">
        <v>1685</v>
      </c>
      <c r="O184" s="124" t="s">
        <v>1686</v>
      </c>
      <c r="P184" s="124" t="s">
        <v>1782</v>
      </c>
      <c r="Q184" s="124" t="s">
        <v>1784</v>
      </c>
      <c r="R184" s="124" t="s">
        <v>1010</v>
      </c>
      <c r="S184" s="124" t="s">
        <v>0</v>
      </c>
      <c r="T184" s="124" t="s">
        <v>1011</v>
      </c>
      <c r="U184" s="124" t="s">
        <v>1012</v>
      </c>
      <c r="V184" s="124" t="s">
        <v>1013</v>
      </c>
      <c r="W184" s="124" t="s">
        <v>1014</v>
      </c>
      <c r="X184" s="124" t="s">
        <v>1015</v>
      </c>
      <c r="Y184" s="124" t="s">
        <v>1683</v>
      </c>
      <c r="Z184" s="124" t="s">
        <v>1684</v>
      </c>
      <c r="AA184" s="124" t="s">
        <v>1016</v>
      </c>
      <c r="AB184" s="124" t="s">
        <v>1017</v>
      </c>
      <c r="AC184" s="124" t="s">
        <v>896</v>
      </c>
      <c r="AD184" s="124" t="s">
        <v>59</v>
      </c>
    </row>
    <row r="185" spans="1:30" s="545" customFormat="1" ht="7.5" customHeight="1">
      <c r="B185" s="641"/>
      <c r="C185" s="641"/>
      <c r="D185" s="641"/>
      <c r="E185" s="642"/>
      <c r="J185" s="643"/>
      <c r="P185" s="644"/>
      <c r="Q185" s="644"/>
      <c r="R185" s="644"/>
    </row>
    <row r="186" spans="1:30" s="545" customFormat="1">
      <c r="A186" s="645"/>
      <c r="B186" s="660" t="s">
        <v>19</v>
      </c>
      <c r="C186" s="641"/>
      <c r="D186" s="641"/>
      <c r="E186" s="646" t="s">
        <v>904</v>
      </c>
      <c r="F186" s="646"/>
      <c r="G186" s="646"/>
      <c r="H186" s="646"/>
      <c r="I186" s="646"/>
      <c r="J186" s="647"/>
      <c r="K186" s="646"/>
      <c r="L186" s="646"/>
      <c r="M186" s="646"/>
      <c r="N186" s="646"/>
      <c r="O186" s="646"/>
      <c r="P186" s="648"/>
      <c r="Q186" s="648"/>
      <c r="R186" s="648"/>
      <c r="S186" s="649"/>
      <c r="T186" s="646"/>
      <c r="U186" s="646"/>
      <c r="V186" s="646"/>
      <c r="W186" s="646"/>
      <c r="X186" s="646"/>
      <c r="Y186" s="646"/>
      <c r="Z186" s="646"/>
      <c r="AA186" s="646"/>
      <c r="AB186" s="646"/>
      <c r="AC186" s="650"/>
      <c r="AD186" s="646"/>
    </row>
    <row r="187" spans="1:30" s="545" customFormat="1" ht="3" customHeight="1">
      <c r="B187" s="641"/>
      <c r="C187" s="641"/>
      <c r="D187" s="641"/>
      <c r="J187" s="661"/>
      <c r="P187" s="644"/>
      <c r="Q187" s="644"/>
      <c r="R187" s="644"/>
      <c r="S187" s="659"/>
      <c r="AC187" s="662"/>
    </row>
    <row r="188" spans="1:30" s="545" customFormat="1">
      <c r="A188" s="676"/>
      <c r="B188" s="641" t="s">
        <v>903</v>
      </c>
      <c r="C188" s="641" t="s">
        <v>904</v>
      </c>
      <c r="D188" s="641" t="str">
        <f>B188&amp;" "&amp;C188</f>
        <v>Long Only Brasil</v>
      </c>
      <c r="E188" s="663" t="s">
        <v>903</v>
      </c>
      <c r="F188" s="663"/>
      <c r="G188" s="663"/>
      <c r="H188" s="663"/>
      <c r="I188" s="663"/>
      <c r="J188" s="664"/>
      <c r="K188" s="663"/>
      <c r="L188" s="663"/>
      <c r="M188" s="663"/>
      <c r="N188" s="663"/>
      <c r="O188" s="663"/>
      <c r="P188" s="665"/>
      <c r="Q188" s="665"/>
      <c r="R188" s="665"/>
      <c r="S188" s="666"/>
      <c r="T188" s="663"/>
      <c r="U188" s="663"/>
      <c r="V188" s="663"/>
      <c r="W188" s="663"/>
      <c r="X188" s="663"/>
      <c r="Y188" s="663"/>
      <c r="Z188" s="663"/>
      <c r="AA188" s="663"/>
      <c r="AB188" s="663"/>
      <c r="AC188" s="667"/>
      <c r="AD188" s="663"/>
    </row>
    <row r="189" spans="1:30">
      <c r="E189" s="651" t="s">
        <v>158</v>
      </c>
      <c r="F189" s="189" t="s">
        <v>1020</v>
      </c>
      <c r="G189" s="189" t="s">
        <v>62</v>
      </c>
      <c r="H189" s="189" t="s">
        <v>1675</v>
      </c>
      <c r="I189" s="652" t="s">
        <v>1675</v>
      </c>
      <c r="J189" s="189" t="s">
        <v>62</v>
      </c>
      <c r="K189" s="189" t="s">
        <v>904</v>
      </c>
      <c r="L189" s="189" t="s">
        <v>81</v>
      </c>
      <c r="M189" s="189">
        <v>3</v>
      </c>
      <c r="N189" s="652">
        <v>2.9350000000000001E-2</v>
      </c>
      <c r="O189" s="652">
        <v>7.4999999999999997E-3</v>
      </c>
      <c r="P189" s="653">
        <v>5000</v>
      </c>
      <c r="Q189" s="653" t="s">
        <v>1785</v>
      </c>
      <c r="R189" s="653">
        <v>544835935.88</v>
      </c>
      <c r="S189" s="654">
        <v>36328</v>
      </c>
      <c r="T189" s="655">
        <v>3.4030528786184178E-3</v>
      </c>
      <c r="U189" s="656">
        <v>4.3991928774416572E-2</v>
      </c>
      <c r="V189" s="655">
        <v>-6.9944204029407042E-2</v>
      </c>
      <c r="W189" s="656">
        <v>-0.68568707439174581</v>
      </c>
      <c r="X189" s="655">
        <v>2.362322496287228E-2</v>
      </c>
      <c r="Y189" s="656">
        <v>0.17913920630149766</v>
      </c>
      <c r="Z189" s="655">
        <v>0.15108691691999154</v>
      </c>
      <c r="AA189" s="656">
        <v>0.85882701637830339</v>
      </c>
      <c r="AB189" s="655">
        <v>0.19728470930678341</v>
      </c>
      <c r="AC189" s="657">
        <v>-0.76136878695467058</v>
      </c>
      <c r="AD189" s="190">
        <v>3168062000103</v>
      </c>
    </row>
    <row r="190" spans="1:30">
      <c r="E190" s="651" t="s">
        <v>1497</v>
      </c>
      <c r="F190" s="189" t="s">
        <v>1020</v>
      </c>
      <c r="G190" s="189" t="s">
        <v>62</v>
      </c>
      <c r="H190" s="189" t="s">
        <v>1675</v>
      </c>
      <c r="I190" s="652" t="s">
        <v>1678</v>
      </c>
      <c r="J190" s="189" t="s">
        <v>62</v>
      </c>
      <c r="K190" s="189" t="s">
        <v>904</v>
      </c>
      <c r="L190" s="189" t="s">
        <v>81</v>
      </c>
      <c r="M190" s="189">
        <v>29</v>
      </c>
      <c r="N190" s="652">
        <v>1.8500000000000003E-2</v>
      </c>
      <c r="O190" s="652">
        <v>5.3333333333333332E-3</v>
      </c>
      <c r="P190" s="653">
        <v>5000</v>
      </c>
      <c r="Q190" s="653" t="s">
        <v>1785</v>
      </c>
      <c r="R190" s="653">
        <v>1495688879.21</v>
      </c>
      <c r="S190" s="654">
        <v>40949</v>
      </c>
      <c r="T190" s="655">
        <v>8.1465230817971301E-2</v>
      </c>
      <c r="U190" s="656">
        <v>1.053116939279112</v>
      </c>
      <c r="V190" s="655">
        <v>7.2723682335522621E-3</v>
      </c>
      <c r="W190" s="656">
        <v>7.1293525563138685E-2</v>
      </c>
      <c r="X190" s="655">
        <v>0.13115566943890888</v>
      </c>
      <c r="Y190" s="656">
        <v>0.9945772671662787</v>
      </c>
      <c r="Z190" s="655">
        <v>0.34129049214655716</v>
      </c>
      <c r="AA190" s="656">
        <v>1.9400057997326621</v>
      </c>
      <c r="AB190" s="655">
        <v>0.1976683044371278</v>
      </c>
      <c r="AC190" s="657">
        <v>-0.35617818763525028</v>
      </c>
      <c r="AD190" s="190">
        <v>10500884000105</v>
      </c>
    </row>
    <row r="191" spans="1:30">
      <c r="E191" s="651" t="s">
        <v>1575</v>
      </c>
      <c r="F191" s="189" t="s">
        <v>1020</v>
      </c>
      <c r="G191" s="189" t="s">
        <v>62</v>
      </c>
      <c r="H191" s="189" t="s">
        <v>1675</v>
      </c>
      <c r="I191" s="652" t="s">
        <v>1675</v>
      </c>
      <c r="J191" s="189" t="s">
        <v>1671</v>
      </c>
      <c r="K191" s="189" t="s">
        <v>904</v>
      </c>
      <c r="L191" s="189" t="s">
        <v>81</v>
      </c>
      <c r="M191" s="189">
        <v>32</v>
      </c>
      <c r="N191" s="652">
        <v>0.02</v>
      </c>
      <c r="O191" s="652">
        <v>5.3333333333333332E-3</v>
      </c>
      <c r="P191" s="653">
        <v>50</v>
      </c>
      <c r="Q191" s="653" t="s">
        <v>1785</v>
      </c>
      <c r="R191" s="653">
        <v>352375886.14999998</v>
      </c>
      <c r="S191" s="654">
        <v>43216</v>
      </c>
      <c r="T191" s="655">
        <v>0.10823270706921639</v>
      </c>
      <c r="U191" s="656">
        <v>1.3991453292915905</v>
      </c>
      <c r="V191" s="655">
        <v>2.9434782763952949E-2</v>
      </c>
      <c r="W191" s="656">
        <v>0.28855929320870971</v>
      </c>
      <c r="X191" s="655">
        <v>1.1491525403099243</v>
      </c>
      <c r="Y191" s="656">
        <v>8.714232468852547</v>
      </c>
      <c r="Z191" s="655">
        <v>1.8022416161822954</v>
      </c>
      <c r="AA191" s="656">
        <v>10.244525611958187</v>
      </c>
      <c r="AB191" s="655">
        <v>0.23719617549934152</v>
      </c>
      <c r="AC191" s="657">
        <v>-0.16909112836886009</v>
      </c>
      <c r="AD191" s="190">
        <v>29177024000100</v>
      </c>
    </row>
    <row r="192" spans="1:30">
      <c r="E192" s="651" t="s">
        <v>1577</v>
      </c>
      <c r="F192" s="189" t="s">
        <v>1020</v>
      </c>
      <c r="G192" s="189" t="s">
        <v>62</v>
      </c>
      <c r="H192" s="189" t="s">
        <v>1675</v>
      </c>
      <c r="I192" s="652" t="s">
        <v>1675</v>
      </c>
      <c r="J192" s="189" t="s">
        <v>62</v>
      </c>
      <c r="K192" s="189" t="s">
        <v>904</v>
      </c>
      <c r="L192" s="189" t="s">
        <v>81</v>
      </c>
      <c r="M192" s="189">
        <v>32</v>
      </c>
      <c r="N192" s="652">
        <v>0.02</v>
      </c>
      <c r="O192" s="652">
        <v>5.3333333333333332E-3</v>
      </c>
      <c r="P192" s="653">
        <v>50</v>
      </c>
      <c r="Q192" s="653" t="s">
        <v>1785</v>
      </c>
      <c r="R192" s="653">
        <v>166381883.96000001</v>
      </c>
      <c r="S192" s="654">
        <v>43214</v>
      </c>
      <c r="T192" s="655">
        <v>6.5893072764172E-2</v>
      </c>
      <c r="U192" s="656">
        <v>0.8518126127225365</v>
      </c>
      <c r="V192" s="655">
        <v>-4.1467529488986465E-2</v>
      </c>
      <c r="W192" s="656">
        <v>-0.4065204454339349</v>
      </c>
      <c r="X192" s="655">
        <v>0.78473043079327742</v>
      </c>
      <c r="Y192" s="656">
        <v>5.9507534112670033</v>
      </c>
      <c r="Z192" s="655">
        <v>1.3465565881379415</v>
      </c>
      <c r="AA192" s="656">
        <v>7.6542641848166255</v>
      </c>
      <c r="AB192" s="655">
        <v>0.25070727134656184</v>
      </c>
      <c r="AC192" s="657">
        <v>-0.43143746333503347</v>
      </c>
      <c r="AD192" s="190">
        <v>29177013000112</v>
      </c>
    </row>
    <row r="193" spans="5:30">
      <c r="E193" s="651" t="s">
        <v>1640</v>
      </c>
      <c r="F193" s="189" t="s">
        <v>1020</v>
      </c>
      <c r="G193" s="189" t="s">
        <v>1775</v>
      </c>
      <c r="H193" s="189" t="s">
        <v>1675</v>
      </c>
      <c r="I193" s="652" t="s">
        <v>1678</v>
      </c>
      <c r="J193" s="189" t="s">
        <v>1671</v>
      </c>
      <c r="K193" s="189" t="s">
        <v>904</v>
      </c>
      <c r="L193" s="189" t="s">
        <v>81</v>
      </c>
      <c r="M193" s="189">
        <v>122</v>
      </c>
      <c r="N193" s="652">
        <v>0</v>
      </c>
      <c r="O193" s="652" t="s">
        <v>62</v>
      </c>
      <c r="P193" s="653" t="s">
        <v>1797</v>
      </c>
      <c r="Q193" s="653" t="s">
        <v>1786</v>
      </c>
      <c r="R193" s="653">
        <v>72542707.579999998</v>
      </c>
      <c r="S193" s="654">
        <v>44725</v>
      </c>
      <c r="T193" s="655" t="s">
        <v>62</v>
      </c>
      <c r="U193" s="656" t="s">
        <v>62</v>
      </c>
      <c r="V193" s="655" t="s">
        <v>62</v>
      </c>
      <c r="W193" s="656" t="s">
        <v>62</v>
      </c>
      <c r="X193" s="655" t="s">
        <v>62</v>
      </c>
      <c r="Y193" s="656" t="s">
        <v>62</v>
      </c>
      <c r="Z193" s="655" t="s">
        <v>62</v>
      </c>
      <c r="AA193" s="656" t="s">
        <v>62</v>
      </c>
      <c r="AB193" s="655" t="s">
        <v>62</v>
      </c>
      <c r="AC193" s="657" t="s">
        <v>62</v>
      </c>
      <c r="AD193" s="190">
        <v>46329524000121</v>
      </c>
    </row>
    <row r="194" spans="5:30">
      <c r="E194" s="651" t="s">
        <v>700</v>
      </c>
      <c r="F194" s="189" t="s">
        <v>1694</v>
      </c>
      <c r="G194" s="189" t="s">
        <v>62</v>
      </c>
      <c r="H194" s="189" t="s">
        <v>1675</v>
      </c>
      <c r="I194" s="652" t="s">
        <v>1678</v>
      </c>
      <c r="J194" s="189" t="s">
        <v>987</v>
      </c>
      <c r="K194" s="189" t="s">
        <v>904</v>
      </c>
      <c r="L194" s="189" t="s">
        <v>81</v>
      </c>
      <c r="M194" s="189">
        <v>17</v>
      </c>
      <c r="N194" s="652">
        <v>1.9E-2</v>
      </c>
      <c r="O194" s="652">
        <v>4.7499999999999999E-3</v>
      </c>
      <c r="P194" s="653">
        <v>1000</v>
      </c>
      <c r="Q194" s="653" t="s">
        <v>1785</v>
      </c>
      <c r="R194" s="653">
        <v>182646736.66</v>
      </c>
      <c r="S194" s="654">
        <v>43461</v>
      </c>
      <c r="T194" s="655">
        <v>4.7265979266756242E-2</v>
      </c>
      <c r="U194" s="656">
        <v>0.6110165394198519</v>
      </c>
      <c r="V194" s="655">
        <v>-3.8525369377606977E-2</v>
      </c>
      <c r="W194" s="656">
        <v>-0.37767743853781371</v>
      </c>
      <c r="X194" s="655">
        <v>0.20267155100642187</v>
      </c>
      <c r="Y194" s="656">
        <v>1.5368951887071018</v>
      </c>
      <c r="Z194" s="655">
        <v>0.24966099363825456</v>
      </c>
      <c r="AA194" s="656">
        <v>1.4191540250035617</v>
      </c>
      <c r="AB194" s="655">
        <v>0.17869329127026584</v>
      </c>
      <c r="AC194" s="657">
        <v>-0.67421960039531925</v>
      </c>
      <c r="AD194" s="190">
        <v>30593403000152</v>
      </c>
    </row>
    <row r="195" spans="5:30">
      <c r="E195" s="651" t="s">
        <v>1367</v>
      </c>
      <c r="F195" s="189" t="s">
        <v>1694</v>
      </c>
      <c r="G195" s="189" t="s">
        <v>62</v>
      </c>
      <c r="H195" s="189" t="s">
        <v>1675</v>
      </c>
      <c r="I195" s="652" t="s">
        <v>1678</v>
      </c>
      <c r="J195" s="189" t="s">
        <v>62</v>
      </c>
      <c r="K195" s="189" t="s">
        <v>904</v>
      </c>
      <c r="L195" s="189" t="s">
        <v>81</v>
      </c>
      <c r="M195" s="189">
        <v>17</v>
      </c>
      <c r="N195" s="652">
        <v>0.02</v>
      </c>
      <c r="O195" s="652">
        <v>4.6666666666666662E-3</v>
      </c>
      <c r="P195" s="653">
        <v>1</v>
      </c>
      <c r="Q195" s="653" t="s">
        <v>1785</v>
      </c>
      <c r="R195" s="653">
        <v>371662772.64999998</v>
      </c>
      <c r="S195" s="654">
        <v>43819</v>
      </c>
      <c r="T195" s="655">
        <v>7.4974283500874872E-2</v>
      </c>
      <c r="U195" s="656">
        <v>0.96920719639902941</v>
      </c>
      <c r="V195" s="655">
        <v>-7.5103513125582055E-2</v>
      </c>
      <c r="W195" s="656">
        <v>-0.73626555489817358</v>
      </c>
      <c r="X195" s="655">
        <v>0.19168700119111537</v>
      </c>
      <c r="Y195" s="656">
        <v>1.4535973519982728</v>
      </c>
      <c r="Z195" s="655" t="s">
        <v>62</v>
      </c>
      <c r="AA195" s="656" t="s">
        <v>62</v>
      </c>
      <c r="AB195" s="655">
        <v>0.20159621067675274</v>
      </c>
      <c r="AC195" s="657">
        <v>-0.76835601775838225</v>
      </c>
      <c r="AD195" s="190">
        <v>35372675000146</v>
      </c>
    </row>
    <row r="196" spans="5:30">
      <c r="E196" s="651" t="s">
        <v>890</v>
      </c>
      <c r="F196" s="189" t="s">
        <v>1694</v>
      </c>
      <c r="G196" s="189" t="s">
        <v>1775</v>
      </c>
      <c r="H196" s="189" t="s">
        <v>1678</v>
      </c>
      <c r="I196" s="652" t="s">
        <v>1678</v>
      </c>
      <c r="J196" s="189" t="s">
        <v>62</v>
      </c>
      <c r="K196" s="189" t="s">
        <v>904</v>
      </c>
      <c r="L196" s="189" t="s">
        <v>81</v>
      </c>
      <c r="M196" s="189">
        <v>29</v>
      </c>
      <c r="N196" s="652">
        <v>1.3000000000000001E-2</v>
      </c>
      <c r="O196" s="652">
        <v>2.1666666666666666E-3</v>
      </c>
      <c r="P196" s="653">
        <v>100000</v>
      </c>
      <c r="Q196" s="653" t="s">
        <v>1786</v>
      </c>
      <c r="R196" s="653">
        <v>52673801.960000001</v>
      </c>
      <c r="S196" s="654">
        <v>39328</v>
      </c>
      <c r="T196" s="655">
        <v>-0.10915616076456736</v>
      </c>
      <c r="U196" s="656">
        <v>-1.4110829954523478</v>
      </c>
      <c r="V196" s="655">
        <v>-0.32057405668003724</v>
      </c>
      <c r="W196" s="656">
        <v>-3.1426976702517195</v>
      </c>
      <c r="X196" s="655">
        <v>-0.26253227238616084</v>
      </c>
      <c r="Y196" s="656">
        <v>-1.9908299132612257</v>
      </c>
      <c r="Z196" s="655">
        <v>-9.4646404712435794E-2</v>
      </c>
      <c r="AA196" s="656">
        <v>-0.5380008476389736</v>
      </c>
      <c r="AB196" s="655">
        <v>0.26248230993890287</v>
      </c>
      <c r="AC196" s="657">
        <v>-1.7106904428391854</v>
      </c>
      <c r="AD196" s="190">
        <v>8940189000104</v>
      </c>
    </row>
    <row r="197" spans="5:30">
      <c r="E197" s="651" t="s">
        <v>1579</v>
      </c>
      <c r="F197" s="189" t="s">
        <v>1694</v>
      </c>
      <c r="G197" s="189" t="s">
        <v>62</v>
      </c>
      <c r="H197" s="189" t="s">
        <v>1675</v>
      </c>
      <c r="I197" s="652" t="s">
        <v>1675</v>
      </c>
      <c r="J197" s="189" t="s">
        <v>1671</v>
      </c>
      <c r="K197" s="189" t="s">
        <v>904</v>
      </c>
      <c r="L197" s="189" t="s">
        <v>81</v>
      </c>
      <c r="M197" s="189">
        <v>32</v>
      </c>
      <c r="N197" s="652">
        <v>0.02</v>
      </c>
      <c r="O197" s="652">
        <v>5.3333333333333332E-3</v>
      </c>
      <c r="P197" s="653">
        <v>50</v>
      </c>
      <c r="Q197" s="653" t="s">
        <v>1785</v>
      </c>
      <c r="R197" s="653">
        <v>252908691.58000001</v>
      </c>
      <c r="S197" s="654">
        <v>43298</v>
      </c>
      <c r="T197" s="655">
        <v>6.2686164008815215E-2</v>
      </c>
      <c r="U197" s="656">
        <v>0.81035627731320137</v>
      </c>
      <c r="V197" s="655">
        <v>-6.0534315190900023E-2</v>
      </c>
      <c r="W197" s="656">
        <v>-0.59343869959696416</v>
      </c>
      <c r="X197" s="655">
        <v>0.91773725006161389</v>
      </c>
      <c r="Y197" s="656">
        <v>6.9593682838707274</v>
      </c>
      <c r="Z197" s="655">
        <v>1.2319401624361705</v>
      </c>
      <c r="AA197" s="656">
        <v>7.0027472638278656</v>
      </c>
      <c r="AB197" s="655">
        <v>0.2314926452748359</v>
      </c>
      <c r="AC197" s="657">
        <v>-0.57399491205192155</v>
      </c>
      <c r="AD197" s="190">
        <v>8968733000126</v>
      </c>
    </row>
    <row r="198" spans="5:30">
      <c r="E198" s="651" t="s">
        <v>54</v>
      </c>
      <c r="F198" s="189" t="s">
        <v>1694</v>
      </c>
      <c r="G198" s="189" t="s">
        <v>1775</v>
      </c>
      <c r="H198" s="189" t="s">
        <v>1675</v>
      </c>
      <c r="I198" s="652" t="s">
        <v>1678</v>
      </c>
      <c r="J198" s="189" t="s">
        <v>1671</v>
      </c>
      <c r="K198" s="189" t="s">
        <v>904</v>
      </c>
      <c r="L198" s="189" t="s">
        <v>81</v>
      </c>
      <c r="M198" s="189">
        <v>32</v>
      </c>
      <c r="N198" s="652">
        <v>1.9E-2</v>
      </c>
      <c r="O198" s="652">
        <v>3.1666666666666666E-3</v>
      </c>
      <c r="P198" s="653">
        <v>5000</v>
      </c>
      <c r="Q198" s="653" t="s">
        <v>1786</v>
      </c>
      <c r="R198" s="653">
        <v>567910066.63999999</v>
      </c>
      <c r="S198" s="654">
        <v>42888</v>
      </c>
      <c r="T198" s="655">
        <v>-5.0968458100829617E-3</v>
      </c>
      <c r="U198" s="656">
        <v>-6.5887920596280236E-2</v>
      </c>
      <c r="V198" s="655">
        <v>-0.2310007851061171</v>
      </c>
      <c r="W198" s="656">
        <v>-2.2645800995178273</v>
      </c>
      <c r="X198" s="655">
        <v>-0.12778272380462874</v>
      </c>
      <c r="Y198" s="656">
        <v>-0.96899960769037374</v>
      </c>
      <c r="Z198" s="655">
        <v>0.16887776287223843</v>
      </c>
      <c r="AA198" s="656">
        <v>0.95995595235431108</v>
      </c>
      <c r="AB198" s="655">
        <v>0.2465411218563105</v>
      </c>
      <c r="AC198" s="657">
        <v>-1.3358664000146074</v>
      </c>
      <c r="AD198" s="190">
        <v>26269603000187</v>
      </c>
    </row>
    <row r="199" spans="5:30">
      <c r="E199" s="651" t="s">
        <v>326</v>
      </c>
      <c r="F199" s="189" t="s">
        <v>1694</v>
      </c>
      <c r="G199" s="189" t="s">
        <v>62</v>
      </c>
      <c r="H199" s="189" t="s">
        <v>1675</v>
      </c>
      <c r="I199" s="652" t="s">
        <v>1678</v>
      </c>
      <c r="J199" s="189" t="s">
        <v>987</v>
      </c>
      <c r="K199" s="189" t="s">
        <v>904</v>
      </c>
      <c r="L199" s="189" t="s">
        <v>81</v>
      </c>
      <c r="M199" s="189">
        <v>32</v>
      </c>
      <c r="N199" s="652">
        <v>0.02</v>
      </c>
      <c r="O199" s="652">
        <v>4.4999999999999997E-3</v>
      </c>
      <c r="P199" s="653">
        <v>10000</v>
      </c>
      <c r="Q199" s="653" t="s">
        <v>1785</v>
      </c>
      <c r="R199" s="653">
        <v>665684292.61000001</v>
      </c>
      <c r="S199" s="654">
        <v>42073</v>
      </c>
      <c r="T199" s="655">
        <v>0.21552859777821887</v>
      </c>
      <c r="U199" s="656">
        <v>2.7861802506455966</v>
      </c>
      <c r="V199" s="655">
        <v>-7.3503415709020525E-2</v>
      </c>
      <c r="W199" s="656">
        <v>-0.72057924991366651</v>
      </c>
      <c r="X199" s="655">
        <v>-8.4533412716444878E-2</v>
      </c>
      <c r="Y199" s="656">
        <v>-0.64103222501504042</v>
      </c>
      <c r="Z199" s="655">
        <v>0.34064458661005426</v>
      </c>
      <c r="AA199" s="656">
        <v>1.9363342632681859</v>
      </c>
      <c r="AB199" s="655">
        <v>0.27224075131937275</v>
      </c>
      <c r="AC199" s="657">
        <v>-0.50119303286451167</v>
      </c>
      <c r="AD199" s="190">
        <v>21917184000129</v>
      </c>
    </row>
    <row r="200" spans="5:30">
      <c r="E200" s="651" t="s">
        <v>211</v>
      </c>
      <c r="F200" s="189" t="s">
        <v>1694</v>
      </c>
      <c r="G200" s="189" t="s">
        <v>1775</v>
      </c>
      <c r="H200" s="189" t="s">
        <v>1675</v>
      </c>
      <c r="I200" s="652" t="s">
        <v>1678</v>
      </c>
      <c r="J200" s="189" t="s">
        <v>62</v>
      </c>
      <c r="K200" s="189" t="s">
        <v>904</v>
      </c>
      <c r="L200" s="189" t="s">
        <v>81</v>
      </c>
      <c r="M200" s="189">
        <v>32</v>
      </c>
      <c r="N200" s="652">
        <v>1.8000000000000002E-2</v>
      </c>
      <c r="O200" s="652" t="s">
        <v>62</v>
      </c>
      <c r="P200" s="653">
        <v>150000</v>
      </c>
      <c r="Q200" s="653" t="s">
        <v>1785</v>
      </c>
      <c r="R200" s="653">
        <v>776566893.41999996</v>
      </c>
      <c r="S200" s="654">
        <v>39637</v>
      </c>
      <c r="T200" s="655">
        <v>-0.13040532884291178</v>
      </c>
      <c r="U200" s="656">
        <v>-1.685775138642801</v>
      </c>
      <c r="V200" s="655">
        <v>-0.35033315901940032</v>
      </c>
      <c r="W200" s="656">
        <v>-3.4344363797382589</v>
      </c>
      <c r="X200" s="655">
        <v>-0.20736963724060431</v>
      </c>
      <c r="Y200" s="656">
        <v>-1.572521630077836</v>
      </c>
      <c r="Z200" s="655">
        <v>-6.6470713024383121E-2</v>
      </c>
      <c r="AA200" s="656">
        <v>-0.37784108185555121</v>
      </c>
      <c r="AB200" s="655">
        <v>0.28344950058232576</v>
      </c>
      <c r="AC200" s="657">
        <v>-1.7217030490215228</v>
      </c>
      <c r="AD200" s="190">
        <v>8323402000139</v>
      </c>
    </row>
    <row r="201" spans="5:30">
      <c r="E201" s="651" t="s">
        <v>401</v>
      </c>
      <c r="F201" s="189" t="s">
        <v>1694</v>
      </c>
      <c r="G201" s="189" t="s">
        <v>62</v>
      </c>
      <c r="H201" s="189" t="s">
        <v>1675</v>
      </c>
      <c r="I201" s="652" t="s">
        <v>1678</v>
      </c>
      <c r="J201" s="189" t="s">
        <v>62</v>
      </c>
      <c r="K201" s="189" t="s">
        <v>904</v>
      </c>
      <c r="L201" s="189" t="s">
        <v>81</v>
      </c>
      <c r="M201" s="189">
        <v>32</v>
      </c>
      <c r="N201" s="652">
        <v>2.6000000000000002E-2</v>
      </c>
      <c r="O201" s="652">
        <v>5.1999999999999998E-3</v>
      </c>
      <c r="P201" s="653">
        <v>100000</v>
      </c>
      <c r="Q201" s="653" t="s">
        <v>1785</v>
      </c>
      <c r="R201" s="653">
        <v>74540441.890000001</v>
      </c>
      <c r="S201" s="654">
        <v>40147</v>
      </c>
      <c r="T201" s="655">
        <v>-3.8411846663696125E-2</v>
      </c>
      <c r="U201" s="656">
        <v>-0.49655743909837974</v>
      </c>
      <c r="V201" s="655">
        <v>-0.19306201039753179</v>
      </c>
      <c r="W201" s="656">
        <v>-1.8926532501537232</v>
      </c>
      <c r="X201" s="655">
        <v>-7.5341292227378287E-2</v>
      </c>
      <c r="Y201" s="656">
        <v>-0.57132670550078568</v>
      </c>
      <c r="Z201" s="655">
        <v>0.10043324414943022</v>
      </c>
      <c r="AA201" s="656">
        <v>0.57089511902427192</v>
      </c>
      <c r="AB201" s="655">
        <v>0.24839376536553978</v>
      </c>
      <c r="AC201" s="657">
        <v>-1.1303733076942106</v>
      </c>
      <c r="AD201" s="190">
        <v>11228311000129</v>
      </c>
    </row>
    <row r="202" spans="5:30">
      <c r="E202" s="651" t="s">
        <v>1661</v>
      </c>
      <c r="F202" s="189" t="s">
        <v>1694</v>
      </c>
      <c r="G202" s="189" t="s">
        <v>1775</v>
      </c>
      <c r="H202" s="189" t="s">
        <v>1675</v>
      </c>
      <c r="I202" s="652" t="s">
        <v>1678</v>
      </c>
      <c r="J202" s="189" t="s">
        <v>62</v>
      </c>
      <c r="K202" s="189" t="s">
        <v>904</v>
      </c>
      <c r="L202" s="189" t="s">
        <v>81</v>
      </c>
      <c r="M202" s="189">
        <v>32</v>
      </c>
      <c r="N202" s="652">
        <v>6.9999999999999993E-3</v>
      </c>
      <c r="O202" s="652">
        <v>3.16666E-3</v>
      </c>
      <c r="P202" s="653">
        <v>5000</v>
      </c>
      <c r="Q202" s="653" t="s">
        <v>1785</v>
      </c>
      <c r="R202" s="653">
        <v>54433241.340000004</v>
      </c>
      <c r="S202" s="654">
        <v>41096</v>
      </c>
      <c r="T202" s="655">
        <v>6.2562340585780696E-2</v>
      </c>
      <c r="U202" s="656">
        <v>0.80875558775560907</v>
      </c>
      <c r="V202" s="655">
        <v>-5.1579813106600647E-2</v>
      </c>
      <c r="W202" s="656">
        <v>-0.50565463768617935</v>
      </c>
      <c r="X202" s="655">
        <v>0.13137423262823833</v>
      </c>
      <c r="Y202" s="656">
        <v>0.99623467153527312</v>
      </c>
      <c r="Z202" s="655">
        <v>0.14444430236263184</v>
      </c>
      <c r="AA202" s="656">
        <v>0.82106824177659954</v>
      </c>
      <c r="AB202" s="655">
        <v>0.21827220199051484</v>
      </c>
      <c r="AC202" s="657">
        <v>-0.57868074454294172</v>
      </c>
      <c r="AD202" s="190">
        <v>15334585000153</v>
      </c>
    </row>
    <row r="203" spans="5:30">
      <c r="E203" s="651" t="s">
        <v>737</v>
      </c>
      <c r="F203" s="189" t="s">
        <v>1694</v>
      </c>
      <c r="G203" s="189" t="s">
        <v>62</v>
      </c>
      <c r="H203" s="189" t="s">
        <v>1675</v>
      </c>
      <c r="I203" s="652" t="s">
        <v>1678</v>
      </c>
      <c r="J203" s="189" t="s">
        <v>1671</v>
      </c>
      <c r="K203" s="189" t="s">
        <v>904</v>
      </c>
      <c r="L203" s="189" t="s">
        <v>81</v>
      </c>
      <c r="M203" s="189">
        <v>33</v>
      </c>
      <c r="N203" s="652">
        <v>0.02</v>
      </c>
      <c r="O203" s="652">
        <v>5.3340000000000002E-3</v>
      </c>
      <c r="P203" s="653">
        <v>500</v>
      </c>
      <c r="Q203" s="653" t="s">
        <v>1785</v>
      </c>
      <c r="R203" s="653">
        <v>25457492.18</v>
      </c>
      <c r="S203" s="654">
        <v>41556</v>
      </c>
      <c r="T203" s="655">
        <v>-4.7230542944467491E-2</v>
      </c>
      <c r="U203" s="656">
        <v>-0.61055844716511543</v>
      </c>
      <c r="V203" s="655">
        <v>-0.21794834665596818</v>
      </c>
      <c r="W203" s="656">
        <v>-2.1366225588072618</v>
      </c>
      <c r="X203" s="655">
        <v>-0.12212843640272719</v>
      </c>
      <c r="Y203" s="656">
        <v>-0.92612211916079556</v>
      </c>
      <c r="Z203" s="655">
        <v>-3.3098717842083403E-2</v>
      </c>
      <c r="AA203" s="656">
        <v>-0.18814384243022778</v>
      </c>
      <c r="AB203" s="655">
        <v>0.22846084709932138</v>
      </c>
      <c r="AC203" s="657">
        <v>-1.3865575459137727</v>
      </c>
      <c r="AD203" s="190">
        <v>11741429000156</v>
      </c>
    </row>
    <row r="204" spans="5:30">
      <c r="E204" s="651" t="s">
        <v>644</v>
      </c>
      <c r="F204" s="189" t="s">
        <v>1694</v>
      </c>
      <c r="G204" s="189" t="s">
        <v>62</v>
      </c>
      <c r="H204" s="189" t="s">
        <v>1678</v>
      </c>
      <c r="I204" s="652" t="s">
        <v>1675</v>
      </c>
      <c r="J204" s="189" t="s">
        <v>62</v>
      </c>
      <c r="K204" s="189" t="s">
        <v>904</v>
      </c>
      <c r="L204" s="189" t="s">
        <v>81</v>
      </c>
      <c r="M204" s="189">
        <v>33</v>
      </c>
      <c r="N204" s="652">
        <v>0.02</v>
      </c>
      <c r="O204" s="652">
        <v>3.7499999999999999E-3</v>
      </c>
      <c r="P204" s="653">
        <v>1000</v>
      </c>
      <c r="Q204" s="653" t="s">
        <v>1785</v>
      </c>
      <c r="R204" s="653">
        <v>431962180.27999997</v>
      </c>
      <c r="S204" s="654">
        <v>42220</v>
      </c>
      <c r="T204" s="655">
        <v>0.16624084558967711</v>
      </c>
      <c r="U204" s="656">
        <v>2.1490278580534188</v>
      </c>
      <c r="V204" s="655">
        <v>0.16237851680962967</v>
      </c>
      <c r="W204" s="656">
        <v>1.5918524155118587</v>
      </c>
      <c r="X204" s="655">
        <v>0.48037917004023045</v>
      </c>
      <c r="Y204" s="656">
        <v>3.6428025123592573</v>
      </c>
      <c r="Z204" s="655">
        <v>0.85776693320908204</v>
      </c>
      <c r="AA204" s="656">
        <v>4.8758253263320652</v>
      </c>
      <c r="AB204" s="655">
        <v>0.19662273178272718</v>
      </c>
      <c r="AC204" s="657">
        <v>0.36922880351667298</v>
      </c>
      <c r="AD204" s="190">
        <v>22232927000190</v>
      </c>
    </row>
    <row r="205" spans="5:30">
      <c r="E205" s="651" t="s">
        <v>1627</v>
      </c>
      <c r="F205" s="189" t="s">
        <v>1694</v>
      </c>
      <c r="G205" s="189" t="s">
        <v>62</v>
      </c>
      <c r="H205" s="189" t="s">
        <v>1675</v>
      </c>
      <c r="I205" s="652" t="s">
        <v>1678</v>
      </c>
      <c r="J205" s="189" t="s">
        <v>1671</v>
      </c>
      <c r="K205" s="189" t="s">
        <v>904</v>
      </c>
      <c r="L205" s="189" t="s">
        <v>81</v>
      </c>
      <c r="M205" s="189">
        <v>47</v>
      </c>
      <c r="N205" s="652">
        <v>0.01</v>
      </c>
      <c r="O205" s="652">
        <v>4.5000000000000005E-3</v>
      </c>
      <c r="P205" s="653">
        <v>300000</v>
      </c>
      <c r="Q205" s="653" t="s">
        <v>1786</v>
      </c>
      <c r="R205" s="653">
        <v>40015932.350000001</v>
      </c>
      <c r="S205" s="654">
        <v>44375</v>
      </c>
      <c r="T205" s="655">
        <v>-9.1387952338244816E-2</v>
      </c>
      <c r="U205" s="656">
        <v>-1.1813898971020484</v>
      </c>
      <c r="V205" s="655">
        <v>-0.25749992953947098</v>
      </c>
      <c r="W205" s="656">
        <v>-2.5243603210891723</v>
      </c>
      <c r="X205" s="655" t="s">
        <v>62</v>
      </c>
      <c r="Y205" s="656" t="s">
        <v>62</v>
      </c>
      <c r="Z205" s="655" t="s">
        <v>62</v>
      </c>
      <c r="AA205" s="656" t="s">
        <v>62</v>
      </c>
      <c r="AB205" s="655">
        <v>0.23014981663002376</v>
      </c>
      <c r="AC205" s="657">
        <v>-1.6002365126511835</v>
      </c>
      <c r="AD205" s="190">
        <v>41681126000156</v>
      </c>
    </row>
    <row r="206" spans="5:30">
      <c r="E206" s="651" t="s">
        <v>319</v>
      </c>
      <c r="F206" s="189" t="s">
        <v>1694</v>
      </c>
      <c r="G206" s="189" t="s">
        <v>62</v>
      </c>
      <c r="H206" s="189" t="s">
        <v>1675</v>
      </c>
      <c r="I206" s="652" t="s">
        <v>1675</v>
      </c>
      <c r="J206" s="189" t="s">
        <v>62</v>
      </c>
      <c r="K206" s="189" t="s">
        <v>904</v>
      </c>
      <c r="L206" s="189" t="s">
        <v>81</v>
      </c>
      <c r="M206" s="189">
        <v>59</v>
      </c>
      <c r="N206" s="652">
        <v>0.02</v>
      </c>
      <c r="O206" s="652">
        <v>5.0000000000000001E-3</v>
      </c>
      <c r="P206" s="653">
        <v>300000</v>
      </c>
      <c r="Q206" s="653" t="s">
        <v>1785</v>
      </c>
      <c r="R206" s="653">
        <v>150791574.03999999</v>
      </c>
      <c r="S206" s="654">
        <v>34851</v>
      </c>
      <c r="T206" s="655">
        <v>-9.0972963308520227E-2</v>
      </c>
      <c r="U206" s="656">
        <v>-1.1760252529166721</v>
      </c>
      <c r="V206" s="655">
        <v>-0.25819083415360999</v>
      </c>
      <c r="W206" s="656">
        <v>-2.5311334965098773</v>
      </c>
      <c r="X206" s="655">
        <v>-0.22416757460262215</v>
      </c>
      <c r="Y206" s="656">
        <v>-1.6999034406165556</v>
      </c>
      <c r="Z206" s="655">
        <v>-0.14484386717636633</v>
      </c>
      <c r="AA206" s="656">
        <v>-0.82333949771208903</v>
      </c>
      <c r="AB206" s="655">
        <v>0.29138496106766826</v>
      </c>
      <c r="AC206" s="657">
        <v>-1.2127908638453431</v>
      </c>
      <c r="AD206" s="190">
        <v>601692000123</v>
      </c>
    </row>
    <row r="207" spans="5:30">
      <c r="E207" s="651" t="s">
        <v>78</v>
      </c>
      <c r="F207" s="189" t="s">
        <v>1694</v>
      </c>
      <c r="G207" s="189" t="s">
        <v>1775</v>
      </c>
      <c r="H207" s="189" t="s">
        <v>1675</v>
      </c>
      <c r="I207" s="652" t="s">
        <v>1678</v>
      </c>
      <c r="J207" s="189" t="s">
        <v>1671</v>
      </c>
      <c r="K207" s="189" t="s">
        <v>904</v>
      </c>
      <c r="L207" s="189" t="s">
        <v>81</v>
      </c>
      <c r="M207" s="189">
        <v>62</v>
      </c>
      <c r="N207" s="652">
        <v>0</v>
      </c>
      <c r="O207" s="652">
        <v>2.2839506172839504E-3</v>
      </c>
      <c r="P207" s="653">
        <v>10000</v>
      </c>
      <c r="Q207" s="653" t="s">
        <v>1786</v>
      </c>
      <c r="R207" s="653">
        <v>325036116.47000003</v>
      </c>
      <c r="S207" s="654">
        <v>43725</v>
      </c>
      <c r="T207" s="655">
        <v>-5.7841895190463344E-2</v>
      </c>
      <c r="U207" s="656">
        <v>-0.7477334687873517</v>
      </c>
      <c r="V207" s="655">
        <v>-0.27710168408410962</v>
      </c>
      <c r="W207" s="656">
        <v>-2.7165230587051075</v>
      </c>
      <c r="X207" s="655">
        <v>-0.21405088885937384</v>
      </c>
      <c r="Y207" s="656">
        <v>-1.6231867748228086</v>
      </c>
      <c r="Z207" s="655" t="s">
        <v>62</v>
      </c>
      <c r="AA207" s="656" t="s">
        <v>62</v>
      </c>
      <c r="AB207" s="655">
        <v>0.25424376767240997</v>
      </c>
      <c r="AC207" s="657">
        <v>-1.5307758206907245</v>
      </c>
      <c r="AD207" s="190">
        <v>34581406000127</v>
      </c>
    </row>
    <row r="208" spans="5:30">
      <c r="E208" s="651" t="s">
        <v>1235</v>
      </c>
      <c r="F208" s="189" t="s">
        <v>1694</v>
      </c>
      <c r="G208" s="189" t="s">
        <v>62</v>
      </c>
      <c r="H208" s="189" t="s">
        <v>1675</v>
      </c>
      <c r="I208" s="652" t="s">
        <v>1678</v>
      </c>
      <c r="J208" s="189" t="s">
        <v>1671</v>
      </c>
      <c r="K208" s="189" t="s">
        <v>904</v>
      </c>
      <c r="L208" s="189" t="s">
        <v>81</v>
      </c>
      <c r="M208" s="189">
        <v>62</v>
      </c>
      <c r="N208" s="652">
        <v>0</v>
      </c>
      <c r="O208" s="652">
        <v>5.3333333333333332E-3</v>
      </c>
      <c r="P208" s="653">
        <v>5000</v>
      </c>
      <c r="Q208" s="653" t="s">
        <v>1785</v>
      </c>
      <c r="R208" s="653">
        <v>75416027.230000004</v>
      </c>
      <c r="S208" s="654">
        <v>42982</v>
      </c>
      <c r="T208" s="655">
        <v>-8.5951894053384437E-2</v>
      </c>
      <c r="U208" s="656">
        <v>-1.1111169106363656</v>
      </c>
      <c r="V208" s="655">
        <v>-0.3248826344876321</v>
      </c>
      <c r="W208" s="656">
        <v>-3.1849361395098272</v>
      </c>
      <c r="X208" s="655">
        <v>-0.27866411026554894</v>
      </c>
      <c r="Y208" s="656">
        <v>-2.1131605704191658</v>
      </c>
      <c r="Z208" s="655">
        <v>-9.6214559622065932E-2</v>
      </c>
      <c r="AA208" s="656">
        <v>-0.54691474852272659</v>
      </c>
      <c r="AB208" s="655">
        <v>0.26094978121617562</v>
      </c>
      <c r="AC208" s="657">
        <v>-1.7463940233891491</v>
      </c>
      <c r="AD208" s="190">
        <v>27717327000135</v>
      </c>
    </row>
    <row r="209" spans="1:30">
      <c r="E209" s="651" t="s">
        <v>1753</v>
      </c>
      <c r="F209" s="189" t="s">
        <v>1694</v>
      </c>
      <c r="G209" s="189"/>
      <c r="H209" s="189" t="s">
        <v>970</v>
      </c>
      <c r="I209" s="652" t="s">
        <v>62</v>
      </c>
      <c r="J209" s="189" t="s">
        <v>970</v>
      </c>
      <c r="K209" s="189" t="s">
        <v>904</v>
      </c>
      <c r="L209" s="189" t="s">
        <v>81</v>
      </c>
      <c r="M209" s="189">
        <v>2</v>
      </c>
      <c r="N209" s="652">
        <v>3.0000000000000001E-3</v>
      </c>
      <c r="O209" s="652">
        <v>2.5000000000000001E-3</v>
      </c>
      <c r="P209" s="653" t="s">
        <v>62</v>
      </c>
      <c r="Q209" s="653" t="s">
        <v>1785</v>
      </c>
      <c r="R209" s="653">
        <v>15220000000</v>
      </c>
      <c r="S209" s="654">
        <v>39784</v>
      </c>
      <c r="T209" s="655" t="s">
        <v>62</v>
      </c>
      <c r="U209" s="656" t="s">
        <v>62</v>
      </c>
      <c r="V209" s="655" t="s">
        <v>62</v>
      </c>
      <c r="W209" s="656" t="s">
        <v>62</v>
      </c>
      <c r="X209" s="655" t="s">
        <v>62</v>
      </c>
      <c r="Y209" s="656" t="s">
        <v>62</v>
      </c>
      <c r="Z209" s="655" t="s">
        <v>62</v>
      </c>
      <c r="AA209" s="656" t="s">
        <v>62</v>
      </c>
      <c r="AB209" s="655" t="s">
        <v>62</v>
      </c>
      <c r="AC209" s="657" t="s">
        <v>62</v>
      </c>
      <c r="AD209" s="190" t="s">
        <v>62</v>
      </c>
    </row>
    <row r="210" spans="1:30">
      <c r="E210" s="651" t="s">
        <v>1830</v>
      </c>
      <c r="F210" s="189" t="s">
        <v>1020</v>
      </c>
      <c r="G210" s="189"/>
      <c r="H210" s="189" t="s">
        <v>62</v>
      </c>
      <c r="I210" s="652" t="s">
        <v>62</v>
      </c>
      <c r="J210" s="189" t="s">
        <v>62</v>
      </c>
      <c r="K210" s="189" t="s">
        <v>904</v>
      </c>
      <c r="L210" s="189" t="s">
        <v>81</v>
      </c>
      <c r="M210" s="189">
        <v>2</v>
      </c>
      <c r="N210" s="652" t="s">
        <v>62</v>
      </c>
      <c r="O210" s="652">
        <v>5.0000000000000001E-3</v>
      </c>
      <c r="P210" s="653" t="s">
        <v>62</v>
      </c>
      <c r="Q210" s="653" t="s">
        <v>1785</v>
      </c>
      <c r="R210" s="653" t="s">
        <v>62</v>
      </c>
      <c r="S210" s="654" t="s">
        <v>62</v>
      </c>
      <c r="T210" s="655" t="s">
        <v>62</v>
      </c>
      <c r="U210" s="656" t="s">
        <v>62</v>
      </c>
      <c r="V210" s="655" t="s">
        <v>62</v>
      </c>
      <c r="W210" s="656" t="s">
        <v>62</v>
      </c>
      <c r="X210" s="655" t="s">
        <v>62</v>
      </c>
      <c r="Y210" s="656" t="s">
        <v>62</v>
      </c>
      <c r="Z210" s="655" t="s">
        <v>62</v>
      </c>
      <c r="AA210" s="656" t="s">
        <v>62</v>
      </c>
      <c r="AB210" s="655" t="s">
        <v>62</v>
      </c>
      <c r="AC210" s="657" t="s">
        <v>62</v>
      </c>
      <c r="AD210" s="190" t="s">
        <v>62</v>
      </c>
    </row>
    <row r="211" spans="1:30" ht="5.25" customHeight="1">
      <c r="E211" s="658" t="s">
        <v>1750</v>
      </c>
      <c r="P211" s="668"/>
      <c r="Q211" s="668"/>
      <c r="R211" s="668"/>
      <c r="S211" s="669"/>
      <c r="AC211" s="670"/>
    </row>
    <row r="212" spans="1:30" s="545" customFormat="1">
      <c r="A212" s="676"/>
      <c r="B212" s="641" t="s">
        <v>910</v>
      </c>
      <c r="C212" s="641" t="s">
        <v>62</v>
      </c>
      <c r="D212" s="641" t="str">
        <f>B212&amp;" "&amp;C212</f>
        <v>Long Bias -</v>
      </c>
      <c r="E212" s="663" t="s">
        <v>910</v>
      </c>
      <c r="F212" s="663"/>
      <c r="G212" s="663"/>
      <c r="H212" s="663"/>
      <c r="I212" s="663"/>
      <c r="J212" s="664"/>
      <c r="K212" s="663"/>
      <c r="L212" s="663"/>
      <c r="M212" s="663"/>
      <c r="N212" s="663"/>
      <c r="O212" s="663"/>
      <c r="P212" s="665"/>
      <c r="Q212" s="665"/>
      <c r="R212" s="665"/>
      <c r="S212" s="666"/>
      <c r="T212" s="663"/>
      <c r="U212" s="663"/>
      <c r="V212" s="663"/>
      <c r="W212" s="663"/>
      <c r="X212" s="663"/>
      <c r="Y212" s="663"/>
      <c r="Z212" s="663"/>
      <c r="AA212" s="663"/>
      <c r="AB212" s="663"/>
      <c r="AC212" s="667"/>
      <c r="AD212" s="663"/>
    </row>
    <row r="213" spans="1:30">
      <c r="E213" s="651" t="s">
        <v>943</v>
      </c>
      <c r="F213" s="189" t="s">
        <v>1020</v>
      </c>
      <c r="G213" s="189" t="s">
        <v>62</v>
      </c>
      <c r="H213" s="189" t="s">
        <v>1675</v>
      </c>
      <c r="I213" s="652" t="s">
        <v>1678</v>
      </c>
      <c r="J213" s="189" t="s">
        <v>987</v>
      </c>
      <c r="K213" s="189" t="s">
        <v>904</v>
      </c>
      <c r="L213" s="189" t="s">
        <v>81</v>
      </c>
      <c r="M213" s="189">
        <v>10</v>
      </c>
      <c r="N213" s="652">
        <v>1.4999999999999999E-2</v>
      </c>
      <c r="O213" s="652">
        <v>4.0000000000000001E-3</v>
      </c>
      <c r="P213" s="653">
        <v>1000</v>
      </c>
      <c r="Q213" s="653" t="s">
        <v>1785</v>
      </c>
      <c r="R213" s="653">
        <v>54984706.829999998</v>
      </c>
      <c r="S213" s="654">
        <v>43003</v>
      </c>
      <c r="T213" s="655">
        <v>-2.124278245270228E-2</v>
      </c>
      <c r="U213" s="656">
        <v>-0.27460959496142201</v>
      </c>
      <c r="V213" s="655">
        <v>-2.625511244208889E-2</v>
      </c>
      <c r="W213" s="656">
        <v>-0.25738789207856649</v>
      </c>
      <c r="X213" s="655">
        <v>0.12199126537318827</v>
      </c>
      <c r="Y213" s="656">
        <v>0.92508192632523734</v>
      </c>
      <c r="Z213" s="655">
        <v>0.47862135858837784</v>
      </c>
      <c r="AA213" s="656">
        <v>2.7206389656429399</v>
      </c>
      <c r="AB213" s="655">
        <v>0.15989963080834707</v>
      </c>
      <c r="AC213" s="657">
        <v>-0.69406412793587258</v>
      </c>
      <c r="AD213" s="190">
        <v>28470590000135</v>
      </c>
    </row>
    <row r="214" spans="1:30">
      <c r="E214" s="651" t="s">
        <v>942</v>
      </c>
      <c r="F214" s="189" t="s">
        <v>1020</v>
      </c>
      <c r="G214" s="189" t="s">
        <v>62</v>
      </c>
      <c r="H214" s="189" t="s">
        <v>1675</v>
      </c>
      <c r="I214" s="652" t="s">
        <v>1678</v>
      </c>
      <c r="J214" s="189" t="s">
        <v>987</v>
      </c>
      <c r="K214" s="189" t="s">
        <v>904</v>
      </c>
      <c r="L214" s="189" t="s">
        <v>81</v>
      </c>
      <c r="M214" s="189">
        <v>32</v>
      </c>
      <c r="N214" s="652">
        <v>1.9E-2</v>
      </c>
      <c r="O214" s="652">
        <v>4.7499999999999999E-3</v>
      </c>
      <c r="P214" s="653">
        <v>50000</v>
      </c>
      <c r="Q214" s="653" t="s">
        <v>1786</v>
      </c>
      <c r="R214" s="653">
        <v>743709167.04999995</v>
      </c>
      <c r="S214" s="654">
        <v>43461</v>
      </c>
      <c r="T214" s="655">
        <v>0.15924514614955787</v>
      </c>
      <c r="U214" s="656">
        <v>2.0585930859608101</v>
      </c>
      <c r="V214" s="655">
        <v>0.15461018483594602</v>
      </c>
      <c r="W214" s="656">
        <v>1.5156967869239706</v>
      </c>
      <c r="X214" s="655">
        <v>0.36953838329088629</v>
      </c>
      <c r="Y214" s="656">
        <v>2.8022766910407082</v>
      </c>
      <c r="Z214" s="655">
        <v>0.67756588679432128</v>
      </c>
      <c r="AA214" s="656">
        <v>3.8515041594464403</v>
      </c>
      <c r="AB214" s="655">
        <v>0.16461533049601917</v>
      </c>
      <c r="AC214" s="657">
        <v>0.36547124018733934</v>
      </c>
      <c r="AD214" s="190">
        <v>32073525000143</v>
      </c>
    </row>
    <row r="215" spans="1:30">
      <c r="E215" s="651" t="s">
        <v>275</v>
      </c>
      <c r="F215" s="189" t="s">
        <v>1020</v>
      </c>
      <c r="G215" s="189" t="s">
        <v>62</v>
      </c>
      <c r="H215" s="189" t="s">
        <v>1675</v>
      </c>
      <c r="I215" s="652" t="s">
        <v>1678</v>
      </c>
      <c r="J215" s="189" t="s">
        <v>987</v>
      </c>
      <c r="K215" s="189" t="s">
        <v>904</v>
      </c>
      <c r="L215" s="189" t="s">
        <v>81</v>
      </c>
      <c r="M215" s="189">
        <v>32</v>
      </c>
      <c r="N215" s="652">
        <v>0</v>
      </c>
      <c r="O215" s="652">
        <v>4.0000000000000001E-3</v>
      </c>
      <c r="P215" s="653">
        <v>5000</v>
      </c>
      <c r="Q215" s="653" t="s">
        <v>1786</v>
      </c>
      <c r="R215" s="653">
        <v>389845488.12</v>
      </c>
      <c r="S215" s="654">
        <v>44349</v>
      </c>
      <c r="T215" s="655">
        <v>5.4109452756681664E-2</v>
      </c>
      <c r="U215" s="656">
        <v>0.6994834569426357</v>
      </c>
      <c r="V215" s="655">
        <v>-1.0745578445324089E-2</v>
      </c>
      <c r="W215" s="656">
        <v>-0.10534259913406785</v>
      </c>
      <c r="X215" s="655" t="s">
        <v>62</v>
      </c>
      <c r="Y215" s="656" t="s">
        <v>62</v>
      </c>
      <c r="Z215" s="655" t="s">
        <v>62</v>
      </c>
      <c r="AA215" s="656" t="s">
        <v>62</v>
      </c>
      <c r="AB215" s="655">
        <v>0.11034693775672084</v>
      </c>
      <c r="AC215" s="657">
        <v>-0.9233229983727782</v>
      </c>
      <c r="AD215" s="190">
        <v>41907541000185</v>
      </c>
    </row>
    <row r="216" spans="1:30">
      <c r="E216" s="651" t="s">
        <v>1431</v>
      </c>
      <c r="F216" s="189" t="s">
        <v>1020</v>
      </c>
      <c r="G216" s="189" t="s">
        <v>1775</v>
      </c>
      <c r="H216" s="189" t="s">
        <v>1675</v>
      </c>
      <c r="I216" s="652" t="s">
        <v>1678</v>
      </c>
      <c r="J216" s="189" t="s">
        <v>987</v>
      </c>
      <c r="K216" s="189" t="s">
        <v>904</v>
      </c>
      <c r="L216" s="189" t="s">
        <v>81</v>
      </c>
      <c r="M216" s="189">
        <v>32</v>
      </c>
      <c r="N216" s="652">
        <v>1.8000000000000002E-2</v>
      </c>
      <c r="O216" s="652">
        <v>3.5999999999999995E-3</v>
      </c>
      <c r="P216" s="653" t="s">
        <v>1797</v>
      </c>
      <c r="Q216" s="653" t="s">
        <v>1786</v>
      </c>
      <c r="R216" s="653">
        <v>337706043.41000003</v>
      </c>
      <c r="S216" s="654">
        <v>44225</v>
      </c>
      <c r="T216" s="655">
        <v>0.20053524105069087</v>
      </c>
      <c r="U216" s="656">
        <v>2.5923582018049651</v>
      </c>
      <c r="V216" s="655">
        <v>4.6820803872954064E-2</v>
      </c>
      <c r="W216" s="656">
        <v>0.45900043432930837</v>
      </c>
      <c r="X216" s="655" t="s">
        <v>62</v>
      </c>
      <c r="Y216" s="656" t="s">
        <v>62</v>
      </c>
      <c r="Z216" s="655" t="s">
        <v>62</v>
      </c>
      <c r="AA216" s="656" t="s">
        <v>62</v>
      </c>
      <c r="AB216" s="655">
        <v>0.16240664957611842</v>
      </c>
      <c r="AC216" s="657">
        <v>-0.23547296773281978</v>
      </c>
      <c r="AD216" s="190">
        <v>37467515000106</v>
      </c>
    </row>
    <row r="217" spans="1:30">
      <c r="E217" s="651" t="s">
        <v>814</v>
      </c>
      <c r="F217" s="189" t="s">
        <v>1020</v>
      </c>
      <c r="G217" s="189" t="s">
        <v>62</v>
      </c>
      <c r="H217" s="189" t="s">
        <v>1675</v>
      </c>
      <c r="I217" s="652" t="s">
        <v>1678</v>
      </c>
      <c r="J217" s="189" t="s">
        <v>62</v>
      </c>
      <c r="K217" s="189" t="s">
        <v>904</v>
      </c>
      <c r="L217" s="189" t="s">
        <v>81</v>
      </c>
      <c r="M217" s="189">
        <v>32</v>
      </c>
      <c r="N217" s="652">
        <v>1.9E-2</v>
      </c>
      <c r="O217" s="652">
        <v>5.0672999999999994E-3</v>
      </c>
      <c r="P217" s="653">
        <v>25000</v>
      </c>
      <c r="Q217" s="653" t="s">
        <v>1786</v>
      </c>
      <c r="R217" s="653">
        <v>50415599.880000003</v>
      </c>
      <c r="S217" s="654">
        <v>44316</v>
      </c>
      <c r="T217" s="655">
        <v>0.17188220886885985</v>
      </c>
      <c r="U217" s="656">
        <v>2.2219548622524163</v>
      </c>
      <c r="V217" s="655">
        <v>9.2075561739139999E-2</v>
      </c>
      <c r="W217" s="656">
        <v>0.90264838134898573</v>
      </c>
      <c r="X217" s="655" t="s">
        <v>62</v>
      </c>
      <c r="Y217" s="656" t="s">
        <v>62</v>
      </c>
      <c r="Z217" s="655" t="s">
        <v>62</v>
      </c>
      <c r="AA217" s="656" t="s">
        <v>62</v>
      </c>
      <c r="AB217" s="655">
        <v>0.15674486255354012</v>
      </c>
      <c r="AC217" s="657">
        <v>2.044670799141652E-2</v>
      </c>
      <c r="AD217" s="190">
        <v>37495383000126</v>
      </c>
    </row>
    <row r="218" spans="1:30">
      <c r="E218" s="651" t="s">
        <v>51</v>
      </c>
      <c r="F218" s="189" t="s">
        <v>1020</v>
      </c>
      <c r="G218" s="189" t="s">
        <v>62</v>
      </c>
      <c r="H218" s="189" t="s">
        <v>1675</v>
      </c>
      <c r="I218" s="652" t="s">
        <v>1678</v>
      </c>
      <c r="J218" s="189" t="s">
        <v>987</v>
      </c>
      <c r="K218" s="189" t="s">
        <v>904</v>
      </c>
      <c r="L218" s="189" t="s">
        <v>81</v>
      </c>
      <c r="M218" s="189">
        <v>33</v>
      </c>
      <c r="N218" s="652">
        <v>1.9E-2</v>
      </c>
      <c r="O218" s="652">
        <v>4.7499999999999999E-3</v>
      </c>
      <c r="P218" s="653">
        <v>1000</v>
      </c>
      <c r="Q218" s="653" t="s">
        <v>1786</v>
      </c>
      <c r="R218" s="653">
        <v>64636313.359999999</v>
      </c>
      <c r="S218" s="654">
        <v>43188</v>
      </c>
      <c r="T218" s="655">
        <v>0.12104194831063597</v>
      </c>
      <c r="U218" s="656">
        <v>1.5647328909446501</v>
      </c>
      <c r="V218" s="655">
        <v>1.5052931953757565E-2</v>
      </c>
      <c r="W218" s="656">
        <v>0.14756906616666166</v>
      </c>
      <c r="X218" s="655">
        <v>0.1897920727892275</v>
      </c>
      <c r="Y218" s="656">
        <v>1.4392277656930215</v>
      </c>
      <c r="Z218" s="655">
        <v>0.43481787180532061</v>
      </c>
      <c r="AA218" s="656">
        <v>2.4716457461917742</v>
      </c>
      <c r="AB218" s="655">
        <v>0.12572524380148822</v>
      </c>
      <c r="AC218" s="657">
        <v>-0.59118830637135467</v>
      </c>
      <c r="AD218" s="190">
        <v>28581159000166</v>
      </c>
    </row>
    <row r="219" spans="1:30">
      <c r="E219" s="651" t="s">
        <v>587</v>
      </c>
      <c r="F219" s="189" t="s">
        <v>1020</v>
      </c>
      <c r="G219" s="189" t="s">
        <v>62</v>
      </c>
      <c r="H219" s="189" t="s">
        <v>1675</v>
      </c>
      <c r="I219" s="652" t="s">
        <v>1678</v>
      </c>
      <c r="J219" s="189" t="s">
        <v>62</v>
      </c>
      <c r="K219" s="189" t="s">
        <v>904</v>
      </c>
      <c r="L219" s="189" t="s">
        <v>81</v>
      </c>
      <c r="M219" s="189">
        <v>61</v>
      </c>
      <c r="N219" s="652">
        <v>0</v>
      </c>
      <c r="O219" s="652">
        <v>7.9333333333333339E-3</v>
      </c>
      <c r="P219" s="653">
        <v>500</v>
      </c>
      <c r="Q219" s="653" t="s">
        <v>1786</v>
      </c>
      <c r="R219" s="653">
        <v>4517832.66</v>
      </c>
      <c r="S219" s="654">
        <v>43521</v>
      </c>
      <c r="T219" s="655">
        <v>0.18456871064082048</v>
      </c>
      <c r="U219" s="656">
        <v>2.3859557468273227</v>
      </c>
      <c r="V219" s="655">
        <v>1.7598963029162862E-2</v>
      </c>
      <c r="W219" s="656">
        <v>0.17252868395959758</v>
      </c>
      <c r="X219" s="655">
        <v>0.23879729405501138</v>
      </c>
      <c r="Y219" s="656">
        <v>1.8108432608669038</v>
      </c>
      <c r="Z219" s="655">
        <v>0.35841106901100006</v>
      </c>
      <c r="AA219" s="656">
        <v>2.0373247089202211</v>
      </c>
      <c r="AB219" s="655">
        <v>0.18386063650394413</v>
      </c>
      <c r="AC219" s="657">
        <v>-0.34187791845850807</v>
      </c>
      <c r="AD219" s="190">
        <v>32295829000155</v>
      </c>
    </row>
    <row r="220" spans="1:30">
      <c r="E220" s="651" t="s">
        <v>1335</v>
      </c>
      <c r="F220" s="189" t="s">
        <v>1694</v>
      </c>
      <c r="G220" s="189" t="s">
        <v>62</v>
      </c>
      <c r="H220" s="189" t="s">
        <v>1675</v>
      </c>
      <c r="I220" s="652" t="s">
        <v>1678</v>
      </c>
      <c r="J220" s="189" t="s">
        <v>62</v>
      </c>
      <c r="K220" s="189" t="s">
        <v>904</v>
      </c>
      <c r="L220" s="189" t="s">
        <v>81</v>
      </c>
      <c r="M220" s="189">
        <v>23</v>
      </c>
      <c r="N220" s="652">
        <v>0.02</v>
      </c>
      <c r="O220" s="652">
        <v>4.6666666666666662E-3</v>
      </c>
      <c r="P220" s="653">
        <v>100</v>
      </c>
      <c r="Q220" s="653" t="s">
        <v>1786</v>
      </c>
      <c r="R220" s="653">
        <v>39792661.630000003</v>
      </c>
      <c r="S220" s="654">
        <v>44042</v>
      </c>
      <c r="T220" s="655">
        <v>7.657415390332889E-2</v>
      </c>
      <c r="U220" s="656">
        <v>0.98988903335644629</v>
      </c>
      <c r="V220" s="655">
        <v>7.2613047581924883E-2</v>
      </c>
      <c r="W220" s="656">
        <v>0.71185066511279882</v>
      </c>
      <c r="X220" s="655">
        <v>0.19853325805537159</v>
      </c>
      <c r="Y220" s="656">
        <v>1.5055137614947143</v>
      </c>
      <c r="Z220" s="655" t="s">
        <v>62</v>
      </c>
      <c r="AA220" s="656" t="s">
        <v>62</v>
      </c>
      <c r="AB220" s="655">
        <v>3.34358131005561E-2</v>
      </c>
      <c r="AC220" s="657">
        <v>-0.79218195587246043</v>
      </c>
      <c r="AD220" s="190">
        <v>37567202000120</v>
      </c>
    </row>
    <row r="221" spans="1:30">
      <c r="E221" s="651" t="s">
        <v>1573</v>
      </c>
      <c r="F221" s="189" t="s">
        <v>1694</v>
      </c>
      <c r="G221" s="189" t="s">
        <v>1775</v>
      </c>
      <c r="H221" s="189" t="s">
        <v>1675</v>
      </c>
      <c r="I221" s="652" t="s">
        <v>1678</v>
      </c>
      <c r="J221" s="189" t="s">
        <v>987</v>
      </c>
      <c r="K221" s="189" t="s">
        <v>904</v>
      </c>
      <c r="L221" s="189" t="s">
        <v>81</v>
      </c>
      <c r="M221" s="189">
        <v>30</v>
      </c>
      <c r="N221" s="652">
        <v>1.9E-2</v>
      </c>
      <c r="O221" s="652" t="s">
        <v>62</v>
      </c>
      <c r="P221" s="653">
        <v>1000</v>
      </c>
      <c r="Q221" s="653" t="s">
        <v>1785</v>
      </c>
      <c r="R221" s="653">
        <v>56166883.520000003</v>
      </c>
      <c r="S221" s="654">
        <v>44617</v>
      </c>
      <c r="T221" s="655" t="s">
        <v>62</v>
      </c>
      <c r="U221" s="656" t="s">
        <v>62</v>
      </c>
      <c r="V221" s="655" t="s">
        <v>62</v>
      </c>
      <c r="W221" s="656" t="s">
        <v>62</v>
      </c>
      <c r="X221" s="655" t="s">
        <v>62</v>
      </c>
      <c r="Y221" s="656" t="s">
        <v>62</v>
      </c>
      <c r="Z221" s="655" t="s">
        <v>62</v>
      </c>
      <c r="AA221" s="656" t="s">
        <v>62</v>
      </c>
      <c r="AB221" s="655" t="s">
        <v>62</v>
      </c>
      <c r="AC221" s="657" t="s">
        <v>62</v>
      </c>
      <c r="AD221" s="190">
        <v>45126753000186</v>
      </c>
    </row>
    <row r="222" spans="1:30">
      <c r="E222" s="651" t="s">
        <v>74</v>
      </c>
      <c r="F222" s="189" t="s">
        <v>1694</v>
      </c>
      <c r="G222" s="189" t="s">
        <v>62</v>
      </c>
      <c r="H222" s="189" t="s">
        <v>1675</v>
      </c>
      <c r="I222" s="652" t="s">
        <v>1678</v>
      </c>
      <c r="J222" s="189" t="s">
        <v>1671</v>
      </c>
      <c r="K222" s="189" t="s">
        <v>904</v>
      </c>
      <c r="L222" s="189" t="s">
        <v>81</v>
      </c>
      <c r="M222" s="189">
        <v>32</v>
      </c>
      <c r="N222" s="652">
        <v>1.8500000000000003E-2</v>
      </c>
      <c r="O222" s="652">
        <v>4.6249999999999998E-3</v>
      </c>
      <c r="P222" s="653">
        <v>500</v>
      </c>
      <c r="Q222" s="653" t="s">
        <v>1785</v>
      </c>
      <c r="R222" s="653">
        <v>919600065.28999996</v>
      </c>
      <c r="S222" s="654">
        <v>43250</v>
      </c>
      <c r="T222" s="655">
        <v>2.224417102388565E-2</v>
      </c>
      <c r="U222" s="656">
        <v>0.28755474047350066</v>
      </c>
      <c r="V222" s="655">
        <v>-7.4490509258922311E-2</v>
      </c>
      <c r="W222" s="656">
        <v>-0.73025606728224435</v>
      </c>
      <c r="X222" s="655">
        <v>8.9518285016707555E-3</v>
      </c>
      <c r="Y222" s="656">
        <v>6.7883341722257559E-2</v>
      </c>
      <c r="Z222" s="655">
        <v>0.26898999762645048</v>
      </c>
      <c r="AA222" s="656">
        <v>1.5290263499086847</v>
      </c>
      <c r="AB222" s="655">
        <v>0.10942341614756879</v>
      </c>
      <c r="AC222" s="657">
        <v>-1.5405820092033824</v>
      </c>
      <c r="AD222" s="190">
        <v>30317454000151</v>
      </c>
    </row>
    <row r="223" spans="1:30">
      <c r="E223" s="651" t="s">
        <v>289</v>
      </c>
      <c r="F223" s="189" t="s">
        <v>1694</v>
      </c>
      <c r="G223" s="189" t="s">
        <v>62</v>
      </c>
      <c r="H223" s="189" t="s">
        <v>1675</v>
      </c>
      <c r="I223" s="652" t="s">
        <v>1678</v>
      </c>
      <c r="J223" s="189" t="s">
        <v>906</v>
      </c>
      <c r="K223" s="189" t="s">
        <v>904</v>
      </c>
      <c r="L223" s="189" t="s">
        <v>81</v>
      </c>
      <c r="M223" s="189">
        <v>32</v>
      </c>
      <c r="N223" s="652">
        <v>1.8000000000000002E-2</v>
      </c>
      <c r="O223" s="652">
        <v>4.0000000000000001E-3</v>
      </c>
      <c r="P223" s="653">
        <v>500</v>
      </c>
      <c r="Q223" s="653" t="s">
        <v>1785</v>
      </c>
      <c r="R223" s="653">
        <v>110252563.78</v>
      </c>
      <c r="S223" s="654">
        <v>44277</v>
      </c>
      <c r="T223" s="655">
        <v>0.1008306491902784</v>
      </c>
      <c r="U223" s="656">
        <v>1.3034574823467759</v>
      </c>
      <c r="V223" s="655">
        <v>0.12992078833859289</v>
      </c>
      <c r="W223" s="656">
        <v>1.2736581464434777</v>
      </c>
      <c r="X223" s="655" t="s">
        <v>62</v>
      </c>
      <c r="Y223" s="656" t="s">
        <v>62</v>
      </c>
      <c r="Z223" s="655" t="s">
        <v>62</v>
      </c>
      <c r="AA223" s="656" t="s">
        <v>62</v>
      </c>
      <c r="AB223" s="655">
        <v>0.10230597832481304</v>
      </c>
      <c r="AC223" s="657">
        <v>0.29551165184830996</v>
      </c>
      <c r="AD223" s="190">
        <v>40920066000114</v>
      </c>
    </row>
    <row r="224" spans="1:30">
      <c r="E224" s="651" t="s">
        <v>50</v>
      </c>
      <c r="F224" s="189" t="s">
        <v>1694</v>
      </c>
      <c r="G224" s="189" t="s">
        <v>62</v>
      </c>
      <c r="H224" s="189" t="s">
        <v>1675</v>
      </c>
      <c r="I224" s="652" t="s">
        <v>1678</v>
      </c>
      <c r="J224" s="189" t="s">
        <v>62</v>
      </c>
      <c r="K224" s="189" t="s">
        <v>904</v>
      </c>
      <c r="L224" s="189" t="s">
        <v>81</v>
      </c>
      <c r="M224" s="189">
        <v>32</v>
      </c>
      <c r="N224" s="652">
        <v>1.8500000000000003E-2</v>
      </c>
      <c r="O224" s="652">
        <v>4.933333333333333E-3</v>
      </c>
      <c r="P224" s="653">
        <v>1000</v>
      </c>
      <c r="Q224" s="653" t="s">
        <v>1785</v>
      </c>
      <c r="R224" s="653">
        <v>113915525.48999999</v>
      </c>
      <c r="S224" s="654">
        <v>44134</v>
      </c>
      <c r="T224" s="655">
        <v>9.9095753851614621E-2</v>
      </c>
      <c r="U224" s="656">
        <v>1.2810301516846239</v>
      </c>
      <c r="V224" s="655">
        <v>-7.4712548951456292E-2</v>
      </c>
      <c r="W224" s="656">
        <v>-0.73243279871103373</v>
      </c>
      <c r="X224" s="655" t="s">
        <v>62</v>
      </c>
      <c r="Y224" s="656" t="s">
        <v>62</v>
      </c>
      <c r="Z224" s="655" t="s">
        <v>62</v>
      </c>
      <c r="AA224" s="656" t="s">
        <v>62</v>
      </c>
      <c r="AB224" s="655">
        <v>0.20534153784388451</v>
      </c>
      <c r="AC224" s="657">
        <v>-0.74894530881111809</v>
      </c>
      <c r="AD224" s="190">
        <v>38954217000103</v>
      </c>
    </row>
    <row r="225" spans="1:30">
      <c r="E225" s="651" t="s">
        <v>481</v>
      </c>
      <c r="F225" s="189" t="s">
        <v>1694</v>
      </c>
      <c r="G225" s="189" t="s">
        <v>62</v>
      </c>
      <c r="H225" s="189" t="s">
        <v>1675</v>
      </c>
      <c r="I225" s="652" t="s">
        <v>1678</v>
      </c>
      <c r="J225" s="189" t="s">
        <v>62</v>
      </c>
      <c r="K225" s="189" t="s">
        <v>904</v>
      </c>
      <c r="L225" s="189" t="s">
        <v>81</v>
      </c>
      <c r="M225" s="189">
        <v>32</v>
      </c>
      <c r="N225" s="652">
        <v>0.02</v>
      </c>
      <c r="O225" s="652">
        <v>5.3333333333333332E-3</v>
      </c>
      <c r="P225" s="653">
        <v>1000</v>
      </c>
      <c r="Q225" s="653" t="s">
        <v>1785</v>
      </c>
      <c r="R225" s="653">
        <v>108989077.92</v>
      </c>
      <c r="S225" s="654">
        <v>43510</v>
      </c>
      <c r="T225" s="655">
        <v>0.17462574269071296</v>
      </c>
      <c r="U225" s="656">
        <v>2.2574210594541961</v>
      </c>
      <c r="V225" s="655">
        <v>0.20878985687777551</v>
      </c>
      <c r="W225" s="656">
        <v>2.0468387354154713</v>
      </c>
      <c r="X225" s="655">
        <v>0.256426538722069</v>
      </c>
      <c r="Y225" s="656">
        <v>1.9445290257154821</v>
      </c>
      <c r="Z225" s="655">
        <v>0.56225577791541759</v>
      </c>
      <c r="AA225" s="656">
        <v>3.1960441183949144</v>
      </c>
      <c r="AB225" s="655">
        <v>0.14846749223179398</v>
      </c>
      <c r="AC225" s="657">
        <v>0.69734393400867145</v>
      </c>
      <c r="AD225" s="190">
        <v>30995144000196</v>
      </c>
    </row>
    <row r="226" spans="1:30">
      <c r="E226" s="651" t="s">
        <v>666</v>
      </c>
      <c r="F226" s="189" t="s">
        <v>1694</v>
      </c>
      <c r="G226" s="189" t="s">
        <v>62</v>
      </c>
      <c r="H226" s="189" t="s">
        <v>1678</v>
      </c>
      <c r="I226" s="652" t="s">
        <v>1678</v>
      </c>
      <c r="J226" s="189" t="s">
        <v>62</v>
      </c>
      <c r="K226" s="189" t="s">
        <v>904</v>
      </c>
      <c r="L226" s="189" t="s">
        <v>81</v>
      </c>
      <c r="M226" s="189">
        <v>32</v>
      </c>
      <c r="N226" s="652">
        <v>1.9E-2</v>
      </c>
      <c r="O226" s="652">
        <v>4.7499999999999999E-3</v>
      </c>
      <c r="P226" s="653">
        <v>5000</v>
      </c>
      <c r="Q226" s="653" t="s">
        <v>1786</v>
      </c>
      <c r="R226" s="653">
        <v>276216872.76999998</v>
      </c>
      <c r="S226" s="654">
        <v>42893</v>
      </c>
      <c r="T226" s="655">
        <v>0.18531720679426966</v>
      </c>
      <c r="U226" s="656">
        <v>2.3956317026954634</v>
      </c>
      <c r="V226" s="655">
        <v>-9.9083685548634115E-2</v>
      </c>
      <c r="W226" s="656">
        <v>-0.97135142799294794</v>
      </c>
      <c r="X226" s="655">
        <v>9.9902562120650629E-3</v>
      </c>
      <c r="Y226" s="656">
        <v>7.5757927691526492E-2</v>
      </c>
      <c r="Z226" s="655">
        <v>0.42672187683518614</v>
      </c>
      <c r="AA226" s="656">
        <v>2.425625486154988</v>
      </c>
      <c r="AB226" s="655">
        <v>0.21584835383249326</v>
      </c>
      <c r="AC226" s="657">
        <v>-0.82552734194847177</v>
      </c>
      <c r="AD226" s="190">
        <v>26210505000174</v>
      </c>
    </row>
    <row r="227" spans="1:30">
      <c r="E227" s="651" t="s">
        <v>1584</v>
      </c>
      <c r="F227" s="189" t="s">
        <v>1694</v>
      </c>
      <c r="G227" s="189" t="s">
        <v>62</v>
      </c>
      <c r="H227" s="189" t="s">
        <v>1675</v>
      </c>
      <c r="I227" s="652" t="s">
        <v>1678</v>
      </c>
      <c r="J227" s="189" t="s">
        <v>62</v>
      </c>
      <c r="K227" s="189" t="s">
        <v>904</v>
      </c>
      <c r="L227" s="189" t="s">
        <v>81</v>
      </c>
      <c r="M227" s="189">
        <v>32</v>
      </c>
      <c r="N227" s="652">
        <v>0</v>
      </c>
      <c r="O227" s="652">
        <v>3.7999999999999996E-3</v>
      </c>
      <c r="P227" s="653">
        <v>10000</v>
      </c>
      <c r="Q227" s="653" t="s">
        <v>1786</v>
      </c>
      <c r="R227" s="653">
        <v>129603858.73999999</v>
      </c>
      <c r="S227" s="654">
        <v>44127</v>
      </c>
      <c r="T227" s="655">
        <v>0.17847692967481499</v>
      </c>
      <c r="U227" s="656">
        <v>2.3072061052776269</v>
      </c>
      <c r="V227" s="655">
        <v>-9.7168341409837766E-2</v>
      </c>
      <c r="W227" s="656">
        <v>-0.95257465102894845</v>
      </c>
      <c r="X227" s="655" t="s">
        <v>62</v>
      </c>
      <c r="Y227" s="656" t="s">
        <v>62</v>
      </c>
      <c r="Z227" s="655" t="s">
        <v>62</v>
      </c>
      <c r="AA227" s="656" t="s">
        <v>62</v>
      </c>
      <c r="AB227" s="655">
        <v>0.20922356629411978</v>
      </c>
      <c r="AC227" s="657">
        <v>-0.84823798185190424</v>
      </c>
      <c r="AD227" s="190">
        <v>38971881000160</v>
      </c>
    </row>
    <row r="228" spans="1:30">
      <c r="E228" s="651" t="s">
        <v>1546</v>
      </c>
      <c r="F228" s="189" t="s">
        <v>1694</v>
      </c>
      <c r="G228" s="189" t="s">
        <v>1775</v>
      </c>
      <c r="H228" s="189" t="s">
        <v>1675</v>
      </c>
      <c r="I228" s="652" t="s">
        <v>1678</v>
      </c>
      <c r="J228" s="189" t="s">
        <v>62</v>
      </c>
      <c r="K228" s="189" t="s">
        <v>904</v>
      </c>
      <c r="L228" s="189" t="s">
        <v>81</v>
      </c>
      <c r="M228" s="189">
        <v>62</v>
      </c>
      <c r="N228" s="652">
        <v>0</v>
      </c>
      <c r="O228" s="652">
        <v>3.3333333333333331E-3</v>
      </c>
      <c r="P228" s="653">
        <v>5000</v>
      </c>
      <c r="Q228" s="653" t="s">
        <v>1786</v>
      </c>
      <c r="R228" s="653">
        <v>131139578.97</v>
      </c>
      <c r="S228" s="654">
        <v>41353</v>
      </c>
      <c r="T228" s="655">
        <v>0.13220060891469143</v>
      </c>
      <c r="U228" s="656">
        <v>1.7089830745359169</v>
      </c>
      <c r="V228" s="655">
        <v>7.9250181052307411E-2</v>
      </c>
      <c r="W228" s="656">
        <v>0.77691676593997716</v>
      </c>
      <c r="X228" s="655">
        <v>0.32849990848505062</v>
      </c>
      <c r="Y228" s="656">
        <v>2.4910744815161561</v>
      </c>
      <c r="Z228" s="655">
        <v>0.31632752035788703</v>
      </c>
      <c r="AA228" s="656">
        <v>1.7981081753834118</v>
      </c>
      <c r="AB228" s="655">
        <v>0.16198021772291463</v>
      </c>
      <c r="AC228" s="657">
        <v>-4.8131310812850804E-2</v>
      </c>
      <c r="AD228" s="190">
        <v>17447468000121</v>
      </c>
    </row>
    <row r="229" spans="1:30">
      <c r="E229" s="651" t="s">
        <v>73</v>
      </c>
      <c r="F229" s="189" t="s">
        <v>1694</v>
      </c>
      <c r="G229" s="189" t="s">
        <v>62</v>
      </c>
      <c r="H229" s="189" t="s">
        <v>1678</v>
      </c>
      <c r="I229" s="652" t="s">
        <v>1678</v>
      </c>
      <c r="J229" s="189" t="s">
        <v>62</v>
      </c>
      <c r="K229" s="189" t="s">
        <v>904</v>
      </c>
      <c r="L229" s="189" t="s">
        <v>81</v>
      </c>
      <c r="M229" s="189">
        <v>92</v>
      </c>
      <c r="N229" s="652">
        <v>1.9450000000000002E-2</v>
      </c>
      <c r="O229" s="652">
        <v>3.8999999999999998E-3</v>
      </c>
      <c r="P229" s="653">
        <v>50000</v>
      </c>
      <c r="Q229" s="653" t="s">
        <v>1786</v>
      </c>
      <c r="R229" s="653">
        <v>884158128.36000001</v>
      </c>
      <c r="S229" s="654">
        <v>43454</v>
      </c>
      <c r="T229" s="655">
        <v>9.0159993990920562E-2</v>
      </c>
      <c r="U229" s="656">
        <v>1.1655158398715977</v>
      </c>
      <c r="V229" s="655">
        <v>-1.8668492786545698E-2</v>
      </c>
      <c r="W229" s="656">
        <v>-0.1830136518063461</v>
      </c>
      <c r="X229" s="655">
        <v>0.11093781511009482</v>
      </c>
      <c r="Y229" s="656">
        <v>0.84126160500434655</v>
      </c>
      <c r="Z229" s="655">
        <v>0.52678239275015559</v>
      </c>
      <c r="AA229" s="656">
        <v>2.9944018970604662</v>
      </c>
      <c r="AB229" s="655">
        <v>0.16335882985711056</v>
      </c>
      <c r="AC229" s="657">
        <v>-0.62872409383284</v>
      </c>
      <c r="AD229" s="190">
        <v>32068007000131</v>
      </c>
    </row>
    <row r="230" spans="1:30" ht="5.25" customHeight="1">
      <c r="E230" s="658" t="s">
        <v>1750</v>
      </c>
      <c r="P230" s="668"/>
      <c r="Q230" s="668"/>
      <c r="R230" s="668"/>
      <c r="S230" s="669"/>
      <c r="AC230" s="670"/>
    </row>
    <row r="231" spans="1:30" s="545" customFormat="1">
      <c r="A231" s="676"/>
      <c r="B231" s="641" t="s">
        <v>31</v>
      </c>
      <c r="C231" s="641" t="s">
        <v>31</v>
      </c>
      <c r="D231" s="641" t="str">
        <f>B231&amp;" "&amp;C231</f>
        <v>Alternativos Alternativos</v>
      </c>
      <c r="E231" s="663" t="s">
        <v>31</v>
      </c>
      <c r="F231" s="663"/>
      <c r="G231" s="663"/>
      <c r="H231" s="663"/>
      <c r="I231" s="663"/>
      <c r="J231" s="664"/>
      <c r="K231" s="663"/>
      <c r="L231" s="663"/>
      <c r="M231" s="663"/>
      <c r="N231" s="663"/>
      <c r="O231" s="663"/>
      <c r="P231" s="665"/>
      <c r="Q231" s="665"/>
      <c r="R231" s="665"/>
      <c r="S231" s="666"/>
      <c r="T231" s="663"/>
      <c r="U231" s="663"/>
      <c r="V231" s="663"/>
      <c r="W231" s="663"/>
      <c r="X231" s="663"/>
      <c r="Y231" s="663"/>
      <c r="Z231" s="663"/>
      <c r="AA231" s="663"/>
      <c r="AB231" s="663"/>
      <c r="AC231" s="667"/>
      <c r="AD231" s="663"/>
    </row>
    <row r="232" spans="1:30">
      <c r="E232" s="651" t="s">
        <v>1831</v>
      </c>
      <c r="F232" s="189" t="s">
        <v>1694</v>
      </c>
      <c r="G232" s="715" t="s">
        <v>62</v>
      </c>
      <c r="H232" s="189" t="s">
        <v>62</v>
      </c>
      <c r="I232" s="652" t="s">
        <v>62</v>
      </c>
      <c r="J232" s="189" t="s">
        <v>62</v>
      </c>
      <c r="K232" s="189" t="s">
        <v>904</v>
      </c>
      <c r="L232" s="189" t="s">
        <v>81</v>
      </c>
      <c r="M232" s="189">
        <v>2</v>
      </c>
      <c r="N232" s="652">
        <v>0.01</v>
      </c>
      <c r="O232" s="652">
        <v>2.5000000000000001E-3</v>
      </c>
      <c r="P232" s="653" t="s">
        <v>62</v>
      </c>
      <c r="Q232" s="653" t="s">
        <v>1785</v>
      </c>
      <c r="R232" s="653" t="s">
        <v>62</v>
      </c>
      <c r="S232" s="654" t="s">
        <v>62</v>
      </c>
      <c r="T232" s="655" t="s">
        <v>62</v>
      </c>
      <c r="U232" s="656" t="s">
        <v>62</v>
      </c>
      <c r="V232" s="655" t="s">
        <v>62</v>
      </c>
      <c r="W232" s="656" t="s">
        <v>62</v>
      </c>
      <c r="X232" s="655" t="s">
        <v>62</v>
      </c>
      <c r="Y232" s="656" t="s">
        <v>62</v>
      </c>
      <c r="Z232" s="655" t="s">
        <v>62</v>
      </c>
      <c r="AA232" s="656" t="s">
        <v>62</v>
      </c>
      <c r="AB232" s="655" t="s">
        <v>62</v>
      </c>
      <c r="AC232" s="657" t="s">
        <v>62</v>
      </c>
      <c r="AD232" s="190" t="s">
        <v>62</v>
      </c>
    </row>
    <row r="233" spans="1:30" s="545" customFormat="1" ht="7.5" customHeight="1">
      <c r="B233" s="641"/>
      <c r="C233" s="641"/>
      <c r="D233" s="641"/>
      <c r="E233" s="658" t="s">
        <v>1750</v>
      </c>
      <c r="J233" s="643"/>
      <c r="P233" s="644"/>
      <c r="Q233" s="644"/>
      <c r="R233" s="644"/>
      <c r="S233" s="659"/>
      <c r="AC233" s="662"/>
    </row>
    <row r="234" spans="1:30" s="545" customFormat="1">
      <c r="B234" s="660" t="s">
        <v>19</v>
      </c>
      <c r="C234" s="641"/>
      <c r="D234" s="641"/>
      <c r="E234" s="646" t="s">
        <v>924</v>
      </c>
      <c r="F234" s="646"/>
      <c r="G234" s="646"/>
      <c r="H234" s="646"/>
      <c r="I234" s="646"/>
      <c r="J234" s="647"/>
      <c r="K234" s="646"/>
      <c r="L234" s="646"/>
      <c r="M234" s="646"/>
      <c r="N234" s="646"/>
      <c r="O234" s="646"/>
      <c r="P234" s="648"/>
      <c r="Q234" s="648"/>
      <c r="R234" s="648"/>
      <c r="S234" s="649"/>
      <c r="T234" s="646"/>
      <c r="U234" s="646"/>
      <c r="V234" s="646"/>
      <c r="W234" s="646"/>
      <c r="X234" s="646"/>
      <c r="Y234" s="646"/>
      <c r="Z234" s="646"/>
      <c r="AA234" s="646"/>
      <c r="AB234" s="646"/>
      <c r="AC234" s="650"/>
      <c r="AD234" s="646"/>
    </row>
    <row r="235" spans="1:30" s="545" customFormat="1" ht="3" customHeight="1">
      <c r="B235" s="641"/>
      <c r="C235" s="641"/>
      <c r="D235" s="641"/>
      <c r="J235" s="661"/>
      <c r="P235" s="644"/>
      <c r="Q235" s="644"/>
      <c r="R235" s="644"/>
      <c r="S235" s="659"/>
      <c r="AC235" s="662"/>
    </row>
    <row r="236" spans="1:30" s="545" customFormat="1">
      <c r="A236" s="676"/>
      <c r="B236" s="641" t="s">
        <v>27</v>
      </c>
      <c r="C236" s="641" t="s">
        <v>988</v>
      </c>
      <c r="D236" s="641" t="str">
        <f>B236&amp;" "&amp;C236</f>
        <v>Renda Variável USA</v>
      </c>
      <c r="E236" s="663" t="s">
        <v>905</v>
      </c>
      <c r="F236" s="663"/>
      <c r="G236" s="663"/>
      <c r="H236" s="663"/>
      <c r="I236" s="663"/>
      <c r="J236" s="664"/>
      <c r="K236" s="663"/>
      <c r="L236" s="663"/>
      <c r="M236" s="663"/>
      <c r="N236" s="663"/>
      <c r="O236" s="663"/>
      <c r="P236" s="665"/>
      <c r="Q236" s="665"/>
      <c r="R236" s="665"/>
      <c r="S236" s="666"/>
      <c r="T236" s="663"/>
      <c r="U236" s="663"/>
      <c r="V236" s="663"/>
      <c r="W236" s="663"/>
      <c r="X236" s="663"/>
      <c r="Y236" s="663"/>
      <c r="Z236" s="663"/>
      <c r="AA236" s="663"/>
      <c r="AB236" s="663"/>
      <c r="AC236" s="667"/>
      <c r="AD236" s="663"/>
    </row>
    <row r="237" spans="1:30">
      <c r="E237" s="651" t="s">
        <v>708</v>
      </c>
      <c r="F237" s="189" t="s">
        <v>1020</v>
      </c>
      <c r="G237" s="189" t="s">
        <v>1775</v>
      </c>
      <c r="H237" s="189" t="s">
        <v>1675</v>
      </c>
      <c r="I237" s="652" t="s">
        <v>1675</v>
      </c>
      <c r="J237" s="189" t="s">
        <v>970</v>
      </c>
      <c r="K237" s="189" t="s">
        <v>988</v>
      </c>
      <c r="L237" s="189" t="s">
        <v>82</v>
      </c>
      <c r="M237" s="189">
        <v>1</v>
      </c>
      <c r="N237" s="652">
        <v>0.01</v>
      </c>
      <c r="O237" s="652">
        <v>2.6666666666666666E-3</v>
      </c>
      <c r="P237" s="653">
        <v>1000</v>
      </c>
      <c r="Q237" s="653" t="s">
        <v>1785</v>
      </c>
      <c r="R237" s="653">
        <v>1230075683.8699999</v>
      </c>
      <c r="S237" s="654">
        <v>41394</v>
      </c>
      <c r="T237" s="655">
        <v>-0.1219041501272069</v>
      </c>
      <c r="U237" s="656">
        <v>-1.5758787421131926</v>
      </c>
      <c r="V237" s="655">
        <v>-5.344639927797501E-2</v>
      </c>
      <c r="W237" s="656">
        <v>-0.52395342353570684</v>
      </c>
      <c r="X237" s="655">
        <v>0.22887896919053441</v>
      </c>
      <c r="Y237" s="656">
        <v>1.7356308016512261</v>
      </c>
      <c r="Z237" s="655">
        <v>0.45032697502697716</v>
      </c>
      <c r="AA237" s="656">
        <v>2.5598045167728953</v>
      </c>
      <c r="AB237" s="655">
        <v>0.21028798327972964</v>
      </c>
      <c r="AC237" s="657">
        <v>-0.61804971106699913</v>
      </c>
      <c r="AD237" s="190">
        <v>17453850000148</v>
      </c>
    </row>
    <row r="238" spans="1:30">
      <c r="E238" s="651" t="s">
        <v>736</v>
      </c>
      <c r="F238" s="189" t="s">
        <v>1694</v>
      </c>
      <c r="G238" s="715" t="s">
        <v>62</v>
      </c>
      <c r="H238" s="715" t="s">
        <v>1675</v>
      </c>
      <c r="I238" s="652" t="s">
        <v>62</v>
      </c>
      <c r="J238" s="189" t="s">
        <v>970</v>
      </c>
      <c r="K238" s="189" t="s">
        <v>904</v>
      </c>
      <c r="L238" s="189" t="s">
        <v>82</v>
      </c>
      <c r="M238" s="189">
        <v>2</v>
      </c>
      <c r="N238" s="652">
        <v>2.3999999999999998E-3</v>
      </c>
      <c r="O238" s="652">
        <v>2.5000000000000001E-3</v>
      </c>
      <c r="P238" s="653" t="s">
        <v>62</v>
      </c>
      <c r="Q238" s="653" t="s">
        <v>1785</v>
      </c>
      <c r="R238" s="653">
        <v>3010000000</v>
      </c>
      <c r="S238" s="654">
        <v>41758</v>
      </c>
      <c r="T238" s="655" t="s">
        <v>62</v>
      </c>
      <c r="U238" s="656" t="s">
        <v>62</v>
      </c>
      <c r="V238" s="655" t="s">
        <v>62</v>
      </c>
      <c r="W238" s="656" t="s">
        <v>62</v>
      </c>
      <c r="X238" s="655" t="s">
        <v>62</v>
      </c>
      <c r="Y238" s="656" t="s">
        <v>62</v>
      </c>
      <c r="Z238" s="655" t="s">
        <v>62</v>
      </c>
      <c r="AA238" s="656" t="s">
        <v>62</v>
      </c>
      <c r="AB238" s="655" t="s">
        <v>62</v>
      </c>
      <c r="AC238" s="657" t="s">
        <v>62</v>
      </c>
      <c r="AD238" s="190" t="s">
        <v>62</v>
      </c>
    </row>
    <row r="239" spans="1:30" ht="5.25" customHeight="1">
      <c r="E239" s="658" t="s">
        <v>1750</v>
      </c>
      <c r="P239" s="668"/>
      <c r="Q239" s="668"/>
      <c r="R239" s="668"/>
      <c r="S239" s="669"/>
      <c r="AC239" s="670"/>
    </row>
    <row r="240" spans="1:30" s="545" customFormat="1">
      <c r="A240" s="676"/>
      <c r="B240" s="641" t="s">
        <v>27</v>
      </c>
      <c r="C240" s="626" t="s">
        <v>908</v>
      </c>
      <c r="D240" s="641" t="str">
        <f>B240&amp;" "&amp;C240</f>
        <v>Renda Variável China</v>
      </c>
      <c r="E240" s="663" t="s">
        <v>908</v>
      </c>
      <c r="F240" s="663"/>
      <c r="G240" s="663"/>
      <c r="H240" s="663"/>
      <c r="I240" s="663"/>
      <c r="J240" s="664"/>
      <c r="K240" s="663"/>
      <c r="L240" s="663"/>
      <c r="M240" s="663"/>
      <c r="N240" s="663"/>
      <c r="O240" s="663"/>
      <c r="P240" s="665"/>
      <c r="Q240" s="665"/>
      <c r="R240" s="665"/>
      <c r="S240" s="666"/>
      <c r="T240" s="663"/>
      <c r="U240" s="663"/>
      <c r="V240" s="663"/>
      <c r="W240" s="663"/>
      <c r="X240" s="663"/>
      <c r="Y240" s="663"/>
      <c r="Z240" s="663"/>
      <c r="AA240" s="663"/>
      <c r="AB240" s="663"/>
      <c r="AC240" s="667"/>
      <c r="AD240" s="663"/>
    </row>
    <row r="241" spans="1:30">
      <c r="E241" s="651" t="s">
        <v>863</v>
      </c>
      <c r="F241" s="189" t="s">
        <v>1020</v>
      </c>
      <c r="G241" s="189" t="s">
        <v>1775</v>
      </c>
      <c r="H241" s="189" t="s">
        <v>1675</v>
      </c>
      <c r="I241" s="652" t="s">
        <v>1678</v>
      </c>
      <c r="J241" s="189" t="s">
        <v>62</v>
      </c>
      <c r="K241" s="189" t="s">
        <v>908</v>
      </c>
      <c r="L241" s="189" t="s">
        <v>81</v>
      </c>
      <c r="M241" s="189">
        <v>212</v>
      </c>
      <c r="N241" s="652">
        <v>7.4999999999999997E-3</v>
      </c>
      <c r="O241" s="652" t="s">
        <v>62</v>
      </c>
      <c r="P241" s="653">
        <v>10000</v>
      </c>
      <c r="Q241" s="653" t="s">
        <v>1787</v>
      </c>
      <c r="R241" s="653">
        <v>30784967.670000002</v>
      </c>
      <c r="S241" s="654">
        <v>44434</v>
      </c>
      <c r="T241" s="655">
        <v>-0.10561329629961469</v>
      </c>
      <c r="U241" s="656">
        <v>-1.3652836950127718</v>
      </c>
      <c r="V241" s="655">
        <v>-3.6022114346546563E-2</v>
      </c>
      <c r="W241" s="656">
        <v>-0.35313716901122683</v>
      </c>
      <c r="X241" s="655" t="s">
        <v>62</v>
      </c>
      <c r="Y241" s="656" t="s">
        <v>62</v>
      </c>
      <c r="Z241" s="655" t="s">
        <v>62</v>
      </c>
      <c r="AA241" s="656" t="s">
        <v>62</v>
      </c>
      <c r="AB241" s="655">
        <v>0.16837839531087839</v>
      </c>
      <c r="AC241" s="657">
        <v>-0.71164983873214893</v>
      </c>
      <c r="AD241" s="190">
        <v>43096273000194</v>
      </c>
    </row>
    <row r="242" spans="1:30">
      <c r="E242" s="651" t="s">
        <v>869</v>
      </c>
      <c r="F242" s="189" t="s">
        <v>1694</v>
      </c>
      <c r="G242" s="189" t="s">
        <v>62</v>
      </c>
      <c r="H242" s="189" t="s">
        <v>1675</v>
      </c>
      <c r="I242" s="652" t="s">
        <v>1675</v>
      </c>
      <c r="J242" s="189" t="s">
        <v>970</v>
      </c>
      <c r="K242" s="189" t="s">
        <v>908</v>
      </c>
      <c r="L242" s="189" t="s">
        <v>82</v>
      </c>
      <c r="M242" s="189">
        <v>5</v>
      </c>
      <c r="N242" s="652">
        <v>0.01</v>
      </c>
      <c r="O242" s="652">
        <v>8.0000000000000002E-3</v>
      </c>
      <c r="P242" s="653">
        <v>5000</v>
      </c>
      <c r="Q242" s="653" t="s">
        <v>1786</v>
      </c>
      <c r="R242" s="653">
        <v>3844360.77</v>
      </c>
      <c r="S242" s="654">
        <v>44364</v>
      </c>
      <c r="T242" s="655">
        <v>-0.28188919407933</v>
      </c>
      <c r="U242" s="656">
        <v>-3.6440366313820287</v>
      </c>
      <c r="V242" s="655">
        <v>-0.27701843912327317</v>
      </c>
      <c r="W242" s="656">
        <v>-2.7157069797397968</v>
      </c>
      <c r="X242" s="655" t="s">
        <v>62</v>
      </c>
      <c r="Y242" s="656" t="s">
        <v>62</v>
      </c>
      <c r="Z242" s="655" t="s">
        <v>62</v>
      </c>
      <c r="AA242" s="656" t="s">
        <v>62</v>
      </c>
      <c r="AB242" s="655">
        <v>0.26575314072592493</v>
      </c>
      <c r="AC242" s="657">
        <v>-1.4533319642242652</v>
      </c>
      <c r="AD242" s="190">
        <v>41063334000191</v>
      </c>
    </row>
    <row r="243" spans="1:30">
      <c r="E243" s="651" t="s">
        <v>1754</v>
      </c>
      <c r="F243" s="189" t="s">
        <v>1694</v>
      </c>
      <c r="G243" s="715" t="s">
        <v>62</v>
      </c>
      <c r="H243" s="715" t="s">
        <v>1675</v>
      </c>
      <c r="I243" s="652" t="s">
        <v>62</v>
      </c>
      <c r="J243" s="189" t="s">
        <v>970</v>
      </c>
      <c r="K243" s="189" t="s">
        <v>904</v>
      </c>
      <c r="L243" s="189" t="s">
        <v>81</v>
      </c>
      <c r="M243" s="189">
        <v>2</v>
      </c>
      <c r="N243" s="652">
        <v>8.8999999999999999E-3</v>
      </c>
      <c r="O243" s="652">
        <v>2.5000000000000001E-3</v>
      </c>
      <c r="P243" s="653" t="s">
        <v>62</v>
      </c>
      <c r="Q243" s="653" t="s">
        <v>1785</v>
      </c>
      <c r="R243" s="653">
        <v>484000000</v>
      </c>
      <c r="S243" s="654">
        <v>44186</v>
      </c>
      <c r="T243" s="655" t="s">
        <v>62</v>
      </c>
      <c r="U243" s="656" t="s">
        <v>62</v>
      </c>
      <c r="V243" s="655" t="s">
        <v>62</v>
      </c>
      <c r="W243" s="656" t="s">
        <v>62</v>
      </c>
      <c r="X243" s="655" t="s">
        <v>62</v>
      </c>
      <c r="Y243" s="656" t="s">
        <v>62</v>
      </c>
      <c r="Z243" s="655" t="s">
        <v>62</v>
      </c>
      <c r="AA243" s="656" t="s">
        <v>62</v>
      </c>
      <c r="AB243" s="655" t="s">
        <v>62</v>
      </c>
      <c r="AC243" s="657" t="s">
        <v>62</v>
      </c>
      <c r="AD243" s="190" t="s">
        <v>62</v>
      </c>
    </row>
    <row r="244" spans="1:30" ht="5.25" customHeight="1">
      <c r="E244" s="658" t="s">
        <v>1750</v>
      </c>
      <c r="P244" s="668"/>
      <c r="Q244" s="668"/>
      <c r="R244" s="668"/>
      <c r="S244" s="669"/>
      <c r="AC244" s="670"/>
    </row>
    <row r="245" spans="1:30" s="545" customFormat="1">
      <c r="A245" s="676"/>
      <c r="B245" s="641" t="s">
        <v>27</v>
      </c>
      <c r="C245" s="626" t="s">
        <v>909</v>
      </c>
      <c r="D245" s="641" t="str">
        <f>B245&amp;" "&amp;C245</f>
        <v>Renda Variável Europa</v>
      </c>
      <c r="E245" s="663" t="s">
        <v>909</v>
      </c>
      <c r="F245" s="663"/>
      <c r="G245" s="663"/>
      <c r="H245" s="663"/>
      <c r="I245" s="663"/>
      <c r="J245" s="664"/>
      <c r="K245" s="663"/>
      <c r="L245" s="663"/>
      <c r="M245" s="663"/>
      <c r="N245" s="663"/>
      <c r="O245" s="663"/>
      <c r="P245" s="665"/>
      <c r="Q245" s="665"/>
      <c r="R245" s="665"/>
      <c r="S245" s="666"/>
      <c r="T245" s="663"/>
      <c r="U245" s="663"/>
      <c r="V245" s="663"/>
      <c r="W245" s="663"/>
      <c r="X245" s="663"/>
      <c r="Y245" s="663"/>
      <c r="Z245" s="663"/>
      <c r="AA245" s="663"/>
      <c r="AB245" s="663"/>
      <c r="AC245" s="667"/>
      <c r="AD245" s="663"/>
    </row>
    <row r="246" spans="1:30">
      <c r="E246" s="651" t="s">
        <v>1755</v>
      </c>
      <c r="F246" s="189" t="s">
        <v>1694</v>
      </c>
      <c r="G246" s="715" t="s">
        <v>62</v>
      </c>
      <c r="H246" s="715" t="s">
        <v>1675</v>
      </c>
      <c r="I246" s="652" t="s">
        <v>62</v>
      </c>
      <c r="J246" s="189" t="s">
        <v>970</v>
      </c>
      <c r="K246" s="189" t="s">
        <v>904</v>
      </c>
      <c r="L246" s="189" t="s">
        <v>81</v>
      </c>
      <c r="M246" s="189">
        <v>2</v>
      </c>
      <c r="N246" s="652">
        <v>3.8999999999999998E-3</v>
      </c>
      <c r="O246" s="652">
        <v>2.5000000000000001E-3</v>
      </c>
      <c r="P246" s="653" t="s">
        <v>62</v>
      </c>
      <c r="Q246" s="653" t="s">
        <v>1785</v>
      </c>
      <c r="R246" s="653">
        <v>45310000</v>
      </c>
      <c r="S246" s="654">
        <v>44215</v>
      </c>
      <c r="T246" s="655" t="s">
        <v>62</v>
      </c>
      <c r="U246" s="656" t="s">
        <v>62</v>
      </c>
      <c r="V246" s="655" t="s">
        <v>62</v>
      </c>
      <c r="W246" s="656" t="s">
        <v>62</v>
      </c>
      <c r="X246" s="655" t="s">
        <v>62</v>
      </c>
      <c r="Y246" s="656" t="s">
        <v>62</v>
      </c>
      <c r="Z246" s="655" t="s">
        <v>62</v>
      </c>
      <c r="AA246" s="656" t="s">
        <v>62</v>
      </c>
      <c r="AB246" s="655" t="s">
        <v>62</v>
      </c>
      <c r="AC246" s="657" t="s">
        <v>62</v>
      </c>
      <c r="AD246" s="190" t="s">
        <v>62</v>
      </c>
    </row>
    <row r="247" spans="1:30" s="545" customFormat="1" ht="5.25" customHeight="1">
      <c r="B247" s="641"/>
      <c r="C247" s="641"/>
      <c r="D247" s="641"/>
      <c r="E247" s="658" t="s">
        <v>1750</v>
      </c>
      <c r="J247" s="661"/>
      <c r="P247" s="644"/>
      <c r="Q247" s="644"/>
      <c r="R247" s="644"/>
      <c r="S247" s="659"/>
      <c r="AC247" s="662"/>
    </row>
    <row r="248" spans="1:30" s="545" customFormat="1">
      <c r="A248" s="676"/>
      <c r="B248" s="641" t="s">
        <v>27</v>
      </c>
      <c r="C248" s="641" t="s">
        <v>907</v>
      </c>
      <c r="D248" s="641" t="str">
        <f>B248&amp;" "&amp;C248</f>
        <v>Renda Variável Global</v>
      </c>
      <c r="E248" s="663" t="s">
        <v>907</v>
      </c>
      <c r="F248" s="663"/>
      <c r="G248" s="663"/>
      <c r="H248" s="663"/>
      <c r="I248" s="663"/>
      <c r="J248" s="664"/>
      <c r="K248" s="663"/>
      <c r="L248" s="663"/>
      <c r="M248" s="663"/>
      <c r="N248" s="663"/>
      <c r="O248" s="663"/>
      <c r="P248" s="665"/>
      <c r="Q248" s="665"/>
      <c r="R248" s="665"/>
      <c r="S248" s="666"/>
      <c r="T248" s="663"/>
      <c r="U248" s="663"/>
      <c r="V248" s="663"/>
      <c r="W248" s="663"/>
      <c r="X248" s="663"/>
      <c r="Y248" s="663"/>
      <c r="Z248" s="663"/>
      <c r="AA248" s="663"/>
      <c r="AB248" s="663"/>
      <c r="AC248" s="667"/>
      <c r="AD248" s="663"/>
    </row>
    <row r="249" spans="1:30">
      <c r="E249" s="651" t="s">
        <v>870</v>
      </c>
      <c r="F249" s="189" t="s">
        <v>1020</v>
      </c>
      <c r="G249" s="189" t="s">
        <v>1775</v>
      </c>
      <c r="H249" s="189" t="s">
        <v>1675</v>
      </c>
      <c r="I249" s="652" t="s">
        <v>1678</v>
      </c>
      <c r="J249" s="189" t="s">
        <v>62</v>
      </c>
      <c r="K249" s="189" t="s">
        <v>907</v>
      </c>
      <c r="L249" s="189" t="s">
        <v>82</v>
      </c>
      <c r="M249" s="189">
        <v>10</v>
      </c>
      <c r="N249" s="652">
        <v>0.02</v>
      </c>
      <c r="O249" s="652">
        <v>5.0000000000000001E-4</v>
      </c>
      <c r="P249" s="653">
        <v>1000</v>
      </c>
      <c r="Q249" s="653" t="s">
        <v>1786</v>
      </c>
      <c r="R249" s="653">
        <v>5884699.5</v>
      </c>
      <c r="S249" s="654">
        <v>44179</v>
      </c>
      <c r="T249" s="655">
        <v>-0.35489018015203577</v>
      </c>
      <c r="U249" s="656">
        <v>-4.5877346267762249</v>
      </c>
      <c r="V249" s="655">
        <v>-0.35167435532985059</v>
      </c>
      <c r="W249" s="656">
        <v>-3.4475845881861096</v>
      </c>
      <c r="X249" s="655" t="s">
        <v>62</v>
      </c>
      <c r="Y249" s="656" t="s">
        <v>62</v>
      </c>
      <c r="Z249" s="655" t="s">
        <v>62</v>
      </c>
      <c r="AA249" s="656" t="s">
        <v>62</v>
      </c>
      <c r="AB249" s="655">
        <v>0.33550422779727762</v>
      </c>
      <c r="AC249" s="657">
        <v>-1.4132226810707222</v>
      </c>
      <c r="AD249" s="190">
        <v>37994000000164</v>
      </c>
    </row>
    <row r="250" spans="1:30">
      <c r="E250" s="651" t="s">
        <v>779</v>
      </c>
      <c r="F250" s="189" t="s">
        <v>1694</v>
      </c>
      <c r="G250" s="189" t="s">
        <v>1775</v>
      </c>
      <c r="H250" s="189" t="s">
        <v>1675</v>
      </c>
      <c r="I250" s="652" t="s">
        <v>1678</v>
      </c>
      <c r="J250" s="189" t="s">
        <v>997</v>
      </c>
      <c r="K250" s="189" t="s">
        <v>907</v>
      </c>
      <c r="L250" s="189" t="s">
        <v>82</v>
      </c>
      <c r="M250" s="189">
        <v>6</v>
      </c>
      <c r="N250" s="652">
        <v>9.0000000000000011E-3</v>
      </c>
      <c r="O250" s="652">
        <v>2.9996999999999997E-3</v>
      </c>
      <c r="P250" s="653">
        <v>1000</v>
      </c>
      <c r="Q250" s="653" t="s">
        <v>1785</v>
      </c>
      <c r="R250" s="653">
        <v>30612961.23</v>
      </c>
      <c r="S250" s="654">
        <v>44313</v>
      </c>
      <c r="T250" s="655">
        <v>-0.16159617025368844</v>
      </c>
      <c r="U250" s="656">
        <v>-2.0889852334310071</v>
      </c>
      <c r="V250" s="655">
        <v>9.0976053026872172E-2</v>
      </c>
      <c r="W250" s="656">
        <v>0.89186951950267479</v>
      </c>
      <c r="X250" s="655" t="s">
        <v>62</v>
      </c>
      <c r="Y250" s="656" t="s">
        <v>62</v>
      </c>
      <c r="Z250" s="655" t="s">
        <v>62</v>
      </c>
      <c r="AA250" s="656" t="s">
        <v>62</v>
      </c>
      <c r="AB250" s="655">
        <v>0.49460922896876119</v>
      </c>
      <c r="AC250" s="657">
        <v>0.23072819926486496</v>
      </c>
      <c r="AD250" s="190">
        <v>41373608000149</v>
      </c>
    </row>
    <row r="251" spans="1:30">
      <c r="E251" s="651" t="s">
        <v>786</v>
      </c>
      <c r="F251" s="189" t="s">
        <v>1694</v>
      </c>
      <c r="G251" s="189" t="s">
        <v>1775</v>
      </c>
      <c r="H251" s="189" t="s">
        <v>1675</v>
      </c>
      <c r="I251" s="652" t="s">
        <v>1678</v>
      </c>
      <c r="J251" s="189" t="s">
        <v>997</v>
      </c>
      <c r="K251" s="189" t="s">
        <v>907</v>
      </c>
      <c r="L251" s="189" t="s">
        <v>81</v>
      </c>
      <c r="M251" s="189">
        <v>6</v>
      </c>
      <c r="N251" s="652">
        <v>2.5000000000000001E-3</v>
      </c>
      <c r="O251" s="652">
        <v>8.3325000000000001E-4</v>
      </c>
      <c r="P251" s="653">
        <v>0</v>
      </c>
      <c r="Q251" s="653" t="s">
        <v>1785</v>
      </c>
      <c r="R251" s="653">
        <v>71812244.209999993</v>
      </c>
      <c r="S251" s="654">
        <v>44225</v>
      </c>
      <c r="T251" s="655">
        <v>-6.2152267073195877E-2</v>
      </c>
      <c r="U251" s="656">
        <v>-0.80345448741971592</v>
      </c>
      <c r="V251" s="655">
        <v>0.16950157177662684</v>
      </c>
      <c r="W251" s="656">
        <v>1.6616821717987185</v>
      </c>
      <c r="X251" s="655" t="s">
        <v>62</v>
      </c>
      <c r="Y251" s="656" t="s">
        <v>62</v>
      </c>
      <c r="Z251" s="655" t="s">
        <v>62</v>
      </c>
      <c r="AA251" s="656" t="s">
        <v>62</v>
      </c>
      <c r="AB251" s="655">
        <v>0.54991346845812916</v>
      </c>
      <c r="AC251" s="657">
        <v>0.37666630665322798</v>
      </c>
      <c r="AD251" s="190">
        <v>40503169000189</v>
      </c>
    </row>
    <row r="252" spans="1:30">
      <c r="E252" s="651" t="s">
        <v>1322</v>
      </c>
      <c r="F252" s="189" t="s">
        <v>1694</v>
      </c>
      <c r="G252" s="189" t="s">
        <v>1775</v>
      </c>
      <c r="H252" s="189" t="s">
        <v>1675</v>
      </c>
      <c r="I252" s="652" t="s">
        <v>1678</v>
      </c>
      <c r="J252" s="189" t="s">
        <v>62</v>
      </c>
      <c r="K252" s="189" t="s">
        <v>907</v>
      </c>
      <c r="L252" s="189" t="s">
        <v>82</v>
      </c>
      <c r="M252" s="189">
        <v>14</v>
      </c>
      <c r="N252" s="652">
        <v>1.4999999999999999E-2</v>
      </c>
      <c r="O252" s="652">
        <v>2.4999999999999996E-3</v>
      </c>
      <c r="P252" s="653">
        <v>20000</v>
      </c>
      <c r="Q252" s="653" t="s">
        <v>1785</v>
      </c>
      <c r="R252" s="653">
        <v>92386784.010000005</v>
      </c>
      <c r="S252" s="654">
        <v>43917</v>
      </c>
      <c r="T252" s="655">
        <v>-0.33888412531413825</v>
      </c>
      <c r="U252" s="656">
        <v>-4.3808212318030435</v>
      </c>
      <c r="V252" s="655">
        <v>-0.31483277922620223</v>
      </c>
      <c r="W252" s="656">
        <v>-3.0864139538920869</v>
      </c>
      <c r="X252" s="655">
        <v>-0.13765406222466225</v>
      </c>
      <c r="Y252" s="656">
        <v>-1.0438557601622536</v>
      </c>
      <c r="Z252" s="655" t="s">
        <v>62</v>
      </c>
      <c r="AA252" s="656" t="s">
        <v>62</v>
      </c>
      <c r="AB252" s="655">
        <v>0.27584177023310663</v>
      </c>
      <c r="AC252" s="657">
        <v>-1.5842089333781253</v>
      </c>
      <c r="AD252" s="190">
        <v>35939847000110</v>
      </c>
    </row>
    <row r="253" spans="1:30">
      <c r="E253" s="651" t="s">
        <v>1323</v>
      </c>
      <c r="F253" s="189" t="s">
        <v>1694</v>
      </c>
      <c r="G253" s="189" t="s">
        <v>1775</v>
      </c>
      <c r="H253" s="189" t="s">
        <v>1675</v>
      </c>
      <c r="I253" s="652" t="s">
        <v>1678</v>
      </c>
      <c r="J253" s="189" t="s">
        <v>62</v>
      </c>
      <c r="K253" s="189" t="s">
        <v>907</v>
      </c>
      <c r="L253" s="189" t="s">
        <v>81</v>
      </c>
      <c r="M253" s="189">
        <v>32</v>
      </c>
      <c r="N253" s="652">
        <v>0.02</v>
      </c>
      <c r="O253" s="652">
        <v>3.3339999999999997E-3</v>
      </c>
      <c r="P253" s="653">
        <v>20000</v>
      </c>
      <c r="Q253" s="653" t="s">
        <v>1786</v>
      </c>
      <c r="R253" s="653">
        <v>414737901.98000002</v>
      </c>
      <c r="S253" s="654">
        <v>33057</v>
      </c>
      <c r="T253" s="655">
        <v>-0.23184698250786928</v>
      </c>
      <c r="U253" s="656">
        <v>-2.9971311950904429</v>
      </c>
      <c r="V253" s="655">
        <v>-0.25899622175713122</v>
      </c>
      <c r="W253" s="656">
        <v>-2.5390289880273396</v>
      </c>
      <c r="X253" s="655">
        <v>-0.11999409528352445</v>
      </c>
      <c r="Y253" s="656">
        <v>-0.90993702272829979</v>
      </c>
      <c r="Z253" s="655">
        <v>0.18404449020464853</v>
      </c>
      <c r="AA253" s="656">
        <v>1.0461685473867106</v>
      </c>
      <c r="AB253" s="655">
        <v>0.23640248373527464</v>
      </c>
      <c r="AC253" s="657">
        <v>-1.5600155008449339</v>
      </c>
      <c r="AD253" s="190">
        <v>29544764000120</v>
      </c>
    </row>
    <row r="254" spans="1:30">
      <c r="E254" s="651" t="s">
        <v>1756</v>
      </c>
      <c r="F254" s="189" t="s">
        <v>1694</v>
      </c>
      <c r="G254" s="715" t="s">
        <v>62</v>
      </c>
      <c r="H254" s="715" t="s">
        <v>1675</v>
      </c>
      <c r="I254" s="652" t="s">
        <v>62</v>
      </c>
      <c r="J254" s="189" t="s">
        <v>970</v>
      </c>
      <c r="K254" s="189" t="s">
        <v>904</v>
      </c>
      <c r="L254" s="189" t="s">
        <v>81</v>
      </c>
      <c r="M254" s="189">
        <v>2</v>
      </c>
      <c r="N254" s="652">
        <v>3.8E-3</v>
      </c>
      <c r="O254" s="652">
        <v>2.5000000000000001E-3</v>
      </c>
      <c r="P254" s="653" t="s">
        <v>62</v>
      </c>
      <c r="Q254" s="653" t="s">
        <v>1785</v>
      </c>
      <c r="R254" s="653">
        <v>50720000</v>
      </c>
      <c r="S254" s="654">
        <v>44489</v>
      </c>
      <c r="T254" s="655" t="s">
        <v>62</v>
      </c>
      <c r="U254" s="656" t="s">
        <v>62</v>
      </c>
      <c r="V254" s="655" t="s">
        <v>62</v>
      </c>
      <c r="W254" s="656" t="s">
        <v>62</v>
      </c>
      <c r="X254" s="655" t="s">
        <v>62</v>
      </c>
      <c r="Y254" s="656" t="s">
        <v>62</v>
      </c>
      <c r="Z254" s="655" t="s">
        <v>62</v>
      </c>
      <c r="AA254" s="656" t="s">
        <v>62</v>
      </c>
      <c r="AB254" s="655" t="s">
        <v>62</v>
      </c>
      <c r="AC254" s="657" t="s">
        <v>62</v>
      </c>
      <c r="AD254" s="190" t="s">
        <v>62</v>
      </c>
    </row>
    <row r="255" spans="1:30" ht="5.25" customHeight="1">
      <c r="E255" s="658" t="s">
        <v>1750</v>
      </c>
      <c r="P255" s="668"/>
      <c r="Q255" s="668"/>
      <c r="R255" s="668"/>
      <c r="S255" s="669"/>
      <c r="AC255" s="670"/>
    </row>
    <row r="256" spans="1:30" s="545" customFormat="1">
      <c r="A256" s="676"/>
      <c r="B256" s="641" t="s">
        <v>27</v>
      </c>
      <c r="C256" s="626" t="s">
        <v>994</v>
      </c>
      <c r="D256" s="641" t="str">
        <f>B256&amp;" "&amp;C256</f>
        <v>Renda Variável EM</v>
      </c>
      <c r="E256" s="663" t="s">
        <v>994</v>
      </c>
      <c r="F256" s="663"/>
      <c r="G256" s="663"/>
      <c r="H256" s="663"/>
      <c r="I256" s="663"/>
      <c r="J256" s="664"/>
      <c r="K256" s="663"/>
      <c r="L256" s="663"/>
      <c r="M256" s="663"/>
      <c r="N256" s="663"/>
      <c r="O256" s="663"/>
      <c r="P256" s="665"/>
      <c r="Q256" s="665"/>
      <c r="R256" s="665"/>
      <c r="S256" s="666"/>
      <c r="T256" s="663"/>
      <c r="U256" s="663"/>
      <c r="V256" s="663"/>
      <c r="W256" s="663"/>
      <c r="X256" s="663"/>
      <c r="Y256" s="663"/>
      <c r="Z256" s="663"/>
      <c r="AA256" s="663"/>
      <c r="AB256" s="663"/>
      <c r="AC256" s="667"/>
      <c r="AD256" s="663"/>
    </row>
    <row r="257" spans="1:30">
      <c r="E257" s="651" t="s">
        <v>1192</v>
      </c>
      <c r="F257" s="189" t="s">
        <v>1694</v>
      </c>
      <c r="G257" s="189" t="s">
        <v>62</v>
      </c>
      <c r="H257" s="189" t="s">
        <v>1675</v>
      </c>
      <c r="I257" s="652" t="s">
        <v>1675</v>
      </c>
      <c r="J257" s="189" t="s">
        <v>1671</v>
      </c>
      <c r="K257" s="189" t="s">
        <v>994</v>
      </c>
      <c r="L257" s="189" t="s">
        <v>62</v>
      </c>
      <c r="M257" s="189">
        <v>5</v>
      </c>
      <c r="N257" s="652">
        <v>0.01</v>
      </c>
      <c r="O257" s="652">
        <v>4.0000000000000001E-3</v>
      </c>
      <c r="P257" s="653">
        <v>5000</v>
      </c>
      <c r="Q257" s="653" t="s">
        <v>1786</v>
      </c>
      <c r="R257" s="653">
        <v>59521808.43</v>
      </c>
      <c r="S257" s="654">
        <v>43445</v>
      </c>
      <c r="T257" s="655">
        <v>-0.31095399544322566</v>
      </c>
      <c r="U257" s="656">
        <v>-4.0197629915207997</v>
      </c>
      <c r="V257" s="655">
        <v>-0.24152402579943777</v>
      </c>
      <c r="W257" s="656">
        <v>-2.3677430452436732</v>
      </c>
      <c r="X257" s="655">
        <v>1.2916170403928895E-2</v>
      </c>
      <c r="Y257" s="656">
        <v>9.7945666531610978E-2</v>
      </c>
      <c r="Z257" s="655">
        <v>0.56198924506081416</v>
      </c>
      <c r="AA257" s="656">
        <v>3.1945290592425253</v>
      </c>
      <c r="AB257" s="655">
        <v>0.22610830401032037</v>
      </c>
      <c r="AC257" s="657">
        <v>-1.53894338910938</v>
      </c>
      <c r="AD257" s="190">
        <v>31964074000171</v>
      </c>
    </row>
    <row r="258" spans="1:30">
      <c r="E258" s="651" t="s">
        <v>1758</v>
      </c>
      <c r="F258" s="189" t="s">
        <v>1694</v>
      </c>
      <c r="G258" s="715" t="s">
        <v>62</v>
      </c>
      <c r="H258" s="715" t="s">
        <v>1675</v>
      </c>
      <c r="I258" s="652" t="s">
        <v>62</v>
      </c>
      <c r="J258" s="189" t="s">
        <v>970</v>
      </c>
      <c r="K258" s="189" t="s">
        <v>904</v>
      </c>
      <c r="L258" s="189" t="s">
        <v>81</v>
      </c>
      <c r="M258" s="189">
        <v>2</v>
      </c>
      <c r="N258" s="652">
        <v>0.01</v>
      </c>
      <c r="O258" s="652">
        <v>2.5000000000000001E-3</v>
      </c>
      <c r="P258" s="653" t="s">
        <v>62</v>
      </c>
      <c r="Q258" s="653" t="s">
        <v>1785</v>
      </c>
      <c r="R258" s="653">
        <v>13540000</v>
      </c>
      <c r="S258" s="654">
        <v>44375</v>
      </c>
      <c r="T258" s="655" t="s">
        <v>62</v>
      </c>
      <c r="U258" s="656" t="s">
        <v>62</v>
      </c>
      <c r="V258" s="655" t="s">
        <v>62</v>
      </c>
      <c r="W258" s="656" t="s">
        <v>62</v>
      </c>
      <c r="X258" s="655" t="s">
        <v>62</v>
      </c>
      <c r="Y258" s="656" t="s">
        <v>62</v>
      </c>
      <c r="Z258" s="655" t="s">
        <v>62</v>
      </c>
      <c r="AA258" s="656" t="s">
        <v>62</v>
      </c>
      <c r="AB258" s="655" t="s">
        <v>62</v>
      </c>
      <c r="AC258" s="657" t="s">
        <v>62</v>
      </c>
      <c r="AD258" s="190" t="s">
        <v>62</v>
      </c>
    </row>
    <row r="259" spans="1:30" s="645" customFormat="1" ht="9" customHeight="1">
      <c r="B259" s="641"/>
      <c r="C259" s="641"/>
      <c r="D259" s="641"/>
      <c r="E259" s="658" t="s">
        <v>1750</v>
      </c>
      <c r="J259" s="678"/>
      <c r="P259" s="679"/>
      <c r="Q259" s="679"/>
      <c r="R259" s="679"/>
      <c r="S259" s="680"/>
      <c r="AC259" s="681"/>
    </row>
    <row r="260" spans="1:30" s="645" customFormat="1">
      <c r="A260" s="676"/>
      <c r="B260" s="660" t="s">
        <v>1698</v>
      </c>
      <c r="C260" s="641"/>
      <c r="D260" s="641"/>
      <c r="J260" s="678"/>
    </row>
    <row r="261" spans="1:30" s="645" customFormat="1">
      <c r="B261" s="641"/>
      <c r="C261" s="641"/>
      <c r="D261" s="641"/>
      <c r="J261" s="678"/>
    </row>
    <row r="262" spans="1:30" ht="21.75" hidden="1" customHeight="1">
      <c r="E262" s="682" t="s">
        <v>715</v>
      </c>
      <c r="J262" s="683"/>
    </row>
    <row r="263" spans="1:30" ht="18.75" hidden="1" customHeight="1">
      <c r="E263" s="684" t="s">
        <v>716</v>
      </c>
      <c r="J263" s="683"/>
    </row>
    <row r="264" spans="1:30" ht="18.75" hidden="1" customHeight="1">
      <c r="E264" s="684" t="s">
        <v>717</v>
      </c>
      <c r="J264" s="683"/>
    </row>
    <row r="265" spans="1:30" ht="18.75" hidden="1" customHeight="1">
      <c r="E265" s="684" t="s">
        <v>718</v>
      </c>
      <c r="J265" s="683"/>
    </row>
    <row r="266" spans="1:30" ht="18.75" hidden="1" customHeight="1">
      <c r="E266" s="684" t="s">
        <v>719</v>
      </c>
      <c r="J266" s="683"/>
    </row>
    <row r="267" spans="1:30" ht="18.75" hidden="1" customHeight="1">
      <c r="E267" s="684" t="s">
        <v>720</v>
      </c>
      <c r="J267" s="683"/>
    </row>
    <row r="268" spans="1:30" ht="18.75" hidden="1" customHeight="1">
      <c r="E268" s="685" t="s">
        <v>721</v>
      </c>
      <c r="J268" s="683"/>
    </row>
    <row r="269" spans="1:30" ht="18.75" hidden="1" customHeight="1">
      <c r="E269" s="686" t="s">
        <v>722</v>
      </c>
      <c r="J269" s="683"/>
    </row>
    <row r="270" spans="1:30" ht="18.75" hidden="1" customHeight="1">
      <c r="E270" s="686" t="s">
        <v>723</v>
      </c>
      <c r="J270" s="683"/>
    </row>
    <row r="271" spans="1:30" ht="18.75" hidden="1" customHeight="1">
      <c r="E271" s="686" t="s">
        <v>724</v>
      </c>
      <c r="J271" s="683"/>
    </row>
    <row r="272" spans="1:30" ht="19.5" hidden="1" customHeight="1">
      <c r="E272" s="687" t="s">
        <v>725</v>
      </c>
      <c r="J272" s="683"/>
    </row>
    <row r="273" spans="5:10" ht="18.75" hidden="1" customHeight="1">
      <c r="E273" s="688" t="s">
        <v>726</v>
      </c>
      <c r="J273" s="683"/>
    </row>
    <row r="274" spans="5:10" ht="18.75" hidden="1" customHeight="1">
      <c r="E274" s="688" t="s">
        <v>727</v>
      </c>
      <c r="J274" s="683"/>
    </row>
    <row r="275" spans="5:10" ht="18.75" hidden="1" customHeight="1">
      <c r="E275" s="688" t="s">
        <v>728</v>
      </c>
      <c r="J275" s="683"/>
    </row>
    <row r="276" spans="5:10" ht="19.5" hidden="1" customHeight="1">
      <c r="E276" s="689" t="s">
        <v>729</v>
      </c>
      <c r="J276" s="683"/>
    </row>
    <row r="277" spans="5:10" ht="18.75" hidden="1" customHeight="1">
      <c r="E277" s="690" t="s">
        <v>730</v>
      </c>
      <c r="J277" s="683"/>
    </row>
    <row r="278" spans="5:10" ht="18.75" hidden="1" customHeight="1">
      <c r="E278" s="691" t="s">
        <v>731</v>
      </c>
      <c r="J278" s="683"/>
    </row>
    <row r="279" spans="5:10" ht="18.75" hidden="1" customHeight="1">
      <c r="J279" s="683"/>
    </row>
    <row r="280" spans="5:10" ht="18.75" hidden="1" customHeight="1"/>
    <row r="281" spans="5:10" ht="21.75" hidden="1" customHeight="1">
      <c r="E281" s="682" t="s">
        <v>715</v>
      </c>
    </row>
    <row r="282" spans="5:10" ht="18.75" hidden="1" customHeight="1">
      <c r="E282" s="684" t="s">
        <v>716</v>
      </c>
    </row>
    <row r="283" spans="5:10" ht="18.75" hidden="1" customHeight="1">
      <c r="E283" s="684" t="s">
        <v>717</v>
      </c>
    </row>
    <row r="284" spans="5:10" ht="19.5" hidden="1" customHeight="1">
      <c r="E284" s="692" t="s">
        <v>718</v>
      </c>
    </row>
    <row r="285" spans="5:10" ht="18.75" hidden="1" customHeight="1">
      <c r="E285" s="686" t="s">
        <v>723</v>
      </c>
    </row>
    <row r="286" spans="5:10" ht="18.75" hidden="1" customHeight="1">
      <c r="E286" s="686" t="s">
        <v>724</v>
      </c>
    </row>
    <row r="287" spans="5:10" ht="19.5" hidden="1" customHeight="1">
      <c r="E287" s="687" t="s">
        <v>725</v>
      </c>
    </row>
    <row r="288" spans="5:10" ht="18.75" hidden="1" customHeight="1"/>
    <row r="289" spans="5:5" ht="18.75" hidden="1" customHeight="1"/>
    <row r="290" spans="5:5" ht="21.75" hidden="1" customHeight="1">
      <c r="E290" s="682" t="s">
        <v>715</v>
      </c>
    </row>
    <row r="291" spans="5:5" ht="18.75" hidden="1" customHeight="1">
      <c r="E291" s="684" t="s">
        <v>716</v>
      </c>
    </row>
    <row r="292" spans="5:5" ht="18.75" hidden="1" customHeight="1">
      <c r="E292" s="684" t="s">
        <v>717</v>
      </c>
    </row>
    <row r="293" spans="5:5" ht="19.5" hidden="1" customHeight="1">
      <c r="E293" s="692" t="s">
        <v>718</v>
      </c>
    </row>
    <row r="294" spans="5:5" ht="18.75" hidden="1" customHeight="1">
      <c r="E294" s="686" t="s">
        <v>723</v>
      </c>
    </row>
    <row r="295" spans="5:5" ht="18.75" hidden="1" customHeight="1">
      <c r="E295" s="686" t="s">
        <v>724</v>
      </c>
    </row>
    <row r="296" spans="5:5" ht="19.5" hidden="1" customHeight="1">
      <c r="E296" s="687" t="s">
        <v>725</v>
      </c>
    </row>
    <row r="297" spans="5:5" ht="18.75" hidden="1" customHeight="1"/>
    <row r="298" spans="5:5" ht="18.75" hidden="1" customHeight="1"/>
    <row r="299" spans="5:5" ht="21.75" hidden="1" customHeight="1">
      <c r="E299" s="682" t="s">
        <v>715</v>
      </c>
    </row>
    <row r="300" spans="5:5" ht="18.75" hidden="1" customHeight="1">
      <c r="E300" s="684" t="s">
        <v>716</v>
      </c>
    </row>
    <row r="301" spans="5:5" ht="18.75" hidden="1" customHeight="1">
      <c r="E301" s="684" t="s">
        <v>717</v>
      </c>
    </row>
    <row r="302" spans="5:5" ht="19.5" hidden="1" customHeight="1">
      <c r="E302" s="692" t="s">
        <v>718</v>
      </c>
    </row>
    <row r="303" spans="5:5" ht="18.75" hidden="1" customHeight="1">
      <c r="E303" s="686" t="s">
        <v>723</v>
      </c>
    </row>
    <row r="304" spans="5:5" ht="18.75" hidden="1" customHeight="1">
      <c r="E304" s="686" t="s">
        <v>724</v>
      </c>
    </row>
    <row r="305" spans="5:10" ht="19.5" hidden="1" customHeight="1">
      <c r="E305" s="687" t="s">
        <v>725</v>
      </c>
    </row>
    <row r="306" spans="5:10">
      <c r="J306" s="683"/>
    </row>
  </sheetData>
  <mergeCells count="2">
    <mergeCell ref="E2:E3"/>
    <mergeCell ref="K3:L3"/>
  </mergeCells>
  <conditionalFormatting sqref="I71:J71 I237:J239 E247:E255 I249:J255">
    <cfRule type="expression" dxfId="209" priority="165">
      <formula>AND(E71&lt;&gt;"",#REF!="",OR(COLUMN(E71)=COLUMN(#REF!),COLUMN(E71)=COLUMN(#REF!)))</formula>
    </cfRule>
  </conditionalFormatting>
  <conditionalFormatting sqref="I83:J83">
    <cfRule type="expression" dxfId="208" priority="164">
      <formula>AND(I83&lt;&gt;"",#REF!="",OR(COLUMN(I83)=COLUMN(#REF!),COLUMN(I83)=COLUMN(#REF!)))</formula>
    </cfRule>
  </conditionalFormatting>
  <conditionalFormatting sqref="I104:J104">
    <cfRule type="expression" dxfId="207" priority="163">
      <formula>AND(I104&lt;&gt;"",#REF!="",OR(COLUMN(I104)=COLUMN(#REF!),COLUMN(I104)=COLUMN(#REF!)))</formula>
    </cfRule>
  </conditionalFormatting>
  <conditionalFormatting sqref="E259 I114:J114 I246:J246 I232:J232 I159:J163 I178:J180 I174:J176 I121:J155 I165:J172 I213:J230 E11:E54 I11:J54 I59:J70 I73:J82 I85:J91 I96:J103 I106:J112 I189:J211 I241:J244 I257:J258">
    <cfRule type="expression" dxfId="206" priority="162">
      <formula>AND(E11&lt;&gt;"",#REF!="",OR(COLUMN(E11)=COLUMN(#REF!),COLUMN(E11)=COLUMN(#REF!)))</formula>
    </cfRule>
  </conditionalFormatting>
  <conditionalFormatting sqref="E155">
    <cfRule type="expression" dxfId="205" priority="161">
      <formula>AND(E155&lt;&gt;"",#REF!="",OR(COLUMN(E155)=COLUMN(#REF!),COLUMN(E155)=COLUMN(#REF!)))</formula>
    </cfRule>
  </conditionalFormatting>
  <conditionalFormatting sqref="E114 E246 E232 E159:E162 E178:E180 E237:E238 E249:E254">
    <cfRule type="expression" dxfId="204" priority="159">
      <formula>AND(E114&lt;&gt;"",#REF!="",OR(COLUMN(E114)=COLUMN(#REF!),COLUMN(E114)=COLUMN(#REF!)))</formula>
    </cfRule>
  </conditionalFormatting>
  <conditionalFormatting sqref="E257:E258">
    <cfRule type="expression" dxfId="203" priority="131">
      <formula>AND(E257&lt;&gt;"",#REF!="",OR(COLUMN(E257)=COLUMN(#REF!),COLUMN(E257)=COLUMN(#REF!)))</formula>
    </cfRule>
  </conditionalFormatting>
  <conditionalFormatting sqref="E174:E175">
    <cfRule type="expression" dxfId="202" priority="29">
      <formula>AND(E174&lt;&gt;"",#REF!="",OR(COLUMN(E174)=COLUMN(#REF!),COLUMN(E174)=COLUMN(#REF!)))</formula>
    </cfRule>
  </conditionalFormatting>
  <conditionalFormatting sqref="E165:E171">
    <cfRule type="expression" dxfId="201" priority="28">
      <formula>AND(E165&lt;&gt;"",#REF!="",OR(COLUMN(E165)=COLUMN(#REF!),COLUMN(E165)=COLUMN(#REF!)))</formula>
    </cfRule>
  </conditionalFormatting>
  <conditionalFormatting sqref="E85:E91">
    <cfRule type="expression" dxfId="200" priority="26">
      <formula>AND(E85&lt;&gt;"",#REF!="",OR(COLUMN(E85)=COLUMN(#REF!),COLUMN(E85)=COLUMN(#REF!)))</formula>
    </cfRule>
  </conditionalFormatting>
  <conditionalFormatting sqref="E106:E111">
    <cfRule type="expression" dxfId="199" priority="24">
      <formula>AND(E106&lt;&gt;"",#REF!="",OR(COLUMN(E106)=COLUMN(#REF!),COLUMN(E106)=COLUMN(#REF!)))</formula>
    </cfRule>
  </conditionalFormatting>
  <conditionalFormatting sqref="E241:E243">
    <cfRule type="expression" dxfId="198" priority="23">
      <formula>AND(E241&lt;&gt;"",#REF!="",OR(COLUMN(E241)=COLUMN(#REF!),COLUMN(E241)=COLUMN(#REF!)))</formula>
    </cfRule>
  </conditionalFormatting>
  <conditionalFormatting sqref="E189:E210">
    <cfRule type="expression" dxfId="197" priority="22">
      <formula>AND(E189&lt;&gt;"",#REF!="",OR(COLUMN(E189)=COLUMN(#REF!),COLUMN(E189)=COLUMN(#REF!)))</formula>
    </cfRule>
  </conditionalFormatting>
  <conditionalFormatting sqref="E59:E70">
    <cfRule type="expression" dxfId="196" priority="20">
      <formula>AND(E59&lt;&gt;"",#REF!="",OR(COLUMN(E59)=COLUMN(#REF!),COLUMN(E59)=COLUMN(#REF!)))</formula>
    </cfRule>
  </conditionalFormatting>
  <conditionalFormatting sqref="E121:E154">
    <cfRule type="expression" dxfId="195" priority="19">
      <formula>AND(E121&lt;&gt;"",#REF!="",OR(COLUMN(E121)=COLUMN(#REF!),COLUMN(E121)=COLUMN(#REF!)))</formula>
    </cfRule>
  </conditionalFormatting>
  <conditionalFormatting sqref="E213:E229">
    <cfRule type="expression" dxfId="194" priority="18">
      <formula>AND(E213&lt;&gt;"",#REF!="",OR(COLUMN(E213)=COLUMN(#REF!),COLUMN(E213)=COLUMN(#REF!)))</formula>
    </cfRule>
  </conditionalFormatting>
  <conditionalFormatting sqref="E244 E239 E233 E230 E211 E181 E176 E172 E163 E55 E71 E83 E92 E104 E112 E115">
    <cfRule type="expression" dxfId="193" priority="11">
      <formula>AND(E55&lt;&gt;"",#REF!="",OR(COLUMN(E55)=COLUMN(#REF!),COLUMN(E55)=COLUMN(#REF!)))</formula>
    </cfRule>
  </conditionalFormatting>
  <conditionalFormatting sqref="E73:E82">
    <cfRule type="expression" dxfId="192" priority="6">
      <formula>AND(E73&lt;&gt;"",#REF!="",OR(COLUMN(E73)=COLUMN(#REF!),COLUMN(E73)=COLUMN(#REF!)))</formula>
    </cfRule>
  </conditionalFormatting>
  <conditionalFormatting sqref="E96:E103">
    <cfRule type="expression" dxfId="191" priority="5">
      <formula>AND(E96&lt;&gt;"",#REF!="",OR(COLUMN(E96)=COLUMN(#REF!),COLUMN(E96)=COLUMN(#REF!)))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C25F-CD53-4842-8A0F-46041D80D755}">
  <sheetPr codeName="Sheet17">
    <tabColor theme="4"/>
  </sheetPr>
  <dimension ref="B1:W196"/>
  <sheetViews>
    <sheetView showGridLines="0" topLeftCell="A86" zoomScale="80" zoomScaleNormal="80" workbookViewId="0">
      <selection activeCell="F118" sqref="F118"/>
    </sheetView>
  </sheetViews>
  <sheetFormatPr defaultColWidth="10.69921875" defaultRowHeight="24.75"/>
  <cols>
    <col min="1" max="1" width="2.59765625" style="300" customWidth="1"/>
    <col min="2" max="4" width="2.59765625" style="299" hidden="1" customWidth="1"/>
    <col min="5" max="5" width="54.59765625" style="300" customWidth="1"/>
    <col min="6" max="8" width="10.296875" style="302" customWidth="1"/>
    <col min="9" max="10" width="8" style="302" customWidth="1"/>
    <col min="11" max="11" width="8.69921875" style="301" customWidth="1"/>
    <col min="12" max="12" width="7.3984375" style="300" customWidth="1"/>
    <col min="13" max="13" width="8.69921875" style="301" customWidth="1"/>
    <col min="14" max="14" width="7.3984375" style="300" customWidth="1"/>
    <col min="15" max="15" width="8.69921875" style="301" customWidth="1"/>
    <col min="16" max="16" width="7.3984375" style="300" customWidth="1"/>
    <col min="17" max="17" width="8.69921875" style="301" customWidth="1"/>
    <col min="18" max="18" width="7.3984375" style="300" customWidth="1"/>
    <col min="19" max="19" width="8.69921875" style="301" customWidth="1"/>
    <col min="20" max="20" width="7.3984375" style="301" customWidth="1"/>
    <col min="21" max="21" width="9.3984375" style="300" customWidth="1"/>
    <col min="22" max="22" width="32.69921875" style="302" customWidth="1"/>
    <col min="23" max="23" width="18" style="300" customWidth="1"/>
    <col min="24" max="16384" width="10.69921875" style="300"/>
  </cols>
  <sheetData>
    <row r="1" spans="2:22" s="39" customFormat="1" ht="5.0999999999999996" customHeight="1">
      <c r="B1" s="258"/>
      <c r="C1" s="258"/>
      <c r="D1" s="258"/>
      <c r="F1" s="57"/>
      <c r="G1" s="57"/>
      <c r="H1" s="57"/>
      <c r="I1" s="57"/>
      <c r="J1" s="57"/>
      <c r="K1" s="40"/>
      <c r="M1" s="40"/>
      <c r="O1" s="40"/>
      <c r="Q1" s="40"/>
      <c r="S1" s="40"/>
      <c r="T1" s="40"/>
      <c r="V1" s="57"/>
    </row>
    <row r="2" spans="2:22" s="39" customFormat="1" ht="30.75">
      <c r="B2" s="258"/>
      <c r="C2" s="258"/>
      <c r="D2" s="258"/>
      <c r="F2" s="57"/>
      <c r="G2" s="57"/>
      <c r="H2" s="57"/>
      <c r="I2" s="57"/>
      <c r="J2" s="57"/>
      <c r="K2" s="40"/>
      <c r="M2" s="40"/>
      <c r="O2" s="40"/>
      <c r="Q2" s="40"/>
      <c r="S2" s="40"/>
      <c r="T2" s="40"/>
      <c r="V2" s="57"/>
    </row>
    <row r="3" spans="2:22" s="43" customFormat="1" ht="27.75">
      <c r="B3" s="259"/>
      <c r="C3" s="259"/>
      <c r="D3" s="259"/>
      <c r="E3" s="381" t="s">
        <v>950</v>
      </c>
      <c r="F3" s="704"/>
      <c r="G3" s="704"/>
      <c r="H3" s="704"/>
      <c r="I3" s="704"/>
      <c r="J3" s="704"/>
      <c r="K3" s="42"/>
      <c r="M3" s="42"/>
      <c r="O3" s="42"/>
      <c r="Q3" s="42"/>
      <c r="S3" s="42"/>
      <c r="T3" s="42"/>
      <c r="V3" s="41"/>
    </row>
    <row r="4" spans="2:22" s="43" customFormat="1" ht="5.25" customHeight="1">
      <c r="B4" s="259"/>
      <c r="C4" s="259"/>
      <c r="D4" s="259"/>
      <c r="F4" s="384"/>
      <c r="G4" s="384"/>
      <c r="H4" s="384"/>
      <c r="I4" s="384"/>
      <c r="J4" s="384"/>
      <c r="K4" s="44"/>
      <c r="L4" s="45"/>
      <c r="M4" s="44"/>
      <c r="N4" s="45"/>
      <c r="O4" s="44"/>
      <c r="P4" s="45"/>
      <c r="Q4" s="44"/>
      <c r="R4" s="45"/>
      <c r="S4" s="44"/>
      <c r="T4" s="44"/>
      <c r="V4" s="41"/>
    </row>
    <row r="5" spans="2:22" s="251" customFormat="1" ht="33" customHeight="1">
      <c r="B5" s="260"/>
      <c r="C5" s="260"/>
      <c r="D5" s="260"/>
      <c r="E5" s="382"/>
      <c r="F5" s="705"/>
      <c r="G5" s="705"/>
      <c r="H5" s="705"/>
      <c r="I5" s="705"/>
      <c r="J5" s="705"/>
      <c r="K5" s="774" t="s">
        <v>935</v>
      </c>
      <c r="L5" s="775"/>
      <c r="M5" s="776" t="s">
        <v>939</v>
      </c>
      <c r="N5" s="776"/>
      <c r="O5" s="774" t="s">
        <v>936</v>
      </c>
      <c r="P5" s="775"/>
      <c r="Q5" s="776" t="s">
        <v>937</v>
      </c>
      <c r="R5" s="776"/>
      <c r="S5" s="774" t="s">
        <v>938</v>
      </c>
      <c r="T5" s="776"/>
      <c r="V5" s="253"/>
    </row>
    <row r="6" spans="2:22" s="251" customFormat="1" ht="5.25" customHeight="1">
      <c r="B6" s="260"/>
      <c r="C6" s="260"/>
      <c r="D6" s="260"/>
      <c r="E6" s="257"/>
      <c r="F6" s="385"/>
      <c r="G6" s="385"/>
      <c r="H6" s="385"/>
      <c r="I6" s="385"/>
      <c r="J6" s="385"/>
      <c r="K6" s="309"/>
      <c r="L6" s="310"/>
      <c r="M6" s="254"/>
      <c r="N6" s="252"/>
      <c r="O6" s="309"/>
      <c r="P6" s="310"/>
      <c r="Q6" s="254"/>
      <c r="R6" s="252"/>
      <c r="S6" s="309"/>
      <c r="T6" s="252"/>
      <c r="V6" s="253"/>
    </row>
    <row r="7" spans="2:22" s="315" customFormat="1" ht="19.5" customHeight="1">
      <c r="B7" s="311"/>
      <c r="C7" s="311"/>
      <c r="D7" s="311"/>
      <c r="E7" s="389" t="s">
        <v>1689</v>
      </c>
      <c r="F7" s="389" t="s">
        <v>1774</v>
      </c>
      <c r="G7" s="389" t="s">
        <v>1846</v>
      </c>
      <c r="H7" s="389" t="s">
        <v>1768</v>
      </c>
      <c r="I7" s="389" t="s">
        <v>15</v>
      </c>
      <c r="J7" s="380" t="s">
        <v>1769</v>
      </c>
      <c r="K7" s="312" t="s">
        <v>925</v>
      </c>
      <c r="L7" s="313" t="s">
        <v>16</v>
      </c>
      <c r="M7" s="312" t="s">
        <v>925</v>
      </c>
      <c r="N7" s="313" t="s">
        <v>16</v>
      </c>
      <c r="O7" s="312" t="s">
        <v>925</v>
      </c>
      <c r="P7" s="313" t="s">
        <v>16</v>
      </c>
      <c r="Q7" s="312" t="s">
        <v>925</v>
      </c>
      <c r="R7" s="313" t="s">
        <v>16</v>
      </c>
      <c r="S7" s="312" t="s">
        <v>925</v>
      </c>
      <c r="T7" s="314" t="s">
        <v>16</v>
      </c>
      <c r="V7" s="316"/>
    </row>
    <row r="8" spans="2:22" s="251" customFormat="1" ht="5.25" customHeight="1">
      <c r="B8" s="260"/>
      <c r="C8" s="260"/>
      <c r="D8" s="260"/>
      <c r="F8" s="385"/>
      <c r="G8" s="385"/>
      <c r="H8" s="385"/>
      <c r="I8" s="385"/>
      <c r="J8" s="385"/>
      <c r="K8" s="255"/>
      <c r="L8" s="256"/>
      <c r="O8" s="255"/>
      <c r="P8" s="256"/>
      <c r="S8" s="255"/>
      <c r="V8" s="253"/>
    </row>
    <row r="9" spans="2:22" s="142" customFormat="1" ht="15.75">
      <c r="B9" s="317"/>
      <c r="C9" s="317"/>
      <c r="D9" s="317" t="s">
        <v>1751</v>
      </c>
      <c r="E9" s="383" t="s">
        <v>18</v>
      </c>
      <c r="F9" s="693"/>
      <c r="G9" s="693"/>
      <c r="H9" s="693"/>
      <c r="I9" s="693"/>
      <c r="J9" s="693"/>
      <c r="K9" s="312">
        <f ca="1">OFFSET('Asset Allocation'!$B$9, MATCH($E9,OFFSET('Asset Allocation'!$B$9,,,COUNTA('Asset Allocation'!$B:$B)-COUNTA('Asset Allocation'!$B$1:$B$9)),0)-1, MATCH(K$5,'Asset Allocation'!$D$5:$M$5,0)+2)</f>
        <v>1</v>
      </c>
      <c r="L9" s="318">
        <f ca="1">L11+L32+L48</f>
        <v>1.1722000000000004</v>
      </c>
      <c r="M9" s="312">
        <f ca="1">OFFSET('Asset Allocation'!$B$9, MATCH($E9,OFFSET('Asset Allocation'!$B$9,,,COUNTA('Asset Allocation'!$B:$B)-COUNTA('Asset Allocation'!$B$1:$B$9)),0)-1, MATCH(M$5,'Asset Allocation'!$D$5:$M$5,0)+2)</f>
        <v>0.8600000000000001</v>
      </c>
      <c r="N9" s="318">
        <f ca="1">N11+N32+N48</f>
        <v>0.99860000000000004</v>
      </c>
      <c r="O9" s="312">
        <f ca="1">OFFSET('Asset Allocation'!$B$9, MATCH($E9,OFFSET('Asset Allocation'!$B$9,,,COUNTA('Asset Allocation'!$B:$B)-COUNTA('Asset Allocation'!$B$1:$B$9)),0)-1, MATCH(O$5,'Asset Allocation'!$D$5:$M$5,0)+2)</f>
        <v>0.71500000000000008</v>
      </c>
      <c r="P9" s="318">
        <f ca="1">P11+P32+P48</f>
        <v>0.83155000000000023</v>
      </c>
      <c r="Q9" s="312">
        <f ca="1">OFFSET('Asset Allocation'!$B$9, MATCH($E9,OFFSET('Asset Allocation'!$B$9,,,COUNTA('Asset Allocation'!$B:$B)-COUNTA('Asset Allocation'!$B$1:$B$9)),0)-1, MATCH(Q$5,'Asset Allocation'!$D$5:$M$5,0)+2)</f>
        <v>0.52</v>
      </c>
      <c r="R9" s="318">
        <f ca="1">R11+R32+R48</f>
        <v>0.59499999999999997</v>
      </c>
      <c r="S9" s="312">
        <f ca="1">OFFSET('Asset Allocation'!$B$9, MATCH($E9,OFFSET('Asset Allocation'!$B$9,,,COUNTA('Asset Allocation'!$B:$B)-COUNTA('Asset Allocation'!$B$1:$B$9)),0)-1, MATCH(S$5,'Asset Allocation'!$D$5:$M$5,0)+2)</f>
        <v>0.33500000000000002</v>
      </c>
      <c r="T9" s="318">
        <f ca="1">T11+T32+T48</f>
        <v>0.38225000000000003</v>
      </c>
      <c r="V9" s="319"/>
    </row>
    <row r="10" spans="2:22" s="181" customFormat="1" ht="7.5" customHeight="1">
      <c r="B10" s="264"/>
      <c r="C10" s="264"/>
      <c r="D10" s="264"/>
      <c r="E10" s="180"/>
      <c r="F10" s="218"/>
      <c r="G10" s="218"/>
      <c r="H10" s="218"/>
      <c r="I10" s="218"/>
      <c r="J10" s="218"/>
      <c r="K10" s="289"/>
      <c r="L10" s="291"/>
      <c r="M10" s="289"/>
      <c r="N10" s="291"/>
      <c r="O10" s="289"/>
      <c r="P10" s="291"/>
      <c r="Q10" s="289"/>
      <c r="R10" s="291"/>
      <c r="S10" s="289"/>
      <c r="T10" s="291"/>
      <c r="V10" s="274"/>
    </row>
    <row r="11" spans="2:22" s="181" customFormat="1" ht="15">
      <c r="B11" s="264"/>
      <c r="C11" s="264" t="s">
        <v>19</v>
      </c>
      <c r="D11" s="264" t="s">
        <v>19</v>
      </c>
      <c r="E11" s="183" t="s">
        <v>916</v>
      </c>
      <c r="F11" s="184"/>
      <c r="G11" s="184"/>
      <c r="H11" s="184"/>
      <c r="I11" s="184"/>
      <c r="J11" s="184"/>
      <c r="K11" s="266">
        <f ca="1">OFFSET('Asset Allocation'!$B$9, MATCH($E11,OFFSET('Asset Allocation'!$B$9,,,COUNTA('Asset Allocation'!$B:$B)-COUNTA('Asset Allocation'!$B$1:$B$9)),0)-1, MATCH(K$5,'Asset Allocation'!$D$5:$M$5,0)+2)</f>
        <v>0.82</v>
      </c>
      <c r="L11" s="275">
        <f ca="1">SUM(L12:L31)</f>
        <v>0.99220000000000019</v>
      </c>
      <c r="M11" s="266">
        <f ca="1">OFFSET('Asset Allocation'!$B$9, MATCH($E11,OFFSET('Asset Allocation'!$B$9,,,COUNTA('Asset Allocation'!$B:$B)-COUNTA('Asset Allocation'!$B$1:$B$9)),0)-1, MATCH(M$5,'Asset Allocation'!$D$5:$M$5,0)+2)</f>
        <v>0.66</v>
      </c>
      <c r="N11" s="275">
        <f ca="1">SUM(N12:N31)</f>
        <v>0.79859999999999998</v>
      </c>
      <c r="O11" s="266">
        <f ca="1">OFFSET('Asset Allocation'!$B$9, MATCH($E11,OFFSET('Asset Allocation'!$B$9,,,COUNTA('Asset Allocation'!$B:$B)-COUNTA('Asset Allocation'!$B$1:$B$9)),0)-1, MATCH(O$5,'Asset Allocation'!$D$5:$M$5,0)+2)</f>
        <v>0.55500000000000005</v>
      </c>
      <c r="P11" s="275">
        <f ca="1">SUM(P12:P31)</f>
        <v>0.6715500000000002</v>
      </c>
      <c r="Q11" s="266">
        <f ca="1">OFFSET('Asset Allocation'!$B$9, MATCH($E11,OFFSET('Asset Allocation'!$B$9,,,COUNTA('Asset Allocation'!$B:$B)-COUNTA('Asset Allocation'!$B$1:$B$9)),0)-1, MATCH(Q$5,'Asset Allocation'!$D$5:$M$5,0)+2)</f>
        <v>0.25</v>
      </c>
      <c r="R11" s="275">
        <f ca="1">SUM(R12:R31)</f>
        <v>0.32500000000000001</v>
      </c>
      <c r="S11" s="266">
        <f ca="1">OFFSET('Asset Allocation'!$B$9, MATCH($E11,OFFSET('Asset Allocation'!$B$9,,,COUNTA('Asset Allocation'!$B:$B)-COUNTA('Asset Allocation'!$B$1:$B$9)),0)-1, MATCH(S$5,'Asset Allocation'!$D$5:$M$5,0)+2)</f>
        <v>0.105</v>
      </c>
      <c r="T11" s="276">
        <f ca="1">SUM(T12:T31)</f>
        <v>0.15225</v>
      </c>
    </row>
    <row r="12" spans="2:22" s="278" customFormat="1" ht="15">
      <c r="B12" s="261"/>
      <c r="C12" s="261"/>
      <c r="D12" s="261"/>
      <c r="E12" s="267" t="s">
        <v>1574</v>
      </c>
      <c r="F12" s="707" t="str">
        <f>IFERROR(INDEX('Produtos Selecionados'!$G:$G,MATCH($E12,'Produtos Selecionados'!$E:$E,0)),"-")</f>
        <v>MFO</v>
      </c>
      <c r="G12" s="707" t="str">
        <f>IFERROR(INDEX('Produtos Selecionados'!$H:$H,MATCH($E12,'Produtos Selecionados'!$E:$E,0)),"-")</f>
        <v>Sim</v>
      </c>
      <c r="H12" s="707" t="str">
        <f>IFERROR(INDEX('Produtos Selecionados'!$O:$O,MATCH($E12,'Produtos Selecionados'!$E:$E,0)),"-")</f>
        <v>-</v>
      </c>
      <c r="I12" s="708" t="str">
        <f>IFERROR(INDEX('Produtos Selecionados'!$L:$L,MATCH($E12,'Produtos Selecionados'!$E:$E,0)),"-")</f>
        <v>BRL</v>
      </c>
      <c r="J12" s="708">
        <f>IFERROR(INDEX('Produtos Selecionados'!$M:$M,MATCH($E12,'Produtos Selecionados'!$E:$E,0)),"-")</f>
        <v>0</v>
      </c>
      <c r="K12" s="263">
        <v>0.12</v>
      </c>
      <c r="L12" s="277">
        <f t="shared" ref="L12:L28" ca="1" si="0">IF(K12="","", K12*K$11)</f>
        <v>9.8399999999999987E-2</v>
      </c>
      <c r="M12" s="263">
        <v>0.14000000000000001</v>
      </c>
      <c r="N12" s="277">
        <f t="shared" ref="N12:N28" ca="1" si="1">IF(M12="","", M12*M$11)</f>
        <v>9.240000000000001E-2</v>
      </c>
      <c r="O12" s="263">
        <v>0.16</v>
      </c>
      <c r="P12" s="277">
        <f t="shared" ref="P12:P28" ca="1" si="2">IF(O12="","", O12*O$11)</f>
        <v>8.8800000000000004E-2</v>
      </c>
      <c r="Q12" s="263">
        <v>0.2</v>
      </c>
      <c r="R12" s="277">
        <f t="shared" ref="R12:R28" ca="1" si="3">IF(Q12="","", Q12*Q$11)</f>
        <v>0.05</v>
      </c>
      <c r="S12" s="263">
        <v>0.2</v>
      </c>
      <c r="T12" s="277">
        <f t="shared" ref="T12:T28" ca="1" si="4">IF(S12="","", S12*S$11)</f>
        <v>2.1000000000000001E-2</v>
      </c>
    </row>
    <row r="13" spans="2:22" s="278" customFormat="1" ht="15">
      <c r="B13" s="261"/>
      <c r="C13" s="261"/>
      <c r="D13" s="261"/>
      <c r="E13" s="267" t="str">
        <f>'RF &amp; RV Guide'!E13</f>
        <v>Títulos Bancários - Liquidez Diária (102.5% CDI)</v>
      </c>
      <c r="F13" s="707" t="str">
        <f>IFERROR(INDEX('Produtos Selecionados'!$G:$G,MATCH($E13,'Produtos Selecionados'!$E:$E,0)),"-")</f>
        <v>-</v>
      </c>
      <c r="G13" s="707" t="str">
        <f>IFERROR(INDEX('Produtos Selecionados'!$H:$H,MATCH($E13,'Produtos Selecionados'!$E:$E,0)),"-")</f>
        <v>-</v>
      </c>
      <c r="H13" s="707">
        <f>IFERROR(INDEX('Produtos Selecionados'!$O:$O,MATCH($E13,'Produtos Selecionados'!$E:$E,0)),"-")</f>
        <v>2.9999999999999997E-4</v>
      </c>
      <c r="I13" s="708" t="str">
        <f>IFERROR(INDEX('Produtos Selecionados'!$L:$L,MATCH($E13,'Produtos Selecionados'!$E:$E,0)),"-")</f>
        <v>BRL</v>
      </c>
      <c r="J13" s="708">
        <f>IFERROR(INDEX('Produtos Selecionados'!$M:$M,MATCH($E13,'Produtos Selecionados'!$E:$E,0)),"-")</f>
        <v>0</v>
      </c>
      <c r="K13" s="263">
        <v>0.08</v>
      </c>
      <c r="L13" s="277">
        <f ca="1">IF(K13="","", K13*K$11)</f>
        <v>6.5599999999999992E-2</v>
      </c>
      <c r="M13" s="263">
        <v>0.09</v>
      </c>
      <c r="N13" s="277">
        <f ca="1">IF(M13="","", M13*M$11)</f>
        <v>5.9400000000000001E-2</v>
      </c>
      <c r="O13" s="263">
        <v>0.1</v>
      </c>
      <c r="P13" s="277">
        <f ca="1">IF(O13="","", O13*O$11)</f>
        <v>5.5500000000000008E-2</v>
      </c>
      <c r="Q13" s="263">
        <v>0.2</v>
      </c>
      <c r="R13" s="277">
        <f ca="1">IF(Q13="","", Q13*Q$11)</f>
        <v>0.05</v>
      </c>
      <c r="S13" s="263">
        <v>0.2</v>
      </c>
      <c r="T13" s="277">
        <f ca="1">IF(S13="","", S13*S$11)</f>
        <v>2.1000000000000001E-2</v>
      </c>
    </row>
    <row r="14" spans="2:22" s="278" customFormat="1" ht="15">
      <c r="B14" s="261"/>
      <c r="C14" s="261"/>
      <c r="D14" s="261"/>
      <c r="E14" s="267" t="str">
        <f ca="1">'RF &amp; RV Guide'!E15</f>
        <v>Títulos Bancários - 1 ano (118.0% CDI)</v>
      </c>
      <c r="F14" s="707" t="str">
        <f ca="1">IFERROR(INDEX('Produtos Selecionados'!$G:$G,MATCH($E14,'Produtos Selecionados'!$E:$E,0)),"-")</f>
        <v>-</v>
      </c>
      <c r="G14" s="707" t="str">
        <f ca="1">IFERROR(INDEX('Produtos Selecionados'!$H:$H,MATCH($E14,'Produtos Selecionados'!$E:$E,0)),"-")</f>
        <v>-</v>
      </c>
      <c r="H14" s="707">
        <f ca="1">IFERROR(INDEX('Produtos Selecionados'!$O:$O,MATCH($E14,'Produtos Selecionados'!$E:$E,0)),"-")</f>
        <v>2.5000000000000001E-3</v>
      </c>
      <c r="I14" s="708" t="str">
        <f ca="1">IFERROR(INDEX('Produtos Selecionados'!$L:$L,MATCH($E14,'Produtos Selecionados'!$E:$E,0)),"-")</f>
        <v>BRL</v>
      </c>
      <c r="J14" s="708">
        <f ca="1">IFERROR(INDEX('Produtos Selecionados'!$M:$M,MATCH($E14,'Produtos Selecionados'!$E:$E,0)),"-")</f>
        <v>365</v>
      </c>
      <c r="K14" s="263">
        <v>0.08</v>
      </c>
      <c r="L14" s="277">
        <f t="shared" ca="1" si="0"/>
        <v>6.5599999999999992E-2</v>
      </c>
      <c r="M14" s="263">
        <v>7.0000000000000007E-2</v>
      </c>
      <c r="N14" s="277">
        <f t="shared" ca="1" si="1"/>
        <v>4.6200000000000005E-2</v>
      </c>
      <c r="O14" s="263">
        <v>7.0000000000000007E-2</v>
      </c>
      <c r="P14" s="277">
        <f t="shared" ca="1" si="2"/>
        <v>3.885000000000001E-2</v>
      </c>
      <c r="Q14" s="263"/>
      <c r="R14" s="277" t="str">
        <f t="shared" si="3"/>
        <v/>
      </c>
      <c r="S14" s="263"/>
      <c r="T14" s="277" t="str">
        <f t="shared" si="4"/>
        <v/>
      </c>
    </row>
    <row r="15" spans="2:22" s="278" customFormat="1" ht="15">
      <c r="B15" s="261"/>
      <c r="C15" s="261"/>
      <c r="D15" s="261"/>
      <c r="E15" s="267" t="str">
        <f ca="1">'RF &amp; RV Guide'!E16</f>
        <v>Títulos Bancários - 2 anos (119.0% CDI)</v>
      </c>
      <c r="F15" s="707" t="str">
        <f ca="1">IFERROR(INDEX('Produtos Selecionados'!$G:$G,MATCH($E15,'Produtos Selecionados'!$E:$E,0)),"-")</f>
        <v>-</v>
      </c>
      <c r="G15" s="707" t="str">
        <f ca="1">IFERROR(INDEX('Produtos Selecionados'!$H:$H,MATCH($E15,'Produtos Selecionados'!$E:$E,0)),"-")</f>
        <v>-</v>
      </c>
      <c r="H15" s="707">
        <f ca="1">IFERROR(INDEX('Produtos Selecionados'!$O:$O,MATCH($E15,'Produtos Selecionados'!$E:$E,0)),"-")</f>
        <v>2.5000000000000001E-3</v>
      </c>
      <c r="I15" s="708" t="str">
        <f ca="1">IFERROR(INDEX('Produtos Selecionados'!$L:$L,MATCH($E15,'Produtos Selecionados'!$E:$E,0)),"-")</f>
        <v>BRL</v>
      </c>
      <c r="J15" s="708">
        <f ca="1">IFERROR(INDEX('Produtos Selecionados'!$M:$M,MATCH($E15,'Produtos Selecionados'!$E:$E,0)),"-")</f>
        <v>730</v>
      </c>
      <c r="K15" s="263">
        <v>0.08</v>
      </c>
      <c r="L15" s="277">
        <f t="shared" ca="1" si="0"/>
        <v>6.5599999999999992E-2</v>
      </c>
      <c r="M15" s="263">
        <v>0.06</v>
      </c>
      <c r="N15" s="277">
        <f t="shared" ca="1" si="1"/>
        <v>3.9600000000000003E-2</v>
      </c>
      <c r="O15" s="263">
        <v>0.06</v>
      </c>
      <c r="P15" s="277">
        <f t="shared" ca="1" si="2"/>
        <v>3.3300000000000003E-2</v>
      </c>
      <c r="Q15" s="263"/>
      <c r="R15" s="277" t="str">
        <f t="shared" si="3"/>
        <v/>
      </c>
      <c r="S15" s="263"/>
      <c r="T15" s="277" t="str">
        <f t="shared" si="4"/>
        <v/>
      </c>
    </row>
    <row r="16" spans="2:22" s="278" customFormat="1" ht="15">
      <c r="B16" s="261"/>
      <c r="C16" s="261"/>
      <c r="D16" s="261"/>
      <c r="E16" s="267" t="str">
        <f>'RF &amp; RV Guide'!E18</f>
        <v>Títulos Corporativos - 2 anos (CDI+1.60%)</v>
      </c>
      <c r="F16" s="707" t="str">
        <f>IFERROR(INDEX('Produtos Selecionados'!$G:$G,MATCH($E16,'Produtos Selecionados'!$E:$E,0)),"-")</f>
        <v>-</v>
      </c>
      <c r="G16" s="707" t="str">
        <f>IFERROR(INDEX('Produtos Selecionados'!$H:$H,MATCH($E16,'Produtos Selecionados'!$E:$E,0)),"-")</f>
        <v>-</v>
      </c>
      <c r="H16" s="707" t="str">
        <f>IFERROR(INDEX('Produtos Selecionados'!$O:$O,MATCH($E16,'Produtos Selecionados'!$E:$E,0)),"-")</f>
        <v>-</v>
      </c>
      <c r="I16" s="708" t="str">
        <f>IFERROR(INDEX('Produtos Selecionados'!$L:$L,MATCH($E16,'Produtos Selecionados'!$E:$E,0)),"-")</f>
        <v>-</v>
      </c>
      <c r="J16" s="708" t="str">
        <f>IFERROR(INDEX('Produtos Selecionados'!$M:$M,MATCH($E16,'Produtos Selecionados'!$E:$E,0)),"-")</f>
        <v>-</v>
      </c>
      <c r="K16" s="263">
        <v>0.06</v>
      </c>
      <c r="L16" s="277">
        <f t="shared" ca="1" si="0"/>
        <v>4.9199999999999994E-2</v>
      </c>
      <c r="M16" s="263">
        <v>0.06</v>
      </c>
      <c r="N16" s="277">
        <f t="shared" ca="1" si="1"/>
        <v>3.9600000000000003E-2</v>
      </c>
      <c r="O16" s="263">
        <v>0.06</v>
      </c>
      <c r="P16" s="277">
        <f t="shared" ca="1" si="2"/>
        <v>3.3300000000000003E-2</v>
      </c>
      <c r="Q16" s="263"/>
      <c r="R16" s="277" t="str">
        <f t="shared" si="3"/>
        <v/>
      </c>
      <c r="S16" s="263"/>
      <c r="T16" s="277" t="str">
        <f t="shared" si="4"/>
        <v/>
      </c>
    </row>
    <row r="17" spans="2:22" s="278" customFormat="1" ht="15">
      <c r="B17" s="261"/>
      <c r="C17" s="261"/>
      <c r="D17" s="261"/>
      <c r="E17" s="267" t="str">
        <f>'RF &amp; RV Guide'!E19</f>
        <v>Títulos Corporativos - 3 anos (CDI+1.70%)</v>
      </c>
      <c r="F17" s="707" t="str">
        <f>IFERROR(INDEX('Produtos Selecionados'!$G:$G,MATCH($E17,'Produtos Selecionados'!$E:$E,0)),"-")</f>
        <v>-</v>
      </c>
      <c r="G17" s="707" t="str">
        <f>IFERROR(INDEX('Produtos Selecionados'!$H:$H,MATCH($E17,'Produtos Selecionados'!$E:$E,0)),"-")</f>
        <v>-</v>
      </c>
      <c r="H17" s="707" t="str">
        <f>IFERROR(INDEX('Produtos Selecionados'!$O:$O,MATCH($E17,'Produtos Selecionados'!$E:$E,0)),"-")</f>
        <v>-</v>
      </c>
      <c r="I17" s="708" t="str">
        <f>IFERROR(INDEX('Produtos Selecionados'!$L:$L,MATCH($E17,'Produtos Selecionados'!$E:$E,0)),"-")</f>
        <v>-</v>
      </c>
      <c r="J17" s="708" t="str">
        <f>IFERROR(INDEX('Produtos Selecionados'!$M:$M,MATCH($E17,'Produtos Selecionados'!$E:$E,0)),"-")</f>
        <v>-</v>
      </c>
      <c r="K17" s="263">
        <v>0.06</v>
      </c>
      <c r="L17" s="277">
        <f t="shared" ca="1" si="0"/>
        <v>4.9199999999999994E-2</v>
      </c>
      <c r="M17" s="263">
        <v>0.06</v>
      </c>
      <c r="N17" s="277">
        <f t="shared" ca="1" si="1"/>
        <v>3.9600000000000003E-2</v>
      </c>
      <c r="O17" s="263">
        <v>0.06</v>
      </c>
      <c r="P17" s="277">
        <f t="shared" ca="1" si="2"/>
        <v>3.3300000000000003E-2</v>
      </c>
      <c r="Q17" s="263"/>
      <c r="R17" s="277" t="str">
        <f t="shared" si="3"/>
        <v/>
      </c>
      <c r="S17" s="263"/>
      <c r="T17" s="277" t="str">
        <f t="shared" si="4"/>
        <v/>
      </c>
    </row>
    <row r="18" spans="2:22" s="278" customFormat="1" ht="15">
      <c r="B18" s="261"/>
      <c r="C18" s="261"/>
      <c r="D18" s="261"/>
      <c r="E18" s="267" t="s">
        <v>1082</v>
      </c>
      <c r="F18" s="707" t="str">
        <f>IFERROR(INDEX('Produtos Selecionados'!$G:$G,MATCH($E18,'Produtos Selecionados'!$E:$E,0)),"-")</f>
        <v>-</v>
      </c>
      <c r="G18" s="707" t="str">
        <f>IFERROR(INDEX('Produtos Selecionados'!$H:$H,MATCH($E18,'Produtos Selecionados'!$E:$E,0)),"-")</f>
        <v>Sim</v>
      </c>
      <c r="H18" s="707">
        <f>IFERROR(INDEX('Produtos Selecionados'!$O:$O,MATCH($E18,'Produtos Selecionados'!$E:$E,0)),"-")</f>
        <v>1.1200000000000001E-3</v>
      </c>
      <c r="I18" s="708" t="str">
        <f>IFERROR(INDEX('Produtos Selecionados'!$L:$L,MATCH($E18,'Produtos Selecionados'!$E:$E,0)),"-")</f>
        <v>BRL</v>
      </c>
      <c r="J18" s="708">
        <f>IFERROR(INDEX('Produtos Selecionados'!$M:$M,MATCH($E18,'Produtos Selecionados'!$E:$E,0)),"-")</f>
        <v>1</v>
      </c>
      <c r="K18" s="263">
        <v>7.0000000000000007E-2</v>
      </c>
      <c r="L18" s="277">
        <f t="shared" ref="L18:L25" ca="1" si="5">IF(K18="","", K18*K$11)</f>
        <v>5.74E-2</v>
      </c>
      <c r="M18" s="263">
        <v>7.0000000000000007E-2</v>
      </c>
      <c r="N18" s="277">
        <f t="shared" ref="N18:N25" ca="1" si="6">IF(M18="","", M18*M$11)</f>
        <v>4.6200000000000005E-2</v>
      </c>
      <c r="O18" s="263">
        <v>7.0000000000000007E-2</v>
      </c>
      <c r="P18" s="277">
        <f t="shared" ref="P18:P25" ca="1" si="7">IF(O18="","", O18*O$11)</f>
        <v>3.885000000000001E-2</v>
      </c>
      <c r="Q18" s="263">
        <v>0.1</v>
      </c>
      <c r="R18" s="277">
        <f t="shared" ref="R18:R25" ca="1" si="8">IF(Q18="","", Q18*Q$11)</f>
        <v>2.5000000000000001E-2</v>
      </c>
      <c r="S18" s="263">
        <v>0.15</v>
      </c>
      <c r="T18" s="277">
        <f t="shared" ref="T18:T25" ca="1" si="9">IF(S18="","", S18*S$11)</f>
        <v>1.575E-2</v>
      </c>
    </row>
    <row r="19" spans="2:22" s="278" customFormat="1" ht="15">
      <c r="B19" s="261"/>
      <c r="C19" s="261"/>
      <c r="D19" s="261"/>
      <c r="E19" s="267" t="s">
        <v>1540</v>
      </c>
      <c r="F19" s="707" t="str">
        <f>IFERROR(INDEX('Produtos Selecionados'!$G:$G,MATCH($E19,'Produtos Selecionados'!$E:$E,0)),"-")</f>
        <v>-</v>
      </c>
      <c r="G19" s="707" t="str">
        <f>IFERROR(INDEX('Produtos Selecionados'!$H:$H,MATCH($E19,'Produtos Selecionados'!$E:$E,0)),"-")</f>
        <v>Sim</v>
      </c>
      <c r="H19" s="707">
        <f>IFERROR(INDEX('Produtos Selecionados'!$O:$O,MATCH($E19,'Produtos Selecionados'!$E:$E,0)),"-")</f>
        <v>1.3333333333333333E-3</v>
      </c>
      <c r="I19" s="708" t="str">
        <f>IFERROR(INDEX('Produtos Selecionados'!$L:$L,MATCH($E19,'Produtos Selecionados'!$E:$E,0)),"-")</f>
        <v>BRL</v>
      </c>
      <c r="J19" s="708">
        <f>IFERROR(INDEX('Produtos Selecionados'!$M:$M,MATCH($E19,'Produtos Selecionados'!$E:$E,0)),"-")</f>
        <v>1</v>
      </c>
      <c r="K19" s="263">
        <v>7.0000000000000007E-2</v>
      </c>
      <c r="L19" s="277">
        <f t="shared" ref="L19" ca="1" si="10">IF(K19="","", K19*K$11)</f>
        <v>5.74E-2</v>
      </c>
      <c r="M19" s="263">
        <v>7.0000000000000007E-2</v>
      </c>
      <c r="N19" s="277">
        <f t="shared" ref="N19" ca="1" si="11">IF(M19="","", M19*M$11)</f>
        <v>4.6200000000000005E-2</v>
      </c>
      <c r="O19" s="263">
        <v>7.0000000000000007E-2</v>
      </c>
      <c r="P19" s="277">
        <f t="shared" ref="P19" ca="1" si="12">IF(O19="","", O19*O$11)</f>
        <v>3.885000000000001E-2</v>
      </c>
      <c r="Q19" s="263">
        <v>0.1</v>
      </c>
      <c r="R19" s="277">
        <f t="shared" ref="R19" ca="1" si="13">IF(Q19="","", Q19*Q$11)</f>
        <v>2.5000000000000001E-2</v>
      </c>
      <c r="S19" s="263">
        <v>0.15</v>
      </c>
      <c r="T19" s="277">
        <f t="shared" ref="T19" ca="1" si="14">IF(S19="","", S19*S$11)</f>
        <v>1.575E-2</v>
      </c>
    </row>
    <row r="20" spans="2:22" s="278" customFormat="1" ht="15">
      <c r="B20" s="261"/>
      <c r="C20" s="261"/>
      <c r="D20" s="261"/>
      <c r="E20" s="267" t="s">
        <v>1480</v>
      </c>
      <c r="F20" s="707" t="str">
        <f>IFERROR(INDEX('Produtos Selecionados'!$G:$G,MATCH($E20,'Produtos Selecionados'!$E:$E,0)),"-")</f>
        <v>MFO</v>
      </c>
      <c r="G20" s="707" t="str">
        <f>IFERROR(INDEX('Produtos Selecionados'!$H:$H,MATCH($E20,'Produtos Selecionados'!$E:$E,0)),"-")</f>
        <v>Sim</v>
      </c>
      <c r="H20" s="707">
        <f>IFERROR(INDEX('Produtos Selecionados'!$O:$O,MATCH($E20,'Produtos Selecionados'!$E:$E,0)),"-")</f>
        <v>6.6666666666666664E-4</v>
      </c>
      <c r="I20" s="708" t="str">
        <f>IFERROR(INDEX('Produtos Selecionados'!$L:$L,MATCH($E20,'Produtos Selecionados'!$E:$E,0)),"-")</f>
        <v>BRL</v>
      </c>
      <c r="J20" s="708">
        <f>IFERROR(INDEX('Produtos Selecionados'!$M:$M,MATCH($E20,'Produtos Selecionados'!$E:$E,0)),"-")</f>
        <v>0</v>
      </c>
      <c r="K20" s="263">
        <v>7.0000000000000007E-2</v>
      </c>
      <c r="L20" s="277">
        <f t="shared" ref="L20" ca="1" si="15">IF(K20="","", K20*K$11)</f>
        <v>5.74E-2</v>
      </c>
      <c r="M20" s="263">
        <v>7.0000000000000007E-2</v>
      </c>
      <c r="N20" s="277">
        <f t="shared" ref="N20" ca="1" si="16">IF(M20="","", M20*M$11)</f>
        <v>4.6200000000000005E-2</v>
      </c>
      <c r="O20" s="263">
        <v>7.0000000000000007E-2</v>
      </c>
      <c r="P20" s="277">
        <f t="shared" ref="P20" ca="1" si="17">IF(O20="","", O20*O$11)</f>
        <v>3.885000000000001E-2</v>
      </c>
      <c r="Q20" s="263">
        <v>0.1</v>
      </c>
      <c r="R20" s="277">
        <f t="shared" ref="R20" ca="1" si="18">IF(Q20="","", Q20*Q$11)</f>
        <v>2.5000000000000001E-2</v>
      </c>
      <c r="S20" s="263">
        <v>0.15</v>
      </c>
      <c r="T20" s="277">
        <f t="shared" ref="T20" ca="1" si="19">IF(S20="","", S20*S$11)</f>
        <v>1.575E-2</v>
      </c>
    </row>
    <row r="21" spans="2:22" s="278" customFormat="1" ht="15">
      <c r="B21" s="261"/>
      <c r="C21" s="261"/>
      <c r="D21" s="261"/>
      <c r="E21" s="267" t="s">
        <v>1309</v>
      </c>
      <c r="F21" s="707" t="str">
        <f>IFERROR(INDEX('Produtos Selecionados'!$G:$G,MATCH($E21,'Produtos Selecionados'!$E:$E,0)),"-")</f>
        <v>MFO</v>
      </c>
      <c r="G21" s="707" t="str">
        <f>IFERROR(INDEX('Produtos Selecionados'!$H:$H,MATCH($E21,'Produtos Selecionados'!$E:$E,0)),"-")</f>
        <v>Não</v>
      </c>
      <c r="H21" s="707">
        <f>IFERROR(INDEX('Produtos Selecionados'!$O:$O,MATCH($E21,'Produtos Selecionados'!$E:$E,0)),"-")</f>
        <v>8.7500000000000002E-4</v>
      </c>
      <c r="I21" s="708" t="str">
        <f>IFERROR(INDEX('Produtos Selecionados'!$L:$L,MATCH($E21,'Produtos Selecionados'!$E:$E,0)),"-")</f>
        <v>BRL</v>
      </c>
      <c r="J21" s="708">
        <f>IFERROR(INDEX('Produtos Selecionados'!$M:$M,MATCH($E21,'Produtos Selecionados'!$E:$E,0)),"-")</f>
        <v>1</v>
      </c>
      <c r="K21" s="263">
        <v>7.0000000000000007E-2</v>
      </c>
      <c r="L21" s="277">
        <f t="shared" ref="L21" ca="1" si="20">IF(K21="","", K21*K$11)</f>
        <v>5.74E-2</v>
      </c>
      <c r="M21" s="263">
        <v>7.0000000000000007E-2</v>
      </c>
      <c r="N21" s="277">
        <f t="shared" ref="N21" ca="1" si="21">IF(M21="","", M21*M$11)</f>
        <v>4.6200000000000005E-2</v>
      </c>
      <c r="O21" s="263">
        <v>7.0000000000000007E-2</v>
      </c>
      <c r="P21" s="277">
        <f t="shared" ref="P21" ca="1" si="22">IF(O21="","", O21*O$11)</f>
        <v>3.885000000000001E-2</v>
      </c>
      <c r="Q21" s="263">
        <v>0.1</v>
      </c>
      <c r="R21" s="277">
        <f t="shared" ref="R21" ca="1" si="23">IF(Q21="","", Q21*Q$11)</f>
        <v>2.5000000000000001E-2</v>
      </c>
      <c r="S21" s="263">
        <v>0.15</v>
      </c>
      <c r="T21" s="277">
        <f t="shared" ref="T21" ca="1" si="24">IF(S21="","", S21*S$11)</f>
        <v>1.575E-2</v>
      </c>
    </row>
    <row r="22" spans="2:22" s="278" customFormat="1" ht="15">
      <c r="B22" s="261"/>
      <c r="C22" s="261"/>
      <c r="D22" s="261"/>
      <c r="E22" s="267" t="s">
        <v>42</v>
      </c>
      <c r="F22" s="707" t="str">
        <f>IFERROR(INDEX('Produtos Selecionados'!$G:$G,MATCH($E22,'Produtos Selecionados'!$E:$E,0)),"-")</f>
        <v>-</v>
      </c>
      <c r="G22" s="707" t="str">
        <f>IFERROR(INDEX('Produtos Selecionados'!$H:$H,MATCH($E22,'Produtos Selecionados'!$E:$E,0)),"-")</f>
        <v>Sim</v>
      </c>
      <c r="H22" s="707">
        <f>IFERROR(INDEX('Produtos Selecionados'!$O:$O,MATCH($E22,'Produtos Selecionados'!$E:$E,0)),"-")</f>
        <v>1.5529333333333332E-3</v>
      </c>
      <c r="I22" s="708" t="str">
        <f>IFERROR(INDEX('Produtos Selecionados'!$L:$L,MATCH($E22,'Produtos Selecionados'!$E:$E,0)),"-")</f>
        <v>BRL</v>
      </c>
      <c r="J22" s="708">
        <f>IFERROR(INDEX('Produtos Selecionados'!$M:$M,MATCH($E22,'Produtos Selecionados'!$E:$E,0)),"-")</f>
        <v>31</v>
      </c>
      <c r="K22" s="263">
        <v>0.05</v>
      </c>
      <c r="L22" s="277">
        <f t="shared" ca="1" si="5"/>
        <v>4.1000000000000002E-2</v>
      </c>
      <c r="M22" s="263">
        <v>0.05</v>
      </c>
      <c r="N22" s="277">
        <f t="shared" ca="1" si="6"/>
        <v>3.3000000000000002E-2</v>
      </c>
      <c r="O22" s="263">
        <v>0.04</v>
      </c>
      <c r="P22" s="277">
        <f t="shared" ca="1" si="7"/>
        <v>2.2200000000000001E-2</v>
      </c>
      <c r="Q22" s="263"/>
      <c r="R22" s="277" t="str">
        <f t="shared" si="8"/>
        <v/>
      </c>
      <c r="S22" s="263"/>
      <c r="T22" s="277" t="str">
        <f t="shared" si="9"/>
        <v/>
      </c>
    </row>
    <row r="23" spans="2:22" s="278" customFormat="1" ht="15">
      <c r="B23" s="261"/>
      <c r="C23" s="261"/>
      <c r="D23" s="261"/>
      <c r="E23" s="267" t="s">
        <v>623</v>
      </c>
      <c r="F23" s="707" t="str">
        <f>IFERROR(INDEX('Produtos Selecionados'!$G:$G,MATCH($E23,'Produtos Selecionados'!$E:$E,0)),"-")</f>
        <v>-</v>
      </c>
      <c r="G23" s="707" t="str">
        <f>IFERROR(INDEX('Produtos Selecionados'!$H:$H,MATCH($E23,'Produtos Selecionados'!$E:$E,0)),"-")</f>
        <v>Sim</v>
      </c>
      <c r="H23" s="707">
        <f>IFERROR(INDEX('Produtos Selecionados'!$O:$O,MATCH($E23,'Produtos Selecionados'!$E:$E,0)),"-")</f>
        <v>1.4E-3</v>
      </c>
      <c r="I23" s="708" t="str">
        <f>IFERROR(INDEX('Produtos Selecionados'!$L:$L,MATCH($E23,'Produtos Selecionados'!$E:$E,0)),"-")</f>
        <v>BRL</v>
      </c>
      <c r="J23" s="708">
        <f>IFERROR(INDEX('Produtos Selecionados'!$M:$M,MATCH($E23,'Produtos Selecionados'!$E:$E,0)),"-")</f>
        <v>31</v>
      </c>
      <c r="K23" s="263">
        <v>0.05</v>
      </c>
      <c r="L23" s="277">
        <f t="shared" ca="1" si="5"/>
        <v>4.1000000000000002E-2</v>
      </c>
      <c r="M23" s="263">
        <v>0.06</v>
      </c>
      <c r="N23" s="277">
        <f t="shared" ca="1" si="6"/>
        <v>3.9600000000000003E-2</v>
      </c>
      <c r="O23" s="263">
        <v>0.05</v>
      </c>
      <c r="P23" s="277">
        <f t="shared" ca="1" si="7"/>
        <v>2.7750000000000004E-2</v>
      </c>
      <c r="Q23" s="263"/>
      <c r="R23" s="277" t="str">
        <f t="shared" si="8"/>
        <v/>
      </c>
      <c r="S23" s="263"/>
      <c r="T23" s="277" t="str">
        <f t="shared" si="9"/>
        <v/>
      </c>
    </row>
    <row r="24" spans="2:22" s="278" customFormat="1" ht="15">
      <c r="B24" s="261"/>
      <c r="C24" s="261"/>
      <c r="D24" s="261"/>
      <c r="E24" s="267" t="s">
        <v>940</v>
      </c>
      <c r="F24" s="707" t="str">
        <f>IFERROR(INDEX('Produtos Selecionados'!$G:$G,MATCH($E24,'Produtos Selecionados'!$E:$E,0)),"-")</f>
        <v>-</v>
      </c>
      <c r="G24" s="707" t="str">
        <f>IFERROR(INDEX('Produtos Selecionados'!$H:$H,MATCH($E24,'Produtos Selecionados'!$E:$E,0)),"-")</f>
        <v>Sim</v>
      </c>
      <c r="H24" s="707">
        <f>IFERROR(INDEX('Produtos Selecionados'!$O:$O,MATCH($E24,'Produtos Selecionados'!$E:$E,0)),"-")</f>
        <v>1.6499999999999998E-3</v>
      </c>
      <c r="I24" s="708" t="str">
        <f>IFERROR(INDEX('Produtos Selecionados'!$L:$L,MATCH($E24,'Produtos Selecionados'!$E:$E,0)),"-")</f>
        <v>BRL</v>
      </c>
      <c r="J24" s="708">
        <f>IFERROR(INDEX('Produtos Selecionados'!$M:$M,MATCH($E24,'Produtos Selecionados'!$E:$E,0)),"-")</f>
        <v>45</v>
      </c>
      <c r="K24" s="263">
        <v>0.05</v>
      </c>
      <c r="L24" s="277">
        <f t="shared" ca="1" si="5"/>
        <v>4.1000000000000002E-2</v>
      </c>
      <c r="M24" s="263">
        <v>0.06</v>
      </c>
      <c r="N24" s="277">
        <f t="shared" ca="1" si="6"/>
        <v>3.9600000000000003E-2</v>
      </c>
      <c r="O24" s="263">
        <v>0.06</v>
      </c>
      <c r="P24" s="277">
        <f t="shared" ca="1" si="7"/>
        <v>3.3300000000000003E-2</v>
      </c>
      <c r="Q24" s="263">
        <v>0.1</v>
      </c>
      <c r="R24" s="277">
        <f t="shared" ca="1" si="8"/>
        <v>2.5000000000000001E-2</v>
      </c>
      <c r="S24" s="263">
        <v>0.1</v>
      </c>
      <c r="T24" s="277">
        <f t="shared" ca="1" si="9"/>
        <v>1.0500000000000001E-2</v>
      </c>
    </row>
    <row r="25" spans="2:22" s="278" customFormat="1" ht="15">
      <c r="B25" s="261"/>
      <c r="C25" s="261"/>
      <c r="D25" s="261"/>
      <c r="E25" s="267" t="s">
        <v>626</v>
      </c>
      <c r="F25" s="707" t="str">
        <f>IFERROR(INDEX('Produtos Selecionados'!$G:$G,MATCH($E25,'Produtos Selecionados'!$E:$E,0)),"-")</f>
        <v>-</v>
      </c>
      <c r="G25" s="707" t="str">
        <f>IFERROR(INDEX('Produtos Selecionados'!$H:$H,MATCH($E25,'Produtos Selecionados'!$E:$E,0)),"-")</f>
        <v>Sim</v>
      </c>
      <c r="H25" s="707">
        <f>IFERROR(INDEX('Produtos Selecionados'!$O:$O,MATCH($E25,'Produtos Selecionados'!$E:$E,0)),"-")</f>
        <v>1.3998000000000001E-3</v>
      </c>
      <c r="I25" s="708" t="str">
        <f>IFERROR(INDEX('Produtos Selecionados'!$L:$L,MATCH($E25,'Produtos Selecionados'!$E:$E,0)),"-")</f>
        <v>BRL</v>
      </c>
      <c r="J25" s="708">
        <f>IFERROR(INDEX('Produtos Selecionados'!$M:$M,MATCH($E25,'Produtos Selecionados'!$E:$E,0)),"-")</f>
        <v>46</v>
      </c>
      <c r="K25" s="263">
        <v>0.05</v>
      </c>
      <c r="L25" s="277">
        <f t="shared" ca="1" si="5"/>
        <v>4.1000000000000002E-2</v>
      </c>
      <c r="M25" s="263">
        <v>0.05</v>
      </c>
      <c r="N25" s="277">
        <f t="shared" ca="1" si="6"/>
        <v>3.3000000000000002E-2</v>
      </c>
      <c r="O25" s="263">
        <v>0.05</v>
      </c>
      <c r="P25" s="277">
        <f t="shared" ca="1" si="7"/>
        <v>2.7750000000000004E-2</v>
      </c>
      <c r="Q25" s="263">
        <v>0.1</v>
      </c>
      <c r="R25" s="277">
        <f t="shared" ca="1" si="8"/>
        <v>2.5000000000000001E-2</v>
      </c>
      <c r="S25" s="263">
        <v>0.1</v>
      </c>
      <c r="T25" s="277">
        <f t="shared" ca="1" si="9"/>
        <v>1.0500000000000001E-2</v>
      </c>
    </row>
    <row r="26" spans="2:22" s="278" customFormat="1" ht="15">
      <c r="B26" s="261"/>
      <c r="C26" s="261"/>
      <c r="D26" s="261"/>
      <c r="E26" s="267" t="s">
        <v>397</v>
      </c>
      <c r="F26" s="707" t="str">
        <f>IFERROR(INDEX('Produtos Selecionados'!$G:$G,MATCH($E26,'Produtos Selecionados'!$E:$E,0)),"-")</f>
        <v>-</v>
      </c>
      <c r="G26" s="707" t="str">
        <f>IFERROR(INDEX('Produtos Selecionados'!$H:$H,MATCH($E26,'Produtos Selecionados'!$E:$E,0)),"-")</f>
        <v>Sim</v>
      </c>
      <c r="H26" s="707">
        <f>IFERROR(INDEX('Produtos Selecionados'!$O:$O,MATCH($E26,'Produtos Selecionados'!$E:$E,0)),"-")</f>
        <v>1E-3</v>
      </c>
      <c r="I26" s="708" t="str">
        <f>IFERROR(INDEX('Produtos Selecionados'!$L:$L,MATCH($E26,'Produtos Selecionados'!$E:$E,0)),"-")</f>
        <v>BRL</v>
      </c>
      <c r="J26" s="708">
        <f>IFERROR(INDEX('Produtos Selecionados'!$M:$M,MATCH($E26,'Produtos Selecionados'!$E:$E,0)),"-")</f>
        <v>76</v>
      </c>
      <c r="K26" s="263">
        <v>7.0000000000000007E-2</v>
      </c>
      <c r="L26" s="277">
        <f ca="1">IF(K26="","", K26*K$11)</f>
        <v>5.74E-2</v>
      </c>
      <c r="M26" s="263">
        <v>7.0000000000000007E-2</v>
      </c>
      <c r="N26" s="277">
        <f ca="1">IF(M26="","", M26*M$11)</f>
        <v>4.6200000000000005E-2</v>
      </c>
      <c r="O26" s="263">
        <v>7.0000000000000007E-2</v>
      </c>
      <c r="P26" s="277">
        <f ca="1">IF(O26="","", O26*O$11)</f>
        <v>3.885000000000001E-2</v>
      </c>
      <c r="Q26" s="263">
        <v>0.1</v>
      </c>
      <c r="R26" s="277">
        <f ca="1">IF(Q26="","", Q26*Q$11)</f>
        <v>2.5000000000000001E-2</v>
      </c>
      <c r="S26" s="263">
        <v>0.1</v>
      </c>
      <c r="T26" s="277">
        <f ca="1">IF(S26="","", S26*S$11)</f>
        <v>1.0500000000000001E-2</v>
      </c>
    </row>
    <row r="27" spans="2:22" s="278" customFormat="1" ht="15">
      <c r="B27" s="261"/>
      <c r="C27" s="261"/>
      <c r="D27" s="261"/>
      <c r="E27" s="267" t="s">
        <v>41</v>
      </c>
      <c r="F27" s="707" t="str">
        <f>IFERROR(INDEX('Produtos Selecionados'!$G:$G,MATCH($E27,'Produtos Selecionados'!$E:$E,0)),"-")</f>
        <v>-</v>
      </c>
      <c r="G27" s="707" t="str">
        <f>IFERROR(INDEX('Produtos Selecionados'!$H:$H,MATCH($E27,'Produtos Selecionados'!$E:$E,0)),"-")</f>
        <v>Sim</v>
      </c>
      <c r="H27" s="707">
        <f>IFERROR(INDEX('Produtos Selecionados'!$O:$O,MATCH($E27,'Produtos Selecionados'!$E:$E,0)),"-")</f>
        <v>1.0500000000000001E-2</v>
      </c>
      <c r="I27" s="708" t="str">
        <f>IFERROR(INDEX('Produtos Selecionados'!$L:$L,MATCH($E27,'Produtos Selecionados'!$E:$E,0)),"-")</f>
        <v>BRL</v>
      </c>
      <c r="J27" s="708">
        <f>IFERROR(INDEX('Produtos Selecionados'!$M:$M,MATCH($E27,'Produtos Selecionados'!$E:$E,0)),"-")</f>
        <v>91</v>
      </c>
      <c r="K27" s="263">
        <v>0.05</v>
      </c>
      <c r="L27" s="277">
        <f t="shared" ca="1" si="0"/>
        <v>4.1000000000000002E-2</v>
      </c>
      <c r="M27" s="263">
        <v>0.06</v>
      </c>
      <c r="N27" s="277">
        <f t="shared" ca="1" si="1"/>
        <v>3.9600000000000003E-2</v>
      </c>
      <c r="O27" s="263">
        <v>0.06</v>
      </c>
      <c r="P27" s="277">
        <f t="shared" ca="1" si="2"/>
        <v>3.3300000000000003E-2</v>
      </c>
      <c r="Q27" s="263">
        <v>0.1</v>
      </c>
      <c r="R27" s="277">
        <f t="shared" ca="1" si="3"/>
        <v>2.5000000000000001E-2</v>
      </c>
      <c r="S27" s="263">
        <v>0.15</v>
      </c>
      <c r="T27" s="277">
        <f t="shared" ca="1" si="4"/>
        <v>1.575E-2</v>
      </c>
    </row>
    <row r="28" spans="2:22" s="278" customFormat="1" ht="15">
      <c r="B28" s="261"/>
      <c r="C28" s="261"/>
      <c r="D28" s="261"/>
      <c r="E28" s="267" t="s">
        <v>1764</v>
      </c>
      <c r="F28" s="707" t="str">
        <f>IFERROR(INDEX('Produtos Selecionados'!$G:$G,MATCH($E28,'Produtos Selecionados'!$E:$E,0)),"-")</f>
        <v>-</v>
      </c>
      <c r="G28" s="707" t="str">
        <f>IFERROR(INDEX('Produtos Selecionados'!$H:$H,MATCH($E28,'Produtos Selecionados'!$E:$E,0)),"-")</f>
        <v>-</v>
      </c>
      <c r="H28" s="707">
        <f>IFERROR(INDEX('Produtos Selecionados'!$O:$O,MATCH($E28,'Produtos Selecionados'!$E:$E,0)),"-")</f>
        <v>7.0000000000000001E-3</v>
      </c>
      <c r="I28" s="708" t="str">
        <f>IFERROR(INDEX('Produtos Selecionados'!$L:$L,MATCH($E28,'Produtos Selecionados'!$E:$E,0)),"-")</f>
        <v>BRL</v>
      </c>
      <c r="J28" s="708">
        <f>IFERROR(INDEX('Produtos Selecionados'!$M:$M,MATCH($E28,'Produtos Selecionados'!$E:$E,0)),"-")</f>
        <v>91</v>
      </c>
      <c r="K28" s="263">
        <v>0.04</v>
      </c>
      <c r="L28" s="277">
        <f t="shared" ca="1" si="0"/>
        <v>3.2799999999999996E-2</v>
      </c>
      <c r="M28" s="263">
        <v>0.04</v>
      </c>
      <c r="N28" s="277">
        <f t="shared" ca="1" si="1"/>
        <v>2.6400000000000003E-2</v>
      </c>
      <c r="O28" s="263">
        <v>0.04</v>
      </c>
      <c r="P28" s="277">
        <f t="shared" ca="1" si="2"/>
        <v>2.2200000000000001E-2</v>
      </c>
      <c r="Q28" s="263"/>
      <c r="R28" s="277" t="str">
        <f t="shared" si="3"/>
        <v/>
      </c>
      <c r="S28" s="263"/>
      <c r="T28" s="277" t="str">
        <f t="shared" si="4"/>
        <v/>
      </c>
    </row>
    <row r="29" spans="2:22" s="278" customFormat="1" ht="15">
      <c r="B29" s="261"/>
      <c r="C29" s="261"/>
      <c r="D29" s="261"/>
      <c r="E29" s="267" t="s">
        <v>1384</v>
      </c>
      <c r="F29" s="707" t="str">
        <f>IFERROR(INDEX('Produtos Selecionados'!$G:$G,MATCH($E29,'Produtos Selecionados'!$E:$E,0)),"-")</f>
        <v>-</v>
      </c>
      <c r="G29" s="707" t="str">
        <f>IFERROR(INDEX('Produtos Selecionados'!$H:$H,MATCH($E29,'Produtos Selecionados'!$E:$E,0)),"-")</f>
        <v>Sim</v>
      </c>
      <c r="H29" s="707">
        <f>IFERROR(INDEX('Produtos Selecionados'!$O:$O,MATCH($E29,'Produtos Selecionados'!$E:$E,0)),"-")</f>
        <v>6.6666666666666662E-3</v>
      </c>
      <c r="I29" s="708" t="str">
        <f>IFERROR(INDEX('Produtos Selecionados'!$L:$L,MATCH($E29,'Produtos Selecionados'!$E:$E,0)),"-")</f>
        <v>BRL</v>
      </c>
      <c r="J29" s="708">
        <f>IFERROR(INDEX('Produtos Selecionados'!$M:$M,MATCH($E29,'Produtos Selecionados'!$E:$E,0)),"-")</f>
        <v>271</v>
      </c>
      <c r="K29" s="263">
        <v>0.05</v>
      </c>
      <c r="L29" s="277">
        <f ca="1">IF(K29="","", K29*K$11)</f>
        <v>4.1000000000000002E-2</v>
      </c>
      <c r="M29" s="263">
        <v>0.06</v>
      </c>
      <c r="N29" s="277">
        <f ca="1">IF(M29="","", M29*M$11)</f>
        <v>3.9600000000000003E-2</v>
      </c>
      <c r="O29" s="263">
        <v>0.05</v>
      </c>
      <c r="P29" s="277">
        <f ca="1">IF(O29="","", O29*O$11)</f>
        <v>2.7750000000000004E-2</v>
      </c>
      <c r="Q29" s="263">
        <v>0.1</v>
      </c>
      <c r="R29" s="277">
        <f ca="1">IF(Q29="","", Q29*Q$11)</f>
        <v>2.5000000000000001E-2</v>
      </c>
      <c r="S29" s="263"/>
      <c r="T29" s="277" t="str">
        <f>IF(S29="","", S29*S$11)</f>
        <v/>
      </c>
    </row>
    <row r="30" spans="2:22" s="278" customFormat="1" ht="15">
      <c r="B30" s="261"/>
      <c r="C30" s="261"/>
      <c r="D30" s="261"/>
      <c r="E30" s="267" t="s">
        <v>170</v>
      </c>
      <c r="F30" s="707" t="str">
        <f>IFERROR(INDEX('Produtos Selecionados'!$G:$G,MATCH($E30,'Produtos Selecionados'!$E:$E,0)),"-")</f>
        <v>-</v>
      </c>
      <c r="G30" s="707" t="str">
        <f>IFERROR(INDEX('Produtos Selecionados'!$H:$H,MATCH($E30,'Produtos Selecionados'!$E:$E,0)),"-")</f>
        <v>Não</v>
      </c>
      <c r="H30" s="707">
        <f>IFERROR(INDEX('Produtos Selecionados'!$O:$O,MATCH($E30,'Produtos Selecionados'!$E:$E,0)),"-")</f>
        <v>2.7499999999999998E-3</v>
      </c>
      <c r="I30" s="708" t="str">
        <f>IFERROR(INDEX('Produtos Selecionados'!$L:$L,MATCH($E30,'Produtos Selecionados'!$E:$E,0)),"-")</f>
        <v>BRL</v>
      </c>
      <c r="J30" s="708">
        <f>IFERROR(INDEX('Produtos Selecionados'!$M:$M,MATCH($E30,'Produtos Selecionados'!$E:$E,0)),"-")</f>
        <v>180</v>
      </c>
      <c r="K30" s="263">
        <v>0.04</v>
      </c>
      <c r="L30" s="277">
        <f ca="1">IF(K30="","", K30*K$11)</f>
        <v>3.2799999999999996E-2</v>
      </c>
      <c r="M30" s="263"/>
      <c r="N30" s="277" t="str">
        <f>IF(M30="","", M30*M$11)</f>
        <v/>
      </c>
      <c r="O30" s="263"/>
      <c r="P30" s="277" t="str">
        <f>IF(O30="","", O30*O$11)</f>
        <v/>
      </c>
      <c r="Q30" s="263"/>
      <c r="R30" s="277" t="str">
        <f>IF(Q30="","", Q30*Q$11)</f>
        <v/>
      </c>
      <c r="S30" s="263"/>
      <c r="T30" s="277" t="str">
        <f>IF(S30="","", S30*S$11)</f>
        <v/>
      </c>
    </row>
    <row r="31" spans="2:22" s="181" customFormat="1" ht="8.25" customHeight="1">
      <c r="B31" s="264"/>
      <c r="C31" s="264"/>
      <c r="D31" s="264"/>
      <c r="E31" s="204"/>
      <c r="F31" s="218"/>
      <c r="G31" s="218"/>
      <c r="H31" s="218"/>
      <c r="I31" s="218"/>
      <c r="J31" s="218"/>
      <c r="K31" s="279"/>
      <c r="L31" s="280" t="str">
        <f>IF(K31="","", K31*K$11)</f>
        <v/>
      </c>
      <c r="M31" s="263"/>
      <c r="N31" s="280" t="str">
        <f>IF(M31="","", M31*M$11)</f>
        <v/>
      </c>
      <c r="O31" s="279"/>
      <c r="P31" s="280" t="str">
        <f>IF(O31="","", O31*O$11)</f>
        <v/>
      </c>
      <c r="Q31" s="279"/>
      <c r="R31" s="280" t="str">
        <f>IF(Q31="","", Q31*Q$11)</f>
        <v/>
      </c>
      <c r="S31" s="279"/>
      <c r="T31" s="280" t="str">
        <f>IF(S31="","", S31*S$11)</f>
        <v/>
      </c>
      <c r="V31" s="274"/>
    </row>
    <row r="32" spans="2:22" s="181" customFormat="1" ht="15">
      <c r="B32" s="264"/>
      <c r="C32" s="264" t="s">
        <v>19</v>
      </c>
      <c r="D32" s="264" t="s">
        <v>19</v>
      </c>
      <c r="E32" s="183" t="s">
        <v>917</v>
      </c>
      <c r="F32" s="184"/>
      <c r="G32" s="184"/>
      <c r="H32" s="184"/>
      <c r="I32" s="184"/>
      <c r="J32" s="184"/>
      <c r="K32" s="266">
        <f ca="1">OFFSET('Asset Allocation'!$B$9, MATCH($E32,OFFSET('Asset Allocation'!$B$9,,,COUNTA('Asset Allocation'!$B:$B)-COUNTA('Asset Allocation'!$B$1:$B$9)),0)-1, MATCH(K$5,'Asset Allocation'!$D$5:$M$5,0)+2)</f>
        <v>0.15</v>
      </c>
      <c r="L32" s="275">
        <f ca="1">L34+L38+L44</f>
        <v>0.15000000000000002</v>
      </c>
      <c r="M32" s="266">
        <f ca="1">OFFSET('Asset Allocation'!$B$9, MATCH($E32,OFFSET('Asset Allocation'!$B$9,,,COUNTA('Asset Allocation'!$B:$B)-COUNTA('Asset Allocation'!$B$1:$B$9)),0)-1, MATCH(M$5,'Asset Allocation'!$D$5:$M$5,0)+2)</f>
        <v>0.15</v>
      </c>
      <c r="N32" s="275">
        <f ca="1">N34+N38+N44</f>
        <v>0.15000000000000002</v>
      </c>
      <c r="O32" s="266">
        <f ca="1">OFFSET('Asset Allocation'!$B$9, MATCH($E32,OFFSET('Asset Allocation'!$B$9,,,COUNTA('Asset Allocation'!$B:$B)-COUNTA('Asset Allocation'!$B$1:$B$9)),0)-1, MATCH(O$5,'Asset Allocation'!$D$5:$M$5,0)+2)</f>
        <v>0.1</v>
      </c>
      <c r="P32" s="275">
        <f ca="1">P34+P38+P44</f>
        <v>0.1</v>
      </c>
      <c r="Q32" s="266">
        <f ca="1">OFFSET('Asset Allocation'!$B$9, MATCH($E32,OFFSET('Asset Allocation'!$B$9,,,COUNTA('Asset Allocation'!$B:$B)-COUNTA('Asset Allocation'!$B$1:$B$9)),0)-1, MATCH(Q$5,'Asset Allocation'!$D$5:$M$5,0)+2)</f>
        <v>0.2</v>
      </c>
      <c r="R32" s="275">
        <f ca="1">R34+R38+R44</f>
        <v>0.2</v>
      </c>
      <c r="S32" s="266">
        <f ca="1">OFFSET('Asset Allocation'!$B$9, MATCH($E32,OFFSET('Asset Allocation'!$B$9,,,COUNTA('Asset Allocation'!$B:$B)-COUNTA('Asset Allocation'!$B$1:$B$9)),0)-1, MATCH(S$5,'Asset Allocation'!$D$5:$M$5,0)+2)</f>
        <v>0.15</v>
      </c>
      <c r="T32" s="276">
        <f ca="1">T34+T38+T44</f>
        <v>0.15000000000000002</v>
      </c>
      <c r="V32" s="185"/>
    </row>
    <row r="33" spans="2:22" s="181" customFormat="1" ht="3" customHeight="1">
      <c r="B33" s="264"/>
      <c r="C33" s="264"/>
      <c r="D33" s="264"/>
      <c r="F33" s="218"/>
      <c r="G33" s="218"/>
      <c r="H33" s="218"/>
      <c r="I33" s="218"/>
      <c r="J33" s="218"/>
      <c r="K33" s="307"/>
      <c r="L33" s="273"/>
      <c r="M33" s="307"/>
      <c r="N33" s="273"/>
      <c r="O33" s="307"/>
      <c r="P33" s="273"/>
      <c r="Q33" s="307"/>
      <c r="R33" s="273"/>
      <c r="S33" s="307"/>
      <c r="T33" s="273"/>
      <c r="V33" s="185"/>
    </row>
    <row r="34" spans="2:22" s="181" customFormat="1" ht="15">
      <c r="B34" s="264"/>
      <c r="C34" s="264"/>
      <c r="D34" s="264" t="s">
        <v>19</v>
      </c>
      <c r="E34" s="186" t="s">
        <v>1727</v>
      </c>
      <c r="F34" s="187"/>
      <c r="G34" s="187"/>
      <c r="H34" s="187"/>
      <c r="I34" s="187"/>
      <c r="J34" s="187"/>
      <c r="K34" s="265">
        <f ca="1">OFFSET('Asset Allocation'!$B$9, MATCH($E34,OFFSET('Asset Allocation'!$B$9,,,COUNTA('Asset Allocation'!$B:$B)-COUNTA('Asset Allocation'!$B$1:$B$9)),0)-1, MATCH(K$5,'Asset Allocation'!$D$5:$M$5,0)+2)</f>
        <v>0</v>
      </c>
      <c r="L34" s="238">
        <f>SUM(L35:L37)</f>
        <v>0</v>
      </c>
      <c r="M34" s="265">
        <f ca="1">OFFSET('Asset Allocation'!$B$9, MATCH($E34,OFFSET('Asset Allocation'!$B$9,,,COUNTA('Asset Allocation'!$B:$B)-COUNTA('Asset Allocation'!$B$1:$B$9)),0)-1, MATCH(M$5,'Asset Allocation'!$D$5:$M$5,0)+2)</f>
        <v>0</v>
      </c>
      <c r="N34" s="238">
        <f>SUM(N35:N37)</f>
        <v>0</v>
      </c>
      <c r="O34" s="265">
        <f ca="1">OFFSET('Asset Allocation'!$B$9, MATCH($E34,OFFSET('Asset Allocation'!$B$9,,,COUNTA('Asset Allocation'!$B:$B)-COUNTA('Asset Allocation'!$B$1:$B$9)),0)-1, MATCH(O$5,'Asset Allocation'!$D$5:$M$5,0)+2)</f>
        <v>0</v>
      </c>
      <c r="P34" s="238">
        <f>SUM(P35:P37)</f>
        <v>0</v>
      </c>
      <c r="Q34" s="265">
        <f ca="1">OFFSET('Asset Allocation'!$B$9, MATCH($E34,OFFSET('Asset Allocation'!$B$9,,,COUNTA('Asset Allocation'!$B:$B)-COUNTA('Asset Allocation'!$B$1:$B$9)),0)-1, MATCH(Q$5,'Asset Allocation'!$D$5:$M$5,0)+2)</f>
        <v>0</v>
      </c>
      <c r="R34" s="238">
        <f>SUM(R35:R37)</f>
        <v>0</v>
      </c>
      <c r="S34" s="265">
        <f ca="1">OFFSET('Asset Allocation'!$B$9, MATCH($E34,OFFSET('Asset Allocation'!$B$9,,,COUNTA('Asset Allocation'!$B:$B)-COUNTA('Asset Allocation'!$B$1:$B$9)),0)-1, MATCH(S$5,'Asset Allocation'!$D$5:$M$5,0)+2)</f>
        <v>0</v>
      </c>
      <c r="T34" s="238">
        <f>SUM(T35:T37)</f>
        <v>0</v>
      </c>
      <c r="V34" s="185"/>
    </row>
    <row r="35" spans="2:22" s="278" customFormat="1" ht="15">
      <c r="B35" s="261"/>
      <c r="C35" s="261"/>
      <c r="D35" s="261"/>
      <c r="E35" s="267"/>
      <c r="F35" s="707" t="str">
        <f>IFERROR(INDEX('Produtos Selecionados'!$G:$G,MATCH($E35,'Produtos Selecionados'!$E:$E,0)),"-")</f>
        <v>-</v>
      </c>
      <c r="G35" s="707" t="str">
        <f>IFERROR(INDEX('Produtos Selecionados'!$H:$H,MATCH($E35,'Produtos Selecionados'!$E:$E,0)),"-")</f>
        <v>-</v>
      </c>
      <c r="H35" s="707" t="str">
        <f>IFERROR(INDEX('Produtos Selecionados'!$O:$O,MATCH($E35,'Produtos Selecionados'!$E:$E,0)),"-")</f>
        <v>-</v>
      </c>
      <c r="I35" s="708" t="str">
        <f>IFERROR(INDEX('Produtos Selecionados'!$L:$L,MATCH($E35,'Produtos Selecionados'!$E:$E,0)),"-")</f>
        <v>-</v>
      </c>
      <c r="J35" s="708" t="str">
        <f>IFERROR(INDEX('Produtos Selecionados'!$M:$M,MATCH($E35,'Produtos Selecionados'!$E:$E,0)),"-")</f>
        <v>-</v>
      </c>
      <c r="K35" s="263"/>
      <c r="L35" s="277" t="str">
        <f t="shared" ref="L35:N36" si="25">IF(K35="","", K35*K$34)</f>
        <v/>
      </c>
      <c r="M35" s="263"/>
      <c r="N35" s="277" t="str">
        <f t="shared" si="25"/>
        <v/>
      </c>
      <c r="O35" s="263"/>
      <c r="P35" s="277" t="str">
        <f>IF(O35="","", O35*O$34)</f>
        <v/>
      </c>
      <c r="Q35" s="263"/>
      <c r="R35" s="277" t="str">
        <f>IF(Q35="","", Q35*Q$34)</f>
        <v/>
      </c>
      <c r="S35" s="263"/>
      <c r="T35" s="277" t="str">
        <f>IF(S35="","", S35*S$34)</f>
        <v/>
      </c>
    </row>
    <row r="36" spans="2:22" s="278" customFormat="1" ht="15">
      <c r="B36" s="261"/>
      <c r="C36" s="261"/>
      <c r="D36" s="261"/>
      <c r="E36" s="267"/>
      <c r="F36" s="707" t="str">
        <f>IFERROR(INDEX('Produtos Selecionados'!$G:$G,MATCH($E36,'Produtos Selecionados'!$E:$E,0)),"-")</f>
        <v>-</v>
      </c>
      <c r="G36" s="707" t="str">
        <f>IFERROR(INDEX('Produtos Selecionados'!$H:$H,MATCH($E36,'Produtos Selecionados'!$E:$E,0)),"-")</f>
        <v>-</v>
      </c>
      <c r="H36" s="707" t="str">
        <f>IFERROR(INDEX('Produtos Selecionados'!$O:$O,MATCH($E36,'Produtos Selecionados'!$E:$E,0)),"-")</f>
        <v>-</v>
      </c>
      <c r="I36" s="708" t="str">
        <f>IFERROR(INDEX('Produtos Selecionados'!$L:$L,MATCH($E36,'Produtos Selecionados'!$E:$E,0)),"-")</f>
        <v>-</v>
      </c>
      <c r="J36" s="708" t="str">
        <f>IFERROR(INDEX('Produtos Selecionados'!$M:$M,MATCH($E36,'Produtos Selecionados'!$E:$E,0)),"-")</f>
        <v>-</v>
      </c>
      <c r="K36" s="263"/>
      <c r="L36" s="277" t="str">
        <f t="shared" si="25"/>
        <v/>
      </c>
      <c r="M36" s="263"/>
      <c r="N36" s="277" t="str">
        <f t="shared" si="25"/>
        <v/>
      </c>
      <c r="O36" s="263"/>
      <c r="P36" s="277" t="str">
        <f>IF(O36="","", O36*O$34)</f>
        <v/>
      </c>
      <c r="Q36" s="263"/>
      <c r="R36" s="277" t="str">
        <f>IF(Q36="","", Q36*Q$34)</f>
        <v/>
      </c>
      <c r="S36" s="263"/>
      <c r="T36" s="277" t="str">
        <f>IF(S36="","", S36*S$34)</f>
        <v/>
      </c>
    </row>
    <row r="37" spans="2:22" s="181" customFormat="1" ht="8.25" customHeight="1">
      <c r="B37" s="264"/>
      <c r="C37" s="264"/>
      <c r="D37" s="264"/>
      <c r="E37" s="204"/>
      <c r="F37" s="218"/>
      <c r="G37" s="218"/>
      <c r="H37" s="218"/>
      <c r="I37" s="218"/>
      <c r="J37" s="218"/>
      <c r="K37" s="279"/>
      <c r="L37" s="280" t="str">
        <f>IF(K37="","", K37*K$11)</f>
        <v/>
      </c>
      <c r="M37" s="321"/>
      <c r="N37" s="280" t="str">
        <f>IF(M37="","", M37*M$11)</f>
        <v/>
      </c>
      <c r="O37" s="279"/>
      <c r="P37" s="280" t="str">
        <f>IF(O37="","", O37*O$11)</f>
        <v/>
      </c>
      <c r="Q37" s="279"/>
      <c r="R37" s="280" t="str">
        <f>IF(Q37="","", Q37*Q$11)</f>
        <v/>
      </c>
      <c r="S37" s="279"/>
      <c r="T37" s="280" t="str">
        <f>IF(S37="","", S37*S$11)</f>
        <v/>
      </c>
      <c r="V37" s="274"/>
    </row>
    <row r="38" spans="2:22" s="181" customFormat="1" ht="15">
      <c r="B38" s="264"/>
      <c r="C38" s="264"/>
      <c r="D38" s="264" t="s">
        <v>19</v>
      </c>
      <c r="E38" s="186" t="s">
        <v>1732</v>
      </c>
      <c r="F38" s="187"/>
      <c r="G38" s="187"/>
      <c r="H38" s="187"/>
      <c r="I38" s="187"/>
      <c r="J38" s="187"/>
      <c r="K38" s="265">
        <f ca="1">OFFSET('Asset Allocation'!$B$9, MATCH($E38,OFFSET('Asset Allocation'!$B$9,,,COUNTA('Asset Allocation'!$B:$B)-COUNTA('Asset Allocation'!$B$1:$B$9)),0)-1, MATCH(K$5,'Asset Allocation'!$D$5:$M$5,0)+2)</f>
        <v>0.11</v>
      </c>
      <c r="L38" s="238">
        <f ca="1">SUM(L39:L43)</f>
        <v>0.11000000000000001</v>
      </c>
      <c r="M38" s="265">
        <f ca="1">OFFSET('Asset Allocation'!$B$9, MATCH($E38,OFFSET('Asset Allocation'!$B$9,,,COUNTA('Asset Allocation'!$B:$B)-COUNTA('Asset Allocation'!$B$1:$B$9)),0)-1, MATCH(M$5,'Asset Allocation'!$D$5:$M$5,0)+2)</f>
        <v>0.11</v>
      </c>
      <c r="N38" s="238">
        <f ca="1">SUM(N39:N43)</f>
        <v>0.11000000000000001</v>
      </c>
      <c r="O38" s="265">
        <f ca="1">OFFSET('Asset Allocation'!$B$9, MATCH($E38,OFFSET('Asset Allocation'!$B$9,,,COUNTA('Asset Allocation'!$B:$B)-COUNTA('Asset Allocation'!$B$1:$B$9)),0)-1, MATCH(O$5,'Asset Allocation'!$D$5:$M$5,0)+2)</f>
        <v>7.4999999999999997E-2</v>
      </c>
      <c r="P38" s="238">
        <f ca="1">SUM(P39:P43)</f>
        <v>7.4999999999999997E-2</v>
      </c>
      <c r="Q38" s="265">
        <f ca="1">OFFSET('Asset Allocation'!$B$9, MATCH($E38,OFFSET('Asset Allocation'!$B$9,,,COUNTA('Asset Allocation'!$B:$B)-COUNTA('Asset Allocation'!$B$1:$B$9)),0)-1, MATCH(Q$5,'Asset Allocation'!$D$5:$M$5,0)+2)</f>
        <v>0.15</v>
      </c>
      <c r="R38" s="238">
        <f ca="1">SUM(R39:R43)</f>
        <v>0.15</v>
      </c>
      <c r="S38" s="265">
        <f ca="1">OFFSET('Asset Allocation'!$B$9, MATCH($E38,OFFSET('Asset Allocation'!$B$9,,,COUNTA('Asset Allocation'!$B:$B)-COUNTA('Asset Allocation'!$B$1:$B$9)),0)-1, MATCH(S$5,'Asset Allocation'!$D$5:$M$5,0)+2)</f>
        <v>0.11</v>
      </c>
      <c r="T38" s="238">
        <f ca="1">SUM(T39:T43)</f>
        <v>0.11000000000000001</v>
      </c>
      <c r="V38" s="185"/>
    </row>
    <row r="39" spans="2:22" s="278" customFormat="1" ht="15">
      <c r="B39" s="261"/>
      <c r="C39" s="261"/>
      <c r="D39" s="261"/>
      <c r="E39" s="267" t="str">
        <f>'RF &amp; RV Guide'!E35</f>
        <v>NTN-B 2028 (IPCA+5.35%)</v>
      </c>
      <c r="F39" s="707" t="str">
        <f>IFERROR(INDEX('Produtos Selecionados'!$G:$G,MATCH($E39,'Produtos Selecionados'!$E:$E,0)),"-")</f>
        <v>-</v>
      </c>
      <c r="G39" s="707" t="str">
        <f>IFERROR(INDEX('Produtos Selecionados'!$H:$H,MATCH($E39,'Produtos Selecionados'!$E:$E,0)),"-")</f>
        <v>-</v>
      </c>
      <c r="H39" s="707" t="str">
        <f>IFERROR(INDEX('Produtos Selecionados'!$O:$O,MATCH($E39,'Produtos Selecionados'!$E:$E,0)),"-")</f>
        <v>-</v>
      </c>
      <c r="I39" s="708" t="str">
        <f>IFERROR(INDEX('Produtos Selecionados'!$L:$L,MATCH($E39,'Produtos Selecionados'!$E:$E,0)),"-")</f>
        <v>-</v>
      </c>
      <c r="J39" s="708" t="str">
        <f>IFERROR(INDEX('Produtos Selecionados'!$M:$M,MATCH($E39,'Produtos Selecionados'!$E:$E,0)),"-")</f>
        <v>-</v>
      </c>
      <c r="K39" s="263">
        <v>0.3</v>
      </c>
      <c r="L39" s="277">
        <f ca="1">IF(K39="","", K39*K$38)</f>
        <v>3.3000000000000002E-2</v>
      </c>
      <c r="M39" s="263">
        <v>0.3</v>
      </c>
      <c r="N39" s="277">
        <f ca="1">IF(M39="","", M39*M$38)</f>
        <v>3.3000000000000002E-2</v>
      </c>
      <c r="O39" s="263">
        <v>0.3</v>
      </c>
      <c r="P39" s="277">
        <f ca="1">IF(O39="","", O39*O$38)</f>
        <v>2.2499999999999999E-2</v>
      </c>
      <c r="Q39" s="263">
        <v>0.3</v>
      </c>
      <c r="R39" s="277">
        <f ca="1">IF(Q39="","", Q39*Q$38)</f>
        <v>4.4999999999999998E-2</v>
      </c>
      <c r="S39" s="263">
        <v>0.3</v>
      </c>
      <c r="T39" s="277">
        <f ca="1">IF(S39="","", S39*S$38)</f>
        <v>3.3000000000000002E-2</v>
      </c>
    </row>
    <row r="40" spans="2:22" s="278" customFormat="1" ht="15">
      <c r="B40" s="261"/>
      <c r="C40" s="261"/>
      <c r="D40" s="261"/>
      <c r="E40" s="267" t="str">
        <f>'RF &amp; RV Guide'!E36</f>
        <v>NTN-B 2030 (IPCA+5.25%)</v>
      </c>
      <c r="F40" s="707" t="str">
        <f>IFERROR(INDEX('Produtos Selecionados'!$G:$G,MATCH($E40,'Produtos Selecionados'!$E:$E,0)),"-")</f>
        <v>-</v>
      </c>
      <c r="G40" s="707" t="str">
        <f>IFERROR(INDEX('Produtos Selecionados'!$H:$H,MATCH($E40,'Produtos Selecionados'!$E:$E,0)),"-")</f>
        <v>-</v>
      </c>
      <c r="H40" s="707" t="str">
        <f>IFERROR(INDEX('Produtos Selecionados'!$O:$O,MATCH($E40,'Produtos Selecionados'!$E:$E,0)),"-")</f>
        <v>-</v>
      </c>
      <c r="I40" s="708" t="str">
        <f>IFERROR(INDEX('Produtos Selecionados'!$L:$L,MATCH($E40,'Produtos Selecionados'!$E:$E,0)),"-")</f>
        <v>-</v>
      </c>
      <c r="J40" s="708" t="str">
        <f>IFERROR(INDEX('Produtos Selecionados'!$M:$M,MATCH($E40,'Produtos Selecionados'!$E:$E,0)),"-")</f>
        <v>-</v>
      </c>
      <c r="K40" s="263">
        <v>0.2</v>
      </c>
      <c r="L40" s="277">
        <f ca="1">IF(K40="","", K40*K$38)</f>
        <v>2.2000000000000002E-2</v>
      </c>
      <c r="M40" s="263">
        <v>0.2</v>
      </c>
      <c r="N40" s="277">
        <f ca="1">IF(M40="","", M40*M$38)</f>
        <v>2.2000000000000002E-2</v>
      </c>
      <c r="O40" s="263">
        <v>0.2</v>
      </c>
      <c r="P40" s="277">
        <f ca="1">IF(O40="","", O40*O$38)</f>
        <v>1.4999999999999999E-2</v>
      </c>
      <c r="Q40" s="263">
        <v>0.2</v>
      </c>
      <c r="R40" s="277">
        <f ca="1">IF(Q40="","", Q40*Q$38)</f>
        <v>0.03</v>
      </c>
      <c r="S40" s="263">
        <v>0.2</v>
      </c>
      <c r="T40" s="277">
        <f ca="1">IF(S40="","", S40*S$38)</f>
        <v>2.2000000000000002E-2</v>
      </c>
    </row>
    <row r="41" spans="2:22" s="278" customFormat="1" ht="15">
      <c r="B41" s="261"/>
      <c r="C41" s="261"/>
      <c r="D41" s="261"/>
      <c r="E41" s="267" t="str">
        <f ca="1">'RF &amp; RV Guide'!E38</f>
        <v>Títulos Bancários - 5 anos (IPCA+7.75%)</v>
      </c>
      <c r="F41" s="707" t="str">
        <f ca="1">IFERROR(INDEX('Produtos Selecionados'!$G:$G,MATCH($E41,'Produtos Selecionados'!$E:$E,0)),"-")</f>
        <v>-</v>
      </c>
      <c r="G41" s="707" t="str">
        <f ca="1">IFERROR(INDEX('Produtos Selecionados'!$H:$H,MATCH($E41,'Produtos Selecionados'!$E:$E,0)),"-")</f>
        <v>-</v>
      </c>
      <c r="H41" s="707" t="str">
        <f ca="1">IFERROR(INDEX('Produtos Selecionados'!$O:$O,MATCH($E41,'Produtos Selecionados'!$E:$E,0)),"-")</f>
        <v>-</v>
      </c>
      <c r="I41" s="708" t="str">
        <f ca="1">IFERROR(INDEX('Produtos Selecionados'!$L:$L,MATCH($E41,'Produtos Selecionados'!$E:$E,0)),"-")</f>
        <v>-</v>
      </c>
      <c r="J41" s="708" t="str">
        <f ca="1">IFERROR(INDEX('Produtos Selecionados'!$M:$M,MATCH($E41,'Produtos Selecionados'!$E:$E,0)),"-")</f>
        <v>-</v>
      </c>
      <c r="K41" s="263">
        <v>0.2</v>
      </c>
      <c r="L41" s="277">
        <f ca="1">IF(K41="","", K41*K$38)</f>
        <v>2.2000000000000002E-2</v>
      </c>
      <c r="M41" s="263">
        <v>0.2</v>
      </c>
      <c r="N41" s="277">
        <f ca="1">IF(M41="","", M41*M$38)</f>
        <v>2.2000000000000002E-2</v>
      </c>
      <c r="O41" s="263">
        <v>0.2</v>
      </c>
      <c r="P41" s="277">
        <f ca="1">IF(O41="","", O41*O$38)</f>
        <v>1.4999999999999999E-2</v>
      </c>
      <c r="Q41" s="263">
        <v>0.2</v>
      </c>
      <c r="R41" s="277">
        <f ca="1">IF(Q41="","", Q41*Q$38)</f>
        <v>0.03</v>
      </c>
      <c r="S41" s="263">
        <v>0.2</v>
      </c>
      <c r="T41" s="277">
        <f ca="1">IF(S41="","", S41*S$38)</f>
        <v>2.2000000000000002E-2</v>
      </c>
    </row>
    <row r="42" spans="2:22" s="278" customFormat="1" ht="15">
      <c r="B42" s="261"/>
      <c r="C42" s="261"/>
      <c r="D42" s="261"/>
      <c r="E42" s="267" t="str">
        <f>'RF &amp; RV Guide'!E41</f>
        <v>Títulos Corporativos - 6 anos (IPCA+8.10%)</v>
      </c>
      <c r="F42" s="707" t="str">
        <f>IFERROR(INDEX('Produtos Selecionados'!$G:$G,MATCH($E42,'Produtos Selecionados'!$E:$E,0)),"-")</f>
        <v>-</v>
      </c>
      <c r="G42" s="707" t="str">
        <f>IFERROR(INDEX('Produtos Selecionados'!$H:$H,MATCH($E42,'Produtos Selecionados'!$E:$E,0)),"-")</f>
        <v>-</v>
      </c>
      <c r="H42" s="707" t="str">
        <f>IFERROR(INDEX('Produtos Selecionados'!$O:$O,MATCH($E42,'Produtos Selecionados'!$E:$E,0)),"-")</f>
        <v>-</v>
      </c>
      <c r="I42" s="708" t="str">
        <f>IFERROR(INDEX('Produtos Selecionados'!$L:$L,MATCH($E42,'Produtos Selecionados'!$E:$E,0)),"-")</f>
        <v>-</v>
      </c>
      <c r="J42" s="708" t="str">
        <f>IFERROR(INDEX('Produtos Selecionados'!$M:$M,MATCH($E42,'Produtos Selecionados'!$E:$E,0)),"-")</f>
        <v>-</v>
      </c>
      <c r="K42" s="263">
        <v>0.3</v>
      </c>
      <c r="L42" s="277">
        <f ca="1">IF(K42="","", K42*K$38)</f>
        <v>3.3000000000000002E-2</v>
      </c>
      <c r="M42" s="263">
        <v>0.3</v>
      </c>
      <c r="N42" s="277">
        <f ca="1">IF(M42="","", M42*M$38)</f>
        <v>3.3000000000000002E-2</v>
      </c>
      <c r="O42" s="263">
        <v>0.3</v>
      </c>
      <c r="P42" s="277">
        <f ca="1">IF(O42="","", O42*O$38)</f>
        <v>2.2499999999999999E-2</v>
      </c>
      <c r="Q42" s="263">
        <v>0.3</v>
      </c>
      <c r="R42" s="277">
        <f ca="1">IF(Q42="","", Q42*Q$38)</f>
        <v>4.4999999999999998E-2</v>
      </c>
      <c r="S42" s="263">
        <v>0.3</v>
      </c>
      <c r="T42" s="277">
        <f ca="1">IF(S42="","", S42*S$38)</f>
        <v>3.3000000000000002E-2</v>
      </c>
    </row>
    <row r="43" spans="2:22" s="181" customFormat="1" ht="8.25" customHeight="1">
      <c r="B43" s="264"/>
      <c r="C43" s="264"/>
      <c r="D43" s="264"/>
      <c r="E43" s="204"/>
      <c r="F43" s="218"/>
      <c r="G43" s="218"/>
      <c r="H43" s="218"/>
      <c r="I43" s="218"/>
      <c r="J43" s="218"/>
      <c r="K43" s="279"/>
      <c r="L43" s="280" t="str">
        <f>IF(K43="","", K43*K$11)</f>
        <v/>
      </c>
      <c r="M43" s="321"/>
      <c r="N43" s="280" t="str">
        <f>IF(M43="","", M43*M$11)</f>
        <v/>
      </c>
      <c r="O43" s="279"/>
      <c r="P43" s="280" t="str">
        <f>IF(O43="","", O43*O$11)</f>
        <v/>
      </c>
      <c r="Q43" s="279"/>
      <c r="R43" s="280" t="str">
        <f>IF(Q43="","", Q43*Q$11)</f>
        <v/>
      </c>
      <c r="S43" s="279"/>
      <c r="T43" s="280" t="str">
        <f>IF(S43="","", S43*S$11)</f>
        <v/>
      </c>
      <c r="V43" s="274"/>
    </row>
    <row r="44" spans="2:22" s="181" customFormat="1" ht="15">
      <c r="B44" s="264"/>
      <c r="C44" s="264"/>
      <c r="D44" s="264" t="s">
        <v>19</v>
      </c>
      <c r="E44" s="186" t="s">
        <v>1725</v>
      </c>
      <c r="F44" s="187"/>
      <c r="G44" s="187"/>
      <c r="H44" s="187"/>
      <c r="I44" s="187"/>
      <c r="J44" s="187"/>
      <c r="K44" s="265">
        <f ca="1">OFFSET('Asset Allocation'!$B$9, MATCH($E44,OFFSET('Asset Allocation'!$B$9,,,COUNTA('Asset Allocation'!$B:$B)-COUNTA('Asset Allocation'!$B$1:$B$9)),0)-1, MATCH(K$5,'Asset Allocation'!$D$5:$M$5,0)+2)</f>
        <v>0.04</v>
      </c>
      <c r="L44" s="238">
        <f ca="1">SUM(L45:L47)</f>
        <v>4.0000000000000008E-2</v>
      </c>
      <c r="M44" s="265">
        <f ca="1">OFFSET('Asset Allocation'!$B$9, MATCH($E44,OFFSET('Asset Allocation'!$B$9,,,COUNTA('Asset Allocation'!$B:$B)-COUNTA('Asset Allocation'!$B$1:$B$9)),0)-1, MATCH(M$5,'Asset Allocation'!$D$5:$M$5,0)+2)</f>
        <v>0.04</v>
      </c>
      <c r="N44" s="238">
        <f ca="1">SUM(N45:N47)</f>
        <v>0.04</v>
      </c>
      <c r="O44" s="265">
        <f ca="1">OFFSET('Asset Allocation'!$B$9, MATCH($E44,OFFSET('Asset Allocation'!$B$9,,,COUNTA('Asset Allocation'!$B:$B)-COUNTA('Asset Allocation'!$B$1:$B$9)),0)-1, MATCH(O$5,'Asset Allocation'!$D$5:$M$5,0)+2)</f>
        <v>2.5000000000000001E-2</v>
      </c>
      <c r="P44" s="238">
        <f ca="1">SUM(P45:P47)</f>
        <v>2.5000000000000001E-2</v>
      </c>
      <c r="Q44" s="265">
        <f ca="1">OFFSET('Asset Allocation'!$B$9, MATCH($E44,OFFSET('Asset Allocation'!$B$9,,,COUNTA('Asset Allocation'!$B:$B)-COUNTA('Asset Allocation'!$B$1:$B$9)),0)-1, MATCH(Q$5,'Asset Allocation'!$D$5:$M$5,0)+2)</f>
        <v>0.05</v>
      </c>
      <c r="R44" s="238">
        <f ca="1">SUM(R45:R47)</f>
        <v>0.05</v>
      </c>
      <c r="S44" s="265">
        <f ca="1">OFFSET('Asset Allocation'!$B$9, MATCH($E44,OFFSET('Asset Allocation'!$B$9,,,COUNTA('Asset Allocation'!$B:$B)-COUNTA('Asset Allocation'!$B$1:$B$9)),0)-1, MATCH(S$5,'Asset Allocation'!$D$5:$M$5,0)+2)</f>
        <v>0.04</v>
      </c>
      <c r="T44" s="238">
        <f ca="1">SUM(T45:T47)</f>
        <v>4.0000000000000008E-2</v>
      </c>
      <c r="V44" s="185"/>
    </row>
    <row r="45" spans="2:22" s="278" customFormat="1" ht="15">
      <c r="B45" s="261"/>
      <c r="C45" s="261"/>
      <c r="D45" s="261"/>
      <c r="E45" s="267" t="str">
        <f>'RF &amp; RV Guide'!E47</f>
        <v>Títulos Corporativos - 8 anos (IPCA+8.30%)</v>
      </c>
      <c r="F45" s="707" t="str">
        <f>IFERROR(INDEX('Produtos Selecionados'!$G:$G,MATCH($E45,'Produtos Selecionados'!$E:$E,0)),"-")</f>
        <v>-</v>
      </c>
      <c r="G45" s="707" t="str">
        <f>IFERROR(INDEX('Produtos Selecionados'!$H:$H,MATCH($E45,'Produtos Selecionados'!$E:$E,0)),"-")</f>
        <v>-</v>
      </c>
      <c r="H45" s="707" t="str">
        <f>IFERROR(INDEX('Produtos Selecionados'!$O:$O,MATCH($E45,'Produtos Selecionados'!$E:$E,0)),"-")</f>
        <v>-</v>
      </c>
      <c r="I45" s="708" t="str">
        <f>IFERROR(INDEX('Produtos Selecionados'!$L:$L,MATCH($E45,'Produtos Selecionados'!$E:$E,0)),"-")</f>
        <v>-</v>
      </c>
      <c r="J45" s="708" t="str">
        <f>IFERROR(INDEX('Produtos Selecionados'!$M:$M,MATCH($E45,'Produtos Selecionados'!$E:$E,0)),"-")</f>
        <v>-</v>
      </c>
      <c r="K45" s="263">
        <v>0.45</v>
      </c>
      <c r="L45" s="277">
        <f ca="1">IF(K45="","", K45*K$44)</f>
        <v>1.8000000000000002E-2</v>
      </c>
      <c r="M45" s="263">
        <v>0.5</v>
      </c>
      <c r="N45" s="277">
        <f ca="1">IF(M45="","", M45*M$44)</f>
        <v>0.02</v>
      </c>
      <c r="O45" s="263">
        <v>0.45</v>
      </c>
      <c r="P45" s="277">
        <f ca="1">IF(O45="","", O45*O$44)</f>
        <v>1.1250000000000001E-2</v>
      </c>
      <c r="Q45" s="263">
        <v>0.45</v>
      </c>
      <c r="R45" s="277">
        <f ca="1">IF(Q45="","", Q45*Q$44)</f>
        <v>2.2500000000000003E-2</v>
      </c>
      <c r="S45" s="263">
        <v>0.45</v>
      </c>
      <c r="T45" s="277">
        <f ca="1">IF(S45="","", S45*S$44)</f>
        <v>1.8000000000000002E-2</v>
      </c>
    </row>
    <row r="46" spans="2:22" s="278" customFormat="1" ht="15">
      <c r="B46" s="261"/>
      <c r="C46" s="261"/>
      <c r="D46" s="261"/>
      <c r="E46" s="267" t="str">
        <f>'RF &amp; RV Guide'!E48</f>
        <v>Títulos Corporativos - 9 anos (IPCA+8.35%)</v>
      </c>
      <c r="F46" s="707" t="str">
        <f>IFERROR(INDEX('Produtos Selecionados'!$G:$G,MATCH($E46,'Produtos Selecionados'!$E:$E,0)),"-")</f>
        <v>-</v>
      </c>
      <c r="G46" s="707" t="str">
        <f>IFERROR(INDEX('Produtos Selecionados'!$H:$H,MATCH($E46,'Produtos Selecionados'!$E:$E,0)),"-")</f>
        <v>-</v>
      </c>
      <c r="H46" s="707" t="str">
        <f>IFERROR(INDEX('Produtos Selecionados'!$O:$O,MATCH($E46,'Produtos Selecionados'!$E:$E,0)),"-")</f>
        <v>-</v>
      </c>
      <c r="I46" s="708" t="str">
        <f>IFERROR(INDEX('Produtos Selecionados'!$L:$L,MATCH($E46,'Produtos Selecionados'!$E:$E,0)),"-")</f>
        <v>-</v>
      </c>
      <c r="J46" s="708" t="str">
        <f>IFERROR(INDEX('Produtos Selecionados'!$M:$M,MATCH($E46,'Produtos Selecionados'!$E:$E,0)),"-")</f>
        <v>-</v>
      </c>
      <c r="K46" s="263">
        <v>0.55000000000000004</v>
      </c>
      <c r="L46" s="277">
        <f ca="1">IF(K46="","", K46*K$44)</f>
        <v>2.2000000000000002E-2</v>
      </c>
      <c r="M46" s="263">
        <v>0.5</v>
      </c>
      <c r="N46" s="277">
        <f ca="1">IF(M46="","", M46*M$44)</f>
        <v>0.02</v>
      </c>
      <c r="O46" s="263">
        <v>0.55000000000000004</v>
      </c>
      <c r="P46" s="277">
        <f ca="1">IF(O46="","", O46*O$44)</f>
        <v>1.3750000000000002E-2</v>
      </c>
      <c r="Q46" s="263">
        <v>0.55000000000000004</v>
      </c>
      <c r="R46" s="277">
        <f ca="1">IF(Q46="","", Q46*Q$44)</f>
        <v>2.7500000000000004E-2</v>
      </c>
      <c r="S46" s="263">
        <v>0.55000000000000004</v>
      </c>
      <c r="T46" s="277">
        <f ca="1">IF(S46="","", S46*S$44)</f>
        <v>2.2000000000000002E-2</v>
      </c>
    </row>
    <row r="47" spans="2:22" s="181" customFormat="1" ht="8.25" customHeight="1">
      <c r="B47" s="264"/>
      <c r="C47" s="264"/>
      <c r="D47" s="264"/>
      <c r="E47" s="204"/>
      <c r="F47" s="218"/>
      <c r="G47" s="218"/>
      <c r="H47" s="218"/>
      <c r="I47" s="218"/>
      <c r="J47" s="218"/>
      <c r="K47" s="279"/>
      <c r="L47" s="280" t="str">
        <f>IF(K47="","", K47*K$11)</f>
        <v/>
      </c>
      <c r="M47" s="263"/>
      <c r="N47" s="280" t="str">
        <f>IF(M47="","", M47*M$11)</f>
        <v/>
      </c>
      <c r="O47" s="279"/>
      <c r="P47" s="280" t="str">
        <f>IF(O47="","", O47*O$11)</f>
        <v/>
      </c>
      <c r="Q47" s="279"/>
      <c r="R47" s="280" t="str">
        <f>IF(Q47="","", Q47*Q$11)</f>
        <v/>
      </c>
      <c r="S47" s="279"/>
      <c r="T47" s="280" t="str">
        <f>IF(S47="","", S47*S$11)</f>
        <v/>
      </c>
      <c r="V47" s="274"/>
    </row>
    <row r="48" spans="2:22" s="181" customFormat="1" ht="15">
      <c r="B48" s="264"/>
      <c r="C48" s="264" t="s">
        <v>19</v>
      </c>
      <c r="D48" s="264" t="s">
        <v>19</v>
      </c>
      <c r="E48" s="183" t="s">
        <v>959</v>
      </c>
      <c r="F48" s="184"/>
      <c r="G48" s="184"/>
      <c r="H48" s="184"/>
      <c r="I48" s="184"/>
      <c r="J48" s="184"/>
      <c r="K48" s="266">
        <f ca="1">OFFSET('Asset Allocation'!$B$9, MATCH($E48,OFFSET('Asset Allocation'!$B$9,,,COUNTA('Asset Allocation'!$B:$B)-COUNTA('Asset Allocation'!$B$1:$B$9)),0)-1, MATCH(K$5,'Asset Allocation'!$D$5:$M$5,0)+2)</f>
        <v>0.03</v>
      </c>
      <c r="L48" s="275">
        <f ca="1">L50+L54+L58</f>
        <v>0.03</v>
      </c>
      <c r="M48" s="266">
        <f ca="1">OFFSET('Asset Allocation'!$B$9, MATCH($E48,OFFSET('Asset Allocation'!$B$9,,,COUNTA('Asset Allocation'!$B:$B)-COUNTA('Asset Allocation'!$B$1:$B$9)),0)-1, MATCH(M$5,'Asset Allocation'!$D$5:$M$5,0)+2)</f>
        <v>0.05</v>
      </c>
      <c r="N48" s="275">
        <f ca="1">N50+N54+N58</f>
        <v>0.05</v>
      </c>
      <c r="O48" s="266">
        <f ca="1">OFFSET('Asset Allocation'!$B$9, MATCH($E48,OFFSET('Asset Allocation'!$B$9,,,COUNTA('Asset Allocation'!$B:$B)-COUNTA('Asset Allocation'!$B$1:$B$9)),0)-1, MATCH(O$5,'Asset Allocation'!$D$5:$M$5,0)+2)</f>
        <v>0.06</v>
      </c>
      <c r="P48" s="275">
        <f ca="1">P50+P54+P58</f>
        <v>0.06</v>
      </c>
      <c r="Q48" s="266">
        <f ca="1">OFFSET('Asset Allocation'!$B$9, MATCH($E48,OFFSET('Asset Allocation'!$B$9,,,COUNTA('Asset Allocation'!$B:$B)-COUNTA('Asset Allocation'!$B$1:$B$9)),0)-1, MATCH(Q$5,'Asset Allocation'!$D$5:$M$5,0)+2)</f>
        <v>7.0000000000000007E-2</v>
      </c>
      <c r="R48" s="275">
        <f ca="1">R50+R54+R58</f>
        <v>7.0000000000000007E-2</v>
      </c>
      <c r="S48" s="266">
        <f ca="1">OFFSET('Asset Allocation'!$B$9, MATCH($E48,OFFSET('Asset Allocation'!$B$9,,,COUNTA('Asset Allocation'!$B:$B)-COUNTA('Asset Allocation'!$B$1:$B$9)),0)-1, MATCH(S$5,'Asset Allocation'!$D$5:$M$5,0)+2)</f>
        <v>0.08</v>
      </c>
      <c r="T48" s="276">
        <f ca="1">T50+T54+T58</f>
        <v>0.08</v>
      </c>
      <c r="V48" s="185"/>
    </row>
    <row r="49" spans="2:22" s="181" customFormat="1" ht="3" customHeight="1">
      <c r="B49" s="264"/>
      <c r="C49" s="264"/>
      <c r="D49" s="264"/>
      <c r="F49" s="218"/>
      <c r="G49" s="218"/>
      <c r="H49" s="218"/>
      <c r="I49" s="218"/>
      <c r="J49" s="218"/>
      <c r="K49" s="272"/>
      <c r="L49" s="273"/>
      <c r="M49" s="272"/>
      <c r="N49" s="273"/>
      <c r="O49" s="272"/>
      <c r="P49" s="273"/>
      <c r="Q49" s="272"/>
      <c r="R49" s="273"/>
      <c r="S49" s="272"/>
      <c r="T49" s="273"/>
      <c r="V49" s="185"/>
    </row>
    <row r="50" spans="2:22" s="181" customFormat="1" ht="15">
      <c r="B50" s="264"/>
      <c r="C50" s="264"/>
      <c r="D50" s="264" t="s">
        <v>19</v>
      </c>
      <c r="E50" s="186" t="s">
        <v>1728</v>
      </c>
      <c r="F50" s="187"/>
      <c r="G50" s="187"/>
      <c r="H50" s="187"/>
      <c r="I50" s="187"/>
      <c r="J50" s="187"/>
      <c r="K50" s="265">
        <f ca="1">OFFSET('Asset Allocation'!$B$9, MATCH($E50,OFFSET('Asset Allocation'!$B$9,,,COUNTA('Asset Allocation'!$B:$B)-COUNTA('Asset Allocation'!$B$1:$B$9)),0)-1, MATCH(K$5,'Asset Allocation'!$D$5:$M$5,0)+2)</f>
        <v>0.02</v>
      </c>
      <c r="L50" s="238">
        <f ca="1">SUM(L51:L53)</f>
        <v>0.02</v>
      </c>
      <c r="M50" s="265">
        <f ca="1">OFFSET('Asset Allocation'!$B$9, MATCH($E50,OFFSET('Asset Allocation'!$B$9,,,COUNTA('Asset Allocation'!$B:$B)-COUNTA('Asset Allocation'!$B$1:$B$9)),0)-1, MATCH(M$5,'Asset Allocation'!$D$5:$M$5,0)+2)</f>
        <v>3.5000000000000003E-2</v>
      </c>
      <c r="N50" s="238">
        <f ca="1">SUM(N51:N53)</f>
        <v>3.5000000000000003E-2</v>
      </c>
      <c r="O50" s="265">
        <f ca="1">OFFSET('Asset Allocation'!$B$9, MATCH($E50,OFFSET('Asset Allocation'!$B$9,,,COUNTA('Asset Allocation'!$B:$B)-COUNTA('Asset Allocation'!$B$1:$B$9)),0)-1, MATCH(O$5,'Asset Allocation'!$D$5:$M$5,0)+2)</f>
        <v>0.04</v>
      </c>
      <c r="P50" s="238">
        <f ca="1">SUM(P51:P53)</f>
        <v>0.04</v>
      </c>
      <c r="Q50" s="265">
        <f ca="1">OFFSET('Asset Allocation'!$B$9, MATCH($E50,OFFSET('Asset Allocation'!$B$9,,,COUNTA('Asset Allocation'!$B:$B)-COUNTA('Asset Allocation'!$B$1:$B$9)),0)-1, MATCH(Q$5,'Asset Allocation'!$D$5:$M$5,0)+2)</f>
        <v>4.4999999999999998E-2</v>
      </c>
      <c r="R50" s="238">
        <f ca="1">SUM(R51:R53)</f>
        <v>4.4999999999999998E-2</v>
      </c>
      <c r="S50" s="265">
        <f ca="1">OFFSET('Asset Allocation'!$B$9, MATCH($E50,OFFSET('Asset Allocation'!$B$9,,,COUNTA('Asset Allocation'!$B:$B)-COUNTA('Asset Allocation'!$B$1:$B$9)),0)-1, MATCH(S$5,'Asset Allocation'!$D$5:$M$5,0)+2)</f>
        <v>0.05</v>
      </c>
      <c r="T50" s="238">
        <f ca="1">SUM(T51:T53)</f>
        <v>0.05</v>
      </c>
      <c r="V50" s="185"/>
    </row>
    <row r="51" spans="2:22" s="278" customFormat="1" ht="15">
      <c r="B51" s="261"/>
      <c r="C51" s="261"/>
      <c r="D51" s="261"/>
      <c r="E51" s="267" t="str">
        <f ca="1">'RF &amp; RV Guide'!E57</f>
        <v>Títulos Bancários - 2 anos (13.05%)</v>
      </c>
      <c r="F51" s="707" t="str">
        <f ca="1">IFERROR(INDEX('Produtos Selecionados'!$G:$G,MATCH($E51,'Produtos Selecionados'!$E:$E,0)),"-")</f>
        <v>-</v>
      </c>
      <c r="G51" s="707" t="str">
        <f ca="1">IFERROR(INDEX('Produtos Selecionados'!$H:$H,MATCH($E51,'Produtos Selecionados'!$E:$E,0)),"-")</f>
        <v>-</v>
      </c>
      <c r="H51" s="707" t="str">
        <f ca="1">IFERROR(INDEX('Produtos Selecionados'!$O:$O,MATCH($E51,'Produtos Selecionados'!$E:$E,0)),"-")</f>
        <v>-</v>
      </c>
      <c r="I51" s="708" t="str">
        <f ca="1">IFERROR(INDEX('Produtos Selecionados'!$L:$L,MATCH($E51,'Produtos Selecionados'!$E:$E,0)),"-")</f>
        <v>-</v>
      </c>
      <c r="J51" s="708" t="str">
        <f ca="1">IFERROR(INDEX('Produtos Selecionados'!$M:$M,MATCH($E51,'Produtos Selecionados'!$E:$E,0)),"-")</f>
        <v>-</v>
      </c>
      <c r="K51" s="263">
        <v>0.5</v>
      </c>
      <c r="L51" s="277">
        <f ca="1">IF(K51="","", K51*K$50)</f>
        <v>0.01</v>
      </c>
      <c r="M51" s="263">
        <v>0.5</v>
      </c>
      <c r="N51" s="277">
        <f ca="1">IF(M51="","", M51*M$50)</f>
        <v>1.7500000000000002E-2</v>
      </c>
      <c r="O51" s="263">
        <v>0.5</v>
      </c>
      <c r="P51" s="277">
        <f ca="1">IF(O51="","", O51*O$50)</f>
        <v>0.02</v>
      </c>
      <c r="Q51" s="263">
        <v>0.5</v>
      </c>
      <c r="R51" s="277">
        <f ca="1">IF(Q51="","", Q51*Q$50)</f>
        <v>2.2499999999999999E-2</v>
      </c>
      <c r="S51" s="263">
        <v>0.5</v>
      </c>
      <c r="T51" s="277">
        <f ca="1">IF(S51="","", S51*S$50)</f>
        <v>2.5000000000000001E-2</v>
      </c>
    </row>
    <row r="52" spans="2:22" s="278" customFormat="1" ht="15">
      <c r="B52" s="261"/>
      <c r="C52" s="261"/>
      <c r="D52" s="261"/>
      <c r="E52" s="267" t="str">
        <f ca="1">'RF &amp; RV Guide'!E58</f>
        <v>Títulos Bancários - 3 anos (13.05%)</v>
      </c>
      <c r="F52" s="707" t="str">
        <f ca="1">IFERROR(INDEX('Produtos Selecionados'!$G:$G,MATCH($E52,'Produtos Selecionados'!$E:$E,0)),"-")</f>
        <v>-</v>
      </c>
      <c r="G52" s="707" t="str">
        <f ca="1">IFERROR(INDEX('Produtos Selecionados'!$H:$H,MATCH($E52,'Produtos Selecionados'!$E:$E,0)),"-")</f>
        <v>-</v>
      </c>
      <c r="H52" s="707" t="str">
        <f ca="1">IFERROR(INDEX('Produtos Selecionados'!$O:$O,MATCH($E52,'Produtos Selecionados'!$E:$E,0)),"-")</f>
        <v>-</v>
      </c>
      <c r="I52" s="708" t="str">
        <f ca="1">IFERROR(INDEX('Produtos Selecionados'!$L:$L,MATCH($E52,'Produtos Selecionados'!$E:$E,0)),"-")</f>
        <v>-</v>
      </c>
      <c r="J52" s="708" t="str">
        <f ca="1">IFERROR(INDEX('Produtos Selecionados'!$M:$M,MATCH($E52,'Produtos Selecionados'!$E:$E,0)),"-")</f>
        <v>-</v>
      </c>
      <c r="K52" s="263">
        <v>0.5</v>
      </c>
      <c r="L52" s="277">
        <f t="shared" ref="L52:N53" ca="1" si="26">IF(K52="","", K52*K$50)</f>
        <v>0.01</v>
      </c>
      <c r="M52" s="263">
        <v>0.5</v>
      </c>
      <c r="N52" s="277">
        <f t="shared" ca="1" si="26"/>
        <v>1.7500000000000002E-2</v>
      </c>
      <c r="O52" s="263">
        <v>0.5</v>
      </c>
      <c r="P52" s="277">
        <f ca="1">IF(O52="","", O52*O$50)</f>
        <v>0.02</v>
      </c>
      <c r="Q52" s="263">
        <v>0.5</v>
      </c>
      <c r="R52" s="277">
        <f ca="1">IF(Q52="","", Q52*Q$50)</f>
        <v>2.2499999999999999E-2</v>
      </c>
      <c r="S52" s="263">
        <v>0.5</v>
      </c>
      <c r="T52" s="277">
        <f ca="1">IF(S52="","", S52*S$50)</f>
        <v>2.5000000000000001E-2</v>
      </c>
    </row>
    <row r="53" spans="2:22" s="278" customFormat="1" ht="5.25" customHeight="1">
      <c r="B53" s="261"/>
      <c r="C53" s="261"/>
      <c r="D53" s="261"/>
      <c r="E53" s="193"/>
      <c r="F53" s="709" t="str">
        <f>IFERROR(INDEX('Produtos Selecionados'!$M:$M,MATCH(A53,'Produtos Selecionados'!$E:$E,0)),"-")</f>
        <v>-</v>
      </c>
      <c r="G53" s="709" t="str">
        <f>IFERROR(INDEX('Produtos Selecionados'!$M:$M,MATCH(B53,'Produtos Selecionados'!$E:$E,0)),"-")</f>
        <v>-</v>
      </c>
      <c r="H53" s="709" t="str">
        <f>IFERROR(INDEX('Produtos Selecionados'!$M:$M,MATCH(C53,'Produtos Selecionados'!$E:$E,0)),"-")</f>
        <v>-</v>
      </c>
      <c r="I53" s="709" t="str">
        <f>IFERROR(INDEX('Produtos Selecionados'!$M:$M,MATCH(D53,'Produtos Selecionados'!$E:$E,0)),"-")</f>
        <v>-</v>
      </c>
      <c r="J53" s="709" t="str">
        <f>IFERROR(INDEX('Produtos Selecionados'!$M:$M,MATCH(E53,'Produtos Selecionados'!$E:$E,0)),"-")</f>
        <v>-</v>
      </c>
      <c r="K53" s="279"/>
      <c r="L53" s="280" t="str">
        <f t="shared" si="26"/>
        <v/>
      </c>
      <c r="M53" s="279"/>
      <c r="N53" s="280" t="str">
        <f t="shared" si="26"/>
        <v/>
      </c>
      <c r="O53" s="279"/>
      <c r="P53" s="280" t="str">
        <f>IF(O53="","", O53*O$50)</f>
        <v/>
      </c>
      <c r="Q53" s="279"/>
      <c r="R53" s="280" t="str">
        <f>IF(Q53="","", Q53*Q$50)</f>
        <v/>
      </c>
      <c r="S53" s="279"/>
      <c r="T53" s="280" t="str">
        <f>IF(S53="","", S53*S$50)</f>
        <v/>
      </c>
    </row>
    <row r="54" spans="2:22" s="181" customFormat="1" ht="15">
      <c r="B54" s="264"/>
      <c r="C54" s="264"/>
      <c r="D54" s="264" t="s">
        <v>19</v>
      </c>
      <c r="E54" s="186" t="s">
        <v>1733</v>
      </c>
      <c r="F54" s="187"/>
      <c r="G54" s="187"/>
      <c r="H54" s="187"/>
      <c r="I54" s="187"/>
      <c r="J54" s="187"/>
      <c r="K54" s="265">
        <f ca="1">OFFSET('Asset Allocation'!$B$9, MATCH($E54,OFFSET('Asset Allocation'!$B$9,,,COUNTA('Asset Allocation'!$B:$B)-COUNTA('Asset Allocation'!$B$1:$B$9)),0)-1, MATCH(K$5,'Asset Allocation'!$D$5:$M$5,0)+2)</f>
        <v>0.01</v>
      </c>
      <c r="L54" s="238">
        <f ca="1">SUM(L55:L57)</f>
        <v>0.01</v>
      </c>
      <c r="M54" s="265">
        <f ca="1">OFFSET('Asset Allocation'!$B$9, MATCH($E54,OFFSET('Asset Allocation'!$B$9,,,COUNTA('Asset Allocation'!$B:$B)-COUNTA('Asset Allocation'!$B$1:$B$9)),0)-1, MATCH(M$5,'Asset Allocation'!$D$5:$M$5,0)+2)</f>
        <v>1.4999999999999999E-2</v>
      </c>
      <c r="N54" s="238">
        <f ca="1">SUM(N55:N57)</f>
        <v>1.4999999999999999E-2</v>
      </c>
      <c r="O54" s="265">
        <f ca="1">OFFSET('Asset Allocation'!$B$9, MATCH($E54,OFFSET('Asset Allocation'!$B$9,,,COUNTA('Asset Allocation'!$B:$B)-COUNTA('Asset Allocation'!$B$1:$B$9)),0)-1, MATCH(O$5,'Asset Allocation'!$D$5:$M$5,0)+2)</f>
        <v>0.02</v>
      </c>
      <c r="P54" s="238">
        <f ca="1">SUM(P55:P57)</f>
        <v>0.02</v>
      </c>
      <c r="Q54" s="265">
        <f ca="1">OFFSET('Asset Allocation'!$B$9, MATCH($E54,OFFSET('Asset Allocation'!$B$9,,,COUNTA('Asset Allocation'!$B:$B)-COUNTA('Asset Allocation'!$B$1:$B$9)),0)-1, MATCH(Q$5,'Asset Allocation'!$D$5:$M$5,0)+2)</f>
        <v>2.5000000000000001E-2</v>
      </c>
      <c r="R54" s="238">
        <f ca="1">SUM(R55:R57)</f>
        <v>2.5000000000000001E-2</v>
      </c>
      <c r="S54" s="265">
        <f ca="1">OFFSET('Asset Allocation'!$B$9, MATCH($E54,OFFSET('Asset Allocation'!$B$9,,,COUNTA('Asset Allocation'!$B:$B)-COUNTA('Asset Allocation'!$B$1:$B$9)),0)-1, MATCH(S$5,'Asset Allocation'!$D$5:$M$5,0)+2)</f>
        <v>0.03</v>
      </c>
      <c r="T54" s="238">
        <f ca="1">SUM(T55:T57)</f>
        <v>0.03</v>
      </c>
      <c r="V54" s="185"/>
    </row>
    <row r="55" spans="2:22" s="278" customFormat="1" ht="15">
      <c r="B55" s="261"/>
      <c r="C55" s="261"/>
      <c r="D55" s="261"/>
      <c r="E55" s="267" t="str">
        <f ca="1">'RF &amp; RV Guide'!E64</f>
        <v>Títulos Bancários - 4 anos (13.35%)</v>
      </c>
      <c r="F55" s="707" t="str">
        <f ca="1">IFERROR(INDEX('Produtos Selecionados'!$G:$G,MATCH($E55,'Produtos Selecionados'!$E:$E,0)),"-")</f>
        <v>-</v>
      </c>
      <c r="G55" s="707" t="str">
        <f ca="1">IFERROR(INDEX('Produtos Selecionados'!$H:$H,MATCH($E55,'Produtos Selecionados'!$E:$E,0)),"-")</f>
        <v>-</v>
      </c>
      <c r="H55" s="707" t="str">
        <f ca="1">IFERROR(INDEX('Produtos Selecionados'!$O:$O,MATCH($E55,'Produtos Selecionados'!$E:$E,0)),"-")</f>
        <v>-</v>
      </c>
      <c r="I55" s="708" t="str">
        <f ca="1">IFERROR(INDEX('Produtos Selecionados'!$L:$L,MATCH($E55,'Produtos Selecionados'!$E:$E,0)),"-")</f>
        <v>-</v>
      </c>
      <c r="J55" s="708" t="str">
        <f ca="1">IFERROR(INDEX('Produtos Selecionados'!$M:$M,MATCH($E55,'Produtos Selecionados'!$E:$E,0)),"-")</f>
        <v>-</v>
      </c>
      <c r="K55" s="263">
        <v>0.5</v>
      </c>
      <c r="L55" s="277">
        <f ca="1">IF(K55="","", K55*K$54)</f>
        <v>5.0000000000000001E-3</v>
      </c>
      <c r="M55" s="263">
        <v>0.5</v>
      </c>
      <c r="N55" s="277">
        <f ca="1">IF(M55="","", M55*M$54)</f>
        <v>7.4999999999999997E-3</v>
      </c>
      <c r="O55" s="263">
        <v>0.5</v>
      </c>
      <c r="P55" s="277">
        <f ca="1">IF(O55="","", O55*O$54)</f>
        <v>0.01</v>
      </c>
      <c r="Q55" s="263">
        <v>0.5</v>
      </c>
      <c r="R55" s="277">
        <f ca="1">IF(Q55="","", Q55*Q$54)</f>
        <v>1.2500000000000001E-2</v>
      </c>
      <c r="S55" s="263">
        <v>0.5</v>
      </c>
      <c r="T55" s="277">
        <f ca="1">IF(S55="","", S55*S$54)</f>
        <v>1.4999999999999999E-2</v>
      </c>
    </row>
    <row r="56" spans="2:22" s="278" customFormat="1" ht="15">
      <c r="B56" s="261"/>
      <c r="C56" s="261"/>
      <c r="D56" s="261"/>
      <c r="E56" s="267" t="str">
        <f ca="1">'RF &amp; RV Guide'!E65</f>
        <v>Títulos Bancários - 5 anos (13.65%)</v>
      </c>
      <c r="F56" s="707" t="str">
        <f ca="1">IFERROR(INDEX('Produtos Selecionados'!$G:$G,MATCH($E56,'Produtos Selecionados'!$E:$E,0)),"-")</f>
        <v>-</v>
      </c>
      <c r="G56" s="707" t="str">
        <f ca="1">IFERROR(INDEX('Produtos Selecionados'!$H:$H,MATCH($E56,'Produtos Selecionados'!$E:$E,0)),"-")</f>
        <v>-</v>
      </c>
      <c r="H56" s="707" t="str">
        <f ca="1">IFERROR(INDEX('Produtos Selecionados'!$O:$O,MATCH($E56,'Produtos Selecionados'!$E:$E,0)),"-")</f>
        <v>-</v>
      </c>
      <c r="I56" s="708" t="str">
        <f ca="1">IFERROR(INDEX('Produtos Selecionados'!$L:$L,MATCH($E56,'Produtos Selecionados'!$E:$E,0)),"-")</f>
        <v>-</v>
      </c>
      <c r="J56" s="708" t="str">
        <f ca="1">IFERROR(INDEX('Produtos Selecionados'!$M:$M,MATCH($E56,'Produtos Selecionados'!$E:$E,0)),"-")</f>
        <v>-</v>
      </c>
      <c r="K56" s="263">
        <v>0.5</v>
      </c>
      <c r="L56" s="277">
        <f t="shared" ref="L56:N57" ca="1" si="27">IF(K56="","", K56*K$54)</f>
        <v>5.0000000000000001E-3</v>
      </c>
      <c r="M56" s="263">
        <v>0.5</v>
      </c>
      <c r="N56" s="308">
        <f t="shared" ca="1" si="27"/>
        <v>7.4999999999999997E-3</v>
      </c>
      <c r="O56" s="263">
        <v>0.5</v>
      </c>
      <c r="P56" s="308">
        <f ca="1">IF(O56="","", O56*O$54)</f>
        <v>0.01</v>
      </c>
      <c r="Q56" s="263">
        <v>0.5</v>
      </c>
      <c r="R56" s="308">
        <f ca="1">IF(Q56="","", Q56*Q$54)</f>
        <v>1.2500000000000001E-2</v>
      </c>
      <c r="S56" s="263">
        <v>0.5</v>
      </c>
      <c r="T56" s="277">
        <f ca="1">IF(S56="","", S56*S$54)</f>
        <v>1.4999999999999999E-2</v>
      </c>
    </row>
    <row r="57" spans="2:22" s="278" customFormat="1" ht="5.25" customHeight="1">
      <c r="B57" s="261"/>
      <c r="C57" s="261"/>
      <c r="D57" s="261"/>
      <c r="E57" s="193"/>
      <c r="F57" s="709" t="str">
        <f>IFERROR(INDEX('Produtos Selecionados'!$M:$M,MATCH(A57,'Produtos Selecionados'!$E:$E,0)),"-")</f>
        <v>-</v>
      </c>
      <c r="G57" s="709" t="str">
        <f>IFERROR(INDEX('Produtos Selecionados'!$M:$M,MATCH(B57,'Produtos Selecionados'!$E:$E,0)),"-")</f>
        <v>-</v>
      </c>
      <c r="H57" s="709" t="str">
        <f>IFERROR(INDEX('Produtos Selecionados'!$M:$M,MATCH(C57,'Produtos Selecionados'!$E:$E,0)),"-")</f>
        <v>-</v>
      </c>
      <c r="I57" s="709" t="str">
        <f>IFERROR(INDEX('Produtos Selecionados'!$M:$M,MATCH(D57,'Produtos Selecionados'!$E:$E,0)),"-")</f>
        <v>-</v>
      </c>
      <c r="J57" s="709" t="str">
        <f>IFERROR(INDEX('Produtos Selecionados'!$M:$M,MATCH(E57,'Produtos Selecionados'!$E:$E,0)),"-")</f>
        <v>-</v>
      </c>
      <c r="K57" s="279"/>
      <c r="L57" s="280" t="str">
        <f t="shared" si="27"/>
        <v/>
      </c>
      <c r="M57" s="279"/>
      <c r="N57" s="280" t="str">
        <f t="shared" si="27"/>
        <v/>
      </c>
      <c r="O57" s="279"/>
      <c r="P57" s="280" t="str">
        <f>IF(O57="","", O57*O$54)</f>
        <v/>
      </c>
      <c r="Q57" s="279"/>
      <c r="R57" s="280" t="str">
        <f>IF(Q57="","", Q57*Q$54)</f>
        <v/>
      </c>
      <c r="S57" s="279"/>
      <c r="T57" s="280" t="str">
        <f>IF(S57="","", S57*S$54)</f>
        <v/>
      </c>
    </row>
    <row r="58" spans="2:22" s="181" customFormat="1" ht="15">
      <c r="B58" s="264"/>
      <c r="C58" s="264"/>
      <c r="D58" s="264" t="s">
        <v>19</v>
      </c>
      <c r="E58" s="186" t="s">
        <v>1726</v>
      </c>
      <c r="F58" s="187"/>
      <c r="G58" s="187"/>
      <c r="H58" s="187"/>
      <c r="I58" s="187"/>
      <c r="J58" s="187"/>
      <c r="K58" s="265">
        <f ca="1">OFFSET('Asset Allocation'!$B$9, MATCH($E58,OFFSET('Asset Allocation'!$B$9,,,COUNTA('Asset Allocation'!$B:$B)-COUNTA('Asset Allocation'!$B$1:$B$9)),0)-1, MATCH(K$5,'Asset Allocation'!$D$5:$M$5,0)+2)</f>
        <v>0</v>
      </c>
      <c r="L58" s="238">
        <f>SUM(L59:L61)</f>
        <v>0</v>
      </c>
      <c r="M58" s="265">
        <f ca="1">OFFSET('Asset Allocation'!$B$9, MATCH($E58,OFFSET('Asset Allocation'!$B$9,,,COUNTA('Asset Allocation'!$B:$B)-COUNTA('Asset Allocation'!$B$1:$B$9)),0)-1, MATCH(M$5,'Asset Allocation'!$D$5:$M$5,0)+2)</f>
        <v>0</v>
      </c>
      <c r="N58" s="238">
        <f>SUM(N59:N61)</f>
        <v>0</v>
      </c>
      <c r="O58" s="265">
        <f ca="1">OFFSET('Asset Allocation'!$B$9, MATCH($E58,OFFSET('Asset Allocation'!$B$9,,,COUNTA('Asset Allocation'!$B:$B)-COUNTA('Asset Allocation'!$B$1:$B$9)),0)-1, MATCH(O$5,'Asset Allocation'!$D$5:$M$5,0)+2)</f>
        <v>0</v>
      </c>
      <c r="P58" s="238">
        <f>SUM(P59:P61)</f>
        <v>0</v>
      </c>
      <c r="Q58" s="265">
        <f ca="1">OFFSET('Asset Allocation'!$B$9, MATCH($E58,OFFSET('Asset Allocation'!$B$9,,,COUNTA('Asset Allocation'!$B:$B)-COUNTA('Asset Allocation'!$B$1:$B$9)),0)-1, MATCH(Q$5,'Asset Allocation'!$D$5:$M$5,0)+2)</f>
        <v>0</v>
      </c>
      <c r="R58" s="238">
        <f>SUM(R59:R61)</f>
        <v>0</v>
      </c>
      <c r="S58" s="265">
        <f ca="1">OFFSET('Asset Allocation'!$B$9, MATCH($E58,OFFSET('Asset Allocation'!$B$9,,,COUNTA('Asset Allocation'!$B:$B)-COUNTA('Asset Allocation'!$B$1:$B$9)),0)-1, MATCH(S$5,'Asset Allocation'!$D$5:$M$5,0)+2)</f>
        <v>0</v>
      </c>
      <c r="T58" s="238">
        <f>SUM(T59:T61)</f>
        <v>0</v>
      </c>
      <c r="V58" s="185"/>
    </row>
    <row r="59" spans="2:22" s="278" customFormat="1" ht="15">
      <c r="B59" s="261"/>
      <c r="C59" s="261"/>
      <c r="D59" s="261"/>
      <c r="E59" s="267"/>
      <c r="F59" s="707" t="str">
        <f>IFERROR(INDEX('Produtos Selecionados'!$G:$G,MATCH($E59,'Produtos Selecionados'!$E:$E,0)),"-")</f>
        <v>-</v>
      </c>
      <c r="G59" s="707" t="str">
        <f>IFERROR(INDEX('Produtos Selecionados'!$H:$H,MATCH($E59,'Produtos Selecionados'!$E:$E,0)),"-")</f>
        <v>-</v>
      </c>
      <c r="H59" s="707" t="str">
        <f>IFERROR(INDEX('Produtos Selecionados'!$O:$O,MATCH($E59,'Produtos Selecionados'!$E:$E,0)),"-")</f>
        <v>-</v>
      </c>
      <c r="I59" s="708" t="str">
        <f>IFERROR(INDEX('Produtos Selecionados'!$L:$L,MATCH($E59,'Produtos Selecionados'!$E:$E,0)),"-")</f>
        <v>-</v>
      </c>
      <c r="J59" s="708" t="str">
        <f>IFERROR(INDEX('Produtos Selecionados'!$M:$M,MATCH($E59,'Produtos Selecionados'!$E:$E,0)),"-")</f>
        <v>-</v>
      </c>
      <c r="K59" s="263"/>
      <c r="L59" s="277" t="str">
        <f>IF(K59="","", K59*K$58)</f>
        <v/>
      </c>
      <c r="M59" s="263"/>
      <c r="N59" s="277" t="str">
        <f>IF(M59="","", M59*M$58)</f>
        <v/>
      </c>
      <c r="O59" s="263"/>
      <c r="P59" s="277" t="str">
        <f>IF(O59="","", O59*O$58)</f>
        <v/>
      </c>
      <c r="Q59" s="263"/>
      <c r="R59" s="277" t="str">
        <f>IF(Q59="","", Q59*Q$58)</f>
        <v/>
      </c>
      <c r="S59" s="263"/>
      <c r="T59" s="277" t="str">
        <f>IF(S59="","", S59*S$58)</f>
        <v/>
      </c>
    </row>
    <row r="60" spans="2:22" s="278" customFormat="1" ht="15">
      <c r="B60" s="261"/>
      <c r="C60" s="261"/>
      <c r="D60" s="261"/>
      <c r="E60" s="267"/>
      <c r="F60" s="707" t="str">
        <f>IFERROR(INDEX('Produtos Selecionados'!$G:$G,MATCH($E60,'Produtos Selecionados'!$E:$E,0)),"-")</f>
        <v>-</v>
      </c>
      <c r="G60" s="707" t="str">
        <f>IFERROR(INDEX('Produtos Selecionados'!$H:$H,MATCH($E60,'Produtos Selecionados'!$E:$E,0)),"-")</f>
        <v>-</v>
      </c>
      <c r="H60" s="707" t="str">
        <f>IFERROR(INDEX('Produtos Selecionados'!$O:$O,MATCH($E60,'Produtos Selecionados'!$E:$E,0)),"-")</f>
        <v>-</v>
      </c>
      <c r="I60" s="708" t="str">
        <f>IFERROR(INDEX('Produtos Selecionados'!$L:$L,MATCH($E60,'Produtos Selecionados'!$E:$E,0)),"-")</f>
        <v>-</v>
      </c>
      <c r="J60" s="708" t="str">
        <f>IFERROR(INDEX('Produtos Selecionados'!$M:$M,MATCH($E60,'Produtos Selecionados'!$E:$E,0)),"-")</f>
        <v>-</v>
      </c>
      <c r="K60" s="263"/>
      <c r="L60" s="277" t="str">
        <f>IF(K60="","", K60*K$58)</f>
        <v/>
      </c>
      <c r="M60" s="263"/>
      <c r="N60" s="277" t="str">
        <f>IF(M60="","", M60*M$58)</f>
        <v/>
      </c>
      <c r="O60" s="263"/>
      <c r="P60" s="277" t="str">
        <f>IF(O60="","", O60*O$58)</f>
        <v/>
      </c>
      <c r="Q60" s="263"/>
      <c r="R60" s="277" t="str">
        <f>IF(Q60="","", Q60*Q$58)</f>
        <v/>
      </c>
      <c r="S60" s="263"/>
      <c r="T60" s="277" t="str">
        <f>IF(S60="","", S60*S$58)</f>
        <v/>
      </c>
    </row>
    <row r="61" spans="2:22" s="181" customFormat="1" ht="9" customHeight="1">
      <c r="B61" s="264"/>
      <c r="C61" s="264"/>
      <c r="D61" s="264"/>
      <c r="E61" s="320"/>
      <c r="F61" s="697"/>
      <c r="G61" s="697"/>
      <c r="H61" s="697"/>
      <c r="I61" s="697"/>
      <c r="J61" s="697"/>
      <c r="K61" s="279"/>
      <c r="L61" s="280" t="str">
        <f>IF(K61="","", K61*K$11)</f>
        <v/>
      </c>
      <c r="M61" s="321"/>
      <c r="N61" s="280" t="str">
        <f>IF(M61="","", M61*M$11)</f>
        <v/>
      </c>
      <c r="O61" s="279"/>
      <c r="P61" s="280" t="str">
        <f>IF(O61="","", O61*O$11)</f>
        <v/>
      </c>
      <c r="Q61" s="279"/>
      <c r="R61" s="280" t="str">
        <f>IF(Q61="","", Q61*Q$11)</f>
        <v/>
      </c>
      <c r="S61" s="279"/>
      <c r="T61" s="280" t="str">
        <f>IF(S61="","", S61*S$11)</f>
        <v/>
      </c>
      <c r="V61" s="274"/>
    </row>
    <row r="62" spans="2:22" s="142" customFormat="1" ht="15.75">
      <c r="B62" s="317"/>
      <c r="C62" s="317"/>
      <c r="D62" s="264" t="s">
        <v>1751</v>
      </c>
      <c r="E62" s="383" t="s">
        <v>24</v>
      </c>
      <c r="F62" s="693"/>
      <c r="G62" s="693"/>
      <c r="H62" s="693"/>
      <c r="I62" s="693"/>
      <c r="J62" s="693"/>
      <c r="K62" s="312">
        <f ca="1">OFFSET('Asset Allocation'!$B$9, MATCH($E62,OFFSET('Asset Allocation'!$B$9,,,COUNTA('Asset Allocation'!$B:$B)-COUNTA('Asset Allocation'!$B$1:$B$9)),0)-1, MATCH(K$5,'Asset Allocation'!$D$5:$M$5,0)+2)</f>
        <v>0</v>
      </c>
      <c r="L62" s="318">
        <f>L64+L78</f>
        <v>0</v>
      </c>
      <c r="M62" s="312">
        <f ca="1">OFFSET('Asset Allocation'!$B$9, MATCH($E62,OFFSET('Asset Allocation'!$B$9,,,COUNTA('Asset Allocation'!$B:$B)-COUNTA('Asset Allocation'!$B$1:$B$9)),0)-1, MATCH(M$5,'Asset Allocation'!$D$5:$M$5,0)+2)</f>
        <v>0.1</v>
      </c>
      <c r="N62" s="318">
        <f>N64+N78</f>
        <v>0.1</v>
      </c>
      <c r="O62" s="312">
        <f ca="1">OFFSET('Asset Allocation'!$B$9, MATCH($E62,OFFSET('Asset Allocation'!$B$9,,,COUNTA('Asset Allocation'!$B:$B)-COUNTA('Asset Allocation'!$B$1:$B$9)),0)-1, MATCH(O$5,'Asset Allocation'!$D$5:$M$5,0)+2)</f>
        <v>0.2</v>
      </c>
      <c r="P62" s="318">
        <f>P64+P78</f>
        <v>0.20000000000000004</v>
      </c>
      <c r="Q62" s="312">
        <f ca="1">OFFSET('Asset Allocation'!$B$9, MATCH($E62,OFFSET('Asset Allocation'!$B$9,,,COUNTA('Asset Allocation'!$B:$B)-COUNTA('Asset Allocation'!$B$1:$B$9)),0)-1, MATCH(Q$5,'Asset Allocation'!$D$5:$M$5,0)+2)</f>
        <v>0.3</v>
      </c>
      <c r="R62" s="318">
        <f>R64+R78</f>
        <v>0.3</v>
      </c>
      <c r="S62" s="312">
        <f ca="1">OFFSET('Asset Allocation'!$B$9, MATCH($E62,OFFSET('Asset Allocation'!$B$9,,,COUNTA('Asset Allocation'!$B:$B)-COUNTA('Asset Allocation'!$B$1:$B$9)),0)-1, MATCH(S$5,'Asset Allocation'!$D$5:$M$5,0)+2)</f>
        <v>0.35</v>
      </c>
      <c r="T62" s="318">
        <f>T64+T78</f>
        <v>0.35000000000000003</v>
      </c>
      <c r="V62" s="319"/>
    </row>
    <row r="63" spans="2:22" s="181" customFormat="1" ht="5.25" customHeight="1">
      <c r="B63" s="264"/>
      <c r="C63" s="264"/>
      <c r="D63" s="264"/>
      <c r="F63" s="218"/>
      <c r="G63" s="218"/>
      <c r="H63" s="218"/>
      <c r="I63" s="218"/>
      <c r="J63" s="218"/>
      <c r="K63" s="303"/>
      <c r="L63" s="304"/>
      <c r="M63" s="303"/>
      <c r="N63" s="304"/>
      <c r="O63" s="303"/>
      <c r="P63" s="304"/>
      <c r="Q63" s="303"/>
      <c r="R63" s="304"/>
      <c r="S63" s="303"/>
      <c r="T63" s="304"/>
      <c r="V63" s="305"/>
    </row>
    <row r="64" spans="2:22" s="181" customFormat="1" ht="15">
      <c r="B64" s="264"/>
      <c r="C64" s="264" t="s">
        <v>19</v>
      </c>
      <c r="D64" s="264" t="s">
        <v>19</v>
      </c>
      <c r="E64" s="183" t="s">
        <v>911</v>
      </c>
      <c r="F64" s="184"/>
      <c r="G64" s="184"/>
      <c r="H64" s="184"/>
      <c r="I64" s="184"/>
      <c r="J64" s="184"/>
      <c r="K64" s="306">
        <v>0</v>
      </c>
      <c r="L64" s="275">
        <f>SUM(L65:L77)</f>
        <v>0</v>
      </c>
      <c r="M64" s="306">
        <v>0.08</v>
      </c>
      <c r="N64" s="275">
        <f>SUM(N65:N77)</f>
        <v>0.08</v>
      </c>
      <c r="O64" s="306">
        <v>0.16</v>
      </c>
      <c r="P64" s="275">
        <f>SUM(P65:P77)</f>
        <v>0.16000000000000003</v>
      </c>
      <c r="Q64" s="306">
        <v>0.24</v>
      </c>
      <c r="R64" s="275">
        <f>SUM(R65:R77)</f>
        <v>0.24</v>
      </c>
      <c r="S64" s="306">
        <v>0.28999999999999998</v>
      </c>
      <c r="T64" s="276">
        <f>SUM(T65:T77)</f>
        <v>0.29000000000000004</v>
      </c>
      <c r="V64" s="185"/>
    </row>
    <row r="65" spans="2:22" s="278" customFormat="1" ht="15">
      <c r="B65" s="261"/>
      <c r="C65" s="261"/>
      <c r="D65" s="261"/>
      <c r="E65" s="267" t="s">
        <v>414</v>
      </c>
      <c r="F65" s="707" t="str">
        <f>IFERROR(INDEX('Produtos Selecionados'!$G:$G,MATCH($E65,'Produtos Selecionados'!$E:$E,0)),"-")</f>
        <v>-</v>
      </c>
      <c r="G65" s="707" t="str">
        <f>IFERROR(INDEX('Produtos Selecionados'!$H:$H,MATCH($E65,'Produtos Selecionados'!$E:$E,0)),"-")</f>
        <v>Sim</v>
      </c>
      <c r="H65" s="707">
        <f>IFERROR(INDEX('Produtos Selecionados'!$O:$O,MATCH($E65,'Produtos Selecionados'!$E:$E,0)),"-")</f>
        <v>4.0000000000000001E-3</v>
      </c>
      <c r="I65" s="708" t="str">
        <f>IFERROR(INDEX('Produtos Selecionados'!$L:$L,MATCH($E65,'Produtos Selecionados'!$E:$E,0)),"-")</f>
        <v>BRL</v>
      </c>
      <c r="J65" s="708">
        <f>IFERROR(INDEX('Produtos Selecionados'!$M:$M,MATCH($E65,'Produtos Selecionados'!$E:$E,0)),"-")</f>
        <v>31</v>
      </c>
      <c r="K65" s="263"/>
      <c r="L65" s="277" t="str">
        <f t="shared" ref="L65:L75" si="28">IF(K65="","", K65*K$64)</f>
        <v/>
      </c>
      <c r="M65" s="263">
        <v>0.25</v>
      </c>
      <c r="N65" s="277">
        <f t="shared" ref="N65:N75" si="29">IF(M65="","", M65*M$64)</f>
        <v>0.02</v>
      </c>
      <c r="O65" s="263">
        <v>0.17</v>
      </c>
      <c r="P65" s="277">
        <f t="shared" ref="P65:P75" si="30">IF(O65="","", O65*O$64)</f>
        <v>2.7200000000000002E-2</v>
      </c>
      <c r="Q65" s="263">
        <v>0.17</v>
      </c>
      <c r="R65" s="277">
        <f t="shared" ref="R65:R75" si="31">IF(Q65="","", Q65*Q$64)</f>
        <v>4.0800000000000003E-2</v>
      </c>
      <c r="S65" s="263">
        <v>0.17</v>
      </c>
      <c r="T65" s="277">
        <f t="shared" ref="T65:T75" si="32">IF(S65="","", S65*S$64)</f>
        <v>4.9300000000000004E-2</v>
      </c>
    </row>
    <row r="66" spans="2:22" s="278" customFormat="1" ht="15">
      <c r="B66" s="261"/>
      <c r="C66" s="261"/>
      <c r="D66" s="261"/>
      <c r="E66" s="267" t="s">
        <v>947</v>
      </c>
      <c r="F66" s="707" t="str">
        <f>IFERROR(INDEX('Produtos Selecionados'!$G:$G,MATCH($E66,'Produtos Selecionados'!$E:$E,0)),"-")</f>
        <v>-</v>
      </c>
      <c r="G66" s="707" t="str">
        <f>IFERROR(INDEX('Produtos Selecionados'!$H:$H,MATCH($E66,'Produtos Selecionados'!$E:$E,0)),"-")</f>
        <v>-</v>
      </c>
      <c r="H66" s="707" t="str">
        <f>IFERROR(INDEX('Produtos Selecionados'!$O:$O,MATCH($E66,'Produtos Selecionados'!$E:$E,0)),"-")</f>
        <v>-</v>
      </c>
      <c r="I66" s="708" t="str">
        <f>IFERROR(INDEX('Produtos Selecionados'!$L:$L,MATCH($E66,'Produtos Selecionados'!$E:$E,0)),"-")</f>
        <v>-</v>
      </c>
      <c r="J66" s="708" t="str">
        <f>IFERROR(INDEX('Produtos Selecionados'!$M:$M,MATCH($E66,'Produtos Selecionados'!$E:$E,0)),"-")</f>
        <v>-</v>
      </c>
      <c r="K66" s="263"/>
      <c r="L66" s="277" t="str">
        <f t="shared" si="28"/>
        <v/>
      </c>
      <c r="M66" s="263">
        <v>0.25</v>
      </c>
      <c r="N66" s="277">
        <f t="shared" si="29"/>
        <v>0.02</v>
      </c>
      <c r="O66" s="263">
        <v>0.17</v>
      </c>
      <c r="P66" s="277">
        <f t="shared" si="30"/>
        <v>2.7200000000000002E-2</v>
      </c>
      <c r="Q66" s="263">
        <v>0.17</v>
      </c>
      <c r="R66" s="277">
        <f t="shared" si="31"/>
        <v>4.0800000000000003E-2</v>
      </c>
      <c r="S66" s="263">
        <v>0.17</v>
      </c>
      <c r="T66" s="277">
        <f t="shared" si="32"/>
        <v>4.9300000000000004E-2</v>
      </c>
    </row>
    <row r="67" spans="2:22" s="278" customFormat="1" ht="15">
      <c r="B67" s="261"/>
      <c r="C67" s="261"/>
      <c r="D67" s="261"/>
      <c r="E67" s="267" t="s">
        <v>71</v>
      </c>
      <c r="F67" s="707" t="str">
        <f>IFERROR(INDEX('Produtos Selecionados'!$G:$G,MATCH($E67,'Produtos Selecionados'!$E:$E,0)),"-")</f>
        <v>-</v>
      </c>
      <c r="G67" s="707" t="str">
        <f>IFERROR(INDEX('Produtos Selecionados'!$H:$H,MATCH($E67,'Produtos Selecionados'!$E:$E,0)),"-")</f>
        <v>Sim</v>
      </c>
      <c r="H67" s="707">
        <f>IFERROR(INDEX('Produtos Selecionados'!$O:$O,MATCH($E67,'Produtos Selecionados'!$E:$E,0)),"-")</f>
        <v>4.8937499999999997E-3</v>
      </c>
      <c r="I67" s="708" t="str">
        <f>IFERROR(INDEX('Produtos Selecionados'!$L:$L,MATCH($E67,'Produtos Selecionados'!$E:$E,0)),"-")</f>
        <v>BRL</v>
      </c>
      <c r="J67" s="708">
        <f>IFERROR(INDEX('Produtos Selecionados'!$M:$M,MATCH($E67,'Produtos Selecionados'!$E:$E,0)),"-")</f>
        <v>31</v>
      </c>
      <c r="K67" s="263"/>
      <c r="L67" s="277" t="str">
        <f t="shared" si="28"/>
        <v/>
      </c>
      <c r="M67" s="263">
        <v>0.25</v>
      </c>
      <c r="N67" s="277">
        <f t="shared" si="29"/>
        <v>0.02</v>
      </c>
      <c r="O67" s="263">
        <v>0.17</v>
      </c>
      <c r="P67" s="277">
        <f t="shared" si="30"/>
        <v>2.7200000000000002E-2</v>
      </c>
      <c r="Q67" s="263">
        <v>0.17</v>
      </c>
      <c r="R67" s="277">
        <f t="shared" si="31"/>
        <v>4.0800000000000003E-2</v>
      </c>
      <c r="S67" s="263">
        <v>0.17</v>
      </c>
      <c r="T67" s="277">
        <f t="shared" si="32"/>
        <v>4.9300000000000004E-2</v>
      </c>
    </row>
    <row r="68" spans="2:22" s="278" customFormat="1" ht="15">
      <c r="B68" s="261"/>
      <c r="C68" s="261"/>
      <c r="D68" s="261"/>
      <c r="E68" s="267" t="s">
        <v>108</v>
      </c>
      <c r="F68" s="707" t="str">
        <f>IFERROR(INDEX('Produtos Selecionados'!$G:$G,MATCH($E68,'Produtos Selecionados'!$E:$E,0)),"-")</f>
        <v>-</v>
      </c>
      <c r="G68" s="707" t="str">
        <f>IFERROR(INDEX('Produtos Selecionados'!$H:$H,MATCH($E68,'Produtos Selecionados'!$E:$E,0)),"-")</f>
        <v>Sim</v>
      </c>
      <c r="H68" s="707">
        <f>IFERROR(INDEX('Produtos Selecionados'!$O:$O,MATCH($E68,'Produtos Selecionados'!$E:$E,0)),"-")</f>
        <v>3.8E-3</v>
      </c>
      <c r="I68" s="708" t="str">
        <f>IFERROR(INDEX('Produtos Selecionados'!$L:$L,MATCH($E68,'Produtos Selecionados'!$E:$E,0)),"-")</f>
        <v>BRL</v>
      </c>
      <c r="J68" s="708">
        <f>IFERROR(INDEX('Produtos Selecionados'!$M:$M,MATCH($E68,'Produtos Selecionados'!$E:$E,0)),"-")</f>
        <v>30</v>
      </c>
      <c r="K68" s="263"/>
      <c r="L68" s="277" t="str">
        <f>IF(K68="","", K68*K$64)</f>
        <v/>
      </c>
      <c r="M68" s="263">
        <v>0.25</v>
      </c>
      <c r="N68" s="277">
        <f>IF(M68="","", M68*M$64)</f>
        <v>0.02</v>
      </c>
      <c r="O68" s="263">
        <v>0.17</v>
      </c>
      <c r="P68" s="277">
        <f>IF(O68="","", O68*O$64)</f>
        <v>2.7200000000000002E-2</v>
      </c>
      <c r="Q68" s="263">
        <v>0.17</v>
      </c>
      <c r="R68" s="277">
        <f>IF(Q68="","", Q68*Q$64)</f>
        <v>4.0800000000000003E-2</v>
      </c>
      <c r="S68" s="263">
        <v>0.17</v>
      </c>
      <c r="T68" s="277">
        <f>IF(S68="","", S68*S$64)</f>
        <v>4.9300000000000004E-2</v>
      </c>
    </row>
    <row r="69" spans="2:22" s="278" customFormat="1" ht="15">
      <c r="B69" s="261"/>
      <c r="C69" s="261"/>
      <c r="D69" s="261"/>
      <c r="E69" s="267" t="s">
        <v>701</v>
      </c>
      <c r="F69" s="707" t="str">
        <f>IFERROR(INDEX('Produtos Selecionados'!$G:$G,MATCH($E69,'Produtos Selecionados'!$E:$E,0)),"-")</f>
        <v>MFO</v>
      </c>
      <c r="G69" s="707" t="str">
        <f>IFERROR(INDEX('Produtos Selecionados'!$H:$H,MATCH($E69,'Produtos Selecionados'!$E:$E,0)),"-")</f>
        <v>Sim</v>
      </c>
      <c r="H69" s="707">
        <f>IFERROR(INDEX('Produtos Selecionados'!$O:$O,MATCH($E69,'Produtos Selecionados'!$E:$E,0)),"-")</f>
        <v>1.2666666666666666E-3</v>
      </c>
      <c r="I69" s="708" t="str">
        <f>IFERROR(INDEX('Produtos Selecionados'!$L:$L,MATCH($E69,'Produtos Selecionados'!$E:$E,0)),"-")</f>
        <v>BRL</v>
      </c>
      <c r="J69" s="708">
        <f>IFERROR(INDEX('Produtos Selecionados'!$M:$M,MATCH($E69,'Produtos Selecionados'!$E:$E,0)),"-")</f>
        <v>61</v>
      </c>
      <c r="K69" s="263"/>
      <c r="L69" s="277" t="str">
        <f t="shared" si="28"/>
        <v/>
      </c>
      <c r="M69" s="263"/>
      <c r="N69" s="277" t="str">
        <f t="shared" si="29"/>
        <v/>
      </c>
      <c r="O69" s="263">
        <v>0.16</v>
      </c>
      <c r="P69" s="277">
        <f t="shared" si="30"/>
        <v>2.5600000000000001E-2</v>
      </c>
      <c r="Q69" s="263">
        <v>0.16</v>
      </c>
      <c r="R69" s="277">
        <f t="shared" si="31"/>
        <v>3.8399999999999997E-2</v>
      </c>
      <c r="S69" s="263">
        <v>0.16</v>
      </c>
      <c r="T69" s="277">
        <f t="shared" si="32"/>
        <v>4.6399999999999997E-2</v>
      </c>
    </row>
    <row r="70" spans="2:22" s="278" customFormat="1" ht="15">
      <c r="B70" s="261"/>
      <c r="C70" s="261"/>
      <c r="D70" s="261"/>
      <c r="E70" s="267" t="s">
        <v>792</v>
      </c>
      <c r="F70" s="707" t="str">
        <f>IFERROR(INDEX('Produtos Selecionados'!$G:$G,MATCH($E70,'Produtos Selecionados'!$E:$E,0)),"-")</f>
        <v>-</v>
      </c>
      <c r="G70" s="707" t="str">
        <f>IFERROR(INDEX('Produtos Selecionados'!$H:$H,MATCH($E70,'Produtos Selecionados'!$E:$E,0)),"-")</f>
        <v>Não</v>
      </c>
      <c r="H70" s="707">
        <f>IFERROR(INDEX('Produtos Selecionados'!$O:$O,MATCH($E70,'Produtos Selecionados'!$E:$E,0)),"-")</f>
        <v>5.0672999999999994E-3</v>
      </c>
      <c r="I70" s="708" t="str">
        <f>IFERROR(INDEX('Produtos Selecionados'!$L:$L,MATCH($E70,'Produtos Selecionados'!$E:$E,0)),"-")</f>
        <v>BRL</v>
      </c>
      <c r="J70" s="708">
        <f>IFERROR(INDEX('Produtos Selecionados'!$M:$M,MATCH($E70,'Produtos Selecionados'!$E:$E,0)),"-")</f>
        <v>31</v>
      </c>
      <c r="K70" s="263"/>
      <c r="L70" s="277" t="str">
        <f>IF(K70="","", K70*K$64)</f>
        <v/>
      </c>
      <c r="M70" s="263"/>
      <c r="N70" s="277" t="str">
        <f>IF(M70="","", M70*M$64)</f>
        <v/>
      </c>
      <c r="O70" s="263">
        <v>0.16</v>
      </c>
      <c r="P70" s="277">
        <f>IF(O70="","", O70*O$64)</f>
        <v>2.5600000000000001E-2</v>
      </c>
      <c r="Q70" s="263">
        <v>0.16</v>
      </c>
      <c r="R70" s="277">
        <f>IF(Q70="","", Q70*Q$64)</f>
        <v>3.8399999999999997E-2</v>
      </c>
      <c r="S70" s="263">
        <v>0.16</v>
      </c>
      <c r="T70" s="277">
        <f>IF(S70="","", S70*S$64)</f>
        <v>4.6399999999999997E-2</v>
      </c>
    </row>
    <row r="71" spans="2:22" s="278" customFormat="1" ht="15">
      <c r="B71" s="261"/>
      <c r="C71" s="261"/>
      <c r="D71" s="261"/>
      <c r="E71" s="267" t="s">
        <v>1375</v>
      </c>
      <c r="F71" s="707" t="str">
        <f>IFERROR(INDEX('Produtos Selecionados'!$G:$G,MATCH($E71,'Produtos Selecionados'!$E:$E,0)),"-")</f>
        <v>-</v>
      </c>
      <c r="G71" s="707" t="str">
        <f>IFERROR(INDEX('Produtos Selecionados'!$H:$H,MATCH($E71,'Produtos Selecionados'!$E:$E,0)),"-")</f>
        <v>Sim</v>
      </c>
      <c r="H71" s="707">
        <f>IFERROR(INDEX('Produtos Selecionados'!$O:$O,MATCH($E71,'Produtos Selecionados'!$E:$E,0)),"-")</f>
        <v>4.7499999999999999E-3</v>
      </c>
      <c r="I71" s="708" t="str">
        <f>IFERROR(INDEX('Produtos Selecionados'!$L:$L,MATCH($E71,'Produtos Selecionados'!$E:$E,0)),"-")</f>
        <v>BRL</v>
      </c>
      <c r="J71" s="708">
        <f>IFERROR(INDEX('Produtos Selecionados'!$M:$M,MATCH($E71,'Produtos Selecionados'!$E:$E,0)),"-")</f>
        <v>31</v>
      </c>
      <c r="K71" s="263"/>
      <c r="L71" s="277" t="str">
        <f>IF(K71="","", K71*K$64)</f>
        <v/>
      </c>
      <c r="M71" s="263"/>
      <c r="N71" s="277" t="str">
        <f>IF(M71="","", M71*M$64)</f>
        <v/>
      </c>
      <c r="O71" s="263"/>
      <c r="P71" s="277" t="str">
        <f>IF(O71="","", O71*O$64)</f>
        <v/>
      </c>
      <c r="Q71" s="263"/>
      <c r="R71" s="277" t="str">
        <f>IF(Q71="","", Q71*Q$64)</f>
        <v/>
      </c>
      <c r="S71" s="263"/>
      <c r="T71" s="277" t="str">
        <f>IF(S71="","", S71*S$64)</f>
        <v/>
      </c>
    </row>
    <row r="72" spans="2:22" s="278" customFormat="1" ht="15">
      <c r="B72" s="261"/>
      <c r="C72" s="261"/>
      <c r="D72" s="261"/>
      <c r="E72" s="267" t="s">
        <v>1572</v>
      </c>
      <c r="F72" s="707" t="str">
        <f>IFERROR(INDEX('Produtos Selecionados'!$G:$G,MATCH($E72,'Produtos Selecionados'!$E:$E,0)),"-")</f>
        <v>-</v>
      </c>
      <c r="G72" s="707" t="str">
        <f>IFERROR(INDEX('Produtos Selecionados'!$H:$H,MATCH($E72,'Produtos Selecionados'!$E:$E,0)),"-")</f>
        <v>Sim</v>
      </c>
      <c r="H72" s="707">
        <f>IFERROR(INDEX('Produtos Selecionados'!$O:$O,MATCH($E72,'Produtos Selecionados'!$E:$E,0)),"-")</f>
        <v>5.0666666666666664E-3</v>
      </c>
      <c r="I72" s="708" t="str">
        <f>IFERROR(INDEX('Produtos Selecionados'!$L:$L,MATCH($E72,'Produtos Selecionados'!$E:$E,0)),"-")</f>
        <v>BRL</v>
      </c>
      <c r="J72" s="708">
        <f>IFERROR(INDEX('Produtos Selecionados'!$M:$M,MATCH($E72,'Produtos Selecionados'!$E:$E,0)),"-")</f>
        <v>30</v>
      </c>
      <c r="K72" s="263"/>
      <c r="L72" s="277" t="str">
        <f>IF(K72="","", K72*K$64)</f>
        <v/>
      </c>
      <c r="M72" s="263"/>
      <c r="N72" s="277" t="str">
        <f>IF(M72="","", M72*M$64)</f>
        <v/>
      </c>
      <c r="O72" s="263"/>
      <c r="P72" s="277" t="str">
        <f>IF(O72="","", O72*O$64)</f>
        <v/>
      </c>
      <c r="Q72" s="263"/>
      <c r="R72" s="277" t="str">
        <f>IF(Q72="","", Q72*Q$64)</f>
        <v/>
      </c>
      <c r="S72" s="263"/>
      <c r="T72" s="277" t="str">
        <f>IF(S72="","", S72*S$64)</f>
        <v/>
      </c>
    </row>
    <row r="73" spans="2:22" s="278" customFormat="1" ht="15">
      <c r="B73" s="261"/>
      <c r="C73" s="261"/>
      <c r="D73" s="261"/>
      <c r="E73" s="267" t="s">
        <v>1440</v>
      </c>
      <c r="F73" s="707" t="str">
        <f>IFERROR(INDEX('Produtos Selecionados'!$G:$G,MATCH($E73,'Produtos Selecionados'!$E:$E,0)),"-")</f>
        <v>-</v>
      </c>
      <c r="G73" s="707" t="str">
        <f>IFERROR(INDEX('Produtos Selecionados'!$H:$H,MATCH($E73,'Produtos Selecionados'!$E:$E,0)),"-")</f>
        <v>-</v>
      </c>
      <c r="H73" s="707" t="str">
        <f>IFERROR(INDEX('Produtos Selecionados'!$O:$O,MATCH($E73,'Produtos Selecionados'!$E:$E,0)),"-")</f>
        <v>-</v>
      </c>
      <c r="I73" s="708" t="str">
        <f>IFERROR(INDEX('Produtos Selecionados'!$L:$L,MATCH($E73,'Produtos Selecionados'!$E:$E,0)),"-")</f>
        <v>-</v>
      </c>
      <c r="J73" s="708" t="str">
        <f>IFERROR(INDEX('Produtos Selecionados'!$M:$M,MATCH($E73,'Produtos Selecionados'!$E:$E,0)),"-")</f>
        <v>-</v>
      </c>
      <c r="K73" s="263"/>
      <c r="L73" s="277" t="str">
        <f t="shared" si="28"/>
        <v/>
      </c>
      <c r="M73" s="263"/>
      <c r="N73" s="277" t="str">
        <f t="shared" si="29"/>
        <v/>
      </c>
      <c r="O73" s="263"/>
      <c r="P73" s="277" t="str">
        <f t="shared" si="30"/>
        <v/>
      </c>
      <c r="Q73" s="263"/>
      <c r="R73" s="277" t="str">
        <f t="shared" si="31"/>
        <v/>
      </c>
      <c r="S73" s="263"/>
      <c r="T73" s="277" t="str">
        <f t="shared" si="32"/>
        <v/>
      </c>
    </row>
    <row r="74" spans="2:22" s="278" customFormat="1" ht="15">
      <c r="B74" s="261"/>
      <c r="C74" s="261"/>
      <c r="D74" s="261"/>
      <c r="E74" s="267" t="s">
        <v>466</v>
      </c>
      <c r="F74" s="707" t="str">
        <f>IFERROR(INDEX('Produtos Selecionados'!$G:$G,MATCH($E74,'Produtos Selecionados'!$E:$E,0)),"-")</f>
        <v>MFO</v>
      </c>
      <c r="G74" s="707" t="str">
        <f>IFERROR(INDEX('Produtos Selecionados'!$H:$H,MATCH($E74,'Produtos Selecionados'!$E:$E,0)),"-")</f>
        <v>Sim</v>
      </c>
      <c r="H74" s="707" t="str">
        <f>IFERROR(INDEX('Produtos Selecionados'!$O:$O,MATCH($E74,'Produtos Selecionados'!$E:$E,0)),"-")</f>
        <v>-</v>
      </c>
      <c r="I74" s="708" t="str">
        <f>IFERROR(INDEX('Produtos Selecionados'!$L:$L,MATCH($E74,'Produtos Selecionados'!$E:$E,0)),"-")</f>
        <v>BRL</v>
      </c>
      <c r="J74" s="708">
        <f>IFERROR(INDEX('Produtos Selecionados'!$M:$M,MATCH($E74,'Produtos Selecionados'!$E:$E,0)),"-")</f>
        <v>31</v>
      </c>
      <c r="K74" s="263"/>
      <c r="L74" s="277" t="str">
        <f t="shared" si="28"/>
        <v/>
      </c>
      <c r="M74" s="263"/>
      <c r="N74" s="277" t="str">
        <f t="shared" si="29"/>
        <v/>
      </c>
      <c r="O74" s="263"/>
      <c r="P74" s="277" t="str">
        <f t="shared" si="30"/>
        <v/>
      </c>
      <c r="Q74" s="263"/>
      <c r="R74" s="277" t="str">
        <f t="shared" si="31"/>
        <v/>
      </c>
      <c r="S74" s="263"/>
      <c r="T74" s="277" t="str">
        <f t="shared" si="32"/>
        <v/>
      </c>
    </row>
    <row r="75" spans="2:22" s="278" customFormat="1" ht="15">
      <c r="B75" s="261"/>
      <c r="C75" s="261"/>
      <c r="D75" s="261"/>
      <c r="E75" s="267" t="s">
        <v>117</v>
      </c>
      <c r="F75" s="707" t="str">
        <f>IFERROR(INDEX('Produtos Selecionados'!$G:$G,MATCH($E75,'Produtos Selecionados'!$E:$E,0)),"-")</f>
        <v>-</v>
      </c>
      <c r="G75" s="707" t="str">
        <f>IFERROR(INDEX('Produtos Selecionados'!$H:$H,MATCH($E75,'Produtos Selecionados'!$E:$E,0)),"-")</f>
        <v>Sim</v>
      </c>
      <c r="H75" s="707">
        <f>IFERROR(INDEX('Produtos Selecionados'!$O:$O,MATCH($E75,'Produtos Selecionados'!$E:$E,0)),"-")</f>
        <v>4.7999999999999996E-3</v>
      </c>
      <c r="I75" s="708" t="str">
        <f>IFERROR(INDEX('Produtos Selecionados'!$L:$L,MATCH($E75,'Produtos Selecionados'!$E:$E,0)),"-")</f>
        <v>BRL</v>
      </c>
      <c r="J75" s="708">
        <f>IFERROR(INDEX('Produtos Selecionados'!$M:$M,MATCH($E75,'Produtos Selecionados'!$E:$E,0)),"-")</f>
        <v>31</v>
      </c>
      <c r="K75" s="263"/>
      <c r="L75" s="277" t="str">
        <f t="shared" si="28"/>
        <v/>
      </c>
      <c r="M75" s="263"/>
      <c r="N75" s="277" t="str">
        <f t="shared" si="29"/>
        <v/>
      </c>
      <c r="O75" s="263"/>
      <c r="P75" s="277" t="str">
        <f t="shared" si="30"/>
        <v/>
      </c>
      <c r="Q75" s="263"/>
      <c r="R75" s="277" t="str">
        <f t="shared" si="31"/>
        <v/>
      </c>
      <c r="S75" s="263"/>
      <c r="T75" s="277" t="str">
        <f t="shared" si="32"/>
        <v/>
      </c>
    </row>
    <row r="76" spans="2:22" s="278" customFormat="1" ht="15">
      <c r="B76" s="261"/>
      <c r="C76" s="261"/>
      <c r="D76" s="261"/>
      <c r="E76" s="267" t="s">
        <v>944</v>
      </c>
      <c r="F76" s="707" t="str">
        <f>IFERROR(INDEX('Produtos Selecionados'!$G:$G,MATCH($E76,'Produtos Selecionados'!$E:$E,0)),"-")</f>
        <v>-</v>
      </c>
      <c r="G76" s="707" t="str">
        <f>IFERROR(INDEX('Produtos Selecionados'!$H:$H,MATCH($E76,'Produtos Selecionados'!$E:$E,0)),"-")</f>
        <v>Sim</v>
      </c>
      <c r="H76" s="707">
        <f>IFERROR(INDEX('Produtos Selecionados'!$O:$O,MATCH($E76,'Produtos Selecionados'!$E:$E,0)),"-")</f>
        <v>3.9500000000000004E-3</v>
      </c>
      <c r="I76" s="708" t="str">
        <f>IFERROR(INDEX('Produtos Selecionados'!$L:$L,MATCH($E76,'Produtos Selecionados'!$E:$E,0)),"-")</f>
        <v>BRL</v>
      </c>
      <c r="J76" s="708">
        <f>IFERROR(INDEX('Produtos Selecionados'!$M:$M,MATCH($E76,'Produtos Selecionados'!$E:$E,0)),"-")</f>
        <v>90</v>
      </c>
      <c r="K76" s="263"/>
      <c r="L76" s="277" t="str">
        <f>IF(K76="","", K76*K$64)</f>
        <v/>
      </c>
      <c r="M76" s="263"/>
      <c r="N76" s="277" t="str">
        <f>IF(M76="","", M76*M$64)</f>
        <v/>
      </c>
      <c r="O76" s="263"/>
      <c r="P76" s="277" t="str">
        <f>IF(O76="","", O76*O$64)</f>
        <v/>
      </c>
      <c r="Q76" s="263"/>
      <c r="R76" s="277" t="str">
        <f>IF(Q76="","", Q76*Q$64)</f>
        <v/>
      </c>
      <c r="S76" s="263"/>
      <c r="T76" s="277" t="str">
        <f>IF(S76="","", S76*S$64)</f>
        <v/>
      </c>
    </row>
    <row r="77" spans="2:22" s="181" customFormat="1" ht="8.25" customHeight="1">
      <c r="B77" s="264"/>
      <c r="C77" s="264"/>
      <c r="D77" s="264"/>
      <c r="E77" s="204"/>
      <c r="F77" s="218"/>
      <c r="G77" s="218"/>
      <c r="H77" s="218"/>
      <c r="I77" s="218"/>
      <c r="J77" s="218"/>
      <c r="K77" s="279"/>
      <c r="L77" s="280" t="str">
        <f>IF(K77="","", K77*K$11)</f>
        <v/>
      </c>
      <c r="M77" s="263"/>
      <c r="N77" s="280" t="str">
        <f>IF(M77="","", M77*M$11)</f>
        <v/>
      </c>
      <c r="O77" s="279"/>
      <c r="P77" s="280" t="str">
        <f>IF(O77="","", O77*O$11)</f>
        <v/>
      </c>
      <c r="Q77" s="279"/>
      <c r="R77" s="280" t="str">
        <f>IF(Q77="","", Q77*Q$11)</f>
        <v/>
      </c>
      <c r="S77" s="279"/>
      <c r="T77" s="280" t="str">
        <f>IF(S77="","", S77*S$11)</f>
        <v/>
      </c>
      <c r="V77" s="274"/>
    </row>
    <row r="78" spans="2:22" s="181" customFormat="1" ht="15">
      <c r="B78" s="264"/>
      <c r="C78" s="264" t="s">
        <v>19</v>
      </c>
      <c r="D78" s="264" t="s">
        <v>19</v>
      </c>
      <c r="E78" s="183" t="s">
        <v>912</v>
      </c>
      <c r="F78" s="184"/>
      <c r="G78" s="184"/>
      <c r="H78" s="184"/>
      <c r="I78" s="184"/>
      <c r="J78" s="184"/>
      <c r="K78" s="266">
        <f>K80+K84+K88+K92</f>
        <v>0</v>
      </c>
      <c r="L78" s="275">
        <f t="shared" ref="L78:T78" si="33">L80+L84+L88+L92</f>
        <v>0</v>
      </c>
      <c r="M78" s="266">
        <f t="shared" si="33"/>
        <v>0.02</v>
      </c>
      <c r="N78" s="275">
        <f t="shared" si="33"/>
        <v>0.02</v>
      </c>
      <c r="O78" s="266">
        <f t="shared" si="33"/>
        <v>0.04</v>
      </c>
      <c r="P78" s="275">
        <f t="shared" si="33"/>
        <v>0.04</v>
      </c>
      <c r="Q78" s="266">
        <f t="shared" si="33"/>
        <v>0.06</v>
      </c>
      <c r="R78" s="275">
        <f t="shared" si="33"/>
        <v>0.06</v>
      </c>
      <c r="S78" s="266">
        <f t="shared" si="33"/>
        <v>0.06</v>
      </c>
      <c r="T78" s="276">
        <f t="shared" si="33"/>
        <v>0.06</v>
      </c>
      <c r="V78" s="185"/>
    </row>
    <row r="79" spans="2:22" s="181" customFormat="1" ht="3" customHeight="1">
      <c r="B79" s="264"/>
      <c r="C79" s="264"/>
      <c r="D79" s="264"/>
      <c r="F79" s="218"/>
      <c r="G79" s="218"/>
      <c r="H79" s="218"/>
      <c r="I79" s="218"/>
      <c r="J79" s="218"/>
      <c r="K79" s="272"/>
      <c r="L79" s="273"/>
      <c r="M79" s="272"/>
      <c r="N79" s="273"/>
      <c r="O79" s="272"/>
      <c r="P79" s="273"/>
      <c r="Q79" s="272"/>
      <c r="R79" s="273"/>
      <c r="S79" s="272"/>
      <c r="T79" s="273"/>
      <c r="V79" s="185"/>
    </row>
    <row r="80" spans="2:22" s="181" customFormat="1" ht="15">
      <c r="B80" s="264"/>
      <c r="C80" s="264"/>
      <c r="D80" s="264" t="s">
        <v>19</v>
      </c>
      <c r="E80" s="186" t="s">
        <v>906</v>
      </c>
      <c r="F80" s="187"/>
      <c r="G80" s="187"/>
      <c r="H80" s="187"/>
      <c r="I80" s="187"/>
      <c r="J80" s="187"/>
      <c r="K80" s="268">
        <v>0</v>
      </c>
      <c r="L80" s="238">
        <f>SUM(L81:L83)</f>
        <v>0</v>
      </c>
      <c r="M80" s="268">
        <v>0</v>
      </c>
      <c r="N80" s="238">
        <f>SUM(N81:N83)</f>
        <v>0</v>
      </c>
      <c r="O80" s="268">
        <v>0.02</v>
      </c>
      <c r="P80" s="238">
        <f>SUM(P81:P83)</f>
        <v>0.02</v>
      </c>
      <c r="Q80" s="268">
        <v>0.03</v>
      </c>
      <c r="R80" s="238">
        <f>SUM(R81:R83)</f>
        <v>0.03</v>
      </c>
      <c r="S80" s="268">
        <v>0.03</v>
      </c>
      <c r="T80" s="238">
        <f>SUM(T81:T83)</f>
        <v>0.03</v>
      </c>
      <c r="V80" s="185"/>
    </row>
    <row r="81" spans="2:22" s="278" customFormat="1" ht="15">
      <c r="B81" s="261"/>
      <c r="C81" s="261"/>
      <c r="D81" s="261"/>
      <c r="E81" s="267" t="s">
        <v>345</v>
      </c>
      <c r="F81" s="707" t="str">
        <f>IFERROR(INDEX('Produtos Selecionados'!$G:$G,MATCH($E81,'Produtos Selecionados'!$E:$E,0)),"-")</f>
        <v>MFO</v>
      </c>
      <c r="G81" s="707" t="str">
        <f>IFERROR(INDEX('Produtos Selecionados'!$H:$H,MATCH($E81,'Produtos Selecionados'!$E:$E,0)),"-")</f>
        <v>Sim</v>
      </c>
      <c r="H81" s="707">
        <f>IFERROR(INDEX('Produtos Selecionados'!$O:$O,MATCH($E81,'Produtos Selecionados'!$E:$E,0)),"-")</f>
        <v>1.9E-3</v>
      </c>
      <c r="I81" s="708" t="str">
        <f>IFERROR(INDEX('Produtos Selecionados'!$L:$L,MATCH($E81,'Produtos Selecionados'!$E:$E,0)),"-")</f>
        <v>BRL</v>
      </c>
      <c r="J81" s="708">
        <f>IFERROR(INDEX('Produtos Selecionados'!$M:$M,MATCH($E81,'Produtos Selecionados'!$E:$E,0)),"-")</f>
        <v>33</v>
      </c>
      <c r="K81" s="263"/>
      <c r="L81" s="277" t="str">
        <f>IF(K81="","", K81*K$80)</f>
        <v/>
      </c>
      <c r="M81" s="263"/>
      <c r="N81" s="277" t="str">
        <f>IF(M81="","", M81*M$80)</f>
        <v/>
      </c>
      <c r="O81" s="263">
        <v>1</v>
      </c>
      <c r="P81" s="277">
        <f>IF(O81="","", O81*O$80)</f>
        <v>0.02</v>
      </c>
      <c r="Q81" s="263">
        <v>1</v>
      </c>
      <c r="R81" s="277">
        <f>IF(Q81="","", Q81*Q$80)</f>
        <v>0.03</v>
      </c>
      <c r="S81" s="263">
        <v>1</v>
      </c>
      <c r="T81" s="277">
        <f>IF(S81="","", S81*S$80)</f>
        <v>0.03</v>
      </c>
    </row>
    <row r="82" spans="2:22" s="278" customFormat="1" ht="15">
      <c r="B82" s="261"/>
      <c r="C82" s="261"/>
      <c r="D82" s="261"/>
      <c r="E82" s="267"/>
      <c r="F82" s="707" t="str">
        <f>IFERROR(INDEX('Produtos Selecionados'!$G:$G,MATCH($E82,'Produtos Selecionados'!$E:$E,0)),"-")</f>
        <v>-</v>
      </c>
      <c r="G82" s="707" t="str">
        <f>IFERROR(INDEX('Produtos Selecionados'!$H:$H,MATCH($E82,'Produtos Selecionados'!$E:$E,0)),"-")</f>
        <v>-</v>
      </c>
      <c r="H82" s="707" t="str">
        <f>IFERROR(INDEX('Produtos Selecionados'!$O:$O,MATCH($E82,'Produtos Selecionados'!$E:$E,0)),"-")</f>
        <v>-</v>
      </c>
      <c r="I82" s="708" t="str">
        <f>IFERROR(INDEX('Produtos Selecionados'!$L:$L,MATCH($E82,'Produtos Selecionados'!$E:$E,0)),"-")</f>
        <v>-</v>
      </c>
      <c r="J82" s="708" t="str">
        <f>IFERROR(INDEX('Produtos Selecionados'!$M:$M,MATCH($E82,'Produtos Selecionados'!$E:$E,0)),"-")</f>
        <v>-</v>
      </c>
      <c r="K82" s="263"/>
      <c r="L82" s="277" t="str">
        <f t="shared" ref="L82:N83" si="34">IF(K82="","", K82*K$80)</f>
        <v/>
      </c>
      <c r="M82" s="263"/>
      <c r="N82" s="277" t="str">
        <f t="shared" si="34"/>
        <v/>
      </c>
      <c r="O82" s="263"/>
      <c r="P82" s="277" t="str">
        <f>IF(O82="","", O82*O$80)</f>
        <v/>
      </c>
      <c r="Q82" s="263"/>
      <c r="R82" s="277" t="str">
        <f>IF(Q82="","", Q82*Q$80)</f>
        <v/>
      </c>
      <c r="S82" s="263"/>
      <c r="T82" s="277" t="str">
        <f>IF(S82="","", S82*S$80)</f>
        <v/>
      </c>
    </row>
    <row r="83" spans="2:22" s="278" customFormat="1" ht="5.25" customHeight="1">
      <c r="B83" s="261"/>
      <c r="C83" s="261"/>
      <c r="D83" s="261"/>
      <c r="E83" s="193"/>
      <c r="F83" s="709" t="str">
        <f>IFERROR(INDEX('Produtos Selecionados'!$M:$M,MATCH(A83,'Produtos Selecionados'!$E:$E,0)),"-")</f>
        <v>-</v>
      </c>
      <c r="G83" s="709" t="str">
        <f>IFERROR(INDEX('Produtos Selecionados'!$M:$M,MATCH(B83,'Produtos Selecionados'!$E:$E,0)),"-")</f>
        <v>-</v>
      </c>
      <c r="H83" s="709" t="str">
        <f>IFERROR(INDEX('Produtos Selecionados'!$M:$M,MATCH(C83,'Produtos Selecionados'!$E:$E,0)),"-")</f>
        <v>-</v>
      </c>
      <c r="I83" s="709" t="str">
        <f>IFERROR(INDEX('Produtos Selecionados'!$M:$M,MATCH(D83,'Produtos Selecionados'!$E:$E,0)),"-")</f>
        <v>-</v>
      </c>
      <c r="J83" s="709" t="str">
        <f>IFERROR(INDEX('Produtos Selecionados'!$M:$M,MATCH(E83,'Produtos Selecionados'!$E:$E,0)),"-")</f>
        <v>-</v>
      </c>
      <c r="K83" s="279"/>
      <c r="L83" s="280" t="str">
        <f t="shared" si="34"/>
        <v/>
      </c>
      <c r="M83" s="279"/>
      <c r="N83" s="280" t="str">
        <f t="shared" si="34"/>
        <v/>
      </c>
      <c r="O83" s="279"/>
      <c r="P83" s="280" t="str">
        <f>IF(O83="","", O83*O$80)</f>
        <v/>
      </c>
      <c r="Q83" s="279"/>
      <c r="R83" s="280" t="str">
        <f>IF(Q83="","", Q83*Q$80)</f>
        <v/>
      </c>
      <c r="S83" s="279"/>
      <c r="T83" s="280" t="str">
        <f>IF(S83="","", S83*S$80)</f>
        <v/>
      </c>
    </row>
    <row r="84" spans="2:22" s="181" customFormat="1" ht="15">
      <c r="B84" s="264"/>
      <c r="C84" s="264"/>
      <c r="D84" s="264" t="s">
        <v>19</v>
      </c>
      <c r="E84" s="186" t="s">
        <v>913</v>
      </c>
      <c r="F84" s="187"/>
      <c r="G84" s="187"/>
      <c r="H84" s="187"/>
      <c r="I84" s="187"/>
      <c r="J84" s="187"/>
      <c r="K84" s="268">
        <v>0</v>
      </c>
      <c r="L84" s="238">
        <f>SUM(L85:L87)</f>
        <v>0</v>
      </c>
      <c r="M84" s="268">
        <v>0.02</v>
      </c>
      <c r="N84" s="238">
        <f>SUM(N85:N87)</f>
        <v>0.02</v>
      </c>
      <c r="O84" s="268">
        <v>0.02</v>
      </c>
      <c r="P84" s="238">
        <f>SUM(P85:P87)</f>
        <v>0.02</v>
      </c>
      <c r="Q84" s="268">
        <v>0.03</v>
      </c>
      <c r="R84" s="238">
        <f>SUM(R85:R87)</f>
        <v>0.03</v>
      </c>
      <c r="S84" s="268">
        <v>0.03</v>
      </c>
      <c r="T84" s="238">
        <f>SUM(T85:T87)</f>
        <v>0.03</v>
      </c>
      <c r="V84" s="185"/>
    </row>
    <row r="85" spans="2:22" s="278" customFormat="1" ht="15">
      <c r="B85" s="261"/>
      <c r="C85" s="261"/>
      <c r="D85" s="261"/>
      <c r="E85" s="267" t="s">
        <v>946</v>
      </c>
      <c r="F85" s="707" t="str">
        <f>IFERROR(INDEX('Produtos Selecionados'!$G:$G,MATCH($E85,'Produtos Selecionados'!$E:$E,0)),"-")</f>
        <v>-</v>
      </c>
      <c r="G85" s="707" t="str">
        <f>IFERROR(INDEX('Produtos Selecionados'!$H:$H,MATCH($E85,'Produtos Selecionados'!$E:$E,0)),"-")</f>
        <v>Sim</v>
      </c>
      <c r="H85" s="707">
        <f>IFERROR(INDEX('Produtos Selecionados'!$O:$O,MATCH($E85,'Produtos Selecionados'!$E:$E,0)),"-")</f>
        <v>4.6249999999999998E-3</v>
      </c>
      <c r="I85" s="708" t="str">
        <f>IFERROR(INDEX('Produtos Selecionados'!$L:$L,MATCH($E85,'Produtos Selecionados'!$E:$E,0)),"-")</f>
        <v>BRL</v>
      </c>
      <c r="J85" s="708">
        <f>IFERROR(INDEX('Produtos Selecionados'!$M:$M,MATCH($E85,'Produtos Selecionados'!$E:$E,0)),"-")</f>
        <v>15</v>
      </c>
      <c r="K85" s="263"/>
      <c r="L85" s="277" t="str">
        <f>IF(K85="","", K85*K$84)</f>
        <v/>
      </c>
      <c r="M85" s="263">
        <v>1</v>
      </c>
      <c r="N85" s="277">
        <f>IF(M85="","", M85*M$84)</f>
        <v>0.02</v>
      </c>
      <c r="O85" s="263">
        <v>1</v>
      </c>
      <c r="P85" s="277">
        <f>IF(O85="","", O85*O$84)</f>
        <v>0.02</v>
      </c>
      <c r="Q85" s="263">
        <v>1</v>
      </c>
      <c r="R85" s="277">
        <f>IF(Q85="","", Q85*Q$84)</f>
        <v>0.03</v>
      </c>
      <c r="S85" s="263">
        <v>1</v>
      </c>
      <c r="T85" s="277">
        <f>IF(S85="","", S85*S$84)</f>
        <v>0.03</v>
      </c>
    </row>
    <row r="86" spans="2:22" s="278" customFormat="1" ht="15">
      <c r="B86" s="261"/>
      <c r="C86" s="261"/>
      <c r="D86" s="261"/>
      <c r="E86" s="267"/>
      <c r="F86" s="707" t="str">
        <f>IFERROR(INDEX('Produtos Selecionados'!$G:$G,MATCH($E86,'Produtos Selecionados'!$E:$E,0)),"-")</f>
        <v>-</v>
      </c>
      <c r="G86" s="707" t="str">
        <f>IFERROR(INDEX('Produtos Selecionados'!$H:$H,MATCH($E86,'Produtos Selecionados'!$E:$E,0)),"-")</f>
        <v>-</v>
      </c>
      <c r="H86" s="707" t="str">
        <f>IFERROR(INDEX('Produtos Selecionados'!$O:$O,MATCH($E86,'Produtos Selecionados'!$E:$E,0)),"-")</f>
        <v>-</v>
      </c>
      <c r="I86" s="708" t="str">
        <f>IFERROR(INDEX('Produtos Selecionados'!$L:$L,MATCH($E86,'Produtos Selecionados'!$E:$E,0)),"-")</f>
        <v>-</v>
      </c>
      <c r="J86" s="708" t="str">
        <f>IFERROR(INDEX('Produtos Selecionados'!$M:$M,MATCH($E86,'Produtos Selecionados'!$E:$E,0)),"-")</f>
        <v>-</v>
      </c>
      <c r="K86" s="263"/>
      <c r="L86" s="277" t="str">
        <f>IF(K86="","", K86*K$84)</f>
        <v/>
      </c>
      <c r="M86" s="263"/>
      <c r="N86" s="277" t="str">
        <f t="shared" ref="N86:P87" si="35">IF(M86="","", M86*M$84)</f>
        <v/>
      </c>
      <c r="O86" s="263"/>
      <c r="P86" s="277" t="str">
        <f t="shared" si="35"/>
        <v/>
      </c>
      <c r="Q86" s="263"/>
      <c r="R86" s="277" t="str">
        <f>IF(Q86="","", Q86*Q$84)</f>
        <v/>
      </c>
      <c r="S86" s="263"/>
      <c r="T86" s="277" t="str">
        <f>IF(S86="","", S86*S$84)</f>
        <v/>
      </c>
    </row>
    <row r="87" spans="2:22" s="278" customFormat="1" ht="5.25" customHeight="1">
      <c r="B87" s="261"/>
      <c r="C87" s="261"/>
      <c r="D87" s="261"/>
      <c r="E87" s="193"/>
      <c r="F87" s="709" t="str">
        <f>IFERROR(INDEX('Produtos Selecionados'!$M:$M,MATCH(A87,'Produtos Selecionados'!$E:$E,0)),"-")</f>
        <v>-</v>
      </c>
      <c r="G87" s="709" t="str">
        <f>IFERROR(INDEX('Produtos Selecionados'!$M:$M,MATCH(B87,'Produtos Selecionados'!$E:$E,0)),"-")</f>
        <v>-</v>
      </c>
      <c r="H87" s="709" t="str">
        <f>IFERROR(INDEX('Produtos Selecionados'!$M:$M,MATCH(C87,'Produtos Selecionados'!$E:$E,0)),"-")</f>
        <v>-</v>
      </c>
      <c r="I87" s="709" t="str">
        <f>IFERROR(INDEX('Produtos Selecionados'!$M:$M,MATCH(D87,'Produtos Selecionados'!$E:$E,0)),"-")</f>
        <v>-</v>
      </c>
      <c r="J87" s="709" t="str">
        <f>IFERROR(INDEX('Produtos Selecionados'!$M:$M,MATCH(E87,'Produtos Selecionados'!$E:$E,0)),"-")</f>
        <v>-</v>
      </c>
      <c r="K87" s="279"/>
      <c r="L87" s="280" t="str">
        <f>IF(K87="","", K87*K$84)</f>
        <v/>
      </c>
      <c r="M87" s="279"/>
      <c r="N87" s="280" t="str">
        <f t="shared" si="35"/>
        <v/>
      </c>
      <c r="O87" s="279"/>
      <c r="P87" s="280" t="str">
        <f t="shared" si="35"/>
        <v/>
      </c>
      <c r="Q87" s="279"/>
      <c r="R87" s="280" t="str">
        <f>IF(Q87="","", Q87*Q$84)</f>
        <v/>
      </c>
      <c r="S87" s="279"/>
      <c r="T87" s="280" t="str">
        <f>IF(S87="","", S87*S$84)</f>
        <v/>
      </c>
    </row>
    <row r="88" spans="2:22" s="181" customFormat="1" ht="15">
      <c r="B88" s="264"/>
      <c r="C88" s="264"/>
      <c r="D88" s="264" t="s">
        <v>19</v>
      </c>
      <c r="E88" s="186" t="s">
        <v>915</v>
      </c>
      <c r="F88" s="187"/>
      <c r="G88" s="187"/>
      <c r="H88" s="187"/>
      <c r="I88" s="187"/>
      <c r="J88" s="187"/>
      <c r="K88" s="268">
        <v>0</v>
      </c>
      <c r="L88" s="238">
        <f>SUM(L89:L91)</f>
        <v>0</v>
      </c>
      <c r="M88" s="268">
        <v>0</v>
      </c>
      <c r="N88" s="238">
        <f>SUM(N89:N91)</f>
        <v>0</v>
      </c>
      <c r="O88" s="268">
        <v>0</v>
      </c>
      <c r="P88" s="238">
        <f>SUM(P89:P91)</f>
        <v>0</v>
      </c>
      <c r="Q88" s="268">
        <v>0</v>
      </c>
      <c r="R88" s="238">
        <f>SUM(R89:R91)</f>
        <v>0</v>
      </c>
      <c r="S88" s="268">
        <v>0</v>
      </c>
      <c r="T88" s="238">
        <f>SUM(T89:T91)</f>
        <v>0</v>
      </c>
      <c r="V88" s="185"/>
    </row>
    <row r="89" spans="2:22" s="278" customFormat="1" ht="15">
      <c r="B89" s="261"/>
      <c r="C89" s="261"/>
      <c r="D89" s="261"/>
      <c r="E89" s="267"/>
      <c r="F89" s="707" t="str">
        <f>IFERROR(INDEX('Produtos Selecionados'!$G:$G,MATCH($E89,'Produtos Selecionados'!$E:$E,0)),"-")</f>
        <v>-</v>
      </c>
      <c r="G89" s="707" t="str">
        <f>IFERROR(INDEX('Produtos Selecionados'!$H:$H,MATCH($E89,'Produtos Selecionados'!$E:$E,0)),"-")</f>
        <v>-</v>
      </c>
      <c r="H89" s="707" t="str">
        <f>IFERROR(INDEX('Produtos Selecionados'!$O:$O,MATCH($E89,'Produtos Selecionados'!$E:$E,0)),"-")</f>
        <v>-</v>
      </c>
      <c r="I89" s="708" t="str">
        <f>IFERROR(INDEX('Produtos Selecionados'!$L:$L,MATCH($E89,'Produtos Selecionados'!$E:$E,0)),"-")</f>
        <v>-</v>
      </c>
      <c r="J89" s="708" t="str">
        <f>IFERROR(INDEX('Produtos Selecionados'!$M:$M,MATCH($E89,'Produtos Selecionados'!$E:$E,0)),"-")</f>
        <v>-</v>
      </c>
      <c r="K89" s="263"/>
      <c r="L89" s="277" t="str">
        <f>IF(K89="","", K89*K$88)</f>
        <v/>
      </c>
      <c r="M89" s="263"/>
      <c r="N89" s="277" t="str">
        <f>IF(M89="","", M89*M$88)</f>
        <v/>
      </c>
      <c r="O89" s="263"/>
      <c r="P89" s="277" t="str">
        <f>IF(O89="","", O89*O$88)</f>
        <v/>
      </c>
      <c r="Q89" s="263"/>
      <c r="R89" s="277" t="str">
        <f>IF(Q89="","", Q89*Q$88)</f>
        <v/>
      </c>
      <c r="S89" s="263"/>
      <c r="T89" s="277" t="str">
        <f>IF(S89="","", S89*S$88)</f>
        <v/>
      </c>
    </row>
    <row r="90" spans="2:22" s="278" customFormat="1" ht="15">
      <c r="B90" s="261"/>
      <c r="C90" s="261"/>
      <c r="D90" s="261"/>
      <c r="E90" s="267"/>
      <c r="F90" s="707" t="str">
        <f>IFERROR(INDEX('Produtos Selecionados'!$G:$G,MATCH($E90,'Produtos Selecionados'!$E:$E,0)),"-")</f>
        <v>-</v>
      </c>
      <c r="G90" s="707" t="str">
        <f>IFERROR(INDEX('Produtos Selecionados'!$H:$H,MATCH($E90,'Produtos Selecionados'!$E:$E,0)),"-")</f>
        <v>-</v>
      </c>
      <c r="H90" s="707" t="str">
        <f>IFERROR(INDEX('Produtos Selecionados'!$O:$O,MATCH($E90,'Produtos Selecionados'!$E:$E,0)),"-")</f>
        <v>-</v>
      </c>
      <c r="I90" s="708" t="str">
        <f>IFERROR(INDEX('Produtos Selecionados'!$L:$L,MATCH($E90,'Produtos Selecionados'!$E:$E,0)),"-")</f>
        <v>-</v>
      </c>
      <c r="J90" s="708" t="str">
        <f>IFERROR(INDEX('Produtos Selecionados'!$M:$M,MATCH($E90,'Produtos Selecionados'!$E:$E,0)),"-")</f>
        <v>-</v>
      </c>
      <c r="K90" s="263"/>
      <c r="L90" s="277" t="str">
        <f t="shared" ref="L90:N91" si="36">IF(K90="","", K90*K$88)</f>
        <v/>
      </c>
      <c r="M90" s="263"/>
      <c r="N90" s="277" t="str">
        <f t="shared" si="36"/>
        <v/>
      </c>
      <c r="O90" s="263"/>
      <c r="P90" s="277" t="str">
        <f>IF(O90="","", O90*O$88)</f>
        <v/>
      </c>
      <c r="Q90" s="263"/>
      <c r="R90" s="277" t="str">
        <f>IF(Q90="","", Q90*Q$88)</f>
        <v/>
      </c>
      <c r="S90" s="263"/>
      <c r="T90" s="277" t="str">
        <f>IF(S90="","", S90*S$88)</f>
        <v/>
      </c>
    </row>
    <row r="91" spans="2:22" s="278" customFormat="1" ht="5.25" customHeight="1">
      <c r="B91" s="261"/>
      <c r="C91" s="261"/>
      <c r="D91" s="261"/>
      <c r="E91" s="193"/>
      <c r="F91" s="709" t="str">
        <f>IFERROR(INDEX('Produtos Selecionados'!$M:$M,MATCH(A91,'Produtos Selecionados'!$E:$E,0)),"-")</f>
        <v>-</v>
      </c>
      <c r="G91" s="709" t="str">
        <f>IFERROR(INDEX('Produtos Selecionados'!$M:$M,MATCH(B91,'Produtos Selecionados'!$E:$E,0)),"-")</f>
        <v>-</v>
      </c>
      <c r="H91" s="709" t="str">
        <f>IFERROR(INDEX('Produtos Selecionados'!$M:$M,MATCH(C91,'Produtos Selecionados'!$E:$E,0)),"-")</f>
        <v>-</v>
      </c>
      <c r="I91" s="709" t="str">
        <f>IFERROR(INDEX('Produtos Selecionados'!$M:$M,MATCH(D91,'Produtos Selecionados'!$E:$E,0)),"-")</f>
        <v>-</v>
      </c>
      <c r="J91" s="709" t="str">
        <f>IFERROR(INDEX('Produtos Selecionados'!$M:$M,MATCH(E91,'Produtos Selecionados'!$E:$E,0)),"-")</f>
        <v>-</v>
      </c>
      <c r="K91" s="279"/>
      <c r="L91" s="280" t="str">
        <f t="shared" si="36"/>
        <v/>
      </c>
      <c r="M91" s="279"/>
      <c r="N91" s="280" t="str">
        <f t="shared" si="36"/>
        <v/>
      </c>
      <c r="O91" s="279"/>
      <c r="P91" s="280" t="str">
        <f>IF(O91="","", O91*O$88)</f>
        <v/>
      </c>
      <c r="Q91" s="279"/>
      <c r="R91" s="280" t="str">
        <f>IF(Q91="","", Q91*Q$88)</f>
        <v/>
      </c>
      <c r="S91" s="279"/>
      <c r="T91" s="280" t="str">
        <f>IF(S91="","", S91*S$88)</f>
        <v/>
      </c>
    </row>
    <row r="92" spans="2:22" s="181" customFormat="1" ht="15">
      <c r="B92" s="264"/>
      <c r="C92" s="264"/>
      <c r="D92" s="264" t="s">
        <v>19</v>
      </c>
      <c r="E92" s="186" t="s">
        <v>914</v>
      </c>
      <c r="F92" s="187"/>
      <c r="G92" s="187"/>
      <c r="H92" s="187"/>
      <c r="I92" s="187"/>
      <c r="J92" s="187"/>
      <c r="K92" s="268">
        <v>0</v>
      </c>
      <c r="L92" s="238">
        <f>SUM(L93:L95)</f>
        <v>0</v>
      </c>
      <c r="M92" s="268">
        <v>0</v>
      </c>
      <c r="N92" s="238">
        <f>SUM(N93:N95)</f>
        <v>0</v>
      </c>
      <c r="O92" s="268">
        <v>0</v>
      </c>
      <c r="P92" s="238">
        <f>SUM(P93:P95)</f>
        <v>0</v>
      </c>
      <c r="Q92" s="268">
        <v>0</v>
      </c>
      <c r="R92" s="238">
        <f>SUM(R93:R95)</f>
        <v>0</v>
      </c>
      <c r="S92" s="268">
        <v>0</v>
      </c>
      <c r="T92" s="238">
        <f>SUM(T93:T95)</f>
        <v>0</v>
      </c>
      <c r="V92" s="185"/>
    </row>
    <row r="93" spans="2:22" s="278" customFormat="1" ht="15">
      <c r="B93" s="261"/>
      <c r="C93" s="261"/>
      <c r="D93" s="261"/>
      <c r="E93" s="267"/>
      <c r="F93" s="707" t="str">
        <f>IFERROR(INDEX('Produtos Selecionados'!$G:$G,MATCH($E93,'Produtos Selecionados'!$E:$E,0)),"-")</f>
        <v>-</v>
      </c>
      <c r="G93" s="707" t="str">
        <f>IFERROR(INDEX('Produtos Selecionados'!$H:$H,MATCH($E93,'Produtos Selecionados'!$E:$E,0)),"-")</f>
        <v>-</v>
      </c>
      <c r="H93" s="707" t="str">
        <f>IFERROR(INDEX('Produtos Selecionados'!$O:$O,MATCH($E93,'Produtos Selecionados'!$E:$E,0)),"-")</f>
        <v>-</v>
      </c>
      <c r="I93" s="708" t="str">
        <f>IFERROR(INDEX('Produtos Selecionados'!$L:$L,MATCH($E93,'Produtos Selecionados'!$E:$E,0)),"-")</f>
        <v>-</v>
      </c>
      <c r="J93" s="708" t="str">
        <f>IFERROR(INDEX('Produtos Selecionados'!$M:$M,MATCH($E93,'Produtos Selecionados'!$E:$E,0)),"-")</f>
        <v>-</v>
      </c>
      <c r="K93" s="263"/>
      <c r="L93" s="277" t="str">
        <f>IF(K93="","", K93*K$92)</f>
        <v/>
      </c>
      <c r="M93" s="263"/>
      <c r="N93" s="277" t="str">
        <f>IF(M93="","", M93*M$92)</f>
        <v/>
      </c>
      <c r="O93" s="263"/>
      <c r="P93" s="277" t="str">
        <f>IF(O93="","", O93*O$92)</f>
        <v/>
      </c>
      <c r="Q93" s="263"/>
      <c r="R93" s="277" t="str">
        <f>IF(Q93="","", Q93*Q$92)</f>
        <v/>
      </c>
      <c r="S93" s="263"/>
      <c r="T93" s="277" t="str">
        <f>IF(S93="","", S93*S$92)</f>
        <v/>
      </c>
    </row>
    <row r="94" spans="2:22" s="278" customFormat="1" ht="15">
      <c r="B94" s="261"/>
      <c r="C94" s="261"/>
      <c r="D94" s="261"/>
      <c r="E94" s="267"/>
      <c r="F94" s="707" t="str">
        <f>IFERROR(INDEX('Produtos Selecionados'!$G:$G,MATCH($E94,'Produtos Selecionados'!$E:$E,0)),"-")</f>
        <v>-</v>
      </c>
      <c r="G94" s="707" t="str">
        <f>IFERROR(INDEX('Produtos Selecionados'!$H:$H,MATCH($E94,'Produtos Selecionados'!$E:$E,0)),"-")</f>
        <v>-</v>
      </c>
      <c r="H94" s="707" t="str">
        <f>IFERROR(INDEX('Produtos Selecionados'!$O:$O,MATCH($E94,'Produtos Selecionados'!$E:$E,0)),"-")</f>
        <v>-</v>
      </c>
      <c r="I94" s="708" t="str">
        <f>IFERROR(INDEX('Produtos Selecionados'!$L:$L,MATCH($E94,'Produtos Selecionados'!$E:$E,0)),"-")</f>
        <v>-</v>
      </c>
      <c r="J94" s="708" t="str">
        <f>IFERROR(INDEX('Produtos Selecionados'!$M:$M,MATCH($E94,'Produtos Selecionados'!$E:$E,0)),"-")</f>
        <v>-</v>
      </c>
      <c r="K94" s="263"/>
      <c r="L94" s="277" t="str">
        <f>IF(K94="","", K94*K$92)</f>
        <v/>
      </c>
      <c r="M94" s="263"/>
      <c r="N94" s="277" t="str">
        <f>IF(M94="","", M94*M$92)</f>
        <v/>
      </c>
      <c r="O94" s="263"/>
      <c r="P94" s="277" t="str">
        <f>IF(O94="","", O94*O$92)</f>
        <v/>
      </c>
      <c r="Q94" s="263"/>
      <c r="R94" s="277" t="str">
        <f>IF(Q94="","", Q94*Q$92)</f>
        <v/>
      </c>
      <c r="S94" s="263"/>
      <c r="T94" s="277" t="str">
        <f>IF(S94="","", S94*S$92)</f>
        <v/>
      </c>
    </row>
    <row r="95" spans="2:22" s="181" customFormat="1" ht="9" customHeight="1">
      <c r="B95" s="264"/>
      <c r="C95" s="264"/>
      <c r="D95" s="264"/>
      <c r="E95" s="204"/>
      <c r="F95" s="218"/>
      <c r="G95" s="218"/>
      <c r="H95" s="218"/>
      <c r="I95" s="218"/>
      <c r="J95" s="218"/>
      <c r="K95" s="279"/>
      <c r="L95" s="280" t="str">
        <f>IF(K95="","", K95*K$11)</f>
        <v/>
      </c>
      <c r="M95" s="322"/>
      <c r="N95" s="280" t="str">
        <f>IF(M95="","", M95*M$11)</f>
        <v/>
      </c>
      <c r="O95" s="279"/>
      <c r="P95" s="280" t="str">
        <f>IF(O95="","", O95*O$11)</f>
        <v/>
      </c>
      <c r="Q95" s="279"/>
      <c r="R95" s="280" t="str">
        <f>IF(Q95="","", Q95*Q$11)</f>
        <v/>
      </c>
      <c r="S95" s="279"/>
      <c r="T95" s="280" t="str">
        <f>IF(S95="","", S95*S$11)</f>
        <v/>
      </c>
      <c r="V95" s="274"/>
    </row>
    <row r="96" spans="2:22" s="142" customFormat="1" ht="15.75">
      <c r="B96" s="317"/>
      <c r="C96" s="317"/>
      <c r="D96" s="264" t="s">
        <v>1751</v>
      </c>
      <c r="E96" s="383" t="s">
        <v>27</v>
      </c>
      <c r="F96" s="693"/>
      <c r="G96" s="693"/>
      <c r="H96" s="693"/>
      <c r="I96" s="693"/>
      <c r="J96" s="693"/>
      <c r="K96" s="312">
        <f ca="1">OFFSET('Asset Allocation'!$B$9, MATCH($E96,OFFSET('Asset Allocation'!$B$9,,,COUNTA('Asset Allocation'!$B:$B)-COUNTA('Asset Allocation'!$B$1:$B$9)),0)-1, MATCH(K$5,'Asset Allocation'!$D$5:$M$5,0)+2)</f>
        <v>0</v>
      </c>
      <c r="L96" s="318">
        <f>L98+L115</f>
        <v>0</v>
      </c>
      <c r="M96" s="312">
        <f ca="1">OFFSET('Asset Allocation'!$B$9, MATCH($E96,OFFSET('Asset Allocation'!$B$9,,,COUNTA('Asset Allocation'!$B:$B)-COUNTA('Asset Allocation'!$B$1:$B$9)),0)-1, MATCH(M$5,'Asset Allocation'!$D$5:$M$5,0)+2)</f>
        <v>0.04</v>
      </c>
      <c r="N96" s="318">
        <f ca="1">N98+N115</f>
        <v>0.04</v>
      </c>
      <c r="O96" s="312">
        <f ca="1">OFFSET('Asset Allocation'!$B$9, MATCH($E96,OFFSET('Asset Allocation'!$B$9,,,COUNTA('Asset Allocation'!$B:$B)-COUNTA('Asset Allocation'!$B$1:$B$9)),0)-1, MATCH(O$5,'Asset Allocation'!$D$5:$M$5,0)+2)</f>
        <v>8.5000000000000006E-2</v>
      </c>
      <c r="P96" s="318">
        <f ca="1">P98+P115</f>
        <v>8.5000000000000006E-2</v>
      </c>
      <c r="Q96" s="312">
        <f ca="1">OFFSET('Asset Allocation'!$B$9, MATCH($E96,OFFSET('Asset Allocation'!$B$9,,,COUNTA('Asset Allocation'!$B:$B)-COUNTA('Asset Allocation'!$B$1:$B$9)),0)-1, MATCH(Q$5,'Asset Allocation'!$D$5:$M$5,0)+2)</f>
        <v>0.18</v>
      </c>
      <c r="R96" s="318">
        <f ca="1">R98+R115</f>
        <v>0.18</v>
      </c>
      <c r="S96" s="312">
        <f ca="1">OFFSET('Asset Allocation'!$B$9, MATCH($E96,OFFSET('Asset Allocation'!$B$9,,,COUNTA('Asset Allocation'!$B:$B)-COUNTA('Asset Allocation'!$B$1:$B$9)),0)-1, MATCH(S$5,'Asset Allocation'!$D$5:$M$5,0)+2)</f>
        <v>0.315</v>
      </c>
      <c r="T96" s="318">
        <f ca="1">T98+T115</f>
        <v>0.315</v>
      </c>
      <c r="V96" s="319"/>
    </row>
    <row r="97" spans="2:22" s="181" customFormat="1" ht="5.25" customHeight="1">
      <c r="B97" s="264"/>
      <c r="C97" s="264"/>
      <c r="D97" s="264"/>
      <c r="F97" s="218"/>
      <c r="G97" s="218"/>
      <c r="H97" s="218"/>
      <c r="I97" s="218"/>
      <c r="J97" s="218"/>
      <c r="K97" s="272"/>
      <c r="L97" s="273"/>
      <c r="M97" s="272"/>
      <c r="N97" s="273"/>
      <c r="O97" s="272"/>
      <c r="P97" s="273"/>
      <c r="Q97" s="272"/>
      <c r="R97" s="273"/>
      <c r="S97" s="272"/>
      <c r="T97" s="273"/>
      <c r="V97" s="274"/>
    </row>
    <row r="98" spans="2:22" s="181" customFormat="1" ht="15">
      <c r="B98" s="264"/>
      <c r="C98" s="264" t="s">
        <v>19</v>
      </c>
      <c r="D98" s="264" t="s">
        <v>19</v>
      </c>
      <c r="E98" s="183" t="s">
        <v>904</v>
      </c>
      <c r="F98" s="184"/>
      <c r="G98" s="184"/>
      <c r="H98" s="184"/>
      <c r="I98" s="184"/>
      <c r="J98" s="184"/>
      <c r="K98" s="266">
        <f ca="1">OFFSET('Asset Allocation'!$B$9, MATCH($E98,OFFSET('Asset Allocation'!$B$9,,,COUNTA('Asset Allocation'!$B:$B)-COUNTA('Asset Allocation'!$B$1:$B$9)),0)-1, MATCH(K$5,'Asset Allocation'!$D$5:$M$5,0)+2)</f>
        <v>0</v>
      </c>
      <c r="L98" s="275">
        <f>L100+L105+L111</f>
        <v>0</v>
      </c>
      <c r="M98" s="266">
        <f ca="1">OFFSET('Asset Allocation'!$B$9, MATCH($E98,OFFSET('Asset Allocation'!$B$9,,,COUNTA('Asset Allocation'!$B:$B)-COUNTA('Asset Allocation'!$B$1:$B$9)),0)-1, MATCH(M$5,'Asset Allocation'!$D$5:$M$5,0)+2)</f>
        <v>3.5000000000000003E-2</v>
      </c>
      <c r="N98" s="275">
        <f>N100+N105+N111</f>
        <v>3.5000000000000003E-2</v>
      </c>
      <c r="O98" s="266">
        <f ca="1">OFFSET('Asset Allocation'!$B$9, MATCH($E98,OFFSET('Asset Allocation'!$B$9,,,COUNTA('Asset Allocation'!$B:$B)-COUNTA('Asset Allocation'!$B$1:$B$9)),0)-1, MATCH(O$5,'Asset Allocation'!$D$5:$M$5,0)+2)</f>
        <v>7.0000000000000007E-2</v>
      </c>
      <c r="P98" s="275">
        <f>P100+P105+P111</f>
        <v>7.0000000000000007E-2</v>
      </c>
      <c r="Q98" s="266">
        <f ca="1">OFFSET('Asset Allocation'!$B$9, MATCH($E98,OFFSET('Asset Allocation'!$B$9,,,COUNTA('Asset Allocation'!$B:$B)-COUNTA('Asset Allocation'!$B$1:$B$9)),0)-1, MATCH(Q$5,'Asset Allocation'!$D$5:$M$5,0)+2)</f>
        <v>0.16</v>
      </c>
      <c r="R98" s="275">
        <f>R100+R105+R111</f>
        <v>0.16</v>
      </c>
      <c r="S98" s="266">
        <f ca="1">OFFSET('Asset Allocation'!$B$9, MATCH($E98,OFFSET('Asset Allocation'!$B$9,,,COUNTA('Asset Allocation'!$B:$B)-COUNTA('Asset Allocation'!$B$1:$B$9)),0)-1, MATCH(S$5,'Asset Allocation'!$D$5:$M$5,0)+2)</f>
        <v>0.27</v>
      </c>
      <c r="T98" s="276">
        <f>T100+T105+T111</f>
        <v>0.27</v>
      </c>
      <c r="V98" s="185"/>
    </row>
    <row r="99" spans="2:22" s="181" customFormat="1" ht="3" customHeight="1">
      <c r="B99" s="264"/>
      <c r="C99" s="264"/>
      <c r="D99" s="264"/>
      <c r="F99" s="218"/>
      <c r="G99" s="218"/>
      <c r="H99" s="218"/>
      <c r="I99" s="218"/>
      <c r="J99" s="218"/>
      <c r="K99" s="272"/>
      <c r="L99" s="273"/>
      <c r="M99" s="272"/>
      <c r="N99" s="273"/>
      <c r="O99" s="272"/>
      <c r="P99" s="273"/>
      <c r="Q99" s="272"/>
      <c r="R99" s="273"/>
      <c r="S99" s="272"/>
      <c r="T99" s="273"/>
      <c r="V99" s="185"/>
    </row>
    <row r="100" spans="2:22" s="181" customFormat="1" ht="15">
      <c r="B100" s="264"/>
      <c r="C100" s="264"/>
      <c r="D100" s="264" t="s">
        <v>19</v>
      </c>
      <c r="E100" s="186" t="s">
        <v>903</v>
      </c>
      <c r="F100" s="187"/>
      <c r="G100" s="187"/>
      <c r="H100" s="187"/>
      <c r="I100" s="187"/>
      <c r="J100" s="187"/>
      <c r="K100" s="268">
        <v>0</v>
      </c>
      <c r="L100" s="238">
        <f>SUM(L101:L104)</f>
        <v>0</v>
      </c>
      <c r="M100" s="268">
        <v>0.01</v>
      </c>
      <c r="N100" s="238">
        <f>SUM(N101:N104)</f>
        <v>0.01</v>
      </c>
      <c r="O100" s="268">
        <v>3.5000000000000003E-2</v>
      </c>
      <c r="P100" s="238">
        <f>SUM(P101:P104)</f>
        <v>3.5000000000000003E-2</v>
      </c>
      <c r="Q100" s="268">
        <v>0.09</v>
      </c>
      <c r="R100" s="238">
        <f>SUM(R101:R104)</f>
        <v>0.09</v>
      </c>
      <c r="S100" s="268">
        <v>0.15</v>
      </c>
      <c r="T100" s="238">
        <f>SUM(T101:T104)</f>
        <v>0.15</v>
      </c>
      <c r="V100" s="185"/>
    </row>
    <row r="101" spans="2:22" s="278" customFormat="1" ht="15">
      <c r="B101" s="261"/>
      <c r="C101" s="261"/>
      <c r="D101" s="261"/>
      <c r="E101" s="267" t="s">
        <v>949</v>
      </c>
      <c r="F101" s="707" t="str">
        <f>IFERROR(INDEX('Produtos Selecionados'!$G:$G,MATCH($E101,'Produtos Selecionados'!$E:$E,0)),"-")</f>
        <v>-</v>
      </c>
      <c r="G101" s="707" t="str">
        <f>IFERROR(INDEX('Produtos Selecionados'!$H:$H,MATCH($E101,'Produtos Selecionados'!$E:$E,0)),"-")</f>
        <v>-</v>
      </c>
      <c r="H101" s="707" t="str">
        <f>IFERROR(INDEX('Produtos Selecionados'!$O:$O,MATCH($E101,'Produtos Selecionados'!$E:$E,0)),"-")</f>
        <v>-</v>
      </c>
      <c r="I101" s="708" t="str">
        <f>IFERROR(INDEX('Produtos Selecionados'!$L:$L,MATCH($E101,'Produtos Selecionados'!$E:$E,0)),"-")</f>
        <v>-</v>
      </c>
      <c r="J101" s="708" t="str">
        <f>IFERROR(INDEX('Produtos Selecionados'!$M:$M,MATCH($E101,'Produtos Selecionados'!$E:$E,0)),"-")</f>
        <v>-</v>
      </c>
      <c r="K101" s="263"/>
      <c r="L101" s="277" t="str">
        <f>IF(K101="","", K101*K$100)</f>
        <v/>
      </c>
      <c r="M101" s="263">
        <v>1</v>
      </c>
      <c r="N101" s="277">
        <f>IF(M101="","", M101*M$100)</f>
        <v>0.01</v>
      </c>
      <c r="O101" s="263">
        <v>0.6</v>
      </c>
      <c r="P101" s="277">
        <f>IF(O101="","", O101*O$100)</f>
        <v>2.1000000000000001E-2</v>
      </c>
      <c r="Q101" s="263">
        <v>0.5</v>
      </c>
      <c r="R101" s="277">
        <f>IF(Q101="","", Q101*Q$100)</f>
        <v>4.4999999999999998E-2</v>
      </c>
      <c r="S101" s="263">
        <v>0.5</v>
      </c>
      <c r="T101" s="277">
        <f>IF(S101="","", S101*S$100)</f>
        <v>7.4999999999999997E-2</v>
      </c>
    </row>
    <row r="102" spans="2:22" s="278" customFormat="1" ht="15">
      <c r="B102" s="261"/>
      <c r="C102" s="261"/>
      <c r="D102" s="261"/>
      <c r="E102" s="267" t="s">
        <v>54</v>
      </c>
      <c r="F102" s="707" t="str">
        <f>IFERROR(INDEX('Produtos Selecionados'!$G:$G,MATCH($E102,'Produtos Selecionados'!$E:$E,0)),"-")</f>
        <v>MFO</v>
      </c>
      <c r="G102" s="707" t="str">
        <f>IFERROR(INDEX('Produtos Selecionados'!$H:$H,MATCH($E102,'Produtos Selecionados'!$E:$E,0)),"-")</f>
        <v>Sim</v>
      </c>
      <c r="H102" s="707">
        <f>IFERROR(INDEX('Produtos Selecionados'!$O:$O,MATCH($E102,'Produtos Selecionados'!$E:$E,0)),"-")</f>
        <v>3.1666666666666666E-3</v>
      </c>
      <c r="I102" s="708" t="str">
        <f>IFERROR(INDEX('Produtos Selecionados'!$L:$L,MATCH($E102,'Produtos Selecionados'!$E:$E,0)),"-")</f>
        <v>BRL</v>
      </c>
      <c r="J102" s="708">
        <f>IFERROR(INDEX('Produtos Selecionados'!$M:$M,MATCH($E102,'Produtos Selecionados'!$E:$E,0)),"-")</f>
        <v>32</v>
      </c>
      <c r="K102" s="263"/>
      <c r="L102" s="277" t="str">
        <f>IF(K102="","", K102*K$100)</f>
        <v/>
      </c>
      <c r="M102" s="263"/>
      <c r="N102" s="277" t="str">
        <f>IF(M102="","", M102*M$100)</f>
        <v/>
      </c>
      <c r="O102" s="263">
        <v>0.4</v>
      </c>
      <c r="P102" s="277">
        <f>IF(O102="","", O102*O$100)</f>
        <v>1.4000000000000002E-2</v>
      </c>
      <c r="Q102" s="263">
        <v>0.3</v>
      </c>
      <c r="R102" s="277">
        <f>IF(Q102="","", Q102*Q$100)</f>
        <v>2.7E-2</v>
      </c>
      <c r="S102" s="263">
        <v>0.3</v>
      </c>
      <c r="T102" s="277">
        <f>IF(S102="","", S102*S$100)</f>
        <v>4.4999999999999998E-2</v>
      </c>
    </row>
    <row r="103" spans="2:22" s="278" customFormat="1" ht="15">
      <c r="B103" s="261"/>
      <c r="C103" s="261"/>
      <c r="D103" s="261"/>
      <c r="E103" s="267" t="s">
        <v>1576</v>
      </c>
      <c r="F103" s="707" t="str">
        <f>IFERROR(INDEX('Produtos Selecionados'!$G:$G,MATCH($E103,'Produtos Selecionados'!$E:$E,0)),"-")</f>
        <v>-</v>
      </c>
      <c r="G103" s="707" t="str">
        <f>IFERROR(INDEX('Produtos Selecionados'!$H:$H,MATCH($E103,'Produtos Selecionados'!$E:$E,0)),"-")</f>
        <v>-</v>
      </c>
      <c r="H103" s="707" t="str">
        <f>IFERROR(INDEX('Produtos Selecionados'!$O:$O,MATCH($E103,'Produtos Selecionados'!$E:$E,0)),"-")</f>
        <v>-</v>
      </c>
      <c r="I103" s="708" t="str">
        <f>IFERROR(INDEX('Produtos Selecionados'!$L:$L,MATCH($E103,'Produtos Selecionados'!$E:$E,0)),"-")</f>
        <v>-</v>
      </c>
      <c r="J103" s="708" t="str">
        <f>IFERROR(INDEX('Produtos Selecionados'!$M:$M,MATCH($E103,'Produtos Selecionados'!$E:$E,0)),"-")</f>
        <v>-</v>
      </c>
      <c r="K103" s="263"/>
      <c r="L103" s="277" t="str">
        <f>IF(K103="","", K103*K$100)</f>
        <v/>
      </c>
      <c r="M103" s="263"/>
      <c r="N103" s="277" t="str">
        <f>IF(M103="","", M103*M$100)</f>
        <v/>
      </c>
      <c r="O103" s="263"/>
      <c r="P103" s="277" t="str">
        <f>IF(O103="","", O103*O$100)</f>
        <v/>
      </c>
      <c r="Q103" s="263">
        <v>0.2</v>
      </c>
      <c r="R103" s="277">
        <f>IF(Q103="","", Q103*Q$100)</f>
        <v>1.7999999999999999E-2</v>
      </c>
      <c r="S103" s="263">
        <v>0.2</v>
      </c>
      <c r="T103" s="277">
        <f>IF(S103="","", S103*S$100)</f>
        <v>0.03</v>
      </c>
    </row>
    <row r="104" spans="2:22" s="278" customFormat="1" ht="5.25" customHeight="1">
      <c r="B104" s="261"/>
      <c r="C104" s="261"/>
      <c r="D104" s="261"/>
      <c r="E104" s="193"/>
      <c r="F104" s="709" t="str">
        <f>IFERROR(INDEX('Produtos Selecionados'!$M:$M,MATCH(A104,'Produtos Selecionados'!$E:$E,0)),"-")</f>
        <v>-</v>
      </c>
      <c r="G104" s="709" t="str">
        <f>IFERROR(INDEX('Produtos Selecionados'!$M:$M,MATCH(B104,'Produtos Selecionados'!$E:$E,0)),"-")</f>
        <v>-</v>
      </c>
      <c r="H104" s="709" t="str">
        <f>IFERROR(INDEX('Produtos Selecionados'!$M:$M,MATCH(C104,'Produtos Selecionados'!$E:$E,0)),"-")</f>
        <v>-</v>
      </c>
      <c r="I104" s="709" t="str">
        <f>IFERROR(INDEX('Produtos Selecionados'!$M:$M,MATCH(D104,'Produtos Selecionados'!$E:$E,0)),"-")</f>
        <v>-</v>
      </c>
      <c r="J104" s="709" t="str">
        <f>IFERROR(INDEX('Produtos Selecionados'!$M:$M,MATCH(E104,'Produtos Selecionados'!$E:$E,0)),"-")</f>
        <v>-</v>
      </c>
      <c r="K104" s="279"/>
      <c r="L104" s="280" t="str">
        <f>IF(K104="","", K104*K$100)</f>
        <v/>
      </c>
      <c r="M104" s="279"/>
      <c r="N104" s="280" t="str">
        <f>IF(M104="","", M104*M$100)</f>
        <v/>
      </c>
      <c r="O104" s="279"/>
      <c r="P104" s="280" t="str">
        <f>IF(O104="","", O104*O$100)</f>
        <v/>
      </c>
      <c r="Q104" s="279"/>
      <c r="R104" s="280" t="str">
        <f>IF(Q104="","", Q104*Q$100)</f>
        <v/>
      </c>
      <c r="S104" s="279"/>
      <c r="T104" s="280" t="str">
        <f>IF(S104="","", S104*S$100)</f>
        <v/>
      </c>
    </row>
    <row r="105" spans="2:22" s="181" customFormat="1" ht="15">
      <c r="B105" s="264"/>
      <c r="C105" s="264"/>
      <c r="D105" s="264" t="s">
        <v>19</v>
      </c>
      <c r="E105" s="186" t="s">
        <v>910</v>
      </c>
      <c r="F105" s="187"/>
      <c r="G105" s="187"/>
      <c r="H105" s="187"/>
      <c r="I105" s="187"/>
      <c r="J105" s="187"/>
      <c r="K105" s="268">
        <v>0</v>
      </c>
      <c r="L105" s="238">
        <f>SUM(L106:L110)</f>
        <v>0</v>
      </c>
      <c r="M105" s="268">
        <v>2.5000000000000001E-2</v>
      </c>
      <c r="N105" s="238">
        <f>SUM(N106:N110)</f>
        <v>2.5000000000000001E-2</v>
      </c>
      <c r="O105" s="268">
        <v>3.5000000000000003E-2</v>
      </c>
      <c r="P105" s="238">
        <f>SUM(P106:P110)</f>
        <v>3.5000000000000003E-2</v>
      </c>
      <c r="Q105" s="268">
        <v>7.0000000000000007E-2</v>
      </c>
      <c r="R105" s="238">
        <f>SUM(R106:R110)</f>
        <v>7.0000000000000007E-2</v>
      </c>
      <c r="S105" s="268">
        <v>0.12</v>
      </c>
      <c r="T105" s="238">
        <f>SUM(T106:T110)</f>
        <v>0.12</v>
      </c>
      <c r="V105" s="185"/>
    </row>
    <row r="106" spans="2:22" s="278" customFormat="1" ht="15">
      <c r="B106" s="261"/>
      <c r="C106" s="261"/>
      <c r="D106" s="261"/>
      <c r="E106" s="267" t="s">
        <v>942</v>
      </c>
      <c r="F106" s="707" t="str">
        <f>IFERROR(INDEX('Produtos Selecionados'!$G:$G,MATCH($E106,'Produtos Selecionados'!$E:$E,0)),"-")</f>
        <v>-</v>
      </c>
      <c r="G106" s="707" t="str">
        <f>IFERROR(INDEX('Produtos Selecionados'!$H:$H,MATCH($E106,'Produtos Selecionados'!$E:$E,0)),"-")</f>
        <v>Sim</v>
      </c>
      <c r="H106" s="707">
        <f>IFERROR(INDEX('Produtos Selecionados'!$O:$O,MATCH($E106,'Produtos Selecionados'!$E:$E,0)),"-")</f>
        <v>4.7499999999999999E-3</v>
      </c>
      <c r="I106" s="708" t="str">
        <f>IFERROR(INDEX('Produtos Selecionados'!$L:$L,MATCH($E106,'Produtos Selecionados'!$E:$E,0)),"-")</f>
        <v>BRL</v>
      </c>
      <c r="J106" s="708">
        <f>IFERROR(INDEX('Produtos Selecionados'!$M:$M,MATCH($E106,'Produtos Selecionados'!$E:$E,0)),"-")</f>
        <v>32</v>
      </c>
      <c r="K106" s="263"/>
      <c r="L106" s="277" t="str">
        <f>IF(K106="","", K106*K$105)</f>
        <v/>
      </c>
      <c r="M106" s="263">
        <v>0.5</v>
      </c>
      <c r="N106" s="277">
        <f>IF(M106="","", M106*M$105)</f>
        <v>1.2500000000000001E-2</v>
      </c>
      <c r="O106" s="263">
        <v>0.5</v>
      </c>
      <c r="P106" s="277">
        <f>IF(O106="","", O106*O$105)</f>
        <v>1.7500000000000002E-2</v>
      </c>
      <c r="Q106" s="263">
        <v>0.5</v>
      </c>
      <c r="R106" s="277">
        <f>IF(Q106="","", Q106*Q$105)</f>
        <v>3.5000000000000003E-2</v>
      </c>
      <c r="S106" s="263">
        <v>0.25</v>
      </c>
      <c r="T106" s="277">
        <f>IF(S106="","", S106*S$105)</f>
        <v>0.03</v>
      </c>
    </row>
    <row r="107" spans="2:22" s="278" customFormat="1" ht="15">
      <c r="B107" s="261"/>
      <c r="C107" s="261"/>
      <c r="D107" s="261"/>
      <c r="E107" s="267" t="s">
        <v>1431</v>
      </c>
      <c r="F107" s="707" t="str">
        <f>IFERROR(INDEX('Produtos Selecionados'!$G:$G,MATCH($E107,'Produtos Selecionados'!$E:$E,0)),"-")</f>
        <v>MFO</v>
      </c>
      <c r="G107" s="707" t="str">
        <f>IFERROR(INDEX('Produtos Selecionados'!$H:$H,MATCH($E107,'Produtos Selecionados'!$E:$E,0)),"-")</f>
        <v>Sim</v>
      </c>
      <c r="H107" s="707">
        <f>IFERROR(INDEX('Produtos Selecionados'!$O:$O,MATCH($E107,'Produtos Selecionados'!$E:$E,0)),"-")</f>
        <v>3.5999999999999995E-3</v>
      </c>
      <c r="I107" s="708" t="str">
        <f>IFERROR(INDEX('Produtos Selecionados'!$L:$L,MATCH($E107,'Produtos Selecionados'!$E:$E,0)),"-")</f>
        <v>BRL</v>
      </c>
      <c r="J107" s="708">
        <f>IFERROR(INDEX('Produtos Selecionados'!$M:$M,MATCH($E107,'Produtos Selecionados'!$E:$E,0)),"-")</f>
        <v>32</v>
      </c>
      <c r="K107" s="263"/>
      <c r="L107" s="277" t="str">
        <f>IF(K107="","", K107*K$105)</f>
        <v/>
      </c>
      <c r="M107" s="263">
        <v>0.5</v>
      </c>
      <c r="N107" s="277">
        <f>IF(M107="","", M107*M$105)</f>
        <v>1.2500000000000001E-2</v>
      </c>
      <c r="O107" s="263">
        <v>0.5</v>
      </c>
      <c r="P107" s="277">
        <f>IF(O107="","", O107*O$105)</f>
        <v>1.7500000000000002E-2</v>
      </c>
      <c r="Q107" s="263">
        <v>0.5</v>
      </c>
      <c r="R107" s="277">
        <f>IF(Q107="","", Q107*Q$105)</f>
        <v>3.5000000000000003E-2</v>
      </c>
      <c r="S107" s="263">
        <v>0.25</v>
      </c>
      <c r="T107" s="277">
        <f>IF(S107="","", S107*S$105)</f>
        <v>0.03</v>
      </c>
    </row>
    <row r="108" spans="2:22" s="278" customFormat="1" ht="15">
      <c r="B108" s="261"/>
      <c r="C108" s="261"/>
      <c r="D108" s="261"/>
      <c r="E108" s="267" t="s">
        <v>943</v>
      </c>
      <c r="F108" s="707" t="str">
        <f>IFERROR(INDEX('Produtos Selecionados'!$G:$G,MATCH($E108,'Produtos Selecionados'!$E:$E,0)),"-")</f>
        <v>-</v>
      </c>
      <c r="G108" s="707" t="str">
        <f>IFERROR(INDEX('Produtos Selecionados'!$H:$H,MATCH($E108,'Produtos Selecionados'!$E:$E,0)),"-")</f>
        <v>Sim</v>
      </c>
      <c r="H108" s="707">
        <f>IFERROR(INDEX('Produtos Selecionados'!$O:$O,MATCH($E108,'Produtos Selecionados'!$E:$E,0)),"-")</f>
        <v>4.0000000000000001E-3</v>
      </c>
      <c r="I108" s="708" t="str">
        <f>IFERROR(INDEX('Produtos Selecionados'!$L:$L,MATCH($E108,'Produtos Selecionados'!$E:$E,0)),"-")</f>
        <v>BRL</v>
      </c>
      <c r="J108" s="708">
        <f>IFERROR(INDEX('Produtos Selecionados'!$M:$M,MATCH($E108,'Produtos Selecionados'!$E:$E,0)),"-")</f>
        <v>10</v>
      </c>
      <c r="K108" s="263"/>
      <c r="L108" s="277" t="str">
        <f>IF(K108="","", K108*K$105)</f>
        <v/>
      </c>
      <c r="M108" s="263"/>
      <c r="N108" s="277" t="str">
        <f>IF(M108="","", M108*M$105)</f>
        <v/>
      </c>
      <c r="O108" s="263"/>
      <c r="P108" s="277" t="str">
        <f>IF(O108="","", O108*O$105)</f>
        <v/>
      </c>
      <c r="Q108" s="263"/>
      <c r="R108" s="277" t="str">
        <f>IF(Q108="","", Q108*Q$105)</f>
        <v/>
      </c>
      <c r="S108" s="263">
        <v>0.25</v>
      </c>
      <c r="T108" s="277">
        <f>IF(S108="","", S108*S$105)</f>
        <v>0.03</v>
      </c>
    </row>
    <row r="109" spans="2:22" s="278" customFormat="1" ht="15">
      <c r="B109" s="261"/>
      <c r="C109" s="261"/>
      <c r="D109" s="261"/>
      <c r="E109" s="267" t="s">
        <v>1509</v>
      </c>
      <c r="F109" s="707" t="str">
        <f>IFERROR(INDEX('Produtos Selecionados'!$G:$G,MATCH($E109,'Produtos Selecionados'!$E:$E,0)),"-")</f>
        <v>-</v>
      </c>
      <c r="G109" s="707" t="str">
        <f>IFERROR(INDEX('Produtos Selecionados'!$H:$H,MATCH($E109,'Produtos Selecionados'!$E:$E,0)),"-")</f>
        <v>-</v>
      </c>
      <c r="H109" s="707" t="str">
        <f>IFERROR(INDEX('Produtos Selecionados'!$O:$O,MATCH($E109,'Produtos Selecionados'!$E:$E,0)),"-")</f>
        <v>-</v>
      </c>
      <c r="I109" s="708" t="str">
        <f>IFERROR(INDEX('Produtos Selecionados'!$L:$L,MATCH($E109,'Produtos Selecionados'!$E:$E,0)),"-")</f>
        <v>-</v>
      </c>
      <c r="J109" s="708" t="str">
        <f>IFERROR(INDEX('Produtos Selecionados'!$M:$M,MATCH($E109,'Produtos Selecionados'!$E:$E,0)),"-")</f>
        <v>-</v>
      </c>
      <c r="K109" s="263"/>
      <c r="L109" s="277" t="str">
        <f>IF(K109="","", K109*K$105)</f>
        <v/>
      </c>
      <c r="M109" s="263"/>
      <c r="N109" s="277" t="str">
        <f>IF(M109="","", M109*M$105)</f>
        <v/>
      </c>
      <c r="O109" s="263"/>
      <c r="P109" s="277" t="str">
        <f>IF(O109="","", O109*O$105)</f>
        <v/>
      </c>
      <c r="Q109" s="263"/>
      <c r="R109" s="277" t="str">
        <f>IF(Q109="","", Q109*Q$105)</f>
        <v/>
      </c>
      <c r="S109" s="263">
        <v>0.25</v>
      </c>
      <c r="T109" s="277">
        <f>IF(S109="","", S109*S$105)</f>
        <v>0.03</v>
      </c>
    </row>
    <row r="110" spans="2:22" s="278" customFormat="1" ht="5.25" customHeight="1">
      <c r="B110" s="261"/>
      <c r="C110" s="261"/>
      <c r="D110" s="261"/>
      <c r="E110" s="193"/>
      <c r="F110" s="709" t="str">
        <f>IFERROR(INDEX('Produtos Selecionados'!$M:$M,MATCH(A110,'Produtos Selecionados'!$E:$E,0)),"-")</f>
        <v>-</v>
      </c>
      <c r="G110" s="709" t="str">
        <f>IFERROR(INDEX('Produtos Selecionados'!$M:$M,MATCH(B110,'Produtos Selecionados'!$E:$E,0)),"-")</f>
        <v>-</v>
      </c>
      <c r="H110" s="709" t="str">
        <f>IFERROR(INDEX('Produtos Selecionados'!$M:$M,MATCH(C110,'Produtos Selecionados'!$E:$E,0)),"-")</f>
        <v>-</v>
      </c>
      <c r="I110" s="709" t="str">
        <f>IFERROR(INDEX('Produtos Selecionados'!$M:$M,MATCH(D110,'Produtos Selecionados'!$E:$E,0)),"-")</f>
        <v>-</v>
      </c>
      <c r="J110" s="709" t="str">
        <f>IFERROR(INDEX('Produtos Selecionados'!$M:$M,MATCH(E110,'Produtos Selecionados'!$E:$E,0)),"-")</f>
        <v>-</v>
      </c>
      <c r="K110" s="279"/>
      <c r="L110" s="280" t="str">
        <f>IF(K110="","", K110*K$105)</f>
        <v/>
      </c>
      <c r="M110" s="279"/>
      <c r="N110" s="280" t="str">
        <f>IF(M110="","", M110*M$105)</f>
        <v/>
      </c>
      <c r="O110" s="279"/>
      <c r="P110" s="280" t="str">
        <f>IF(O110="","", O110*O$105)</f>
        <v/>
      </c>
      <c r="Q110" s="279"/>
      <c r="R110" s="280" t="str">
        <f>IF(Q110="","", Q110*Q$105)</f>
        <v/>
      </c>
      <c r="S110" s="279"/>
      <c r="T110" s="280" t="str">
        <f>IF(S110="","", S110*S$105)</f>
        <v/>
      </c>
    </row>
    <row r="111" spans="2:22" s="181" customFormat="1" ht="15">
      <c r="B111" s="264"/>
      <c r="C111" s="264"/>
      <c r="D111" s="264" t="s">
        <v>19</v>
      </c>
      <c r="E111" s="186" t="s">
        <v>31</v>
      </c>
      <c r="F111" s="187"/>
      <c r="G111" s="187"/>
      <c r="H111" s="187"/>
      <c r="I111" s="187"/>
      <c r="J111" s="187"/>
      <c r="K111" s="268">
        <v>0</v>
      </c>
      <c r="L111" s="238">
        <f>SUM(L112:L114)</f>
        <v>0</v>
      </c>
      <c r="M111" s="268">
        <v>0</v>
      </c>
      <c r="N111" s="238">
        <f>SUM(N112:N114)</f>
        <v>0</v>
      </c>
      <c r="O111" s="268">
        <v>0</v>
      </c>
      <c r="P111" s="238">
        <f>SUM(P112:P114)</f>
        <v>0</v>
      </c>
      <c r="Q111" s="268">
        <v>0</v>
      </c>
      <c r="R111" s="238">
        <f>SUM(R112:R114)</f>
        <v>0</v>
      </c>
      <c r="S111" s="268">
        <v>0</v>
      </c>
      <c r="T111" s="238">
        <f>SUM(T112:T114)</f>
        <v>0</v>
      </c>
      <c r="V111" s="185"/>
    </row>
    <row r="112" spans="2:22" s="278" customFormat="1" ht="15">
      <c r="B112" s="261"/>
      <c r="C112" s="261"/>
      <c r="D112" s="261"/>
      <c r="E112" s="267"/>
      <c r="F112" s="707" t="str">
        <f>IFERROR(INDEX('Produtos Selecionados'!$G:$G,MATCH($E112,'Produtos Selecionados'!$E:$E,0)),"-")</f>
        <v>-</v>
      </c>
      <c r="G112" s="707" t="str">
        <f>IFERROR(INDEX('Produtos Selecionados'!$H:$H,MATCH($E112,'Produtos Selecionados'!$E:$E,0)),"-")</f>
        <v>-</v>
      </c>
      <c r="H112" s="707" t="str">
        <f>IFERROR(INDEX('Produtos Selecionados'!$O:$O,MATCH($E112,'Produtos Selecionados'!$E:$E,0)),"-")</f>
        <v>-</v>
      </c>
      <c r="I112" s="708" t="str">
        <f>IFERROR(INDEX('Produtos Selecionados'!$L:$L,MATCH($E112,'Produtos Selecionados'!$E:$E,0)),"-")</f>
        <v>-</v>
      </c>
      <c r="J112" s="708" t="str">
        <f>IFERROR(INDEX('Produtos Selecionados'!$M:$M,MATCH($E112,'Produtos Selecionados'!$E:$E,0)),"-")</f>
        <v>-</v>
      </c>
      <c r="K112" s="263"/>
      <c r="L112" s="277" t="str">
        <f>IF(K112="","", K112*K$111)</f>
        <v/>
      </c>
      <c r="M112" s="263"/>
      <c r="N112" s="277" t="str">
        <f>IF(M112="","", M112*M$111)</f>
        <v/>
      </c>
      <c r="O112" s="263"/>
      <c r="P112" s="277" t="str">
        <f>IF(O112="","", O112*O$111)</f>
        <v/>
      </c>
      <c r="Q112" s="263"/>
      <c r="R112" s="277" t="str">
        <f>IF(Q112="","", Q112*Q$111)</f>
        <v/>
      </c>
      <c r="S112" s="263"/>
      <c r="T112" s="277" t="str">
        <f>IF(S112="","", S112*S$111)</f>
        <v/>
      </c>
    </row>
    <row r="113" spans="2:22" s="278" customFormat="1" ht="15">
      <c r="B113" s="261"/>
      <c r="C113" s="261"/>
      <c r="D113" s="261"/>
      <c r="E113" s="267"/>
      <c r="F113" s="707" t="str">
        <f>IFERROR(INDEX('Produtos Selecionados'!$G:$G,MATCH($E113,'Produtos Selecionados'!$E:$E,0)),"-")</f>
        <v>-</v>
      </c>
      <c r="G113" s="707" t="str">
        <f>IFERROR(INDEX('Produtos Selecionados'!$H:$H,MATCH($E113,'Produtos Selecionados'!$E:$E,0)),"-")</f>
        <v>-</v>
      </c>
      <c r="H113" s="707" t="str">
        <f>IFERROR(INDEX('Produtos Selecionados'!$O:$O,MATCH($E113,'Produtos Selecionados'!$E:$E,0)),"-")</f>
        <v>-</v>
      </c>
      <c r="I113" s="708" t="str">
        <f>IFERROR(INDEX('Produtos Selecionados'!$L:$L,MATCH($E113,'Produtos Selecionados'!$E:$E,0)),"-")</f>
        <v>-</v>
      </c>
      <c r="J113" s="708" t="str">
        <f>IFERROR(INDEX('Produtos Selecionados'!$M:$M,MATCH($E113,'Produtos Selecionados'!$E:$E,0)),"-")</f>
        <v>-</v>
      </c>
      <c r="K113" s="263"/>
      <c r="L113" s="277" t="str">
        <f>IF(K113="","", K113*K$111)</f>
        <v/>
      </c>
      <c r="M113" s="263"/>
      <c r="N113" s="277" t="str">
        <f>IF(M113="","", M113*M$111)</f>
        <v/>
      </c>
      <c r="O113" s="263"/>
      <c r="P113" s="277" t="str">
        <f>IF(O113="","", O113*O$111)</f>
        <v/>
      </c>
      <c r="Q113" s="263"/>
      <c r="R113" s="277" t="str">
        <f>IF(Q113="","", Q113*Q$111)</f>
        <v/>
      </c>
      <c r="S113" s="263"/>
      <c r="T113" s="277" t="str">
        <f>IF(S113="","", S113*S$111)</f>
        <v/>
      </c>
    </row>
    <row r="114" spans="2:22" s="181" customFormat="1" ht="8.25" customHeight="1">
      <c r="B114" s="264"/>
      <c r="C114" s="264"/>
      <c r="D114" s="264"/>
      <c r="E114" s="204"/>
      <c r="F114" s="218"/>
      <c r="G114" s="218"/>
      <c r="H114" s="218"/>
      <c r="I114" s="218"/>
      <c r="J114" s="218"/>
      <c r="K114" s="279"/>
      <c r="L114" s="280" t="str">
        <f>IF(K114="","", K114*K$11)</f>
        <v/>
      </c>
      <c r="M114" s="263"/>
      <c r="N114" s="280" t="str">
        <f>IF(M114="","", M114*M$11)</f>
        <v/>
      </c>
      <c r="O114" s="279"/>
      <c r="P114" s="280" t="str">
        <f>IF(O114="","", O114*O$11)</f>
        <v/>
      </c>
      <c r="Q114" s="279"/>
      <c r="R114" s="280" t="str">
        <f>IF(Q114="","", Q114*Q$11)</f>
        <v/>
      </c>
      <c r="S114" s="279"/>
      <c r="T114" s="280" t="str">
        <f>IF(S114="","", S114*S$11)</f>
        <v/>
      </c>
      <c r="V114" s="274"/>
    </row>
    <row r="115" spans="2:22" s="181" customFormat="1" ht="15">
      <c r="B115" s="264"/>
      <c r="C115" s="264" t="s">
        <v>19</v>
      </c>
      <c r="D115" s="264" t="s">
        <v>19</v>
      </c>
      <c r="E115" s="183" t="s">
        <v>924</v>
      </c>
      <c r="F115" s="184"/>
      <c r="G115" s="184"/>
      <c r="H115" s="184"/>
      <c r="I115" s="184"/>
      <c r="J115" s="184"/>
      <c r="K115" s="266">
        <f ca="1">OFFSET('Asset Allocation'!$B$9, MATCH($E115,OFFSET('Asset Allocation'!$B$9,,,COUNTA('Asset Allocation'!$B:$B)-COUNTA('Asset Allocation'!$B$1:$B$9)),0)-1, MATCH(K$5,'Asset Allocation'!$D$5:$M$5,0)+2)</f>
        <v>0</v>
      </c>
      <c r="L115" s="275">
        <f>L117+L121+L125+L129</f>
        <v>0</v>
      </c>
      <c r="M115" s="266">
        <f ca="1">OFFSET('Asset Allocation'!$B$9, MATCH($E115,OFFSET('Asset Allocation'!$B$9,,,COUNTA('Asset Allocation'!$B:$B)-COUNTA('Asset Allocation'!$B$1:$B$9)),0)-1, MATCH(M$5,'Asset Allocation'!$D$5:$M$5,0)+2)</f>
        <v>5.0000000000000001E-3</v>
      </c>
      <c r="N115" s="275">
        <f ca="1">N117+N121+N125+N129</f>
        <v>5.0000000000000001E-3</v>
      </c>
      <c r="O115" s="266">
        <f ca="1">OFFSET('Asset Allocation'!$B$9, MATCH($E115,OFFSET('Asset Allocation'!$B$9,,,COUNTA('Asset Allocation'!$B:$B)-COUNTA('Asset Allocation'!$B$1:$B$9)),0)-1, MATCH(O$5,'Asset Allocation'!$D$5:$M$5,0)+2)</f>
        <v>1.4999999999999999E-2</v>
      </c>
      <c r="P115" s="275">
        <f ca="1">P117+P121+P125+P129</f>
        <v>1.4999999999999999E-2</v>
      </c>
      <c r="Q115" s="266">
        <f ca="1">OFFSET('Asset Allocation'!$B$9, MATCH($E115,OFFSET('Asset Allocation'!$B$9,,,COUNTA('Asset Allocation'!$B:$B)-COUNTA('Asset Allocation'!$B$1:$B$9)),0)-1, MATCH(Q$5,'Asset Allocation'!$D$5:$M$5,0)+2)</f>
        <v>0.02</v>
      </c>
      <c r="R115" s="275">
        <f ca="1">R117+R121+R125+R129</f>
        <v>0.02</v>
      </c>
      <c r="S115" s="266">
        <f ca="1">OFFSET('Asset Allocation'!$B$9, MATCH($E115,OFFSET('Asset Allocation'!$B$9,,,COUNTA('Asset Allocation'!$B:$B)-COUNTA('Asset Allocation'!$B$1:$B$9)),0)-1, MATCH(S$5,'Asset Allocation'!$D$5:$M$5,0)+2)</f>
        <v>4.4999999999999998E-2</v>
      </c>
      <c r="T115" s="276">
        <f ca="1">T117+T121+T125+T129</f>
        <v>4.4999999999999998E-2</v>
      </c>
      <c r="V115" s="185"/>
    </row>
    <row r="116" spans="2:22" s="181" customFormat="1" ht="3" customHeight="1">
      <c r="B116" s="264"/>
      <c r="C116" s="264"/>
      <c r="D116" s="264"/>
      <c r="F116" s="218"/>
      <c r="G116" s="218"/>
      <c r="H116" s="218"/>
      <c r="I116" s="218"/>
      <c r="J116" s="218"/>
      <c r="K116" s="272"/>
      <c r="L116" s="273"/>
      <c r="M116" s="272"/>
      <c r="N116" s="273"/>
      <c r="O116" s="272"/>
      <c r="P116" s="273"/>
      <c r="Q116" s="272"/>
      <c r="R116" s="273"/>
      <c r="S116" s="272"/>
      <c r="T116" s="273"/>
      <c r="V116" s="185"/>
    </row>
    <row r="117" spans="2:22" s="181" customFormat="1" ht="15">
      <c r="B117" s="264"/>
      <c r="C117" s="264"/>
      <c r="D117" s="264" t="s">
        <v>19</v>
      </c>
      <c r="E117" s="186" t="s">
        <v>905</v>
      </c>
      <c r="F117" s="187"/>
      <c r="G117" s="187"/>
      <c r="H117" s="187"/>
      <c r="I117" s="187"/>
      <c r="J117" s="187"/>
      <c r="K117" s="265">
        <f ca="1">OFFSET('Asset Allocation'!$B$9, MATCH($E117,OFFSET('Asset Allocation'!$B$9,,,COUNTA('Asset Allocation'!$B:$B)-COUNTA('Asset Allocation'!$B$1:$B$9)),0)-1, MATCH(K$5,'Asset Allocation'!$D$5:$M$5,0)+2)</f>
        <v>0</v>
      </c>
      <c r="L117" s="238">
        <f>SUM(L118:L120)</f>
        <v>0</v>
      </c>
      <c r="M117" s="265">
        <f ca="1">OFFSET('Asset Allocation'!$B$9, MATCH($E117,OFFSET('Asset Allocation'!$B$9,,,COUNTA('Asset Allocation'!$B:$B)-COUNTA('Asset Allocation'!$B$1:$B$9)),0)-1, MATCH(M$5,'Asset Allocation'!$D$5:$M$5,0)+2)</f>
        <v>5.0000000000000001E-3</v>
      </c>
      <c r="N117" s="238">
        <f ca="1">SUM(N118:N120)</f>
        <v>5.0000000000000001E-3</v>
      </c>
      <c r="O117" s="265">
        <f ca="1">OFFSET('Asset Allocation'!$B$9, MATCH($E117,OFFSET('Asset Allocation'!$B$9,,,COUNTA('Asset Allocation'!$B:$B)-COUNTA('Asset Allocation'!$B$1:$B$9)),0)-1, MATCH(O$5,'Asset Allocation'!$D$5:$M$5,0)+2)</f>
        <v>1.4999999999999999E-2</v>
      </c>
      <c r="P117" s="238">
        <f ca="1">SUM(P118:P120)</f>
        <v>1.4999999999999999E-2</v>
      </c>
      <c r="Q117" s="265">
        <f ca="1">OFFSET('Asset Allocation'!$B$9, MATCH($E117,OFFSET('Asset Allocation'!$B$9,,,COUNTA('Asset Allocation'!$B:$B)-COUNTA('Asset Allocation'!$B$1:$B$9)),0)-1, MATCH(Q$5,'Asset Allocation'!$D$5:$M$5,0)+2)</f>
        <v>0.02</v>
      </c>
      <c r="R117" s="238">
        <f ca="1">SUM(R118:R120)</f>
        <v>0.02</v>
      </c>
      <c r="S117" s="265">
        <f ca="1">OFFSET('Asset Allocation'!$B$9, MATCH($E117,OFFSET('Asset Allocation'!$B$9,,,COUNTA('Asset Allocation'!$B:$B)-COUNTA('Asset Allocation'!$B$1:$B$9)),0)-1, MATCH(S$5,'Asset Allocation'!$D$5:$M$5,0)+2)</f>
        <v>4.4999999999999998E-2</v>
      </c>
      <c r="T117" s="238">
        <f ca="1">SUM(T118:T120)</f>
        <v>4.4999999999999998E-2</v>
      </c>
      <c r="V117" s="185"/>
    </row>
    <row r="118" spans="2:22" s="278" customFormat="1" ht="15">
      <c r="B118" s="261"/>
      <c r="C118" s="261"/>
      <c r="D118" s="261"/>
      <c r="E118" s="267" t="s">
        <v>708</v>
      </c>
      <c r="F118" s="707" t="str">
        <f>IFERROR(INDEX('Produtos Selecionados'!$G:$G,MATCH($E118,'Produtos Selecionados'!$E:$E,0)),"-")</f>
        <v>MFO</v>
      </c>
      <c r="G118" s="707" t="str">
        <f>IFERROR(INDEX('Produtos Selecionados'!$H:$H,MATCH($E118,'Produtos Selecionados'!$E:$E,0)),"-")</f>
        <v>Sim</v>
      </c>
      <c r="H118" s="707">
        <f>IFERROR(INDEX('Produtos Selecionados'!$O:$O,MATCH($E118,'Produtos Selecionados'!$E:$E,0)),"-")</f>
        <v>2.6666666666666666E-3</v>
      </c>
      <c r="I118" s="708" t="str">
        <f>IFERROR(INDEX('Produtos Selecionados'!$L:$L,MATCH($E118,'Produtos Selecionados'!$E:$E,0)),"-")</f>
        <v>USD</v>
      </c>
      <c r="J118" s="708">
        <f>IFERROR(INDEX('Produtos Selecionados'!$M:$M,MATCH($E118,'Produtos Selecionados'!$E:$E,0)),"-")</f>
        <v>1</v>
      </c>
      <c r="K118" s="263"/>
      <c r="L118" s="277" t="str">
        <f>IF(K118="","", K118*K$117)</f>
        <v/>
      </c>
      <c r="M118" s="263">
        <v>1</v>
      </c>
      <c r="N118" s="277">
        <f ca="1">IF(M118="","", M118*M$117)</f>
        <v>5.0000000000000001E-3</v>
      </c>
      <c r="O118" s="263">
        <v>1</v>
      </c>
      <c r="P118" s="277">
        <f ca="1">IF(O118="","", O118*O$117)</f>
        <v>1.4999999999999999E-2</v>
      </c>
      <c r="Q118" s="263">
        <v>1</v>
      </c>
      <c r="R118" s="277">
        <f ca="1">IF(Q118="","", Q118*Q$117)</f>
        <v>0.02</v>
      </c>
      <c r="S118" s="263">
        <v>1</v>
      </c>
      <c r="T118" s="277">
        <f ca="1">IF(S118="","", S118*S$117)</f>
        <v>4.4999999999999998E-2</v>
      </c>
    </row>
    <row r="119" spans="2:22" s="278" customFormat="1" ht="15">
      <c r="B119" s="261"/>
      <c r="C119" s="261"/>
      <c r="D119" s="261"/>
      <c r="E119" s="267" t="s">
        <v>736</v>
      </c>
      <c r="F119" s="707" t="str">
        <f>IFERROR(INDEX('Produtos Selecionados'!$G:$G,MATCH($E119,'Produtos Selecionados'!$E:$E,0)),"-")</f>
        <v>-</v>
      </c>
      <c r="G119" s="707" t="str">
        <f>IFERROR(INDEX('Produtos Selecionados'!$H:$H,MATCH($E119,'Produtos Selecionados'!$E:$E,0)),"-")</f>
        <v>Sim</v>
      </c>
      <c r="H119" s="707">
        <f>IFERROR(INDEX('Produtos Selecionados'!$O:$O,MATCH($E119,'Produtos Selecionados'!$E:$E,0)),"-")</f>
        <v>2.5000000000000001E-3</v>
      </c>
      <c r="I119" s="708" t="str">
        <f>IFERROR(INDEX('Produtos Selecionados'!$L:$L,MATCH($E119,'Produtos Selecionados'!$E:$E,0)),"-")</f>
        <v>USD</v>
      </c>
      <c r="J119" s="708">
        <f>IFERROR(INDEX('Produtos Selecionados'!$M:$M,MATCH($E119,'Produtos Selecionados'!$E:$E,0)),"-")</f>
        <v>2</v>
      </c>
      <c r="K119" s="263"/>
      <c r="L119" s="277" t="str">
        <f>IF(K119="","", K119*K$117)</f>
        <v/>
      </c>
      <c r="M119" s="263"/>
      <c r="N119" s="277" t="str">
        <f>IF(M119="","", M119*M$117)</f>
        <v/>
      </c>
      <c r="O119" s="263"/>
      <c r="P119" s="277" t="str">
        <f>IF(O119="","", O119*O$117)</f>
        <v/>
      </c>
      <c r="Q119" s="263"/>
      <c r="R119" s="277" t="str">
        <f>IF(Q119="","", Q119*Q$117)</f>
        <v/>
      </c>
      <c r="S119" s="263"/>
      <c r="T119" s="277" t="str">
        <f>IF(S119="","", S119*S$117)</f>
        <v/>
      </c>
    </row>
    <row r="120" spans="2:22" s="278" customFormat="1" ht="5.25" customHeight="1">
      <c r="B120" s="261"/>
      <c r="C120" s="261"/>
      <c r="D120" s="261"/>
      <c r="E120" s="193"/>
      <c r="F120" s="709" t="str">
        <f>IFERROR(INDEX('Produtos Selecionados'!$M:$M,MATCH(A120,'Produtos Selecionados'!$E:$E,0)),"-")</f>
        <v>-</v>
      </c>
      <c r="G120" s="709" t="str">
        <f>IFERROR(INDEX('Produtos Selecionados'!$M:$M,MATCH(B120,'Produtos Selecionados'!$E:$E,0)),"-")</f>
        <v>-</v>
      </c>
      <c r="H120" s="709" t="str">
        <f>IFERROR(INDEX('Produtos Selecionados'!$M:$M,MATCH(C120,'Produtos Selecionados'!$E:$E,0)),"-")</f>
        <v>-</v>
      </c>
      <c r="I120" s="709" t="str">
        <f>IFERROR(INDEX('Produtos Selecionados'!$M:$M,MATCH(D120,'Produtos Selecionados'!$E:$E,0)),"-")</f>
        <v>-</v>
      </c>
      <c r="J120" s="709" t="str">
        <f>IFERROR(INDEX('Produtos Selecionados'!$M:$M,MATCH(E120,'Produtos Selecionados'!$E:$E,0)),"-")</f>
        <v>-</v>
      </c>
      <c r="K120" s="279"/>
      <c r="L120" s="280" t="str">
        <f>IF(K120="","", K120*K$117)</f>
        <v/>
      </c>
      <c r="M120" s="279"/>
      <c r="N120" s="280" t="str">
        <f>IF(M120="","", M120*M$117)</f>
        <v/>
      </c>
      <c r="O120" s="279"/>
      <c r="P120" s="280" t="str">
        <f>IF(O120="","", O120*O$117)</f>
        <v/>
      </c>
      <c r="Q120" s="279"/>
      <c r="R120" s="280" t="str">
        <f>IF(Q120="","", Q120*Q$117)</f>
        <v/>
      </c>
      <c r="S120" s="279"/>
      <c r="T120" s="280" t="str">
        <f>IF(S120="","", S120*S$117)</f>
        <v/>
      </c>
    </row>
    <row r="121" spans="2:22" s="181" customFormat="1" ht="15">
      <c r="B121" s="264"/>
      <c r="C121" s="264"/>
      <c r="D121" s="264" t="s">
        <v>19</v>
      </c>
      <c r="E121" s="186" t="s">
        <v>908</v>
      </c>
      <c r="F121" s="187"/>
      <c r="G121" s="187"/>
      <c r="H121" s="187"/>
      <c r="I121" s="187"/>
      <c r="J121" s="187"/>
      <c r="K121" s="265">
        <f ca="1">OFFSET('Asset Allocation'!$B$9, MATCH($E121,OFFSET('Asset Allocation'!$B$9,,,COUNTA('Asset Allocation'!$B:$B)-COUNTA('Asset Allocation'!$B$1:$B$9)),0)-1, MATCH(K$5,'Asset Allocation'!$D$5:$M$5,0)+2)</f>
        <v>0</v>
      </c>
      <c r="L121" s="238">
        <f>SUM(L122:L124)</f>
        <v>0</v>
      </c>
      <c r="M121" s="265">
        <f ca="1">OFFSET('Asset Allocation'!$B$9, MATCH($E121,OFFSET('Asset Allocation'!$B$9,,,COUNTA('Asset Allocation'!$B:$B)-COUNTA('Asset Allocation'!$B$1:$B$9)),0)-1, MATCH(M$5,'Asset Allocation'!$D$5:$M$5,0)+2)</f>
        <v>0</v>
      </c>
      <c r="N121" s="238">
        <f>SUM(N122:N124)</f>
        <v>0</v>
      </c>
      <c r="O121" s="265">
        <f ca="1">OFFSET('Asset Allocation'!$B$9, MATCH($E121,OFFSET('Asset Allocation'!$B$9,,,COUNTA('Asset Allocation'!$B:$B)-COUNTA('Asset Allocation'!$B$1:$B$9)),0)-1, MATCH(O$5,'Asset Allocation'!$D$5:$M$5,0)+2)</f>
        <v>0</v>
      </c>
      <c r="P121" s="238">
        <f>SUM(P122:P124)</f>
        <v>0</v>
      </c>
      <c r="Q121" s="265">
        <f ca="1">OFFSET('Asset Allocation'!$B$9, MATCH($E121,OFFSET('Asset Allocation'!$B$9,,,COUNTA('Asset Allocation'!$B:$B)-COUNTA('Asset Allocation'!$B$1:$B$9)),0)-1, MATCH(Q$5,'Asset Allocation'!$D$5:$M$5,0)+2)</f>
        <v>0</v>
      </c>
      <c r="R121" s="238">
        <f>SUM(R122:R124)</f>
        <v>0</v>
      </c>
      <c r="S121" s="265">
        <f ca="1">OFFSET('Asset Allocation'!$B$9, MATCH($E121,OFFSET('Asset Allocation'!$B$9,,,COUNTA('Asset Allocation'!$B:$B)-COUNTA('Asset Allocation'!$B$1:$B$9)),0)-1, MATCH(S$5,'Asset Allocation'!$D$5:$M$5,0)+2)</f>
        <v>0</v>
      </c>
      <c r="T121" s="238">
        <f>SUM(T122:T124)</f>
        <v>0</v>
      </c>
      <c r="V121" s="185"/>
    </row>
    <row r="122" spans="2:22" s="278" customFormat="1" ht="15">
      <c r="B122" s="261"/>
      <c r="C122" s="261"/>
      <c r="D122" s="261"/>
      <c r="E122" s="267" t="s">
        <v>869</v>
      </c>
      <c r="F122" s="707" t="str">
        <f>IFERROR(INDEX('Produtos Selecionados'!$G:$G,MATCH($E122,'Produtos Selecionados'!$E:$E,0)),"-")</f>
        <v>-</v>
      </c>
      <c r="G122" s="707" t="str">
        <f>IFERROR(INDEX('Produtos Selecionados'!$H:$H,MATCH($E122,'Produtos Selecionados'!$E:$E,0)),"-")</f>
        <v>Sim</v>
      </c>
      <c r="H122" s="707">
        <f>IFERROR(INDEX('Produtos Selecionados'!$O:$O,MATCH($E122,'Produtos Selecionados'!$E:$E,0)),"-")</f>
        <v>8.0000000000000002E-3</v>
      </c>
      <c r="I122" s="708" t="str">
        <f>IFERROR(INDEX('Produtos Selecionados'!$L:$L,MATCH($E122,'Produtos Selecionados'!$E:$E,0)),"-")</f>
        <v>USD</v>
      </c>
      <c r="J122" s="708">
        <f>IFERROR(INDEX('Produtos Selecionados'!$M:$M,MATCH($E122,'Produtos Selecionados'!$E:$E,0)),"-")</f>
        <v>5</v>
      </c>
      <c r="K122" s="263"/>
      <c r="L122" s="277" t="str">
        <f>IF(K122="","", K122*K$121)</f>
        <v/>
      </c>
      <c r="M122" s="263"/>
      <c r="N122" s="277" t="str">
        <f>IF(M122="","", M122*M$121)</f>
        <v/>
      </c>
      <c r="O122" s="263"/>
      <c r="P122" s="277" t="str">
        <f>IF(O122="","", O122*O$121)</f>
        <v/>
      </c>
      <c r="Q122" s="263"/>
      <c r="R122" s="277" t="str">
        <f>IF(Q122="","", Q122*Q$121)</f>
        <v/>
      </c>
      <c r="S122" s="263"/>
      <c r="T122" s="277" t="str">
        <f>IF(S122="","", S122*S$121)</f>
        <v/>
      </c>
    </row>
    <row r="123" spans="2:22" s="278" customFormat="1" ht="15">
      <c r="B123" s="261"/>
      <c r="C123" s="261"/>
      <c r="D123" s="261"/>
      <c r="E123" s="267"/>
      <c r="F123" s="707" t="str">
        <f>IFERROR(INDEX('Produtos Selecionados'!$G:$G,MATCH($E123,'Produtos Selecionados'!$E:$E,0)),"-")</f>
        <v>-</v>
      </c>
      <c r="G123" s="707" t="str">
        <f>IFERROR(INDEX('Produtos Selecionados'!$H:$H,MATCH($E123,'Produtos Selecionados'!$E:$E,0)),"-")</f>
        <v>-</v>
      </c>
      <c r="H123" s="707" t="str">
        <f>IFERROR(INDEX('Produtos Selecionados'!$O:$O,MATCH($E123,'Produtos Selecionados'!$E:$E,0)),"-")</f>
        <v>-</v>
      </c>
      <c r="I123" s="708" t="str">
        <f>IFERROR(INDEX('Produtos Selecionados'!$L:$L,MATCH($E123,'Produtos Selecionados'!$E:$E,0)),"-")</f>
        <v>-</v>
      </c>
      <c r="J123" s="708" t="str">
        <f>IFERROR(INDEX('Produtos Selecionados'!$M:$M,MATCH($E123,'Produtos Selecionados'!$E:$E,0)),"-")</f>
        <v>-</v>
      </c>
      <c r="K123" s="263"/>
      <c r="L123" s="277" t="str">
        <f t="shared" ref="L123:N124" si="37">IF(K123="","", K123*K$121)</f>
        <v/>
      </c>
      <c r="M123" s="263"/>
      <c r="N123" s="277" t="str">
        <f t="shared" si="37"/>
        <v/>
      </c>
      <c r="O123" s="263"/>
      <c r="P123" s="277" t="str">
        <f>IF(O123="","", O123*O$121)</f>
        <v/>
      </c>
      <c r="Q123" s="263"/>
      <c r="R123" s="277" t="str">
        <f>IF(Q123="","", Q123*Q$121)</f>
        <v/>
      </c>
      <c r="S123" s="263"/>
      <c r="T123" s="277" t="str">
        <f>IF(S123="","", S123*S$121)</f>
        <v/>
      </c>
    </row>
    <row r="124" spans="2:22" s="278" customFormat="1" ht="5.25" customHeight="1">
      <c r="B124" s="261"/>
      <c r="C124" s="261"/>
      <c r="D124" s="261"/>
      <c r="E124" s="193"/>
      <c r="F124" s="709" t="str">
        <f>IFERROR(INDEX('Produtos Selecionados'!$M:$M,MATCH(A124,'Produtos Selecionados'!$E:$E,0)),"-")</f>
        <v>-</v>
      </c>
      <c r="G124" s="709" t="str">
        <f>IFERROR(INDEX('Produtos Selecionados'!$M:$M,MATCH(B124,'Produtos Selecionados'!$E:$E,0)),"-")</f>
        <v>-</v>
      </c>
      <c r="H124" s="709" t="str">
        <f>IFERROR(INDEX('Produtos Selecionados'!$M:$M,MATCH(C124,'Produtos Selecionados'!$E:$E,0)),"-")</f>
        <v>-</v>
      </c>
      <c r="I124" s="709" t="str">
        <f>IFERROR(INDEX('Produtos Selecionados'!$M:$M,MATCH(D124,'Produtos Selecionados'!$E:$E,0)),"-")</f>
        <v>-</v>
      </c>
      <c r="J124" s="709" t="str">
        <f>IFERROR(INDEX('Produtos Selecionados'!$M:$M,MATCH(E124,'Produtos Selecionados'!$E:$E,0)),"-")</f>
        <v>-</v>
      </c>
      <c r="K124" s="279"/>
      <c r="L124" s="280" t="str">
        <f t="shared" si="37"/>
        <v/>
      </c>
      <c r="M124" s="279"/>
      <c r="N124" s="280" t="str">
        <f t="shared" si="37"/>
        <v/>
      </c>
      <c r="O124" s="279"/>
      <c r="P124" s="280" t="str">
        <f>IF(O124="","", O124*O$121)</f>
        <v/>
      </c>
      <c r="Q124" s="279"/>
      <c r="R124" s="280" t="str">
        <f>IF(Q124="","", Q124*Q$121)</f>
        <v/>
      </c>
      <c r="S124" s="279"/>
      <c r="T124" s="280" t="str">
        <f>IF(S124="","", S124*S$121)</f>
        <v/>
      </c>
    </row>
    <row r="125" spans="2:22" s="181" customFormat="1" ht="15">
      <c r="B125" s="264"/>
      <c r="C125" s="264"/>
      <c r="D125" s="264" t="s">
        <v>19</v>
      </c>
      <c r="E125" s="186" t="s">
        <v>909</v>
      </c>
      <c r="F125" s="187"/>
      <c r="G125" s="187"/>
      <c r="H125" s="187"/>
      <c r="I125" s="187"/>
      <c r="J125" s="187"/>
      <c r="K125" s="265">
        <f ca="1">OFFSET('Asset Allocation'!$B$9, MATCH($E125,OFFSET('Asset Allocation'!$B$9,,,COUNTA('Asset Allocation'!$B:$B)-COUNTA('Asset Allocation'!$B$1:$B$9)),0)-1, MATCH(K$5,'Asset Allocation'!$D$5:$M$5,0)+2)</f>
        <v>0</v>
      </c>
      <c r="L125" s="238">
        <f>SUM(L126:L128)</f>
        <v>0</v>
      </c>
      <c r="M125" s="265">
        <f ca="1">OFFSET('Asset Allocation'!$B$9, MATCH($E125,OFFSET('Asset Allocation'!$B$9,,,COUNTA('Asset Allocation'!$B:$B)-COUNTA('Asset Allocation'!$B$1:$B$9)),0)-1, MATCH(M$5,'Asset Allocation'!$D$5:$M$5,0)+2)</f>
        <v>0</v>
      </c>
      <c r="N125" s="238">
        <f>SUM(N126:N128)</f>
        <v>0</v>
      </c>
      <c r="O125" s="265">
        <f ca="1">OFFSET('Asset Allocation'!$B$9, MATCH($E125,OFFSET('Asset Allocation'!$B$9,,,COUNTA('Asset Allocation'!$B:$B)-COUNTA('Asset Allocation'!$B$1:$B$9)),0)-1, MATCH(O$5,'Asset Allocation'!$D$5:$M$5,0)+2)</f>
        <v>0</v>
      </c>
      <c r="P125" s="238">
        <f>SUM(P126:P128)</f>
        <v>0</v>
      </c>
      <c r="Q125" s="265">
        <f ca="1">OFFSET('Asset Allocation'!$B$9, MATCH($E125,OFFSET('Asset Allocation'!$B$9,,,COUNTA('Asset Allocation'!$B:$B)-COUNTA('Asset Allocation'!$B$1:$B$9)),0)-1, MATCH(Q$5,'Asset Allocation'!$D$5:$M$5,0)+2)</f>
        <v>0</v>
      </c>
      <c r="R125" s="238">
        <f>SUM(R126:R128)</f>
        <v>0</v>
      </c>
      <c r="S125" s="265">
        <f ca="1">OFFSET('Asset Allocation'!$B$9, MATCH($E125,OFFSET('Asset Allocation'!$B$9,,,COUNTA('Asset Allocation'!$B:$B)-COUNTA('Asset Allocation'!$B$1:$B$9)),0)-1, MATCH(S$5,'Asset Allocation'!$D$5:$M$5,0)+2)</f>
        <v>0</v>
      </c>
      <c r="T125" s="238">
        <f>SUM(T126:T128)</f>
        <v>0</v>
      </c>
      <c r="V125" s="185"/>
    </row>
    <row r="126" spans="2:22" s="278" customFormat="1" ht="15">
      <c r="B126" s="261"/>
      <c r="C126" s="261"/>
      <c r="D126" s="261"/>
      <c r="E126" s="267"/>
      <c r="F126" s="707" t="str">
        <f>IFERROR(INDEX('Produtos Selecionados'!$G:$G,MATCH($E126,'Produtos Selecionados'!$E:$E,0)),"-")</f>
        <v>-</v>
      </c>
      <c r="G126" s="707" t="str">
        <f>IFERROR(INDEX('Produtos Selecionados'!$H:$H,MATCH($E126,'Produtos Selecionados'!$E:$E,0)),"-")</f>
        <v>-</v>
      </c>
      <c r="H126" s="707" t="str">
        <f>IFERROR(INDEX('Produtos Selecionados'!$O:$O,MATCH($E126,'Produtos Selecionados'!$E:$E,0)),"-")</f>
        <v>-</v>
      </c>
      <c r="I126" s="708" t="str">
        <f>IFERROR(INDEX('Produtos Selecionados'!$L:$L,MATCH($E126,'Produtos Selecionados'!$E:$E,0)),"-")</f>
        <v>-</v>
      </c>
      <c r="J126" s="708" t="str">
        <f>IFERROR(INDEX('Produtos Selecionados'!$M:$M,MATCH($E126,'Produtos Selecionados'!$E:$E,0)),"-")</f>
        <v>-</v>
      </c>
      <c r="K126" s="263"/>
      <c r="L126" s="277" t="str">
        <f>IF(K126="","", K126*K$125)</f>
        <v/>
      </c>
      <c r="M126" s="263"/>
      <c r="N126" s="277" t="str">
        <f>IF(M126="","", M126*M$125)</f>
        <v/>
      </c>
      <c r="O126" s="263"/>
      <c r="P126" s="277" t="str">
        <f>IF(O126="","", O126*O$125)</f>
        <v/>
      </c>
      <c r="Q126" s="263"/>
      <c r="R126" s="277" t="str">
        <f>IF(Q126="","", Q126*Q$125)</f>
        <v/>
      </c>
      <c r="S126" s="263"/>
      <c r="T126" s="277" t="str">
        <f>IF(S126="","", S126*S$125)</f>
        <v/>
      </c>
    </row>
    <row r="127" spans="2:22" s="278" customFormat="1" ht="15">
      <c r="B127" s="261"/>
      <c r="C127" s="261"/>
      <c r="D127" s="261"/>
      <c r="E127" s="267"/>
      <c r="F127" s="707" t="str">
        <f>IFERROR(INDEX('Produtos Selecionados'!$G:$G,MATCH($E127,'Produtos Selecionados'!$E:$E,0)),"-")</f>
        <v>-</v>
      </c>
      <c r="G127" s="707" t="str">
        <f>IFERROR(INDEX('Produtos Selecionados'!$H:$H,MATCH($E127,'Produtos Selecionados'!$E:$E,0)),"-")</f>
        <v>-</v>
      </c>
      <c r="H127" s="707" t="str">
        <f>IFERROR(INDEX('Produtos Selecionados'!$O:$O,MATCH($E127,'Produtos Selecionados'!$E:$E,0)),"-")</f>
        <v>-</v>
      </c>
      <c r="I127" s="708" t="str">
        <f>IFERROR(INDEX('Produtos Selecionados'!$L:$L,MATCH($E127,'Produtos Selecionados'!$E:$E,0)),"-")</f>
        <v>-</v>
      </c>
      <c r="J127" s="708" t="str">
        <f>IFERROR(INDEX('Produtos Selecionados'!$M:$M,MATCH($E127,'Produtos Selecionados'!$E:$E,0)),"-")</f>
        <v>-</v>
      </c>
      <c r="K127" s="263"/>
      <c r="L127" s="277" t="str">
        <f>IF(K127="","", K127*K$125)</f>
        <v/>
      </c>
      <c r="M127" s="263"/>
      <c r="N127" s="277" t="str">
        <f>IF(M127="","", M127*M$125)</f>
        <v/>
      </c>
      <c r="O127" s="263"/>
      <c r="P127" s="277" t="str">
        <f>IF(O127="","", O127*O$125)</f>
        <v/>
      </c>
      <c r="Q127" s="263"/>
      <c r="R127" s="277" t="str">
        <f>IF(Q127="","", Q127*Q$125)</f>
        <v/>
      </c>
      <c r="S127" s="263"/>
      <c r="T127" s="277" t="str">
        <f>IF(S127="","", S127*S$125)</f>
        <v/>
      </c>
    </row>
    <row r="128" spans="2:22" s="278" customFormat="1" ht="5.25" customHeight="1">
      <c r="B128" s="261"/>
      <c r="C128" s="261"/>
      <c r="D128" s="261"/>
      <c r="E128" s="193"/>
      <c r="F128" s="709" t="str">
        <f>IFERROR(INDEX('Produtos Selecionados'!$M:$M,MATCH(A128,'Produtos Selecionados'!$E:$E,0)),"-")</f>
        <v>-</v>
      </c>
      <c r="G128" s="709" t="str">
        <f>IFERROR(INDEX('Produtos Selecionados'!$M:$M,MATCH(B128,'Produtos Selecionados'!$E:$E,0)),"-")</f>
        <v>-</v>
      </c>
      <c r="H128" s="709" t="str">
        <f>IFERROR(INDEX('Produtos Selecionados'!$M:$M,MATCH(C128,'Produtos Selecionados'!$E:$E,0)),"-")</f>
        <v>-</v>
      </c>
      <c r="I128" s="709" t="str">
        <f>IFERROR(INDEX('Produtos Selecionados'!$M:$M,MATCH(D128,'Produtos Selecionados'!$E:$E,0)),"-")</f>
        <v>-</v>
      </c>
      <c r="J128" s="709" t="str">
        <f>IFERROR(INDEX('Produtos Selecionados'!$M:$M,MATCH(E128,'Produtos Selecionados'!$E:$E,0)),"-")</f>
        <v>-</v>
      </c>
      <c r="K128" s="279"/>
      <c r="L128" s="280" t="str">
        <f>IF(K128="","", K128*K$125)</f>
        <v/>
      </c>
      <c r="M128" s="279"/>
      <c r="N128" s="280" t="str">
        <f>IF(M128="","", M128*M$125)</f>
        <v/>
      </c>
      <c r="O128" s="279"/>
      <c r="P128" s="280" t="str">
        <f>IF(O128="","", O128*O$125)</f>
        <v/>
      </c>
      <c r="Q128" s="279"/>
      <c r="R128" s="280" t="str">
        <f>IF(Q128="","", Q128*Q$125)</f>
        <v/>
      </c>
      <c r="S128" s="279"/>
      <c r="T128" s="280" t="str">
        <f>IF(S128="","", S128*S$125)</f>
        <v/>
      </c>
    </row>
    <row r="129" spans="2:22" s="181" customFormat="1" ht="15">
      <c r="B129" s="264"/>
      <c r="C129" s="264"/>
      <c r="D129" s="264" t="s">
        <v>19</v>
      </c>
      <c r="E129" s="186" t="s">
        <v>907</v>
      </c>
      <c r="F129" s="187"/>
      <c r="G129" s="187"/>
      <c r="H129" s="187"/>
      <c r="I129" s="187"/>
      <c r="J129" s="187"/>
      <c r="K129" s="265">
        <f ca="1">OFFSET('Asset Allocation'!$B$9, MATCH($E129,OFFSET('Asset Allocation'!$B$9,,,COUNTA('Asset Allocation'!$B:$B)-COUNTA('Asset Allocation'!$B$1:$B$9)),0)-1, MATCH(K$5,'Asset Allocation'!$D$5:$M$5,0)+2)</f>
        <v>0</v>
      </c>
      <c r="L129" s="238">
        <f>SUM(L130:L132)</f>
        <v>0</v>
      </c>
      <c r="M129" s="265">
        <f ca="1">OFFSET('Asset Allocation'!$B$9, MATCH($E129,OFFSET('Asset Allocation'!$B$9,,,COUNTA('Asset Allocation'!$B:$B)-COUNTA('Asset Allocation'!$B$1:$B$9)),0)-1, MATCH(M$5,'Asset Allocation'!$D$5:$M$5,0)+2)</f>
        <v>0</v>
      </c>
      <c r="N129" s="238">
        <f>SUM(N130:N132)</f>
        <v>0</v>
      </c>
      <c r="O129" s="265">
        <f ca="1">OFFSET('Asset Allocation'!$B$9, MATCH($E129,OFFSET('Asset Allocation'!$B$9,,,COUNTA('Asset Allocation'!$B:$B)-COUNTA('Asset Allocation'!$B$1:$B$9)),0)-1, MATCH(O$5,'Asset Allocation'!$D$5:$M$5,0)+2)</f>
        <v>0</v>
      </c>
      <c r="P129" s="238">
        <f>SUM(P130:P132)</f>
        <v>0</v>
      </c>
      <c r="Q129" s="265">
        <f ca="1">OFFSET('Asset Allocation'!$B$9, MATCH($E129,OFFSET('Asset Allocation'!$B$9,,,COUNTA('Asset Allocation'!$B:$B)-COUNTA('Asset Allocation'!$B$1:$B$9)),0)-1, MATCH(Q$5,'Asset Allocation'!$D$5:$M$5,0)+2)</f>
        <v>0</v>
      </c>
      <c r="R129" s="238">
        <f>SUM(R130:R132)</f>
        <v>0</v>
      </c>
      <c r="S129" s="265">
        <f ca="1">OFFSET('Asset Allocation'!$B$9, MATCH($E129,OFFSET('Asset Allocation'!$B$9,,,COUNTA('Asset Allocation'!$B:$B)-COUNTA('Asset Allocation'!$B$1:$B$9)),0)-1, MATCH(S$5,'Asset Allocation'!$D$5:$M$5,0)+2)</f>
        <v>0</v>
      </c>
      <c r="T129" s="238">
        <f>SUM(T130:T132)</f>
        <v>0</v>
      </c>
      <c r="V129" s="185"/>
    </row>
    <row r="130" spans="2:22" s="278" customFormat="1" ht="15">
      <c r="B130" s="261"/>
      <c r="C130" s="261"/>
      <c r="D130" s="261"/>
      <c r="E130" s="267"/>
      <c r="F130" s="707" t="str">
        <f>IFERROR(INDEX('Produtos Selecionados'!$G:$G,MATCH($E130,'Produtos Selecionados'!$E:$E,0)),"-")</f>
        <v>-</v>
      </c>
      <c r="G130" s="707" t="str">
        <f>IFERROR(INDEX('Produtos Selecionados'!$H:$H,MATCH($E130,'Produtos Selecionados'!$E:$E,0)),"-")</f>
        <v>-</v>
      </c>
      <c r="H130" s="707" t="str">
        <f>IFERROR(INDEX('Produtos Selecionados'!$O:$O,MATCH($E130,'Produtos Selecionados'!$E:$E,0)),"-")</f>
        <v>-</v>
      </c>
      <c r="I130" s="708" t="str">
        <f>IFERROR(INDEX('Produtos Selecionados'!$L:$L,MATCH($E130,'Produtos Selecionados'!$E:$E,0)),"-")</f>
        <v>-</v>
      </c>
      <c r="J130" s="708" t="str">
        <f>IFERROR(INDEX('Produtos Selecionados'!$M:$M,MATCH($E130,'Produtos Selecionados'!$E:$E,0)),"-")</f>
        <v>-</v>
      </c>
      <c r="K130" s="263"/>
      <c r="L130" s="277" t="str">
        <f>IF(K130="","", K130*K$129)</f>
        <v/>
      </c>
      <c r="M130" s="263"/>
      <c r="N130" s="277" t="str">
        <f>IF(M130="","", M130*M$129)</f>
        <v/>
      </c>
      <c r="O130" s="263"/>
      <c r="P130" s="277" t="str">
        <f>IF(O130="","", O130*O$129)</f>
        <v/>
      </c>
      <c r="Q130" s="263"/>
      <c r="R130" s="277" t="str">
        <f>IF(Q130="","", Q130*Q$129)</f>
        <v/>
      </c>
      <c r="S130" s="263"/>
      <c r="T130" s="277" t="str">
        <f>IF(S130="","", S130*S$129)</f>
        <v/>
      </c>
    </row>
    <row r="131" spans="2:22" s="278" customFormat="1" ht="15">
      <c r="B131" s="261"/>
      <c r="C131" s="261"/>
      <c r="D131" s="261"/>
      <c r="E131" s="267"/>
      <c r="F131" s="707" t="str">
        <f>IFERROR(INDEX('Produtos Selecionados'!$G:$G,MATCH($E131,'Produtos Selecionados'!$E:$E,0)),"-")</f>
        <v>-</v>
      </c>
      <c r="G131" s="707" t="str">
        <f>IFERROR(INDEX('Produtos Selecionados'!$H:$H,MATCH($E131,'Produtos Selecionados'!$E:$E,0)),"-")</f>
        <v>-</v>
      </c>
      <c r="H131" s="707" t="str">
        <f>IFERROR(INDEX('Produtos Selecionados'!$O:$O,MATCH($E131,'Produtos Selecionados'!$E:$E,0)),"-")</f>
        <v>-</v>
      </c>
      <c r="I131" s="708" t="str">
        <f>IFERROR(INDEX('Produtos Selecionados'!$L:$L,MATCH($E131,'Produtos Selecionados'!$E:$E,0)),"-")</f>
        <v>-</v>
      </c>
      <c r="J131" s="708" t="str">
        <f>IFERROR(INDEX('Produtos Selecionados'!$M:$M,MATCH($E131,'Produtos Selecionados'!$E:$E,0)),"-")</f>
        <v>-</v>
      </c>
      <c r="K131" s="263"/>
      <c r="L131" s="277" t="str">
        <f>IF(K131="","", K131*K$129)</f>
        <v/>
      </c>
      <c r="M131" s="263"/>
      <c r="N131" s="277" t="str">
        <f>IF(M131="","", M131*M$129)</f>
        <v/>
      </c>
      <c r="O131" s="263"/>
      <c r="P131" s="277" t="str">
        <f>IF(O131="","", O131*O$129)</f>
        <v/>
      </c>
      <c r="Q131" s="263"/>
      <c r="R131" s="277" t="str">
        <f>IF(Q131="","", Q131*Q$129)</f>
        <v/>
      </c>
      <c r="S131" s="263"/>
      <c r="T131" s="277" t="str">
        <f>IF(S131="","", S131*S$129)</f>
        <v/>
      </c>
    </row>
    <row r="132" spans="2:22" s="181" customFormat="1" ht="5.25" customHeight="1">
      <c r="B132" s="264"/>
      <c r="C132" s="264"/>
      <c r="D132" s="264"/>
      <c r="F132" s="218"/>
      <c r="G132" s="218"/>
      <c r="H132" s="218"/>
      <c r="I132" s="218"/>
      <c r="J132" s="218"/>
      <c r="K132" s="279"/>
      <c r="L132" s="280" t="str">
        <f>IF(K132="","", K132*K$129)</f>
        <v/>
      </c>
      <c r="M132" s="279"/>
      <c r="N132" s="280" t="str">
        <f>IF(M132="","", M132*M$129)</f>
        <v/>
      </c>
      <c r="O132" s="279"/>
      <c r="P132" s="280" t="str">
        <f>IF(O132="","", O132*O$129)</f>
        <v/>
      </c>
      <c r="Q132" s="279"/>
      <c r="R132" s="280" t="str">
        <f>IF(Q132="","", Q132*Q$129)</f>
        <v/>
      </c>
      <c r="S132" s="279"/>
      <c r="T132" s="280" t="str">
        <f>IF(S132="","", S132*S$129)</f>
        <v/>
      </c>
      <c r="V132" s="185"/>
    </row>
    <row r="133" spans="2:22" s="181" customFormat="1" ht="15">
      <c r="B133" s="264"/>
      <c r="C133" s="264"/>
      <c r="D133" s="264" t="s">
        <v>19</v>
      </c>
      <c r="E133" s="186" t="s">
        <v>994</v>
      </c>
      <c r="F133" s="187"/>
      <c r="G133" s="187"/>
      <c r="H133" s="187"/>
      <c r="I133" s="187"/>
      <c r="J133" s="187"/>
      <c r="K133" s="265">
        <f ca="1">OFFSET('Asset Allocation'!$B$9, MATCH($E133,OFFSET('Asset Allocation'!$B$9,,,COUNTA('Asset Allocation'!$B:$B)-COUNTA('Asset Allocation'!$B$1:$B$9)),0)-1, MATCH(K$5,'Asset Allocation'!$D$5:$M$5,0)+2)</f>
        <v>0</v>
      </c>
      <c r="L133" s="238">
        <f>SUM(L134:L136)</f>
        <v>0</v>
      </c>
      <c r="M133" s="265">
        <f ca="1">OFFSET('Asset Allocation'!$B$9, MATCH($E133,OFFSET('Asset Allocation'!$B$9,,,COUNTA('Asset Allocation'!$B:$B)-COUNTA('Asset Allocation'!$B$1:$B$9)),0)-1, MATCH(M$5,'Asset Allocation'!$D$5:$M$5,0)+2)</f>
        <v>0</v>
      </c>
      <c r="N133" s="238">
        <f>SUM(N134:N136)</f>
        <v>0</v>
      </c>
      <c r="O133" s="265">
        <f ca="1">OFFSET('Asset Allocation'!$B$9, MATCH($E133,OFFSET('Asset Allocation'!$B$9,,,COUNTA('Asset Allocation'!$B:$B)-COUNTA('Asset Allocation'!$B$1:$B$9)),0)-1, MATCH(O$5,'Asset Allocation'!$D$5:$M$5,0)+2)</f>
        <v>0</v>
      </c>
      <c r="P133" s="238">
        <f>SUM(P134:P136)</f>
        <v>0</v>
      </c>
      <c r="Q133" s="265">
        <f ca="1">OFFSET('Asset Allocation'!$B$9, MATCH($E133,OFFSET('Asset Allocation'!$B$9,,,COUNTA('Asset Allocation'!$B:$B)-COUNTA('Asset Allocation'!$B$1:$B$9)),0)-1, MATCH(Q$5,'Asset Allocation'!$D$5:$M$5,0)+2)</f>
        <v>0</v>
      </c>
      <c r="R133" s="238">
        <f>SUM(R134:R136)</f>
        <v>0</v>
      </c>
      <c r="S133" s="265">
        <f ca="1">OFFSET('Asset Allocation'!$B$9, MATCH($E133,OFFSET('Asset Allocation'!$B$9,,,COUNTA('Asset Allocation'!$B:$B)-COUNTA('Asset Allocation'!$B$1:$B$9)),0)-1, MATCH(S$5,'Asset Allocation'!$D$5:$M$5,0)+2)</f>
        <v>0</v>
      </c>
      <c r="T133" s="238">
        <f>SUM(T134:T136)</f>
        <v>0</v>
      </c>
      <c r="V133" s="185"/>
    </row>
    <row r="134" spans="2:22" s="278" customFormat="1" ht="15">
      <c r="B134" s="261"/>
      <c r="C134" s="261"/>
      <c r="D134" s="261"/>
      <c r="E134" s="267"/>
      <c r="F134" s="707" t="str">
        <f>IFERROR(INDEX('Produtos Selecionados'!$G:$G,MATCH($E134,'Produtos Selecionados'!$E:$E,0)),"-")</f>
        <v>-</v>
      </c>
      <c r="G134" s="707" t="str">
        <f>IFERROR(INDEX('Produtos Selecionados'!$H:$H,MATCH($E134,'Produtos Selecionados'!$E:$E,0)),"-")</f>
        <v>-</v>
      </c>
      <c r="H134" s="707" t="str">
        <f>IFERROR(INDEX('Produtos Selecionados'!$O:$O,MATCH($E134,'Produtos Selecionados'!$E:$E,0)),"-")</f>
        <v>-</v>
      </c>
      <c r="I134" s="708" t="str">
        <f>IFERROR(INDEX('Produtos Selecionados'!$L:$L,MATCH($E134,'Produtos Selecionados'!$E:$E,0)),"-")</f>
        <v>-</v>
      </c>
      <c r="J134" s="708" t="str">
        <f>IFERROR(INDEX('Produtos Selecionados'!$M:$M,MATCH($E134,'Produtos Selecionados'!$E:$E,0)),"-")</f>
        <v>-</v>
      </c>
      <c r="K134" s="263"/>
      <c r="L134" s="277" t="str">
        <f>IF(K134="","", K134*K$129)</f>
        <v/>
      </c>
      <c r="M134" s="263"/>
      <c r="N134" s="277" t="str">
        <f>IF(M134="","", M134*M$129)</f>
        <v/>
      </c>
      <c r="O134" s="263"/>
      <c r="P134" s="277" t="str">
        <f>IF(O134="","", O134*O$129)</f>
        <v/>
      </c>
      <c r="Q134" s="263"/>
      <c r="R134" s="277" t="str">
        <f>IF(Q134="","", Q134*Q$129)</f>
        <v/>
      </c>
      <c r="S134" s="263"/>
      <c r="T134" s="277" t="str">
        <f>IF(S134="","", S134*S$129)</f>
        <v/>
      </c>
    </row>
    <row r="135" spans="2:22" s="278" customFormat="1" ht="15">
      <c r="B135" s="261"/>
      <c r="C135" s="261"/>
      <c r="D135" s="261"/>
      <c r="E135" s="267"/>
      <c r="F135" s="707" t="str">
        <f>IFERROR(INDEX('Produtos Selecionados'!$G:$G,MATCH($E135,'Produtos Selecionados'!$E:$E,0)),"-")</f>
        <v>-</v>
      </c>
      <c r="G135" s="707" t="str">
        <f>IFERROR(INDEX('Produtos Selecionados'!$H:$H,MATCH($E135,'Produtos Selecionados'!$E:$E,0)),"-")</f>
        <v>-</v>
      </c>
      <c r="H135" s="707" t="str">
        <f>IFERROR(INDEX('Produtos Selecionados'!$O:$O,MATCH($E135,'Produtos Selecionados'!$E:$E,0)),"-")</f>
        <v>-</v>
      </c>
      <c r="I135" s="708" t="str">
        <f>IFERROR(INDEX('Produtos Selecionados'!$L:$L,MATCH($E135,'Produtos Selecionados'!$E:$E,0)),"-")</f>
        <v>-</v>
      </c>
      <c r="J135" s="708" t="str">
        <f>IFERROR(INDEX('Produtos Selecionados'!$M:$M,MATCH($E135,'Produtos Selecionados'!$E:$E,0)),"-")</f>
        <v>-</v>
      </c>
      <c r="K135" s="263"/>
      <c r="L135" s="277" t="str">
        <f>IF(K135="","", K135*K$129)</f>
        <v/>
      </c>
      <c r="M135" s="263"/>
      <c r="N135" s="277" t="str">
        <f>IF(M135="","", M135*M$129)</f>
        <v/>
      </c>
      <c r="O135" s="263"/>
      <c r="P135" s="277" t="str">
        <f>IF(O135="","", O135*O$129)</f>
        <v/>
      </c>
      <c r="Q135" s="263"/>
      <c r="R135" s="277" t="str">
        <f>IF(Q135="","", Q135*Q$129)</f>
        <v/>
      </c>
      <c r="S135" s="263"/>
      <c r="T135" s="277" t="str">
        <f>IF(S135="","", S135*S$129)</f>
        <v/>
      </c>
    </row>
    <row r="136" spans="2:22" s="181" customFormat="1" ht="5.25" customHeight="1">
      <c r="B136" s="264"/>
      <c r="C136" s="264"/>
      <c r="D136" s="264"/>
      <c r="F136" s="218"/>
      <c r="G136" s="218"/>
      <c r="H136" s="218"/>
      <c r="I136" s="218"/>
      <c r="J136" s="218"/>
      <c r="K136" s="279"/>
      <c r="L136" s="280" t="str">
        <f>IF(K136="","", K136*K$129)</f>
        <v/>
      </c>
      <c r="M136" s="279"/>
      <c r="N136" s="280" t="str">
        <f>IF(M136="","", M136*M$129)</f>
        <v/>
      </c>
      <c r="O136" s="279"/>
      <c r="P136" s="280" t="str">
        <f>IF(O136="","", O136*O$129)</f>
        <v/>
      </c>
      <c r="Q136" s="279"/>
      <c r="R136" s="280" t="str">
        <f>IF(Q136="","", Q136*Q$129)</f>
        <v/>
      </c>
      <c r="S136" s="279"/>
      <c r="T136" s="280" t="str">
        <f>IF(S136="","", S136*S$129)</f>
        <v/>
      </c>
      <c r="V136" s="185"/>
    </row>
    <row r="137" spans="2:22" s="281" customFormat="1" ht="7.5" customHeight="1">
      <c r="B137" s="264" t="s">
        <v>1698</v>
      </c>
      <c r="C137" s="264" t="s">
        <v>1698</v>
      </c>
      <c r="D137" s="264" t="s">
        <v>1698</v>
      </c>
      <c r="F137" s="710"/>
      <c r="G137" s="710"/>
      <c r="H137" s="710"/>
      <c r="I137" s="710"/>
      <c r="J137" s="710"/>
      <c r="K137" s="282"/>
      <c r="L137" s="283"/>
      <c r="M137" s="284"/>
      <c r="N137" s="285"/>
      <c r="O137" s="286"/>
      <c r="P137" s="283"/>
      <c r="Q137" s="181"/>
      <c r="R137" s="285"/>
      <c r="S137" s="286"/>
      <c r="T137" s="181"/>
      <c r="V137" s="287"/>
    </row>
    <row r="138" spans="2:22" s="142" customFormat="1" ht="15.75">
      <c r="B138" s="317"/>
      <c r="C138" s="317"/>
      <c r="D138" s="264"/>
      <c r="E138" s="388" t="s">
        <v>1767</v>
      </c>
      <c r="F138" s="699"/>
      <c r="G138" s="699"/>
      <c r="H138" s="699"/>
      <c r="I138" s="699"/>
      <c r="J138" s="699"/>
      <c r="K138" s="386">
        <f t="shared" ref="K138:T138" ca="1" si="38">K96+K62+K9</f>
        <v>1</v>
      </c>
      <c r="L138" s="387">
        <f t="shared" ca="1" si="38"/>
        <v>1.1722000000000004</v>
      </c>
      <c r="M138" s="386">
        <f t="shared" ca="1" si="38"/>
        <v>1</v>
      </c>
      <c r="N138" s="387">
        <f t="shared" ca="1" si="38"/>
        <v>1.1386000000000001</v>
      </c>
      <c r="O138" s="386">
        <f t="shared" ca="1" si="38"/>
        <v>1</v>
      </c>
      <c r="P138" s="387">
        <f t="shared" ca="1" si="38"/>
        <v>1.1165500000000002</v>
      </c>
      <c r="Q138" s="386">
        <f t="shared" ca="1" si="38"/>
        <v>1</v>
      </c>
      <c r="R138" s="387">
        <f t="shared" ca="1" si="38"/>
        <v>1.075</v>
      </c>
      <c r="S138" s="386">
        <f t="shared" ca="1" si="38"/>
        <v>1</v>
      </c>
      <c r="T138" s="387">
        <f t="shared" ca="1" si="38"/>
        <v>1.04725</v>
      </c>
      <c r="V138" s="319"/>
    </row>
    <row r="139" spans="2:22" s="281" customFormat="1" ht="7.5" customHeight="1">
      <c r="B139" s="264"/>
      <c r="C139" s="264"/>
      <c r="D139" s="264"/>
      <c r="F139" s="710"/>
      <c r="G139" s="710"/>
      <c r="H139" s="710"/>
      <c r="I139" s="710"/>
      <c r="J139" s="710"/>
      <c r="K139" s="282"/>
      <c r="L139" s="283"/>
      <c r="M139" s="284"/>
      <c r="N139" s="285"/>
      <c r="O139" s="286"/>
      <c r="P139" s="283"/>
      <c r="Q139" s="181"/>
      <c r="R139" s="285"/>
      <c r="S139" s="286"/>
      <c r="T139" s="181"/>
      <c r="V139" s="287"/>
    </row>
    <row r="140" spans="2:22" s="181" customFormat="1" ht="15">
      <c r="B140" s="264"/>
      <c r="C140" s="264"/>
      <c r="D140" s="264"/>
      <c r="E140" s="186" t="s">
        <v>1770</v>
      </c>
      <c r="F140" s="187"/>
      <c r="G140" s="187"/>
      <c r="H140" s="187"/>
      <c r="I140" s="187"/>
      <c r="J140" s="187"/>
      <c r="K140" s="265"/>
      <c r="L140" s="238">
        <f ca="1">SUMPRODUCT($H$11:$H$137, L$11:L$137)</f>
        <v>1.9041383999999998E-3</v>
      </c>
      <c r="M140" s="265"/>
      <c r="N140" s="238">
        <f ca="1">SUMPRODUCT($H$11:$H$137, N$11:N$137)</f>
        <v>2.0099925333333336E-3</v>
      </c>
      <c r="O140" s="265"/>
      <c r="P140" s="238">
        <f ca="1">SUMPRODUCT($H$11:$H$137, P$11:P$137)</f>
        <v>2.1166232000000007E-3</v>
      </c>
      <c r="Q140" s="265"/>
      <c r="R140" s="238">
        <f ca="1">SUMPRODUCT($H$11:$H$137, R$11:R$137)</f>
        <v>2.0332493199999996E-3</v>
      </c>
      <c r="S140" s="265"/>
      <c r="T140" s="238">
        <f ca="1">SUMPRODUCT($H$11:$H$137, T$11:T$137)</f>
        <v>2.0255670783333336E-3</v>
      </c>
      <c r="V140" s="185"/>
    </row>
    <row r="141" spans="2:22" s="281" customFormat="1" ht="7.5" customHeight="1">
      <c r="B141" s="264"/>
      <c r="C141" s="264"/>
      <c r="D141" s="264"/>
      <c r="F141" s="710"/>
      <c r="G141" s="710"/>
      <c r="H141" s="710"/>
      <c r="I141" s="710"/>
      <c r="J141" s="710"/>
      <c r="K141" s="282"/>
      <c r="L141" s="283"/>
      <c r="M141" s="284"/>
      <c r="N141" s="285"/>
      <c r="O141" s="286"/>
      <c r="P141" s="283"/>
      <c r="Q141" s="181"/>
      <c r="R141" s="285"/>
      <c r="S141" s="286"/>
      <c r="T141" s="181"/>
      <c r="V141" s="287"/>
    </row>
    <row r="142" spans="2:22" s="181" customFormat="1" ht="15">
      <c r="B142" s="264"/>
      <c r="C142" s="264"/>
      <c r="D142" s="264"/>
      <c r="E142" s="186" t="s">
        <v>1771</v>
      </c>
      <c r="F142" s="187"/>
      <c r="G142" s="187"/>
      <c r="H142" s="187"/>
      <c r="I142" s="187"/>
      <c r="J142" s="187"/>
      <c r="K142" s="265"/>
      <c r="L142" s="238" cm="1">
        <f t="array" aca="1" ref="L142" ca="1">SUM(IF($I$11:$I$137="USD", L$11:L$137))</f>
        <v>0</v>
      </c>
      <c r="M142" s="265"/>
      <c r="N142" s="238" cm="1">
        <f t="array" aca="1" ref="N142" ca="1">SUM(IF($I$11:$I$137="USD", N$11:N$137))</f>
        <v>5.0000000000000001E-3</v>
      </c>
      <c r="O142" s="265"/>
      <c r="P142" s="238" cm="1">
        <f t="array" aca="1" ref="P142" ca="1">SUM(IF($I$11:$I$137="USD", P$11:P$137))</f>
        <v>1.4999999999999999E-2</v>
      </c>
      <c r="Q142" s="265"/>
      <c r="R142" s="238" cm="1">
        <f t="array" aca="1" ref="R142" ca="1">SUM(IF($I$11:$I$137="USD", R$11:R$137))</f>
        <v>0.02</v>
      </c>
      <c r="S142" s="265"/>
      <c r="T142" s="238" cm="1">
        <f t="array" aca="1" ref="T142" ca="1">SUM(IF($I$11:$I$137="USD", T$11:T$137))</f>
        <v>4.4999999999999998E-2</v>
      </c>
      <c r="V142" s="185"/>
    </row>
    <row r="143" spans="2:22" s="281" customFormat="1" ht="15">
      <c r="B143" s="269"/>
      <c r="C143" s="269"/>
      <c r="D143" s="269"/>
      <c r="F143" s="710"/>
      <c r="G143" s="710"/>
      <c r="H143" s="710"/>
      <c r="I143" s="710"/>
      <c r="J143" s="710"/>
      <c r="K143" s="286"/>
      <c r="L143" s="288"/>
      <c r="M143" s="181"/>
      <c r="O143" s="286"/>
      <c r="P143" s="288"/>
      <c r="Q143" s="181"/>
      <c r="S143" s="286"/>
      <c r="T143" s="181"/>
      <c r="V143" s="287"/>
    </row>
    <row r="144" spans="2:22" s="281" customFormat="1" ht="15">
      <c r="B144" s="269"/>
      <c r="C144" s="269"/>
      <c r="D144" s="269"/>
      <c r="F144" s="710"/>
      <c r="G144" s="710"/>
      <c r="H144" s="710"/>
      <c r="I144" s="710"/>
      <c r="J144" s="710"/>
      <c r="K144" s="286"/>
      <c r="L144" s="288"/>
      <c r="M144" s="181"/>
      <c r="O144" s="286"/>
      <c r="P144" s="288"/>
      <c r="Q144" s="181"/>
      <c r="S144" s="286"/>
      <c r="T144" s="181"/>
      <c r="V144" s="287"/>
    </row>
    <row r="145" spans="2:22" s="278" customFormat="1" ht="21.75" hidden="1" customHeight="1">
      <c r="B145" s="261"/>
      <c r="C145" s="261"/>
      <c r="D145" s="261"/>
      <c r="E145" s="196" t="s">
        <v>715</v>
      </c>
      <c r="F145" s="220"/>
      <c r="G145" s="220"/>
      <c r="H145" s="220"/>
      <c r="I145" s="220"/>
      <c r="J145" s="220"/>
      <c r="K145" s="289"/>
      <c r="L145" s="290"/>
      <c r="M145" s="289"/>
      <c r="N145" s="290"/>
      <c r="O145" s="289"/>
      <c r="P145" s="290"/>
      <c r="Q145" s="289"/>
      <c r="R145" s="290"/>
      <c r="S145" s="289"/>
      <c r="T145" s="291"/>
      <c r="V145" s="292"/>
    </row>
    <row r="146" spans="2:22" s="278" customFormat="1" ht="18.75" hidden="1" customHeight="1">
      <c r="B146" s="261"/>
      <c r="C146" s="261"/>
      <c r="D146" s="261"/>
      <c r="E146" s="197" t="s">
        <v>716</v>
      </c>
      <c r="F146" s="711"/>
      <c r="G146" s="711"/>
      <c r="H146" s="711"/>
      <c r="I146" s="711"/>
      <c r="J146" s="711"/>
      <c r="K146" s="293">
        <f>K153</f>
        <v>0</v>
      </c>
      <c r="L146" s="294"/>
      <c r="M146" s="293">
        <f>M153</f>
        <v>0</v>
      </c>
      <c r="N146" s="294"/>
      <c r="O146" s="293">
        <f>O153</f>
        <v>0</v>
      </c>
      <c r="P146" s="294"/>
      <c r="Q146" s="293">
        <f>Q153</f>
        <v>0</v>
      </c>
      <c r="R146" s="294"/>
      <c r="S146" s="293">
        <f>S153</f>
        <v>0</v>
      </c>
      <c r="T146" s="295"/>
      <c r="V146" s="292"/>
    </row>
    <row r="147" spans="2:22" s="278" customFormat="1" ht="18.75" hidden="1" customHeight="1">
      <c r="B147" s="261"/>
      <c r="C147" s="261"/>
      <c r="D147" s="261"/>
      <c r="E147" s="197" t="s">
        <v>717</v>
      </c>
      <c r="F147" s="711"/>
      <c r="G147" s="711"/>
      <c r="H147" s="711"/>
      <c r="I147" s="711"/>
      <c r="J147" s="711"/>
      <c r="K147" s="289"/>
      <c r="L147" s="290"/>
      <c r="M147" s="289"/>
      <c r="N147" s="290"/>
      <c r="O147" s="289"/>
      <c r="P147" s="290"/>
      <c r="Q147" s="289"/>
      <c r="R147" s="290"/>
      <c r="S147" s="289"/>
      <c r="T147" s="291"/>
      <c r="V147" s="292"/>
    </row>
    <row r="148" spans="2:22" s="278" customFormat="1" ht="18.75" hidden="1" customHeight="1">
      <c r="B148" s="261"/>
      <c r="C148" s="261"/>
      <c r="D148" s="261"/>
      <c r="E148" s="197" t="s">
        <v>718</v>
      </c>
      <c r="F148" s="711"/>
      <c r="G148" s="711"/>
      <c r="H148" s="711"/>
      <c r="I148" s="711"/>
      <c r="J148" s="711"/>
      <c r="K148" s="293">
        <f>K155</f>
        <v>0</v>
      </c>
      <c r="L148" s="294"/>
      <c r="M148" s="293">
        <f>M155</f>
        <v>0</v>
      </c>
      <c r="N148" s="294"/>
      <c r="O148" s="293">
        <f>O155</f>
        <v>0</v>
      </c>
      <c r="P148" s="294"/>
      <c r="Q148" s="293">
        <f>Q155</f>
        <v>0</v>
      </c>
      <c r="R148" s="294"/>
      <c r="S148" s="293">
        <f>S155</f>
        <v>0</v>
      </c>
      <c r="T148" s="295"/>
      <c r="V148" s="292"/>
    </row>
    <row r="149" spans="2:22" s="278" customFormat="1" ht="18.75" hidden="1" customHeight="1">
      <c r="B149" s="261"/>
      <c r="C149" s="261"/>
      <c r="D149" s="261"/>
      <c r="E149" s="197" t="s">
        <v>719</v>
      </c>
      <c r="F149" s="711"/>
      <c r="G149" s="711"/>
      <c r="H149" s="711"/>
      <c r="I149" s="711"/>
      <c r="J149" s="711"/>
      <c r="K149" s="289"/>
      <c r="L149" s="290"/>
      <c r="M149" s="289"/>
      <c r="N149" s="290"/>
      <c r="O149" s="289"/>
      <c r="P149" s="290"/>
      <c r="Q149" s="289"/>
      <c r="R149" s="290"/>
      <c r="S149" s="289"/>
      <c r="T149" s="291"/>
      <c r="V149" s="292"/>
    </row>
    <row r="150" spans="2:22" s="278" customFormat="1" ht="18.75" hidden="1" customHeight="1">
      <c r="B150" s="261"/>
      <c r="C150" s="261"/>
      <c r="D150" s="261"/>
      <c r="E150" s="197" t="s">
        <v>720</v>
      </c>
      <c r="F150" s="711"/>
      <c r="G150" s="711"/>
      <c r="H150" s="711"/>
      <c r="I150" s="711"/>
      <c r="J150" s="711"/>
      <c r="K150" s="293">
        <f>K157</f>
        <v>0</v>
      </c>
      <c r="L150" s="294"/>
      <c r="M150" s="293">
        <f>M157</f>
        <v>0</v>
      </c>
      <c r="N150" s="294"/>
      <c r="O150" s="293">
        <f>O157</f>
        <v>0</v>
      </c>
      <c r="P150" s="294"/>
      <c r="Q150" s="293">
        <f>Q157</f>
        <v>0</v>
      </c>
      <c r="R150" s="294"/>
      <c r="S150" s="293">
        <f>S157</f>
        <v>0</v>
      </c>
      <c r="T150" s="295"/>
      <c r="V150" s="292"/>
    </row>
    <row r="151" spans="2:22" s="278" customFormat="1" ht="18.75" hidden="1" customHeight="1">
      <c r="B151" s="261"/>
      <c r="C151" s="261"/>
      <c r="D151" s="261"/>
      <c r="E151" s="296" t="s">
        <v>721</v>
      </c>
      <c r="F151" s="712"/>
      <c r="G151" s="712"/>
      <c r="H151" s="712"/>
      <c r="I151" s="712"/>
      <c r="J151" s="712"/>
      <c r="K151" s="289"/>
      <c r="L151" s="290"/>
      <c r="M151" s="289"/>
      <c r="N151" s="290"/>
      <c r="O151" s="289"/>
      <c r="P151" s="290"/>
      <c r="Q151" s="289"/>
      <c r="R151" s="290"/>
      <c r="S151" s="289"/>
      <c r="T151" s="291"/>
      <c r="V151" s="292"/>
    </row>
    <row r="152" spans="2:22" s="278" customFormat="1" ht="18.75" hidden="1" customHeight="1">
      <c r="B152" s="261"/>
      <c r="C152" s="261"/>
      <c r="D152" s="261"/>
      <c r="E152" s="297" t="s">
        <v>722</v>
      </c>
      <c r="F152" s="712"/>
      <c r="G152" s="712"/>
      <c r="H152" s="712"/>
      <c r="I152" s="712"/>
      <c r="J152" s="712"/>
      <c r="K152" s="293">
        <f>K159</f>
        <v>0</v>
      </c>
      <c r="L152" s="294"/>
      <c r="M152" s="293">
        <f>M159</f>
        <v>0</v>
      </c>
      <c r="N152" s="294"/>
      <c r="O152" s="293">
        <f>O159</f>
        <v>0</v>
      </c>
      <c r="P152" s="294"/>
      <c r="Q152" s="293">
        <f>Q159</f>
        <v>0</v>
      </c>
      <c r="R152" s="294"/>
      <c r="S152" s="293">
        <f>S159</f>
        <v>0</v>
      </c>
      <c r="T152" s="295"/>
      <c r="V152" s="292"/>
    </row>
    <row r="153" spans="2:22" s="278" customFormat="1" ht="18.75" hidden="1" customHeight="1">
      <c r="B153" s="261"/>
      <c r="C153" s="261"/>
      <c r="D153" s="261"/>
      <c r="E153" s="297" t="s">
        <v>723</v>
      </c>
      <c r="F153" s="712"/>
      <c r="G153" s="712"/>
      <c r="H153" s="712"/>
      <c r="I153" s="712"/>
      <c r="J153" s="712"/>
      <c r="K153" s="289"/>
      <c r="L153" s="290"/>
      <c r="M153" s="289"/>
      <c r="N153" s="290"/>
      <c r="O153" s="289"/>
      <c r="P153" s="290"/>
      <c r="Q153" s="289"/>
      <c r="R153" s="290"/>
      <c r="S153" s="289"/>
      <c r="T153" s="291"/>
      <c r="V153" s="292"/>
    </row>
    <row r="154" spans="2:22" s="278" customFormat="1" ht="18.75" hidden="1" customHeight="1">
      <c r="B154" s="261"/>
      <c r="C154" s="261"/>
      <c r="D154" s="261"/>
      <c r="E154" s="297" t="s">
        <v>724</v>
      </c>
      <c r="F154" s="712"/>
      <c r="G154" s="712"/>
      <c r="H154" s="712"/>
      <c r="I154" s="712"/>
      <c r="J154" s="712"/>
      <c r="K154" s="293">
        <f>K161</f>
        <v>0</v>
      </c>
      <c r="L154" s="294"/>
      <c r="M154" s="293">
        <f>M161</f>
        <v>0</v>
      </c>
      <c r="N154" s="294"/>
      <c r="O154" s="293">
        <f>O161</f>
        <v>0</v>
      </c>
      <c r="P154" s="294"/>
      <c r="Q154" s="293">
        <f>Q161</f>
        <v>0</v>
      </c>
      <c r="R154" s="294"/>
      <c r="S154" s="293">
        <f>S161</f>
        <v>0</v>
      </c>
      <c r="T154" s="295"/>
      <c r="V154" s="292"/>
    </row>
    <row r="155" spans="2:22" s="278" customFormat="1" ht="19.5" hidden="1" customHeight="1">
      <c r="B155" s="261"/>
      <c r="C155" s="261"/>
      <c r="D155" s="261"/>
      <c r="E155" s="298" t="s">
        <v>725</v>
      </c>
      <c r="F155" s="712"/>
      <c r="G155" s="712"/>
      <c r="H155" s="712"/>
      <c r="I155" s="712"/>
      <c r="J155" s="712"/>
      <c r="K155" s="289"/>
      <c r="L155" s="290"/>
      <c r="M155" s="289"/>
      <c r="N155" s="290"/>
      <c r="O155" s="289"/>
      <c r="P155" s="290"/>
      <c r="Q155" s="289"/>
      <c r="R155" s="290"/>
      <c r="S155" s="289"/>
      <c r="T155" s="291"/>
      <c r="V155" s="292"/>
    </row>
    <row r="156" spans="2:22" s="278" customFormat="1" ht="18.75" hidden="1" customHeight="1">
      <c r="B156" s="261"/>
      <c r="C156" s="261"/>
      <c r="D156" s="261"/>
      <c r="E156" s="198" t="s">
        <v>726</v>
      </c>
      <c r="F156" s="713"/>
      <c r="G156" s="713"/>
      <c r="H156" s="713"/>
      <c r="I156" s="713"/>
      <c r="J156" s="713"/>
      <c r="K156" s="293">
        <f>K163</f>
        <v>0</v>
      </c>
      <c r="L156" s="294"/>
      <c r="M156" s="293">
        <f>M163</f>
        <v>0</v>
      </c>
      <c r="N156" s="294"/>
      <c r="O156" s="293">
        <f>O163</f>
        <v>0</v>
      </c>
      <c r="P156" s="294"/>
      <c r="Q156" s="293">
        <f>Q163</f>
        <v>0</v>
      </c>
      <c r="R156" s="294"/>
      <c r="S156" s="293">
        <f>S163</f>
        <v>0</v>
      </c>
      <c r="T156" s="295"/>
      <c r="V156" s="292"/>
    </row>
    <row r="157" spans="2:22" s="278" customFormat="1" ht="18.75" hidden="1" customHeight="1">
      <c r="B157" s="261"/>
      <c r="C157" s="261"/>
      <c r="D157" s="261"/>
      <c r="E157" s="198" t="s">
        <v>727</v>
      </c>
      <c r="F157" s="713"/>
      <c r="G157" s="713"/>
      <c r="H157" s="713"/>
      <c r="I157" s="713"/>
      <c r="J157" s="713"/>
      <c r="K157" s="289"/>
      <c r="L157" s="290"/>
      <c r="M157" s="289"/>
      <c r="N157" s="290"/>
      <c r="O157" s="289"/>
      <c r="P157" s="290"/>
      <c r="Q157" s="289"/>
      <c r="R157" s="290"/>
      <c r="S157" s="289"/>
      <c r="T157" s="291"/>
      <c r="V157" s="292"/>
    </row>
    <row r="158" spans="2:22" s="278" customFormat="1" ht="18.75" hidden="1" customHeight="1">
      <c r="B158" s="261"/>
      <c r="C158" s="261"/>
      <c r="D158" s="261"/>
      <c r="E158" s="198" t="s">
        <v>728</v>
      </c>
      <c r="F158" s="713"/>
      <c r="G158" s="713"/>
      <c r="H158" s="713"/>
      <c r="I158" s="713"/>
      <c r="J158" s="713"/>
      <c r="K158" s="293">
        <f>K165</f>
        <v>0</v>
      </c>
      <c r="L158" s="294"/>
      <c r="M158" s="293">
        <f>M165</f>
        <v>0</v>
      </c>
      <c r="N158" s="294"/>
      <c r="O158" s="293">
        <f>O165</f>
        <v>0</v>
      </c>
      <c r="P158" s="294"/>
      <c r="Q158" s="293">
        <f>Q165</f>
        <v>0</v>
      </c>
      <c r="R158" s="294"/>
      <c r="S158" s="293">
        <f>S165</f>
        <v>0</v>
      </c>
      <c r="T158" s="295"/>
      <c r="V158" s="292"/>
    </row>
    <row r="159" spans="2:22" s="278" customFormat="1" ht="19.5" hidden="1" customHeight="1">
      <c r="B159" s="261"/>
      <c r="C159" s="261"/>
      <c r="D159" s="261"/>
      <c r="E159" s="199" t="s">
        <v>729</v>
      </c>
      <c r="F159" s="713"/>
      <c r="G159" s="713"/>
      <c r="H159" s="713"/>
      <c r="I159" s="713"/>
      <c r="J159" s="713"/>
      <c r="K159" s="289"/>
      <c r="L159" s="290"/>
      <c r="M159" s="289"/>
      <c r="N159" s="290"/>
      <c r="O159" s="289"/>
      <c r="P159" s="290"/>
      <c r="Q159" s="289"/>
      <c r="R159" s="290"/>
      <c r="S159" s="289"/>
      <c r="T159" s="291"/>
      <c r="V159" s="292"/>
    </row>
    <row r="160" spans="2:22" s="278" customFormat="1" ht="18.75" hidden="1" customHeight="1">
      <c r="B160" s="261"/>
      <c r="C160" s="261"/>
      <c r="D160" s="261"/>
      <c r="E160" s="200" t="s">
        <v>730</v>
      </c>
      <c r="F160" s="714"/>
      <c r="G160" s="714"/>
      <c r="H160" s="714"/>
      <c r="I160" s="714"/>
      <c r="J160" s="714"/>
      <c r="K160" s="293">
        <f>K167</f>
        <v>0</v>
      </c>
      <c r="L160" s="294"/>
      <c r="M160" s="293">
        <f>M167</f>
        <v>0</v>
      </c>
      <c r="N160" s="294"/>
      <c r="O160" s="293">
        <f>O167</f>
        <v>0</v>
      </c>
      <c r="P160" s="294"/>
      <c r="Q160" s="293">
        <f>Q167</f>
        <v>0</v>
      </c>
      <c r="R160" s="294"/>
      <c r="S160" s="293">
        <f>S167</f>
        <v>0</v>
      </c>
      <c r="T160" s="295"/>
      <c r="V160" s="292"/>
    </row>
    <row r="161" spans="2:23" s="278" customFormat="1" ht="18.75" hidden="1" customHeight="1">
      <c r="B161" s="261"/>
      <c r="C161" s="261"/>
      <c r="D161" s="261"/>
      <c r="E161" s="201" t="s">
        <v>731</v>
      </c>
      <c r="F161" s="714"/>
      <c r="G161" s="714"/>
      <c r="H161" s="714"/>
      <c r="I161" s="714"/>
      <c r="J161" s="714"/>
      <c r="K161" s="289"/>
      <c r="L161" s="290"/>
      <c r="M161" s="289"/>
      <c r="N161" s="290"/>
      <c r="O161" s="289"/>
      <c r="P161" s="290"/>
      <c r="Q161" s="289"/>
      <c r="R161" s="290"/>
      <c r="S161" s="289"/>
      <c r="T161" s="291"/>
      <c r="V161" s="292"/>
    </row>
    <row r="162" spans="2:23" s="278" customFormat="1" ht="18.75" hidden="1" customHeight="1">
      <c r="B162" s="261"/>
      <c r="C162" s="261"/>
      <c r="D162" s="261"/>
      <c r="F162" s="712"/>
      <c r="G162" s="712"/>
      <c r="H162" s="712"/>
      <c r="I162" s="712"/>
      <c r="J162" s="712"/>
      <c r="K162" s="293">
        <f>K169</f>
        <v>0</v>
      </c>
      <c r="L162" s="294"/>
      <c r="M162" s="293">
        <f>M169</f>
        <v>0</v>
      </c>
      <c r="N162" s="294"/>
      <c r="O162" s="293">
        <f>O169</f>
        <v>0</v>
      </c>
      <c r="P162" s="294"/>
      <c r="Q162" s="293">
        <f>Q169</f>
        <v>0</v>
      </c>
      <c r="R162" s="294"/>
      <c r="S162" s="293">
        <f>S169</f>
        <v>0</v>
      </c>
      <c r="T162" s="295"/>
      <c r="V162" s="292"/>
    </row>
    <row r="163" spans="2:23" s="278" customFormat="1" ht="18.75" hidden="1" customHeight="1">
      <c r="B163" s="261"/>
      <c r="C163" s="261"/>
      <c r="D163" s="261"/>
      <c r="F163" s="712"/>
      <c r="G163" s="712"/>
      <c r="H163" s="712"/>
      <c r="I163" s="712"/>
      <c r="J163" s="712"/>
      <c r="K163" s="289"/>
      <c r="L163" s="290"/>
      <c r="M163" s="289"/>
      <c r="N163" s="290"/>
      <c r="O163" s="289"/>
      <c r="P163" s="290"/>
      <c r="Q163" s="289"/>
      <c r="R163" s="290"/>
      <c r="S163" s="289"/>
      <c r="T163" s="291"/>
      <c r="W163" s="202"/>
    </row>
    <row r="164" spans="2:23" s="278" customFormat="1" ht="21.75" hidden="1" customHeight="1">
      <c r="B164" s="261"/>
      <c r="C164" s="261"/>
      <c r="D164" s="261"/>
      <c r="E164" s="196" t="s">
        <v>715</v>
      </c>
      <c r="F164" s="220"/>
      <c r="G164" s="220"/>
      <c r="H164" s="220"/>
      <c r="I164" s="220"/>
      <c r="J164" s="220"/>
      <c r="K164" s="293">
        <f>K171</f>
        <v>0</v>
      </c>
      <c r="L164" s="294"/>
      <c r="M164" s="293">
        <f>M171</f>
        <v>0</v>
      </c>
      <c r="N164" s="294"/>
      <c r="O164" s="293">
        <f>O171</f>
        <v>0</v>
      </c>
      <c r="P164" s="294"/>
      <c r="Q164" s="293">
        <f>Q171</f>
        <v>0</v>
      </c>
      <c r="R164" s="294"/>
      <c r="S164" s="293">
        <f>S171</f>
        <v>0</v>
      </c>
      <c r="T164" s="295"/>
      <c r="W164" s="202"/>
    </row>
    <row r="165" spans="2:23" s="278" customFormat="1" ht="18.75" hidden="1" customHeight="1">
      <c r="B165" s="261"/>
      <c r="C165" s="261"/>
      <c r="D165" s="261"/>
      <c r="E165" s="197" t="s">
        <v>716</v>
      </c>
      <c r="F165" s="711"/>
      <c r="G165" s="711"/>
      <c r="H165" s="711"/>
      <c r="I165" s="711"/>
      <c r="J165" s="711"/>
      <c r="K165" s="289"/>
      <c r="L165" s="290"/>
      <c r="M165" s="289"/>
      <c r="N165" s="290"/>
      <c r="O165" s="289"/>
      <c r="P165" s="290"/>
      <c r="Q165" s="289"/>
      <c r="R165" s="290"/>
      <c r="S165" s="289"/>
      <c r="T165" s="291"/>
      <c r="W165" s="202"/>
    </row>
    <row r="166" spans="2:23" s="278" customFormat="1" ht="18.75" hidden="1" customHeight="1">
      <c r="B166" s="261"/>
      <c r="C166" s="261"/>
      <c r="D166" s="261"/>
      <c r="E166" s="197" t="s">
        <v>717</v>
      </c>
      <c r="F166" s="711"/>
      <c r="G166" s="711"/>
      <c r="H166" s="711"/>
      <c r="I166" s="711"/>
      <c r="J166" s="711"/>
      <c r="K166" s="293">
        <f>K173</f>
        <v>0</v>
      </c>
      <c r="L166" s="294"/>
      <c r="M166" s="293">
        <f>M173</f>
        <v>0</v>
      </c>
      <c r="N166" s="294"/>
      <c r="O166" s="293">
        <f>O173</f>
        <v>0</v>
      </c>
      <c r="P166" s="294"/>
      <c r="Q166" s="293">
        <f>Q173</f>
        <v>0</v>
      </c>
      <c r="R166" s="294"/>
      <c r="S166" s="293">
        <f>S173</f>
        <v>0</v>
      </c>
      <c r="T166" s="295"/>
      <c r="W166" s="202"/>
    </row>
    <row r="167" spans="2:23" s="278" customFormat="1" ht="19.5" hidden="1" customHeight="1">
      <c r="B167" s="261"/>
      <c r="C167" s="261"/>
      <c r="D167" s="261"/>
      <c r="E167" s="203" t="s">
        <v>718</v>
      </c>
      <c r="F167" s="711"/>
      <c r="G167" s="711"/>
      <c r="H167" s="711"/>
      <c r="I167" s="711"/>
      <c r="J167" s="711"/>
      <c r="K167" s="289"/>
      <c r="L167" s="290"/>
      <c r="M167" s="289"/>
      <c r="N167" s="290"/>
      <c r="O167" s="289"/>
      <c r="P167" s="290"/>
      <c r="Q167" s="289"/>
      <c r="R167" s="290"/>
      <c r="S167" s="289"/>
      <c r="T167" s="291"/>
      <c r="W167" s="202"/>
    </row>
    <row r="168" spans="2:23" s="278" customFormat="1" ht="18.75" hidden="1" customHeight="1">
      <c r="B168" s="261"/>
      <c r="C168" s="261"/>
      <c r="D168" s="261"/>
      <c r="E168" s="297" t="s">
        <v>723</v>
      </c>
      <c r="F168" s="712"/>
      <c r="G168" s="712"/>
      <c r="H168" s="712"/>
      <c r="I168" s="712"/>
      <c r="J168" s="712"/>
      <c r="K168" s="293">
        <f>K175</f>
        <v>0</v>
      </c>
      <c r="L168" s="294"/>
      <c r="M168" s="293">
        <f>M175</f>
        <v>0</v>
      </c>
      <c r="N168" s="294"/>
      <c r="O168" s="293">
        <f>O175</f>
        <v>0</v>
      </c>
      <c r="P168" s="294"/>
      <c r="Q168" s="293">
        <f>Q175</f>
        <v>0</v>
      </c>
      <c r="R168" s="294"/>
      <c r="S168" s="293">
        <f>S175</f>
        <v>0</v>
      </c>
      <c r="T168" s="295"/>
      <c r="W168" s="202"/>
    </row>
    <row r="169" spans="2:23" s="278" customFormat="1" ht="18.75" hidden="1" customHeight="1">
      <c r="B169" s="261"/>
      <c r="C169" s="261"/>
      <c r="D169" s="261"/>
      <c r="E169" s="297" t="s">
        <v>724</v>
      </c>
      <c r="F169" s="712"/>
      <c r="G169" s="712"/>
      <c r="H169" s="712"/>
      <c r="I169" s="712"/>
      <c r="J169" s="712"/>
      <c r="K169" s="289"/>
      <c r="L169" s="290"/>
      <c r="M169" s="289"/>
      <c r="N169" s="290"/>
      <c r="O169" s="289"/>
      <c r="P169" s="290"/>
      <c r="Q169" s="289"/>
      <c r="R169" s="290"/>
      <c r="S169" s="289"/>
      <c r="T169" s="291"/>
      <c r="W169" s="202"/>
    </row>
    <row r="170" spans="2:23" s="278" customFormat="1" ht="19.5" hidden="1" customHeight="1">
      <c r="B170" s="261"/>
      <c r="C170" s="261"/>
      <c r="D170" s="261"/>
      <c r="E170" s="298" t="s">
        <v>725</v>
      </c>
      <c r="F170" s="712"/>
      <c r="G170" s="712"/>
      <c r="H170" s="712"/>
      <c r="I170" s="712"/>
      <c r="J170" s="712"/>
      <c r="K170" s="293">
        <f>K177</f>
        <v>0</v>
      </c>
      <c r="L170" s="294"/>
      <c r="M170" s="293">
        <f>M177</f>
        <v>0</v>
      </c>
      <c r="N170" s="294"/>
      <c r="O170" s="293">
        <f>O177</f>
        <v>0</v>
      </c>
      <c r="P170" s="294"/>
      <c r="Q170" s="293">
        <f>Q177</f>
        <v>0</v>
      </c>
      <c r="R170" s="294"/>
      <c r="S170" s="293">
        <f>S177</f>
        <v>0</v>
      </c>
      <c r="T170" s="295"/>
      <c r="W170" s="202"/>
    </row>
    <row r="171" spans="2:23" s="278" customFormat="1" ht="18.75" hidden="1" customHeight="1">
      <c r="B171" s="261"/>
      <c r="C171" s="261"/>
      <c r="D171" s="261"/>
      <c r="F171" s="712"/>
      <c r="G171" s="712"/>
      <c r="H171" s="712"/>
      <c r="I171" s="712"/>
      <c r="J171" s="712"/>
      <c r="K171" s="289"/>
      <c r="L171" s="290"/>
      <c r="M171" s="289"/>
      <c r="N171" s="290"/>
      <c r="O171" s="289"/>
      <c r="P171" s="290"/>
      <c r="Q171" s="289"/>
      <c r="R171" s="290"/>
      <c r="S171" s="289"/>
      <c r="T171" s="291"/>
      <c r="W171" s="202"/>
    </row>
    <row r="172" spans="2:23" s="278" customFormat="1" ht="18.75" hidden="1" customHeight="1">
      <c r="B172" s="261"/>
      <c r="C172" s="261"/>
      <c r="D172" s="261"/>
      <c r="F172" s="712"/>
      <c r="G172" s="712"/>
      <c r="H172" s="712"/>
      <c r="I172" s="712"/>
      <c r="J172" s="712"/>
      <c r="K172" s="293">
        <f>K179</f>
        <v>0</v>
      </c>
      <c r="L172" s="294"/>
      <c r="M172" s="293">
        <f>M179</f>
        <v>0</v>
      </c>
      <c r="N172" s="294"/>
      <c r="O172" s="293">
        <f>O179</f>
        <v>0</v>
      </c>
      <c r="P172" s="294"/>
      <c r="Q172" s="293">
        <f>Q179</f>
        <v>0</v>
      </c>
      <c r="R172" s="294"/>
      <c r="S172" s="293">
        <f>S179</f>
        <v>0</v>
      </c>
      <c r="T172" s="295"/>
      <c r="W172" s="202"/>
    </row>
    <row r="173" spans="2:23" s="278" customFormat="1" ht="21.75" hidden="1" customHeight="1">
      <c r="B173" s="261"/>
      <c r="C173" s="261"/>
      <c r="D173" s="261"/>
      <c r="E173" s="196" t="s">
        <v>715</v>
      </c>
      <c r="F173" s="220"/>
      <c r="G173" s="220"/>
      <c r="H173" s="220"/>
      <c r="I173" s="220"/>
      <c r="J173" s="220"/>
      <c r="K173" s="289"/>
      <c r="L173" s="290"/>
      <c r="M173" s="289"/>
      <c r="N173" s="290"/>
      <c r="O173" s="289"/>
      <c r="P173" s="290"/>
      <c r="Q173" s="289"/>
      <c r="R173" s="290"/>
      <c r="S173" s="289"/>
      <c r="T173" s="291"/>
      <c r="W173" s="202"/>
    </row>
    <row r="174" spans="2:23" s="278" customFormat="1" ht="18.75" hidden="1" customHeight="1">
      <c r="B174" s="261"/>
      <c r="C174" s="261"/>
      <c r="D174" s="261"/>
      <c r="E174" s="197" t="s">
        <v>716</v>
      </c>
      <c r="F174" s="711"/>
      <c r="G174" s="711"/>
      <c r="H174" s="711"/>
      <c r="I174" s="711"/>
      <c r="J174" s="711"/>
      <c r="K174" s="293">
        <f>K181</f>
        <v>0</v>
      </c>
      <c r="L174" s="294"/>
      <c r="M174" s="293">
        <f>M181</f>
        <v>0</v>
      </c>
      <c r="N174" s="294"/>
      <c r="O174" s="293">
        <f>O181</f>
        <v>0</v>
      </c>
      <c r="P174" s="294"/>
      <c r="Q174" s="293">
        <f>Q181</f>
        <v>0</v>
      </c>
      <c r="R174" s="294"/>
      <c r="S174" s="293">
        <f>S181</f>
        <v>0</v>
      </c>
      <c r="T174" s="295"/>
      <c r="W174" s="202"/>
    </row>
    <row r="175" spans="2:23" s="278" customFormat="1" ht="18.75" hidden="1" customHeight="1">
      <c r="B175" s="261"/>
      <c r="C175" s="261"/>
      <c r="D175" s="261"/>
      <c r="E175" s="197" t="s">
        <v>717</v>
      </c>
      <c r="F175" s="711"/>
      <c r="G175" s="711"/>
      <c r="H175" s="711"/>
      <c r="I175" s="711"/>
      <c r="J175" s="711"/>
      <c r="K175" s="289"/>
      <c r="L175" s="290"/>
      <c r="M175" s="289"/>
      <c r="N175" s="290"/>
      <c r="O175" s="289"/>
      <c r="P175" s="290"/>
      <c r="Q175" s="289"/>
      <c r="R175" s="290"/>
      <c r="S175" s="289"/>
      <c r="T175" s="291"/>
      <c r="W175" s="202"/>
    </row>
    <row r="176" spans="2:23" s="278" customFormat="1" ht="19.5" hidden="1" customHeight="1">
      <c r="B176" s="261"/>
      <c r="C176" s="261"/>
      <c r="D176" s="261"/>
      <c r="E176" s="203" t="s">
        <v>718</v>
      </c>
      <c r="F176" s="711"/>
      <c r="G176" s="711"/>
      <c r="H176" s="711"/>
      <c r="I176" s="711"/>
      <c r="J176" s="711"/>
      <c r="K176" s="293">
        <f>K183</f>
        <v>0</v>
      </c>
      <c r="L176" s="294"/>
      <c r="M176" s="293">
        <f>M183</f>
        <v>0</v>
      </c>
      <c r="N176" s="294"/>
      <c r="O176" s="293">
        <f>O183</f>
        <v>0</v>
      </c>
      <c r="P176" s="294"/>
      <c r="Q176" s="293">
        <f>Q183</f>
        <v>0</v>
      </c>
      <c r="R176" s="294"/>
      <c r="S176" s="293">
        <f>S183</f>
        <v>0</v>
      </c>
      <c r="T176" s="295"/>
      <c r="W176" s="202"/>
    </row>
    <row r="177" spans="2:23" s="278" customFormat="1" ht="18.75" hidden="1" customHeight="1">
      <c r="B177" s="261"/>
      <c r="C177" s="261"/>
      <c r="D177" s="261"/>
      <c r="E177" s="297" t="s">
        <v>723</v>
      </c>
      <c r="F177" s="712"/>
      <c r="G177" s="712"/>
      <c r="H177" s="712"/>
      <c r="I177" s="712"/>
      <c r="J177" s="712"/>
      <c r="K177" s="289"/>
      <c r="L177" s="290"/>
      <c r="M177" s="289"/>
      <c r="N177" s="290"/>
      <c r="O177" s="289"/>
      <c r="P177" s="290"/>
      <c r="Q177" s="289"/>
      <c r="R177" s="290"/>
      <c r="S177" s="289"/>
      <c r="T177" s="291"/>
      <c r="W177" s="202"/>
    </row>
    <row r="178" spans="2:23" s="278" customFormat="1" ht="18.75" hidden="1" customHeight="1">
      <c r="B178" s="261"/>
      <c r="C178" s="261"/>
      <c r="D178" s="261"/>
      <c r="E178" s="297" t="s">
        <v>724</v>
      </c>
      <c r="F178" s="712"/>
      <c r="G178" s="712"/>
      <c r="H178" s="712"/>
      <c r="I178" s="712"/>
      <c r="J178" s="712"/>
      <c r="K178" s="293">
        <f>K185</f>
        <v>0</v>
      </c>
      <c r="L178" s="294"/>
      <c r="M178" s="293">
        <f>M185</f>
        <v>0</v>
      </c>
      <c r="N178" s="294"/>
      <c r="O178" s="293">
        <f>O185</f>
        <v>0</v>
      </c>
      <c r="P178" s="294"/>
      <c r="Q178" s="293">
        <f>Q185</f>
        <v>0</v>
      </c>
      <c r="R178" s="294"/>
      <c r="S178" s="293">
        <f>S185</f>
        <v>0</v>
      </c>
      <c r="T178" s="295"/>
      <c r="W178" s="202"/>
    </row>
    <row r="179" spans="2:23" s="278" customFormat="1" ht="19.5" hidden="1" customHeight="1">
      <c r="B179" s="261"/>
      <c r="C179" s="261"/>
      <c r="D179" s="261"/>
      <c r="E179" s="298" t="s">
        <v>725</v>
      </c>
      <c r="F179" s="712"/>
      <c r="G179" s="712"/>
      <c r="H179" s="712"/>
      <c r="I179" s="712"/>
      <c r="J179" s="712"/>
      <c r="K179" s="289"/>
      <c r="L179" s="290"/>
      <c r="M179" s="289"/>
      <c r="N179" s="290"/>
      <c r="O179" s="289"/>
      <c r="P179" s="290"/>
      <c r="Q179" s="289"/>
      <c r="R179" s="290"/>
      <c r="S179" s="289"/>
      <c r="T179" s="291"/>
      <c r="W179" s="202"/>
    </row>
    <row r="180" spans="2:23" s="278" customFormat="1" ht="18.75" hidden="1" customHeight="1">
      <c r="B180" s="261"/>
      <c r="C180" s="261"/>
      <c r="D180" s="261"/>
      <c r="F180" s="712"/>
      <c r="G180" s="712"/>
      <c r="H180" s="712"/>
      <c r="I180" s="712"/>
      <c r="J180" s="712"/>
      <c r="K180" s="293">
        <f>K187</f>
        <v>0</v>
      </c>
      <c r="L180" s="294"/>
      <c r="M180" s="293">
        <f>M187</f>
        <v>0</v>
      </c>
      <c r="N180" s="294"/>
      <c r="O180" s="293">
        <f>O187</f>
        <v>0</v>
      </c>
      <c r="P180" s="294"/>
      <c r="Q180" s="293">
        <f>Q187</f>
        <v>0</v>
      </c>
      <c r="R180" s="294"/>
      <c r="S180" s="293">
        <f>S187</f>
        <v>0</v>
      </c>
      <c r="T180" s="295"/>
      <c r="W180" s="202"/>
    </row>
    <row r="181" spans="2:23" s="278" customFormat="1" ht="18.75" hidden="1" customHeight="1">
      <c r="B181" s="261"/>
      <c r="C181" s="261"/>
      <c r="D181" s="261"/>
      <c r="F181" s="712"/>
      <c r="G181" s="712"/>
      <c r="H181" s="712"/>
      <c r="I181" s="712"/>
      <c r="J181" s="712"/>
      <c r="K181" s="289"/>
      <c r="L181" s="290"/>
      <c r="M181" s="289"/>
      <c r="N181" s="290"/>
      <c r="O181" s="289"/>
      <c r="P181" s="290"/>
      <c r="Q181" s="289"/>
      <c r="R181" s="290"/>
      <c r="S181" s="289"/>
      <c r="T181" s="291"/>
      <c r="W181" s="202"/>
    </row>
    <row r="182" spans="2:23" s="278" customFormat="1" ht="21.75" hidden="1" customHeight="1">
      <c r="B182" s="261"/>
      <c r="C182" s="261"/>
      <c r="D182" s="261"/>
      <c r="E182" s="196" t="s">
        <v>715</v>
      </c>
      <c r="F182" s="220"/>
      <c r="G182" s="220"/>
      <c r="H182" s="220"/>
      <c r="I182" s="220"/>
      <c r="J182" s="220"/>
      <c r="K182" s="293">
        <f>K189</f>
        <v>0</v>
      </c>
      <c r="L182" s="294"/>
      <c r="M182" s="293">
        <f>M189</f>
        <v>0</v>
      </c>
      <c r="N182" s="294"/>
      <c r="O182" s="293">
        <f>O189</f>
        <v>0</v>
      </c>
      <c r="P182" s="294"/>
      <c r="Q182" s="293">
        <f>Q189</f>
        <v>0</v>
      </c>
      <c r="R182" s="294"/>
      <c r="S182" s="293">
        <f>S189</f>
        <v>0</v>
      </c>
      <c r="T182" s="295"/>
      <c r="W182" s="202"/>
    </row>
    <row r="183" spans="2:23" s="278" customFormat="1" ht="18.75" hidden="1" customHeight="1">
      <c r="B183" s="261"/>
      <c r="C183" s="261"/>
      <c r="D183" s="261"/>
      <c r="E183" s="197" t="s">
        <v>716</v>
      </c>
      <c r="F183" s="711"/>
      <c r="G183" s="711"/>
      <c r="H183" s="711"/>
      <c r="I183" s="711"/>
      <c r="J183" s="711"/>
      <c r="K183" s="289"/>
      <c r="L183" s="290"/>
      <c r="M183" s="289"/>
      <c r="N183" s="290"/>
      <c r="O183" s="289"/>
      <c r="P183" s="290"/>
      <c r="Q183" s="289"/>
      <c r="R183" s="290"/>
      <c r="S183" s="289"/>
      <c r="T183" s="291"/>
      <c r="W183" s="202"/>
    </row>
    <row r="184" spans="2:23" s="278" customFormat="1" ht="18.75" hidden="1" customHeight="1">
      <c r="B184" s="261"/>
      <c r="C184" s="261"/>
      <c r="D184" s="261"/>
      <c r="E184" s="197" t="s">
        <v>717</v>
      </c>
      <c r="F184" s="711"/>
      <c r="G184" s="711"/>
      <c r="H184" s="711"/>
      <c r="I184" s="711"/>
      <c r="J184" s="711"/>
      <c r="K184" s="293">
        <f>K191</f>
        <v>0</v>
      </c>
      <c r="L184" s="294"/>
      <c r="M184" s="293">
        <f>M191</f>
        <v>0</v>
      </c>
      <c r="N184" s="294"/>
      <c r="O184" s="293">
        <f>O191</f>
        <v>0</v>
      </c>
      <c r="P184" s="294"/>
      <c r="Q184" s="293">
        <f>Q191</f>
        <v>0</v>
      </c>
      <c r="R184" s="294"/>
      <c r="S184" s="293">
        <f>S191</f>
        <v>0</v>
      </c>
      <c r="T184" s="295"/>
      <c r="W184" s="202"/>
    </row>
    <row r="185" spans="2:23" s="278" customFormat="1" ht="19.5" hidden="1" customHeight="1">
      <c r="B185" s="261"/>
      <c r="C185" s="261"/>
      <c r="D185" s="261"/>
      <c r="E185" s="203" t="s">
        <v>718</v>
      </c>
      <c r="F185" s="711"/>
      <c r="G185" s="711"/>
      <c r="H185" s="711"/>
      <c r="I185" s="711"/>
      <c r="J185" s="711"/>
      <c r="K185" s="289"/>
      <c r="L185" s="290"/>
      <c r="M185" s="289"/>
      <c r="N185" s="290"/>
      <c r="O185" s="289"/>
      <c r="P185" s="290"/>
      <c r="Q185" s="289"/>
      <c r="R185" s="290"/>
      <c r="S185" s="289"/>
      <c r="T185" s="291"/>
      <c r="W185" s="202"/>
    </row>
    <row r="186" spans="2:23" s="278" customFormat="1" ht="18.75" hidden="1" customHeight="1">
      <c r="B186" s="261"/>
      <c r="C186" s="261"/>
      <c r="D186" s="261"/>
      <c r="E186" s="297" t="s">
        <v>723</v>
      </c>
      <c r="F186" s="712"/>
      <c r="G186" s="712"/>
      <c r="H186" s="712"/>
      <c r="I186" s="712"/>
      <c r="J186" s="712"/>
      <c r="K186" s="293">
        <f>K193</f>
        <v>0</v>
      </c>
      <c r="L186" s="294"/>
      <c r="M186" s="293">
        <f>M193</f>
        <v>0</v>
      </c>
      <c r="N186" s="294"/>
      <c r="O186" s="293">
        <f>O193</f>
        <v>0</v>
      </c>
      <c r="P186" s="294"/>
      <c r="Q186" s="293">
        <f>Q193</f>
        <v>0</v>
      </c>
      <c r="R186" s="294"/>
      <c r="S186" s="293">
        <f>S193</f>
        <v>0</v>
      </c>
      <c r="T186" s="295"/>
      <c r="W186" s="202"/>
    </row>
    <row r="187" spans="2:23" s="278" customFormat="1" ht="18.75" hidden="1" customHeight="1">
      <c r="B187" s="261"/>
      <c r="C187" s="261"/>
      <c r="D187" s="261"/>
      <c r="E187" s="297" t="s">
        <v>724</v>
      </c>
      <c r="F187" s="712"/>
      <c r="G187" s="712"/>
      <c r="H187" s="712"/>
      <c r="I187" s="712"/>
      <c r="J187" s="712"/>
      <c r="K187" s="289"/>
      <c r="L187" s="290"/>
      <c r="M187" s="289"/>
      <c r="N187" s="290"/>
      <c r="O187" s="289"/>
      <c r="P187" s="290"/>
      <c r="Q187" s="289"/>
      <c r="R187" s="290"/>
      <c r="S187" s="289"/>
      <c r="T187" s="291"/>
      <c r="W187" s="202"/>
    </row>
    <row r="188" spans="2:23" s="278" customFormat="1" ht="19.5" hidden="1" customHeight="1">
      <c r="B188" s="261"/>
      <c r="C188" s="261"/>
      <c r="D188" s="261"/>
      <c r="E188" s="298" t="s">
        <v>725</v>
      </c>
      <c r="F188" s="712"/>
      <c r="G188" s="712"/>
      <c r="H188" s="712"/>
      <c r="I188" s="712"/>
      <c r="J188" s="712"/>
      <c r="K188" s="293">
        <f>K195</f>
        <v>0</v>
      </c>
      <c r="L188" s="294"/>
      <c r="M188" s="293">
        <f>M195</f>
        <v>0</v>
      </c>
      <c r="N188" s="294"/>
      <c r="O188" s="293">
        <f>O195</f>
        <v>0</v>
      </c>
      <c r="P188" s="294"/>
      <c r="Q188" s="293">
        <f>Q195</f>
        <v>0</v>
      </c>
      <c r="R188" s="294"/>
      <c r="S188" s="293">
        <f>S195</f>
        <v>0</v>
      </c>
      <c r="T188" s="295"/>
      <c r="W188" s="202"/>
    </row>
    <row r="189" spans="2:23" s="278" customFormat="1" ht="15">
      <c r="B189" s="261"/>
      <c r="C189" s="261"/>
      <c r="D189" s="261"/>
      <c r="F189" s="712"/>
      <c r="G189" s="712"/>
      <c r="H189" s="712"/>
      <c r="I189" s="712"/>
      <c r="J189" s="712"/>
      <c r="K189" s="289"/>
      <c r="L189" s="290"/>
      <c r="M189" s="289"/>
      <c r="N189" s="290"/>
      <c r="O189" s="289"/>
      <c r="P189" s="290"/>
      <c r="Q189" s="289"/>
      <c r="R189" s="290"/>
      <c r="S189" s="289"/>
      <c r="T189" s="291"/>
      <c r="V189" s="292"/>
    </row>
    <row r="190" spans="2:23">
      <c r="M190" s="300"/>
      <c r="O190" s="300"/>
    </row>
    <row r="191" spans="2:23">
      <c r="K191" s="300"/>
      <c r="M191" s="300"/>
      <c r="O191" s="300"/>
      <c r="Q191" s="300"/>
      <c r="S191" s="300"/>
    </row>
    <row r="192" spans="2:23">
      <c r="M192" s="300"/>
      <c r="O192" s="300"/>
    </row>
    <row r="193" spans="11:19">
      <c r="K193" s="300"/>
      <c r="M193" s="300"/>
      <c r="O193" s="300"/>
      <c r="Q193" s="300"/>
      <c r="S193" s="300"/>
    </row>
    <row r="194" spans="11:19">
      <c r="M194" s="300"/>
      <c r="O194" s="300"/>
    </row>
    <row r="195" spans="11:19">
      <c r="K195" s="300"/>
      <c r="M195" s="300"/>
      <c r="O195" s="300"/>
      <c r="Q195" s="300"/>
      <c r="S195" s="300"/>
    </row>
    <row r="196" spans="11:19">
      <c r="M196" s="300"/>
      <c r="O196" s="300"/>
    </row>
  </sheetData>
  <mergeCells count="5">
    <mergeCell ref="K5:L5"/>
    <mergeCell ref="M5:N5"/>
    <mergeCell ref="O5:P5"/>
    <mergeCell ref="Q5:R5"/>
    <mergeCell ref="S5:T5"/>
  </mergeCells>
  <conditionalFormatting sqref="E53:J53">
    <cfRule type="expression" dxfId="190" priority="134">
      <formula>AND(E53&lt;&gt;"",#REF!="",OR(COLUMN(E53)=COLUMN(#REF!),COLUMN(E53)=COLUMN(#REF!)))</formula>
    </cfRule>
  </conditionalFormatting>
  <conditionalFormatting sqref="E57:J57">
    <cfRule type="expression" dxfId="189" priority="130">
      <formula>AND(E57&lt;&gt;"",#REF!="",OR(COLUMN(E57)=COLUMN(#REF!),COLUMN(E57)=COLUMN(#REF!)))</formula>
    </cfRule>
  </conditionalFormatting>
  <conditionalFormatting sqref="E83:J83">
    <cfRule type="expression" dxfId="188" priority="107">
      <formula>AND(E83&lt;&gt;"",#REF!="",OR(COLUMN(E83)=COLUMN(#REF!),COLUMN(E83)=COLUMN(#REF!)))</formula>
    </cfRule>
  </conditionalFormatting>
  <conditionalFormatting sqref="E118:E119 E106:E109 E65:E76 E91:J91">
    <cfRule type="expression" dxfId="187" priority="103">
      <formula>AND(E65&lt;&gt;"",#REF!="",OR(COLUMN(E65)=COLUMN(#REF!),COLUMN(E65)=COLUMN(#REF!)))</formula>
    </cfRule>
  </conditionalFormatting>
  <conditionalFormatting sqref="E104:J104">
    <cfRule type="expression" dxfId="186" priority="99">
      <formula>AND(E104&lt;&gt;"",#REF!="",OR(COLUMN(E104)=COLUMN(#REF!),COLUMN(E104)=COLUMN(#REF!)))</formula>
    </cfRule>
  </conditionalFormatting>
  <conditionalFormatting sqref="E110:J110">
    <cfRule type="expression" dxfId="185" priority="95">
      <formula>AND(E110&lt;&gt;"",#REF!="",OR(COLUMN(E110)=COLUMN(#REF!),COLUMN(E110)=COLUMN(#REF!)))</formula>
    </cfRule>
  </conditionalFormatting>
  <conditionalFormatting sqref="E101:E103 E124:E132 E120:J120 F124:J125 F128:J129 F132:J132">
    <cfRule type="expression" dxfId="184" priority="91">
      <formula>AND(E101&lt;&gt;"",#REF!="",OR(COLUMN(E101)=COLUMN(#REF!),COLUMN(E101)=COLUMN(#REF!)))</formula>
    </cfRule>
  </conditionalFormatting>
  <conditionalFormatting sqref="E35:E36">
    <cfRule type="expression" dxfId="183" priority="73">
      <formula>AND(E35&lt;&gt;"",#REF!="",OR(COLUMN(E35)=COLUMN(#REF!),COLUMN(E35)=COLUMN(#REF!)))</formula>
    </cfRule>
  </conditionalFormatting>
  <conditionalFormatting sqref="E41:E42">
    <cfRule type="expression" dxfId="182" priority="70">
      <formula>AND(E41&lt;&gt;"",#REF!="",OR(COLUMN(E41)=COLUMN(#REF!),COLUMN(E41)=COLUMN(#REF!)))</formula>
    </cfRule>
  </conditionalFormatting>
  <conditionalFormatting sqref="E45:E46">
    <cfRule type="expression" dxfId="181" priority="69">
      <formula>AND(E45&lt;&gt;"",#REF!="",OR(COLUMN(E45)=COLUMN(#REF!),COLUMN(E45)=COLUMN(#REF!)))</formula>
    </cfRule>
  </conditionalFormatting>
  <conditionalFormatting sqref="E51:E52">
    <cfRule type="expression" dxfId="180" priority="68">
      <formula>AND(E51&lt;&gt;"",#REF!="",OR(COLUMN(E51)=COLUMN(#REF!),COLUMN(E51)=COLUMN(#REF!)))</formula>
    </cfRule>
  </conditionalFormatting>
  <conditionalFormatting sqref="E55:E56">
    <cfRule type="expression" dxfId="179" priority="67">
      <formula>AND(E55&lt;&gt;"",#REF!="",OR(COLUMN(E55)=COLUMN(#REF!),COLUMN(E55)=COLUMN(#REF!)))</formula>
    </cfRule>
  </conditionalFormatting>
  <conditionalFormatting sqref="E59:E60">
    <cfRule type="expression" dxfId="178" priority="66">
      <formula>AND(E59&lt;&gt;"",#REF!="",OR(COLUMN(E59)=COLUMN(#REF!),COLUMN(E59)=COLUMN(#REF!)))</formula>
    </cfRule>
  </conditionalFormatting>
  <conditionalFormatting sqref="E81:E82">
    <cfRule type="expression" dxfId="177" priority="63">
      <formula>AND(E81&lt;&gt;"",#REF!="",OR(COLUMN(E81)=COLUMN(#REF!),COLUMN(E81)=COLUMN(#REF!)))</formula>
    </cfRule>
  </conditionalFormatting>
  <conditionalFormatting sqref="E89:E90">
    <cfRule type="expression" dxfId="176" priority="62">
      <formula>AND(E89&lt;&gt;"",#REF!="",OR(COLUMN(E89)=COLUMN(#REF!),COLUMN(E89)=COLUMN(#REF!)))</formula>
    </cfRule>
  </conditionalFormatting>
  <conditionalFormatting sqref="E93:E94">
    <cfRule type="expression" dxfId="175" priority="61">
      <formula>AND(E93&lt;&gt;"",#REF!="",OR(COLUMN(E93)=COLUMN(#REF!),COLUMN(E93)=COLUMN(#REF!)))</formula>
    </cfRule>
  </conditionalFormatting>
  <conditionalFormatting sqref="E112:E113">
    <cfRule type="expression" dxfId="174" priority="58">
      <formula>AND(E112&lt;&gt;"",#REF!="",OR(COLUMN(E112)=COLUMN(#REF!),COLUMN(E112)=COLUMN(#REF!)))</formula>
    </cfRule>
  </conditionalFormatting>
  <conditionalFormatting sqref="E122:E123">
    <cfRule type="expression" dxfId="173" priority="56">
      <formula>AND(E122&lt;&gt;"",#REF!="",OR(COLUMN(E122)=COLUMN(#REF!),COLUMN(E122)=COLUMN(#REF!)))</formula>
    </cfRule>
  </conditionalFormatting>
  <conditionalFormatting sqref="E126:E127">
    <cfRule type="expression" dxfId="172" priority="55">
      <formula>AND(E126&lt;&gt;"",#REF!="",OR(COLUMN(E126)=COLUMN(#REF!),COLUMN(E126)=COLUMN(#REF!)))</formula>
    </cfRule>
  </conditionalFormatting>
  <conditionalFormatting sqref="E130:E131">
    <cfRule type="expression" dxfId="171" priority="54">
      <formula>AND(E130&lt;&gt;"",#REF!="",OR(COLUMN(E130)=COLUMN(#REF!),COLUMN(E130)=COLUMN(#REF!)))</formula>
    </cfRule>
  </conditionalFormatting>
  <conditionalFormatting sqref="E39:E40">
    <cfRule type="expression" dxfId="170" priority="53">
      <formula>AND(E39&lt;&gt;"",#REF!="",OR(COLUMN(E39)=COLUMN(#REF!),COLUMN(E39)=COLUMN(#REF!)))</formula>
    </cfRule>
  </conditionalFormatting>
  <conditionalFormatting sqref="K9 M9 O9 Q9 S9 K32 M32 O32 Q32 S32 K48 M48 O48 Q48 S48 K62 M62 O62 Q62 S62 S64 Q64 O64 M64 K64 K78 M78 O78 Q78 S78 K96 M96 O96 Q96 S96 S98 Q98 O98 M98 K98 K115 M115 O115 Q115 S115 S117 Q117 O117 M117 K117 K121 M121 O121 Q121 S121 S125 Q125 O125 M125 K125 K129 M129 O129 Q129 S129 K38 M38 O38 Q38 S38 S44 Q44 O44 M44 K44 K11 M11 O11 Q11 S11">
    <cfRule type="expression" dxfId="169" priority="51">
      <formula>K9&lt;&gt;L9</formula>
    </cfRule>
  </conditionalFormatting>
  <conditionalFormatting sqref="E87:J87">
    <cfRule type="expression" dxfId="168" priority="50">
      <formula>AND(E87&lt;&gt;"",#REF!="",OR(COLUMN(E87)=COLUMN(#REF!),COLUMN(E87)=COLUMN(#REF!)))</formula>
    </cfRule>
  </conditionalFormatting>
  <conditionalFormatting sqref="E85:E86">
    <cfRule type="expression" dxfId="167" priority="49">
      <formula>AND(E85&lt;&gt;"",#REF!="",OR(COLUMN(E85)=COLUMN(#REF!),COLUMN(E85)=COLUMN(#REF!)))</formula>
    </cfRule>
  </conditionalFormatting>
  <conditionalFormatting sqref="E12:J30">
    <cfRule type="expression" dxfId="166" priority="48">
      <formula>AND(E12&lt;&gt;"",#REF!="",OR(COLUMN(E12)=COLUMN(#REF!),COLUMN(E12)=COLUMN(#REF!)))</formula>
    </cfRule>
  </conditionalFormatting>
  <conditionalFormatting sqref="E134:E135">
    <cfRule type="expression" dxfId="165" priority="45">
      <formula>AND(E134&lt;&gt;"",#REF!="",OR(COLUMN(E134)=COLUMN(#REF!),COLUMN(E134)=COLUMN(#REF!)))</formula>
    </cfRule>
  </conditionalFormatting>
  <conditionalFormatting sqref="K133 M133 O133 Q133 S133">
    <cfRule type="expression" dxfId="164" priority="44">
      <formula>K133&lt;&gt;L133</formula>
    </cfRule>
  </conditionalFormatting>
  <conditionalFormatting sqref="K138 M138 O138 Q138 S138">
    <cfRule type="expression" dxfId="163" priority="41">
      <formula>K138&lt;&gt;L138</formula>
    </cfRule>
  </conditionalFormatting>
  <conditionalFormatting sqref="H35:J36">
    <cfRule type="expression" dxfId="162" priority="40">
      <formula>AND(H35&lt;&gt;"",#REF!="",OR(COLUMN(H35)=COLUMN(#REF!),COLUMN(H35)=COLUMN(#REF!)))</formula>
    </cfRule>
  </conditionalFormatting>
  <conditionalFormatting sqref="H39:J42">
    <cfRule type="expression" dxfId="161" priority="39">
      <formula>AND(H39&lt;&gt;"",#REF!="",OR(COLUMN(H39)=COLUMN(#REF!),COLUMN(H39)=COLUMN(#REF!)))</formula>
    </cfRule>
  </conditionalFormatting>
  <conditionalFormatting sqref="H45:J46">
    <cfRule type="expression" dxfId="160" priority="38">
      <formula>AND(H45&lt;&gt;"",#REF!="",OR(COLUMN(H45)=COLUMN(#REF!),COLUMN(H45)=COLUMN(#REF!)))</formula>
    </cfRule>
  </conditionalFormatting>
  <conditionalFormatting sqref="H51:J52">
    <cfRule type="expression" dxfId="159" priority="37">
      <formula>AND(H51&lt;&gt;"",#REF!="",OR(COLUMN(H51)=COLUMN(#REF!),COLUMN(H51)=COLUMN(#REF!)))</formula>
    </cfRule>
  </conditionalFormatting>
  <conditionalFormatting sqref="H55:J56">
    <cfRule type="expression" dxfId="158" priority="36">
      <formula>AND(H55&lt;&gt;"",#REF!="",OR(COLUMN(H55)=COLUMN(#REF!),COLUMN(H55)=COLUMN(#REF!)))</formula>
    </cfRule>
  </conditionalFormatting>
  <conditionalFormatting sqref="H59:J60">
    <cfRule type="expression" dxfId="157" priority="35">
      <formula>AND(H59&lt;&gt;"",#REF!="",OR(COLUMN(H59)=COLUMN(#REF!),COLUMN(H59)=COLUMN(#REF!)))</formula>
    </cfRule>
  </conditionalFormatting>
  <conditionalFormatting sqref="H65:J76">
    <cfRule type="expression" dxfId="156" priority="34">
      <formula>AND(H65&lt;&gt;"",#REF!="",OR(COLUMN(H65)=COLUMN(#REF!),COLUMN(H65)=COLUMN(#REF!)))</formula>
    </cfRule>
  </conditionalFormatting>
  <conditionalFormatting sqref="H81:J82">
    <cfRule type="expression" dxfId="155" priority="33">
      <formula>AND(H81&lt;&gt;"",#REF!="",OR(COLUMN(H81)=COLUMN(#REF!),COLUMN(H81)=COLUMN(#REF!)))</formula>
    </cfRule>
  </conditionalFormatting>
  <conditionalFormatting sqref="H85:J86">
    <cfRule type="expression" dxfId="154" priority="32">
      <formula>AND(H85&lt;&gt;"",#REF!="",OR(COLUMN(H85)=COLUMN(#REF!),COLUMN(H85)=COLUMN(#REF!)))</formula>
    </cfRule>
  </conditionalFormatting>
  <conditionalFormatting sqref="H89:J90">
    <cfRule type="expression" dxfId="153" priority="31">
      <formula>AND(H89&lt;&gt;"",#REF!="",OR(COLUMN(H89)=COLUMN(#REF!),COLUMN(H89)=COLUMN(#REF!)))</formula>
    </cfRule>
  </conditionalFormatting>
  <conditionalFormatting sqref="H93:J94">
    <cfRule type="expression" dxfId="152" priority="30">
      <formula>AND(H93&lt;&gt;"",#REF!="",OR(COLUMN(H93)=COLUMN(#REF!),COLUMN(H93)=COLUMN(#REF!)))</formula>
    </cfRule>
  </conditionalFormatting>
  <conditionalFormatting sqref="H101:J103">
    <cfRule type="expression" dxfId="151" priority="29">
      <formula>AND(H101&lt;&gt;"",#REF!="",OR(COLUMN(H101)=COLUMN(#REF!),COLUMN(H101)=COLUMN(#REF!)))</formula>
    </cfRule>
  </conditionalFormatting>
  <conditionalFormatting sqref="H106:J109">
    <cfRule type="expression" dxfId="150" priority="28">
      <formula>AND(H106&lt;&gt;"",#REF!="",OR(COLUMN(H106)=COLUMN(#REF!),COLUMN(H106)=COLUMN(#REF!)))</formula>
    </cfRule>
  </conditionalFormatting>
  <conditionalFormatting sqref="H112:J113">
    <cfRule type="expression" dxfId="149" priority="27">
      <formula>AND(H112&lt;&gt;"",#REF!="",OR(COLUMN(H112)=COLUMN(#REF!),COLUMN(H112)=COLUMN(#REF!)))</formula>
    </cfRule>
  </conditionalFormatting>
  <conditionalFormatting sqref="H118:J119">
    <cfRule type="expression" dxfId="148" priority="26">
      <formula>AND(H118&lt;&gt;"",#REF!="",OR(COLUMN(H118)=COLUMN(#REF!),COLUMN(H118)=COLUMN(#REF!)))</formula>
    </cfRule>
  </conditionalFormatting>
  <conditionalFormatting sqref="H122:J123">
    <cfRule type="expression" dxfId="147" priority="25">
      <formula>AND(H122&lt;&gt;"",#REF!="",OR(COLUMN(H122)=COLUMN(#REF!),COLUMN(H122)=COLUMN(#REF!)))</formula>
    </cfRule>
  </conditionalFormatting>
  <conditionalFormatting sqref="H126:J127">
    <cfRule type="expression" dxfId="146" priority="24">
      <formula>AND(H126&lt;&gt;"",#REF!="",OR(COLUMN(H126)=COLUMN(#REF!),COLUMN(H126)=COLUMN(#REF!)))</formula>
    </cfRule>
  </conditionalFormatting>
  <conditionalFormatting sqref="H130:J131">
    <cfRule type="expression" dxfId="145" priority="23">
      <formula>AND(H130&lt;&gt;"",#REF!="",OR(COLUMN(H130)=COLUMN(#REF!),COLUMN(H130)=COLUMN(#REF!)))</formula>
    </cfRule>
  </conditionalFormatting>
  <conditionalFormatting sqref="H134:J135">
    <cfRule type="expression" dxfId="144" priority="22">
      <formula>AND(H134&lt;&gt;"",#REF!="",OR(COLUMN(H134)=COLUMN(#REF!),COLUMN(H134)=COLUMN(#REF!)))</formula>
    </cfRule>
  </conditionalFormatting>
  <conditionalFormatting sqref="F35:G36">
    <cfRule type="expression" dxfId="143" priority="19">
      <formula>AND(F35&lt;&gt;"",#REF!="",OR(COLUMN(F35)=COLUMN(#REF!),COLUMN(F35)=COLUMN(#REF!)))</formula>
    </cfRule>
  </conditionalFormatting>
  <conditionalFormatting sqref="F39:G42">
    <cfRule type="expression" dxfId="142" priority="18">
      <formula>AND(F39&lt;&gt;"",#REF!="",OR(COLUMN(F39)=COLUMN(#REF!),COLUMN(F39)=COLUMN(#REF!)))</formula>
    </cfRule>
  </conditionalFormatting>
  <conditionalFormatting sqref="F45:G46">
    <cfRule type="expression" dxfId="141" priority="17">
      <formula>AND(F45&lt;&gt;"",#REF!="",OR(COLUMN(F45)=COLUMN(#REF!),COLUMN(F45)=COLUMN(#REF!)))</formula>
    </cfRule>
  </conditionalFormatting>
  <conditionalFormatting sqref="F51:G52">
    <cfRule type="expression" dxfId="140" priority="16">
      <formula>AND(F51&lt;&gt;"",#REF!="",OR(COLUMN(F51)=COLUMN(#REF!),COLUMN(F51)=COLUMN(#REF!)))</formula>
    </cfRule>
  </conditionalFormatting>
  <conditionalFormatting sqref="F55:G56">
    <cfRule type="expression" dxfId="139" priority="15">
      <formula>AND(F55&lt;&gt;"",#REF!="",OR(COLUMN(F55)=COLUMN(#REF!),COLUMN(F55)=COLUMN(#REF!)))</formula>
    </cfRule>
  </conditionalFormatting>
  <conditionalFormatting sqref="F59:G60">
    <cfRule type="expression" dxfId="138" priority="14">
      <formula>AND(F59&lt;&gt;"",#REF!="",OR(COLUMN(F59)=COLUMN(#REF!),COLUMN(F59)=COLUMN(#REF!)))</formula>
    </cfRule>
  </conditionalFormatting>
  <conditionalFormatting sqref="F65:G76">
    <cfRule type="expression" dxfId="137" priority="13">
      <formula>AND(F65&lt;&gt;"",#REF!="",OR(COLUMN(F65)=COLUMN(#REF!),COLUMN(F65)=COLUMN(#REF!)))</formula>
    </cfRule>
  </conditionalFormatting>
  <conditionalFormatting sqref="F81:G82">
    <cfRule type="expression" dxfId="136" priority="12">
      <formula>AND(F81&lt;&gt;"",#REF!="",OR(COLUMN(F81)=COLUMN(#REF!),COLUMN(F81)=COLUMN(#REF!)))</formula>
    </cfRule>
  </conditionalFormatting>
  <conditionalFormatting sqref="F85:G86">
    <cfRule type="expression" dxfId="135" priority="11">
      <formula>AND(F85&lt;&gt;"",#REF!="",OR(COLUMN(F85)=COLUMN(#REF!),COLUMN(F85)=COLUMN(#REF!)))</formula>
    </cfRule>
  </conditionalFormatting>
  <conditionalFormatting sqref="F89:G90">
    <cfRule type="expression" dxfId="134" priority="10">
      <formula>AND(F89&lt;&gt;"",#REF!="",OR(COLUMN(F89)=COLUMN(#REF!),COLUMN(F89)=COLUMN(#REF!)))</formula>
    </cfRule>
  </conditionalFormatting>
  <conditionalFormatting sqref="F93:G94">
    <cfRule type="expression" dxfId="133" priority="9">
      <formula>AND(F93&lt;&gt;"",#REF!="",OR(COLUMN(F93)=COLUMN(#REF!),COLUMN(F93)=COLUMN(#REF!)))</formula>
    </cfRule>
  </conditionalFormatting>
  <conditionalFormatting sqref="F101:G103">
    <cfRule type="expression" dxfId="132" priority="8">
      <formula>AND(F101&lt;&gt;"",#REF!="",OR(COLUMN(F101)=COLUMN(#REF!),COLUMN(F101)=COLUMN(#REF!)))</formula>
    </cfRule>
  </conditionalFormatting>
  <conditionalFormatting sqref="F106:G109">
    <cfRule type="expression" dxfId="131" priority="7">
      <formula>AND(F106&lt;&gt;"",#REF!="",OR(COLUMN(F106)=COLUMN(#REF!),COLUMN(F106)=COLUMN(#REF!)))</formula>
    </cfRule>
  </conditionalFormatting>
  <conditionalFormatting sqref="F112:G113">
    <cfRule type="expression" dxfId="130" priority="6">
      <formula>AND(F112&lt;&gt;"",#REF!="",OR(COLUMN(F112)=COLUMN(#REF!),COLUMN(F112)=COLUMN(#REF!)))</formula>
    </cfRule>
  </conditionalFormatting>
  <conditionalFormatting sqref="F118:G119">
    <cfRule type="expression" dxfId="129" priority="5">
      <formula>AND(F118&lt;&gt;"",#REF!="",OR(COLUMN(F118)=COLUMN(#REF!),COLUMN(F118)=COLUMN(#REF!)))</formula>
    </cfRule>
  </conditionalFormatting>
  <conditionalFormatting sqref="F122:G123">
    <cfRule type="expression" dxfId="128" priority="4">
      <formula>AND(F122&lt;&gt;"",#REF!="",OR(COLUMN(F122)=COLUMN(#REF!),COLUMN(F122)=COLUMN(#REF!)))</formula>
    </cfRule>
  </conditionalFormatting>
  <conditionalFormatting sqref="F126:G127">
    <cfRule type="expression" dxfId="127" priority="3">
      <formula>AND(F126&lt;&gt;"",#REF!="",OR(COLUMN(F126)=COLUMN(#REF!),COLUMN(F126)=COLUMN(#REF!)))</formula>
    </cfRule>
  </conditionalFormatting>
  <conditionalFormatting sqref="F130:G131">
    <cfRule type="expression" dxfId="126" priority="2">
      <formula>AND(F130&lt;&gt;"",#REF!="",OR(COLUMN(F130)=COLUMN(#REF!),COLUMN(F130)=COLUMN(#REF!)))</formula>
    </cfRule>
  </conditionalFormatting>
  <conditionalFormatting sqref="F134:G135">
    <cfRule type="expression" dxfId="125" priority="1">
      <formula>AND(F134&lt;&gt;"",#REF!="",OR(COLUMN(F134)=COLUMN(#REF!),COLUMN(F134)=COLUMN(#REF!)))</formula>
    </cfRule>
  </conditionalFormatting>
  <dataValidations count="20">
    <dataValidation type="list" allowBlank="1" showInputMessage="1" sqref="E35:E36" xr:uid="{4EF8FB78-37DB-41A3-AB5C-11662F817745}">
      <formula1>Inflação_Curta</formula1>
    </dataValidation>
    <dataValidation type="list" allowBlank="1" showInputMessage="1" sqref="E39:E42" xr:uid="{229B39C9-6D3F-4EE9-BFEC-C360DCDBB61D}">
      <formula1>Inflação_Média</formula1>
    </dataValidation>
    <dataValidation type="list" allowBlank="1" showInputMessage="1" sqref="E45:E46" xr:uid="{ECE17FEB-94BA-487B-850D-871D927CF7E1}">
      <formula1>Inflação_Longa</formula1>
    </dataValidation>
    <dataValidation type="list" allowBlank="1" showInputMessage="1" sqref="E51:E52" xr:uid="{EEFBDBD6-E85B-4E60-B7B5-B7E9AE70FB57}">
      <formula1>Pré_Curta</formula1>
    </dataValidation>
    <dataValidation type="list" allowBlank="1" showInputMessage="1" sqref="E55:E56" xr:uid="{381D46DD-56E5-4FE7-AEEF-328E57ACF6D0}">
      <formula1>Pré_Média</formula1>
    </dataValidation>
    <dataValidation type="list" allowBlank="1" showInputMessage="1" sqref="E59:E60" xr:uid="{83566F6A-EDE8-4111-90AA-A5C47C905099}">
      <formula1>Pré_Longa</formula1>
    </dataValidation>
    <dataValidation type="list" allowBlank="1" showInputMessage="1" sqref="E81:E82" xr:uid="{30D215B1-DD9A-49A6-BEFD-E756257A250E}">
      <formula1>Quant</formula1>
    </dataValidation>
    <dataValidation type="list" allowBlank="1" showInputMessage="1" sqref="E85:E86" xr:uid="{C5F352AF-86B1-440F-BCC5-1BF36D3F1B1D}">
      <formula1>Long_Short</formula1>
    </dataValidation>
    <dataValidation type="list" allowBlank="1" showInputMessage="1" sqref="E89:E90" xr:uid="{61D91AA7-BF14-43FC-BACA-33E9521249FC}">
      <formula1>Multiestratégia</formula1>
    </dataValidation>
    <dataValidation type="list" allowBlank="1" showInputMessage="1" sqref="E93:E94" xr:uid="{CBA200F8-2656-4C6B-9770-2C657F4315AE}">
      <formula1>Arbitragem</formula1>
    </dataValidation>
    <dataValidation type="list" allowBlank="1" showInputMessage="1" sqref="E112:E113" xr:uid="{21CC081E-4EF4-4B95-A6A6-AD617C3ED402}">
      <formula1>Alternativos</formula1>
    </dataValidation>
    <dataValidation type="list" allowBlank="1" showInputMessage="1" sqref="E118:E119" xr:uid="{953251D4-CADA-428C-BA15-1239E7ECD573}">
      <formula1>EUA</formula1>
    </dataValidation>
    <dataValidation type="list" allowBlank="1" showInputMessage="1" sqref="E122:E123" xr:uid="{190CEAE0-5B24-4D3B-B130-8A0D07B60B8A}">
      <formula1>China</formula1>
    </dataValidation>
    <dataValidation type="list" allowBlank="1" showInputMessage="1" sqref="E126:E127" xr:uid="{E98386FF-51CA-4A71-88C1-7A8E0BB4F729}">
      <formula1>Europa</formula1>
    </dataValidation>
    <dataValidation type="list" allowBlank="1" showInputMessage="1" sqref="E130:E131" xr:uid="{E80934C6-B8B2-4BF7-90A7-0EF2FDBE0874}">
      <formula1>Global</formula1>
    </dataValidation>
    <dataValidation type="list" allowBlank="1" showInputMessage="1" sqref="E134:E135" xr:uid="{81017E04-BEE0-43A1-86AA-F410D694769A}">
      <formula1>EM</formula1>
    </dataValidation>
    <dataValidation type="list" allowBlank="1" showInputMessage="1" sqref="E101:E103" xr:uid="{CCF9F93F-EE7F-4E98-B888-5CD07A3F176D}">
      <formula1>Long_Only</formula1>
    </dataValidation>
    <dataValidation type="list" allowBlank="1" showInputMessage="1" sqref="E106:E109" xr:uid="{95F5D2A6-A863-45A5-A014-5AD29DA497A1}">
      <formula1>Long_Bias</formula1>
    </dataValidation>
    <dataValidation type="list" allowBlank="1" showInputMessage="1" sqref="E65:E76" xr:uid="{89C9C0F3-7B65-4926-AB62-2A11B56B82BA}">
      <formula1>Macro</formula1>
    </dataValidation>
    <dataValidation type="list" allowBlank="1" showInputMessage="1" sqref="E12:E30" xr:uid="{AFBE729F-A782-449F-A6C5-A0D5453F5AA4}">
      <formula1>Pós_fixado</formula1>
    </dataValidation>
  </dataValidations>
  <pageMargins left="0.7" right="0.7" top="0.75" bottom="0.75" header="0.3" footer="0.3"/>
  <pageSetup paperSize="9" orientation="portrait" r:id="rId1"/>
  <ignoredErrors>
    <ignoredError sqref="E12:E17 H27:H30 H12:H18 H22:H25"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F9987-26E4-4379-8CE4-E5DD83821422}">
  <sheetPr codeName="Sheet22">
    <tabColor theme="4"/>
  </sheetPr>
  <dimension ref="B1:X215"/>
  <sheetViews>
    <sheetView showGridLines="0" zoomScale="90" zoomScaleNormal="90" workbookViewId="0">
      <selection activeCell="T15" sqref="T15"/>
    </sheetView>
  </sheetViews>
  <sheetFormatPr defaultColWidth="10.69921875" defaultRowHeight="24.75"/>
  <cols>
    <col min="1" max="1" width="2.59765625" style="300" customWidth="1"/>
    <col min="2" max="4" width="2.59765625" style="299" hidden="1" customWidth="1"/>
    <col min="5" max="5" width="54.59765625" style="300" customWidth="1"/>
    <col min="6" max="6" width="5.8984375" style="302" customWidth="1"/>
    <col min="7" max="7" width="6" style="302" customWidth="1"/>
    <col min="8" max="8" width="10.19921875" style="302" customWidth="1"/>
    <col min="9" max="9" width="6.296875" style="302" customWidth="1"/>
    <col min="10" max="10" width="6.59765625" style="302" customWidth="1"/>
    <col min="11" max="11" width="8.69921875" style="301" customWidth="1"/>
    <col min="12" max="12" width="7.3984375" style="300" customWidth="1"/>
    <col min="13" max="13" width="8.69921875" style="301" customWidth="1"/>
    <col min="14" max="14" width="7.3984375" style="300" customWidth="1"/>
    <col min="15" max="15" width="8.69921875" style="301" customWidth="1"/>
    <col min="16" max="16" width="7.3984375" style="300" customWidth="1"/>
    <col min="17" max="17" width="8.69921875" style="301" customWidth="1"/>
    <col min="18" max="18" width="7.3984375" style="300" customWidth="1"/>
    <col min="19" max="19" width="8.69921875" style="301" customWidth="1"/>
    <col min="20" max="20" width="7.3984375" style="301" customWidth="1"/>
    <col min="21" max="21" width="3.09765625" style="302" customWidth="1"/>
    <col min="22" max="22" width="11.8984375" style="417" customWidth="1"/>
    <col min="23" max="23" width="32.69921875" style="302" customWidth="1"/>
    <col min="24" max="24" width="18" style="300" customWidth="1"/>
    <col min="25" max="16384" width="10.69921875" style="300"/>
  </cols>
  <sheetData>
    <row r="1" spans="2:23" s="39" customFormat="1" ht="5.0999999999999996" customHeight="1">
      <c r="B1" s="258"/>
      <c r="C1" s="258"/>
      <c r="D1" s="258"/>
      <c r="F1" s="57"/>
      <c r="G1" s="57"/>
      <c r="H1" s="57"/>
      <c r="I1" s="57"/>
      <c r="J1" s="57"/>
      <c r="K1" s="40"/>
      <c r="M1" s="40"/>
      <c r="O1" s="40"/>
      <c r="Q1" s="40"/>
      <c r="S1" s="40"/>
      <c r="T1" s="40"/>
      <c r="U1" s="57"/>
      <c r="V1" s="409"/>
      <c r="W1" s="57"/>
    </row>
    <row r="2" spans="2:23" s="39" customFormat="1" ht="30.75">
      <c r="B2" s="258"/>
      <c r="C2" s="258"/>
      <c r="D2" s="258"/>
      <c r="F2" s="57"/>
      <c r="G2" s="57"/>
      <c r="H2" s="57"/>
      <c r="I2" s="57"/>
      <c r="J2" s="57"/>
      <c r="K2" s="40"/>
      <c r="M2" s="40"/>
      <c r="O2" s="40"/>
      <c r="Q2" s="40"/>
      <c r="S2" s="40"/>
      <c r="T2" s="40"/>
      <c r="U2" s="57"/>
      <c r="V2" s="409"/>
      <c r="W2" s="57"/>
    </row>
    <row r="3" spans="2:23" s="43" customFormat="1" ht="27.75">
      <c r="B3" s="259"/>
      <c r="C3" s="259"/>
      <c r="D3" s="259"/>
      <c r="E3" s="381" t="s">
        <v>950</v>
      </c>
      <c r="F3" s="704"/>
      <c r="G3" s="704"/>
      <c r="H3" s="704"/>
      <c r="I3" s="704"/>
      <c r="J3" s="704"/>
      <c r="K3" s="42"/>
      <c r="M3" s="42"/>
      <c r="O3" s="42"/>
      <c r="Q3" s="42"/>
      <c r="S3" s="42"/>
      <c r="T3" s="42"/>
      <c r="U3" s="41"/>
      <c r="V3" s="410"/>
      <c r="W3" s="41"/>
    </row>
    <row r="4" spans="2:23" s="43" customFormat="1" ht="5.25" customHeight="1">
      <c r="B4" s="259"/>
      <c r="C4" s="259"/>
      <c r="D4" s="259"/>
      <c r="F4" s="384"/>
      <c r="G4" s="384"/>
      <c r="H4" s="384"/>
      <c r="I4" s="384"/>
      <c r="J4" s="384"/>
      <c r="K4" s="44"/>
      <c r="L4" s="45"/>
      <c r="M4" s="44"/>
      <c r="N4" s="45"/>
      <c r="O4" s="44"/>
      <c r="P4" s="45"/>
      <c r="Q4" s="44"/>
      <c r="R4" s="45"/>
      <c r="S4" s="44"/>
      <c r="T4" s="44"/>
      <c r="U4" s="41"/>
      <c r="V4" s="410"/>
      <c r="W4" s="41"/>
    </row>
    <row r="5" spans="2:23" s="251" customFormat="1" ht="33" customHeight="1">
      <c r="B5" s="260"/>
      <c r="C5" s="260"/>
      <c r="D5" s="260"/>
      <c r="E5" s="382"/>
      <c r="F5" s="705"/>
      <c r="G5" s="705"/>
      <c r="H5" s="705"/>
      <c r="I5" s="705"/>
      <c r="J5" s="705"/>
      <c r="K5" s="774" t="s">
        <v>935</v>
      </c>
      <c r="L5" s="775"/>
      <c r="M5" s="776" t="s">
        <v>939</v>
      </c>
      <c r="N5" s="776"/>
      <c r="O5" s="774" t="s">
        <v>936</v>
      </c>
      <c r="P5" s="775"/>
      <c r="Q5" s="776" t="s">
        <v>937</v>
      </c>
      <c r="R5" s="776"/>
      <c r="S5" s="774" t="s">
        <v>938</v>
      </c>
      <c r="T5" s="776"/>
      <c r="U5" s="253"/>
      <c r="V5" s="411"/>
      <c r="W5" s="253"/>
    </row>
    <row r="6" spans="2:23" s="251" customFormat="1" ht="5.25" customHeight="1">
      <c r="B6" s="260"/>
      <c r="C6" s="260"/>
      <c r="D6" s="260"/>
      <c r="E6" s="257"/>
      <c r="F6" s="385"/>
      <c r="G6" s="385"/>
      <c r="H6" s="385"/>
      <c r="I6" s="385"/>
      <c r="J6" s="385"/>
      <c r="K6" s="309"/>
      <c r="L6" s="310"/>
      <c r="M6" s="254"/>
      <c r="N6" s="252"/>
      <c r="O6" s="309"/>
      <c r="P6" s="310"/>
      <c r="Q6" s="254"/>
      <c r="R6" s="252"/>
      <c r="S6" s="309"/>
      <c r="T6" s="252"/>
      <c r="U6" s="253"/>
      <c r="V6" s="411"/>
      <c r="W6" s="253"/>
    </row>
    <row r="7" spans="2:23" s="315" customFormat="1" ht="19.5" customHeight="1">
      <c r="B7" s="311"/>
      <c r="C7" s="311"/>
      <c r="D7" s="311"/>
      <c r="E7" s="389" t="s">
        <v>1689</v>
      </c>
      <c r="F7" s="389" t="s">
        <v>1774</v>
      </c>
      <c r="G7" s="389" t="s">
        <v>1846</v>
      </c>
      <c r="H7" s="389" t="s">
        <v>1768</v>
      </c>
      <c r="I7" s="389" t="s">
        <v>15</v>
      </c>
      <c r="J7" s="380" t="s">
        <v>1769</v>
      </c>
      <c r="K7" s="312" t="s">
        <v>925</v>
      </c>
      <c r="L7" s="313" t="s">
        <v>16</v>
      </c>
      <c r="M7" s="312" t="s">
        <v>925</v>
      </c>
      <c r="N7" s="313" t="s">
        <v>16</v>
      </c>
      <c r="O7" s="312" t="s">
        <v>925</v>
      </c>
      <c r="P7" s="313" t="s">
        <v>16</v>
      </c>
      <c r="Q7" s="312" t="s">
        <v>925</v>
      </c>
      <c r="R7" s="313" t="s">
        <v>16</v>
      </c>
      <c r="S7" s="312" t="s">
        <v>925</v>
      </c>
      <c r="T7" s="314" t="s">
        <v>16</v>
      </c>
      <c r="U7" s="316"/>
      <c r="W7" s="316"/>
    </row>
    <row r="8" spans="2:23" s="251" customFormat="1" ht="5.25" customHeight="1">
      <c r="B8" s="260"/>
      <c r="C8" s="260"/>
      <c r="D8" s="260"/>
      <c r="F8" s="385"/>
      <c r="G8" s="385"/>
      <c r="H8" s="385"/>
      <c r="I8" s="385"/>
      <c r="J8" s="385"/>
      <c r="K8" s="255"/>
      <c r="L8" s="256"/>
      <c r="O8" s="255"/>
      <c r="P8" s="256"/>
      <c r="S8" s="255"/>
      <c r="U8" s="253"/>
      <c r="V8" s="411"/>
      <c r="W8" s="253"/>
    </row>
    <row r="9" spans="2:23" s="142" customFormat="1" ht="15.75">
      <c r="B9" s="317"/>
      <c r="C9" s="317"/>
      <c r="D9" s="317" t="s">
        <v>1751</v>
      </c>
      <c r="E9" s="383" t="s">
        <v>18</v>
      </c>
      <c r="F9" s="693"/>
      <c r="G9" s="693"/>
      <c r="H9" s="693"/>
      <c r="I9" s="693"/>
      <c r="J9" s="693"/>
      <c r="K9" s="312">
        <f ca="1">OFFSET('Asset Allocation'!$B$9, MATCH($E9,OFFSET('Asset Allocation'!$B$9,,,COUNTA('Asset Allocation'!$B:$B)-COUNTA('Asset Allocation'!$B$1:$B$9)),0)-1, MATCH(K$5,'Asset Allocation'!$D$5:$M$5,0)+2)</f>
        <v>1</v>
      </c>
      <c r="L9" s="318">
        <f ca="1">L11+L34+L55</f>
        <v>0.99999999999999989</v>
      </c>
      <c r="M9" s="312">
        <f ca="1">OFFSET('Asset Allocation'!$B$9, MATCH($E9,OFFSET('Asset Allocation'!$B$9,,,COUNTA('Asset Allocation'!$B:$B)-COUNTA('Asset Allocation'!$B$1:$B$9)),0)-1, MATCH(M$5,'Asset Allocation'!$D$5:$M$5,0)+2)</f>
        <v>0.8600000000000001</v>
      </c>
      <c r="N9" s="318">
        <f ca="1">N11+N34+N55</f>
        <v>0.8600000000000001</v>
      </c>
      <c r="O9" s="312">
        <f ca="1">OFFSET('Asset Allocation'!$B$9, MATCH($E9,OFFSET('Asset Allocation'!$B$9,,,COUNTA('Asset Allocation'!$B:$B)-COUNTA('Asset Allocation'!$B$1:$B$9)),0)-1, MATCH(O$5,'Asset Allocation'!$D$5:$M$5,0)+2)</f>
        <v>0.71500000000000008</v>
      </c>
      <c r="P9" s="318">
        <f ca="1">P11+P34+P55</f>
        <v>0.71500000000000008</v>
      </c>
      <c r="Q9" s="312">
        <f ca="1">OFFSET('Asset Allocation'!$B$9, MATCH($E9,OFFSET('Asset Allocation'!$B$9,,,COUNTA('Asset Allocation'!$B:$B)-COUNTA('Asset Allocation'!$B$1:$B$9)),0)-1, MATCH(Q$5,'Asset Allocation'!$D$5:$M$5,0)+2)</f>
        <v>0.52</v>
      </c>
      <c r="R9" s="318">
        <f ca="1">R11+R34+R55</f>
        <v>0.52</v>
      </c>
      <c r="S9" s="312">
        <f ca="1">OFFSET('Asset Allocation'!$B$9, MATCH($E9,OFFSET('Asset Allocation'!$B$9,,,COUNTA('Asset Allocation'!$B:$B)-COUNTA('Asset Allocation'!$B$1:$B$9)),0)-1, MATCH(S$5,'Asset Allocation'!$D$5:$M$5,0)+2)</f>
        <v>0.33500000000000002</v>
      </c>
      <c r="T9" s="318">
        <f ca="1">T11+T34+T55</f>
        <v>0.33500000000000002</v>
      </c>
      <c r="U9" s="319"/>
      <c r="V9" s="412"/>
      <c r="W9" s="319"/>
    </row>
    <row r="10" spans="2:23" s="181" customFormat="1" ht="7.5" customHeight="1">
      <c r="B10" s="264"/>
      <c r="C10" s="264"/>
      <c r="D10" s="264"/>
      <c r="E10" s="180"/>
      <c r="F10" s="218"/>
      <c r="G10" s="218"/>
      <c r="H10" s="218"/>
      <c r="I10" s="218"/>
      <c r="J10" s="218"/>
      <c r="K10" s="289"/>
      <c r="L10" s="291"/>
      <c r="M10" s="289"/>
      <c r="N10" s="291"/>
      <c r="O10" s="289"/>
      <c r="P10" s="291"/>
      <c r="Q10" s="289"/>
      <c r="R10" s="291"/>
      <c r="S10" s="289"/>
      <c r="T10" s="291"/>
      <c r="U10" s="274"/>
      <c r="V10" s="413"/>
      <c r="W10" s="274"/>
    </row>
    <row r="11" spans="2:23" s="181" customFormat="1" ht="15">
      <c r="B11" s="264"/>
      <c r="C11" s="264" t="s">
        <v>19</v>
      </c>
      <c r="D11" s="264" t="s">
        <v>19</v>
      </c>
      <c r="E11" s="183" t="s">
        <v>916</v>
      </c>
      <c r="F11" s="184"/>
      <c r="G11" s="184"/>
      <c r="H11" s="184"/>
      <c r="I11" s="184"/>
      <c r="J11" s="184"/>
      <c r="K11" s="266">
        <f ca="1">OFFSET('Asset Allocation'!$B$9, MATCH($E11,OFFSET('Asset Allocation'!$B$9,,,COUNTA('Asset Allocation'!$B:$B)-COUNTA('Asset Allocation'!$B$1:$B$9)),0)-1, MATCH(K$5,'Asset Allocation'!$D$5:$M$5,0)+2)</f>
        <v>0.82</v>
      </c>
      <c r="L11" s="275">
        <f ca="1">SUM(L12:L33)</f>
        <v>0.81999999999999984</v>
      </c>
      <c r="M11" s="266">
        <f ca="1">OFFSET('Asset Allocation'!$B$9, MATCH($E11,OFFSET('Asset Allocation'!$B$9,,,COUNTA('Asset Allocation'!$B:$B)-COUNTA('Asset Allocation'!$B$1:$B$9)),0)-1, MATCH(M$5,'Asset Allocation'!$D$5:$M$5,0)+2)</f>
        <v>0.66</v>
      </c>
      <c r="N11" s="275">
        <f ca="1">SUM(N12:N33)</f>
        <v>0.66</v>
      </c>
      <c r="O11" s="266">
        <f ca="1">OFFSET('Asset Allocation'!$B$9, MATCH($E11,OFFSET('Asset Allocation'!$B$9,,,COUNTA('Asset Allocation'!$B:$B)-COUNTA('Asset Allocation'!$B$1:$B$9)),0)-1, MATCH(O$5,'Asset Allocation'!$D$5:$M$5,0)+2)</f>
        <v>0.55500000000000005</v>
      </c>
      <c r="P11" s="275">
        <f ca="1">SUM(P12:P33)</f>
        <v>0.55500000000000005</v>
      </c>
      <c r="Q11" s="266">
        <f ca="1">OFFSET('Asset Allocation'!$B$9, MATCH($E11,OFFSET('Asset Allocation'!$B$9,,,COUNTA('Asset Allocation'!$B:$B)-COUNTA('Asset Allocation'!$B$1:$B$9)),0)-1, MATCH(Q$5,'Asset Allocation'!$D$5:$M$5,0)+2)</f>
        <v>0.25</v>
      </c>
      <c r="R11" s="275">
        <f ca="1">SUM(R12:R33)</f>
        <v>0.24999999999999997</v>
      </c>
      <c r="S11" s="266">
        <f ca="1">OFFSET('Asset Allocation'!$B$9, MATCH($E11,OFFSET('Asset Allocation'!$B$9,,,COUNTA('Asset Allocation'!$B:$B)-COUNTA('Asset Allocation'!$B$1:$B$9)),0)-1, MATCH(S$5,'Asset Allocation'!$D$5:$M$5,0)+2)</f>
        <v>0.105</v>
      </c>
      <c r="T11" s="276">
        <f ca="1">SUM(T12:T33)</f>
        <v>0.10500000000000001</v>
      </c>
      <c r="V11" s="413"/>
    </row>
    <row r="12" spans="2:23" s="278" customFormat="1" ht="15">
      <c r="B12" s="261"/>
      <c r="C12" s="261"/>
      <c r="D12" s="261"/>
      <c r="E12" s="267" t="s">
        <v>1718</v>
      </c>
      <c r="F12" s="694" t="str">
        <f>IFERROR(INDEX('Produtos Selecionados'!$G:$G,MATCH($E12,'Produtos Selecionados'!$E:$E,0)),"-")</f>
        <v>-</v>
      </c>
      <c r="G12" s="694" t="str">
        <f>IFERROR(INDEX('Produtos Selecionados'!$H:$H,MATCH($E12,'Produtos Selecionados'!$E:$E,0)),"-")</f>
        <v>-</v>
      </c>
      <c r="H12" s="694">
        <f>IFERROR(INDEX('Produtos Selecionados'!$O:$O,MATCH($E12,'Produtos Selecionados'!$E:$E,0)),"-")</f>
        <v>2.9999999999999997E-4</v>
      </c>
      <c r="I12" s="695" t="str">
        <f>IFERROR(INDEX('Produtos Selecionados'!$L:$L,MATCH($E12,'Produtos Selecionados'!$E:$E,0)),"-")</f>
        <v>BRL</v>
      </c>
      <c r="J12" s="695">
        <f>IFERROR(INDEX('Produtos Selecionados'!$M:$M,MATCH($E12,'Produtos Selecionados'!$E:$E,0)),"-")</f>
        <v>0</v>
      </c>
      <c r="K12" s="263">
        <v>0.08</v>
      </c>
      <c r="L12" s="277">
        <f ca="1">IF(K12="","", K12*K$11)</f>
        <v>6.5599999999999992E-2</v>
      </c>
      <c r="M12" s="263">
        <v>0.09</v>
      </c>
      <c r="N12" s="277">
        <f ca="1">IF(M12="","", M12*M$11)</f>
        <v>5.9400000000000001E-2</v>
      </c>
      <c r="O12" s="263">
        <v>0.09</v>
      </c>
      <c r="P12" s="277">
        <f ca="1">IF(O12="","", O12*O$11)</f>
        <v>4.9950000000000001E-2</v>
      </c>
      <c r="Q12" s="263">
        <v>0.2</v>
      </c>
      <c r="R12" s="277">
        <f ca="1">IF(Q12="","", Q12*Q$11)</f>
        <v>0.05</v>
      </c>
      <c r="S12" s="263">
        <v>0.2</v>
      </c>
      <c r="T12" s="277">
        <f ca="1">IF(S12="","", S12*S$11)</f>
        <v>2.1000000000000001E-2</v>
      </c>
      <c r="V12" s="414" t="str">
        <f>IFERROR(IF(INDEX('Produtos Selecionados'!$G:$G,MATCH($E12,'Produtos Selecionados'!$E:$E,0))="MFO", "Evitar - ROA baixo", "OK"),"OK")</f>
        <v>OK</v>
      </c>
    </row>
    <row r="13" spans="2:23" s="278" customFormat="1" ht="15">
      <c r="B13" s="261"/>
      <c r="C13" s="261"/>
      <c r="D13" s="261"/>
      <c r="E13" s="267" t="str">
        <f ca="1">'RF &amp; RV Guide'!E15</f>
        <v>Títulos Bancários - 1 ano (118.0% CDI)</v>
      </c>
      <c r="F13" s="694" t="str">
        <f ca="1">IFERROR(INDEX('Produtos Selecionados'!$G:$G,MATCH($E13,'Produtos Selecionados'!$E:$E,0)),"-")</f>
        <v>-</v>
      </c>
      <c r="G13" s="694" t="str">
        <f ca="1">IFERROR(INDEX('Produtos Selecionados'!$H:$H,MATCH($E13,'Produtos Selecionados'!$E:$E,0)),"-")</f>
        <v>-</v>
      </c>
      <c r="H13" s="694">
        <f ca="1">IFERROR(INDEX('Produtos Selecionados'!$O:$O,MATCH($E13,'Produtos Selecionados'!$E:$E,0)),"-")</f>
        <v>2.5000000000000001E-3</v>
      </c>
      <c r="I13" s="695" t="str">
        <f ca="1">IFERROR(INDEX('Produtos Selecionados'!$L:$L,MATCH($E13,'Produtos Selecionados'!$E:$E,0)),"-")</f>
        <v>BRL</v>
      </c>
      <c r="J13" s="695">
        <f ca="1">IFERROR(INDEX('Produtos Selecionados'!$M:$M,MATCH($E13,'Produtos Selecionados'!$E:$E,0)),"-")</f>
        <v>365</v>
      </c>
      <c r="K13" s="263">
        <v>0.08</v>
      </c>
      <c r="L13" s="277">
        <f t="shared" ref="L13:L30" ca="1" si="0">IF(K13="","", K13*K$11)</f>
        <v>6.5599999999999992E-2</v>
      </c>
      <c r="M13" s="263">
        <v>0.08</v>
      </c>
      <c r="N13" s="277">
        <f t="shared" ref="N13:N30" ca="1" si="1">IF(M13="","", M13*M$11)</f>
        <v>5.2800000000000007E-2</v>
      </c>
      <c r="O13" s="263">
        <v>0.08</v>
      </c>
      <c r="P13" s="277">
        <f t="shared" ref="P13:P30" ca="1" si="2">IF(O13="","", O13*O$11)</f>
        <v>4.4400000000000002E-2</v>
      </c>
      <c r="Q13" s="263"/>
      <c r="R13" s="277" t="str">
        <f t="shared" ref="R13:R30" si="3">IF(Q13="","", Q13*Q$11)</f>
        <v/>
      </c>
      <c r="S13" s="263"/>
      <c r="T13" s="277" t="str">
        <f t="shared" ref="T13:T30" si="4">IF(S13="","", S13*S$11)</f>
        <v/>
      </c>
      <c r="V13" s="414" t="str">
        <f ca="1">IFERROR(IF(INDEX('Produtos Selecionados'!$G:$G,MATCH($E13,'Produtos Selecionados'!$E:$E,0))="MFO", "Evitar - ROA baixo", "OK"),"OK")</f>
        <v>OK</v>
      </c>
    </row>
    <row r="14" spans="2:23" s="278" customFormat="1" ht="15">
      <c r="B14" s="261"/>
      <c r="C14" s="261"/>
      <c r="D14" s="261"/>
      <c r="E14" s="267" t="str">
        <f ca="1">'RF &amp; RV Guide'!E16</f>
        <v>Títulos Bancários - 2 anos (119.0% CDI)</v>
      </c>
      <c r="F14" s="694" t="str">
        <f ca="1">IFERROR(INDEX('Produtos Selecionados'!$G:$G,MATCH($E14,'Produtos Selecionados'!$E:$E,0)),"-")</f>
        <v>-</v>
      </c>
      <c r="G14" s="694" t="str">
        <f ca="1">IFERROR(INDEX('Produtos Selecionados'!$H:$H,MATCH($E14,'Produtos Selecionados'!$E:$E,0)),"-")</f>
        <v>-</v>
      </c>
      <c r="H14" s="694">
        <f ca="1">IFERROR(INDEX('Produtos Selecionados'!$O:$O,MATCH($E14,'Produtos Selecionados'!$E:$E,0)),"-")</f>
        <v>2.5000000000000001E-3</v>
      </c>
      <c r="I14" s="695" t="str">
        <f ca="1">IFERROR(INDEX('Produtos Selecionados'!$L:$L,MATCH($E14,'Produtos Selecionados'!$E:$E,0)),"-")</f>
        <v>BRL</v>
      </c>
      <c r="J14" s="695">
        <f ca="1">IFERROR(INDEX('Produtos Selecionados'!$M:$M,MATCH($E14,'Produtos Selecionados'!$E:$E,0)),"-")</f>
        <v>730</v>
      </c>
      <c r="K14" s="263">
        <v>0.08</v>
      </c>
      <c r="L14" s="277">
        <f t="shared" ca="1" si="0"/>
        <v>6.5599999999999992E-2</v>
      </c>
      <c r="M14" s="263">
        <v>0.08</v>
      </c>
      <c r="N14" s="277">
        <f t="shared" ca="1" si="1"/>
        <v>5.2800000000000007E-2</v>
      </c>
      <c r="O14" s="263">
        <v>0.08</v>
      </c>
      <c r="P14" s="277">
        <f t="shared" ca="1" si="2"/>
        <v>4.4400000000000002E-2</v>
      </c>
      <c r="Q14" s="263"/>
      <c r="R14" s="277" t="str">
        <f t="shared" si="3"/>
        <v/>
      </c>
      <c r="S14" s="263"/>
      <c r="T14" s="277" t="str">
        <f t="shared" si="4"/>
        <v/>
      </c>
      <c r="V14" s="414" t="str">
        <f ca="1">IFERROR(IF(INDEX('Produtos Selecionados'!$G:$G,MATCH($E14,'Produtos Selecionados'!$E:$E,0))="MFO", "Evitar - ROA baixo", "OK"),"OK")</f>
        <v>OK</v>
      </c>
    </row>
    <row r="15" spans="2:23" s="278" customFormat="1" ht="15">
      <c r="B15" s="261"/>
      <c r="C15" s="261"/>
      <c r="D15" s="261"/>
      <c r="E15" s="267" t="str">
        <f>'RF &amp; RV Guide'!E18</f>
        <v>Títulos Corporativos - 2 anos (CDI+1.60%)</v>
      </c>
      <c r="F15" s="694" t="str">
        <f>IFERROR(INDEX('Produtos Selecionados'!$G:$G,MATCH($E15,'Produtos Selecionados'!$E:$E,0)),"-")</f>
        <v>-</v>
      </c>
      <c r="G15" s="694" t="str">
        <f>IFERROR(INDEX('Produtos Selecionados'!$H:$H,MATCH($E15,'Produtos Selecionados'!$E:$E,0)),"-")</f>
        <v>-</v>
      </c>
      <c r="H15" s="694" t="str">
        <f>IFERROR(INDEX('Produtos Selecionados'!$O:$O,MATCH($E15,'Produtos Selecionados'!$E:$E,0)),"-")</f>
        <v>-</v>
      </c>
      <c r="I15" s="695" t="str">
        <f>IFERROR(INDEX('Produtos Selecionados'!$L:$L,MATCH($E15,'Produtos Selecionados'!$E:$E,0)),"-")</f>
        <v>-</v>
      </c>
      <c r="J15" s="695" t="str">
        <f>IFERROR(INDEX('Produtos Selecionados'!$M:$M,MATCH($E15,'Produtos Selecionados'!$E:$E,0)),"-")</f>
        <v>-</v>
      </c>
      <c r="K15" s="263">
        <v>0.06</v>
      </c>
      <c r="L15" s="277">
        <f t="shared" ca="1" si="0"/>
        <v>4.9199999999999994E-2</v>
      </c>
      <c r="M15" s="263">
        <v>0.06</v>
      </c>
      <c r="N15" s="277">
        <f t="shared" ca="1" si="1"/>
        <v>3.9600000000000003E-2</v>
      </c>
      <c r="O15" s="263">
        <v>0.06</v>
      </c>
      <c r="P15" s="277">
        <f t="shared" ca="1" si="2"/>
        <v>3.3300000000000003E-2</v>
      </c>
      <c r="Q15" s="263">
        <v>0.05</v>
      </c>
      <c r="R15" s="277">
        <f t="shared" ca="1" si="3"/>
        <v>1.2500000000000001E-2</v>
      </c>
      <c r="S15" s="263"/>
      <c r="T15" s="277" t="str">
        <f t="shared" si="4"/>
        <v/>
      </c>
      <c r="V15" s="414" t="str">
        <f>IFERROR(IF(INDEX('Produtos Selecionados'!$G:$G,MATCH($E15,'Produtos Selecionados'!$E:$E,0))="MFO", "Evitar - ROA baixo", "OK"),"OK")</f>
        <v>OK</v>
      </c>
    </row>
    <row r="16" spans="2:23" s="278" customFormat="1" ht="15">
      <c r="B16" s="261"/>
      <c r="C16" s="261"/>
      <c r="D16" s="261"/>
      <c r="E16" s="267" t="str">
        <f>'RF &amp; RV Guide'!E19</f>
        <v>Títulos Corporativos - 3 anos (CDI+1.70%)</v>
      </c>
      <c r="F16" s="694" t="str">
        <f>IFERROR(INDEX('Produtos Selecionados'!$G:$G,MATCH($E16,'Produtos Selecionados'!$E:$E,0)),"-")</f>
        <v>-</v>
      </c>
      <c r="G16" s="694" t="str">
        <f>IFERROR(INDEX('Produtos Selecionados'!$H:$H,MATCH($E16,'Produtos Selecionados'!$E:$E,0)),"-")</f>
        <v>-</v>
      </c>
      <c r="H16" s="694" t="str">
        <f>IFERROR(INDEX('Produtos Selecionados'!$O:$O,MATCH($E16,'Produtos Selecionados'!$E:$E,0)),"-")</f>
        <v>-</v>
      </c>
      <c r="I16" s="695" t="str">
        <f>IFERROR(INDEX('Produtos Selecionados'!$L:$L,MATCH($E16,'Produtos Selecionados'!$E:$E,0)),"-")</f>
        <v>-</v>
      </c>
      <c r="J16" s="695" t="str">
        <f>IFERROR(INDEX('Produtos Selecionados'!$M:$M,MATCH($E16,'Produtos Selecionados'!$E:$E,0)),"-")</f>
        <v>-</v>
      </c>
      <c r="K16" s="263">
        <v>0.06</v>
      </c>
      <c r="L16" s="277">
        <f t="shared" ca="1" si="0"/>
        <v>4.9199999999999994E-2</v>
      </c>
      <c r="M16" s="263">
        <v>0.06</v>
      </c>
      <c r="N16" s="277">
        <f t="shared" ca="1" si="1"/>
        <v>3.9600000000000003E-2</v>
      </c>
      <c r="O16" s="263">
        <v>0.06</v>
      </c>
      <c r="P16" s="277">
        <f t="shared" ca="1" si="2"/>
        <v>3.3300000000000003E-2</v>
      </c>
      <c r="Q16" s="263">
        <v>0.05</v>
      </c>
      <c r="R16" s="277">
        <f t="shared" ca="1" si="3"/>
        <v>1.2500000000000001E-2</v>
      </c>
      <c r="S16" s="263"/>
      <c r="T16" s="277" t="str">
        <f t="shared" si="4"/>
        <v/>
      </c>
      <c r="V16" s="414" t="str">
        <f>IFERROR(IF(INDEX('Produtos Selecionados'!$G:$G,MATCH($E16,'Produtos Selecionados'!$E:$E,0))="MFO", "Evitar - ROA baixo", "OK"),"OK")</f>
        <v>OK</v>
      </c>
    </row>
    <row r="17" spans="2:22" s="278" customFormat="1" ht="15">
      <c r="B17" s="261"/>
      <c r="C17" s="261"/>
      <c r="D17" s="261"/>
      <c r="E17" s="267" t="s">
        <v>1082</v>
      </c>
      <c r="F17" s="694" t="str">
        <f>IFERROR(INDEX('Produtos Selecionados'!$G:$G,MATCH($E17,'Produtos Selecionados'!$E:$E,0)),"-")</f>
        <v>-</v>
      </c>
      <c r="G17" s="694" t="str">
        <f>IFERROR(INDEX('Produtos Selecionados'!$H:$H,MATCH($E17,'Produtos Selecionados'!$E:$E,0)),"-")</f>
        <v>Sim</v>
      </c>
      <c r="H17" s="694">
        <f>IFERROR(INDEX('Produtos Selecionados'!$O:$O,MATCH($E17,'Produtos Selecionados'!$E:$E,0)),"-")</f>
        <v>1.1200000000000001E-3</v>
      </c>
      <c r="I17" s="695" t="str">
        <f>IFERROR(INDEX('Produtos Selecionados'!$L:$L,MATCH($E17,'Produtos Selecionados'!$E:$E,0)),"-")</f>
        <v>BRL</v>
      </c>
      <c r="J17" s="695">
        <f>IFERROR(INDEX('Produtos Selecionados'!$M:$M,MATCH($E17,'Produtos Selecionados'!$E:$E,0)),"-")</f>
        <v>1</v>
      </c>
      <c r="K17" s="263">
        <v>0.09</v>
      </c>
      <c r="L17" s="277">
        <f t="shared" ca="1" si="0"/>
        <v>7.3799999999999991E-2</v>
      </c>
      <c r="M17" s="263">
        <v>0.1</v>
      </c>
      <c r="N17" s="277">
        <f t="shared" ca="1" si="1"/>
        <v>6.6000000000000003E-2</v>
      </c>
      <c r="O17" s="263">
        <v>0.1</v>
      </c>
      <c r="P17" s="277">
        <f t="shared" ca="1" si="2"/>
        <v>5.5500000000000008E-2</v>
      </c>
      <c r="Q17" s="263">
        <v>0.1</v>
      </c>
      <c r="R17" s="277">
        <f t="shared" ca="1" si="3"/>
        <v>2.5000000000000001E-2</v>
      </c>
      <c r="S17" s="263">
        <v>0.2</v>
      </c>
      <c r="T17" s="277">
        <f t="shared" ca="1" si="4"/>
        <v>2.1000000000000001E-2</v>
      </c>
      <c r="V17" s="414" t="str">
        <f>IFERROR(IF(INDEX('Produtos Selecionados'!$G:$G,MATCH($E17,'Produtos Selecionados'!$E:$E,0))="MFO", "Evitar - ROA baixo", "OK"),"OK")</f>
        <v>OK</v>
      </c>
    </row>
    <row r="18" spans="2:22" s="278" customFormat="1" ht="15">
      <c r="B18" s="261"/>
      <c r="C18" s="261"/>
      <c r="D18" s="261"/>
      <c r="E18" s="267" t="s">
        <v>1540</v>
      </c>
      <c r="F18" s="694" t="str">
        <f>IFERROR(INDEX('Produtos Selecionados'!$G:$G,MATCH($E18,'Produtos Selecionados'!$E:$E,0)),"-")</f>
        <v>-</v>
      </c>
      <c r="G18" s="694" t="str">
        <f>IFERROR(INDEX('Produtos Selecionados'!$H:$H,MATCH($E18,'Produtos Selecionados'!$E:$E,0)),"-")</f>
        <v>Sim</v>
      </c>
      <c r="H18" s="694">
        <f>IFERROR(INDEX('Produtos Selecionados'!$O:$O,MATCH($E18,'Produtos Selecionados'!$E:$E,0)),"-")</f>
        <v>1.3333333333333333E-3</v>
      </c>
      <c r="I18" s="695" t="str">
        <f>IFERROR(INDEX('Produtos Selecionados'!$L:$L,MATCH($E18,'Produtos Selecionados'!$E:$E,0)),"-")</f>
        <v>BRL</v>
      </c>
      <c r="J18" s="695">
        <f>IFERROR(INDEX('Produtos Selecionados'!$M:$M,MATCH($E18,'Produtos Selecionados'!$E:$E,0)),"-")</f>
        <v>1</v>
      </c>
      <c r="K18" s="263">
        <v>0.09</v>
      </c>
      <c r="L18" s="277">
        <f t="shared" ref="L18" ca="1" si="5">IF(K18="","", K18*K$11)</f>
        <v>7.3799999999999991E-2</v>
      </c>
      <c r="M18" s="263">
        <v>0.09</v>
      </c>
      <c r="N18" s="277">
        <f t="shared" ref="N18" ca="1" si="6">IF(M18="","", M18*M$11)</f>
        <v>5.9400000000000001E-2</v>
      </c>
      <c r="O18" s="263">
        <v>0.09</v>
      </c>
      <c r="P18" s="277">
        <f t="shared" ref="P18" ca="1" si="7">IF(O18="","", O18*O$11)</f>
        <v>4.9950000000000001E-2</v>
      </c>
      <c r="Q18" s="263">
        <v>0.1</v>
      </c>
      <c r="R18" s="277">
        <f t="shared" ref="R18" ca="1" si="8">IF(Q18="","", Q18*Q$11)</f>
        <v>2.5000000000000001E-2</v>
      </c>
      <c r="S18" s="263">
        <v>0.2</v>
      </c>
      <c r="T18" s="277">
        <f t="shared" ref="T18" ca="1" si="9">IF(S18="","", S18*S$11)</f>
        <v>2.1000000000000001E-2</v>
      </c>
      <c r="V18" s="414" t="str">
        <f>IFERROR(IF(INDEX('Produtos Selecionados'!$G:$G,MATCH($E18,'Produtos Selecionados'!$E:$E,0))="MFO", "Evitar - ROA baixo", "OK"),"OK")</f>
        <v>OK</v>
      </c>
    </row>
    <row r="19" spans="2:22" s="278" customFormat="1" ht="15">
      <c r="B19" s="261"/>
      <c r="C19" s="261"/>
      <c r="D19" s="261"/>
      <c r="E19" s="267" t="s">
        <v>1549</v>
      </c>
      <c r="F19" s="694" t="str">
        <f>IFERROR(INDEX('Produtos Selecionados'!$G:$G,MATCH($E19,'Produtos Selecionados'!$E:$E,0)),"-")</f>
        <v>-</v>
      </c>
      <c r="G19" s="694" t="str">
        <f>IFERROR(INDEX('Produtos Selecionados'!$H:$H,MATCH($E19,'Produtos Selecionados'!$E:$E,0)),"-")</f>
        <v>Sim</v>
      </c>
      <c r="H19" s="694">
        <f>IFERROR(INDEX('Produtos Selecionados'!$O:$O,MATCH($E19,'Produtos Selecionados'!$E:$E,0)),"-")</f>
        <v>1E-3</v>
      </c>
      <c r="I19" s="695" t="str">
        <f>IFERROR(INDEX('Produtos Selecionados'!$L:$L,MATCH($E19,'Produtos Selecionados'!$E:$E,0)),"-")</f>
        <v>BRL</v>
      </c>
      <c r="J19" s="695">
        <f>IFERROR(INDEX('Produtos Selecionados'!$M:$M,MATCH($E19,'Produtos Selecionados'!$E:$E,0)),"-")</f>
        <v>1</v>
      </c>
      <c r="K19" s="263">
        <v>0.08</v>
      </c>
      <c r="L19" s="277">
        <f t="shared" ref="L19" ca="1" si="10">IF(K19="","", K19*K$11)</f>
        <v>6.5599999999999992E-2</v>
      </c>
      <c r="M19" s="263">
        <v>0.09</v>
      </c>
      <c r="N19" s="277">
        <f t="shared" ref="N19" ca="1" si="11">IF(M19="","", M19*M$11)</f>
        <v>5.9400000000000001E-2</v>
      </c>
      <c r="O19" s="263">
        <v>0.09</v>
      </c>
      <c r="P19" s="277">
        <f t="shared" ref="P19" ca="1" si="12">IF(O19="","", O19*O$11)</f>
        <v>4.9950000000000001E-2</v>
      </c>
      <c r="Q19" s="263">
        <v>0.1</v>
      </c>
      <c r="R19" s="277">
        <f t="shared" ref="R19" ca="1" si="13">IF(Q19="","", Q19*Q$11)</f>
        <v>2.5000000000000001E-2</v>
      </c>
      <c r="S19" s="263"/>
      <c r="T19" s="277" t="str">
        <f t="shared" ref="T19" si="14">IF(S19="","", S19*S$11)</f>
        <v/>
      </c>
      <c r="V19" s="414" t="str">
        <f>IFERROR(IF(INDEX('Produtos Selecionados'!$G:$G,MATCH($E19,'Produtos Selecionados'!$E:$E,0))="MFO", "Evitar - ROA baixo", "OK"),"OK")</f>
        <v>OK</v>
      </c>
    </row>
    <row r="20" spans="2:22" s="278" customFormat="1" ht="15">
      <c r="B20" s="261"/>
      <c r="C20" s="261"/>
      <c r="D20" s="261"/>
      <c r="E20" s="267" t="s">
        <v>1309</v>
      </c>
      <c r="F20" s="694" t="str">
        <f>IFERROR(INDEX('Produtos Selecionados'!$G:$G,MATCH($E20,'Produtos Selecionados'!$E:$E,0)),"-")</f>
        <v>MFO</v>
      </c>
      <c r="G20" s="694" t="str">
        <f>IFERROR(INDEX('Produtos Selecionados'!$H:$H,MATCH($E20,'Produtos Selecionados'!$E:$E,0)),"-")</f>
        <v>Não</v>
      </c>
      <c r="H20" s="694">
        <f>IFERROR(INDEX('Produtos Selecionados'!$O:$O,MATCH($E20,'Produtos Selecionados'!$E:$E,0)),"-")</f>
        <v>8.7500000000000002E-4</v>
      </c>
      <c r="I20" s="695" t="str">
        <f>IFERROR(INDEX('Produtos Selecionados'!$L:$L,MATCH($E20,'Produtos Selecionados'!$E:$E,0)),"-")</f>
        <v>BRL</v>
      </c>
      <c r="J20" s="695">
        <f>IFERROR(INDEX('Produtos Selecionados'!$M:$M,MATCH($E20,'Produtos Selecionados'!$E:$E,0)),"-")</f>
        <v>1</v>
      </c>
      <c r="K20" s="263"/>
      <c r="L20" s="277" t="str">
        <f>IF(K20="","", K20*K$11)</f>
        <v/>
      </c>
      <c r="M20" s="263"/>
      <c r="N20" s="277" t="str">
        <f>IF(M20="","", M20*M$11)</f>
        <v/>
      </c>
      <c r="O20" s="263"/>
      <c r="P20" s="277" t="str">
        <f>IF(O20="","", O20*O$11)</f>
        <v/>
      </c>
      <c r="Q20" s="263"/>
      <c r="R20" s="277" t="str">
        <f>IF(Q20="","", Q20*Q$11)</f>
        <v/>
      </c>
      <c r="S20" s="263"/>
      <c r="T20" s="277" t="str">
        <f>IF(S20="","", S20*S$11)</f>
        <v/>
      </c>
      <c r="V20" s="414" t="str">
        <f>IFERROR(IF(INDEX('Produtos Selecionados'!$G:$G,MATCH($E20,'Produtos Selecionados'!$E:$E,0))="MFO", "Evitar - ROA baixo", "OK"),"OK")</f>
        <v>Evitar - ROA baixo</v>
      </c>
    </row>
    <row r="21" spans="2:22" s="278" customFormat="1" ht="15">
      <c r="B21" s="261"/>
      <c r="C21" s="261"/>
      <c r="D21" s="261"/>
      <c r="E21" s="267" t="s">
        <v>1504</v>
      </c>
      <c r="F21" s="694" t="str">
        <f>IFERROR(INDEX('Produtos Selecionados'!$G:$G,MATCH($E21,'Produtos Selecionados'!$E:$E,0)),"-")</f>
        <v>MFO</v>
      </c>
      <c r="G21" s="694" t="str">
        <f>IFERROR(INDEX('Produtos Selecionados'!$H:$H,MATCH($E21,'Produtos Selecionados'!$E:$E,0)),"-")</f>
        <v>Sim</v>
      </c>
      <c r="H21" s="694">
        <f>IFERROR(INDEX('Produtos Selecionados'!$O:$O,MATCH($E21,'Produtos Selecionados'!$E:$E,0)),"-")</f>
        <v>6.9999999999999999E-4</v>
      </c>
      <c r="I21" s="695" t="str">
        <f>IFERROR(INDEX('Produtos Selecionados'!$L:$L,MATCH($E21,'Produtos Selecionados'!$E:$E,0)),"-")</f>
        <v>BRL</v>
      </c>
      <c r="J21" s="695">
        <f>IFERROR(INDEX('Produtos Selecionados'!$M:$M,MATCH($E21,'Produtos Selecionados'!$E:$E,0)),"-")</f>
        <v>0</v>
      </c>
      <c r="K21" s="263"/>
      <c r="L21" s="277" t="str">
        <f t="shared" ref="L21:L22" si="15">IF(K21="","", K21*K$11)</f>
        <v/>
      </c>
      <c r="M21" s="263"/>
      <c r="N21" s="277" t="str">
        <f t="shared" ref="N21:N22" si="16">IF(M21="","", M21*M$11)</f>
        <v/>
      </c>
      <c r="O21" s="263"/>
      <c r="P21" s="277" t="str">
        <f t="shared" ref="P21:P22" si="17">IF(O21="","", O21*O$11)</f>
        <v/>
      </c>
      <c r="Q21" s="263"/>
      <c r="R21" s="277" t="str">
        <f t="shared" ref="R21:R22" si="18">IF(Q21="","", Q21*Q$11)</f>
        <v/>
      </c>
      <c r="S21" s="263"/>
      <c r="T21" s="277" t="str">
        <f t="shared" ref="T21:T22" si="19">IF(S21="","", S21*S$11)</f>
        <v/>
      </c>
      <c r="V21" s="414" t="str">
        <f>IFERROR(IF(INDEX('Produtos Selecionados'!$G:$G,MATCH($E21,'Produtos Selecionados'!$E:$E,0))="MFO", "Evitar - ROA baixo", "OK"),"OK")</f>
        <v>Evitar - ROA baixo</v>
      </c>
    </row>
    <row r="22" spans="2:22" s="278" customFormat="1" ht="15">
      <c r="B22" s="261"/>
      <c r="C22" s="261"/>
      <c r="D22" s="261"/>
      <c r="E22" s="267" t="s">
        <v>1480</v>
      </c>
      <c r="F22" s="694" t="str">
        <f>IFERROR(INDEX('Produtos Selecionados'!$G:$G,MATCH($E22,'Produtos Selecionados'!$E:$E,0)),"-")</f>
        <v>MFO</v>
      </c>
      <c r="G22" s="694" t="str">
        <f>IFERROR(INDEX('Produtos Selecionados'!$H:$H,MATCH($E22,'Produtos Selecionados'!$E:$E,0)),"-")</f>
        <v>Sim</v>
      </c>
      <c r="H22" s="694">
        <f>IFERROR(INDEX('Produtos Selecionados'!$O:$O,MATCH($E22,'Produtos Selecionados'!$E:$E,0)),"-")</f>
        <v>6.6666666666666664E-4</v>
      </c>
      <c r="I22" s="695" t="str">
        <f>IFERROR(INDEX('Produtos Selecionados'!$L:$L,MATCH($E22,'Produtos Selecionados'!$E:$E,0)),"-")</f>
        <v>BRL</v>
      </c>
      <c r="J22" s="695">
        <f>IFERROR(INDEX('Produtos Selecionados'!$M:$M,MATCH($E22,'Produtos Selecionados'!$E:$E,0)),"-")</f>
        <v>0</v>
      </c>
      <c r="K22" s="263"/>
      <c r="L22" s="277" t="str">
        <f t="shared" si="15"/>
        <v/>
      </c>
      <c r="M22" s="263"/>
      <c r="N22" s="277" t="str">
        <f t="shared" si="16"/>
        <v/>
      </c>
      <c r="O22" s="263"/>
      <c r="P22" s="277" t="str">
        <f t="shared" si="17"/>
        <v/>
      </c>
      <c r="Q22" s="263"/>
      <c r="R22" s="277" t="str">
        <f t="shared" si="18"/>
        <v/>
      </c>
      <c r="S22" s="263"/>
      <c r="T22" s="277" t="str">
        <f t="shared" si="19"/>
        <v/>
      </c>
      <c r="V22" s="414" t="str">
        <f>IFERROR(IF(INDEX('Produtos Selecionados'!$G:$G,MATCH($E22,'Produtos Selecionados'!$E:$E,0))="MFO", "Evitar - ROA baixo", "OK"),"OK")</f>
        <v>Evitar - ROA baixo</v>
      </c>
    </row>
    <row r="23" spans="2:22" s="278" customFormat="1" ht="15">
      <c r="B23" s="261"/>
      <c r="C23" s="261"/>
      <c r="D23" s="261"/>
      <c r="E23" s="267" t="s">
        <v>42</v>
      </c>
      <c r="F23" s="694" t="str">
        <f>IFERROR(INDEX('Produtos Selecionados'!$G:$G,MATCH($E23,'Produtos Selecionados'!$E:$E,0)),"-")</f>
        <v>-</v>
      </c>
      <c r="G23" s="694" t="str">
        <f>IFERROR(INDEX('Produtos Selecionados'!$H:$H,MATCH($E23,'Produtos Selecionados'!$E:$E,0)),"-")</f>
        <v>Sim</v>
      </c>
      <c r="H23" s="694">
        <f>IFERROR(INDEX('Produtos Selecionados'!$O:$O,MATCH($E23,'Produtos Selecionados'!$E:$E,0)),"-")</f>
        <v>1.5529333333333332E-3</v>
      </c>
      <c r="I23" s="695" t="str">
        <f>IFERROR(INDEX('Produtos Selecionados'!$L:$L,MATCH($E23,'Produtos Selecionados'!$E:$E,0)),"-")</f>
        <v>BRL</v>
      </c>
      <c r="J23" s="695">
        <f>IFERROR(INDEX('Produtos Selecionados'!$M:$M,MATCH($E23,'Produtos Selecionados'!$E:$E,0)),"-")</f>
        <v>31</v>
      </c>
      <c r="K23" s="263">
        <v>0.03</v>
      </c>
      <c r="L23" s="277">
        <f ca="1">IF(K23="","", K23*K$11)</f>
        <v>2.4599999999999997E-2</v>
      </c>
      <c r="M23" s="263">
        <v>0.04</v>
      </c>
      <c r="N23" s="277">
        <f ca="1">IF(M23="","", M23*M$11)</f>
        <v>2.6400000000000003E-2</v>
      </c>
      <c r="O23" s="263">
        <v>0.04</v>
      </c>
      <c r="P23" s="277">
        <f ca="1">IF(O23="","", O23*O$11)</f>
        <v>2.2200000000000001E-2</v>
      </c>
      <c r="Q23" s="263"/>
      <c r="R23" s="277" t="str">
        <f>IF(Q23="","", Q23*Q$11)</f>
        <v/>
      </c>
      <c r="S23" s="263"/>
      <c r="T23" s="277" t="str">
        <f>IF(S23="","", S23*S$11)</f>
        <v/>
      </c>
      <c r="V23" s="414" t="str">
        <f>IFERROR(IF(INDEX('Produtos Selecionados'!$G:$G,MATCH($E23,'Produtos Selecionados'!$E:$E,0))="MFO", "Evitar - ROA baixo", "OK"),"OK")</f>
        <v>OK</v>
      </c>
    </row>
    <row r="24" spans="2:22" s="278" customFormat="1" ht="15">
      <c r="B24" s="261"/>
      <c r="C24" s="261"/>
      <c r="D24" s="261"/>
      <c r="E24" s="267" t="s">
        <v>623</v>
      </c>
      <c r="F24" s="694" t="str">
        <f>IFERROR(INDEX('Produtos Selecionados'!$G:$G,MATCH($E24,'Produtos Selecionados'!$E:$E,0)),"-")</f>
        <v>-</v>
      </c>
      <c r="G24" s="694" t="str">
        <f>IFERROR(INDEX('Produtos Selecionados'!$H:$H,MATCH($E24,'Produtos Selecionados'!$E:$E,0)),"-")</f>
        <v>Sim</v>
      </c>
      <c r="H24" s="694">
        <f>IFERROR(INDEX('Produtos Selecionados'!$O:$O,MATCH($E24,'Produtos Selecionados'!$E:$E,0)),"-")</f>
        <v>1.4E-3</v>
      </c>
      <c r="I24" s="695" t="str">
        <f>IFERROR(INDEX('Produtos Selecionados'!$L:$L,MATCH($E24,'Produtos Selecionados'!$E:$E,0)),"-")</f>
        <v>BRL</v>
      </c>
      <c r="J24" s="695">
        <f>IFERROR(INDEX('Produtos Selecionados'!$M:$M,MATCH($E24,'Produtos Selecionados'!$E:$E,0)),"-")</f>
        <v>31</v>
      </c>
      <c r="K24" s="263">
        <v>0.04</v>
      </c>
      <c r="L24" s="277">
        <f ca="1">IF(K24="","", K24*K$11)</f>
        <v>3.2799999999999996E-2</v>
      </c>
      <c r="M24" s="263">
        <v>0.04</v>
      </c>
      <c r="N24" s="277">
        <f ca="1">IF(M24="","", M24*M$11)</f>
        <v>2.6400000000000003E-2</v>
      </c>
      <c r="O24" s="263">
        <v>0.04</v>
      </c>
      <c r="P24" s="277">
        <f ca="1">IF(O24="","", O24*O$11)</f>
        <v>2.2200000000000001E-2</v>
      </c>
      <c r="Q24" s="263">
        <v>0.1</v>
      </c>
      <c r="R24" s="277">
        <f ca="1">IF(Q24="","", Q24*Q$11)</f>
        <v>2.5000000000000001E-2</v>
      </c>
      <c r="S24" s="263"/>
      <c r="T24" s="277" t="str">
        <f>IF(S24="","", S24*S$11)</f>
        <v/>
      </c>
      <c r="V24" s="414" t="str">
        <f>IFERROR(IF(INDEX('Produtos Selecionados'!$G:$G,MATCH($E24,'Produtos Selecionados'!$E:$E,0))="MFO", "Evitar - ROA baixo", "OK"),"OK")</f>
        <v>OK</v>
      </c>
    </row>
    <row r="25" spans="2:22" s="278" customFormat="1" ht="15">
      <c r="B25" s="261"/>
      <c r="C25" s="261"/>
      <c r="D25" s="261"/>
      <c r="E25" s="267" t="s">
        <v>1165</v>
      </c>
      <c r="F25" s="694" t="str">
        <f>IFERROR(INDEX('Produtos Selecionados'!$G:$G,MATCH($E25,'Produtos Selecionados'!$E:$E,0)),"-")</f>
        <v>-</v>
      </c>
      <c r="G25" s="694" t="str">
        <f>IFERROR(INDEX('Produtos Selecionados'!$H:$H,MATCH($E25,'Produtos Selecionados'!$E:$E,0)),"-")</f>
        <v>Sim</v>
      </c>
      <c r="H25" s="694">
        <f>IFERROR(INDEX('Produtos Selecionados'!$O:$O,MATCH($E25,'Produtos Selecionados'!$E:$E,0)),"-")</f>
        <v>2.8E-3</v>
      </c>
      <c r="I25" s="695" t="str">
        <f>IFERROR(INDEX('Produtos Selecionados'!$L:$L,MATCH($E25,'Produtos Selecionados'!$E:$E,0)),"-")</f>
        <v>BRL</v>
      </c>
      <c r="J25" s="695">
        <f>IFERROR(INDEX('Produtos Selecionados'!$M:$M,MATCH($E25,'Produtos Selecionados'!$E:$E,0)),"-")</f>
        <v>31</v>
      </c>
      <c r="K25" s="263">
        <v>0.04</v>
      </c>
      <c r="L25" s="277">
        <f t="shared" ref="L25" ca="1" si="20">IF(K25="","", K25*K$11)</f>
        <v>3.2799999999999996E-2</v>
      </c>
      <c r="M25" s="263">
        <v>0.04</v>
      </c>
      <c r="N25" s="277">
        <f t="shared" ref="N25" ca="1" si="21">IF(M25="","", M25*M$11)</f>
        <v>2.6400000000000003E-2</v>
      </c>
      <c r="O25" s="263">
        <v>0.04</v>
      </c>
      <c r="P25" s="277">
        <f t="shared" ref="P25" ca="1" si="22">IF(O25="","", O25*O$11)</f>
        <v>2.2200000000000001E-2</v>
      </c>
      <c r="Q25" s="263">
        <v>0.1</v>
      </c>
      <c r="R25" s="277">
        <f t="shared" ref="R25" ca="1" si="23">IF(Q25="","", Q25*Q$11)</f>
        <v>2.5000000000000001E-2</v>
      </c>
      <c r="S25" s="263">
        <v>0.2</v>
      </c>
      <c r="T25" s="277">
        <f t="shared" ref="T25" ca="1" si="24">IF(S25="","", S25*S$11)</f>
        <v>2.1000000000000001E-2</v>
      </c>
      <c r="V25" s="414" t="str">
        <f>IFERROR(IF(INDEX('Produtos Selecionados'!$G:$G,MATCH($E25,'Produtos Selecionados'!$E:$E,0))="MFO", "Evitar - ROA baixo", "OK"),"OK")</f>
        <v>OK</v>
      </c>
    </row>
    <row r="26" spans="2:22" s="278" customFormat="1" ht="15">
      <c r="B26" s="261"/>
      <c r="C26" s="261"/>
      <c r="D26" s="261"/>
      <c r="E26" s="267" t="s">
        <v>940</v>
      </c>
      <c r="F26" s="694" t="str">
        <f>IFERROR(INDEX('Produtos Selecionados'!$G:$G,MATCH($E26,'Produtos Selecionados'!$E:$E,0)),"-")</f>
        <v>-</v>
      </c>
      <c r="G26" s="694" t="str">
        <f>IFERROR(INDEX('Produtos Selecionados'!$H:$H,MATCH($E26,'Produtos Selecionados'!$E:$E,0)),"-")</f>
        <v>Sim</v>
      </c>
      <c r="H26" s="694">
        <f>IFERROR(INDEX('Produtos Selecionados'!$O:$O,MATCH($E26,'Produtos Selecionados'!$E:$E,0)),"-")</f>
        <v>1.6499999999999998E-3</v>
      </c>
      <c r="I26" s="695" t="str">
        <f>IFERROR(INDEX('Produtos Selecionados'!$L:$L,MATCH($E26,'Produtos Selecionados'!$E:$E,0)),"-")</f>
        <v>BRL</v>
      </c>
      <c r="J26" s="695">
        <f>IFERROR(INDEX('Produtos Selecionados'!$M:$M,MATCH($E26,'Produtos Selecionados'!$E:$E,0)),"-")</f>
        <v>45</v>
      </c>
      <c r="K26" s="263">
        <v>0.04</v>
      </c>
      <c r="L26" s="277">
        <f t="shared" ca="1" si="0"/>
        <v>3.2799999999999996E-2</v>
      </c>
      <c r="M26" s="263">
        <v>0.04</v>
      </c>
      <c r="N26" s="277">
        <f t="shared" ca="1" si="1"/>
        <v>2.6400000000000003E-2</v>
      </c>
      <c r="O26" s="263">
        <v>0.04</v>
      </c>
      <c r="P26" s="277">
        <f t="shared" ca="1" si="2"/>
        <v>2.2200000000000001E-2</v>
      </c>
      <c r="Q26" s="263"/>
      <c r="R26" s="277" t="str">
        <f t="shared" si="3"/>
        <v/>
      </c>
      <c r="S26" s="263"/>
      <c r="T26" s="277" t="str">
        <f t="shared" si="4"/>
        <v/>
      </c>
      <c r="V26" s="414" t="str">
        <f>IFERROR(IF(INDEX('Produtos Selecionados'!$G:$G,MATCH($E26,'Produtos Selecionados'!$E:$E,0))="MFO", "Evitar - ROA baixo", "OK"),"OK")</f>
        <v>OK</v>
      </c>
    </row>
    <row r="27" spans="2:22" s="278" customFormat="1" ht="15">
      <c r="B27" s="261"/>
      <c r="C27" s="261"/>
      <c r="D27" s="261"/>
      <c r="E27" s="267" t="s">
        <v>626</v>
      </c>
      <c r="F27" s="694" t="str">
        <f>IFERROR(INDEX('Produtos Selecionados'!$G:$G,MATCH($E27,'Produtos Selecionados'!$E:$E,0)),"-")</f>
        <v>-</v>
      </c>
      <c r="G27" s="694" t="str">
        <f>IFERROR(INDEX('Produtos Selecionados'!$H:$H,MATCH($E27,'Produtos Selecionados'!$E:$E,0)),"-")</f>
        <v>Sim</v>
      </c>
      <c r="H27" s="694">
        <f>IFERROR(INDEX('Produtos Selecionados'!$O:$O,MATCH($E27,'Produtos Selecionados'!$E:$E,0)),"-")</f>
        <v>1.3998000000000001E-3</v>
      </c>
      <c r="I27" s="695" t="str">
        <f>IFERROR(INDEX('Produtos Selecionados'!$L:$L,MATCH($E27,'Produtos Selecionados'!$E:$E,0)),"-")</f>
        <v>BRL</v>
      </c>
      <c r="J27" s="695">
        <f>IFERROR(INDEX('Produtos Selecionados'!$M:$M,MATCH($E27,'Produtos Selecionados'!$E:$E,0)),"-")</f>
        <v>46</v>
      </c>
      <c r="K27" s="263">
        <v>0.04</v>
      </c>
      <c r="L27" s="277">
        <f t="shared" ref="L27" ca="1" si="25">IF(K27="","", K27*K$11)</f>
        <v>3.2799999999999996E-2</v>
      </c>
      <c r="M27" s="263">
        <v>0.04</v>
      </c>
      <c r="N27" s="277">
        <f t="shared" ref="N27" ca="1" si="26">IF(M27="","", M27*M$11)</f>
        <v>2.6400000000000003E-2</v>
      </c>
      <c r="O27" s="263">
        <v>0.04</v>
      </c>
      <c r="P27" s="277">
        <f t="shared" ref="P27" ca="1" si="27">IF(O27="","", O27*O$11)</f>
        <v>2.2200000000000001E-2</v>
      </c>
      <c r="Q27" s="263"/>
      <c r="R27" s="277" t="str">
        <f t="shared" ref="R27" si="28">IF(Q27="","", Q27*Q$11)</f>
        <v/>
      </c>
      <c r="S27" s="263"/>
      <c r="T27" s="277" t="str">
        <f t="shared" ref="T27" si="29">IF(S27="","", S27*S$11)</f>
        <v/>
      </c>
      <c r="V27" s="414" t="str">
        <f>IFERROR(IF(INDEX('Produtos Selecionados'!$G:$G,MATCH($E27,'Produtos Selecionados'!$E:$E,0))="MFO", "Evitar - ROA baixo", "OK"),"OK")</f>
        <v>OK</v>
      </c>
    </row>
    <row r="28" spans="2:22" s="278" customFormat="1" ht="15">
      <c r="B28" s="261"/>
      <c r="C28" s="261"/>
      <c r="D28" s="261"/>
      <c r="E28" s="267" t="s">
        <v>397</v>
      </c>
      <c r="F28" s="694" t="str">
        <f>IFERROR(INDEX('Produtos Selecionados'!$G:$G,MATCH($E28,'Produtos Selecionados'!$E:$E,0)),"-")</f>
        <v>-</v>
      </c>
      <c r="G28" s="694" t="str">
        <f>IFERROR(INDEX('Produtos Selecionados'!$H:$H,MATCH($E28,'Produtos Selecionados'!$E:$E,0)),"-")</f>
        <v>Sim</v>
      </c>
      <c r="H28" s="694">
        <f>IFERROR(INDEX('Produtos Selecionados'!$O:$O,MATCH($E28,'Produtos Selecionados'!$E:$E,0)),"-")</f>
        <v>1E-3</v>
      </c>
      <c r="I28" s="695" t="str">
        <f>IFERROR(INDEX('Produtos Selecionados'!$L:$L,MATCH($E28,'Produtos Selecionados'!$E:$E,0)),"-")</f>
        <v>BRL</v>
      </c>
      <c r="J28" s="695">
        <f>IFERROR(INDEX('Produtos Selecionados'!$M:$M,MATCH($E28,'Produtos Selecionados'!$E:$E,0)),"-")</f>
        <v>76</v>
      </c>
      <c r="K28" s="263"/>
      <c r="L28" s="277" t="str">
        <f>IF(K28="","", K28*K$11)</f>
        <v/>
      </c>
      <c r="M28" s="263"/>
      <c r="N28" s="277" t="str">
        <f>IF(M28="","", M28*M$11)</f>
        <v/>
      </c>
      <c r="O28" s="263"/>
      <c r="P28" s="277" t="str">
        <f>IF(O28="","", O28*O$11)</f>
        <v/>
      </c>
      <c r="Q28" s="263"/>
      <c r="R28" s="277" t="str">
        <f>IF(Q28="","", Q28*Q$11)</f>
        <v/>
      </c>
      <c r="S28" s="263"/>
      <c r="T28" s="277" t="str">
        <f>IF(S28="","", S28*S$11)</f>
        <v/>
      </c>
      <c r="V28" s="414" t="str">
        <f>IFERROR(IF(INDEX('Produtos Selecionados'!$G:$G,MATCH($E28,'Produtos Selecionados'!$E:$E,0))="MFO", "Evitar - ROA baixo", "OK"),"OK")</f>
        <v>OK</v>
      </c>
    </row>
    <row r="29" spans="2:22" s="278" customFormat="1" ht="15">
      <c r="B29" s="261"/>
      <c r="C29" s="261"/>
      <c r="D29" s="261"/>
      <c r="E29" s="267" t="s">
        <v>41</v>
      </c>
      <c r="F29" s="694" t="str">
        <f>IFERROR(INDEX('Produtos Selecionados'!$G:$G,MATCH($E29,'Produtos Selecionados'!$E:$E,0)),"-")</f>
        <v>-</v>
      </c>
      <c r="G29" s="694" t="str">
        <f>IFERROR(INDEX('Produtos Selecionados'!$H:$H,MATCH($E29,'Produtos Selecionados'!$E:$E,0)),"-")</f>
        <v>Sim</v>
      </c>
      <c r="H29" s="694">
        <f>IFERROR(INDEX('Produtos Selecionados'!$O:$O,MATCH($E29,'Produtos Selecionados'!$E:$E,0)),"-")</f>
        <v>1.0500000000000001E-2</v>
      </c>
      <c r="I29" s="695" t="str">
        <f>IFERROR(INDEX('Produtos Selecionados'!$L:$L,MATCH($E29,'Produtos Selecionados'!$E:$E,0)),"-")</f>
        <v>BRL</v>
      </c>
      <c r="J29" s="695">
        <f>IFERROR(INDEX('Produtos Selecionados'!$M:$M,MATCH($E29,'Produtos Selecionados'!$E:$E,0)),"-")</f>
        <v>91</v>
      </c>
      <c r="K29" s="263">
        <v>0.05</v>
      </c>
      <c r="L29" s="277">
        <f t="shared" ca="1" si="0"/>
        <v>4.1000000000000002E-2</v>
      </c>
      <c r="M29" s="263">
        <v>0.05</v>
      </c>
      <c r="N29" s="277">
        <f t="shared" ca="1" si="1"/>
        <v>3.3000000000000002E-2</v>
      </c>
      <c r="O29" s="263">
        <v>0.05</v>
      </c>
      <c r="P29" s="277">
        <f t="shared" ca="1" si="2"/>
        <v>2.7750000000000004E-2</v>
      </c>
      <c r="Q29" s="263">
        <v>0.1</v>
      </c>
      <c r="R29" s="277">
        <f t="shared" ca="1" si="3"/>
        <v>2.5000000000000001E-2</v>
      </c>
      <c r="S29" s="263">
        <v>0.2</v>
      </c>
      <c r="T29" s="277">
        <f t="shared" ca="1" si="4"/>
        <v>2.1000000000000001E-2</v>
      </c>
      <c r="V29" s="414" t="str">
        <f>IFERROR(IF(INDEX('Produtos Selecionados'!$G:$G,MATCH($E29,'Produtos Selecionados'!$E:$E,0))="MFO", "Evitar - ROA baixo", "OK"),"OK")</f>
        <v>OK</v>
      </c>
    </row>
    <row r="30" spans="2:22" s="278" customFormat="1" ht="15">
      <c r="B30" s="261"/>
      <c r="C30" s="261"/>
      <c r="D30" s="261"/>
      <c r="E30" s="267" t="s">
        <v>1764</v>
      </c>
      <c r="F30" s="694" t="str">
        <f>IFERROR(INDEX('Produtos Selecionados'!$G:$G,MATCH($E30,'Produtos Selecionados'!$E:$E,0)),"-")</f>
        <v>-</v>
      </c>
      <c r="G30" s="694" t="str">
        <f>IFERROR(INDEX('Produtos Selecionados'!$H:$H,MATCH($E30,'Produtos Selecionados'!$E:$E,0)),"-")</f>
        <v>-</v>
      </c>
      <c r="H30" s="694">
        <f>IFERROR(INDEX('Produtos Selecionados'!$O:$O,MATCH($E30,'Produtos Selecionados'!$E:$E,0)),"-")</f>
        <v>7.0000000000000001E-3</v>
      </c>
      <c r="I30" s="695" t="str">
        <f>IFERROR(INDEX('Produtos Selecionados'!$L:$L,MATCH($E30,'Produtos Selecionados'!$E:$E,0)),"-")</f>
        <v>BRL</v>
      </c>
      <c r="J30" s="695">
        <f>IFERROR(INDEX('Produtos Selecionados'!$M:$M,MATCH($E30,'Produtos Selecionados'!$E:$E,0)),"-")</f>
        <v>91</v>
      </c>
      <c r="K30" s="263">
        <v>0.05</v>
      </c>
      <c r="L30" s="277">
        <f t="shared" ca="1" si="0"/>
        <v>4.1000000000000002E-2</v>
      </c>
      <c r="M30" s="263">
        <v>0.05</v>
      </c>
      <c r="N30" s="277">
        <f t="shared" ca="1" si="1"/>
        <v>3.3000000000000002E-2</v>
      </c>
      <c r="O30" s="263">
        <v>0.05</v>
      </c>
      <c r="P30" s="277">
        <f t="shared" ca="1" si="2"/>
        <v>2.7750000000000004E-2</v>
      </c>
      <c r="Q30" s="263"/>
      <c r="R30" s="277" t="str">
        <f t="shared" si="3"/>
        <v/>
      </c>
      <c r="S30" s="263"/>
      <c r="T30" s="277" t="str">
        <f t="shared" si="4"/>
        <v/>
      </c>
      <c r="V30" s="414" t="str">
        <f>IFERROR(IF(INDEX('Produtos Selecionados'!$G:$G,MATCH($E30,'Produtos Selecionados'!$E:$E,0))="MFO", "Evitar - ROA baixo", "OK"),"OK")</f>
        <v>OK</v>
      </c>
    </row>
    <row r="31" spans="2:22" s="278" customFormat="1" ht="15">
      <c r="B31" s="261"/>
      <c r="C31" s="261"/>
      <c r="D31" s="261"/>
      <c r="E31" s="267" t="s">
        <v>1384</v>
      </c>
      <c r="F31" s="694" t="str">
        <f>IFERROR(INDEX('Produtos Selecionados'!$G:$G,MATCH($E31,'Produtos Selecionados'!$E:$E,0)),"-")</f>
        <v>-</v>
      </c>
      <c r="G31" s="694" t="str">
        <f>IFERROR(INDEX('Produtos Selecionados'!$H:$H,MATCH($E31,'Produtos Selecionados'!$E:$E,0)),"-")</f>
        <v>Sim</v>
      </c>
      <c r="H31" s="694">
        <f>IFERROR(INDEX('Produtos Selecionados'!$O:$O,MATCH($E31,'Produtos Selecionados'!$E:$E,0)),"-")</f>
        <v>6.6666666666666662E-3</v>
      </c>
      <c r="I31" s="695" t="str">
        <f>IFERROR(INDEX('Produtos Selecionados'!$L:$L,MATCH($E31,'Produtos Selecionados'!$E:$E,0)),"-")</f>
        <v>BRL</v>
      </c>
      <c r="J31" s="695">
        <f>IFERROR(INDEX('Produtos Selecionados'!$M:$M,MATCH($E31,'Produtos Selecionados'!$E:$E,0)),"-")</f>
        <v>271</v>
      </c>
      <c r="K31" s="263">
        <v>0.05</v>
      </c>
      <c r="L31" s="277">
        <f ca="1">IF(K31="","", K31*K$11)</f>
        <v>4.1000000000000002E-2</v>
      </c>
      <c r="M31" s="263">
        <v>0.05</v>
      </c>
      <c r="N31" s="277">
        <f ca="1">IF(M31="","", M31*M$11)</f>
        <v>3.3000000000000002E-2</v>
      </c>
      <c r="O31" s="263">
        <v>0.05</v>
      </c>
      <c r="P31" s="277">
        <f ca="1">IF(O31="","", O31*O$11)</f>
        <v>2.7750000000000004E-2</v>
      </c>
      <c r="Q31" s="263">
        <v>0.1</v>
      </c>
      <c r="R31" s="277">
        <f ca="1">IF(Q31="","", Q31*Q$11)</f>
        <v>2.5000000000000001E-2</v>
      </c>
      <c r="S31" s="263"/>
      <c r="T31" s="277" t="str">
        <f>IF(S31="","", S31*S$11)</f>
        <v/>
      </c>
      <c r="V31" s="414" t="str">
        <f>IFERROR(IF(INDEX('Produtos Selecionados'!$G:$G,MATCH($E31,'Produtos Selecionados'!$E:$E,0))="MFO", "Evitar - ROA baixo", "OK"),"OK")</f>
        <v>OK</v>
      </c>
    </row>
    <row r="32" spans="2:22" s="278" customFormat="1" ht="15">
      <c r="B32" s="261"/>
      <c r="C32" s="261"/>
      <c r="D32" s="261"/>
      <c r="E32" s="267" t="s">
        <v>170</v>
      </c>
      <c r="F32" s="694" t="str">
        <f>IFERROR(INDEX('Produtos Selecionados'!$G:$G,MATCH($E32,'Produtos Selecionados'!$E:$E,0)),"-")</f>
        <v>-</v>
      </c>
      <c r="G32" s="694" t="str">
        <f>IFERROR(INDEX('Produtos Selecionados'!$H:$H,MATCH($E32,'Produtos Selecionados'!$E:$E,0)),"-")</f>
        <v>Não</v>
      </c>
      <c r="H32" s="694">
        <f>IFERROR(INDEX('Produtos Selecionados'!$O:$O,MATCH($E32,'Produtos Selecionados'!$E:$E,0)),"-")</f>
        <v>2.7499999999999998E-3</v>
      </c>
      <c r="I32" s="695" t="str">
        <f>IFERROR(INDEX('Produtos Selecionados'!$L:$L,MATCH($E32,'Produtos Selecionados'!$E:$E,0)),"-")</f>
        <v>BRL</v>
      </c>
      <c r="J32" s="695">
        <f>IFERROR(INDEX('Produtos Selecionados'!$M:$M,MATCH($E32,'Produtos Selecionados'!$E:$E,0)),"-")</f>
        <v>180</v>
      </c>
      <c r="K32" s="263">
        <v>0.04</v>
      </c>
      <c r="L32" s="277">
        <f ca="1">IF(K32="","", K32*K$11)</f>
        <v>3.2799999999999996E-2</v>
      </c>
      <c r="M32" s="263"/>
      <c r="N32" s="277" t="str">
        <f>IF(M32="","", M32*M$11)</f>
        <v/>
      </c>
      <c r="O32" s="263"/>
      <c r="P32" s="277" t="str">
        <f>IF(O32="","", O32*O$11)</f>
        <v/>
      </c>
      <c r="Q32" s="263"/>
      <c r="R32" s="277" t="str">
        <f>IF(Q32="","", Q32*Q$11)</f>
        <v/>
      </c>
      <c r="S32" s="263"/>
      <c r="T32" s="277" t="str">
        <f>IF(S32="","", S32*S$11)</f>
        <v/>
      </c>
      <c r="V32" s="414" t="str">
        <f>IFERROR(IF(INDEX('Produtos Selecionados'!$G:$G,MATCH($E32,'Produtos Selecionados'!$E:$E,0))="MFO", "Evitar - ROA baixo", "OK"),"OK")</f>
        <v>OK</v>
      </c>
    </row>
    <row r="33" spans="2:23" s="181" customFormat="1" ht="8.25" customHeight="1">
      <c r="B33" s="264"/>
      <c r="C33" s="264"/>
      <c r="D33" s="264"/>
      <c r="E33" s="204"/>
      <c r="F33" s="218"/>
      <c r="G33" s="218"/>
      <c r="H33" s="218"/>
      <c r="I33" s="218"/>
      <c r="J33" s="218"/>
      <c r="K33" s="279"/>
      <c r="L33" s="280" t="str">
        <f>IF(K33="","", K33*K$11)</f>
        <v/>
      </c>
      <c r="M33" s="263"/>
      <c r="N33" s="280" t="str">
        <f>IF(M33="","", M33*M$11)</f>
        <v/>
      </c>
      <c r="O33" s="279"/>
      <c r="P33" s="280" t="str">
        <f>IF(O33="","", O33*O$11)</f>
        <v/>
      </c>
      <c r="Q33" s="279"/>
      <c r="R33" s="280" t="str">
        <f>IF(Q33="","", Q33*Q$11)</f>
        <v/>
      </c>
      <c r="S33" s="279"/>
      <c r="T33" s="280" t="str">
        <f>IF(S33="","", S33*S$11)</f>
        <v/>
      </c>
      <c r="U33" s="274"/>
      <c r="V33" s="413"/>
      <c r="W33" s="274"/>
    </row>
    <row r="34" spans="2:23" s="181" customFormat="1" ht="15">
      <c r="B34" s="264"/>
      <c r="C34" s="264" t="s">
        <v>19</v>
      </c>
      <c r="D34" s="264" t="s">
        <v>19</v>
      </c>
      <c r="E34" s="183" t="s">
        <v>917</v>
      </c>
      <c r="F34" s="184"/>
      <c r="G34" s="184"/>
      <c r="H34" s="184"/>
      <c r="I34" s="184"/>
      <c r="J34" s="184"/>
      <c r="K34" s="266">
        <f ca="1">OFFSET('Asset Allocation'!$B$9, MATCH($E34,OFFSET('Asset Allocation'!$B$9,,,COUNTA('Asset Allocation'!$B:$B)-COUNTA('Asset Allocation'!$B$1:$B$9)),0)-1, MATCH(K$5,'Asset Allocation'!$D$5:$M$5,0)+2)</f>
        <v>0.15</v>
      </c>
      <c r="L34" s="275">
        <f ca="1">L36+L42+L51</f>
        <v>0.15000000000000002</v>
      </c>
      <c r="M34" s="266">
        <f ca="1">OFFSET('Asset Allocation'!$B$9, MATCH($E34,OFFSET('Asset Allocation'!$B$9,,,COUNTA('Asset Allocation'!$B:$B)-COUNTA('Asset Allocation'!$B$1:$B$9)),0)-1, MATCH(M$5,'Asset Allocation'!$D$5:$M$5,0)+2)</f>
        <v>0.15</v>
      </c>
      <c r="N34" s="275">
        <f ca="1">N36+N42+N51</f>
        <v>0.15000000000000002</v>
      </c>
      <c r="O34" s="266">
        <f ca="1">OFFSET('Asset Allocation'!$B$9, MATCH($E34,OFFSET('Asset Allocation'!$B$9,,,COUNTA('Asset Allocation'!$B:$B)-COUNTA('Asset Allocation'!$B$1:$B$9)),0)-1, MATCH(O$5,'Asset Allocation'!$D$5:$M$5,0)+2)</f>
        <v>0.1</v>
      </c>
      <c r="P34" s="275">
        <f ca="1">P36+P42+P51</f>
        <v>0.1</v>
      </c>
      <c r="Q34" s="266">
        <f ca="1">OFFSET('Asset Allocation'!$B$9, MATCH($E34,OFFSET('Asset Allocation'!$B$9,,,COUNTA('Asset Allocation'!$B:$B)-COUNTA('Asset Allocation'!$B$1:$B$9)),0)-1, MATCH(Q$5,'Asset Allocation'!$D$5:$M$5,0)+2)</f>
        <v>0.2</v>
      </c>
      <c r="R34" s="275">
        <f ca="1">R36+R42+R51</f>
        <v>0.2</v>
      </c>
      <c r="S34" s="266">
        <f ca="1">OFFSET('Asset Allocation'!$B$9, MATCH($E34,OFFSET('Asset Allocation'!$B$9,,,COUNTA('Asset Allocation'!$B:$B)-COUNTA('Asset Allocation'!$B$1:$B$9)),0)-1, MATCH(S$5,'Asset Allocation'!$D$5:$M$5,0)+2)</f>
        <v>0.15</v>
      </c>
      <c r="T34" s="276">
        <f ca="1">T36+T42+T51</f>
        <v>0.15000000000000002</v>
      </c>
      <c r="U34" s="185"/>
      <c r="V34" s="413"/>
      <c r="W34" s="185"/>
    </row>
    <row r="35" spans="2:23" s="181" customFormat="1" ht="3" customHeight="1">
      <c r="B35" s="264"/>
      <c r="C35" s="264"/>
      <c r="D35" s="264"/>
      <c r="F35" s="218"/>
      <c r="G35" s="218"/>
      <c r="H35" s="218"/>
      <c r="I35" s="218"/>
      <c r="J35" s="218"/>
      <c r="K35" s="307"/>
      <c r="L35" s="273"/>
      <c r="M35" s="307"/>
      <c r="N35" s="273"/>
      <c r="O35" s="307"/>
      <c r="P35" s="273"/>
      <c r="Q35" s="307"/>
      <c r="R35" s="273"/>
      <c r="S35" s="307"/>
      <c r="T35" s="273"/>
      <c r="U35" s="185"/>
      <c r="V35" s="413"/>
      <c r="W35" s="185"/>
    </row>
    <row r="36" spans="2:23" s="181" customFormat="1" ht="15">
      <c r="B36" s="264"/>
      <c r="C36" s="264"/>
      <c r="D36" s="264" t="s">
        <v>19</v>
      </c>
      <c r="E36" s="186" t="s">
        <v>1727</v>
      </c>
      <c r="F36" s="187"/>
      <c r="G36" s="187"/>
      <c r="H36" s="187"/>
      <c r="I36" s="187"/>
      <c r="J36" s="187"/>
      <c r="K36" s="265">
        <f ca="1">OFFSET('Asset Allocation'!$B$9, MATCH($E36,OFFSET('Asset Allocation'!$B$9,,,COUNTA('Asset Allocation'!$B:$B)-COUNTA('Asset Allocation'!$B$1:$B$9)),0)-1, MATCH(K$5,'Asset Allocation'!$D$5:$M$5,0)+2)</f>
        <v>0</v>
      </c>
      <c r="L36" s="238">
        <f>SUM(L37:L41)</f>
        <v>0</v>
      </c>
      <c r="M36" s="265">
        <f ca="1">OFFSET('Asset Allocation'!$B$9, MATCH($E36,OFFSET('Asset Allocation'!$B$9,,,COUNTA('Asset Allocation'!$B:$B)-COUNTA('Asset Allocation'!$B$1:$B$9)),0)-1, MATCH(M$5,'Asset Allocation'!$D$5:$M$5,0)+2)</f>
        <v>0</v>
      </c>
      <c r="N36" s="238">
        <f>SUM(N37:N41)</f>
        <v>0</v>
      </c>
      <c r="O36" s="265">
        <f ca="1">OFFSET('Asset Allocation'!$B$9, MATCH($E36,OFFSET('Asset Allocation'!$B$9,,,COUNTA('Asset Allocation'!$B:$B)-COUNTA('Asset Allocation'!$B$1:$B$9)),0)-1, MATCH(O$5,'Asset Allocation'!$D$5:$M$5,0)+2)</f>
        <v>0</v>
      </c>
      <c r="P36" s="238">
        <f>SUM(P37:P41)</f>
        <v>0</v>
      </c>
      <c r="Q36" s="265">
        <f ca="1">OFFSET('Asset Allocation'!$B$9, MATCH($E36,OFFSET('Asset Allocation'!$B$9,,,COUNTA('Asset Allocation'!$B:$B)-COUNTA('Asset Allocation'!$B$1:$B$9)),0)-1, MATCH(Q$5,'Asset Allocation'!$D$5:$M$5,0)+2)</f>
        <v>0</v>
      </c>
      <c r="R36" s="238">
        <f>SUM(R37:R41)</f>
        <v>0</v>
      </c>
      <c r="S36" s="265">
        <f ca="1">OFFSET('Asset Allocation'!$B$9, MATCH($E36,OFFSET('Asset Allocation'!$B$9,,,COUNTA('Asset Allocation'!$B:$B)-COUNTA('Asset Allocation'!$B$1:$B$9)),0)-1, MATCH(S$5,'Asset Allocation'!$D$5:$M$5,0)+2)</f>
        <v>0</v>
      </c>
      <c r="T36" s="238">
        <f>SUM(T37:T41)</f>
        <v>0</v>
      </c>
      <c r="U36" s="185"/>
      <c r="V36" s="413"/>
      <c r="W36" s="185"/>
    </row>
    <row r="37" spans="2:23" s="278" customFormat="1" ht="15">
      <c r="B37" s="261"/>
      <c r="C37" s="261"/>
      <c r="D37" s="261"/>
      <c r="E37" s="267" t="s">
        <v>1842</v>
      </c>
      <c r="F37" s="694" t="str">
        <f>IFERROR(INDEX('Produtos Selecionados'!$G:$G,MATCH($E37,'Produtos Selecionados'!$E:$E,0)),"-")</f>
        <v>-</v>
      </c>
      <c r="G37" s="694" t="str">
        <f>IFERROR(INDEX('Produtos Selecionados'!$H:$H,MATCH($E37,'Produtos Selecionados'!$E:$E,0)),"-")</f>
        <v>-</v>
      </c>
      <c r="H37" s="694" t="str">
        <f>IFERROR(INDEX('Produtos Selecionados'!$O:$O,MATCH($E37,'Produtos Selecionados'!$E:$E,0)),"-")</f>
        <v>-</v>
      </c>
      <c r="I37" s="695" t="str">
        <f>IFERROR(INDEX('Produtos Selecionados'!$L:$L,MATCH($E37,'Produtos Selecionados'!$E:$E,0)),"-")</f>
        <v>-</v>
      </c>
      <c r="J37" s="695" t="str">
        <f>IFERROR(INDEX('Produtos Selecionados'!$M:$M,MATCH($E37,'Produtos Selecionados'!$E:$E,0)),"-")</f>
        <v>-</v>
      </c>
      <c r="K37" s="263"/>
      <c r="L37" s="277" t="str">
        <f t="shared" ref="L37:N38" si="30">IF(K37="","", K37*K$36)</f>
        <v/>
      </c>
      <c r="M37" s="263"/>
      <c r="N37" s="277" t="str">
        <f t="shared" si="30"/>
        <v/>
      </c>
      <c r="O37" s="263"/>
      <c r="P37" s="277" t="str">
        <f>IF(O37="","", O37*O$36)</f>
        <v/>
      </c>
      <c r="Q37" s="263"/>
      <c r="R37" s="277" t="str">
        <f>IF(Q37="","", Q37*Q$36)</f>
        <v/>
      </c>
      <c r="S37" s="263"/>
      <c r="T37" s="277" t="str">
        <f>IF(S37="","", S37*S$36)</f>
        <v/>
      </c>
      <c r="V37" s="414" t="str">
        <f>IFERROR(IF(INDEX('Produtos Selecionados'!$G:$G,MATCH($E37,'Produtos Selecionados'!$E:$E,0))="MFO", "Evitar - ROA baixo", "OK"),"OK")</f>
        <v>OK</v>
      </c>
    </row>
    <row r="38" spans="2:23" s="278" customFormat="1" ht="15">
      <c r="B38" s="261"/>
      <c r="C38" s="261"/>
      <c r="D38" s="261"/>
      <c r="E38" s="267" t="s">
        <v>1820</v>
      </c>
      <c r="F38" s="694" t="str">
        <f>IFERROR(INDEX('Produtos Selecionados'!$G:$G,MATCH($E38,'Produtos Selecionados'!$E:$E,0)),"-")</f>
        <v>-</v>
      </c>
      <c r="G38" s="694" t="str">
        <f>IFERROR(INDEX('Produtos Selecionados'!$H:$H,MATCH($E38,'Produtos Selecionados'!$E:$E,0)),"-")</f>
        <v>-</v>
      </c>
      <c r="H38" s="694" t="str">
        <f>IFERROR(INDEX('Produtos Selecionados'!$O:$O,MATCH($E38,'Produtos Selecionados'!$E:$E,0)),"-")</f>
        <v>-</v>
      </c>
      <c r="I38" s="695" t="str">
        <f>IFERROR(INDEX('Produtos Selecionados'!$L:$L,MATCH($E38,'Produtos Selecionados'!$E:$E,0)),"-")</f>
        <v>-</v>
      </c>
      <c r="J38" s="695" t="str">
        <f>IFERROR(INDEX('Produtos Selecionados'!$M:$M,MATCH($E38,'Produtos Selecionados'!$E:$E,0)),"-")</f>
        <v>-</v>
      </c>
      <c r="K38" s="263"/>
      <c r="L38" s="277" t="str">
        <f t="shared" si="30"/>
        <v/>
      </c>
      <c r="M38" s="263"/>
      <c r="N38" s="277" t="str">
        <f t="shared" si="30"/>
        <v/>
      </c>
      <c r="O38" s="263"/>
      <c r="P38" s="277" t="str">
        <f>IF(O38="","", O38*O$36)</f>
        <v/>
      </c>
      <c r="Q38" s="263"/>
      <c r="R38" s="277" t="str">
        <f>IF(Q38="","", Q38*Q$36)</f>
        <v/>
      </c>
      <c r="S38" s="263"/>
      <c r="T38" s="277" t="str">
        <f>IF(S38="","", S38*S$36)</f>
        <v/>
      </c>
      <c r="V38" s="414" t="str">
        <f>IFERROR(IF(INDEX('Produtos Selecionados'!$G:$G,MATCH($E38,'Produtos Selecionados'!$E:$E,0))="MFO", "Evitar - ROA baixo", "OK"),"OK")</f>
        <v>OK</v>
      </c>
    </row>
    <row r="39" spans="2:23" s="278" customFormat="1" ht="15">
      <c r="B39" s="261"/>
      <c r="C39" s="261"/>
      <c r="D39" s="261"/>
      <c r="E39" s="267" t="s">
        <v>1083</v>
      </c>
      <c r="F39" s="694" t="str">
        <f>IFERROR(INDEX('Produtos Selecionados'!$G:$G,MATCH($E39,'Produtos Selecionados'!$E:$E,0)),"-")</f>
        <v>-</v>
      </c>
      <c r="G39" s="694" t="str">
        <f>IFERROR(INDEX('Produtos Selecionados'!$H:$H,MATCH($E39,'Produtos Selecionados'!$E:$E,0)),"-")</f>
        <v>Sim</v>
      </c>
      <c r="H39" s="694">
        <f>IFERROR(INDEX('Produtos Selecionados'!$O:$O,MATCH($E39,'Produtos Selecionados'!$E:$E,0)),"-")</f>
        <v>1.9600000000000004E-3</v>
      </c>
      <c r="I39" s="695" t="str">
        <f>IFERROR(INDEX('Produtos Selecionados'!$L:$L,MATCH($E39,'Produtos Selecionados'!$E:$E,0)),"-")</f>
        <v>BRL</v>
      </c>
      <c r="J39" s="695">
        <f>IFERROR(INDEX('Produtos Selecionados'!$M:$M,MATCH($E39,'Produtos Selecionados'!$E:$E,0)),"-")</f>
        <v>31</v>
      </c>
      <c r="K39" s="263"/>
      <c r="L39" s="277" t="str">
        <f t="shared" ref="L39" si="31">IF(K39="","", K39*K$36)</f>
        <v/>
      </c>
      <c r="M39" s="263"/>
      <c r="N39" s="277" t="str">
        <f t="shared" ref="N39" si="32">IF(M39="","", M39*M$36)</f>
        <v/>
      </c>
      <c r="O39" s="263"/>
      <c r="P39" s="277" t="str">
        <f>IF(O39="","", O39*O$36)</f>
        <v/>
      </c>
      <c r="Q39" s="263"/>
      <c r="R39" s="277" t="str">
        <f>IF(Q39="","", Q39*Q$36)</f>
        <v/>
      </c>
      <c r="S39" s="263"/>
      <c r="T39" s="277" t="str">
        <f>IF(S39="","", S39*S$36)</f>
        <v/>
      </c>
      <c r="V39" s="414" t="str">
        <f>IFERROR(IF(INDEX('Produtos Selecionados'!$G:$G,MATCH($E39,'Produtos Selecionados'!$E:$E,0))="MFO", "Evitar - ROA baixo", "OK"),"OK")</f>
        <v>OK</v>
      </c>
    </row>
    <row r="40" spans="2:23" s="278" customFormat="1" ht="15">
      <c r="B40" s="261"/>
      <c r="C40" s="261"/>
      <c r="D40" s="261"/>
      <c r="E40" s="267" t="s">
        <v>66</v>
      </c>
      <c r="F40" s="694" t="str">
        <f>IFERROR(INDEX('Produtos Selecionados'!$G:$G,MATCH($E40,'Produtos Selecionados'!$E:$E,0)),"-")</f>
        <v>-</v>
      </c>
      <c r="G40" s="694" t="str">
        <f>IFERROR(INDEX('Produtos Selecionados'!$H:$H,MATCH($E40,'Produtos Selecionados'!$E:$E,0)),"-")</f>
        <v>Sim</v>
      </c>
      <c r="H40" s="694">
        <f>IFERROR(INDEX('Produtos Selecionados'!$O:$O,MATCH($E40,'Produtos Selecionados'!$E:$E,0)),"-")</f>
        <v>2.8799999999999997E-3</v>
      </c>
      <c r="I40" s="695" t="str">
        <f>IFERROR(INDEX('Produtos Selecionados'!$L:$L,MATCH($E40,'Produtos Selecionados'!$E:$E,0)),"-")</f>
        <v>BRL</v>
      </c>
      <c r="J40" s="695">
        <f>IFERROR(INDEX('Produtos Selecionados'!$M:$M,MATCH($E40,'Produtos Selecionados'!$E:$E,0)),"-")</f>
        <v>2</v>
      </c>
      <c r="K40" s="263"/>
      <c r="L40" s="277" t="str">
        <f t="shared" ref="L40" si="33">IF(K40="","", K40*K$36)</f>
        <v/>
      </c>
      <c r="M40" s="263"/>
      <c r="N40" s="277" t="str">
        <f t="shared" ref="N40" si="34">IF(M40="","", M40*M$36)</f>
        <v/>
      </c>
      <c r="O40" s="263"/>
      <c r="P40" s="277" t="str">
        <f>IF(O40="","", O40*O$36)</f>
        <v/>
      </c>
      <c r="Q40" s="263"/>
      <c r="R40" s="277" t="str">
        <f>IF(Q40="","", Q40*Q$36)</f>
        <v/>
      </c>
      <c r="S40" s="263"/>
      <c r="T40" s="277" t="str">
        <f>IF(S40="","", S40*S$36)</f>
        <v/>
      </c>
      <c r="V40" s="414" t="str">
        <f>IFERROR(IF(INDEX('Produtos Selecionados'!$G:$G,MATCH($E40,'Produtos Selecionados'!$E:$E,0))="MFO", "Evitar - ROA baixo", "OK"),"OK")</f>
        <v>OK</v>
      </c>
    </row>
    <row r="41" spans="2:23" s="181" customFormat="1" ht="8.25" customHeight="1">
      <c r="B41" s="264"/>
      <c r="C41" s="264"/>
      <c r="D41" s="264"/>
      <c r="E41" s="204"/>
      <c r="F41" s="218"/>
      <c r="G41" s="218"/>
      <c r="H41" s="218"/>
      <c r="I41" s="218"/>
      <c r="J41" s="218"/>
      <c r="K41" s="279"/>
      <c r="L41" s="280" t="str">
        <f>IF(K41="","", K41*K$11)</f>
        <v/>
      </c>
      <c r="M41" s="321"/>
      <c r="N41" s="280" t="str">
        <f>IF(M41="","", M41*M$11)</f>
        <v/>
      </c>
      <c r="O41" s="279"/>
      <c r="P41" s="280" t="str">
        <f>IF(O41="","", O41*O$11)</f>
        <v/>
      </c>
      <c r="Q41" s="279"/>
      <c r="R41" s="280" t="str">
        <f>IF(Q41="","", Q41*Q$11)</f>
        <v/>
      </c>
      <c r="S41" s="279"/>
      <c r="T41" s="280" t="str">
        <f>IF(S41="","", S41*S$11)</f>
        <v/>
      </c>
      <c r="U41" s="274"/>
      <c r="V41" s="413"/>
      <c r="W41" s="274"/>
    </row>
    <row r="42" spans="2:23" s="181" customFormat="1" ht="15">
      <c r="B42" s="264"/>
      <c r="C42" s="264"/>
      <c r="D42" s="264" t="s">
        <v>19</v>
      </c>
      <c r="E42" s="186" t="s">
        <v>1732</v>
      </c>
      <c r="F42" s="187"/>
      <c r="G42" s="187"/>
      <c r="H42" s="187"/>
      <c r="I42" s="187"/>
      <c r="J42" s="187"/>
      <c r="K42" s="265">
        <f ca="1">OFFSET('Asset Allocation'!$B$9, MATCH($E42,OFFSET('Asset Allocation'!$B$9,,,COUNTA('Asset Allocation'!$B:$B)-COUNTA('Asset Allocation'!$B$1:$B$9)),0)-1, MATCH(K$5,'Asset Allocation'!$D$5:$M$5,0)+2)</f>
        <v>0.11</v>
      </c>
      <c r="L42" s="238">
        <f ca="1">SUM(L43:L50)</f>
        <v>0.11000000000000001</v>
      </c>
      <c r="M42" s="265">
        <f ca="1">OFFSET('Asset Allocation'!$B$9, MATCH($E42,OFFSET('Asset Allocation'!$B$9,,,COUNTA('Asset Allocation'!$B:$B)-COUNTA('Asset Allocation'!$B$1:$B$9)),0)-1, MATCH(M$5,'Asset Allocation'!$D$5:$M$5,0)+2)</f>
        <v>0.11</v>
      </c>
      <c r="N42" s="238">
        <f ca="1">SUM(N43:N50)</f>
        <v>0.11000000000000001</v>
      </c>
      <c r="O42" s="265">
        <f ca="1">OFFSET('Asset Allocation'!$B$9, MATCH($E42,OFFSET('Asset Allocation'!$B$9,,,COUNTA('Asset Allocation'!$B:$B)-COUNTA('Asset Allocation'!$B$1:$B$9)),0)-1, MATCH(O$5,'Asset Allocation'!$D$5:$M$5,0)+2)</f>
        <v>7.4999999999999997E-2</v>
      </c>
      <c r="P42" s="238">
        <f ca="1">SUM(P43:P50)</f>
        <v>7.4999999999999997E-2</v>
      </c>
      <c r="Q42" s="265">
        <f ca="1">OFFSET('Asset Allocation'!$B$9, MATCH($E42,OFFSET('Asset Allocation'!$B$9,,,COUNTA('Asset Allocation'!$B:$B)-COUNTA('Asset Allocation'!$B$1:$B$9)),0)-1, MATCH(Q$5,'Asset Allocation'!$D$5:$M$5,0)+2)</f>
        <v>0.15</v>
      </c>
      <c r="R42" s="238">
        <f ca="1">SUM(R43:R50)</f>
        <v>0.15</v>
      </c>
      <c r="S42" s="265">
        <f ca="1">OFFSET('Asset Allocation'!$B$9, MATCH($E42,OFFSET('Asset Allocation'!$B$9,,,COUNTA('Asset Allocation'!$B:$B)-COUNTA('Asset Allocation'!$B$1:$B$9)),0)-1, MATCH(S$5,'Asset Allocation'!$D$5:$M$5,0)+2)</f>
        <v>0.11</v>
      </c>
      <c r="T42" s="238">
        <f ca="1">SUM(T43:T50)</f>
        <v>0.11000000000000001</v>
      </c>
      <c r="U42" s="185"/>
      <c r="V42" s="413"/>
      <c r="W42" s="185"/>
    </row>
    <row r="43" spans="2:23" s="278" customFormat="1" ht="15">
      <c r="B43" s="261"/>
      <c r="C43" s="261"/>
      <c r="D43" s="261"/>
      <c r="E43" s="267" t="s">
        <v>1821</v>
      </c>
      <c r="F43" s="694" t="str">
        <f>IFERROR(INDEX('Produtos Selecionados'!$G:$G,MATCH($E43,'Produtos Selecionados'!$E:$E,0)),"-")</f>
        <v>-</v>
      </c>
      <c r="G43" s="694" t="str">
        <f>IFERROR(INDEX('Produtos Selecionados'!$H:$H,MATCH($E43,'Produtos Selecionados'!$E:$E,0)),"-")</f>
        <v>-</v>
      </c>
      <c r="H43" s="694" t="str">
        <f>IFERROR(INDEX('Produtos Selecionados'!$O:$O,MATCH($E43,'Produtos Selecionados'!$E:$E,0)),"-")</f>
        <v>-</v>
      </c>
      <c r="I43" s="695" t="str">
        <f>IFERROR(INDEX('Produtos Selecionados'!$L:$L,MATCH($E43,'Produtos Selecionados'!$E:$E,0)),"-")</f>
        <v>-</v>
      </c>
      <c r="J43" s="695" t="str">
        <f>IFERROR(INDEX('Produtos Selecionados'!$M:$M,MATCH($E43,'Produtos Selecionados'!$E:$E,0)),"-")</f>
        <v>-</v>
      </c>
      <c r="K43" s="263"/>
      <c r="L43" s="277" t="str">
        <f t="shared" ref="L43:L49" si="35">IF(K43="","", K43*K$42)</f>
        <v/>
      </c>
      <c r="M43" s="263"/>
      <c r="N43" s="277" t="str">
        <f t="shared" ref="N43" si="36">IF(M43="","", M43*M$42)</f>
        <v/>
      </c>
      <c r="O43" s="263"/>
      <c r="P43" s="277" t="str">
        <f t="shared" ref="P43:P49" si="37">IF(O43="","", O43*O$42)</f>
        <v/>
      </c>
      <c r="Q43" s="263"/>
      <c r="R43" s="277" t="str">
        <f t="shared" ref="R43:R49" si="38">IF(Q43="","", Q43*Q$42)</f>
        <v/>
      </c>
      <c r="S43" s="263"/>
      <c r="T43" s="277" t="str">
        <f t="shared" ref="T43:T49" si="39">IF(S43="","", S43*S$42)</f>
        <v/>
      </c>
      <c r="V43" s="414" t="str">
        <f>IFERROR(IF(INDEX('Produtos Selecionados'!$G:$G,MATCH($E43,'Produtos Selecionados'!$E:$E,0))="MFO", "Evitar - ROA baixo", "OK"),"OK")</f>
        <v>OK</v>
      </c>
    </row>
    <row r="44" spans="2:23" s="278" customFormat="1" ht="15">
      <c r="B44" s="261"/>
      <c r="C44" s="261"/>
      <c r="D44" s="261"/>
      <c r="E44" s="267" t="str">
        <f>'RF &amp; RV Guide'!E36</f>
        <v>NTN-B 2030 (IPCA+5.25%)</v>
      </c>
      <c r="F44" s="694" t="str">
        <f>IFERROR(INDEX('Produtos Selecionados'!$G:$G,MATCH($E44,'Produtos Selecionados'!$E:$E,0)),"-")</f>
        <v>-</v>
      </c>
      <c r="G44" s="694" t="str">
        <f>IFERROR(INDEX('Produtos Selecionados'!$H:$H,MATCH($E44,'Produtos Selecionados'!$E:$E,0)),"-")</f>
        <v>-</v>
      </c>
      <c r="H44" s="694" t="str">
        <f>IFERROR(INDEX('Produtos Selecionados'!$O:$O,MATCH($E44,'Produtos Selecionados'!$E:$E,0)),"-")</f>
        <v>-</v>
      </c>
      <c r="I44" s="695" t="str">
        <f>IFERROR(INDEX('Produtos Selecionados'!$L:$L,MATCH($E44,'Produtos Selecionados'!$E:$E,0)),"-")</f>
        <v>-</v>
      </c>
      <c r="J44" s="695" t="str">
        <f>IFERROR(INDEX('Produtos Selecionados'!$M:$M,MATCH($E44,'Produtos Selecionados'!$E:$E,0)),"-")</f>
        <v>-</v>
      </c>
      <c r="K44" s="263"/>
      <c r="L44" s="277" t="str">
        <f t="shared" si="35"/>
        <v/>
      </c>
      <c r="M44" s="263"/>
      <c r="N44" s="277" t="str">
        <f t="shared" ref="N44:N49" si="40">IF(M44="","", M44*M$42)</f>
        <v/>
      </c>
      <c r="O44" s="263"/>
      <c r="P44" s="277" t="str">
        <f t="shared" si="37"/>
        <v/>
      </c>
      <c r="Q44" s="263"/>
      <c r="R44" s="277" t="str">
        <f t="shared" si="38"/>
        <v/>
      </c>
      <c r="S44" s="263"/>
      <c r="T44" s="277" t="str">
        <f t="shared" si="39"/>
        <v/>
      </c>
      <c r="V44" s="414" t="str">
        <f>IFERROR(IF(INDEX('Produtos Selecionados'!$G:$G,MATCH($E44,'Produtos Selecionados'!$E:$E,0))="MFO", "Evitar - ROA baixo", "OK"),"OK")</f>
        <v>OK</v>
      </c>
    </row>
    <row r="45" spans="2:23" s="278" customFormat="1" ht="15">
      <c r="B45" s="261"/>
      <c r="C45" s="261"/>
      <c r="D45" s="261"/>
      <c r="E45" s="267" t="str">
        <f ca="1">'RF &amp; RV Guide'!E38</f>
        <v>Títulos Bancários - 5 anos (IPCA+7.75%)</v>
      </c>
      <c r="F45" s="694" t="str">
        <f ca="1">IFERROR(INDEX('Produtos Selecionados'!$G:$G,MATCH($E45,'Produtos Selecionados'!$E:$E,0)),"-")</f>
        <v>-</v>
      </c>
      <c r="G45" s="694" t="str">
        <f ca="1">IFERROR(INDEX('Produtos Selecionados'!$H:$H,MATCH($E45,'Produtos Selecionados'!$E:$E,0)),"-")</f>
        <v>-</v>
      </c>
      <c r="H45" s="694" t="str">
        <f ca="1">IFERROR(INDEX('Produtos Selecionados'!$O:$O,MATCH($E45,'Produtos Selecionados'!$E:$E,0)),"-")</f>
        <v>-</v>
      </c>
      <c r="I45" s="695" t="str">
        <f ca="1">IFERROR(INDEX('Produtos Selecionados'!$L:$L,MATCH($E45,'Produtos Selecionados'!$E:$E,0)),"-")</f>
        <v>-</v>
      </c>
      <c r="J45" s="695" t="str">
        <f ca="1">IFERROR(INDEX('Produtos Selecionados'!$M:$M,MATCH($E45,'Produtos Selecionados'!$E:$E,0)),"-")</f>
        <v>-</v>
      </c>
      <c r="K45" s="263">
        <v>0.2</v>
      </c>
      <c r="L45" s="277">
        <f t="shared" ca="1" si="35"/>
        <v>2.2000000000000002E-2</v>
      </c>
      <c r="M45" s="263">
        <v>0.2</v>
      </c>
      <c r="N45" s="277">
        <f t="shared" ca="1" si="40"/>
        <v>2.2000000000000002E-2</v>
      </c>
      <c r="O45" s="263">
        <v>0.2</v>
      </c>
      <c r="P45" s="277">
        <f t="shared" ca="1" si="37"/>
        <v>1.4999999999999999E-2</v>
      </c>
      <c r="Q45" s="263">
        <v>0.2</v>
      </c>
      <c r="R45" s="277">
        <f t="shared" ca="1" si="38"/>
        <v>0.03</v>
      </c>
      <c r="S45" s="263">
        <v>0.2</v>
      </c>
      <c r="T45" s="277">
        <f t="shared" ca="1" si="39"/>
        <v>2.2000000000000002E-2</v>
      </c>
      <c r="V45" s="414" t="str">
        <f ca="1">IFERROR(IF(INDEX('Produtos Selecionados'!$G:$G,MATCH($E45,'Produtos Selecionados'!$E:$E,0))="MFO", "Evitar - ROA baixo", "OK"),"OK")</f>
        <v>OK</v>
      </c>
    </row>
    <row r="46" spans="2:23" s="278" customFormat="1" ht="15">
      <c r="B46" s="261"/>
      <c r="C46" s="261"/>
      <c r="D46" s="261"/>
      <c r="E46" s="267" t="s">
        <v>1843</v>
      </c>
      <c r="F46" s="694" t="str">
        <f>IFERROR(INDEX('Produtos Selecionados'!$G:$G,MATCH($E46,'Produtos Selecionados'!$E:$E,0)),"-")</f>
        <v>-</v>
      </c>
      <c r="G46" s="694" t="str">
        <f>IFERROR(INDEX('Produtos Selecionados'!$H:$H,MATCH($E46,'Produtos Selecionados'!$E:$E,0)),"-")</f>
        <v>-</v>
      </c>
      <c r="H46" s="694" t="str">
        <f>IFERROR(INDEX('Produtos Selecionados'!$O:$O,MATCH($E46,'Produtos Selecionados'!$E:$E,0)),"-")</f>
        <v>-</v>
      </c>
      <c r="I46" s="695" t="str">
        <f>IFERROR(INDEX('Produtos Selecionados'!$L:$L,MATCH($E46,'Produtos Selecionados'!$E:$E,0)),"-")</f>
        <v>-</v>
      </c>
      <c r="J46" s="695" t="str">
        <f>IFERROR(INDEX('Produtos Selecionados'!$M:$M,MATCH($E46,'Produtos Selecionados'!$E:$E,0)),"-")</f>
        <v>-</v>
      </c>
      <c r="K46" s="263">
        <v>0.2</v>
      </c>
      <c r="L46" s="277">
        <f t="shared" ca="1" si="35"/>
        <v>2.2000000000000002E-2</v>
      </c>
      <c r="M46" s="263">
        <v>0.2</v>
      </c>
      <c r="N46" s="277">
        <f t="shared" ca="1" si="40"/>
        <v>2.2000000000000002E-2</v>
      </c>
      <c r="O46" s="263">
        <v>0.2</v>
      </c>
      <c r="P46" s="277">
        <f t="shared" ca="1" si="37"/>
        <v>1.4999999999999999E-2</v>
      </c>
      <c r="Q46" s="263">
        <v>0.2</v>
      </c>
      <c r="R46" s="277">
        <f t="shared" ca="1" si="38"/>
        <v>0.03</v>
      </c>
      <c r="S46" s="263">
        <v>0.2</v>
      </c>
      <c r="T46" s="277">
        <f t="shared" ca="1" si="39"/>
        <v>2.2000000000000002E-2</v>
      </c>
      <c r="V46" s="414" t="str">
        <f>IFERROR(IF(INDEX('Produtos Selecionados'!$G:$G,MATCH($E46,'Produtos Selecionados'!$E:$E,0))="MFO", "Evitar - ROA baixo", "OK"),"OK")</f>
        <v>OK</v>
      </c>
    </row>
    <row r="47" spans="2:23" s="278" customFormat="1" ht="15">
      <c r="B47" s="261"/>
      <c r="C47" s="261"/>
      <c r="D47" s="261"/>
      <c r="E47" s="267" t="s">
        <v>1844</v>
      </c>
      <c r="F47" s="694" t="str">
        <f>IFERROR(INDEX('Produtos Selecionados'!$G:$G,MATCH($E47,'Produtos Selecionados'!$E:$E,0)),"-")</f>
        <v>-</v>
      </c>
      <c r="G47" s="694" t="str">
        <f>IFERROR(INDEX('Produtos Selecionados'!$H:$H,MATCH($E47,'Produtos Selecionados'!$E:$E,0)),"-")</f>
        <v>-</v>
      </c>
      <c r="H47" s="694" t="str">
        <f>IFERROR(INDEX('Produtos Selecionados'!$O:$O,MATCH($E47,'Produtos Selecionados'!$E:$E,0)),"-")</f>
        <v>-</v>
      </c>
      <c r="I47" s="695" t="str">
        <f>IFERROR(INDEX('Produtos Selecionados'!$L:$L,MATCH($E47,'Produtos Selecionados'!$E:$E,0)),"-")</f>
        <v>-</v>
      </c>
      <c r="J47" s="695" t="str">
        <f>IFERROR(INDEX('Produtos Selecionados'!$M:$M,MATCH($E47,'Produtos Selecionados'!$E:$E,0)),"-")</f>
        <v>-</v>
      </c>
      <c r="K47" s="263">
        <v>0.2</v>
      </c>
      <c r="L47" s="277">
        <f t="shared" ca="1" si="35"/>
        <v>2.2000000000000002E-2</v>
      </c>
      <c r="M47" s="263">
        <v>0.2</v>
      </c>
      <c r="N47" s="277">
        <f t="shared" ca="1" si="40"/>
        <v>2.2000000000000002E-2</v>
      </c>
      <c r="O47" s="263">
        <v>0.2</v>
      </c>
      <c r="P47" s="277">
        <f t="shared" ca="1" si="37"/>
        <v>1.4999999999999999E-2</v>
      </c>
      <c r="Q47" s="263">
        <v>0.2</v>
      </c>
      <c r="R47" s="277">
        <f t="shared" ca="1" si="38"/>
        <v>0.03</v>
      </c>
      <c r="S47" s="263">
        <v>0.2</v>
      </c>
      <c r="T47" s="277">
        <f t="shared" ca="1" si="39"/>
        <v>2.2000000000000002E-2</v>
      </c>
      <c r="V47" s="414" t="str">
        <f>IFERROR(IF(INDEX('Produtos Selecionados'!$G:$G,MATCH($E47,'Produtos Selecionados'!$E:$E,0))="MFO", "Evitar - ROA baixo", "OK"),"OK")</f>
        <v>OK</v>
      </c>
    </row>
    <row r="48" spans="2:23" s="278" customFormat="1" ht="15">
      <c r="B48" s="261"/>
      <c r="C48" s="261"/>
      <c r="D48" s="261"/>
      <c r="E48" s="267" t="s">
        <v>1845</v>
      </c>
      <c r="F48" s="694" t="str">
        <f>IFERROR(INDEX('Produtos Selecionados'!$G:$G,MATCH($E48,'Produtos Selecionados'!$E:$E,0)),"-")</f>
        <v>-</v>
      </c>
      <c r="G48" s="694" t="str">
        <f>IFERROR(INDEX('Produtos Selecionados'!$H:$H,MATCH($E48,'Produtos Selecionados'!$E:$E,0)),"-")</f>
        <v>-</v>
      </c>
      <c r="H48" s="694" t="str">
        <f>IFERROR(INDEX('Produtos Selecionados'!$O:$O,MATCH($E48,'Produtos Selecionados'!$E:$E,0)),"-")</f>
        <v>-</v>
      </c>
      <c r="I48" s="695" t="str">
        <f>IFERROR(INDEX('Produtos Selecionados'!$L:$L,MATCH($E48,'Produtos Selecionados'!$E:$E,0)),"-")</f>
        <v>-</v>
      </c>
      <c r="J48" s="695" t="str">
        <f>IFERROR(INDEX('Produtos Selecionados'!$M:$M,MATCH($E48,'Produtos Selecionados'!$E:$E,0)),"-")</f>
        <v>-</v>
      </c>
      <c r="K48" s="263">
        <v>0.2</v>
      </c>
      <c r="L48" s="277">
        <f t="shared" ca="1" si="35"/>
        <v>2.2000000000000002E-2</v>
      </c>
      <c r="M48" s="263">
        <v>0.2</v>
      </c>
      <c r="N48" s="277">
        <f t="shared" ca="1" si="40"/>
        <v>2.2000000000000002E-2</v>
      </c>
      <c r="O48" s="263">
        <v>0.2</v>
      </c>
      <c r="P48" s="277">
        <f t="shared" ca="1" si="37"/>
        <v>1.4999999999999999E-2</v>
      </c>
      <c r="Q48" s="263">
        <v>0.2</v>
      </c>
      <c r="R48" s="277">
        <f t="shared" ca="1" si="38"/>
        <v>0.03</v>
      </c>
      <c r="S48" s="263">
        <v>0.2</v>
      </c>
      <c r="T48" s="277">
        <f t="shared" ca="1" si="39"/>
        <v>2.2000000000000002E-2</v>
      </c>
      <c r="V48" s="414" t="str">
        <f>IFERROR(IF(INDEX('Produtos Selecionados'!$G:$G,MATCH($E48,'Produtos Selecionados'!$E:$E,0))="MFO", "Evitar - ROA baixo", "OK"),"OK")</f>
        <v>OK</v>
      </c>
    </row>
    <row r="49" spans="2:23" s="278" customFormat="1" ht="15">
      <c r="B49" s="261"/>
      <c r="C49" s="261"/>
      <c r="D49" s="261"/>
      <c r="E49" s="267" t="str">
        <f>'RF &amp; RV Guide'!E42</f>
        <v>BDIF11 (IMA-B+2.20%)</v>
      </c>
      <c r="F49" s="694" t="str">
        <f>IFERROR(INDEX('Produtos Selecionados'!$G:$G,MATCH($E49,'Produtos Selecionados'!$E:$E,0)),"-")</f>
        <v>-</v>
      </c>
      <c r="G49" s="694" t="str">
        <f>IFERROR(INDEX('Produtos Selecionados'!$H:$H,MATCH($E49,'Produtos Selecionados'!$E:$E,0)),"-")</f>
        <v>-</v>
      </c>
      <c r="H49" s="694" t="str">
        <f>IFERROR(INDEX('Produtos Selecionados'!$O:$O,MATCH($E49,'Produtos Selecionados'!$E:$E,0)),"-")</f>
        <v>-</v>
      </c>
      <c r="I49" s="695" t="str">
        <f>IFERROR(INDEX('Produtos Selecionados'!$L:$L,MATCH($E49,'Produtos Selecionados'!$E:$E,0)),"-")</f>
        <v>BRL</v>
      </c>
      <c r="J49" s="695">
        <f>IFERROR(INDEX('Produtos Selecionados'!$M:$M,MATCH($E49,'Produtos Selecionados'!$E:$E,0)),"-")</f>
        <v>2</v>
      </c>
      <c r="K49" s="263">
        <v>0.2</v>
      </c>
      <c r="L49" s="277">
        <f t="shared" ca="1" si="35"/>
        <v>2.2000000000000002E-2</v>
      </c>
      <c r="M49" s="263">
        <v>0.2</v>
      </c>
      <c r="N49" s="277">
        <f t="shared" ca="1" si="40"/>
        <v>2.2000000000000002E-2</v>
      </c>
      <c r="O49" s="263">
        <v>0.2</v>
      </c>
      <c r="P49" s="277">
        <f t="shared" ca="1" si="37"/>
        <v>1.4999999999999999E-2</v>
      </c>
      <c r="Q49" s="263">
        <v>0.2</v>
      </c>
      <c r="R49" s="277">
        <f t="shared" ca="1" si="38"/>
        <v>0.03</v>
      </c>
      <c r="S49" s="263">
        <v>0.2</v>
      </c>
      <c r="T49" s="277">
        <f t="shared" ca="1" si="39"/>
        <v>2.2000000000000002E-2</v>
      </c>
      <c r="V49" s="414" t="str">
        <f>IFERROR(IF(INDEX('Produtos Selecionados'!$G:$G,MATCH($E49,'Produtos Selecionados'!$E:$E,0))="MFO", "Evitar - ROA baixo", "OK"),"OK")</f>
        <v>OK</v>
      </c>
    </row>
    <row r="50" spans="2:23" s="181" customFormat="1" ht="8.25" customHeight="1">
      <c r="B50" s="264"/>
      <c r="C50" s="264"/>
      <c r="D50" s="264"/>
      <c r="E50" s="204"/>
      <c r="F50" s="218"/>
      <c r="G50" s="218"/>
      <c r="H50" s="218"/>
      <c r="I50" s="218"/>
      <c r="J50" s="218"/>
      <c r="K50" s="279"/>
      <c r="L50" s="280" t="str">
        <f>IF(K50="","", K50*K$11)</f>
        <v/>
      </c>
      <c r="M50" s="321"/>
      <c r="N50" s="280" t="str">
        <f>IF(M50="","", M50*M$11)</f>
        <v/>
      </c>
      <c r="O50" s="279"/>
      <c r="P50" s="280" t="str">
        <f>IF(O50="","", O50*O$11)</f>
        <v/>
      </c>
      <c r="Q50" s="279"/>
      <c r="R50" s="280" t="str">
        <f>IF(Q50="","", Q50*Q$11)</f>
        <v/>
      </c>
      <c r="S50" s="279"/>
      <c r="T50" s="280" t="str">
        <f>IF(S50="","", S50*S$11)</f>
        <v/>
      </c>
      <c r="U50" s="274"/>
      <c r="V50" s="413"/>
      <c r="W50" s="274"/>
    </row>
    <row r="51" spans="2:23" s="181" customFormat="1" ht="15">
      <c r="B51" s="264"/>
      <c r="C51" s="264"/>
      <c r="D51" s="264" t="s">
        <v>19</v>
      </c>
      <c r="E51" s="186" t="s">
        <v>1725</v>
      </c>
      <c r="F51" s="187"/>
      <c r="G51" s="187"/>
      <c r="H51" s="187"/>
      <c r="I51" s="187"/>
      <c r="J51" s="187"/>
      <c r="K51" s="265">
        <f ca="1">OFFSET('Asset Allocation'!$B$9, MATCH($E51,OFFSET('Asset Allocation'!$B$9,,,COUNTA('Asset Allocation'!$B:$B)-COUNTA('Asset Allocation'!$B$1:$B$9)),0)-1, MATCH(K$5,'Asset Allocation'!$D$5:$M$5,0)+2)</f>
        <v>0.04</v>
      </c>
      <c r="L51" s="238">
        <f ca="1">SUM(L52:L54)</f>
        <v>0.04</v>
      </c>
      <c r="M51" s="265">
        <f ca="1">OFFSET('Asset Allocation'!$B$9, MATCH($E51,OFFSET('Asset Allocation'!$B$9,,,COUNTA('Asset Allocation'!$B:$B)-COUNTA('Asset Allocation'!$B$1:$B$9)),0)-1, MATCH(M$5,'Asset Allocation'!$D$5:$M$5,0)+2)</f>
        <v>0.04</v>
      </c>
      <c r="N51" s="238">
        <f ca="1">SUM(N52:N54)</f>
        <v>0.04</v>
      </c>
      <c r="O51" s="265">
        <f ca="1">OFFSET('Asset Allocation'!$B$9, MATCH($E51,OFFSET('Asset Allocation'!$B$9,,,COUNTA('Asset Allocation'!$B:$B)-COUNTA('Asset Allocation'!$B$1:$B$9)),0)-1, MATCH(O$5,'Asset Allocation'!$D$5:$M$5,0)+2)</f>
        <v>2.5000000000000001E-2</v>
      </c>
      <c r="P51" s="238">
        <f ca="1">SUM(P52:P54)</f>
        <v>2.5000000000000001E-2</v>
      </c>
      <c r="Q51" s="265">
        <f ca="1">OFFSET('Asset Allocation'!$B$9, MATCH($E51,OFFSET('Asset Allocation'!$B$9,,,COUNTA('Asset Allocation'!$B:$B)-COUNTA('Asset Allocation'!$B$1:$B$9)),0)-1, MATCH(Q$5,'Asset Allocation'!$D$5:$M$5,0)+2)</f>
        <v>0.05</v>
      </c>
      <c r="R51" s="238">
        <f ca="1">SUM(R52:R54)</f>
        <v>0.05</v>
      </c>
      <c r="S51" s="265">
        <f ca="1">OFFSET('Asset Allocation'!$B$9, MATCH($E51,OFFSET('Asset Allocation'!$B$9,,,COUNTA('Asset Allocation'!$B:$B)-COUNTA('Asset Allocation'!$B$1:$B$9)),0)-1, MATCH(S$5,'Asset Allocation'!$D$5:$M$5,0)+2)</f>
        <v>0.04</v>
      </c>
      <c r="T51" s="238">
        <f ca="1">SUM(T52:T54)</f>
        <v>0.04</v>
      </c>
      <c r="U51" s="185"/>
      <c r="V51" s="413"/>
      <c r="W51" s="185"/>
    </row>
    <row r="52" spans="2:23" s="278" customFormat="1" ht="15">
      <c r="B52" s="261"/>
      <c r="C52" s="261"/>
      <c r="D52" s="261"/>
      <c r="E52" s="267" t="str">
        <f>'RF &amp; RV Guide'!E47</f>
        <v>Títulos Corporativos - 8 anos (IPCA+8.30%)</v>
      </c>
      <c r="F52" s="694" t="str">
        <f>IFERROR(INDEX('Produtos Selecionados'!$G:$G,MATCH($E52,'Produtos Selecionados'!$E:$E,0)),"-")</f>
        <v>-</v>
      </c>
      <c r="G52" s="694" t="str">
        <f>IFERROR(INDEX('Produtos Selecionados'!$H:$H,MATCH($E52,'Produtos Selecionados'!$E:$E,0)),"-")</f>
        <v>-</v>
      </c>
      <c r="H52" s="694" t="str">
        <f>IFERROR(INDEX('Produtos Selecionados'!$O:$O,MATCH($E52,'Produtos Selecionados'!$E:$E,0)),"-")</f>
        <v>-</v>
      </c>
      <c r="I52" s="695" t="str">
        <f>IFERROR(INDEX('Produtos Selecionados'!$L:$L,MATCH($E52,'Produtos Selecionados'!$E:$E,0)),"-")</f>
        <v>-</v>
      </c>
      <c r="J52" s="695" t="str">
        <f>IFERROR(INDEX('Produtos Selecionados'!$M:$M,MATCH($E52,'Produtos Selecionados'!$E:$E,0)),"-")</f>
        <v>-</v>
      </c>
      <c r="K52" s="263">
        <v>0.5</v>
      </c>
      <c r="L52" s="277">
        <f ca="1">IF(K52="","", K52*K$51)</f>
        <v>0.02</v>
      </c>
      <c r="M52" s="263">
        <v>0.5</v>
      </c>
      <c r="N52" s="277">
        <f ca="1">IF(M52="","", M52*M$51)</f>
        <v>0.02</v>
      </c>
      <c r="O52" s="263">
        <v>0.5</v>
      </c>
      <c r="P52" s="277">
        <f ca="1">IF(O52="","", O52*O$51)</f>
        <v>1.2500000000000001E-2</v>
      </c>
      <c r="Q52" s="263">
        <v>0.5</v>
      </c>
      <c r="R52" s="277">
        <f ca="1">IF(Q52="","", Q52*Q$51)</f>
        <v>2.5000000000000001E-2</v>
      </c>
      <c r="S52" s="263">
        <v>0.5</v>
      </c>
      <c r="T52" s="277">
        <f ca="1">IF(S52="","", S52*S$51)</f>
        <v>0.02</v>
      </c>
      <c r="V52" s="414" t="str">
        <f>IFERROR(IF(INDEX('Produtos Selecionados'!$G:$G,MATCH($E52,'Produtos Selecionados'!$E:$E,0))="MFO", "Evitar - ROA baixo", "OK"),"OK")</f>
        <v>OK</v>
      </c>
    </row>
    <row r="53" spans="2:23" s="278" customFormat="1" ht="15">
      <c r="B53" s="261"/>
      <c r="C53" s="261"/>
      <c r="D53" s="261"/>
      <c r="E53" s="267" t="str">
        <f>'RF &amp; RV Guide'!E48</f>
        <v>Títulos Corporativos - 9 anos (IPCA+8.35%)</v>
      </c>
      <c r="F53" s="694" t="str">
        <f>IFERROR(INDEX('Produtos Selecionados'!$G:$G,MATCH($E53,'Produtos Selecionados'!$E:$E,0)),"-")</f>
        <v>-</v>
      </c>
      <c r="G53" s="694" t="str">
        <f>IFERROR(INDEX('Produtos Selecionados'!$H:$H,MATCH($E53,'Produtos Selecionados'!$E:$E,0)),"-")</f>
        <v>-</v>
      </c>
      <c r="H53" s="694" t="str">
        <f>IFERROR(INDEX('Produtos Selecionados'!$O:$O,MATCH($E53,'Produtos Selecionados'!$E:$E,0)),"-")</f>
        <v>-</v>
      </c>
      <c r="I53" s="695" t="str">
        <f>IFERROR(INDEX('Produtos Selecionados'!$L:$L,MATCH($E53,'Produtos Selecionados'!$E:$E,0)),"-")</f>
        <v>-</v>
      </c>
      <c r="J53" s="695" t="str">
        <f>IFERROR(INDEX('Produtos Selecionados'!$M:$M,MATCH($E53,'Produtos Selecionados'!$E:$E,0)),"-")</f>
        <v>-</v>
      </c>
      <c r="K53" s="263">
        <v>0.5</v>
      </c>
      <c r="L53" s="277">
        <f ca="1">IF(K53="","", K53*K$51)</f>
        <v>0.02</v>
      </c>
      <c r="M53" s="263">
        <v>0.5</v>
      </c>
      <c r="N53" s="277">
        <f ca="1">IF(M53="","", M53*M$51)</f>
        <v>0.02</v>
      </c>
      <c r="O53" s="263">
        <v>0.5</v>
      </c>
      <c r="P53" s="277">
        <f ca="1">IF(O53="","", O53*O$51)</f>
        <v>1.2500000000000001E-2</v>
      </c>
      <c r="Q53" s="263">
        <v>0.5</v>
      </c>
      <c r="R53" s="277">
        <f ca="1">IF(Q53="","", Q53*Q$51)</f>
        <v>2.5000000000000001E-2</v>
      </c>
      <c r="S53" s="263">
        <v>0.5</v>
      </c>
      <c r="T53" s="277">
        <f ca="1">IF(S53="","", S53*S$51)</f>
        <v>0.02</v>
      </c>
      <c r="V53" s="414" t="str">
        <f>IFERROR(IF(INDEX('Produtos Selecionados'!$G:$G,MATCH($E53,'Produtos Selecionados'!$E:$E,0))="MFO", "Evitar - ROA baixo", "OK"),"OK")</f>
        <v>OK</v>
      </c>
    </row>
    <row r="54" spans="2:23" s="181" customFormat="1" ht="8.25" customHeight="1">
      <c r="B54" s="264"/>
      <c r="C54" s="264"/>
      <c r="D54" s="264"/>
      <c r="E54" s="204"/>
      <c r="F54" s="218"/>
      <c r="G54" s="218"/>
      <c r="H54" s="218"/>
      <c r="I54" s="218"/>
      <c r="J54" s="218"/>
      <c r="K54" s="279"/>
      <c r="L54" s="280" t="str">
        <f>IF(K54="","", K54*K$11)</f>
        <v/>
      </c>
      <c r="M54" s="263"/>
      <c r="N54" s="280" t="str">
        <f>IF(M54="","", M54*M$11)</f>
        <v/>
      </c>
      <c r="O54" s="279"/>
      <c r="P54" s="280" t="str">
        <f>IF(O54="","", O54*O$11)</f>
        <v/>
      </c>
      <c r="Q54" s="279"/>
      <c r="R54" s="280" t="str">
        <f>IF(Q54="","", Q54*Q$11)</f>
        <v/>
      </c>
      <c r="S54" s="279"/>
      <c r="T54" s="280" t="str">
        <f>IF(S54="","", S54*S$11)</f>
        <v/>
      </c>
      <c r="U54" s="274"/>
      <c r="V54" s="413"/>
      <c r="W54" s="274"/>
    </row>
    <row r="55" spans="2:23" s="181" customFormat="1" ht="15">
      <c r="B55" s="264"/>
      <c r="C55" s="264" t="s">
        <v>19</v>
      </c>
      <c r="D55" s="264" t="s">
        <v>19</v>
      </c>
      <c r="E55" s="183" t="s">
        <v>959</v>
      </c>
      <c r="F55" s="184"/>
      <c r="G55" s="184"/>
      <c r="H55" s="184"/>
      <c r="I55" s="184"/>
      <c r="J55" s="184"/>
      <c r="K55" s="266">
        <f ca="1">OFFSET('Asset Allocation'!$B$9, MATCH($E55,OFFSET('Asset Allocation'!$B$9,,,COUNTA('Asset Allocation'!$B:$B)-COUNTA('Asset Allocation'!$B$1:$B$9)),0)-1, MATCH(K$5,'Asset Allocation'!$D$5:$M$5,0)+2)</f>
        <v>0.03</v>
      </c>
      <c r="L55" s="275">
        <f ca="1">L57+L61+L65</f>
        <v>0.03</v>
      </c>
      <c r="M55" s="266">
        <f ca="1">OFFSET('Asset Allocation'!$B$9, MATCH($E55,OFFSET('Asset Allocation'!$B$9,,,COUNTA('Asset Allocation'!$B:$B)-COUNTA('Asset Allocation'!$B$1:$B$9)),0)-1, MATCH(M$5,'Asset Allocation'!$D$5:$M$5,0)+2)</f>
        <v>0.05</v>
      </c>
      <c r="N55" s="275">
        <f ca="1">N57+N61+N65</f>
        <v>0.05</v>
      </c>
      <c r="O55" s="266">
        <f ca="1">OFFSET('Asset Allocation'!$B$9, MATCH($E55,OFFSET('Asset Allocation'!$B$9,,,COUNTA('Asset Allocation'!$B:$B)-COUNTA('Asset Allocation'!$B$1:$B$9)),0)-1, MATCH(O$5,'Asset Allocation'!$D$5:$M$5,0)+2)</f>
        <v>0.06</v>
      </c>
      <c r="P55" s="275">
        <f ca="1">P57+P61+P65</f>
        <v>0.06</v>
      </c>
      <c r="Q55" s="266">
        <f ca="1">OFFSET('Asset Allocation'!$B$9, MATCH($E55,OFFSET('Asset Allocation'!$B$9,,,COUNTA('Asset Allocation'!$B:$B)-COUNTA('Asset Allocation'!$B$1:$B$9)),0)-1, MATCH(Q$5,'Asset Allocation'!$D$5:$M$5,0)+2)</f>
        <v>7.0000000000000007E-2</v>
      </c>
      <c r="R55" s="275">
        <f ca="1">R57+R61+R65</f>
        <v>7.0000000000000007E-2</v>
      </c>
      <c r="S55" s="266">
        <f ca="1">OFFSET('Asset Allocation'!$B$9, MATCH($E55,OFFSET('Asset Allocation'!$B$9,,,COUNTA('Asset Allocation'!$B:$B)-COUNTA('Asset Allocation'!$B$1:$B$9)),0)-1, MATCH(S$5,'Asset Allocation'!$D$5:$M$5,0)+2)</f>
        <v>0.08</v>
      </c>
      <c r="T55" s="276">
        <f ca="1">T57+T61+T65</f>
        <v>0.08</v>
      </c>
      <c r="U55" s="185"/>
      <c r="V55" s="413"/>
      <c r="W55" s="185"/>
    </row>
    <row r="56" spans="2:23" s="181" customFormat="1" ht="3" customHeight="1">
      <c r="B56" s="264"/>
      <c r="C56" s="264"/>
      <c r="D56" s="264"/>
      <c r="F56" s="218"/>
      <c r="G56" s="218"/>
      <c r="H56" s="218"/>
      <c r="I56" s="218"/>
      <c r="J56" s="218"/>
      <c r="K56" s="272"/>
      <c r="L56" s="273"/>
      <c r="M56" s="272"/>
      <c r="N56" s="273"/>
      <c r="O56" s="272"/>
      <c r="P56" s="273"/>
      <c r="Q56" s="272"/>
      <c r="R56" s="273"/>
      <c r="S56" s="272"/>
      <c r="T56" s="273"/>
      <c r="U56" s="185"/>
      <c r="V56" s="413"/>
      <c r="W56" s="185"/>
    </row>
    <row r="57" spans="2:23" s="181" customFormat="1" ht="15">
      <c r="B57" s="264"/>
      <c r="C57" s="264"/>
      <c r="D57" s="264" t="s">
        <v>19</v>
      </c>
      <c r="E57" s="186" t="s">
        <v>1728</v>
      </c>
      <c r="F57" s="187"/>
      <c r="G57" s="187"/>
      <c r="H57" s="187"/>
      <c r="I57" s="187"/>
      <c r="J57" s="187"/>
      <c r="K57" s="265">
        <f ca="1">OFFSET('Asset Allocation'!$B$9, MATCH($E57,OFFSET('Asset Allocation'!$B$9,,,COUNTA('Asset Allocation'!$B:$B)-COUNTA('Asset Allocation'!$B$1:$B$9)),0)-1, MATCH(K$5,'Asset Allocation'!$D$5:$M$5,0)+2)</f>
        <v>0.02</v>
      </c>
      <c r="L57" s="238">
        <f ca="1">SUM(L58:L60)</f>
        <v>0.02</v>
      </c>
      <c r="M57" s="265">
        <f ca="1">OFFSET('Asset Allocation'!$B$9, MATCH($E57,OFFSET('Asset Allocation'!$B$9,,,COUNTA('Asset Allocation'!$B:$B)-COUNTA('Asset Allocation'!$B$1:$B$9)),0)-1, MATCH(M$5,'Asset Allocation'!$D$5:$M$5,0)+2)</f>
        <v>3.5000000000000003E-2</v>
      </c>
      <c r="N57" s="238">
        <f ca="1">SUM(N58:N60)</f>
        <v>3.5000000000000003E-2</v>
      </c>
      <c r="O57" s="265">
        <f ca="1">OFFSET('Asset Allocation'!$B$9, MATCH($E57,OFFSET('Asset Allocation'!$B$9,,,COUNTA('Asset Allocation'!$B:$B)-COUNTA('Asset Allocation'!$B$1:$B$9)),0)-1, MATCH(O$5,'Asset Allocation'!$D$5:$M$5,0)+2)</f>
        <v>0.04</v>
      </c>
      <c r="P57" s="238">
        <f ca="1">SUM(P58:P60)</f>
        <v>0.04</v>
      </c>
      <c r="Q57" s="265">
        <f ca="1">OFFSET('Asset Allocation'!$B$9, MATCH($E57,OFFSET('Asset Allocation'!$B$9,,,COUNTA('Asset Allocation'!$B:$B)-COUNTA('Asset Allocation'!$B$1:$B$9)),0)-1, MATCH(Q$5,'Asset Allocation'!$D$5:$M$5,0)+2)</f>
        <v>4.4999999999999998E-2</v>
      </c>
      <c r="R57" s="238">
        <f ca="1">SUM(R58:R60)</f>
        <v>4.4999999999999998E-2</v>
      </c>
      <c r="S57" s="265">
        <f ca="1">OFFSET('Asset Allocation'!$B$9, MATCH($E57,OFFSET('Asset Allocation'!$B$9,,,COUNTA('Asset Allocation'!$B:$B)-COUNTA('Asset Allocation'!$B$1:$B$9)),0)-1, MATCH(S$5,'Asset Allocation'!$D$5:$M$5,0)+2)</f>
        <v>0.05</v>
      </c>
      <c r="T57" s="238">
        <f ca="1">SUM(T58:T60)</f>
        <v>0.05</v>
      </c>
      <c r="U57" s="185"/>
      <c r="V57" s="413"/>
      <c r="W57" s="185"/>
    </row>
    <row r="58" spans="2:23" s="278" customFormat="1" ht="15">
      <c r="B58" s="261"/>
      <c r="C58" s="261"/>
      <c r="D58" s="261"/>
      <c r="E58" s="267" t="str">
        <f ca="1">'RF &amp; RV Guide'!E57</f>
        <v>Títulos Bancários - 2 anos (13.05%)</v>
      </c>
      <c r="F58" s="694" t="str">
        <f ca="1">IFERROR(INDEX('Produtos Selecionados'!$G:$G,MATCH($E58,'Produtos Selecionados'!$E:$E,0)),"-")</f>
        <v>-</v>
      </c>
      <c r="G58" s="694" t="str">
        <f ca="1">IFERROR(INDEX('Produtos Selecionados'!$H:$H,MATCH($E58,'Produtos Selecionados'!$E:$E,0)),"-")</f>
        <v>-</v>
      </c>
      <c r="H58" s="694" t="str">
        <f ca="1">IFERROR(INDEX('Produtos Selecionados'!$O:$O,MATCH($E58,'Produtos Selecionados'!$E:$E,0)),"-")</f>
        <v>-</v>
      </c>
      <c r="I58" s="695" t="str">
        <f ca="1">IFERROR(INDEX('Produtos Selecionados'!$L:$L,MATCH($E58,'Produtos Selecionados'!$E:$E,0)),"-")</f>
        <v>-</v>
      </c>
      <c r="J58" s="695" t="str">
        <f ca="1">IFERROR(INDEX('Produtos Selecionados'!$M:$M,MATCH($E58,'Produtos Selecionados'!$E:$E,0)),"-")</f>
        <v>-</v>
      </c>
      <c r="K58" s="263">
        <v>0.5</v>
      </c>
      <c r="L58" s="277">
        <f ca="1">IF(K58="","", K58*K$57)</f>
        <v>0.01</v>
      </c>
      <c r="M58" s="263">
        <v>0.5</v>
      </c>
      <c r="N58" s="277">
        <f ca="1">IF(M58="","", M58*M$57)</f>
        <v>1.7500000000000002E-2</v>
      </c>
      <c r="O58" s="263">
        <v>0.5</v>
      </c>
      <c r="P58" s="277">
        <f ca="1">IF(O58="","", O58*O$57)</f>
        <v>0.02</v>
      </c>
      <c r="Q58" s="263">
        <v>0.5</v>
      </c>
      <c r="R58" s="277">
        <f ca="1">IF(Q58="","", Q58*Q$57)</f>
        <v>2.2499999999999999E-2</v>
      </c>
      <c r="S58" s="263">
        <v>0.5</v>
      </c>
      <c r="T58" s="277">
        <f ca="1">IF(S58="","", S58*S$57)</f>
        <v>2.5000000000000001E-2</v>
      </c>
      <c r="V58" s="414" t="str">
        <f ca="1">IFERROR(IF(INDEX('Produtos Selecionados'!$G:$G,MATCH($E58,'Produtos Selecionados'!$E:$E,0))="MFO", "Evitar - ROA baixo", "OK"),"OK")</f>
        <v>OK</v>
      </c>
    </row>
    <row r="59" spans="2:23" s="278" customFormat="1" ht="15">
      <c r="B59" s="261"/>
      <c r="C59" s="261"/>
      <c r="D59" s="261"/>
      <c r="E59" s="267" t="str">
        <f ca="1">'RF &amp; RV Guide'!E58</f>
        <v>Títulos Bancários - 3 anos (13.05%)</v>
      </c>
      <c r="F59" s="694" t="str">
        <f ca="1">IFERROR(INDEX('Produtos Selecionados'!$G:$G,MATCH($E59,'Produtos Selecionados'!$E:$E,0)),"-")</f>
        <v>-</v>
      </c>
      <c r="G59" s="694" t="str">
        <f ca="1">IFERROR(INDEX('Produtos Selecionados'!$H:$H,MATCH($E59,'Produtos Selecionados'!$E:$E,0)),"-")</f>
        <v>-</v>
      </c>
      <c r="H59" s="694" t="str">
        <f ca="1">IFERROR(INDEX('Produtos Selecionados'!$O:$O,MATCH($E59,'Produtos Selecionados'!$E:$E,0)),"-")</f>
        <v>-</v>
      </c>
      <c r="I59" s="695" t="str">
        <f ca="1">IFERROR(INDEX('Produtos Selecionados'!$L:$L,MATCH($E59,'Produtos Selecionados'!$E:$E,0)),"-")</f>
        <v>-</v>
      </c>
      <c r="J59" s="695" t="str">
        <f ca="1">IFERROR(INDEX('Produtos Selecionados'!$M:$M,MATCH($E59,'Produtos Selecionados'!$E:$E,0)),"-")</f>
        <v>-</v>
      </c>
      <c r="K59" s="263">
        <v>0.5</v>
      </c>
      <c r="L59" s="277">
        <f t="shared" ref="L59:N60" ca="1" si="41">IF(K59="","", K59*K$57)</f>
        <v>0.01</v>
      </c>
      <c r="M59" s="263">
        <v>0.5</v>
      </c>
      <c r="N59" s="277">
        <f t="shared" ca="1" si="41"/>
        <v>1.7500000000000002E-2</v>
      </c>
      <c r="O59" s="263">
        <v>0.5</v>
      </c>
      <c r="P59" s="277">
        <f ca="1">IF(O59="","", O59*O$57)</f>
        <v>0.02</v>
      </c>
      <c r="Q59" s="263">
        <v>0.5</v>
      </c>
      <c r="R59" s="277">
        <f ca="1">IF(Q59="","", Q59*Q$57)</f>
        <v>2.2499999999999999E-2</v>
      </c>
      <c r="S59" s="263">
        <v>0.5</v>
      </c>
      <c r="T59" s="277">
        <f ca="1">IF(S59="","", S59*S$57)</f>
        <v>2.5000000000000001E-2</v>
      </c>
      <c r="V59" s="414" t="str">
        <f ca="1">IFERROR(IF(INDEX('Produtos Selecionados'!$G:$G,MATCH($E59,'Produtos Selecionados'!$E:$E,0))="MFO", "Evitar - ROA baixo", "OK"),"OK")</f>
        <v>OK</v>
      </c>
    </row>
    <row r="60" spans="2:23" s="278" customFormat="1" ht="5.25" customHeight="1">
      <c r="B60" s="261"/>
      <c r="C60" s="261"/>
      <c r="D60" s="261"/>
      <c r="E60" s="193"/>
      <c r="F60" s="696" t="str">
        <f>IFERROR(INDEX('Produtos Selecionados'!$M:$M,MATCH(A60,'Produtos Selecionados'!$E:$E,0)),"-")</f>
        <v>-</v>
      </c>
      <c r="G60" s="696" t="str">
        <f>IFERROR(INDEX('Produtos Selecionados'!$M:$M,MATCH(B60,'Produtos Selecionados'!$E:$E,0)),"-")</f>
        <v>-</v>
      </c>
      <c r="H60" s="696" t="str">
        <f>IFERROR(INDEX('Produtos Selecionados'!$M:$M,MATCH(C60,'Produtos Selecionados'!$E:$E,0)),"-")</f>
        <v>-</v>
      </c>
      <c r="I60" s="696" t="str">
        <f>IFERROR(INDEX('Produtos Selecionados'!$M:$M,MATCH(D60,'Produtos Selecionados'!$E:$E,0)),"-")</f>
        <v>-</v>
      </c>
      <c r="J60" s="696" t="str">
        <f>IFERROR(INDEX('Produtos Selecionados'!$M:$M,MATCH(E60,'Produtos Selecionados'!$E:$E,0)),"-")</f>
        <v>-</v>
      </c>
      <c r="K60" s="279"/>
      <c r="L60" s="280" t="str">
        <f t="shared" si="41"/>
        <v/>
      </c>
      <c r="M60" s="279"/>
      <c r="N60" s="280" t="str">
        <f t="shared" si="41"/>
        <v/>
      </c>
      <c r="O60" s="279"/>
      <c r="P60" s="280" t="str">
        <f>IF(O60="","", O60*O$57)</f>
        <v/>
      </c>
      <c r="Q60" s="279"/>
      <c r="R60" s="280" t="str">
        <f>IF(Q60="","", Q60*Q$57)</f>
        <v/>
      </c>
      <c r="S60" s="279"/>
      <c r="T60" s="280" t="str">
        <f>IF(S60="","", S60*S$57)</f>
        <v/>
      </c>
      <c r="V60" s="415"/>
    </row>
    <row r="61" spans="2:23" s="181" customFormat="1" ht="15">
      <c r="B61" s="264"/>
      <c r="C61" s="264"/>
      <c r="D61" s="264" t="s">
        <v>19</v>
      </c>
      <c r="E61" s="186" t="s">
        <v>1733</v>
      </c>
      <c r="F61" s="187"/>
      <c r="G61" s="187"/>
      <c r="H61" s="187"/>
      <c r="I61" s="187"/>
      <c r="J61" s="187"/>
      <c r="K61" s="265">
        <f ca="1">OFFSET('Asset Allocation'!$B$9, MATCH($E61,OFFSET('Asset Allocation'!$B$9,,,COUNTA('Asset Allocation'!$B:$B)-COUNTA('Asset Allocation'!$B$1:$B$9)),0)-1, MATCH(K$5,'Asset Allocation'!$D$5:$M$5,0)+2)</f>
        <v>0.01</v>
      </c>
      <c r="L61" s="238">
        <f ca="1">SUM(L62:L64)</f>
        <v>0.01</v>
      </c>
      <c r="M61" s="265">
        <f ca="1">OFFSET('Asset Allocation'!$B$9, MATCH($E61,OFFSET('Asset Allocation'!$B$9,,,COUNTA('Asset Allocation'!$B:$B)-COUNTA('Asset Allocation'!$B$1:$B$9)),0)-1, MATCH(M$5,'Asset Allocation'!$D$5:$M$5,0)+2)</f>
        <v>1.4999999999999999E-2</v>
      </c>
      <c r="N61" s="238">
        <f ca="1">SUM(N62:N64)</f>
        <v>1.4999999999999999E-2</v>
      </c>
      <c r="O61" s="265">
        <f ca="1">OFFSET('Asset Allocation'!$B$9, MATCH($E61,OFFSET('Asset Allocation'!$B$9,,,COUNTA('Asset Allocation'!$B:$B)-COUNTA('Asset Allocation'!$B$1:$B$9)),0)-1, MATCH(O$5,'Asset Allocation'!$D$5:$M$5,0)+2)</f>
        <v>0.02</v>
      </c>
      <c r="P61" s="238">
        <f ca="1">SUM(P62:P64)</f>
        <v>0.02</v>
      </c>
      <c r="Q61" s="265">
        <f ca="1">OFFSET('Asset Allocation'!$B$9, MATCH($E61,OFFSET('Asset Allocation'!$B$9,,,COUNTA('Asset Allocation'!$B:$B)-COUNTA('Asset Allocation'!$B$1:$B$9)),0)-1, MATCH(Q$5,'Asset Allocation'!$D$5:$M$5,0)+2)</f>
        <v>2.5000000000000001E-2</v>
      </c>
      <c r="R61" s="238">
        <f ca="1">SUM(R62:R64)</f>
        <v>2.5000000000000001E-2</v>
      </c>
      <c r="S61" s="265">
        <f ca="1">OFFSET('Asset Allocation'!$B$9, MATCH($E61,OFFSET('Asset Allocation'!$B$9,,,COUNTA('Asset Allocation'!$B:$B)-COUNTA('Asset Allocation'!$B$1:$B$9)),0)-1, MATCH(S$5,'Asset Allocation'!$D$5:$M$5,0)+2)</f>
        <v>0.03</v>
      </c>
      <c r="T61" s="238">
        <f ca="1">SUM(T62:T64)</f>
        <v>0.03</v>
      </c>
      <c r="U61" s="185"/>
      <c r="V61" s="413"/>
      <c r="W61" s="185"/>
    </row>
    <row r="62" spans="2:23" s="278" customFormat="1" ht="15">
      <c r="B62" s="261"/>
      <c r="C62" s="261"/>
      <c r="D62" s="261"/>
      <c r="E62" s="267" t="str">
        <f ca="1">'RF &amp; RV Guide'!E64</f>
        <v>Títulos Bancários - 4 anos (13.35%)</v>
      </c>
      <c r="F62" s="694" t="str">
        <f ca="1">IFERROR(INDEX('Produtos Selecionados'!$G:$G,MATCH($E62,'Produtos Selecionados'!$E:$E,0)),"-")</f>
        <v>-</v>
      </c>
      <c r="G62" s="694" t="str">
        <f ca="1">IFERROR(INDEX('Produtos Selecionados'!$H:$H,MATCH($E62,'Produtos Selecionados'!$E:$E,0)),"-")</f>
        <v>-</v>
      </c>
      <c r="H62" s="694" t="str">
        <f ca="1">IFERROR(INDEX('Produtos Selecionados'!$O:$O,MATCH($E62,'Produtos Selecionados'!$E:$E,0)),"-")</f>
        <v>-</v>
      </c>
      <c r="I62" s="695" t="str">
        <f ca="1">IFERROR(INDEX('Produtos Selecionados'!$L:$L,MATCH($E62,'Produtos Selecionados'!$E:$E,0)),"-")</f>
        <v>-</v>
      </c>
      <c r="J62" s="695" t="str">
        <f ca="1">IFERROR(INDEX('Produtos Selecionados'!$M:$M,MATCH($E62,'Produtos Selecionados'!$E:$E,0)),"-")</f>
        <v>-</v>
      </c>
      <c r="K62" s="263">
        <v>0.5</v>
      </c>
      <c r="L62" s="277">
        <f ca="1">IF(K62="","", K62*K$61)</f>
        <v>5.0000000000000001E-3</v>
      </c>
      <c r="M62" s="263">
        <v>0.5</v>
      </c>
      <c r="N62" s="277">
        <f ca="1">IF(M62="","", M62*M$61)</f>
        <v>7.4999999999999997E-3</v>
      </c>
      <c r="O62" s="263">
        <v>0.5</v>
      </c>
      <c r="P62" s="277">
        <f ca="1">IF(O62="","", O62*O$61)</f>
        <v>0.01</v>
      </c>
      <c r="Q62" s="263">
        <v>0.5</v>
      </c>
      <c r="R62" s="277">
        <f ca="1">IF(Q62="","", Q62*Q$61)</f>
        <v>1.2500000000000001E-2</v>
      </c>
      <c r="S62" s="263">
        <v>0.5</v>
      </c>
      <c r="T62" s="277">
        <f ca="1">IF(S62="","", S62*S$61)</f>
        <v>1.4999999999999999E-2</v>
      </c>
      <c r="V62" s="414" t="str">
        <f ca="1">IFERROR(IF(INDEX('Produtos Selecionados'!$G:$G,MATCH($E62,'Produtos Selecionados'!$E:$E,0))="MFO", "Evitar - ROA baixo", "OK"),"OK")</f>
        <v>OK</v>
      </c>
    </row>
    <row r="63" spans="2:23" s="278" customFormat="1" ht="15">
      <c r="B63" s="261"/>
      <c r="C63" s="261"/>
      <c r="D63" s="261"/>
      <c r="E63" s="267" t="str">
        <f ca="1">'RF &amp; RV Guide'!E65</f>
        <v>Títulos Bancários - 5 anos (13.65%)</v>
      </c>
      <c r="F63" s="694" t="str">
        <f ca="1">IFERROR(INDEX('Produtos Selecionados'!$G:$G,MATCH($E63,'Produtos Selecionados'!$E:$E,0)),"-")</f>
        <v>-</v>
      </c>
      <c r="G63" s="694" t="str">
        <f ca="1">IFERROR(INDEX('Produtos Selecionados'!$H:$H,MATCH($E63,'Produtos Selecionados'!$E:$E,0)),"-")</f>
        <v>-</v>
      </c>
      <c r="H63" s="694" t="str">
        <f ca="1">IFERROR(INDEX('Produtos Selecionados'!$O:$O,MATCH($E63,'Produtos Selecionados'!$E:$E,0)),"-")</f>
        <v>-</v>
      </c>
      <c r="I63" s="695" t="str">
        <f ca="1">IFERROR(INDEX('Produtos Selecionados'!$L:$L,MATCH($E63,'Produtos Selecionados'!$E:$E,0)),"-")</f>
        <v>-</v>
      </c>
      <c r="J63" s="695" t="str">
        <f ca="1">IFERROR(INDEX('Produtos Selecionados'!$M:$M,MATCH($E63,'Produtos Selecionados'!$E:$E,0)),"-")</f>
        <v>-</v>
      </c>
      <c r="K63" s="263">
        <v>0.5</v>
      </c>
      <c r="L63" s="277">
        <f t="shared" ref="L63:N64" ca="1" si="42">IF(K63="","", K63*K$61)</f>
        <v>5.0000000000000001E-3</v>
      </c>
      <c r="M63" s="263">
        <v>0.5</v>
      </c>
      <c r="N63" s="308">
        <f t="shared" ca="1" si="42"/>
        <v>7.4999999999999997E-3</v>
      </c>
      <c r="O63" s="263">
        <v>0.5</v>
      </c>
      <c r="P63" s="308">
        <f ca="1">IF(O63="","", O63*O$61)</f>
        <v>0.01</v>
      </c>
      <c r="Q63" s="263">
        <v>0.5</v>
      </c>
      <c r="R63" s="308">
        <f ca="1">IF(Q63="","", Q63*Q$61)</f>
        <v>1.2500000000000001E-2</v>
      </c>
      <c r="S63" s="263">
        <v>0.5</v>
      </c>
      <c r="T63" s="277">
        <f ca="1">IF(S63="","", S63*S$61)</f>
        <v>1.4999999999999999E-2</v>
      </c>
      <c r="V63" s="414" t="str">
        <f ca="1">IFERROR(IF(INDEX('Produtos Selecionados'!$G:$G,MATCH($E63,'Produtos Selecionados'!$E:$E,0))="MFO", "Evitar - ROA baixo", "OK"),"OK")</f>
        <v>OK</v>
      </c>
    </row>
    <row r="64" spans="2:23" s="278" customFormat="1" ht="5.25" customHeight="1">
      <c r="B64" s="261"/>
      <c r="C64" s="261"/>
      <c r="D64" s="261"/>
      <c r="E64" s="193"/>
      <c r="F64" s="696" t="str">
        <f>IFERROR(INDEX('Produtos Selecionados'!$M:$M,MATCH(A64,'Produtos Selecionados'!$E:$E,0)),"-")</f>
        <v>-</v>
      </c>
      <c r="G64" s="696" t="str">
        <f>IFERROR(INDEX('Produtos Selecionados'!$M:$M,MATCH(B64,'Produtos Selecionados'!$E:$E,0)),"-")</f>
        <v>-</v>
      </c>
      <c r="H64" s="696" t="str">
        <f>IFERROR(INDEX('Produtos Selecionados'!$M:$M,MATCH(C64,'Produtos Selecionados'!$E:$E,0)),"-")</f>
        <v>-</v>
      </c>
      <c r="I64" s="696" t="str">
        <f>IFERROR(INDEX('Produtos Selecionados'!$M:$M,MATCH(D64,'Produtos Selecionados'!$E:$E,0)),"-")</f>
        <v>-</v>
      </c>
      <c r="J64" s="696" t="str">
        <f>IFERROR(INDEX('Produtos Selecionados'!$M:$M,MATCH(E64,'Produtos Selecionados'!$E:$E,0)),"-")</f>
        <v>-</v>
      </c>
      <c r="K64" s="279"/>
      <c r="L64" s="280" t="str">
        <f t="shared" si="42"/>
        <v/>
      </c>
      <c r="M64" s="279"/>
      <c r="N64" s="280" t="str">
        <f t="shared" si="42"/>
        <v/>
      </c>
      <c r="O64" s="279"/>
      <c r="P64" s="280" t="str">
        <f>IF(O64="","", O64*O$61)</f>
        <v/>
      </c>
      <c r="Q64" s="279"/>
      <c r="R64" s="280" t="str">
        <f>IF(Q64="","", Q64*Q$61)</f>
        <v/>
      </c>
      <c r="S64" s="279"/>
      <c r="T64" s="280" t="str">
        <f>IF(S64="","", S64*S$61)</f>
        <v/>
      </c>
      <c r="V64" s="415"/>
    </row>
    <row r="65" spans="2:23" s="181" customFormat="1" ht="15">
      <c r="B65" s="264"/>
      <c r="C65" s="264"/>
      <c r="D65" s="264" t="s">
        <v>19</v>
      </c>
      <c r="E65" s="186" t="s">
        <v>1726</v>
      </c>
      <c r="F65" s="187"/>
      <c r="G65" s="187"/>
      <c r="H65" s="187"/>
      <c r="I65" s="187"/>
      <c r="J65" s="187"/>
      <c r="K65" s="265">
        <f ca="1">OFFSET('Asset Allocation'!$B$9, MATCH($E65,OFFSET('Asset Allocation'!$B$9,,,COUNTA('Asset Allocation'!$B:$B)-COUNTA('Asset Allocation'!$B$1:$B$9)),0)-1, MATCH(K$5,'Asset Allocation'!$D$5:$M$5,0)+2)</f>
        <v>0</v>
      </c>
      <c r="L65" s="238">
        <f>SUM(L66:L68)</f>
        <v>0</v>
      </c>
      <c r="M65" s="265">
        <f ca="1">OFFSET('Asset Allocation'!$B$9, MATCH($E65,OFFSET('Asset Allocation'!$B$9,,,COUNTA('Asset Allocation'!$B:$B)-COUNTA('Asset Allocation'!$B$1:$B$9)),0)-1, MATCH(M$5,'Asset Allocation'!$D$5:$M$5,0)+2)</f>
        <v>0</v>
      </c>
      <c r="N65" s="238">
        <f>SUM(N66:N68)</f>
        <v>0</v>
      </c>
      <c r="O65" s="265">
        <f ca="1">OFFSET('Asset Allocation'!$B$9, MATCH($E65,OFFSET('Asset Allocation'!$B$9,,,COUNTA('Asset Allocation'!$B:$B)-COUNTA('Asset Allocation'!$B$1:$B$9)),0)-1, MATCH(O$5,'Asset Allocation'!$D$5:$M$5,0)+2)</f>
        <v>0</v>
      </c>
      <c r="P65" s="238">
        <f>SUM(P66:P68)</f>
        <v>0</v>
      </c>
      <c r="Q65" s="265">
        <f ca="1">OFFSET('Asset Allocation'!$B$9, MATCH($E65,OFFSET('Asset Allocation'!$B$9,,,COUNTA('Asset Allocation'!$B:$B)-COUNTA('Asset Allocation'!$B$1:$B$9)),0)-1, MATCH(Q$5,'Asset Allocation'!$D$5:$M$5,0)+2)</f>
        <v>0</v>
      </c>
      <c r="R65" s="238">
        <f>SUM(R66:R68)</f>
        <v>0</v>
      </c>
      <c r="S65" s="265">
        <f ca="1">OFFSET('Asset Allocation'!$B$9, MATCH($E65,OFFSET('Asset Allocation'!$B$9,,,COUNTA('Asset Allocation'!$B:$B)-COUNTA('Asset Allocation'!$B$1:$B$9)),0)-1, MATCH(S$5,'Asset Allocation'!$D$5:$M$5,0)+2)</f>
        <v>0</v>
      </c>
      <c r="T65" s="238">
        <f>SUM(T66:T68)</f>
        <v>0</v>
      </c>
      <c r="U65" s="185"/>
      <c r="V65" s="413"/>
      <c r="W65" s="185"/>
    </row>
    <row r="66" spans="2:23" s="278" customFormat="1" ht="15">
      <c r="B66" s="261"/>
      <c r="C66" s="261"/>
      <c r="D66" s="261"/>
      <c r="E66" s="267"/>
      <c r="F66" s="694" t="str">
        <f>IFERROR(INDEX('Produtos Selecionados'!$G:$G,MATCH($E66,'Produtos Selecionados'!$E:$E,0)),"-")</f>
        <v>-</v>
      </c>
      <c r="G66" s="694" t="str">
        <f>IFERROR(INDEX('Produtos Selecionados'!$H:$H,MATCH($E66,'Produtos Selecionados'!$E:$E,0)),"-")</f>
        <v>-</v>
      </c>
      <c r="H66" s="694" t="str">
        <f>IFERROR(INDEX('Produtos Selecionados'!$O:$O,MATCH($E66,'Produtos Selecionados'!$E:$E,0)),"-")</f>
        <v>-</v>
      </c>
      <c r="I66" s="695" t="str">
        <f>IFERROR(INDEX('Produtos Selecionados'!$L:$L,MATCH($E66,'Produtos Selecionados'!$E:$E,0)),"-")</f>
        <v>-</v>
      </c>
      <c r="J66" s="695" t="str">
        <f>IFERROR(INDEX('Produtos Selecionados'!$M:$M,MATCH($E66,'Produtos Selecionados'!$E:$E,0)),"-")</f>
        <v>-</v>
      </c>
      <c r="K66" s="263"/>
      <c r="L66" s="277" t="str">
        <f>IF(K66="","", K66*K$65)</f>
        <v/>
      </c>
      <c r="M66" s="263"/>
      <c r="N66" s="277" t="str">
        <f>IF(M66="","", M66*M$65)</f>
        <v/>
      </c>
      <c r="O66" s="263"/>
      <c r="P66" s="277" t="str">
        <f>IF(O66="","", O66*O$65)</f>
        <v/>
      </c>
      <c r="Q66" s="263"/>
      <c r="R66" s="277" t="str">
        <f>IF(Q66="","", Q66*Q$65)</f>
        <v/>
      </c>
      <c r="S66" s="263"/>
      <c r="T66" s="277" t="str">
        <f>IF(S66="","", S66*S$65)</f>
        <v/>
      </c>
      <c r="V66" s="414" t="str">
        <f>IFERROR(IF(INDEX('Produtos Selecionados'!$G:$G,MATCH($E66,'Produtos Selecionados'!$E:$E,0))="MFO", "Evitar - ROA baixo", "OK"),"OK")</f>
        <v>OK</v>
      </c>
    </row>
    <row r="67" spans="2:23" s="278" customFormat="1" ht="15">
      <c r="B67" s="261"/>
      <c r="C67" s="261"/>
      <c r="D67" s="261"/>
      <c r="E67" s="267"/>
      <c r="F67" s="694" t="str">
        <f>IFERROR(INDEX('Produtos Selecionados'!$G:$G,MATCH($E67,'Produtos Selecionados'!$E:$E,0)),"-")</f>
        <v>-</v>
      </c>
      <c r="G67" s="694" t="str">
        <f>IFERROR(INDEX('Produtos Selecionados'!$H:$H,MATCH($E67,'Produtos Selecionados'!$E:$E,0)),"-")</f>
        <v>-</v>
      </c>
      <c r="H67" s="694" t="str">
        <f>IFERROR(INDEX('Produtos Selecionados'!$O:$O,MATCH($E67,'Produtos Selecionados'!$E:$E,0)),"-")</f>
        <v>-</v>
      </c>
      <c r="I67" s="695" t="str">
        <f>IFERROR(INDEX('Produtos Selecionados'!$L:$L,MATCH($E67,'Produtos Selecionados'!$E:$E,0)),"-")</f>
        <v>-</v>
      </c>
      <c r="J67" s="695" t="str">
        <f>IFERROR(INDEX('Produtos Selecionados'!$M:$M,MATCH($E67,'Produtos Selecionados'!$E:$E,0)),"-")</f>
        <v>-</v>
      </c>
      <c r="K67" s="263"/>
      <c r="L67" s="277" t="str">
        <f>IF(K67="","", K67*K$65)</f>
        <v/>
      </c>
      <c r="M67" s="263"/>
      <c r="N67" s="277" t="str">
        <f>IF(M67="","", M67*M$65)</f>
        <v/>
      </c>
      <c r="O67" s="263"/>
      <c r="P67" s="277" t="str">
        <f>IF(O67="","", O67*O$65)</f>
        <v/>
      </c>
      <c r="Q67" s="263"/>
      <c r="R67" s="277" t="str">
        <f>IF(Q67="","", Q67*Q$65)</f>
        <v/>
      </c>
      <c r="S67" s="263"/>
      <c r="T67" s="277" t="str">
        <f>IF(S67="","", S67*S$65)</f>
        <v/>
      </c>
      <c r="V67" s="414" t="str">
        <f>IFERROR(IF(INDEX('Produtos Selecionados'!$G:$G,MATCH($E67,'Produtos Selecionados'!$E:$E,0))="MFO", "Evitar - ROA baixo", "OK"),"OK")</f>
        <v>OK</v>
      </c>
    </row>
    <row r="68" spans="2:23" s="181" customFormat="1" ht="9" customHeight="1">
      <c r="B68" s="264"/>
      <c r="C68" s="264"/>
      <c r="D68" s="264"/>
      <c r="E68" s="320"/>
      <c r="F68" s="697"/>
      <c r="G68" s="697"/>
      <c r="H68" s="697"/>
      <c r="I68" s="697"/>
      <c r="J68" s="697"/>
      <c r="K68" s="279"/>
      <c r="L68" s="280" t="str">
        <f>IF(K68="","", K68*K$11)</f>
        <v/>
      </c>
      <c r="M68" s="321"/>
      <c r="N68" s="280" t="str">
        <f>IF(M68="","", M68*M$11)</f>
        <v/>
      </c>
      <c r="O68" s="279"/>
      <c r="P68" s="280" t="str">
        <f>IF(O68="","", O68*O$11)</f>
        <v/>
      </c>
      <c r="Q68" s="279"/>
      <c r="R68" s="280" t="str">
        <f>IF(Q68="","", Q68*Q$11)</f>
        <v/>
      </c>
      <c r="S68" s="279"/>
      <c r="T68" s="280" t="str">
        <f>IF(S68="","", S68*S$11)</f>
        <v/>
      </c>
      <c r="U68" s="274"/>
      <c r="V68" s="413"/>
      <c r="W68" s="274"/>
    </row>
    <row r="69" spans="2:23" s="142" customFormat="1" ht="15.75">
      <c r="B69" s="317"/>
      <c r="C69" s="317"/>
      <c r="D69" s="264" t="s">
        <v>1751</v>
      </c>
      <c r="E69" s="383" t="s">
        <v>24</v>
      </c>
      <c r="F69" s="693"/>
      <c r="G69" s="693"/>
      <c r="H69" s="693"/>
      <c r="I69" s="693"/>
      <c r="J69" s="693"/>
      <c r="K69" s="312">
        <f ca="1">OFFSET('Asset Allocation'!$B$9, MATCH($E69,OFFSET('Asset Allocation'!$B$9,,,COUNTA('Asset Allocation'!$B:$B)-COUNTA('Asset Allocation'!$B$1:$B$9)),0)-1, MATCH(K$5,'Asset Allocation'!$D$5:$M$5,0)+2)</f>
        <v>0</v>
      </c>
      <c r="L69" s="318">
        <f>L71+L82</f>
        <v>0</v>
      </c>
      <c r="M69" s="312">
        <f ca="1">OFFSET('Asset Allocation'!$B$9, MATCH($E69,OFFSET('Asset Allocation'!$B$9,,,COUNTA('Asset Allocation'!$B:$B)-COUNTA('Asset Allocation'!$B$1:$B$9)),0)-1, MATCH(M$5,'Asset Allocation'!$D$5:$M$5,0)+2)</f>
        <v>0.1</v>
      </c>
      <c r="N69" s="318">
        <f>N71+N82</f>
        <v>0.1</v>
      </c>
      <c r="O69" s="312">
        <f ca="1">OFFSET('Asset Allocation'!$B$9, MATCH($E69,OFFSET('Asset Allocation'!$B$9,,,COUNTA('Asset Allocation'!$B:$B)-COUNTA('Asset Allocation'!$B$1:$B$9)),0)-1, MATCH(O$5,'Asset Allocation'!$D$5:$M$5,0)+2)</f>
        <v>0.2</v>
      </c>
      <c r="P69" s="318">
        <f>P71+P82</f>
        <v>0.20000000000000004</v>
      </c>
      <c r="Q69" s="312">
        <f ca="1">OFFSET('Asset Allocation'!$B$9, MATCH($E69,OFFSET('Asset Allocation'!$B$9,,,COUNTA('Asset Allocation'!$B:$B)-COUNTA('Asset Allocation'!$B$1:$B$9)),0)-1, MATCH(Q$5,'Asset Allocation'!$D$5:$M$5,0)+2)</f>
        <v>0.3</v>
      </c>
      <c r="R69" s="318">
        <f>R71+R82</f>
        <v>0.3</v>
      </c>
      <c r="S69" s="312">
        <f ca="1">OFFSET('Asset Allocation'!$B$9, MATCH($E69,OFFSET('Asset Allocation'!$B$9,,,COUNTA('Asset Allocation'!$B:$B)-COUNTA('Asset Allocation'!$B$1:$B$9)),0)-1, MATCH(S$5,'Asset Allocation'!$D$5:$M$5,0)+2)</f>
        <v>0.35</v>
      </c>
      <c r="T69" s="318">
        <f>T71+T82</f>
        <v>0.35000000000000003</v>
      </c>
      <c r="U69" s="319"/>
      <c r="V69" s="412"/>
      <c r="W69" s="319"/>
    </row>
    <row r="70" spans="2:23" s="181" customFormat="1" ht="5.25" customHeight="1">
      <c r="B70" s="264"/>
      <c r="C70" s="264"/>
      <c r="D70" s="264"/>
      <c r="F70" s="218"/>
      <c r="G70" s="218"/>
      <c r="H70" s="218"/>
      <c r="I70" s="218"/>
      <c r="J70" s="218"/>
      <c r="K70" s="303"/>
      <c r="L70" s="304"/>
      <c r="M70" s="303"/>
      <c r="N70" s="304"/>
      <c r="O70" s="303"/>
      <c r="P70" s="304"/>
      <c r="Q70" s="303"/>
      <c r="R70" s="304"/>
      <c r="S70" s="303"/>
      <c r="T70" s="304"/>
      <c r="U70" s="305"/>
      <c r="V70" s="413"/>
      <c r="W70" s="305"/>
    </row>
    <row r="71" spans="2:23" s="181" customFormat="1" ht="15">
      <c r="B71" s="264"/>
      <c r="C71" s="264" t="s">
        <v>19</v>
      </c>
      <c r="D71" s="264" t="s">
        <v>19</v>
      </c>
      <c r="E71" s="183" t="s">
        <v>911</v>
      </c>
      <c r="F71" s="184"/>
      <c r="G71" s="184"/>
      <c r="H71" s="184"/>
      <c r="I71" s="184"/>
      <c r="J71" s="184"/>
      <c r="K71" s="306">
        <v>0</v>
      </c>
      <c r="L71" s="275">
        <f>SUM(L72:L81)</f>
        <v>0</v>
      </c>
      <c r="M71" s="306">
        <v>0.08</v>
      </c>
      <c r="N71" s="275">
        <f>SUM(N72:N81)</f>
        <v>0.08</v>
      </c>
      <c r="O71" s="306">
        <v>0.16</v>
      </c>
      <c r="P71" s="275">
        <f>SUM(P72:P81)</f>
        <v>0.16000000000000003</v>
      </c>
      <c r="Q71" s="306">
        <v>0.24</v>
      </c>
      <c r="R71" s="275">
        <f>SUM(R72:R81)</f>
        <v>0.24</v>
      </c>
      <c r="S71" s="306">
        <v>0.28999999999999998</v>
      </c>
      <c r="T71" s="276">
        <f>SUM(T72:T81)</f>
        <v>0.29000000000000004</v>
      </c>
      <c r="U71" s="185"/>
      <c r="V71" s="413"/>
      <c r="W71" s="185"/>
    </row>
    <row r="72" spans="2:23" s="278" customFormat="1" ht="15">
      <c r="B72" s="261"/>
      <c r="C72" s="261"/>
      <c r="D72" s="261"/>
      <c r="E72" s="267" t="s">
        <v>414</v>
      </c>
      <c r="F72" s="694" t="str">
        <f>IFERROR(INDEX('Produtos Selecionados'!$G:$G,MATCH($E72,'Produtos Selecionados'!$E:$E,0)),"-")</f>
        <v>-</v>
      </c>
      <c r="G72" s="694" t="str">
        <f>IFERROR(INDEX('Produtos Selecionados'!$H:$H,MATCH($E72,'Produtos Selecionados'!$E:$E,0)),"-")</f>
        <v>Sim</v>
      </c>
      <c r="H72" s="694">
        <f>IFERROR(INDEX('Produtos Selecionados'!$O:$O,MATCH($E72,'Produtos Selecionados'!$E:$E,0)),"-")</f>
        <v>4.0000000000000001E-3</v>
      </c>
      <c r="I72" s="695" t="str">
        <f>IFERROR(INDEX('Produtos Selecionados'!$L:$L,MATCH($E72,'Produtos Selecionados'!$E:$E,0)),"-")</f>
        <v>BRL</v>
      </c>
      <c r="J72" s="695">
        <f>IFERROR(INDEX('Produtos Selecionados'!$M:$M,MATCH($E72,'Produtos Selecionados'!$E:$E,0)),"-")</f>
        <v>31</v>
      </c>
      <c r="K72" s="263"/>
      <c r="L72" s="277" t="str">
        <f t="shared" ref="L72:L80" si="43">IF(K72="","", K72*K$71)</f>
        <v/>
      </c>
      <c r="M72" s="263">
        <v>0.25</v>
      </c>
      <c r="N72" s="277">
        <f t="shared" ref="N72:N80" si="44">IF(M72="","", M72*M$71)</f>
        <v>0.02</v>
      </c>
      <c r="O72" s="263">
        <v>0.17</v>
      </c>
      <c r="P72" s="277">
        <f t="shared" ref="P72:P80" si="45">IF(O72="","", O72*O$71)</f>
        <v>2.7200000000000002E-2</v>
      </c>
      <c r="Q72" s="263">
        <v>0.17</v>
      </c>
      <c r="R72" s="277">
        <f t="shared" ref="R72:R80" si="46">IF(Q72="","", Q72*Q$71)</f>
        <v>4.0800000000000003E-2</v>
      </c>
      <c r="S72" s="263">
        <v>0.17</v>
      </c>
      <c r="T72" s="277">
        <f t="shared" ref="T72:T80" si="47">IF(S72="","", S72*S$71)</f>
        <v>4.9300000000000004E-2</v>
      </c>
      <c r="V72" s="414" t="str">
        <f>IFERROR(IF(INDEX('Produtos Selecionados'!$G:$G,MATCH($E72,'Produtos Selecionados'!$E:$E,0))="MFO", "Evitar - ROA baixo", "OK"),"OK")</f>
        <v>OK</v>
      </c>
    </row>
    <row r="73" spans="2:23" s="278" customFormat="1" ht="15">
      <c r="B73" s="261"/>
      <c r="C73" s="261"/>
      <c r="D73" s="261"/>
      <c r="E73" s="267" t="s">
        <v>819</v>
      </c>
      <c r="F73" s="694" t="str">
        <f>IFERROR(INDEX('Produtos Selecionados'!$G:$G,MATCH($E73,'Produtos Selecionados'!$E:$E,0)),"-")</f>
        <v>MFO</v>
      </c>
      <c r="G73" s="694" t="str">
        <f>IFERROR(INDEX('Produtos Selecionados'!$H:$H,MATCH($E73,'Produtos Selecionados'!$E:$E,0)),"-")</f>
        <v>Não</v>
      </c>
      <c r="H73" s="694">
        <f>IFERROR(INDEX('Produtos Selecionados'!$O:$O,MATCH($E73,'Produtos Selecionados'!$E:$E,0)),"-")</f>
        <v>3.16666E-3</v>
      </c>
      <c r="I73" s="695" t="str">
        <f>IFERROR(INDEX('Produtos Selecionados'!$L:$L,MATCH($E73,'Produtos Selecionados'!$E:$E,0)),"-")</f>
        <v>BRL</v>
      </c>
      <c r="J73" s="695">
        <f>IFERROR(INDEX('Produtos Selecionados'!$M:$M,MATCH($E73,'Produtos Selecionados'!$E:$E,0)),"-")</f>
        <v>61</v>
      </c>
      <c r="K73" s="263"/>
      <c r="L73" s="277" t="str">
        <f t="shared" si="43"/>
        <v/>
      </c>
      <c r="M73" s="263">
        <v>0.25</v>
      </c>
      <c r="N73" s="277">
        <f t="shared" si="44"/>
        <v>0.02</v>
      </c>
      <c r="O73" s="263">
        <v>0.17</v>
      </c>
      <c r="P73" s="277">
        <f t="shared" si="45"/>
        <v>2.7200000000000002E-2</v>
      </c>
      <c r="Q73" s="263">
        <v>0.17</v>
      </c>
      <c r="R73" s="277">
        <f t="shared" si="46"/>
        <v>4.0800000000000003E-2</v>
      </c>
      <c r="S73" s="263">
        <v>0.17</v>
      </c>
      <c r="T73" s="277">
        <f t="shared" si="47"/>
        <v>4.9300000000000004E-2</v>
      </c>
      <c r="V73" s="414" t="str">
        <f>IFERROR(IF(INDEX('Produtos Selecionados'!$G:$G,MATCH($E73,'Produtos Selecionados'!$E:$E,0))="MFO", "Evitar - ROA baixo", "OK"),"OK")</f>
        <v>Evitar - ROA baixo</v>
      </c>
    </row>
    <row r="74" spans="2:23" s="278" customFormat="1" ht="15">
      <c r="B74" s="261"/>
      <c r="C74" s="261"/>
      <c r="D74" s="261"/>
      <c r="E74" s="267" t="s">
        <v>71</v>
      </c>
      <c r="F74" s="694" t="str">
        <f>IFERROR(INDEX('Produtos Selecionados'!$G:$G,MATCH($E74,'Produtos Selecionados'!$E:$E,0)),"-")</f>
        <v>-</v>
      </c>
      <c r="G74" s="694" t="str">
        <f>IFERROR(INDEX('Produtos Selecionados'!$H:$H,MATCH($E74,'Produtos Selecionados'!$E:$E,0)),"-")</f>
        <v>Sim</v>
      </c>
      <c r="H74" s="694">
        <f>IFERROR(INDEX('Produtos Selecionados'!$O:$O,MATCH($E74,'Produtos Selecionados'!$E:$E,0)),"-")</f>
        <v>4.8937499999999997E-3</v>
      </c>
      <c r="I74" s="695" t="str">
        <f>IFERROR(INDEX('Produtos Selecionados'!$L:$L,MATCH($E74,'Produtos Selecionados'!$E:$E,0)),"-")</f>
        <v>BRL</v>
      </c>
      <c r="J74" s="695">
        <f>IFERROR(INDEX('Produtos Selecionados'!$M:$M,MATCH($E74,'Produtos Selecionados'!$E:$E,0)),"-")</f>
        <v>31</v>
      </c>
      <c r="K74" s="263"/>
      <c r="L74" s="277" t="str">
        <f t="shared" si="43"/>
        <v/>
      </c>
      <c r="M74" s="263">
        <v>0.25</v>
      </c>
      <c r="N74" s="277">
        <f t="shared" si="44"/>
        <v>0.02</v>
      </c>
      <c r="O74" s="263">
        <v>0.17</v>
      </c>
      <c r="P74" s="277">
        <f t="shared" si="45"/>
        <v>2.7200000000000002E-2</v>
      </c>
      <c r="Q74" s="263">
        <v>0.17</v>
      </c>
      <c r="R74" s="277">
        <f t="shared" si="46"/>
        <v>4.0800000000000003E-2</v>
      </c>
      <c r="S74" s="263">
        <v>0.17</v>
      </c>
      <c r="T74" s="277">
        <f t="shared" si="47"/>
        <v>4.9300000000000004E-2</v>
      </c>
      <c r="V74" s="414" t="str">
        <f>IFERROR(IF(INDEX('Produtos Selecionados'!$G:$G,MATCH($E74,'Produtos Selecionados'!$E:$E,0))="MFO", "Evitar - ROA baixo", "OK"),"OK")</f>
        <v>OK</v>
      </c>
    </row>
    <row r="75" spans="2:23" s="278" customFormat="1" ht="15">
      <c r="B75" s="261"/>
      <c r="C75" s="261"/>
      <c r="D75" s="261"/>
      <c r="E75" s="267" t="s">
        <v>108</v>
      </c>
      <c r="F75" s="694" t="str">
        <f>IFERROR(INDEX('Produtos Selecionados'!$G:$G,MATCH($E75,'Produtos Selecionados'!$E:$E,0)),"-")</f>
        <v>-</v>
      </c>
      <c r="G75" s="694" t="str">
        <f>IFERROR(INDEX('Produtos Selecionados'!$H:$H,MATCH($E75,'Produtos Selecionados'!$E:$E,0)),"-")</f>
        <v>Sim</v>
      </c>
      <c r="H75" s="694">
        <f>IFERROR(INDEX('Produtos Selecionados'!$O:$O,MATCH($E75,'Produtos Selecionados'!$E:$E,0)),"-")</f>
        <v>3.8E-3</v>
      </c>
      <c r="I75" s="695" t="str">
        <f>IFERROR(INDEX('Produtos Selecionados'!$L:$L,MATCH($E75,'Produtos Selecionados'!$E:$E,0)),"-")</f>
        <v>BRL</v>
      </c>
      <c r="J75" s="695">
        <f>IFERROR(INDEX('Produtos Selecionados'!$M:$M,MATCH($E75,'Produtos Selecionados'!$E:$E,0)),"-")</f>
        <v>30</v>
      </c>
      <c r="K75" s="263"/>
      <c r="L75" s="277" t="str">
        <f t="shared" si="43"/>
        <v/>
      </c>
      <c r="M75" s="263">
        <v>0.25</v>
      </c>
      <c r="N75" s="277">
        <f t="shared" si="44"/>
        <v>0.02</v>
      </c>
      <c r="O75" s="263">
        <v>0.17</v>
      </c>
      <c r="P75" s="277">
        <f t="shared" si="45"/>
        <v>2.7200000000000002E-2</v>
      </c>
      <c r="Q75" s="263">
        <v>0.17</v>
      </c>
      <c r="R75" s="277">
        <f t="shared" si="46"/>
        <v>4.0800000000000003E-2</v>
      </c>
      <c r="S75" s="263">
        <v>0.17</v>
      </c>
      <c r="T75" s="277">
        <f t="shared" si="47"/>
        <v>4.9300000000000004E-2</v>
      </c>
      <c r="V75" s="414" t="str">
        <f>IFERROR(IF(INDEX('Produtos Selecionados'!$G:$G,MATCH($E75,'Produtos Selecionados'!$E:$E,0))="MFO", "Evitar - ROA baixo", "OK"),"OK")</f>
        <v>OK</v>
      </c>
    </row>
    <row r="76" spans="2:23" s="278" customFormat="1" ht="15">
      <c r="B76" s="261"/>
      <c r="C76" s="261"/>
      <c r="D76" s="261"/>
      <c r="E76" s="267" t="s">
        <v>948</v>
      </c>
      <c r="F76" s="694" t="str">
        <f>IFERROR(INDEX('Produtos Selecionados'!$G:$G,MATCH($E76,'Produtos Selecionados'!$E:$E,0)),"-")</f>
        <v>-</v>
      </c>
      <c r="G76" s="694" t="str">
        <f>IFERROR(INDEX('Produtos Selecionados'!$H:$H,MATCH($E76,'Produtos Selecionados'!$E:$E,0)),"-")</f>
        <v>Sim</v>
      </c>
      <c r="H76" s="694">
        <f>IFERROR(INDEX('Produtos Selecionados'!$O:$O,MATCH($E76,'Produtos Selecionados'!$E:$E,0)),"-")</f>
        <v>4.7499999999999999E-3</v>
      </c>
      <c r="I76" s="695" t="str">
        <f>IFERROR(INDEX('Produtos Selecionados'!$L:$L,MATCH($E76,'Produtos Selecionados'!$E:$E,0)),"-")</f>
        <v>BRL</v>
      </c>
      <c r="J76" s="695">
        <f>IFERROR(INDEX('Produtos Selecionados'!$M:$M,MATCH($E76,'Produtos Selecionados'!$E:$E,0)),"-")</f>
        <v>31</v>
      </c>
      <c r="K76" s="263"/>
      <c r="L76" s="277" t="str">
        <f t="shared" si="43"/>
        <v/>
      </c>
      <c r="M76" s="263"/>
      <c r="N76" s="277" t="str">
        <f t="shared" si="44"/>
        <v/>
      </c>
      <c r="O76" s="263">
        <v>0.16</v>
      </c>
      <c r="P76" s="277">
        <f t="shared" si="45"/>
        <v>2.5600000000000001E-2</v>
      </c>
      <c r="Q76" s="263">
        <v>0.16</v>
      </c>
      <c r="R76" s="277">
        <f t="shared" si="46"/>
        <v>3.8399999999999997E-2</v>
      </c>
      <c r="S76" s="263">
        <v>0.16</v>
      </c>
      <c r="T76" s="277">
        <f t="shared" si="47"/>
        <v>4.6399999999999997E-2</v>
      </c>
      <c r="V76" s="414" t="str">
        <f>IFERROR(IF(INDEX('Produtos Selecionados'!$G:$G,MATCH($E76,'Produtos Selecionados'!$E:$E,0))="MFO", "Evitar - ROA baixo", "OK"),"OK")</f>
        <v>OK</v>
      </c>
    </row>
    <row r="77" spans="2:23" s="278" customFormat="1" ht="15">
      <c r="B77" s="261"/>
      <c r="C77" s="261"/>
      <c r="D77" s="261"/>
      <c r="E77" s="267" t="s">
        <v>792</v>
      </c>
      <c r="F77" s="694" t="str">
        <f>IFERROR(INDEX('Produtos Selecionados'!$G:$G,MATCH($E77,'Produtos Selecionados'!$E:$E,0)),"-")</f>
        <v>-</v>
      </c>
      <c r="G77" s="694" t="str">
        <f>IFERROR(INDEX('Produtos Selecionados'!$H:$H,MATCH($E77,'Produtos Selecionados'!$E:$E,0)),"-")</f>
        <v>Não</v>
      </c>
      <c r="H77" s="694">
        <f>IFERROR(INDEX('Produtos Selecionados'!$O:$O,MATCH($E77,'Produtos Selecionados'!$E:$E,0)),"-")</f>
        <v>5.0672999999999994E-3</v>
      </c>
      <c r="I77" s="695" t="str">
        <f>IFERROR(INDEX('Produtos Selecionados'!$L:$L,MATCH($E77,'Produtos Selecionados'!$E:$E,0)),"-")</f>
        <v>BRL</v>
      </c>
      <c r="J77" s="695">
        <f>IFERROR(INDEX('Produtos Selecionados'!$M:$M,MATCH($E77,'Produtos Selecionados'!$E:$E,0)),"-")</f>
        <v>31</v>
      </c>
      <c r="K77" s="263"/>
      <c r="L77" s="277" t="str">
        <f t="shared" si="43"/>
        <v/>
      </c>
      <c r="M77" s="263"/>
      <c r="N77" s="277" t="str">
        <f t="shared" si="44"/>
        <v/>
      </c>
      <c r="O77" s="263">
        <v>0.16</v>
      </c>
      <c r="P77" s="277">
        <f t="shared" si="45"/>
        <v>2.5600000000000001E-2</v>
      </c>
      <c r="Q77" s="263">
        <v>0.16</v>
      </c>
      <c r="R77" s="277">
        <f t="shared" si="46"/>
        <v>3.8399999999999997E-2</v>
      </c>
      <c r="S77" s="263">
        <v>0.16</v>
      </c>
      <c r="T77" s="277">
        <f t="shared" si="47"/>
        <v>4.6399999999999997E-2</v>
      </c>
      <c r="V77" s="414" t="str">
        <f>IFERROR(IF(INDEX('Produtos Selecionados'!$G:$G,MATCH($E77,'Produtos Selecionados'!$E:$E,0))="MFO", "Evitar - ROA baixo", "OK"),"OK")</f>
        <v>OK</v>
      </c>
    </row>
    <row r="78" spans="2:23" s="278" customFormat="1" ht="15">
      <c r="B78" s="261"/>
      <c r="C78" s="261"/>
      <c r="D78" s="261"/>
      <c r="E78" s="267" t="s">
        <v>1375</v>
      </c>
      <c r="F78" s="694" t="str">
        <f>IFERROR(INDEX('Produtos Selecionados'!$G:$G,MATCH($E78,'Produtos Selecionados'!$E:$E,0)),"-")</f>
        <v>-</v>
      </c>
      <c r="G78" s="694" t="str">
        <f>IFERROR(INDEX('Produtos Selecionados'!$H:$H,MATCH($E78,'Produtos Selecionados'!$E:$E,0)),"-")</f>
        <v>Sim</v>
      </c>
      <c r="H78" s="694">
        <f>IFERROR(INDEX('Produtos Selecionados'!$O:$O,MATCH($E78,'Produtos Selecionados'!$E:$E,0)),"-")</f>
        <v>4.7499999999999999E-3</v>
      </c>
      <c r="I78" s="695" t="str">
        <f>IFERROR(INDEX('Produtos Selecionados'!$L:$L,MATCH($E78,'Produtos Selecionados'!$E:$E,0)),"-")</f>
        <v>BRL</v>
      </c>
      <c r="J78" s="695">
        <f>IFERROR(INDEX('Produtos Selecionados'!$M:$M,MATCH($E78,'Produtos Selecionados'!$E:$E,0)),"-")</f>
        <v>31</v>
      </c>
      <c r="K78" s="263"/>
      <c r="L78" s="277" t="str">
        <f t="shared" si="43"/>
        <v/>
      </c>
      <c r="M78" s="263"/>
      <c r="N78" s="277" t="str">
        <f t="shared" si="44"/>
        <v/>
      </c>
      <c r="O78" s="263"/>
      <c r="P78" s="277" t="str">
        <f t="shared" si="45"/>
        <v/>
      </c>
      <c r="Q78" s="263"/>
      <c r="R78" s="277" t="str">
        <f t="shared" si="46"/>
        <v/>
      </c>
      <c r="S78" s="263"/>
      <c r="T78" s="277" t="str">
        <f t="shared" si="47"/>
        <v/>
      </c>
      <c r="V78" s="414" t="str">
        <f>IFERROR(IF(INDEX('Produtos Selecionados'!$G:$G,MATCH($E78,'Produtos Selecionados'!$E:$E,0))="MFO", "Evitar - ROA baixo", "OK"),"OK")</f>
        <v>OK</v>
      </c>
    </row>
    <row r="79" spans="2:23" s="278" customFormat="1" ht="15">
      <c r="B79" s="261"/>
      <c r="C79" s="261"/>
      <c r="D79" s="261"/>
      <c r="E79" s="267" t="s">
        <v>944</v>
      </c>
      <c r="F79" s="694" t="str">
        <f>IFERROR(INDEX('Produtos Selecionados'!$G:$G,MATCH($E79,'Produtos Selecionados'!$E:$E,0)),"-")</f>
        <v>-</v>
      </c>
      <c r="G79" s="694" t="str">
        <f>IFERROR(INDEX('Produtos Selecionados'!$H:$H,MATCH($E79,'Produtos Selecionados'!$E:$E,0)),"-")</f>
        <v>Sim</v>
      </c>
      <c r="H79" s="694">
        <f>IFERROR(INDEX('Produtos Selecionados'!$O:$O,MATCH($E79,'Produtos Selecionados'!$E:$E,0)),"-")</f>
        <v>3.9500000000000004E-3</v>
      </c>
      <c r="I79" s="695" t="str">
        <f>IFERROR(INDEX('Produtos Selecionados'!$L:$L,MATCH($E79,'Produtos Selecionados'!$E:$E,0)),"-")</f>
        <v>BRL</v>
      </c>
      <c r="J79" s="695">
        <f>IFERROR(INDEX('Produtos Selecionados'!$M:$M,MATCH($E79,'Produtos Selecionados'!$E:$E,0)),"-")</f>
        <v>90</v>
      </c>
      <c r="K79" s="263"/>
      <c r="L79" s="277" t="str">
        <f t="shared" si="43"/>
        <v/>
      </c>
      <c r="M79" s="263"/>
      <c r="N79" s="277" t="str">
        <f t="shared" si="44"/>
        <v/>
      </c>
      <c r="O79" s="263"/>
      <c r="P79" s="277" t="str">
        <f t="shared" si="45"/>
        <v/>
      </c>
      <c r="Q79" s="263"/>
      <c r="R79" s="277" t="str">
        <f t="shared" si="46"/>
        <v/>
      </c>
      <c r="S79" s="263"/>
      <c r="T79" s="277" t="str">
        <f t="shared" si="47"/>
        <v/>
      </c>
      <c r="V79" s="414" t="str">
        <f>IFERROR(IF(INDEX('Produtos Selecionados'!$G:$G,MATCH($E79,'Produtos Selecionados'!$E:$E,0))="MFO", "Evitar - ROA baixo", "OK"),"OK")</f>
        <v>OK</v>
      </c>
    </row>
    <row r="80" spans="2:23" s="278" customFormat="1" ht="15">
      <c r="B80" s="261"/>
      <c r="C80" s="261"/>
      <c r="D80" s="261"/>
      <c r="E80" s="267" t="s">
        <v>44</v>
      </c>
      <c r="F80" s="694" t="str">
        <f>IFERROR(INDEX('Produtos Selecionados'!$G:$G,MATCH($E80,'Produtos Selecionados'!$E:$E,0)),"-")</f>
        <v>-</v>
      </c>
      <c r="G80" s="694" t="str">
        <f>IFERROR(INDEX('Produtos Selecionados'!$H:$H,MATCH($E80,'Produtos Selecionados'!$E:$E,0)),"-")</f>
        <v>Sim</v>
      </c>
      <c r="H80" s="694">
        <f>IFERROR(INDEX('Produtos Selecionados'!$O:$O,MATCH($E80,'Produtos Selecionados'!$E:$E,0)),"-")</f>
        <v>3.9499999999999995E-3</v>
      </c>
      <c r="I80" s="695" t="str">
        <f>IFERROR(INDEX('Produtos Selecionados'!$L:$L,MATCH($E80,'Produtos Selecionados'!$E:$E,0)),"-")</f>
        <v>BRL</v>
      </c>
      <c r="J80" s="695">
        <f>IFERROR(INDEX('Produtos Selecionados'!$M:$M,MATCH($E80,'Produtos Selecionados'!$E:$E,0)),"-")</f>
        <v>30</v>
      </c>
      <c r="K80" s="263"/>
      <c r="L80" s="277" t="str">
        <f t="shared" si="43"/>
        <v/>
      </c>
      <c r="M80" s="263"/>
      <c r="N80" s="277" t="str">
        <f t="shared" si="44"/>
        <v/>
      </c>
      <c r="O80" s="263"/>
      <c r="P80" s="277" t="str">
        <f t="shared" si="45"/>
        <v/>
      </c>
      <c r="Q80" s="263"/>
      <c r="R80" s="277" t="str">
        <f t="shared" si="46"/>
        <v/>
      </c>
      <c r="S80" s="263"/>
      <c r="T80" s="277" t="str">
        <f t="shared" si="47"/>
        <v/>
      </c>
      <c r="V80" s="414" t="str">
        <f>IFERROR(IF(INDEX('Produtos Selecionados'!$G:$G,MATCH($E80,'Produtos Selecionados'!$E:$E,0))="MFO", "Evitar - ROA baixo", "OK"),"OK")</f>
        <v>OK</v>
      </c>
    </row>
    <row r="81" spans="2:23" s="181" customFormat="1" ht="8.25" customHeight="1">
      <c r="B81" s="264"/>
      <c r="C81" s="264"/>
      <c r="D81" s="264"/>
      <c r="E81" s="204"/>
      <c r="F81" s="218"/>
      <c r="G81" s="218"/>
      <c r="H81" s="218"/>
      <c r="I81" s="218"/>
      <c r="J81" s="218"/>
      <c r="K81" s="279"/>
      <c r="L81" s="280" t="str">
        <f>IF(K81="","", K81*K$11)</f>
        <v/>
      </c>
      <c r="M81" s="263"/>
      <c r="N81" s="280" t="str">
        <f>IF(M81="","", M81*M$11)</f>
        <v/>
      </c>
      <c r="O81" s="279"/>
      <c r="P81" s="280" t="str">
        <f>IF(O81="","", O81*O$11)</f>
        <v/>
      </c>
      <c r="Q81" s="279"/>
      <c r="R81" s="280" t="str">
        <f>IF(Q81="","", Q81*Q$11)</f>
        <v/>
      </c>
      <c r="S81" s="279"/>
      <c r="T81" s="280" t="str">
        <f>IF(S81="","", S81*S$11)</f>
        <v/>
      </c>
      <c r="U81" s="274"/>
      <c r="V81" s="413"/>
      <c r="W81" s="274"/>
    </row>
    <row r="82" spans="2:23" s="181" customFormat="1" ht="15">
      <c r="B82" s="264"/>
      <c r="C82" s="264" t="s">
        <v>19</v>
      </c>
      <c r="D82" s="264" t="s">
        <v>19</v>
      </c>
      <c r="E82" s="183" t="s">
        <v>912</v>
      </c>
      <c r="F82" s="184"/>
      <c r="G82" s="184"/>
      <c r="H82" s="184"/>
      <c r="I82" s="184"/>
      <c r="J82" s="184"/>
      <c r="K82" s="266">
        <f t="shared" ref="K82:T82" si="48">K84+K89+K95+K99</f>
        <v>0</v>
      </c>
      <c r="L82" s="275">
        <f t="shared" si="48"/>
        <v>0</v>
      </c>
      <c r="M82" s="266">
        <f t="shared" si="48"/>
        <v>0.02</v>
      </c>
      <c r="N82" s="275">
        <f t="shared" si="48"/>
        <v>0.02</v>
      </c>
      <c r="O82" s="266">
        <f t="shared" si="48"/>
        <v>0.04</v>
      </c>
      <c r="P82" s="275">
        <f t="shared" si="48"/>
        <v>0.04</v>
      </c>
      <c r="Q82" s="266">
        <f t="shared" si="48"/>
        <v>0.06</v>
      </c>
      <c r="R82" s="275">
        <f t="shared" si="48"/>
        <v>0.06</v>
      </c>
      <c r="S82" s="266">
        <f t="shared" si="48"/>
        <v>0.06</v>
      </c>
      <c r="T82" s="276">
        <f t="shared" si="48"/>
        <v>0.06</v>
      </c>
      <c r="U82" s="185"/>
      <c r="V82" s="413"/>
      <c r="W82" s="185"/>
    </row>
    <row r="83" spans="2:23" s="181" customFormat="1" ht="3" customHeight="1">
      <c r="B83" s="264"/>
      <c r="C83" s="264"/>
      <c r="D83" s="264"/>
      <c r="F83" s="218"/>
      <c r="G83" s="218"/>
      <c r="H83" s="218"/>
      <c r="I83" s="218"/>
      <c r="J83" s="218"/>
      <c r="K83" s="272"/>
      <c r="L83" s="273"/>
      <c r="M83" s="272"/>
      <c r="N83" s="273"/>
      <c r="O83" s="272"/>
      <c r="P83" s="273"/>
      <c r="Q83" s="272"/>
      <c r="R83" s="273"/>
      <c r="S83" s="272"/>
      <c r="T83" s="273"/>
      <c r="U83" s="185"/>
      <c r="V83" s="413"/>
      <c r="W83" s="185"/>
    </row>
    <row r="84" spans="2:23" s="181" customFormat="1" ht="15">
      <c r="B84" s="264"/>
      <c r="C84" s="264"/>
      <c r="D84" s="264" t="s">
        <v>19</v>
      </c>
      <c r="E84" s="186" t="s">
        <v>906</v>
      </c>
      <c r="F84" s="187"/>
      <c r="G84" s="187"/>
      <c r="H84" s="187"/>
      <c r="I84" s="187"/>
      <c r="J84" s="187"/>
      <c r="K84" s="268">
        <v>0</v>
      </c>
      <c r="L84" s="238">
        <f>SUM(L85:L88)</f>
        <v>0</v>
      </c>
      <c r="M84" s="268">
        <v>0</v>
      </c>
      <c r="N84" s="238">
        <f>SUM(N85:N88)</f>
        <v>0</v>
      </c>
      <c r="O84" s="268">
        <v>0.02</v>
      </c>
      <c r="P84" s="238">
        <f>SUM(P85:P88)</f>
        <v>0.02</v>
      </c>
      <c r="Q84" s="268">
        <v>0.03</v>
      </c>
      <c r="R84" s="238">
        <f>SUM(R85:R88)</f>
        <v>0.03</v>
      </c>
      <c r="S84" s="268">
        <v>0.03</v>
      </c>
      <c r="T84" s="238">
        <f>SUM(T85:T88)</f>
        <v>0.03</v>
      </c>
      <c r="U84" s="185"/>
      <c r="V84" s="413"/>
      <c r="W84" s="185"/>
    </row>
    <row r="85" spans="2:23" s="278" customFormat="1" ht="15">
      <c r="B85" s="261"/>
      <c r="C85" s="261"/>
      <c r="D85" s="261"/>
      <c r="E85" s="267" t="s">
        <v>285</v>
      </c>
      <c r="F85" s="694" t="str">
        <f>IFERROR(INDEX('Produtos Selecionados'!$G:$G,MATCH($E85,'Produtos Selecionados'!$E:$E,0)),"-")</f>
        <v>-</v>
      </c>
      <c r="G85" s="694" t="str">
        <f>IFERROR(INDEX('Produtos Selecionados'!$H:$H,MATCH($E85,'Produtos Selecionados'!$E:$E,0)),"-")</f>
        <v>Sim</v>
      </c>
      <c r="H85" s="694">
        <f>IFERROR(INDEX('Produtos Selecionados'!$O:$O,MATCH($E85,'Produtos Selecionados'!$E:$E,0)),"-")</f>
        <v>4.0000000000000001E-3</v>
      </c>
      <c r="I85" s="695" t="str">
        <f>IFERROR(INDEX('Produtos Selecionados'!$L:$L,MATCH($E85,'Produtos Selecionados'!$E:$E,0)),"-")</f>
        <v>BRL</v>
      </c>
      <c r="J85" s="695">
        <f>IFERROR(INDEX('Produtos Selecionados'!$M:$M,MATCH($E85,'Produtos Selecionados'!$E:$E,0)),"-")</f>
        <v>18</v>
      </c>
      <c r="K85" s="263"/>
      <c r="L85" s="277" t="str">
        <f t="shared" ref="L85:N88" si="49">IF(K85="","", K85*K$84)</f>
        <v/>
      </c>
      <c r="M85" s="263"/>
      <c r="N85" s="277" t="str">
        <f t="shared" si="49"/>
        <v/>
      </c>
      <c r="O85" s="263">
        <v>0.4</v>
      </c>
      <c r="P85" s="277">
        <f>IF(O85="","", O85*O$84)</f>
        <v>8.0000000000000002E-3</v>
      </c>
      <c r="Q85" s="263">
        <v>0.25</v>
      </c>
      <c r="R85" s="277">
        <f>IF(Q85="","", Q85*Q$84)</f>
        <v>7.4999999999999997E-3</v>
      </c>
      <c r="S85" s="263">
        <v>0.25</v>
      </c>
      <c r="T85" s="277">
        <f>IF(S85="","", S85*S$84)</f>
        <v>7.4999999999999997E-3</v>
      </c>
      <c r="V85" s="414" t="str">
        <f>IFERROR(IF(INDEX('Produtos Selecionados'!$G:$G,MATCH($E85,'Produtos Selecionados'!$E:$E,0))="MFO", "Evitar - ROA baixo", "OK"),"OK")</f>
        <v>OK</v>
      </c>
    </row>
    <row r="86" spans="2:23" s="278" customFormat="1" ht="15">
      <c r="B86" s="261"/>
      <c r="C86" s="261"/>
      <c r="D86" s="261"/>
      <c r="E86" s="267" t="s">
        <v>272</v>
      </c>
      <c r="F86" s="694" t="str">
        <f>IFERROR(INDEX('Produtos Selecionados'!$G:$G,MATCH($E86,'Produtos Selecionados'!$E:$E,0)),"-")</f>
        <v>-</v>
      </c>
      <c r="G86" s="694" t="str">
        <f>IFERROR(INDEX('Produtos Selecionados'!$H:$H,MATCH($E86,'Produtos Selecionados'!$E:$E,0)),"-")</f>
        <v>Sim</v>
      </c>
      <c r="H86" s="694">
        <f>IFERROR(INDEX('Produtos Selecionados'!$O:$O,MATCH($E86,'Produtos Selecionados'!$E:$E,0)),"-")</f>
        <v>4.9999999999999992E-3</v>
      </c>
      <c r="I86" s="695" t="str">
        <f>IFERROR(INDEX('Produtos Selecionados'!$L:$L,MATCH($E86,'Produtos Selecionados'!$E:$E,0)),"-")</f>
        <v>BRL</v>
      </c>
      <c r="J86" s="695">
        <f>IFERROR(INDEX('Produtos Selecionados'!$M:$M,MATCH($E86,'Produtos Selecionados'!$E:$E,0)),"-")</f>
        <v>17</v>
      </c>
      <c r="K86" s="263"/>
      <c r="L86" s="277" t="str">
        <f t="shared" si="49"/>
        <v/>
      </c>
      <c r="M86" s="263"/>
      <c r="N86" s="277" t="str">
        <f t="shared" si="49"/>
        <v/>
      </c>
      <c r="O86" s="263">
        <v>0.35</v>
      </c>
      <c r="P86" s="277">
        <f>IF(O86="","", O86*O$84)</f>
        <v>6.9999999999999993E-3</v>
      </c>
      <c r="Q86" s="263">
        <v>0.25</v>
      </c>
      <c r="R86" s="277">
        <f>IF(Q86="","", Q86*Q$84)</f>
        <v>7.4999999999999997E-3</v>
      </c>
      <c r="S86" s="263">
        <v>0.25</v>
      </c>
      <c r="T86" s="277">
        <f>IF(S86="","", S86*S$84)</f>
        <v>7.4999999999999997E-3</v>
      </c>
      <c r="V86" s="414" t="str">
        <f>IFERROR(IF(INDEX('Produtos Selecionados'!$G:$G,MATCH($E86,'Produtos Selecionados'!$E:$E,0))="MFO", "Evitar - ROA baixo", "OK"),"OK")</f>
        <v>OK</v>
      </c>
    </row>
    <row r="87" spans="2:23" s="278" customFormat="1" ht="15">
      <c r="B87" s="261"/>
      <c r="C87" s="261"/>
      <c r="D87" s="261"/>
      <c r="E87" s="267" t="s">
        <v>345</v>
      </c>
      <c r="F87" s="694" t="str">
        <f>IFERROR(INDEX('Produtos Selecionados'!$G:$G,MATCH($E87,'Produtos Selecionados'!$E:$E,0)),"-")</f>
        <v>MFO</v>
      </c>
      <c r="G87" s="694" t="str">
        <f>IFERROR(INDEX('Produtos Selecionados'!$H:$H,MATCH($E87,'Produtos Selecionados'!$E:$E,0)),"-")</f>
        <v>Sim</v>
      </c>
      <c r="H87" s="694">
        <f>IFERROR(INDEX('Produtos Selecionados'!$O:$O,MATCH($E87,'Produtos Selecionados'!$E:$E,0)),"-")</f>
        <v>1.9E-3</v>
      </c>
      <c r="I87" s="695" t="str">
        <f>IFERROR(INDEX('Produtos Selecionados'!$L:$L,MATCH($E87,'Produtos Selecionados'!$E:$E,0)),"-")</f>
        <v>BRL</v>
      </c>
      <c r="J87" s="695">
        <f>IFERROR(INDEX('Produtos Selecionados'!$M:$M,MATCH($E87,'Produtos Selecionados'!$E:$E,0)),"-")</f>
        <v>33</v>
      </c>
      <c r="K87" s="263"/>
      <c r="L87" s="277" t="str">
        <f>IF(K87="","", K87*K$84)</f>
        <v/>
      </c>
      <c r="M87" s="263"/>
      <c r="N87" s="277" t="str">
        <f>IF(M87="","", M87*M$84)</f>
        <v/>
      </c>
      <c r="O87" s="263">
        <v>0.25</v>
      </c>
      <c r="P87" s="277">
        <f>IF(O87="","", O87*O$84)</f>
        <v>5.0000000000000001E-3</v>
      </c>
      <c r="Q87" s="263">
        <v>0.5</v>
      </c>
      <c r="R87" s="277">
        <f>IF(Q87="","", Q87*Q$84)</f>
        <v>1.4999999999999999E-2</v>
      </c>
      <c r="S87" s="263">
        <v>0.5</v>
      </c>
      <c r="T87" s="277">
        <f>IF(S87="","", S87*S$84)</f>
        <v>1.4999999999999999E-2</v>
      </c>
      <c r="V87" s="414" t="str">
        <f>IFERROR(IF(INDEX('Produtos Selecionados'!$G:$G,MATCH($E87,'Produtos Selecionados'!$E:$E,0))="MFO", "Evitar - ROA baixo", "OK"),"OK")</f>
        <v>Evitar - ROA baixo</v>
      </c>
    </row>
    <row r="88" spans="2:23" s="278" customFormat="1" ht="5.25" customHeight="1">
      <c r="B88" s="261"/>
      <c r="C88" s="261"/>
      <c r="D88" s="261"/>
      <c r="E88" s="193"/>
      <c r="F88" s="696" t="str">
        <f>IFERROR(INDEX('Produtos Selecionados'!$M:$M,MATCH(A88,'Produtos Selecionados'!$E:$E,0)),"-")</f>
        <v>-</v>
      </c>
      <c r="G88" s="696" t="str">
        <f>IFERROR(INDEX('Produtos Selecionados'!$M:$M,MATCH(B88,'Produtos Selecionados'!$E:$E,0)),"-")</f>
        <v>-</v>
      </c>
      <c r="H88" s="696" t="str">
        <f>IFERROR(INDEX('Produtos Selecionados'!$M:$M,MATCH(C88,'Produtos Selecionados'!$E:$E,0)),"-")</f>
        <v>-</v>
      </c>
      <c r="I88" s="696" t="str">
        <f>IFERROR(INDEX('Produtos Selecionados'!$M:$M,MATCH(D88,'Produtos Selecionados'!$E:$E,0)),"-")</f>
        <v>-</v>
      </c>
      <c r="J88" s="696" t="str">
        <f>IFERROR(INDEX('Produtos Selecionados'!$M:$M,MATCH(E88,'Produtos Selecionados'!$E:$E,0)),"-")</f>
        <v>-</v>
      </c>
      <c r="K88" s="279"/>
      <c r="L88" s="280" t="str">
        <f t="shared" si="49"/>
        <v/>
      </c>
      <c r="M88" s="279"/>
      <c r="N88" s="280" t="str">
        <f t="shared" si="49"/>
        <v/>
      </c>
      <c r="O88" s="279"/>
      <c r="P88" s="280" t="str">
        <f>IF(O88="","", O88*O$84)</f>
        <v/>
      </c>
      <c r="Q88" s="279"/>
      <c r="R88" s="280" t="str">
        <f>IF(Q88="","", Q88*Q$84)</f>
        <v/>
      </c>
      <c r="S88" s="279"/>
      <c r="T88" s="280" t="str">
        <f>IF(S88="","", S88*S$84)</f>
        <v/>
      </c>
      <c r="V88" s="415"/>
    </row>
    <row r="89" spans="2:23" s="181" customFormat="1" ht="15">
      <c r="B89" s="264"/>
      <c r="C89" s="264"/>
      <c r="D89" s="264" t="s">
        <v>19</v>
      </c>
      <c r="E89" s="186" t="s">
        <v>913</v>
      </c>
      <c r="F89" s="187"/>
      <c r="G89" s="187"/>
      <c r="H89" s="187"/>
      <c r="I89" s="187"/>
      <c r="J89" s="187"/>
      <c r="K89" s="268">
        <v>0</v>
      </c>
      <c r="L89" s="238">
        <f>SUM(L90:L94)</f>
        <v>0</v>
      </c>
      <c r="M89" s="268">
        <v>0.02</v>
      </c>
      <c r="N89" s="238">
        <f>SUM(N90:N94)</f>
        <v>0.02</v>
      </c>
      <c r="O89" s="268">
        <v>0.02</v>
      </c>
      <c r="P89" s="238">
        <f>SUM(P90:P94)</f>
        <v>0.02</v>
      </c>
      <c r="Q89" s="268">
        <v>0.03</v>
      </c>
      <c r="R89" s="238">
        <f>SUM(R90:R94)</f>
        <v>0.03</v>
      </c>
      <c r="S89" s="268">
        <v>0.03</v>
      </c>
      <c r="T89" s="238">
        <f>SUM(T90:T94)</f>
        <v>0.03</v>
      </c>
      <c r="U89" s="185"/>
      <c r="V89" s="413"/>
      <c r="W89" s="185"/>
    </row>
    <row r="90" spans="2:23" s="278" customFormat="1" ht="15">
      <c r="B90" s="261"/>
      <c r="C90" s="261"/>
      <c r="D90" s="261"/>
      <c r="E90" s="267" t="s">
        <v>946</v>
      </c>
      <c r="F90" s="694" t="str">
        <f>IFERROR(INDEX('Produtos Selecionados'!$G:$G,MATCH($E90,'Produtos Selecionados'!$E:$E,0)),"-")</f>
        <v>-</v>
      </c>
      <c r="G90" s="694" t="str">
        <f>IFERROR(INDEX('Produtos Selecionados'!$H:$H,MATCH($E90,'Produtos Selecionados'!$E:$E,0)),"-")</f>
        <v>Sim</v>
      </c>
      <c r="H90" s="694">
        <f>IFERROR(INDEX('Produtos Selecionados'!$O:$O,MATCH($E90,'Produtos Selecionados'!$E:$E,0)),"-")</f>
        <v>4.6249999999999998E-3</v>
      </c>
      <c r="I90" s="695" t="str">
        <f>IFERROR(INDEX('Produtos Selecionados'!$L:$L,MATCH($E90,'Produtos Selecionados'!$E:$E,0)),"-")</f>
        <v>BRL</v>
      </c>
      <c r="J90" s="695">
        <f>IFERROR(INDEX('Produtos Selecionados'!$M:$M,MATCH($E90,'Produtos Selecionados'!$E:$E,0)),"-")</f>
        <v>15</v>
      </c>
      <c r="K90" s="263"/>
      <c r="L90" s="277" t="str">
        <f>IF(K90="","", K90*K$89)</f>
        <v/>
      </c>
      <c r="M90" s="263">
        <v>0.5</v>
      </c>
      <c r="N90" s="277">
        <f>IF(M90="","", M90*M$89)</f>
        <v>0.01</v>
      </c>
      <c r="O90" s="263">
        <v>0.5</v>
      </c>
      <c r="P90" s="277">
        <f>IF(O90="","", O90*O$89)</f>
        <v>0.01</v>
      </c>
      <c r="Q90" s="263">
        <v>0.5</v>
      </c>
      <c r="R90" s="277">
        <f>IF(Q90="","", Q90*Q$89)</f>
        <v>1.4999999999999999E-2</v>
      </c>
      <c r="S90" s="263">
        <v>0.5</v>
      </c>
      <c r="T90" s="277">
        <f>IF(S90="","", S90*S$89)</f>
        <v>1.4999999999999999E-2</v>
      </c>
      <c r="V90" s="414" t="str">
        <f>IFERROR(IF(INDEX('Produtos Selecionados'!$G:$G,MATCH($E90,'Produtos Selecionados'!$E:$E,0))="MFO", "Evitar - ROA baixo", "OK"),"OK")</f>
        <v>OK</v>
      </c>
    </row>
    <row r="91" spans="2:23" s="278" customFormat="1" ht="15">
      <c r="B91" s="261"/>
      <c r="C91" s="261"/>
      <c r="D91" s="261"/>
      <c r="E91" s="267" t="s">
        <v>478</v>
      </c>
      <c r="F91" s="694" t="str">
        <f>IFERROR(INDEX('Produtos Selecionados'!$G:$G,MATCH($E91,'Produtos Selecionados'!$E:$E,0)),"-")</f>
        <v>-</v>
      </c>
      <c r="G91" s="694" t="str">
        <f>IFERROR(INDEX('Produtos Selecionados'!$H:$H,MATCH($E91,'Produtos Selecionados'!$E:$E,0)),"-")</f>
        <v>-</v>
      </c>
      <c r="H91" s="694" t="str">
        <f>IFERROR(INDEX('Produtos Selecionados'!$O:$O,MATCH($E91,'Produtos Selecionados'!$E:$E,0)),"-")</f>
        <v>-</v>
      </c>
      <c r="I91" s="695" t="str">
        <f>IFERROR(INDEX('Produtos Selecionados'!$L:$L,MATCH($E91,'Produtos Selecionados'!$E:$E,0)),"-")</f>
        <v>-</v>
      </c>
      <c r="J91" s="695" t="str">
        <f>IFERROR(INDEX('Produtos Selecionados'!$M:$M,MATCH($E91,'Produtos Selecionados'!$E:$E,0)),"-")</f>
        <v>-</v>
      </c>
      <c r="K91" s="263"/>
      <c r="L91" s="277" t="str">
        <f>IF(K91="","", K91*K$89)</f>
        <v/>
      </c>
      <c r="M91" s="263">
        <v>0.5</v>
      </c>
      <c r="N91" s="277">
        <f>IF(M91="","", M91*M$89)</f>
        <v>0.01</v>
      </c>
      <c r="O91" s="263">
        <v>0.5</v>
      </c>
      <c r="P91" s="277">
        <f>IF(O91="","", O91*O$89)</f>
        <v>0.01</v>
      </c>
      <c r="Q91" s="263">
        <v>0.5</v>
      </c>
      <c r="R91" s="277">
        <f>IF(Q91="","", Q91*Q$89)</f>
        <v>1.4999999999999999E-2</v>
      </c>
      <c r="S91" s="263">
        <v>0.5</v>
      </c>
      <c r="T91" s="277">
        <f>IF(S91="","", S91*S$89)</f>
        <v>1.4999999999999999E-2</v>
      </c>
      <c r="V91" s="414" t="str">
        <f>IFERROR(IF(INDEX('Produtos Selecionados'!$G:$G,MATCH($E91,'Produtos Selecionados'!$E:$E,0))="MFO", "Evitar - ROA baixo", "OK"),"OK")</f>
        <v>OK</v>
      </c>
    </row>
    <row r="92" spans="2:23" s="278" customFormat="1" ht="15">
      <c r="B92" s="261"/>
      <c r="C92" s="261"/>
      <c r="D92" s="261"/>
      <c r="E92" s="267" t="s">
        <v>1533</v>
      </c>
      <c r="F92" s="694" t="str">
        <f>IFERROR(INDEX('Produtos Selecionados'!$G:$G,MATCH($E92,'Produtos Selecionados'!$E:$E,0)),"-")</f>
        <v>-</v>
      </c>
      <c r="G92" s="694" t="str">
        <f>IFERROR(INDEX('Produtos Selecionados'!$H:$H,MATCH($E92,'Produtos Selecionados'!$E:$E,0)),"-")</f>
        <v>-</v>
      </c>
      <c r="H92" s="694" t="str">
        <f>IFERROR(INDEX('Produtos Selecionados'!$O:$O,MATCH($E92,'Produtos Selecionados'!$E:$E,0)),"-")</f>
        <v>-</v>
      </c>
      <c r="I92" s="695" t="str">
        <f>IFERROR(INDEX('Produtos Selecionados'!$L:$L,MATCH($E92,'Produtos Selecionados'!$E:$E,0)),"-")</f>
        <v>-</v>
      </c>
      <c r="J92" s="695" t="str">
        <f>IFERROR(INDEX('Produtos Selecionados'!$M:$M,MATCH($E92,'Produtos Selecionados'!$E:$E,0)),"-")</f>
        <v>-</v>
      </c>
      <c r="K92" s="263"/>
      <c r="L92" s="277" t="str">
        <f t="shared" ref="L92" si="50">IF(K92="","", K92*K$89)</f>
        <v/>
      </c>
      <c r="M92" s="263"/>
      <c r="N92" s="277" t="str">
        <f t="shared" ref="N92" si="51">IF(M92="","", M92*M$89)</f>
        <v/>
      </c>
      <c r="O92" s="263"/>
      <c r="P92" s="277" t="str">
        <f t="shared" ref="P92" si="52">IF(O92="","", O92*O$89)</f>
        <v/>
      </c>
      <c r="Q92" s="263"/>
      <c r="R92" s="277" t="str">
        <f t="shared" ref="R92" si="53">IF(Q92="","", Q92*Q$89)</f>
        <v/>
      </c>
      <c r="S92" s="263"/>
      <c r="T92" s="277" t="str">
        <f t="shared" ref="T92" si="54">IF(S92="","", S92*S$89)</f>
        <v/>
      </c>
      <c r="V92" s="414" t="str">
        <f>IFERROR(IF(INDEX('Produtos Selecionados'!$G:$G,MATCH($E92,'Produtos Selecionados'!$E:$E,0))="MFO", "Evitar - ROA baixo", "OK"),"OK")</f>
        <v>OK</v>
      </c>
    </row>
    <row r="93" spans="2:23" s="278" customFormat="1" ht="15">
      <c r="B93" s="261"/>
      <c r="C93" s="261"/>
      <c r="D93" s="261"/>
      <c r="E93" s="267" t="s">
        <v>376</v>
      </c>
      <c r="F93" s="694" t="str">
        <f>IFERROR(INDEX('Produtos Selecionados'!$G:$G,MATCH($E93,'Produtos Selecionados'!$E:$E,0)),"-")</f>
        <v>-</v>
      </c>
      <c r="G93" s="694" t="str">
        <f>IFERROR(INDEX('Produtos Selecionados'!$H:$H,MATCH($E93,'Produtos Selecionados'!$E:$E,0)),"-")</f>
        <v>-</v>
      </c>
      <c r="H93" s="694" t="str">
        <f>IFERROR(INDEX('Produtos Selecionados'!$O:$O,MATCH($E93,'Produtos Selecionados'!$E:$E,0)),"-")</f>
        <v>-</v>
      </c>
      <c r="I93" s="695" t="str">
        <f>IFERROR(INDEX('Produtos Selecionados'!$L:$L,MATCH($E93,'Produtos Selecionados'!$E:$E,0)),"-")</f>
        <v>-</v>
      </c>
      <c r="J93" s="695" t="str">
        <f>IFERROR(INDEX('Produtos Selecionados'!$M:$M,MATCH($E93,'Produtos Selecionados'!$E:$E,0)),"-")</f>
        <v>-</v>
      </c>
      <c r="K93" s="263"/>
      <c r="L93" s="277" t="str">
        <f>IF(K93="","", K93*K$89)</f>
        <v/>
      </c>
      <c r="M93" s="263"/>
      <c r="N93" s="277" t="str">
        <f t="shared" ref="N93:P94" si="55">IF(M93="","", M93*M$89)</f>
        <v/>
      </c>
      <c r="O93" s="263"/>
      <c r="P93" s="277" t="str">
        <f t="shared" si="55"/>
        <v/>
      </c>
      <c r="Q93" s="263"/>
      <c r="R93" s="277" t="str">
        <f>IF(Q93="","", Q93*Q$89)</f>
        <v/>
      </c>
      <c r="S93" s="263"/>
      <c r="T93" s="277" t="str">
        <f>IF(S93="","", S93*S$89)</f>
        <v/>
      </c>
      <c r="V93" s="414" t="str">
        <f>IFERROR(IF(INDEX('Produtos Selecionados'!$G:$G,MATCH($E93,'Produtos Selecionados'!$E:$E,0))="MFO", "Evitar - ROA baixo", "OK"),"OK")</f>
        <v>OK</v>
      </c>
    </row>
    <row r="94" spans="2:23" s="278" customFormat="1" ht="5.25" customHeight="1">
      <c r="B94" s="261"/>
      <c r="C94" s="261"/>
      <c r="D94" s="261"/>
      <c r="E94" s="193"/>
      <c r="F94" s="696" t="str">
        <f>IFERROR(INDEX('Produtos Selecionados'!$M:$M,MATCH(A94,'Produtos Selecionados'!$E:$E,0)),"-")</f>
        <v>-</v>
      </c>
      <c r="G94" s="696" t="str">
        <f>IFERROR(INDEX('Produtos Selecionados'!$M:$M,MATCH(B94,'Produtos Selecionados'!$E:$E,0)),"-")</f>
        <v>-</v>
      </c>
      <c r="H94" s="696" t="str">
        <f>IFERROR(INDEX('Produtos Selecionados'!$M:$M,MATCH(C94,'Produtos Selecionados'!$E:$E,0)),"-")</f>
        <v>-</v>
      </c>
      <c r="I94" s="696" t="str">
        <f>IFERROR(INDEX('Produtos Selecionados'!$M:$M,MATCH(D94,'Produtos Selecionados'!$E:$E,0)),"-")</f>
        <v>-</v>
      </c>
      <c r="J94" s="696" t="str">
        <f>IFERROR(INDEX('Produtos Selecionados'!$M:$M,MATCH(E94,'Produtos Selecionados'!$E:$E,0)),"-")</f>
        <v>-</v>
      </c>
      <c r="K94" s="279"/>
      <c r="L94" s="280" t="str">
        <f>IF(K94="","", K94*K$89)</f>
        <v/>
      </c>
      <c r="M94" s="279"/>
      <c r="N94" s="280" t="str">
        <f t="shared" si="55"/>
        <v/>
      </c>
      <c r="O94" s="279"/>
      <c r="P94" s="280" t="str">
        <f t="shared" si="55"/>
        <v/>
      </c>
      <c r="Q94" s="279"/>
      <c r="R94" s="280" t="str">
        <f>IF(Q94="","", Q94*Q$89)</f>
        <v/>
      </c>
      <c r="S94" s="279"/>
      <c r="T94" s="280" t="str">
        <f>IF(S94="","", S94*S$89)</f>
        <v/>
      </c>
      <c r="V94" s="415"/>
    </row>
    <row r="95" spans="2:23" s="181" customFormat="1" ht="15">
      <c r="B95" s="264"/>
      <c r="C95" s="264"/>
      <c r="D95" s="264" t="s">
        <v>19</v>
      </c>
      <c r="E95" s="186" t="s">
        <v>915</v>
      </c>
      <c r="F95" s="187"/>
      <c r="G95" s="187"/>
      <c r="H95" s="187"/>
      <c r="I95" s="187"/>
      <c r="J95" s="187"/>
      <c r="K95" s="268">
        <v>0</v>
      </c>
      <c r="L95" s="238">
        <f>SUM(L96:L98)</f>
        <v>0</v>
      </c>
      <c r="M95" s="268">
        <v>0</v>
      </c>
      <c r="N95" s="238">
        <f>SUM(N96:N98)</f>
        <v>0</v>
      </c>
      <c r="O95" s="268">
        <v>0</v>
      </c>
      <c r="P95" s="238">
        <f>SUM(P96:P98)</f>
        <v>0</v>
      </c>
      <c r="Q95" s="268">
        <v>0</v>
      </c>
      <c r="R95" s="238">
        <f>SUM(R96:R98)</f>
        <v>0</v>
      </c>
      <c r="S95" s="268">
        <v>0</v>
      </c>
      <c r="T95" s="238">
        <f>SUM(T96:T98)</f>
        <v>0</v>
      </c>
      <c r="U95" s="185"/>
      <c r="V95" s="413"/>
      <c r="W95" s="185"/>
    </row>
    <row r="96" spans="2:23" s="278" customFormat="1" ht="15">
      <c r="B96" s="261"/>
      <c r="C96" s="261"/>
      <c r="D96" s="261"/>
      <c r="E96" s="267"/>
      <c r="F96" s="694" t="str">
        <f>IFERROR(INDEX('Produtos Selecionados'!$G:$G,MATCH($E96,'Produtos Selecionados'!$E:$E,0)),"-")</f>
        <v>-</v>
      </c>
      <c r="G96" s="694" t="str">
        <f>IFERROR(INDEX('Produtos Selecionados'!$H:$H,MATCH($E96,'Produtos Selecionados'!$E:$E,0)),"-")</f>
        <v>-</v>
      </c>
      <c r="H96" s="694" t="str">
        <f>IFERROR(INDEX('Produtos Selecionados'!$O:$O,MATCH($E96,'Produtos Selecionados'!$E:$E,0)),"-")</f>
        <v>-</v>
      </c>
      <c r="I96" s="695" t="str">
        <f>IFERROR(INDEX('Produtos Selecionados'!$L:$L,MATCH($E96,'Produtos Selecionados'!$E:$E,0)),"-")</f>
        <v>-</v>
      </c>
      <c r="J96" s="695" t="str">
        <f>IFERROR(INDEX('Produtos Selecionados'!$M:$M,MATCH($E96,'Produtos Selecionados'!$E:$E,0)),"-")</f>
        <v>-</v>
      </c>
      <c r="K96" s="263"/>
      <c r="L96" s="277" t="str">
        <f>IF(K96="","", K96*K$95)</f>
        <v/>
      </c>
      <c r="M96" s="263"/>
      <c r="N96" s="277" t="str">
        <f>IF(M96="","", M96*M$95)</f>
        <v/>
      </c>
      <c r="O96" s="263"/>
      <c r="P96" s="277" t="str">
        <f>IF(O96="","", O96*O$95)</f>
        <v/>
      </c>
      <c r="Q96" s="263"/>
      <c r="R96" s="277" t="str">
        <f>IF(Q96="","", Q96*Q$95)</f>
        <v/>
      </c>
      <c r="S96" s="263"/>
      <c r="T96" s="277" t="str">
        <f>IF(S96="","", S96*S$95)</f>
        <v/>
      </c>
      <c r="V96" s="414" t="str">
        <f>IFERROR(IF(INDEX('Produtos Selecionados'!$G:$G,MATCH($E96,'Produtos Selecionados'!$E:$E,0))="MFO", "Evitar - ROA baixo", "OK"),"OK")</f>
        <v>OK</v>
      </c>
    </row>
    <row r="97" spans="2:23" s="278" customFormat="1" ht="15">
      <c r="B97" s="261"/>
      <c r="C97" s="261"/>
      <c r="D97" s="261"/>
      <c r="E97" s="267"/>
      <c r="F97" s="694" t="str">
        <f>IFERROR(INDEX('Produtos Selecionados'!$G:$G,MATCH($E97,'Produtos Selecionados'!$E:$E,0)),"-")</f>
        <v>-</v>
      </c>
      <c r="G97" s="694" t="str">
        <f>IFERROR(INDEX('Produtos Selecionados'!$H:$H,MATCH($E97,'Produtos Selecionados'!$E:$E,0)),"-")</f>
        <v>-</v>
      </c>
      <c r="H97" s="694" t="str">
        <f>IFERROR(INDEX('Produtos Selecionados'!$O:$O,MATCH($E97,'Produtos Selecionados'!$E:$E,0)),"-")</f>
        <v>-</v>
      </c>
      <c r="I97" s="695" t="str">
        <f>IFERROR(INDEX('Produtos Selecionados'!$L:$L,MATCH($E97,'Produtos Selecionados'!$E:$E,0)),"-")</f>
        <v>-</v>
      </c>
      <c r="J97" s="695" t="str">
        <f>IFERROR(INDEX('Produtos Selecionados'!$M:$M,MATCH($E97,'Produtos Selecionados'!$E:$E,0)),"-")</f>
        <v>-</v>
      </c>
      <c r="K97" s="263"/>
      <c r="L97" s="277" t="str">
        <f t="shared" ref="L97:N98" si="56">IF(K97="","", K97*K$95)</f>
        <v/>
      </c>
      <c r="M97" s="263"/>
      <c r="N97" s="277" t="str">
        <f t="shared" si="56"/>
        <v/>
      </c>
      <c r="O97" s="263"/>
      <c r="P97" s="277" t="str">
        <f>IF(O97="","", O97*O$95)</f>
        <v/>
      </c>
      <c r="Q97" s="263"/>
      <c r="R97" s="277" t="str">
        <f>IF(Q97="","", Q97*Q$95)</f>
        <v/>
      </c>
      <c r="S97" s="263"/>
      <c r="T97" s="277" t="str">
        <f>IF(S97="","", S97*S$95)</f>
        <v/>
      </c>
      <c r="V97" s="414" t="str">
        <f>IFERROR(IF(INDEX('Produtos Selecionados'!$G:$G,MATCH($E97,'Produtos Selecionados'!$E:$E,0))="MFO", "Evitar - ROA baixo", "OK"),"OK")</f>
        <v>OK</v>
      </c>
    </row>
    <row r="98" spans="2:23" s="278" customFormat="1" ht="5.25" customHeight="1">
      <c r="B98" s="261"/>
      <c r="C98" s="261"/>
      <c r="D98" s="261"/>
      <c r="E98" s="193"/>
      <c r="F98" s="696" t="str">
        <f>IFERROR(INDEX('Produtos Selecionados'!$M:$M,MATCH(A98,'Produtos Selecionados'!$E:$E,0)),"-")</f>
        <v>-</v>
      </c>
      <c r="G98" s="696" t="str">
        <f>IFERROR(INDEX('Produtos Selecionados'!$M:$M,MATCH(B98,'Produtos Selecionados'!$E:$E,0)),"-")</f>
        <v>-</v>
      </c>
      <c r="H98" s="696" t="str">
        <f>IFERROR(INDEX('Produtos Selecionados'!$M:$M,MATCH(C98,'Produtos Selecionados'!$E:$E,0)),"-")</f>
        <v>-</v>
      </c>
      <c r="I98" s="696" t="str">
        <f>IFERROR(INDEX('Produtos Selecionados'!$M:$M,MATCH(D98,'Produtos Selecionados'!$E:$E,0)),"-")</f>
        <v>-</v>
      </c>
      <c r="J98" s="696" t="str">
        <f>IFERROR(INDEX('Produtos Selecionados'!$M:$M,MATCH(E98,'Produtos Selecionados'!$E:$E,0)),"-")</f>
        <v>-</v>
      </c>
      <c r="K98" s="279"/>
      <c r="L98" s="280" t="str">
        <f t="shared" si="56"/>
        <v/>
      </c>
      <c r="M98" s="279"/>
      <c r="N98" s="280" t="str">
        <f t="shared" si="56"/>
        <v/>
      </c>
      <c r="O98" s="279"/>
      <c r="P98" s="280" t="str">
        <f>IF(O98="","", O98*O$95)</f>
        <v/>
      </c>
      <c r="Q98" s="279"/>
      <c r="R98" s="280" t="str">
        <f>IF(Q98="","", Q98*Q$95)</f>
        <v/>
      </c>
      <c r="S98" s="279"/>
      <c r="T98" s="280" t="str">
        <f>IF(S98="","", S98*S$95)</f>
        <v/>
      </c>
      <c r="V98" s="415"/>
    </row>
    <row r="99" spans="2:23" s="181" customFormat="1" ht="15">
      <c r="B99" s="264"/>
      <c r="C99" s="264"/>
      <c r="D99" s="264" t="s">
        <v>19</v>
      </c>
      <c r="E99" s="186" t="s">
        <v>914</v>
      </c>
      <c r="F99" s="187"/>
      <c r="G99" s="187"/>
      <c r="H99" s="187"/>
      <c r="I99" s="187"/>
      <c r="J99" s="187"/>
      <c r="K99" s="268">
        <v>0</v>
      </c>
      <c r="L99" s="238">
        <f>SUM(L100:L102)</f>
        <v>0</v>
      </c>
      <c r="M99" s="268">
        <v>0</v>
      </c>
      <c r="N99" s="238">
        <f>SUM(N100:N102)</f>
        <v>0</v>
      </c>
      <c r="O99" s="268">
        <v>0</v>
      </c>
      <c r="P99" s="238">
        <f>SUM(P100:P102)</f>
        <v>0</v>
      </c>
      <c r="Q99" s="268">
        <v>0</v>
      </c>
      <c r="R99" s="238">
        <f>SUM(R100:R102)</f>
        <v>0</v>
      </c>
      <c r="S99" s="268">
        <v>0</v>
      </c>
      <c r="T99" s="238">
        <f>SUM(T100:T102)</f>
        <v>0</v>
      </c>
      <c r="U99" s="185"/>
      <c r="V99" s="413"/>
      <c r="W99" s="185"/>
    </row>
    <row r="100" spans="2:23" s="278" customFormat="1" ht="15">
      <c r="B100" s="261"/>
      <c r="C100" s="261"/>
      <c r="D100" s="261"/>
      <c r="E100" s="267" t="s">
        <v>106</v>
      </c>
      <c r="F100" s="694" t="str">
        <f>IFERROR(INDEX('Produtos Selecionados'!$G:$G,MATCH($E100,'Produtos Selecionados'!$E:$E,0)),"-")</f>
        <v>-</v>
      </c>
      <c r="G100" s="694" t="str">
        <f>IFERROR(INDEX('Produtos Selecionados'!$H:$H,MATCH($E100,'Produtos Selecionados'!$E:$E,0)),"-")</f>
        <v>Sim</v>
      </c>
      <c r="H100" s="694">
        <f>IFERROR(INDEX('Produtos Selecionados'!$O:$O,MATCH($E100,'Produtos Selecionados'!$E:$E,0)),"-")</f>
        <v>3.7999999999999996E-3</v>
      </c>
      <c r="I100" s="695" t="str">
        <f>IFERROR(INDEX('Produtos Selecionados'!$L:$L,MATCH($E100,'Produtos Selecionados'!$E:$E,0)),"-")</f>
        <v>BRL</v>
      </c>
      <c r="J100" s="695">
        <f>IFERROR(INDEX('Produtos Selecionados'!$M:$M,MATCH($E100,'Produtos Selecionados'!$E:$E,0)),"-")</f>
        <v>18</v>
      </c>
      <c r="K100" s="263"/>
      <c r="L100" s="277" t="str">
        <f>IF(K100="","", K100*K$99)</f>
        <v/>
      </c>
      <c r="M100" s="263"/>
      <c r="N100" s="277" t="str">
        <f>IF(M100="","", M100*M$99)</f>
        <v/>
      </c>
      <c r="O100" s="263"/>
      <c r="P100" s="277" t="str">
        <f>IF(O100="","", O100*O$99)</f>
        <v/>
      </c>
      <c r="Q100" s="263"/>
      <c r="R100" s="277" t="str">
        <f>IF(Q100="","", Q100*Q$99)</f>
        <v/>
      </c>
      <c r="S100" s="263"/>
      <c r="T100" s="277" t="str">
        <f>IF(S100="","", S100*S$99)</f>
        <v/>
      </c>
      <c r="V100" s="414" t="str">
        <f>IFERROR(IF(INDEX('Produtos Selecionados'!$G:$G,MATCH($E100,'Produtos Selecionados'!$E:$E,0))="MFO", "Evitar - ROA baixo", "OK"),"OK")</f>
        <v>OK</v>
      </c>
    </row>
    <row r="101" spans="2:23" s="278" customFormat="1" ht="15">
      <c r="B101" s="261"/>
      <c r="C101" s="261"/>
      <c r="D101" s="261"/>
      <c r="E101" s="267"/>
      <c r="F101" s="694" t="str">
        <f>IFERROR(INDEX('Produtos Selecionados'!$G:$G,MATCH($E101,'Produtos Selecionados'!$E:$E,0)),"-")</f>
        <v>-</v>
      </c>
      <c r="G101" s="694" t="str">
        <f>IFERROR(INDEX('Produtos Selecionados'!$H:$H,MATCH($E101,'Produtos Selecionados'!$E:$E,0)),"-")</f>
        <v>-</v>
      </c>
      <c r="H101" s="694" t="str">
        <f>IFERROR(INDEX('Produtos Selecionados'!$O:$O,MATCH($E101,'Produtos Selecionados'!$E:$E,0)),"-")</f>
        <v>-</v>
      </c>
      <c r="I101" s="695" t="str">
        <f>IFERROR(INDEX('Produtos Selecionados'!$L:$L,MATCH($E101,'Produtos Selecionados'!$E:$E,0)),"-")</f>
        <v>-</v>
      </c>
      <c r="J101" s="695" t="str">
        <f>IFERROR(INDEX('Produtos Selecionados'!$M:$M,MATCH($E101,'Produtos Selecionados'!$E:$E,0)),"-")</f>
        <v>-</v>
      </c>
      <c r="K101" s="263"/>
      <c r="L101" s="277" t="str">
        <f>IF(K101="","", K101*K$99)</f>
        <v/>
      </c>
      <c r="M101" s="263"/>
      <c r="N101" s="277" t="str">
        <f>IF(M101="","", M101*M$99)</f>
        <v/>
      </c>
      <c r="O101" s="263"/>
      <c r="P101" s="277" t="str">
        <f>IF(O101="","", O101*O$99)</f>
        <v/>
      </c>
      <c r="Q101" s="263"/>
      <c r="R101" s="277" t="str">
        <f>IF(Q101="","", Q101*Q$99)</f>
        <v/>
      </c>
      <c r="S101" s="263"/>
      <c r="T101" s="277" t="str">
        <f>IF(S101="","", S101*S$99)</f>
        <v/>
      </c>
      <c r="V101" s="414" t="str">
        <f>IFERROR(IF(INDEX('Produtos Selecionados'!$G:$G,MATCH($E101,'Produtos Selecionados'!$E:$E,0))="MFO", "Evitar - ROA baixo", "OK"),"OK")</f>
        <v>OK</v>
      </c>
    </row>
    <row r="102" spans="2:23" s="181" customFormat="1" ht="9" customHeight="1">
      <c r="B102" s="264"/>
      <c r="C102" s="264"/>
      <c r="D102" s="264"/>
      <c r="E102" s="204"/>
      <c r="F102" s="218"/>
      <c r="G102" s="218"/>
      <c r="H102" s="218"/>
      <c r="I102" s="218"/>
      <c r="J102" s="218"/>
      <c r="K102" s="279"/>
      <c r="L102" s="280" t="str">
        <f>IF(K102="","", K102*K$11)</f>
        <v/>
      </c>
      <c r="M102" s="322"/>
      <c r="N102" s="280" t="str">
        <f>IF(M102="","", M102*M$11)</f>
        <v/>
      </c>
      <c r="O102" s="279"/>
      <c r="P102" s="280" t="str">
        <f>IF(O102="","", O102*O$11)</f>
        <v/>
      </c>
      <c r="Q102" s="279"/>
      <c r="R102" s="280" t="str">
        <f>IF(Q102="","", Q102*Q$11)</f>
        <v/>
      </c>
      <c r="S102" s="279"/>
      <c r="T102" s="280" t="str">
        <f>IF(S102="","", S102*S$11)</f>
        <v/>
      </c>
      <c r="U102" s="274"/>
      <c r="V102" s="413"/>
      <c r="W102" s="274"/>
    </row>
    <row r="103" spans="2:23" s="142" customFormat="1" ht="15.75">
      <c r="B103" s="317"/>
      <c r="C103" s="317"/>
      <c r="D103" s="264" t="s">
        <v>1751</v>
      </c>
      <c r="E103" s="383" t="s">
        <v>27</v>
      </c>
      <c r="F103" s="693"/>
      <c r="G103" s="693"/>
      <c r="H103" s="693"/>
      <c r="I103" s="693"/>
      <c r="J103" s="693"/>
      <c r="K103" s="312">
        <f ca="1">OFFSET('Asset Allocation'!$B$9, MATCH($E103,OFFSET('Asset Allocation'!$B$9,,,COUNTA('Asset Allocation'!$B:$B)-COUNTA('Asset Allocation'!$B$1:$B$9)),0)-1, MATCH(K$5,'Asset Allocation'!$D$5:$M$5,0)+2)</f>
        <v>0</v>
      </c>
      <c r="L103" s="318">
        <f>L105+L134</f>
        <v>0</v>
      </c>
      <c r="M103" s="312">
        <f ca="1">OFFSET('Asset Allocation'!$B$9, MATCH($E103,OFFSET('Asset Allocation'!$B$9,,,COUNTA('Asset Allocation'!$B:$B)-COUNTA('Asset Allocation'!$B$1:$B$9)),0)-1, MATCH(M$5,'Asset Allocation'!$D$5:$M$5,0)+2)</f>
        <v>0.04</v>
      </c>
      <c r="N103" s="318">
        <f ca="1">N105+N134</f>
        <v>0.04</v>
      </c>
      <c r="O103" s="312">
        <f ca="1">OFFSET('Asset Allocation'!$B$9, MATCH($E103,OFFSET('Asset Allocation'!$B$9,,,COUNTA('Asset Allocation'!$B:$B)-COUNTA('Asset Allocation'!$B$1:$B$9)),0)-1, MATCH(O$5,'Asset Allocation'!$D$5:$M$5,0)+2)</f>
        <v>8.5000000000000006E-2</v>
      </c>
      <c r="P103" s="318">
        <f ca="1">P105+P134</f>
        <v>8.5000000000000006E-2</v>
      </c>
      <c r="Q103" s="312">
        <f ca="1">OFFSET('Asset Allocation'!$B$9, MATCH($E103,OFFSET('Asset Allocation'!$B$9,,,COUNTA('Asset Allocation'!$B:$B)-COUNTA('Asset Allocation'!$B$1:$B$9)),0)-1, MATCH(Q$5,'Asset Allocation'!$D$5:$M$5,0)+2)</f>
        <v>0.18</v>
      </c>
      <c r="R103" s="318">
        <f ca="1">R105+R134</f>
        <v>0.18</v>
      </c>
      <c r="S103" s="312">
        <f ca="1">OFFSET('Asset Allocation'!$B$9, MATCH($E103,OFFSET('Asset Allocation'!$B$9,,,COUNTA('Asset Allocation'!$B:$B)-COUNTA('Asset Allocation'!$B$1:$B$9)),0)-1, MATCH(S$5,'Asset Allocation'!$D$5:$M$5,0)+2)</f>
        <v>0.315</v>
      </c>
      <c r="T103" s="318">
        <f ca="1">T105+T134</f>
        <v>0.315</v>
      </c>
      <c r="U103" s="319"/>
      <c r="V103" s="412"/>
      <c r="W103" s="319"/>
    </row>
    <row r="104" spans="2:23" s="181" customFormat="1" ht="5.25" customHeight="1">
      <c r="B104" s="264"/>
      <c r="C104" s="264"/>
      <c r="D104" s="264"/>
      <c r="F104" s="218"/>
      <c r="G104" s="218"/>
      <c r="H104" s="218"/>
      <c r="I104" s="218"/>
      <c r="J104" s="218"/>
      <c r="K104" s="272"/>
      <c r="L104" s="273"/>
      <c r="M104" s="272"/>
      <c r="N104" s="273"/>
      <c r="O104" s="272"/>
      <c r="P104" s="273"/>
      <c r="Q104" s="272"/>
      <c r="R104" s="273"/>
      <c r="S104" s="272"/>
      <c r="T104" s="273"/>
      <c r="U104" s="274"/>
      <c r="V104" s="413"/>
      <c r="W104" s="274"/>
    </row>
    <row r="105" spans="2:23" s="181" customFormat="1" ht="15">
      <c r="B105" s="264"/>
      <c r="C105" s="264" t="s">
        <v>19</v>
      </c>
      <c r="D105" s="264" t="s">
        <v>19</v>
      </c>
      <c r="E105" s="183" t="s">
        <v>904</v>
      </c>
      <c r="F105" s="184"/>
      <c r="G105" s="184"/>
      <c r="H105" s="184"/>
      <c r="I105" s="184"/>
      <c r="J105" s="184"/>
      <c r="K105" s="266">
        <f ca="1">OFFSET('Asset Allocation'!$B$9, MATCH($E105,OFFSET('Asset Allocation'!$B$9,,,COUNTA('Asset Allocation'!$B:$B)-COUNTA('Asset Allocation'!$B$1:$B$9)),0)-1, MATCH(K$5,'Asset Allocation'!$D$5:$M$5,0)+2)</f>
        <v>0</v>
      </c>
      <c r="L105" s="275">
        <f>L107+L120+L130</f>
        <v>0</v>
      </c>
      <c r="M105" s="266">
        <f ca="1">OFFSET('Asset Allocation'!$B$9, MATCH($E105,OFFSET('Asset Allocation'!$B$9,,,COUNTA('Asset Allocation'!$B:$B)-COUNTA('Asset Allocation'!$B$1:$B$9)),0)-1, MATCH(M$5,'Asset Allocation'!$D$5:$M$5,0)+2)</f>
        <v>3.5000000000000003E-2</v>
      </c>
      <c r="N105" s="275">
        <f>N107+N120+N130</f>
        <v>3.5000000000000003E-2</v>
      </c>
      <c r="O105" s="266">
        <f ca="1">OFFSET('Asset Allocation'!$B$9, MATCH($E105,OFFSET('Asset Allocation'!$B$9,,,COUNTA('Asset Allocation'!$B:$B)-COUNTA('Asset Allocation'!$B$1:$B$9)),0)-1, MATCH(O$5,'Asset Allocation'!$D$5:$M$5,0)+2)</f>
        <v>7.0000000000000007E-2</v>
      </c>
      <c r="P105" s="275">
        <f>P107+P120+P130</f>
        <v>7.0000000000000007E-2</v>
      </c>
      <c r="Q105" s="266">
        <f ca="1">OFFSET('Asset Allocation'!$B$9, MATCH($E105,OFFSET('Asset Allocation'!$B$9,,,COUNTA('Asset Allocation'!$B:$B)-COUNTA('Asset Allocation'!$B$1:$B$9)),0)-1, MATCH(Q$5,'Asset Allocation'!$D$5:$M$5,0)+2)</f>
        <v>0.16</v>
      </c>
      <c r="R105" s="275">
        <f>R107+R120+R130</f>
        <v>0.16</v>
      </c>
      <c r="S105" s="266">
        <f ca="1">OFFSET('Asset Allocation'!$B$9, MATCH($E105,OFFSET('Asset Allocation'!$B$9,,,COUNTA('Asset Allocation'!$B:$B)-COUNTA('Asset Allocation'!$B$1:$B$9)),0)-1, MATCH(S$5,'Asset Allocation'!$D$5:$M$5,0)+2)</f>
        <v>0.27</v>
      </c>
      <c r="T105" s="276">
        <f>T107+T120+T130</f>
        <v>0.27</v>
      </c>
      <c r="U105" s="185"/>
      <c r="V105" s="413"/>
      <c r="W105" s="185"/>
    </row>
    <row r="106" spans="2:23" s="181" customFormat="1" ht="3" customHeight="1">
      <c r="B106" s="264"/>
      <c r="C106" s="264"/>
      <c r="D106" s="264"/>
      <c r="F106" s="218"/>
      <c r="G106" s="218"/>
      <c r="H106" s="218"/>
      <c r="I106" s="218"/>
      <c r="J106" s="218"/>
      <c r="K106" s="272"/>
      <c r="L106" s="273"/>
      <c r="M106" s="272"/>
      <c r="N106" s="273"/>
      <c r="O106" s="272"/>
      <c r="P106" s="273"/>
      <c r="Q106" s="272"/>
      <c r="R106" s="273"/>
      <c r="S106" s="272"/>
      <c r="T106" s="273"/>
      <c r="U106" s="185"/>
      <c r="V106" s="413"/>
      <c r="W106" s="185"/>
    </row>
    <row r="107" spans="2:23" s="181" customFormat="1" ht="15">
      <c r="B107" s="264"/>
      <c r="C107" s="264"/>
      <c r="D107" s="264" t="s">
        <v>19</v>
      </c>
      <c r="E107" s="186" t="s">
        <v>903</v>
      </c>
      <c r="F107" s="187"/>
      <c r="G107" s="187"/>
      <c r="H107" s="187"/>
      <c r="I107" s="187"/>
      <c r="J107" s="187"/>
      <c r="K107" s="268">
        <v>0</v>
      </c>
      <c r="L107" s="238">
        <f>SUM(L108:L119)</f>
        <v>0</v>
      </c>
      <c r="M107" s="268">
        <v>0.01</v>
      </c>
      <c r="N107" s="238">
        <f>SUM(N108:N119)</f>
        <v>0.01</v>
      </c>
      <c r="O107" s="268">
        <v>3.5000000000000003E-2</v>
      </c>
      <c r="P107" s="238">
        <f>SUM(P108:P119)</f>
        <v>3.5000000000000003E-2</v>
      </c>
      <c r="Q107" s="268">
        <v>0.09</v>
      </c>
      <c r="R107" s="238">
        <f>SUM(R108:R119)</f>
        <v>0.09</v>
      </c>
      <c r="S107" s="268">
        <v>0.15</v>
      </c>
      <c r="T107" s="238">
        <f>SUM(T108:T119)</f>
        <v>0.15</v>
      </c>
      <c r="U107" s="185"/>
      <c r="V107" s="413"/>
      <c r="W107" s="185"/>
    </row>
    <row r="108" spans="2:23" s="278" customFormat="1" ht="15">
      <c r="B108" s="261"/>
      <c r="C108" s="261"/>
      <c r="D108" s="261"/>
      <c r="E108" s="267" t="s">
        <v>1830</v>
      </c>
      <c r="F108" s="694">
        <f>IFERROR(INDEX('Produtos Selecionados'!$G:$G,MATCH($E108,'Produtos Selecionados'!$E:$E,0)),"-")</f>
        <v>0</v>
      </c>
      <c r="G108" s="694" t="str">
        <f>IFERROR(INDEX('Produtos Selecionados'!$H:$H,MATCH($E108,'Produtos Selecionados'!$E:$E,0)),"-")</f>
        <v>-</v>
      </c>
      <c r="H108" s="694">
        <f>IFERROR(INDEX('Produtos Selecionados'!$O:$O,MATCH($E108,'Produtos Selecionados'!$E:$E,0)),"-")</f>
        <v>5.0000000000000001E-3</v>
      </c>
      <c r="I108" s="695" t="str">
        <f>IFERROR(INDEX('Produtos Selecionados'!$L:$L,MATCH($E108,'Produtos Selecionados'!$E:$E,0)),"-")</f>
        <v>BRL</v>
      </c>
      <c r="J108" s="695">
        <f>IFERROR(INDEX('Produtos Selecionados'!$M:$M,MATCH($E108,'Produtos Selecionados'!$E:$E,0)),"-")</f>
        <v>2</v>
      </c>
      <c r="K108" s="263"/>
      <c r="L108" s="277" t="str">
        <f t="shared" ref="L108:L115" si="57">IF(K108="","", K108*K$107)</f>
        <v/>
      </c>
      <c r="M108" s="263"/>
      <c r="N108" s="277" t="str">
        <f t="shared" ref="N108:N115" si="58">IF(M108="","", M108*M$107)</f>
        <v/>
      </c>
      <c r="O108" s="263">
        <v>0.5</v>
      </c>
      <c r="P108" s="277">
        <f t="shared" ref="P108:P115" si="59">IF(O108="","", O108*O$107)</f>
        <v>1.7500000000000002E-2</v>
      </c>
      <c r="Q108" s="263">
        <v>0.4</v>
      </c>
      <c r="R108" s="277">
        <f t="shared" ref="R108:R115" si="60">IF(Q108="","", Q108*Q$107)</f>
        <v>3.5999999999999997E-2</v>
      </c>
      <c r="S108" s="263">
        <v>0.4</v>
      </c>
      <c r="T108" s="277">
        <f t="shared" ref="T108:T115" si="61">IF(S108="","", S108*S$107)</f>
        <v>0.06</v>
      </c>
      <c r="V108" s="414" t="str">
        <f>IFERROR(IF(INDEX('Produtos Selecionados'!$G:$G,MATCH($E108,'Produtos Selecionados'!$E:$E,0))="MFO", "Evitar - ROA baixo", "OK"),"OK")</f>
        <v>OK</v>
      </c>
    </row>
    <row r="109" spans="2:23" s="278" customFormat="1" ht="15">
      <c r="B109" s="261"/>
      <c r="C109" s="261"/>
      <c r="D109" s="261"/>
      <c r="E109" s="267" t="s">
        <v>737</v>
      </c>
      <c r="F109" s="694" t="str">
        <f>IFERROR(INDEX('Produtos Selecionados'!$G:$G,MATCH($E109,'Produtos Selecionados'!$E:$E,0)),"-")</f>
        <v>-</v>
      </c>
      <c r="G109" s="694" t="str">
        <f>IFERROR(INDEX('Produtos Selecionados'!$H:$H,MATCH($E109,'Produtos Selecionados'!$E:$E,0)),"-")</f>
        <v>Sim</v>
      </c>
      <c r="H109" s="694">
        <f>IFERROR(INDEX('Produtos Selecionados'!$O:$O,MATCH($E109,'Produtos Selecionados'!$E:$E,0)),"-")</f>
        <v>5.3340000000000002E-3</v>
      </c>
      <c r="I109" s="695" t="str">
        <f>IFERROR(INDEX('Produtos Selecionados'!$L:$L,MATCH($E109,'Produtos Selecionados'!$E:$E,0)),"-")</f>
        <v>BRL</v>
      </c>
      <c r="J109" s="695">
        <f>IFERROR(INDEX('Produtos Selecionados'!$M:$M,MATCH($E109,'Produtos Selecionados'!$E:$E,0)),"-")</f>
        <v>33</v>
      </c>
      <c r="K109" s="263"/>
      <c r="L109" s="277" t="str">
        <f t="shared" si="57"/>
        <v/>
      </c>
      <c r="M109" s="263">
        <v>1</v>
      </c>
      <c r="N109" s="277">
        <f t="shared" si="58"/>
        <v>0.01</v>
      </c>
      <c r="O109" s="263">
        <v>0.5</v>
      </c>
      <c r="P109" s="277">
        <f t="shared" si="59"/>
        <v>1.7500000000000002E-2</v>
      </c>
      <c r="Q109" s="263">
        <v>0.35</v>
      </c>
      <c r="R109" s="277">
        <f t="shared" si="60"/>
        <v>3.15E-2</v>
      </c>
      <c r="S109" s="263">
        <v>0.35</v>
      </c>
      <c r="T109" s="277">
        <f t="shared" si="61"/>
        <v>5.2499999999999998E-2</v>
      </c>
      <c r="V109" s="414" t="str">
        <f>IFERROR(IF(INDEX('Produtos Selecionados'!$G:$G,MATCH($E109,'Produtos Selecionados'!$E:$E,0))="MFO", "Evitar - ROA baixo", "OK"),"OK")</f>
        <v>OK</v>
      </c>
    </row>
    <row r="110" spans="2:23" s="278" customFormat="1" ht="15">
      <c r="B110" s="261"/>
      <c r="C110" s="261"/>
      <c r="D110" s="261"/>
      <c r="E110" s="267" t="s">
        <v>1577</v>
      </c>
      <c r="F110" s="694" t="str">
        <f>IFERROR(INDEX('Produtos Selecionados'!$G:$G,MATCH($E110,'Produtos Selecionados'!$E:$E,0)),"-")</f>
        <v>-</v>
      </c>
      <c r="G110" s="694" t="str">
        <f>IFERROR(INDEX('Produtos Selecionados'!$H:$H,MATCH($E110,'Produtos Selecionados'!$E:$E,0)),"-")</f>
        <v>Sim</v>
      </c>
      <c r="H110" s="694">
        <f>IFERROR(INDEX('Produtos Selecionados'!$O:$O,MATCH($E110,'Produtos Selecionados'!$E:$E,0)),"-")</f>
        <v>5.3333333333333332E-3</v>
      </c>
      <c r="I110" s="695" t="str">
        <f>IFERROR(INDEX('Produtos Selecionados'!$L:$L,MATCH($E110,'Produtos Selecionados'!$E:$E,0)),"-")</f>
        <v>BRL</v>
      </c>
      <c r="J110" s="695">
        <f>IFERROR(INDEX('Produtos Selecionados'!$M:$M,MATCH($E110,'Produtos Selecionados'!$E:$E,0)),"-")</f>
        <v>32</v>
      </c>
      <c r="K110" s="263"/>
      <c r="L110" s="277" t="str">
        <f t="shared" si="57"/>
        <v/>
      </c>
      <c r="M110" s="263"/>
      <c r="N110" s="277" t="str">
        <f t="shared" si="58"/>
        <v/>
      </c>
      <c r="O110" s="263"/>
      <c r="P110" s="277" t="str">
        <f t="shared" si="59"/>
        <v/>
      </c>
      <c r="Q110" s="263">
        <v>0.25</v>
      </c>
      <c r="R110" s="277">
        <f t="shared" si="60"/>
        <v>2.2499999999999999E-2</v>
      </c>
      <c r="S110" s="263">
        <v>0.25</v>
      </c>
      <c r="T110" s="277">
        <f t="shared" si="61"/>
        <v>3.7499999999999999E-2</v>
      </c>
      <c r="V110" s="414" t="str">
        <f>IFERROR(IF(INDEX('Produtos Selecionados'!$G:$G,MATCH($E110,'Produtos Selecionados'!$E:$E,0))="MFO", "Evitar - ROA baixo", "OK"),"OK")</f>
        <v>OK</v>
      </c>
    </row>
    <row r="111" spans="2:23" s="278" customFormat="1" ht="15">
      <c r="B111" s="261"/>
      <c r="C111" s="261"/>
      <c r="D111" s="261"/>
      <c r="E111" s="267" t="s">
        <v>1497</v>
      </c>
      <c r="F111" s="694" t="str">
        <f>IFERROR(INDEX('Produtos Selecionados'!$G:$G,MATCH($E111,'Produtos Selecionados'!$E:$E,0)),"-")</f>
        <v>-</v>
      </c>
      <c r="G111" s="694" t="str">
        <f>IFERROR(INDEX('Produtos Selecionados'!$H:$H,MATCH($E111,'Produtos Selecionados'!$E:$E,0)),"-")</f>
        <v>Sim</v>
      </c>
      <c r="H111" s="694">
        <f>IFERROR(INDEX('Produtos Selecionados'!$O:$O,MATCH($E111,'Produtos Selecionados'!$E:$E,0)),"-")</f>
        <v>5.3333333333333332E-3</v>
      </c>
      <c r="I111" s="695" t="str">
        <f>IFERROR(INDEX('Produtos Selecionados'!$L:$L,MATCH($E111,'Produtos Selecionados'!$E:$E,0)),"-")</f>
        <v>BRL</v>
      </c>
      <c r="J111" s="695">
        <f>IFERROR(INDEX('Produtos Selecionados'!$M:$M,MATCH($E111,'Produtos Selecionados'!$E:$E,0)),"-")</f>
        <v>29</v>
      </c>
      <c r="K111" s="263"/>
      <c r="L111" s="277" t="str">
        <f t="shared" si="57"/>
        <v/>
      </c>
      <c r="M111" s="263"/>
      <c r="N111" s="277" t="str">
        <f t="shared" si="58"/>
        <v/>
      </c>
      <c r="O111" s="263"/>
      <c r="P111" s="277" t="str">
        <f t="shared" si="59"/>
        <v/>
      </c>
      <c r="Q111" s="263"/>
      <c r="R111" s="277" t="str">
        <f t="shared" si="60"/>
        <v/>
      </c>
      <c r="S111" s="263"/>
      <c r="T111" s="277" t="str">
        <f t="shared" si="61"/>
        <v/>
      </c>
      <c r="V111" s="414" t="str">
        <f>IFERROR(IF(INDEX('Produtos Selecionados'!$G:$G,MATCH($E111,'Produtos Selecionados'!$E:$E,0))="MFO", "Evitar - ROA baixo", "OK"),"OK")</f>
        <v>OK</v>
      </c>
    </row>
    <row r="112" spans="2:23" s="278" customFormat="1" ht="15">
      <c r="B112" s="261"/>
      <c r="C112" s="261"/>
      <c r="D112" s="261"/>
      <c r="E112" s="267" t="s">
        <v>401</v>
      </c>
      <c r="F112" s="694" t="str">
        <f>IFERROR(INDEX('Produtos Selecionados'!$G:$G,MATCH($E112,'Produtos Selecionados'!$E:$E,0)),"-")</f>
        <v>-</v>
      </c>
      <c r="G112" s="694" t="str">
        <f>IFERROR(INDEX('Produtos Selecionados'!$H:$H,MATCH($E112,'Produtos Selecionados'!$E:$E,0)),"-")</f>
        <v>Sim</v>
      </c>
      <c r="H112" s="694">
        <f>IFERROR(INDEX('Produtos Selecionados'!$O:$O,MATCH($E112,'Produtos Selecionados'!$E:$E,0)),"-")</f>
        <v>5.1999999999999998E-3</v>
      </c>
      <c r="I112" s="695" t="str">
        <f>IFERROR(INDEX('Produtos Selecionados'!$L:$L,MATCH($E112,'Produtos Selecionados'!$E:$E,0)),"-")</f>
        <v>BRL</v>
      </c>
      <c r="J112" s="695">
        <f>IFERROR(INDEX('Produtos Selecionados'!$M:$M,MATCH($E112,'Produtos Selecionados'!$E:$E,0)),"-")</f>
        <v>32</v>
      </c>
      <c r="K112" s="263"/>
      <c r="L112" s="277" t="str">
        <f t="shared" si="57"/>
        <v/>
      </c>
      <c r="M112" s="263"/>
      <c r="N112" s="277" t="str">
        <f t="shared" si="58"/>
        <v/>
      </c>
      <c r="O112" s="263"/>
      <c r="P112" s="277" t="str">
        <f t="shared" si="59"/>
        <v/>
      </c>
      <c r="Q112" s="263"/>
      <c r="R112" s="277" t="str">
        <f t="shared" si="60"/>
        <v/>
      </c>
      <c r="S112" s="263"/>
      <c r="T112" s="277" t="str">
        <f t="shared" si="61"/>
        <v/>
      </c>
      <c r="V112" s="414" t="str">
        <f>IFERROR(IF(INDEX('Produtos Selecionados'!$G:$G,MATCH($E112,'Produtos Selecionados'!$E:$E,0))="MFO", "Evitar - ROA baixo", "OK"),"OK")</f>
        <v>OK</v>
      </c>
    </row>
    <row r="113" spans="2:23" s="278" customFormat="1" ht="15">
      <c r="B113" s="261"/>
      <c r="C113" s="261"/>
      <c r="D113" s="261"/>
      <c r="E113" s="267" t="s">
        <v>700</v>
      </c>
      <c r="F113" s="694" t="str">
        <f>IFERROR(INDEX('Produtos Selecionados'!$G:$G,MATCH($E113,'Produtos Selecionados'!$E:$E,0)),"-")</f>
        <v>-</v>
      </c>
      <c r="G113" s="694" t="str">
        <f>IFERROR(INDEX('Produtos Selecionados'!$H:$H,MATCH($E113,'Produtos Selecionados'!$E:$E,0)),"-")</f>
        <v>Sim</v>
      </c>
      <c r="H113" s="694">
        <f>IFERROR(INDEX('Produtos Selecionados'!$O:$O,MATCH($E113,'Produtos Selecionados'!$E:$E,0)),"-")</f>
        <v>4.7499999999999999E-3</v>
      </c>
      <c r="I113" s="695" t="str">
        <f>IFERROR(INDEX('Produtos Selecionados'!$L:$L,MATCH($E113,'Produtos Selecionados'!$E:$E,0)),"-")</f>
        <v>BRL</v>
      </c>
      <c r="J113" s="695">
        <f>IFERROR(INDEX('Produtos Selecionados'!$M:$M,MATCH($E113,'Produtos Selecionados'!$E:$E,0)),"-")</f>
        <v>17</v>
      </c>
      <c r="K113" s="263"/>
      <c r="L113" s="277" t="str">
        <f t="shared" si="57"/>
        <v/>
      </c>
      <c r="M113" s="263"/>
      <c r="N113" s="277" t="str">
        <f t="shared" si="58"/>
        <v/>
      </c>
      <c r="O113" s="263"/>
      <c r="P113" s="277" t="str">
        <f t="shared" si="59"/>
        <v/>
      </c>
      <c r="Q113" s="263"/>
      <c r="R113" s="277" t="str">
        <f t="shared" si="60"/>
        <v/>
      </c>
      <c r="S113" s="263"/>
      <c r="T113" s="277" t="str">
        <f t="shared" si="61"/>
        <v/>
      </c>
      <c r="V113" s="414" t="str">
        <f>IFERROR(IF(INDEX('Produtos Selecionados'!$G:$G,MATCH($E113,'Produtos Selecionados'!$E:$E,0))="MFO", "Evitar - ROA baixo", "OK"),"OK")</f>
        <v>OK</v>
      </c>
    </row>
    <row r="114" spans="2:23" s="278" customFormat="1" ht="15">
      <c r="B114" s="261"/>
      <c r="C114" s="261"/>
      <c r="D114" s="261"/>
      <c r="E114" s="267" t="s">
        <v>1367</v>
      </c>
      <c r="F114" s="694" t="str">
        <f>IFERROR(INDEX('Produtos Selecionados'!$G:$G,MATCH($E114,'Produtos Selecionados'!$E:$E,0)),"-")</f>
        <v>-</v>
      </c>
      <c r="G114" s="694" t="str">
        <f>IFERROR(INDEX('Produtos Selecionados'!$H:$H,MATCH($E114,'Produtos Selecionados'!$E:$E,0)),"-")</f>
        <v>Sim</v>
      </c>
      <c r="H114" s="694">
        <f>IFERROR(INDEX('Produtos Selecionados'!$O:$O,MATCH($E114,'Produtos Selecionados'!$E:$E,0)),"-")</f>
        <v>4.6666666666666662E-3</v>
      </c>
      <c r="I114" s="695" t="str">
        <f>IFERROR(INDEX('Produtos Selecionados'!$L:$L,MATCH($E114,'Produtos Selecionados'!$E:$E,0)),"-")</f>
        <v>BRL</v>
      </c>
      <c r="J114" s="695">
        <f>IFERROR(INDEX('Produtos Selecionados'!$M:$M,MATCH($E114,'Produtos Selecionados'!$E:$E,0)),"-")</f>
        <v>17</v>
      </c>
      <c r="K114" s="263"/>
      <c r="L114" s="277" t="str">
        <f t="shared" si="57"/>
        <v/>
      </c>
      <c r="M114" s="263"/>
      <c r="N114" s="277" t="str">
        <f t="shared" si="58"/>
        <v/>
      </c>
      <c r="O114" s="263"/>
      <c r="P114" s="277" t="str">
        <f t="shared" si="59"/>
        <v/>
      </c>
      <c r="Q114" s="263"/>
      <c r="R114" s="277" t="str">
        <f t="shared" si="60"/>
        <v/>
      </c>
      <c r="S114" s="263"/>
      <c r="T114" s="277" t="str">
        <f t="shared" si="61"/>
        <v/>
      </c>
      <c r="V114" s="414" t="str">
        <f>IFERROR(IF(INDEX('Produtos Selecionados'!$G:$G,MATCH($E114,'Produtos Selecionados'!$E:$E,0))="MFO", "Evitar - ROA baixo", "OK"),"OK")</f>
        <v>OK</v>
      </c>
    </row>
    <row r="115" spans="2:23" s="278" customFormat="1" ht="15">
      <c r="B115" s="261"/>
      <c r="C115" s="261"/>
      <c r="D115" s="261"/>
      <c r="E115" s="267" t="s">
        <v>1235</v>
      </c>
      <c r="F115" s="694" t="str">
        <f>IFERROR(INDEX('Produtos Selecionados'!$G:$G,MATCH($E115,'Produtos Selecionados'!$E:$E,0)),"-")</f>
        <v>-</v>
      </c>
      <c r="G115" s="694" t="str">
        <f>IFERROR(INDEX('Produtos Selecionados'!$H:$H,MATCH($E115,'Produtos Selecionados'!$E:$E,0)),"-")</f>
        <v>Sim</v>
      </c>
      <c r="H115" s="694">
        <f>IFERROR(INDEX('Produtos Selecionados'!$O:$O,MATCH($E115,'Produtos Selecionados'!$E:$E,0)),"-")</f>
        <v>5.3333333333333332E-3</v>
      </c>
      <c r="I115" s="695" t="str">
        <f>IFERROR(INDEX('Produtos Selecionados'!$L:$L,MATCH($E115,'Produtos Selecionados'!$E:$E,0)),"-")</f>
        <v>BRL</v>
      </c>
      <c r="J115" s="695">
        <f>IFERROR(INDEX('Produtos Selecionados'!$M:$M,MATCH($E115,'Produtos Selecionados'!$E:$E,0)),"-")</f>
        <v>62</v>
      </c>
      <c r="K115" s="263"/>
      <c r="L115" s="277" t="str">
        <f t="shared" si="57"/>
        <v/>
      </c>
      <c r="M115" s="263"/>
      <c r="N115" s="277" t="str">
        <f t="shared" si="58"/>
        <v/>
      </c>
      <c r="O115" s="263"/>
      <c r="P115" s="277" t="str">
        <f t="shared" si="59"/>
        <v/>
      </c>
      <c r="Q115" s="263"/>
      <c r="R115" s="277" t="str">
        <f t="shared" si="60"/>
        <v/>
      </c>
      <c r="S115" s="263"/>
      <c r="T115" s="277" t="str">
        <f t="shared" si="61"/>
        <v/>
      </c>
      <c r="V115" s="414" t="str">
        <f>IFERROR(IF(INDEX('Produtos Selecionados'!$G:$G,MATCH($E115,'Produtos Selecionados'!$E:$E,0))="MFO", "Evitar - ROA baixo", "OK"),"OK")</f>
        <v>OK</v>
      </c>
    </row>
    <row r="116" spans="2:23" s="278" customFormat="1" ht="15">
      <c r="B116" s="261"/>
      <c r="C116" s="261"/>
      <c r="D116" s="261"/>
      <c r="E116" s="267" t="s">
        <v>1661</v>
      </c>
      <c r="F116" s="694" t="str">
        <f>IFERROR(INDEX('Produtos Selecionados'!$G:$G,MATCH($E116,'Produtos Selecionados'!$E:$E,0)),"-")</f>
        <v>MFO</v>
      </c>
      <c r="G116" s="694" t="str">
        <f>IFERROR(INDEX('Produtos Selecionados'!$H:$H,MATCH($E116,'Produtos Selecionados'!$E:$E,0)),"-")</f>
        <v>Sim</v>
      </c>
      <c r="H116" s="694">
        <f>IFERROR(INDEX('Produtos Selecionados'!$O:$O,MATCH($E116,'Produtos Selecionados'!$E:$E,0)),"-")</f>
        <v>3.16666E-3</v>
      </c>
      <c r="I116" s="695" t="str">
        <f>IFERROR(INDEX('Produtos Selecionados'!$L:$L,MATCH($E116,'Produtos Selecionados'!$E:$E,0)),"-")</f>
        <v>BRL</v>
      </c>
      <c r="J116" s="695">
        <f>IFERROR(INDEX('Produtos Selecionados'!$M:$M,MATCH($E116,'Produtos Selecionados'!$E:$E,0)),"-")</f>
        <v>32</v>
      </c>
      <c r="K116" s="263"/>
      <c r="L116" s="277" t="str">
        <f t="shared" ref="L116:L117" si="62">IF(K116="","", K116*K$107)</f>
        <v/>
      </c>
      <c r="M116" s="263"/>
      <c r="N116" s="277" t="str">
        <f t="shared" ref="N116:N117" si="63">IF(M116="","", M116*M$107)</f>
        <v/>
      </c>
      <c r="O116" s="263"/>
      <c r="P116" s="277" t="str">
        <f t="shared" ref="P116:P117" si="64">IF(O116="","", O116*O$107)</f>
        <v/>
      </c>
      <c r="Q116" s="263"/>
      <c r="R116" s="277" t="str">
        <f t="shared" ref="R116:R117" si="65">IF(Q116="","", Q116*Q$107)</f>
        <v/>
      </c>
      <c r="S116" s="263"/>
      <c r="T116" s="277" t="str">
        <f t="shared" ref="T116:T117" si="66">IF(S116="","", S116*S$107)</f>
        <v/>
      </c>
      <c r="V116" s="414" t="str">
        <f>IFERROR(IF(INDEX('Produtos Selecionados'!$G:$G,MATCH($E116,'Produtos Selecionados'!$E:$E,0))="MFO", "Evitar - ROA baixo", "OK"),"OK")</f>
        <v>Evitar - ROA baixo</v>
      </c>
    </row>
    <row r="117" spans="2:23" s="278" customFormat="1" ht="15">
      <c r="B117" s="261"/>
      <c r="C117" s="261"/>
      <c r="D117" s="261"/>
      <c r="E117" s="267" t="s">
        <v>54</v>
      </c>
      <c r="F117" s="694" t="str">
        <f>IFERROR(INDEX('Produtos Selecionados'!$G:$G,MATCH($E117,'Produtos Selecionados'!$E:$E,0)),"-")</f>
        <v>MFO</v>
      </c>
      <c r="G117" s="694" t="str">
        <f>IFERROR(INDEX('Produtos Selecionados'!$H:$H,MATCH($E117,'Produtos Selecionados'!$E:$E,0)),"-")</f>
        <v>Sim</v>
      </c>
      <c r="H117" s="694">
        <f>IFERROR(INDEX('Produtos Selecionados'!$O:$O,MATCH($E117,'Produtos Selecionados'!$E:$E,0)),"-")</f>
        <v>3.1666666666666666E-3</v>
      </c>
      <c r="I117" s="695" t="str">
        <f>IFERROR(INDEX('Produtos Selecionados'!$L:$L,MATCH($E117,'Produtos Selecionados'!$E:$E,0)),"-")</f>
        <v>BRL</v>
      </c>
      <c r="J117" s="695">
        <f>IFERROR(INDEX('Produtos Selecionados'!$M:$M,MATCH($E117,'Produtos Selecionados'!$E:$E,0)),"-")</f>
        <v>32</v>
      </c>
      <c r="K117" s="263"/>
      <c r="L117" s="277" t="str">
        <f t="shared" si="62"/>
        <v/>
      </c>
      <c r="M117" s="263"/>
      <c r="N117" s="277" t="str">
        <f t="shared" si="63"/>
        <v/>
      </c>
      <c r="O117" s="263"/>
      <c r="P117" s="277" t="str">
        <f t="shared" si="64"/>
        <v/>
      </c>
      <c r="Q117" s="263"/>
      <c r="R117" s="277" t="str">
        <f t="shared" si="65"/>
        <v/>
      </c>
      <c r="S117" s="263"/>
      <c r="T117" s="277" t="str">
        <f t="shared" si="66"/>
        <v/>
      </c>
      <c r="V117" s="414" t="str">
        <f>IFERROR(IF(INDEX('Produtos Selecionados'!$G:$G,MATCH($E117,'Produtos Selecionados'!$E:$E,0))="MFO", "Evitar - ROA baixo", "OK"),"OK")</f>
        <v>Evitar - ROA baixo</v>
      </c>
    </row>
    <row r="118" spans="2:23" s="278" customFormat="1" ht="15">
      <c r="B118" s="261"/>
      <c r="C118" s="261"/>
      <c r="D118" s="261"/>
      <c r="E118" s="267" t="s">
        <v>890</v>
      </c>
      <c r="F118" s="694" t="str">
        <f>IFERROR(INDEX('Produtos Selecionados'!$G:$G,MATCH($E118,'Produtos Selecionados'!$E:$E,0)),"-")</f>
        <v>MFO</v>
      </c>
      <c r="G118" s="694" t="str">
        <f>IFERROR(INDEX('Produtos Selecionados'!$H:$H,MATCH($E118,'Produtos Selecionados'!$E:$E,0)),"-")</f>
        <v>Não</v>
      </c>
      <c r="H118" s="694">
        <f>IFERROR(INDEX('Produtos Selecionados'!$O:$O,MATCH($E118,'Produtos Selecionados'!$E:$E,0)),"-")</f>
        <v>2.1666666666666666E-3</v>
      </c>
      <c r="I118" s="695" t="str">
        <f>IFERROR(INDEX('Produtos Selecionados'!$L:$L,MATCH($E118,'Produtos Selecionados'!$E:$E,0)),"-")</f>
        <v>BRL</v>
      </c>
      <c r="J118" s="695">
        <f>IFERROR(INDEX('Produtos Selecionados'!$M:$M,MATCH($E118,'Produtos Selecionados'!$E:$E,0)),"-")</f>
        <v>29</v>
      </c>
      <c r="K118" s="263"/>
      <c r="L118" s="277" t="str">
        <f>IF(K118="","", K118*K$107)</f>
        <v/>
      </c>
      <c r="M118" s="263"/>
      <c r="N118" s="277" t="str">
        <f>IF(M118="","", M118*M$107)</f>
        <v/>
      </c>
      <c r="O118" s="263"/>
      <c r="P118" s="277" t="str">
        <f>IF(O118="","", O118*O$107)</f>
        <v/>
      </c>
      <c r="Q118" s="263"/>
      <c r="R118" s="277" t="str">
        <f>IF(Q118="","", Q118*Q$107)</f>
        <v/>
      </c>
      <c r="S118" s="263"/>
      <c r="T118" s="277" t="str">
        <f>IF(S118="","", S118*S$107)</f>
        <v/>
      </c>
      <c r="V118" s="414" t="str">
        <f>IFERROR(IF(INDEX('Produtos Selecionados'!$G:$G,MATCH($E118,'Produtos Selecionados'!$E:$E,0))="MFO", "Evitar - ROA baixo", "OK"),"OK")</f>
        <v>Evitar - ROA baixo</v>
      </c>
    </row>
    <row r="119" spans="2:23" s="278" customFormat="1" ht="5.25" customHeight="1">
      <c r="B119" s="261"/>
      <c r="C119" s="261"/>
      <c r="D119" s="261"/>
      <c r="E119" s="193"/>
      <c r="F119" s="696" t="str">
        <f>IFERROR(INDEX('Produtos Selecionados'!$M:$M,MATCH(A119,'Produtos Selecionados'!$E:$E,0)),"-")</f>
        <v>-</v>
      </c>
      <c r="G119" s="696" t="str">
        <f>IFERROR(INDEX('Produtos Selecionados'!$M:$M,MATCH(B119,'Produtos Selecionados'!$E:$E,0)),"-")</f>
        <v>-</v>
      </c>
      <c r="H119" s="696" t="str">
        <f>IFERROR(INDEX('Produtos Selecionados'!$M:$M,MATCH(C119,'Produtos Selecionados'!$E:$E,0)),"-")</f>
        <v>-</v>
      </c>
      <c r="I119" s="696" t="str">
        <f>IFERROR(INDEX('Produtos Selecionados'!$M:$M,MATCH(D119,'Produtos Selecionados'!$E:$E,0)),"-")</f>
        <v>-</v>
      </c>
      <c r="J119" s="696" t="str">
        <f>IFERROR(INDEX('Produtos Selecionados'!$M:$M,MATCH(E119,'Produtos Selecionados'!$E:$E,0)),"-")</f>
        <v>-</v>
      </c>
      <c r="K119" s="279"/>
      <c r="L119" s="280" t="str">
        <f>IF(K119="","", K119*K$107)</f>
        <v/>
      </c>
      <c r="M119" s="279"/>
      <c r="N119" s="280" t="str">
        <f>IF(M119="","", M119*M$107)</f>
        <v/>
      </c>
      <c r="O119" s="279"/>
      <c r="P119" s="280" t="str">
        <f>IF(O119="","", O119*O$107)</f>
        <v/>
      </c>
      <c r="Q119" s="279"/>
      <c r="R119" s="280" t="str">
        <f>IF(Q119="","", Q119*Q$107)</f>
        <v/>
      </c>
      <c r="S119" s="279"/>
      <c r="T119" s="280" t="str">
        <f>IF(S119="","", S119*S$107)</f>
        <v/>
      </c>
      <c r="V119" s="415"/>
    </row>
    <row r="120" spans="2:23" s="181" customFormat="1" ht="15">
      <c r="B120" s="264"/>
      <c r="C120" s="264"/>
      <c r="D120" s="264" t="s">
        <v>19</v>
      </c>
      <c r="E120" s="186" t="s">
        <v>910</v>
      </c>
      <c r="F120" s="187"/>
      <c r="G120" s="187"/>
      <c r="H120" s="187"/>
      <c r="I120" s="187"/>
      <c r="J120" s="187"/>
      <c r="K120" s="268">
        <v>0</v>
      </c>
      <c r="L120" s="238">
        <f>SUM(L121:L129)</f>
        <v>0</v>
      </c>
      <c r="M120" s="268">
        <v>2.5000000000000001E-2</v>
      </c>
      <c r="N120" s="238">
        <f>SUM(N121:N129)</f>
        <v>2.5000000000000001E-2</v>
      </c>
      <c r="O120" s="268">
        <v>3.5000000000000003E-2</v>
      </c>
      <c r="P120" s="238">
        <f>SUM(P121:P129)</f>
        <v>3.5000000000000003E-2</v>
      </c>
      <c r="Q120" s="268">
        <v>7.0000000000000007E-2</v>
      </c>
      <c r="R120" s="238">
        <f>SUM(R121:R129)</f>
        <v>7.0000000000000007E-2</v>
      </c>
      <c r="S120" s="268">
        <v>0.12</v>
      </c>
      <c r="T120" s="238">
        <f>SUM(T121:T129)</f>
        <v>0.12</v>
      </c>
      <c r="U120" s="278"/>
      <c r="V120" s="413"/>
      <c r="W120" s="278"/>
    </row>
    <row r="121" spans="2:23" s="278" customFormat="1" ht="15">
      <c r="B121" s="261"/>
      <c r="C121" s="261"/>
      <c r="D121" s="261"/>
      <c r="E121" s="267" t="s">
        <v>942</v>
      </c>
      <c r="F121" s="694" t="str">
        <f>IFERROR(INDEX('Produtos Selecionados'!$G:$G,MATCH($E121,'Produtos Selecionados'!$E:$E,0)),"-")</f>
        <v>-</v>
      </c>
      <c r="G121" s="694" t="str">
        <f>IFERROR(INDEX('Produtos Selecionados'!$H:$H,MATCH($E121,'Produtos Selecionados'!$E:$E,0)),"-")</f>
        <v>Sim</v>
      </c>
      <c r="H121" s="694">
        <f>IFERROR(INDEX('Produtos Selecionados'!$O:$O,MATCH($E121,'Produtos Selecionados'!$E:$E,0)),"-")</f>
        <v>4.7499999999999999E-3</v>
      </c>
      <c r="I121" s="695" t="str">
        <f>IFERROR(INDEX('Produtos Selecionados'!$L:$L,MATCH($E121,'Produtos Selecionados'!$E:$E,0)),"-")</f>
        <v>BRL</v>
      </c>
      <c r="J121" s="695">
        <f>IFERROR(INDEX('Produtos Selecionados'!$M:$M,MATCH($E121,'Produtos Selecionados'!$E:$E,0)),"-")</f>
        <v>32</v>
      </c>
      <c r="K121" s="263"/>
      <c r="L121" s="277" t="str">
        <f t="shared" ref="L121:L129" si="67">IF(K121="","", K121*K$120)</f>
        <v/>
      </c>
      <c r="M121" s="263"/>
      <c r="N121" s="277" t="str">
        <f t="shared" ref="N121:N129" si="68">IF(M121="","", M121*M$120)</f>
        <v/>
      </c>
      <c r="O121" s="263">
        <v>0.3</v>
      </c>
      <c r="P121" s="277">
        <f t="shared" ref="P121:P129" si="69">IF(O121="","", O121*O$120)</f>
        <v>1.0500000000000001E-2</v>
      </c>
      <c r="Q121" s="263">
        <v>0.2</v>
      </c>
      <c r="R121" s="277">
        <f t="shared" ref="R121:R129" si="70">IF(Q121="","", Q121*Q$120)</f>
        <v>1.4000000000000002E-2</v>
      </c>
      <c r="S121" s="263">
        <v>0.25</v>
      </c>
      <c r="T121" s="277">
        <f t="shared" ref="T121:T129" si="71">IF(S121="","", S121*S$120)</f>
        <v>0.03</v>
      </c>
      <c r="V121" s="414" t="str">
        <f>IFERROR(IF(INDEX('Produtos Selecionados'!$G:$G,MATCH($E121,'Produtos Selecionados'!$E:$E,0))="MFO", "Evitar - ROA baixo", "OK"),"OK")</f>
        <v>OK</v>
      </c>
    </row>
    <row r="122" spans="2:23" s="278" customFormat="1" ht="15">
      <c r="B122" s="261"/>
      <c r="C122" s="261"/>
      <c r="D122" s="261"/>
      <c r="E122" s="267" t="s">
        <v>587</v>
      </c>
      <c r="F122" s="694" t="str">
        <f>IFERROR(INDEX('Produtos Selecionados'!$G:$G,MATCH($E122,'Produtos Selecionados'!$E:$E,0)),"-")</f>
        <v>-</v>
      </c>
      <c r="G122" s="694" t="str">
        <f>IFERROR(INDEX('Produtos Selecionados'!$H:$H,MATCH($E122,'Produtos Selecionados'!$E:$E,0)),"-")</f>
        <v>Sim</v>
      </c>
      <c r="H122" s="694">
        <f>IFERROR(INDEX('Produtos Selecionados'!$O:$O,MATCH($E122,'Produtos Selecionados'!$E:$E,0)),"-")</f>
        <v>7.9333333333333339E-3</v>
      </c>
      <c r="I122" s="695" t="str">
        <f>IFERROR(INDEX('Produtos Selecionados'!$L:$L,MATCH($E122,'Produtos Selecionados'!$E:$E,0)),"-")</f>
        <v>BRL</v>
      </c>
      <c r="J122" s="695">
        <f>IFERROR(INDEX('Produtos Selecionados'!$M:$M,MATCH($E122,'Produtos Selecionados'!$E:$E,0)),"-")</f>
        <v>61</v>
      </c>
      <c r="K122" s="263"/>
      <c r="L122" s="277" t="str">
        <f t="shared" si="67"/>
        <v/>
      </c>
      <c r="M122" s="263">
        <v>1</v>
      </c>
      <c r="N122" s="277">
        <f t="shared" si="68"/>
        <v>2.5000000000000001E-2</v>
      </c>
      <c r="O122" s="263">
        <v>0.7</v>
      </c>
      <c r="P122" s="277">
        <f t="shared" si="69"/>
        <v>2.4500000000000001E-2</v>
      </c>
      <c r="Q122" s="263">
        <v>0.4</v>
      </c>
      <c r="R122" s="277">
        <f t="shared" si="70"/>
        <v>2.8000000000000004E-2</v>
      </c>
      <c r="S122" s="263">
        <v>0.25</v>
      </c>
      <c r="T122" s="277">
        <f t="shared" si="71"/>
        <v>0.03</v>
      </c>
      <c r="V122" s="414" t="str">
        <f>IFERROR(IF(INDEX('Produtos Selecionados'!$G:$G,MATCH($E122,'Produtos Selecionados'!$E:$E,0))="MFO", "Evitar - ROA baixo", "OK"),"OK")</f>
        <v>OK</v>
      </c>
    </row>
    <row r="123" spans="2:23" s="278" customFormat="1" ht="15">
      <c r="B123" s="261"/>
      <c r="C123" s="261"/>
      <c r="D123" s="261"/>
      <c r="E123" s="267" t="s">
        <v>814</v>
      </c>
      <c r="F123" s="694" t="str">
        <f>IFERROR(INDEX('Produtos Selecionados'!$G:$G,MATCH($E123,'Produtos Selecionados'!$E:$E,0)),"-")</f>
        <v>-</v>
      </c>
      <c r="G123" s="694" t="str">
        <f>IFERROR(INDEX('Produtos Selecionados'!$H:$H,MATCH($E123,'Produtos Selecionados'!$E:$E,0)),"-")</f>
        <v>Sim</v>
      </c>
      <c r="H123" s="694">
        <f>IFERROR(INDEX('Produtos Selecionados'!$O:$O,MATCH($E123,'Produtos Selecionados'!$E:$E,0)),"-")</f>
        <v>5.0672999999999994E-3</v>
      </c>
      <c r="I123" s="695" t="str">
        <f>IFERROR(INDEX('Produtos Selecionados'!$L:$L,MATCH($E123,'Produtos Selecionados'!$E:$E,0)),"-")</f>
        <v>BRL</v>
      </c>
      <c r="J123" s="695">
        <f>IFERROR(INDEX('Produtos Selecionados'!$M:$M,MATCH($E123,'Produtos Selecionados'!$E:$E,0)),"-")</f>
        <v>32</v>
      </c>
      <c r="K123" s="263"/>
      <c r="L123" s="277" t="str">
        <f t="shared" si="67"/>
        <v/>
      </c>
      <c r="M123" s="263"/>
      <c r="N123" s="277" t="str">
        <f t="shared" si="68"/>
        <v/>
      </c>
      <c r="O123" s="263"/>
      <c r="P123" s="277" t="str">
        <f t="shared" si="69"/>
        <v/>
      </c>
      <c r="Q123" s="263">
        <v>0.2</v>
      </c>
      <c r="R123" s="277">
        <f t="shared" si="70"/>
        <v>1.4000000000000002E-2</v>
      </c>
      <c r="S123" s="263">
        <v>0.25</v>
      </c>
      <c r="T123" s="277">
        <f t="shared" si="71"/>
        <v>0.03</v>
      </c>
      <c r="V123" s="414" t="str">
        <f>IFERROR(IF(INDEX('Produtos Selecionados'!$G:$G,MATCH($E123,'Produtos Selecionados'!$E:$E,0))="MFO", "Evitar - ROA baixo", "OK"),"OK")</f>
        <v>OK</v>
      </c>
    </row>
    <row r="124" spans="2:23" s="278" customFormat="1" ht="15">
      <c r="B124" s="261"/>
      <c r="C124" s="261"/>
      <c r="D124" s="261"/>
      <c r="E124" s="267" t="s">
        <v>51</v>
      </c>
      <c r="F124" s="694" t="str">
        <f>IFERROR(INDEX('Produtos Selecionados'!$G:$G,MATCH($E124,'Produtos Selecionados'!$E:$E,0)),"-")</f>
        <v>-</v>
      </c>
      <c r="G124" s="694" t="str">
        <f>IFERROR(INDEX('Produtos Selecionados'!$H:$H,MATCH($E124,'Produtos Selecionados'!$E:$E,0)),"-")</f>
        <v>Sim</v>
      </c>
      <c r="H124" s="694">
        <f>IFERROR(INDEX('Produtos Selecionados'!$O:$O,MATCH($E124,'Produtos Selecionados'!$E:$E,0)),"-")</f>
        <v>4.7499999999999999E-3</v>
      </c>
      <c r="I124" s="695" t="str">
        <f>IFERROR(INDEX('Produtos Selecionados'!$L:$L,MATCH($E124,'Produtos Selecionados'!$E:$E,0)),"-")</f>
        <v>BRL</v>
      </c>
      <c r="J124" s="695">
        <f>IFERROR(INDEX('Produtos Selecionados'!$M:$M,MATCH($E124,'Produtos Selecionados'!$E:$E,0)),"-")</f>
        <v>33</v>
      </c>
      <c r="K124" s="263"/>
      <c r="L124" s="277" t="str">
        <f t="shared" si="67"/>
        <v/>
      </c>
      <c r="M124" s="263"/>
      <c r="N124" s="277" t="str">
        <f t="shared" si="68"/>
        <v/>
      </c>
      <c r="O124" s="263"/>
      <c r="P124" s="277" t="str">
        <f t="shared" si="69"/>
        <v/>
      </c>
      <c r="Q124" s="263">
        <v>0.2</v>
      </c>
      <c r="R124" s="277">
        <f t="shared" si="70"/>
        <v>1.4000000000000002E-2</v>
      </c>
      <c r="S124" s="263">
        <v>0.25</v>
      </c>
      <c r="T124" s="277">
        <f t="shared" si="71"/>
        <v>0.03</v>
      </c>
      <c r="V124" s="414" t="str">
        <f>IFERROR(IF(INDEX('Produtos Selecionados'!$G:$G,MATCH($E124,'Produtos Selecionados'!$E:$E,0))="MFO", "Evitar - ROA baixo", "OK"),"OK")</f>
        <v>OK</v>
      </c>
    </row>
    <row r="125" spans="2:23" s="278" customFormat="1" ht="15">
      <c r="B125" s="261"/>
      <c r="C125" s="261"/>
      <c r="D125" s="261"/>
      <c r="E125" s="267" t="s">
        <v>943</v>
      </c>
      <c r="F125" s="694" t="str">
        <f>IFERROR(INDEX('Produtos Selecionados'!$G:$G,MATCH($E125,'Produtos Selecionados'!$E:$E,0)),"-")</f>
        <v>-</v>
      </c>
      <c r="G125" s="694" t="str">
        <f>IFERROR(INDEX('Produtos Selecionados'!$H:$H,MATCH($E125,'Produtos Selecionados'!$E:$E,0)),"-")</f>
        <v>Sim</v>
      </c>
      <c r="H125" s="694">
        <f>IFERROR(INDEX('Produtos Selecionados'!$O:$O,MATCH($E125,'Produtos Selecionados'!$E:$E,0)),"-")</f>
        <v>4.0000000000000001E-3</v>
      </c>
      <c r="I125" s="695" t="str">
        <f>IFERROR(INDEX('Produtos Selecionados'!$L:$L,MATCH($E125,'Produtos Selecionados'!$E:$E,0)),"-")</f>
        <v>BRL</v>
      </c>
      <c r="J125" s="695">
        <f>IFERROR(INDEX('Produtos Selecionados'!$M:$M,MATCH($E125,'Produtos Selecionados'!$E:$E,0)),"-")</f>
        <v>10</v>
      </c>
      <c r="K125" s="263"/>
      <c r="L125" s="277" t="str">
        <f t="shared" si="67"/>
        <v/>
      </c>
      <c r="M125" s="263"/>
      <c r="N125" s="277" t="str">
        <f t="shared" si="68"/>
        <v/>
      </c>
      <c r="O125" s="263"/>
      <c r="P125" s="277" t="str">
        <f t="shared" si="69"/>
        <v/>
      </c>
      <c r="Q125" s="263"/>
      <c r="R125" s="277" t="str">
        <f t="shared" si="70"/>
        <v/>
      </c>
      <c r="S125" s="263"/>
      <c r="T125" s="277" t="str">
        <f t="shared" si="71"/>
        <v/>
      </c>
      <c r="V125" s="414" t="str">
        <f>IFERROR(IF(INDEX('Produtos Selecionados'!$G:$G,MATCH($E125,'Produtos Selecionados'!$E:$E,0))="MFO", "Evitar - ROA baixo", "OK"),"OK")</f>
        <v>OK</v>
      </c>
    </row>
    <row r="126" spans="2:23" s="278" customFormat="1" ht="15">
      <c r="B126" s="261"/>
      <c r="C126" s="261"/>
      <c r="D126" s="261"/>
      <c r="E126" s="267" t="s">
        <v>74</v>
      </c>
      <c r="F126" s="694" t="str">
        <f>IFERROR(INDEX('Produtos Selecionados'!$G:$G,MATCH($E126,'Produtos Selecionados'!$E:$E,0)),"-")</f>
        <v>-</v>
      </c>
      <c r="G126" s="694" t="str">
        <f>IFERROR(INDEX('Produtos Selecionados'!$H:$H,MATCH($E126,'Produtos Selecionados'!$E:$E,0)),"-")</f>
        <v>Sim</v>
      </c>
      <c r="H126" s="694">
        <f>IFERROR(INDEX('Produtos Selecionados'!$O:$O,MATCH($E126,'Produtos Selecionados'!$E:$E,0)),"-")</f>
        <v>4.6249999999999998E-3</v>
      </c>
      <c r="I126" s="695" t="str">
        <f>IFERROR(INDEX('Produtos Selecionados'!$L:$L,MATCH($E126,'Produtos Selecionados'!$E:$E,0)),"-")</f>
        <v>BRL</v>
      </c>
      <c r="J126" s="695">
        <f>IFERROR(INDEX('Produtos Selecionados'!$M:$M,MATCH($E126,'Produtos Selecionados'!$E:$E,0)),"-")</f>
        <v>32</v>
      </c>
      <c r="K126" s="263"/>
      <c r="L126" s="277" t="str">
        <f t="shared" si="67"/>
        <v/>
      </c>
      <c r="M126" s="263"/>
      <c r="N126" s="277" t="str">
        <f t="shared" si="68"/>
        <v/>
      </c>
      <c r="O126" s="263"/>
      <c r="P126" s="277" t="str">
        <f t="shared" si="69"/>
        <v/>
      </c>
      <c r="Q126" s="263"/>
      <c r="R126" s="277" t="str">
        <f t="shared" si="70"/>
        <v/>
      </c>
      <c r="S126" s="263"/>
      <c r="T126" s="277" t="str">
        <f t="shared" si="71"/>
        <v/>
      </c>
      <c r="V126" s="414" t="str">
        <f>IFERROR(IF(INDEX('Produtos Selecionados'!$G:$G,MATCH($E126,'Produtos Selecionados'!$E:$E,0))="MFO", "Evitar - ROA baixo", "OK"),"OK")</f>
        <v>OK</v>
      </c>
    </row>
    <row r="127" spans="2:23" s="278" customFormat="1" ht="15">
      <c r="B127" s="261"/>
      <c r="C127" s="261"/>
      <c r="D127" s="261"/>
      <c r="E127" s="267" t="s">
        <v>73</v>
      </c>
      <c r="F127" s="694" t="str">
        <f>IFERROR(INDEX('Produtos Selecionados'!$G:$G,MATCH($E127,'Produtos Selecionados'!$E:$E,0)),"-")</f>
        <v>-</v>
      </c>
      <c r="G127" s="694" t="str">
        <f>IFERROR(INDEX('Produtos Selecionados'!$H:$H,MATCH($E127,'Produtos Selecionados'!$E:$E,0)),"-")</f>
        <v>Não</v>
      </c>
      <c r="H127" s="694">
        <f>IFERROR(INDEX('Produtos Selecionados'!$O:$O,MATCH($E127,'Produtos Selecionados'!$E:$E,0)),"-")</f>
        <v>3.8999999999999998E-3</v>
      </c>
      <c r="I127" s="695" t="str">
        <f>IFERROR(INDEX('Produtos Selecionados'!$L:$L,MATCH($E127,'Produtos Selecionados'!$E:$E,0)),"-")</f>
        <v>BRL</v>
      </c>
      <c r="J127" s="695">
        <f>IFERROR(INDEX('Produtos Selecionados'!$M:$M,MATCH($E127,'Produtos Selecionados'!$E:$E,0)),"-")</f>
        <v>92</v>
      </c>
      <c r="K127" s="263"/>
      <c r="L127" s="277" t="str">
        <f t="shared" si="67"/>
        <v/>
      </c>
      <c r="M127" s="263"/>
      <c r="N127" s="277" t="str">
        <f t="shared" si="68"/>
        <v/>
      </c>
      <c r="O127" s="263"/>
      <c r="P127" s="277" t="str">
        <f t="shared" si="69"/>
        <v/>
      </c>
      <c r="Q127" s="263"/>
      <c r="R127" s="277" t="str">
        <f t="shared" si="70"/>
        <v/>
      </c>
      <c r="S127" s="263"/>
      <c r="T127" s="277" t="str">
        <f t="shared" si="71"/>
        <v/>
      </c>
      <c r="V127" s="414" t="str">
        <f>IFERROR(IF(INDEX('Produtos Selecionados'!$G:$G,MATCH($E127,'Produtos Selecionados'!$E:$E,0))="MFO", "Evitar - ROA baixo", "OK"),"OK")</f>
        <v>OK</v>
      </c>
    </row>
    <row r="128" spans="2:23" s="278" customFormat="1" ht="15">
      <c r="B128" s="261"/>
      <c r="C128" s="261"/>
      <c r="D128" s="261"/>
      <c r="E128" s="267" t="s">
        <v>1546</v>
      </c>
      <c r="F128" s="694" t="str">
        <f>IFERROR(INDEX('Produtos Selecionados'!$G:$G,MATCH($E128,'Produtos Selecionados'!$E:$E,0)),"-")</f>
        <v>MFO</v>
      </c>
      <c r="G128" s="694" t="str">
        <f>IFERROR(INDEX('Produtos Selecionados'!$H:$H,MATCH($E128,'Produtos Selecionados'!$E:$E,0)),"-")</f>
        <v>Sim</v>
      </c>
      <c r="H128" s="694">
        <f>IFERROR(INDEX('Produtos Selecionados'!$O:$O,MATCH($E128,'Produtos Selecionados'!$E:$E,0)),"-")</f>
        <v>3.3333333333333331E-3</v>
      </c>
      <c r="I128" s="695" t="str">
        <f>IFERROR(INDEX('Produtos Selecionados'!$L:$L,MATCH($E128,'Produtos Selecionados'!$E:$E,0)),"-")</f>
        <v>BRL</v>
      </c>
      <c r="J128" s="695">
        <f>IFERROR(INDEX('Produtos Selecionados'!$M:$M,MATCH($E128,'Produtos Selecionados'!$E:$E,0)),"-")</f>
        <v>62</v>
      </c>
      <c r="K128" s="263"/>
      <c r="L128" s="277" t="str">
        <f t="shared" si="67"/>
        <v/>
      </c>
      <c r="M128" s="263"/>
      <c r="N128" s="277" t="str">
        <f t="shared" si="68"/>
        <v/>
      </c>
      <c r="O128" s="263"/>
      <c r="P128" s="277" t="str">
        <f t="shared" si="69"/>
        <v/>
      </c>
      <c r="Q128" s="263"/>
      <c r="R128" s="277" t="str">
        <f t="shared" si="70"/>
        <v/>
      </c>
      <c r="S128" s="263"/>
      <c r="T128" s="277" t="str">
        <f t="shared" si="71"/>
        <v/>
      </c>
      <c r="V128" s="414" t="str">
        <f>IFERROR(IF(INDEX('Produtos Selecionados'!$G:$G,MATCH($E128,'Produtos Selecionados'!$E:$E,0))="MFO", "Evitar - ROA baixo", "OK"),"OK")</f>
        <v>Evitar - ROA baixo</v>
      </c>
    </row>
    <row r="129" spans="2:23" s="278" customFormat="1" ht="5.25" customHeight="1">
      <c r="B129" s="261"/>
      <c r="C129" s="261"/>
      <c r="D129" s="261"/>
      <c r="E129" s="193"/>
      <c r="F129" s="696" t="str">
        <f>IFERROR(INDEX('Produtos Selecionados'!$M:$M,MATCH(A129,'Produtos Selecionados'!$E:$E,0)),"-")</f>
        <v>-</v>
      </c>
      <c r="G129" s="696" t="str">
        <f>IFERROR(INDEX('Produtos Selecionados'!$M:$M,MATCH(B129,'Produtos Selecionados'!$E:$E,0)),"-")</f>
        <v>-</v>
      </c>
      <c r="H129" s="696" t="str">
        <f>IFERROR(INDEX('Produtos Selecionados'!$M:$M,MATCH(C129,'Produtos Selecionados'!$E:$E,0)),"-")</f>
        <v>-</v>
      </c>
      <c r="I129" s="696" t="str">
        <f>IFERROR(INDEX('Produtos Selecionados'!$M:$M,MATCH(D129,'Produtos Selecionados'!$E:$E,0)),"-")</f>
        <v>-</v>
      </c>
      <c r="J129" s="696" t="str">
        <f>IFERROR(INDEX('Produtos Selecionados'!$M:$M,MATCH(E129,'Produtos Selecionados'!$E:$E,0)),"-")</f>
        <v>-</v>
      </c>
      <c r="K129" s="279"/>
      <c r="L129" s="280" t="str">
        <f t="shared" si="67"/>
        <v/>
      </c>
      <c r="M129" s="279"/>
      <c r="N129" s="280" t="str">
        <f t="shared" si="68"/>
        <v/>
      </c>
      <c r="O129" s="279"/>
      <c r="P129" s="280" t="str">
        <f t="shared" si="69"/>
        <v/>
      </c>
      <c r="Q129" s="279"/>
      <c r="R129" s="280" t="str">
        <f t="shared" si="70"/>
        <v/>
      </c>
      <c r="S129" s="279"/>
      <c r="T129" s="280" t="str">
        <f t="shared" si="71"/>
        <v/>
      </c>
      <c r="V129" s="415"/>
    </row>
    <row r="130" spans="2:23" s="181" customFormat="1" ht="15">
      <c r="B130" s="264"/>
      <c r="C130" s="264"/>
      <c r="D130" s="264" t="s">
        <v>19</v>
      </c>
      <c r="E130" s="186" t="s">
        <v>31</v>
      </c>
      <c r="F130" s="187"/>
      <c r="G130" s="187"/>
      <c r="H130" s="187"/>
      <c r="I130" s="187"/>
      <c r="J130" s="187"/>
      <c r="K130" s="268">
        <v>0</v>
      </c>
      <c r="L130" s="238">
        <f>SUM(L131:L133)</f>
        <v>0</v>
      </c>
      <c r="M130" s="268">
        <v>0</v>
      </c>
      <c r="N130" s="238">
        <f>SUM(N131:N133)</f>
        <v>0</v>
      </c>
      <c r="O130" s="268">
        <v>0</v>
      </c>
      <c r="P130" s="238">
        <f>SUM(P131:P133)</f>
        <v>0</v>
      </c>
      <c r="Q130" s="268">
        <v>0</v>
      </c>
      <c r="R130" s="238">
        <f>SUM(R131:R133)</f>
        <v>0</v>
      </c>
      <c r="S130" s="268">
        <v>0</v>
      </c>
      <c r="T130" s="238">
        <f>SUM(T131:T133)</f>
        <v>0</v>
      </c>
      <c r="U130" s="185"/>
      <c r="V130" s="413"/>
      <c r="W130" s="185"/>
    </row>
    <row r="131" spans="2:23" s="278" customFormat="1" ht="15">
      <c r="B131" s="261"/>
      <c r="C131" s="261"/>
      <c r="D131" s="261"/>
      <c r="E131" s="267"/>
      <c r="F131" s="694" t="str">
        <f>IFERROR(INDEX('Produtos Selecionados'!$G:$G,MATCH($E131,'Produtos Selecionados'!$E:$E,0)),"-")</f>
        <v>-</v>
      </c>
      <c r="G131" s="694" t="str">
        <f>IFERROR(INDEX('Produtos Selecionados'!$H:$H,MATCH($E131,'Produtos Selecionados'!$E:$E,0)),"-")</f>
        <v>-</v>
      </c>
      <c r="H131" s="694" t="str">
        <f>IFERROR(INDEX('Produtos Selecionados'!$O:$O,MATCH($E131,'Produtos Selecionados'!$E:$E,0)),"-")</f>
        <v>-</v>
      </c>
      <c r="I131" s="695" t="str">
        <f>IFERROR(INDEX('Produtos Selecionados'!$L:$L,MATCH($E131,'Produtos Selecionados'!$E:$E,0)),"-")</f>
        <v>-</v>
      </c>
      <c r="J131" s="695" t="str">
        <f>IFERROR(INDEX('Produtos Selecionados'!$M:$M,MATCH($E131,'Produtos Selecionados'!$E:$E,0)),"-")</f>
        <v>-</v>
      </c>
      <c r="K131" s="263"/>
      <c r="L131" s="277" t="str">
        <f>IF(K131="","", K131*K$130)</f>
        <v/>
      </c>
      <c r="M131" s="263"/>
      <c r="N131" s="277" t="str">
        <f>IF(M131="","", M131*M$130)</f>
        <v/>
      </c>
      <c r="O131" s="263"/>
      <c r="P131" s="277" t="str">
        <f>IF(O131="","", O131*O$130)</f>
        <v/>
      </c>
      <c r="Q131" s="263"/>
      <c r="R131" s="277" t="str">
        <f>IF(Q131="","", Q131*Q$130)</f>
        <v/>
      </c>
      <c r="S131" s="263"/>
      <c r="T131" s="277" t="str">
        <f>IF(S131="","", S131*S$130)</f>
        <v/>
      </c>
      <c r="V131" s="414" t="str">
        <f>IFERROR(IF(INDEX('Produtos Selecionados'!$G:$G,MATCH($E131,'Produtos Selecionados'!$E:$E,0))="MFO", "Evitar - ROA baixo", "OK"),"OK")</f>
        <v>OK</v>
      </c>
    </row>
    <row r="132" spans="2:23" s="278" customFormat="1" ht="15">
      <c r="B132" s="261"/>
      <c r="C132" s="261"/>
      <c r="D132" s="261"/>
      <c r="E132" s="267"/>
      <c r="F132" s="694" t="str">
        <f>IFERROR(INDEX('Produtos Selecionados'!$G:$G,MATCH($E132,'Produtos Selecionados'!$E:$E,0)),"-")</f>
        <v>-</v>
      </c>
      <c r="G132" s="694" t="str">
        <f>IFERROR(INDEX('Produtos Selecionados'!$H:$H,MATCH($E132,'Produtos Selecionados'!$E:$E,0)),"-")</f>
        <v>-</v>
      </c>
      <c r="H132" s="694" t="str">
        <f>IFERROR(INDEX('Produtos Selecionados'!$O:$O,MATCH($E132,'Produtos Selecionados'!$E:$E,0)),"-")</f>
        <v>-</v>
      </c>
      <c r="I132" s="695" t="str">
        <f>IFERROR(INDEX('Produtos Selecionados'!$L:$L,MATCH($E132,'Produtos Selecionados'!$E:$E,0)),"-")</f>
        <v>-</v>
      </c>
      <c r="J132" s="695" t="str">
        <f>IFERROR(INDEX('Produtos Selecionados'!$M:$M,MATCH($E132,'Produtos Selecionados'!$E:$E,0)),"-")</f>
        <v>-</v>
      </c>
      <c r="K132" s="263"/>
      <c r="L132" s="277" t="str">
        <f>IF(K132="","", K132*K$130)</f>
        <v/>
      </c>
      <c r="M132" s="263"/>
      <c r="N132" s="277" t="str">
        <f>IF(M132="","", M132*M$130)</f>
        <v/>
      </c>
      <c r="O132" s="263"/>
      <c r="P132" s="277" t="str">
        <f>IF(O132="","", O132*O$130)</f>
        <v/>
      </c>
      <c r="Q132" s="263"/>
      <c r="R132" s="277" t="str">
        <f>IF(Q132="","", Q132*Q$130)</f>
        <v/>
      </c>
      <c r="S132" s="263"/>
      <c r="T132" s="277" t="str">
        <f>IF(S132="","", S132*S$130)</f>
        <v/>
      </c>
      <c r="V132" s="414" t="str">
        <f>IFERROR(IF(INDEX('Produtos Selecionados'!$G:$G,MATCH($E132,'Produtos Selecionados'!$E:$E,0))="MFO", "Evitar - ROA baixo", "OK"),"OK")</f>
        <v>OK</v>
      </c>
    </row>
    <row r="133" spans="2:23" s="181" customFormat="1" ht="8.25" customHeight="1">
      <c r="B133" s="264"/>
      <c r="C133" s="264"/>
      <c r="D133" s="264"/>
      <c r="E133" s="204"/>
      <c r="F133" s="218"/>
      <c r="G133" s="218"/>
      <c r="H133" s="218"/>
      <c r="I133" s="218"/>
      <c r="J133" s="218"/>
      <c r="K133" s="279"/>
      <c r="L133" s="280" t="str">
        <f>IF(K133="","", K133*K$11)</f>
        <v/>
      </c>
      <c r="M133" s="263"/>
      <c r="N133" s="280" t="str">
        <f>IF(M133="","", M133*M$11)</f>
        <v/>
      </c>
      <c r="O133" s="279"/>
      <c r="P133" s="280" t="str">
        <f>IF(O133="","", O133*O$11)</f>
        <v/>
      </c>
      <c r="Q133" s="279"/>
      <c r="R133" s="280" t="str">
        <f>IF(Q133="","", Q133*Q$11)</f>
        <v/>
      </c>
      <c r="S133" s="279"/>
      <c r="T133" s="280" t="str">
        <f>IF(S133="","", S133*S$11)</f>
        <v/>
      </c>
      <c r="U133" s="274"/>
      <c r="V133" s="413"/>
      <c r="W133" s="274"/>
    </row>
    <row r="134" spans="2:23" s="181" customFormat="1" ht="15">
      <c r="B134" s="264"/>
      <c r="C134" s="264" t="s">
        <v>19</v>
      </c>
      <c r="D134" s="264" t="s">
        <v>19</v>
      </c>
      <c r="E134" s="183" t="s">
        <v>924</v>
      </c>
      <c r="F134" s="184"/>
      <c r="G134" s="184"/>
      <c r="H134" s="184"/>
      <c r="I134" s="184"/>
      <c r="J134" s="184"/>
      <c r="K134" s="266">
        <f ca="1">OFFSET('Asset Allocation'!$B$9, MATCH($E134,OFFSET('Asset Allocation'!$B$9,,,COUNTA('Asset Allocation'!$B:$B)-COUNTA('Asset Allocation'!$B$1:$B$9)),0)-1, MATCH(K$5,'Asset Allocation'!$D$5:$M$5,0)+2)</f>
        <v>0</v>
      </c>
      <c r="L134" s="275">
        <f>L136+L140+L144+L148</f>
        <v>0</v>
      </c>
      <c r="M134" s="266">
        <f ca="1">OFFSET('Asset Allocation'!$B$9, MATCH($E134,OFFSET('Asset Allocation'!$B$9,,,COUNTA('Asset Allocation'!$B:$B)-COUNTA('Asset Allocation'!$B$1:$B$9)),0)-1, MATCH(M$5,'Asset Allocation'!$D$5:$M$5,0)+2)</f>
        <v>5.0000000000000001E-3</v>
      </c>
      <c r="N134" s="275">
        <f ca="1">N136+N140+N144+N148</f>
        <v>5.0000000000000001E-3</v>
      </c>
      <c r="O134" s="266">
        <f ca="1">OFFSET('Asset Allocation'!$B$9, MATCH($E134,OFFSET('Asset Allocation'!$B$9,,,COUNTA('Asset Allocation'!$B:$B)-COUNTA('Asset Allocation'!$B$1:$B$9)),0)-1, MATCH(O$5,'Asset Allocation'!$D$5:$M$5,0)+2)</f>
        <v>1.4999999999999999E-2</v>
      </c>
      <c r="P134" s="275">
        <f ca="1">P136+P140+P144+P148</f>
        <v>1.4999999999999999E-2</v>
      </c>
      <c r="Q134" s="266">
        <f ca="1">OFFSET('Asset Allocation'!$B$9, MATCH($E134,OFFSET('Asset Allocation'!$B$9,,,COUNTA('Asset Allocation'!$B:$B)-COUNTA('Asset Allocation'!$B$1:$B$9)),0)-1, MATCH(Q$5,'Asset Allocation'!$D$5:$M$5,0)+2)</f>
        <v>0.02</v>
      </c>
      <c r="R134" s="275">
        <f ca="1">R136+R140+R144+R148</f>
        <v>0.02</v>
      </c>
      <c r="S134" s="266">
        <f ca="1">OFFSET('Asset Allocation'!$B$9, MATCH($E134,OFFSET('Asset Allocation'!$B$9,,,COUNTA('Asset Allocation'!$B:$B)-COUNTA('Asset Allocation'!$B$1:$B$9)),0)-1, MATCH(S$5,'Asset Allocation'!$D$5:$M$5,0)+2)</f>
        <v>4.4999999999999998E-2</v>
      </c>
      <c r="T134" s="276">
        <f ca="1">T136+T140+T144+T148</f>
        <v>4.4999999999999998E-2</v>
      </c>
      <c r="U134" s="185"/>
      <c r="V134" s="413"/>
      <c r="W134" s="185"/>
    </row>
    <row r="135" spans="2:23" s="181" customFormat="1" ht="3" customHeight="1">
      <c r="B135" s="264"/>
      <c r="C135" s="264"/>
      <c r="D135" s="264"/>
      <c r="F135" s="218"/>
      <c r="G135" s="218"/>
      <c r="H135" s="218"/>
      <c r="I135" s="218"/>
      <c r="J135" s="218"/>
      <c r="K135" s="272"/>
      <c r="L135" s="273"/>
      <c r="M135" s="272"/>
      <c r="N135" s="273"/>
      <c r="O135" s="272"/>
      <c r="P135" s="273"/>
      <c r="Q135" s="272"/>
      <c r="R135" s="273"/>
      <c r="S135" s="272"/>
      <c r="T135" s="273"/>
      <c r="U135" s="185"/>
      <c r="V135" s="413"/>
      <c r="W135" s="185"/>
    </row>
    <row r="136" spans="2:23" s="181" customFormat="1" ht="15">
      <c r="B136" s="264"/>
      <c r="C136" s="264"/>
      <c r="D136" s="264" t="s">
        <v>19</v>
      </c>
      <c r="E136" s="186" t="s">
        <v>905</v>
      </c>
      <c r="F136" s="187"/>
      <c r="G136" s="187"/>
      <c r="H136" s="187"/>
      <c r="I136" s="187"/>
      <c r="J136" s="187"/>
      <c r="K136" s="265">
        <f ca="1">OFFSET('Asset Allocation'!$B$9, MATCH($E136,OFFSET('Asset Allocation'!$B$9,,,COUNTA('Asset Allocation'!$B:$B)-COUNTA('Asset Allocation'!$B$1:$B$9)),0)-1, MATCH(K$5,'Asset Allocation'!$D$5:$M$5,0)+2)</f>
        <v>0</v>
      </c>
      <c r="L136" s="238">
        <f>SUM(L137:L139)</f>
        <v>0</v>
      </c>
      <c r="M136" s="265">
        <f ca="1">OFFSET('Asset Allocation'!$B$9, MATCH($E136,OFFSET('Asset Allocation'!$B$9,,,COUNTA('Asset Allocation'!$B:$B)-COUNTA('Asset Allocation'!$B$1:$B$9)),0)-1, MATCH(M$5,'Asset Allocation'!$D$5:$M$5,0)+2)</f>
        <v>5.0000000000000001E-3</v>
      </c>
      <c r="N136" s="238">
        <f ca="1">SUM(N137:N139)</f>
        <v>5.0000000000000001E-3</v>
      </c>
      <c r="O136" s="265">
        <f ca="1">OFFSET('Asset Allocation'!$B$9, MATCH($E136,OFFSET('Asset Allocation'!$B$9,,,COUNTA('Asset Allocation'!$B:$B)-COUNTA('Asset Allocation'!$B$1:$B$9)),0)-1, MATCH(O$5,'Asset Allocation'!$D$5:$M$5,0)+2)</f>
        <v>1.4999999999999999E-2</v>
      </c>
      <c r="P136" s="238">
        <f ca="1">SUM(P137:P139)</f>
        <v>1.4999999999999999E-2</v>
      </c>
      <c r="Q136" s="265">
        <f ca="1">OFFSET('Asset Allocation'!$B$9, MATCH($E136,OFFSET('Asset Allocation'!$B$9,,,COUNTA('Asset Allocation'!$B:$B)-COUNTA('Asset Allocation'!$B$1:$B$9)),0)-1, MATCH(Q$5,'Asset Allocation'!$D$5:$M$5,0)+2)</f>
        <v>0.02</v>
      </c>
      <c r="R136" s="238">
        <f ca="1">SUM(R137:R139)</f>
        <v>0.02</v>
      </c>
      <c r="S136" s="265">
        <f ca="1">OFFSET('Asset Allocation'!$B$9, MATCH($E136,OFFSET('Asset Allocation'!$B$9,,,COUNTA('Asset Allocation'!$B:$B)-COUNTA('Asset Allocation'!$B$1:$B$9)),0)-1, MATCH(S$5,'Asset Allocation'!$D$5:$M$5,0)+2)</f>
        <v>4.4999999999999998E-2</v>
      </c>
      <c r="T136" s="238">
        <f ca="1">SUM(T137:T139)</f>
        <v>4.4999999999999998E-2</v>
      </c>
      <c r="U136" s="185"/>
      <c r="V136" s="413"/>
      <c r="W136" s="185"/>
    </row>
    <row r="137" spans="2:23" s="278" customFormat="1" ht="15">
      <c r="B137" s="261"/>
      <c r="C137" s="261"/>
      <c r="D137" s="261"/>
      <c r="E137" s="267" t="s">
        <v>708</v>
      </c>
      <c r="F137" s="694" t="str">
        <f>IFERROR(INDEX('Produtos Selecionados'!$G:$G,MATCH($E137,'Produtos Selecionados'!$E:$E,0)),"-")</f>
        <v>MFO</v>
      </c>
      <c r="G137" s="694" t="str">
        <f>IFERROR(INDEX('Produtos Selecionados'!$H:$H,MATCH($E137,'Produtos Selecionados'!$E:$E,0)),"-")</f>
        <v>Sim</v>
      </c>
      <c r="H137" s="694">
        <f>IFERROR(INDEX('Produtos Selecionados'!$O:$O,MATCH($E137,'Produtos Selecionados'!$E:$E,0)),"-")</f>
        <v>2.6666666666666666E-3</v>
      </c>
      <c r="I137" s="695" t="str">
        <f>IFERROR(INDEX('Produtos Selecionados'!$L:$L,MATCH($E137,'Produtos Selecionados'!$E:$E,0)),"-")</f>
        <v>USD</v>
      </c>
      <c r="J137" s="695">
        <f>IFERROR(INDEX('Produtos Selecionados'!$M:$M,MATCH($E137,'Produtos Selecionados'!$E:$E,0)),"-")</f>
        <v>1</v>
      </c>
      <c r="K137" s="263"/>
      <c r="L137" s="277" t="str">
        <f>IF(K137="","", K137*K$136)</f>
        <v/>
      </c>
      <c r="M137" s="263">
        <v>1</v>
      </c>
      <c r="N137" s="277">
        <f ca="1">IF(M137="","", M137*M$136)</f>
        <v>5.0000000000000001E-3</v>
      </c>
      <c r="O137" s="263">
        <v>1</v>
      </c>
      <c r="P137" s="277">
        <f ca="1">IF(O137="","", O137*O$136)</f>
        <v>1.4999999999999999E-2</v>
      </c>
      <c r="Q137" s="263">
        <v>1</v>
      </c>
      <c r="R137" s="277">
        <f ca="1">IF(Q137="","", Q137*Q$136)</f>
        <v>0.02</v>
      </c>
      <c r="S137" s="263">
        <v>1</v>
      </c>
      <c r="T137" s="277">
        <f ca="1">IF(S137="","", S137*S$136)</f>
        <v>4.4999999999999998E-2</v>
      </c>
      <c r="V137" s="414" t="str">
        <f>IFERROR(IF(INDEX('Produtos Selecionados'!$G:$G,MATCH($E137,'Produtos Selecionados'!$E:$E,0))="MFO", "Evitar - ROA baixo", "OK"),"OK")</f>
        <v>Evitar - ROA baixo</v>
      </c>
    </row>
    <row r="138" spans="2:23" s="278" customFormat="1" ht="15">
      <c r="B138" s="261"/>
      <c r="C138" s="261"/>
      <c r="D138" s="261"/>
      <c r="E138" s="267" t="s">
        <v>736</v>
      </c>
      <c r="F138" s="694" t="str">
        <f>IFERROR(INDEX('Produtos Selecionados'!$G:$G,MATCH($E138,'Produtos Selecionados'!$E:$E,0)),"-")</f>
        <v>-</v>
      </c>
      <c r="G138" s="694" t="str">
        <f>IFERROR(INDEX('Produtos Selecionados'!$H:$H,MATCH($E138,'Produtos Selecionados'!$E:$E,0)),"-")</f>
        <v>Sim</v>
      </c>
      <c r="H138" s="694">
        <f>IFERROR(INDEX('Produtos Selecionados'!$O:$O,MATCH($E138,'Produtos Selecionados'!$E:$E,0)),"-")</f>
        <v>2.5000000000000001E-3</v>
      </c>
      <c r="I138" s="695" t="str">
        <f>IFERROR(INDEX('Produtos Selecionados'!$L:$L,MATCH($E138,'Produtos Selecionados'!$E:$E,0)),"-")</f>
        <v>USD</v>
      </c>
      <c r="J138" s="695">
        <f>IFERROR(INDEX('Produtos Selecionados'!$M:$M,MATCH($E138,'Produtos Selecionados'!$E:$E,0)),"-")</f>
        <v>2</v>
      </c>
      <c r="K138" s="263"/>
      <c r="L138" s="277" t="str">
        <f>IF(K138="","", K138*K$136)</f>
        <v/>
      </c>
      <c r="M138" s="263"/>
      <c r="N138" s="277" t="str">
        <f>IF(M138="","", M138*M$136)</f>
        <v/>
      </c>
      <c r="O138" s="263"/>
      <c r="P138" s="277" t="str">
        <f>IF(O138="","", O138*O$136)</f>
        <v/>
      </c>
      <c r="Q138" s="263"/>
      <c r="R138" s="277" t="str">
        <f>IF(Q138="","", Q138*Q$136)</f>
        <v/>
      </c>
      <c r="S138" s="263"/>
      <c r="T138" s="277" t="str">
        <f>IF(S138="","", S138*S$136)</f>
        <v/>
      </c>
      <c r="V138" s="414" t="str">
        <f>IFERROR(IF(INDEX('Produtos Selecionados'!$G:$G,MATCH($E138,'Produtos Selecionados'!$E:$E,0))="MFO", "Evitar - ROA baixo", "OK"),"OK")</f>
        <v>OK</v>
      </c>
    </row>
    <row r="139" spans="2:23" s="278" customFormat="1" ht="5.25" customHeight="1">
      <c r="B139" s="261"/>
      <c r="C139" s="261"/>
      <c r="D139" s="261"/>
      <c r="E139" s="193"/>
      <c r="F139" s="696" t="str">
        <f>IFERROR(INDEX('Produtos Selecionados'!$M:$M,MATCH(A139,'Produtos Selecionados'!$E:$E,0)),"-")</f>
        <v>-</v>
      </c>
      <c r="G139" s="696" t="str">
        <f>IFERROR(INDEX('Produtos Selecionados'!$M:$M,MATCH(B139,'Produtos Selecionados'!$E:$E,0)),"-")</f>
        <v>-</v>
      </c>
      <c r="H139" s="696" t="str">
        <f>IFERROR(INDEX('Produtos Selecionados'!$M:$M,MATCH(C139,'Produtos Selecionados'!$E:$E,0)),"-")</f>
        <v>-</v>
      </c>
      <c r="I139" s="696" t="str">
        <f>IFERROR(INDEX('Produtos Selecionados'!$M:$M,MATCH(D139,'Produtos Selecionados'!$E:$E,0)),"-")</f>
        <v>-</v>
      </c>
      <c r="J139" s="696" t="str">
        <f>IFERROR(INDEX('Produtos Selecionados'!$M:$M,MATCH(E139,'Produtos Selecionados'!$E:$E,0)),"-")</f>
        <v>-</v>
      </c>
      <c r="K139" s="279"/>
      <c r="L139" s="280" t="str">
        <f>IF(K139="","", K139*K$136)</f>
        <v/>
      </c>
      <c r="M139" s="279"/>
      <c r="N139" s="280" t="str">
        <f>IF(M139="","", M139*M$136)</f>
        <v/>
      </c>
      <c r="O139" s="279"/>
      <c r="P139" s="280" t="str">
        <f>IF(O139="","", O139*O$136)</f>
        <v/>
      </c>
      <c r="Q139" s="279"/>
      <c r="R139" s="280" t="str">
        <f>IF(Q139="","", Q139*Q$136)</f>
        <v/>
      </c>
      <c r="S139" s="279"/>
      <c r="T139" s="280" t="str">
        <f>IF(S139="","", S139*S$136)</f>
        <v/>
      </c>
      <c r="V139" s="415"/>
    </row>
    <row r="140" spans="2:23" s="181" customFormat="1" ht="15">
      <c r="B140" s="264"/>
      <c r="C140" s="264"/>
      <c r="D140" s="264" t="s">
        <v>19</v>
      </c>
      <c r="E140" s="186" t="s">
        <v>908</v>
      </c>
      <c r="F140" s="187"/>
      <c r="G140" s="187"/>
      <c r="H140" s="187"/>
      <c r="I140" s="187"/>
      <c r="J140" s="187"/>
      <c r="K140" s="265">
        <f ca="1">OFFSET('Asset Allocation'!$B$9, MATCH($E140,OFFSET('Asset Allocation'!$B$9,,,COUNTA('Asset Allocation'!$B:$B)-COUNTA('Asset Allocation'!$B$1:$B$9)),0)-1, MATCH(K$5,'Asset Allocation'!$D$5:$M$5,0)+2)</f>
        <v>0</v>
      </c>
      <c r="L140" s="238">
        <f>SUM(L141:L143)</f>
        <v>0</v>
      </c>
      <c r="M140" s="265">
        <f ca="1">OFFSET('Asset Allocation'!$B$9, MATCH($E140,OFFSET('Asset Allocation'!$B$9,,,COUNTA('Asset Allocation'!$B:$B)-COUNTA('Asset Allocation'!$B$1:$B$9)),0)-1, MATCH(M$5,'Asset Allocation'!$D$5:$M$5,0)+2)</f>
        <v>0</v>
      </c>
      <c r="N140" s="238">
        <f>SUM(N141:N143)</f>
        <v>0</v>
      </c>
      <c r="O140" s="265">
        <f ca="1">OFFSET('Asset Allocation'!$B$9, MATCH($E140,OFFSET('Asset Allocation'!$B$9,,,COUNTA('Asset Allocation'!$B:$B)-COUNTA('Asset Allocation'!$B$1:$B$9)),0)-1, MATCH(O$5,'Asset Allocation'!$D$5:$M$5,0)+2)</f>
        <v>0</v>
      </c>
      <c r="P140" s="238">
        <f>SUM(P141:P143)</f>
        <v>0</v>
      </c>
      <c r="Q140" s="265">
        <f ca="1">OFFSET('Asset Allocation'!$B$9, MATCH($E140,OFFSET('Asset Allocation'!$B$9,,,COUNTA('Asset Allocation'!$B:$B)-COUNTA('Asset Allocation'!$B$1:$B$9)),0)-1, MATCH(Q$5,'Asset Allocation'!$D$5:$M$5,0)+2)</f>
        <v>0</v>
      </c>
      <c r="R140" s="238">
        <f>SUM(R141:R143)</f>
        <v>0</v>
      </c>
      <c r="S140" s="265">
        <f ca="1">OFFSET('Asset Allocation'!$B$9, MATCH($E140,OFFSET('Asset Allocation'!$B$9,,,COUNTA('Asset Allocation'!$B:$B)-COUNTA('Asset Allocation'!$B$1:$B$9)),0)-1, MATCH(S$5,'Asset Allocation'!$D$5:$M$5,0)+2)</f>
        <v>0</v>
      </c>
      <c r="T140" s="238">
        <f>SUM(T141:T143)</f>
        <v>0</v>
      </c>
      <c r="U140" s="185"/>
      <c r="V140" s="413"/>
      <c r="W140" s="185"/>
    </row>
    <row r="141" spans="2:23" s="278" customFormat="1" ht="15">
      <c r="B141" s="261"/>
      <c r="C141" s="261"/>
      <c r="D141" s="261"/>
      <c r="E141" s="267" t="s">
        <v>869</v>
      </c>
      <c r="F141" s="694" t="str">
        <f>IFERROR(INDEX('Produtos Selecionados'!$G:$G,MATCH($E141,'Produtos Selecionados'!$E:$E,0)),"-")</f>
        <v>-</v>
      </c>
      <c r="G141" s="694" t="str">
        <f>IFERROR(INDEX('Produtos Selecionados'!$H:$H,MATCH($E141,'Produtos Selecionados'!$E:$E,0)),"-")</f>
        <v>Sim</v>
      </c>
      <c r="H141" s="694">
        <f>IFERROR(INDEX('Produtos Selecionados'!$O:$O,MATCH($E141,'Produtos Selecionados'!$E:$E,0)),"-")</f>
        <v>8.0000000000000002E-3</v>
      </c>
      <c r="I141" s="695" t="str">
        <f>IFERROR(INDEX('Produtos Selecionados'!$L:$L,MATCH($E141,'Produtos Selecionados'!$E:$E,0)),"-")</f>
        <v>USD</v>
      </c>
      <c r="J141" s="695">
        <f>IFERROR(INDEX('Produtos Selecionados'!$M:$M,MATCH($E141,'Produtos Selecionados'!$E:$E,0)),"-")</f>
        <v>5</v>
      </c>
      <c r="K141" s="263"/>
      <c r="L141" s="277" t="str">
        <f>IF(K141="","", K141*K$140)</f>
        <v/>
      </c>
      <c r="M141" s="263"/>
      <c r="N141" s="277" t="str">
        <f>IF(M141="","", M141*M$140)</f>
        <v/>
      </c>
      <c r="O141" s="263"/>
      <c r="P141" s="277" t="str">
        <f>IF(O141="","", O141*O$140)</f>
        <v/>
      </c>
      <c r="Q141" s="263"/>
      <c r="R141" s="277" t="str">
        <f>IF(Q141="","", Q141*Q$140)</f>
        <v/>
      </c>
      <c r="S141" s="263"/>
      <c r="T141" s="277" t="str">
        <f>IF(S141="","", S141*S$140)</f>
        <v/>
      </c>
      <c r="V141" s="414" t="str">
        <f>IFERROR(IF(INDEX('Produtos Selecionados'!$G:$G,MATCH($E141,'Produtos Selecionados'!$E:$E,0))="MFO", "Evitar - ROA baixo", "OK"),"OK")</f>
        <v>OK</v>
      </c>
    </row>
    <row r="142" spans="2:23" s="278" customFormat="1" ht="15">
      <c r="B142" s="261"/>
      <c r="C142" s="261"/>
      <c r="D142" s="261"/>
      <c r="E142" s="267"/>
      <c r="F142" s="694" t="str">
        <f>IFERROR(INDEX('Produtos Selecionados'!$G:$G,MATCH($E142,'Produtos Selecionados'!$E:$E,0)),"-")</f>
        <v>-</v>
      </c>
      <c r="G142" s="694" t="str">
        <f>IFERROR(INDEX('Produtos Selecionados'!$H:$H,MATCH($E142,'Produtos Selecionados'!$E:$E,0)),"-")</f>
        <v>-</v>
      </c>
      <c r="H142" s="694" t="str">
        <f>IFERROR(INDEX('Produtos Selecionados'!$O:$O,MATCH($E142,'Produtos Selecionados'!$E:$E,0)),"-")</f>
        <v>-</v>
      </c>
      <c r="I142" s="695" t="str">
        <f>IFERROR(INDEX('Produtos Selecionados'!$L:$L,MATCH($E142,'Produtos Selecionados'!$E:$E,0)),"-")</f>
        <v>-</v>
      </c>
      <c r="J142" s="695" t="str">
        <f>IFERROR(INDEX('Produtos Selecionados'!$M:$M,MATCH($E142,'Produtos Selecionados'!$E:$E,0)),"-")</f>
        <v>-</v>
      </c>
      <c r="K142" s="263"/>
      <c r="L142" s="277" t="str">
        <f t="shared" ref="L142:N143" si="72">IF(K142="","", K142*K$140)</f>
        <v/>
      </c>
      <c r="M142" s="263"/>
      <c r="N142" s="277" t="str">
        <f t="shared" si="72"/>
        <v/>
      </c>
      <c r="O142" s="263"/>
      <c r="P142" s="277" t="str">
        <f>IF(O142="","", O142*O$140)</f>
        <v/>
      </c>
      <c r="Q142" s="263"/>
      <c r="R142" s="277" t="str">
        <f>IF(Q142="","", Q142*Q$140)</f>
        <v/>
      </c>
      <c r="S142" s="263"/>
      <c r="T142" s="277" t="str">
        <f>IF(S142="","", S142*S$140)</f>
        <v/>
      </c>
      <c r="V142" s="414" t="str">
        <f>IFERROR(IF(INDEX('Produtos Selecionados'!$G:$G,MATCH($E142,'Produtos Selecionados'!$E:$E,0))="MFO", "Evitar - ROA baixo", "OK"),"OK")</f>
        <v>OK</v>
      </c>
    </row>
    <row r="143" spans="2:23" s="278" customFormat="1" ht="5.25" customHeight="1">
      <c r="B143" s="261"/>
      <c r="C143" s="261"/>
      <c r="D143" s="261"/>
      <c r="E143" s="193"/>
      <c r="F143" s="696" t="str">
        <f>IFERROR(INDEX('Produtos Selecionados'!$M:$M,MATCH(A143,'Produtos Selecionados'!$E:$E,0)),"-")</f>
        <v>-</v>
      </c>
      <c r="G143" s="696" t="str">
        <f>IFERROR(INDEX('Produtos Selecionados'!$M:$M,MATCH(B143,'Produtos Selecionados'!$E:$E,0)),"-")</f>
        <v>-</v>
      </c>
      <c r="H143" s="696" t="str">
        <f>IFERROR(INDEX('Produtos Selecionados'!$M:$M,MATCH(C143,'Produtos Selecionados'!$E:$E,0)),"-")</f>
        <v>-</v>
      </c>
      <c r="I143" s="696" t="str">
        <f>IFERROR(INDEX('Produtos Selecionados'!$M:$M,MATCH(D143,'Produtos Selecionados'!$E:$E,0)),"-")</f>
        <v>-</v>
      </c>
      <c r="J143" s="696" t="str">
        <f>IFERROR(INDEX('Produtos Selecionados'!$M:$M,MATCH(E143,'Produtos Selecionados'!$E:$E,0)),"-")</f>
        <v>-</v>
      </c>
      <c r="K143" s="279"/>
      <c r="L143" s="280" t="str">
        <f t="shared" si="72"/>
        <v/>
      </c>
      <c r="M143" s="279"/>
      <c r="N143" s="280" t="str">
        <f t="shared" si="72"/>
        <v/>
      </c>
      <c r="O143" s="279"/>
      <c r="P143" s="280" t="str">
        <f>IF(O143="","", O143*O$140)</f>
        <v/>
      </c>
      <c r="Q143" s="279"/>
      <c r="R143" s="280" t="str">
        <f>IF(Q143="","", Q143*Q$140)</f>
        <v/>
      </c>
      <c r="S143" s="279"/>
      <c r="T143" s="280" t="str">
        <f>IF(S143="","", S143*S$140)</f>
        <v/>
      </c>
      <c r="V143" s="415"/>
    </row>
    <row r="144" spans="2:23" s="181" customFormat="1" ht="15">
      <c r="B144" s="264"/>
      <c r="C144" s="264"/>
      <c r="D144" s="264" t="s">
        <v>19</v>
      </c>
      <c r="E144" s="186" t="s">
        <v>909</v>
      </c>
      <c r="F144" s="187"/>
      <c r="G144" s="187"/>
      <c r="H144" s="187"/>
      <c r="I144" s="187"/>
      <c r="J144" s="187"/>
      <c r="K144" s="265">
        <f ca="1">OFFSET('Asset Allocation'!$B$9, MATCH($E144,OFFSET('Asset Allocation'!$B$9,,,COUNTA('Asset Allocation'!$B:$B)-COUNTA('Asset Allocation'!$B$1:$B$9)),0)-1, MATCH(K$5,'Asset Allocation'!$D$5:$M$5,0)+2)</f>
        <v>0</v>
      </c>
      <c r="L144" s="238">
        <f>SUM(L145:L147)</f>
        <v>0</v>
      </c>
      <c r="M144" s="265">
        <f ca="1">OFFSET('Asset Allocation'!$B$9, MATCH($E144,OFFSET('Asset Allocation'!$B$9,,,COUNTA('Asset Allocation'!$B:$B)-COUNTA('Asset Allocation'!$B$1:$B$9)),0)-1, MATCH(M$5,'Asset Allocation'!$D$5:$M$5,0)+2)</f>
        <v>0</v>
      </c>
      <c r="N144" s="238">
        <f>SUM(N145:N147)</f>
        <v>0</v>
      </c>
      <c r="O144" s="265">
        <f ca="1">OFFSET('Asset Allocation'!$B$9, MATCH($E144,OFFSET('Asset Allocation'!$B$9,,,COUNTA('Asset Allocation'!$B:$B)-COUNTA('Asset Allocation'!$B$1:$B$9)),0)-1, MATCH(O$5,'Asset Allocation'!$D$5:$M$5,0)+2)</f>
        <v>0</v>
      </c>
      <c r="P144" s="238">
        <f>SUM(P145:P147)</f>
        <v>0</v>
      </c>
      <c r="Q144" s="265">
        <f ca="1">OFFSET('Asset Allocation'!$B$9, MATCH($E144,OFFSET('Asset Allocation'!$B$9,,,COUNTA('Asset Allocation'!$B:$B)-COUNTA('Asset Allocation'!$B$1:$B$9)),0)-1, MATCH(Q$5,'Asset Allocation'!$D$5:$M$5,0)+2)</f>
        <v>0</v>
      </c>
      <c r="R144" s="238">
        <f>SUM(R145:R147)</f>
        <v>0</v>
      </c>
      <c r="S144" s="265">
        <f ca="1">OFFSET('Asset Allocation'!$B$9, MATCH($E144,OFFSET('Asset Allocation'!$B$9,,,COUNTA('Asset Allocation'!$B:$B)-COUNTA('Asset Allocation'!$B$1:$B$9)),0)-1, MATCH(S$5,'Asset Allocation'!$D$5:$M$5,0)+2)</f>
        <v>0</v>
      </c>
      <c r="T144" s="238">
        <f>SUM(T145:T147)</f>
        <v>0</v>
      </c>
      <c r="U144" s="185"/>
      <c r="V144" s="413"/>
      <c r="W144" s="185"/>
    </row>
    <row r="145" spans="2:23" s="278" customFormat="1" ht="15">
      <c r="B145" s="261"/>
      <c r="C145" s="261"/>
      <c r="D145" s="261"/>
      <c r="E145" s="267"/>
      <c r="F145" s="694" t="str">
        <f>IFERROR(INDEX('Produtos Selecionados'!$G:$G,MATCH($E145,'Produtos Selecionados'!$E:$E,0)),"-")</f>
        <v>-</v>
      </c>
      <c r="G145" s="694" t="str">
        <f>IFERROR(INDEX('Produtos Selecionados'!$H:$H,MATCH($E145,'Produtos Selecionados'!$E:$E,0)),"-")</f>
        <v>-</v>
      </c>
      <c r="H145" s="694" t="str">
        <f>IFERROR(INDEX('Produtos Selecionados'!$O:$O,MATCH($E145,'Produtos Selecionados'!$E:$E,0)),"-")</f>
        <v>-</v>
      </c>
      <c r="I145" s="695" t="str">
        <f>IFERROR(INDEX('Produtos Selecionados'!$L:$L,MATCH($E145,'Produtos Selecionados'!$E:$E,0)),"-")</f>
        <v>-</v>
      </c>
      <c r="J145" s="695" t="str">
        <f>IFERROR(INDEX('Produtos Selecionados'!$M:$M,MATCH($E145,'Produtos Selecionados'!$E:$E,0)),"-")</f>
        <v>-</v>
      </c>
      <c r="K145" s="263"/>
      <c r="L145" s="277" t="str">
        <f>IF(K145="","", K145*K$144)</f>
        <v/>
      </c>
      <c r="M145" s="263"/>
      <c r="N145" s="277" t="str">
        <f>IF(M145="","", M145*M$144)</f>
        <v/>
      </c>
      <c r="O145" s="263"/>
      <c r="P145" s="277" t="str">
        <f>IF(O145="","", O145*O$144)</f>
        <v/>
      </c>
      <c r="Q145" s="263"/>
      <c r="R145" s="277" t="str">
        <f>IF(Q145="","", Q145*Q$144)</f>
        <v/>
      </c>
      <c r="S145" s="263"/>
      <c r="T145" s="277" t="str">
        <f>IF(S145="","", S145*S$144)</f>
        <v/>
      </c>
      <c r="V145" s="414" t="str">
        <f>IFERROR(IF(INDEX('Produtos Selecionados'!$G:$G,MATCH($E145,'Produtos Selecionados'!$E:$E,0))="MFO", "Evitar - ROA baixo", "OK"),"OK")</f>
        <v>OK</v>
      </c>
    </row>
    <row r="146" spans="2:23" s="278" customFormat="1" ht="15">
      <c r="B146" s="261"/>
      <c r="C146" s="261"/>
      <c r="D146" s="261"/>
      <c r="E146" s="267"/>
      <c r="F146" s="694" t="str">
        <f>IFERROR(INDEX('Produtos Selecionados'!$G:$G,MATCH($E146,'Produtos Selecionados'!$E:$E,0)),"-")</f>
        <v>-</v>
      </c>
      <c r="G146" s="694" t="str">
        <f>IFERROR(INDEX('Produtos Selecionados'!$H:$H,MATCH($E146,'Produtos Selecionados'!$E:$E,0)),"-")</f>
        <v>-</v>
      </c>
      <c r="H146" s="694" t="str">
        <f>IFERROR(INDEX('Produtos Selecionados'!$O:$O,MATCH($E146,'Produtos Selecionados'!$E:$E,0)),"-")</f>
        <v>-</v>
      </c>
      <c r="I146" s="695" t="str">
        <f>IFERROR(INDEX('Produtos Selecionados'!$L:$L,MATCH($E146,'Produtos Selecionados'!$E:$E,0)),"-")</f>
        <v>-</v>
      </c>
      <c r="J146" s="695" t="str">
        <f>IFERROR(INDEX('Produtos Selecionados'!$M:$M,MATCH($E146,'Produtos Selecionados'!$E:$E,0)),"-")</f>
        <v>-</v>
      </c>
      <c r="K146" s="263"/>
      <c r="L146" s="277" t="str">
        <f>IF(K146="","", K146*K$144)</f>
        <v/>
      </c>
      <c r="M146" s="263"/>
      <c r="N146" s="277" t="str">
        <f>IF(M146="","", M146*M$144)</f>
        <v/>
      </c>
      <c r="O146" s="263"/>
      <c r="P146" s="277" t="str">
        <f>IF(O146="","", O146*O$144)</f>
        <v/>
      </c>
      <c r="Q146" s="263"/>
      <c r="R146" s="277" t="str">
        <f>IF(Q146="","", Q146*Q$144)</f>
        <v/>
      </c>
      <c r="S146" s="263"/>
      <c r="T146" s="277" t="str">
        <f>IF(S146="","", S146*S$144)</f>
        <v/>
      </c>
      <c r="V146" s="414" t="str">
        <f>IFERROR(IF(INDEX('Produtos Selecionados'!$G:$G,MATCH($E146,'Produtos Selecionados'!$E:$E,0))="MFO", "Evitar - ROA baixo", "OK"),"OK")</f>
        <v>OK</v>
      </c>
    </row>
    <row r="147" spans="2:23" s="278" customFormat="1" ht="5.25" customHeight="1">
      <c r="B147" s="261"/>
      <c r="C147" s="261"/>
      <c r="D147" s="261"/>
      <c r="E147" s="193"/>
      <c r="F147" s="696" t="str">
        <f>IFERROR(INDEX('Produtos Selecionados'!$M:$M,MATCH(A147,'Produtos Selecionados'!$E:$E,0)),"-")</f>
        <v>-</v>
      </c>
      <c r="G147" s="696" t="str">
        <f>IFERROR(INDEX('Produtos Selecionados'!$M:$M,MATCH(B147,'Produtos Selecionados'!$E:$E,0)),"-")</f>
        <v>-</v>
      </c>
      <c r="H147" s="696" t="str">
        <f>IFERROR(INDEX('Produtos Selecionados'!$M:$M,MATCH(C147,'Produtos Selecionados'!$E:$E,0)),"-")</f>
        <v>-</v>
      </c>
      <c r="I147" s="696" t="str">
        <f>IFERROR(INDEX('Produtos Selecionados'!$M:$M,MATCH(D147,'Produtos Selecionados'!$E:$E,0)),"-")</f>
        <v>-</v>
      </c>
      <c r="J147" s="696" t="str">
        <f>IFERROR(INDEX('Produtos Selecionados'!$M:$M,MATCH(E147,'Produtos Selecionados'!$E:$E,0)),"-")</f>
        <v>-</v>
      </c>
      <c r="K147" s="279"/>
      <c r="L147" s="280" t="str">
        <f>IF(K147="","", K147*K$144)</f>
        <v/>
      </c>
      <c r="M147" s="279"/>
      <c r="N147" s="280" t="str">
        <f>IF(M147="","", M147*M$144)</f>
        <v/>
      </c>
      <c r="O147" s="279"/>
      <c r="P147" s="280" t="str">
        <f>IF(O147="","", O147*O$144)</f>
        <v/>
      </c>
      <c r="Q147" s="279"/>
      <c r="R147" s="280" t="str">
        <f>IF(Q147="","", Q147*Q$144)</f>
        <v/>
      </c>
      <c r="S147" s="279"/>
      <c r="T147" s="280" t="str">
        <f>IF(S147="","", S147*S$144)</f>
        <v/>
      </c>
      <c r="V147" s="415"/>
    </row>
    <row r="148" spans="2:23" s="181" customFormat="1" ht="15">
      <c r="B148" s="264"/>
      <c r="C148" s="264"/>
      <c r="D148" s="264" t="s">
        <v>19</v>
      </c>
      <c r="E148" s="186" t="s">
        <v>907</v>
      </c>
      <c r="F148" s="187"/>
      <c r="G148" s="187"/>
      <c r="H148" s="187"/>
      <c r="I148" s="187"/>
      <c r="J148" s="187"/>
      <c r="K148" s="265">
        <f ca="1">OFFSET('Asset Allocation'!$B$9, MATCH($E148,OFFSET('Asset Allocation'!$B$9,,,COUNTA('Asset Allocation'!$B:$B)-COUNTA('Asset Allocation'!$B$1:$B$9)),0)-1, MATCH(K$5,'Asset Allocation'!$D$5:$M$5,0)+2)</f>
        <v>0</v>
      </c>
      <c r="L148" s="238">
        <f>SUM(L149:L151)</f>
        <v>0</v>
      </c>
      <c r="M148" s="265">
        <f ca="1">OFFSET('Asset Allocation'!$B$9, MATCH($E148,OFFSET('Asset Allocation'!$B$9,,,COUNTA('Asset Allocation'!$B:$B)-COUNTA('Asset Allocation'!$B$1:$B$9)),0)-1, MATCH(M$5,'Asset Allocation'!$D$5:$M$5,0)+2)</f>
        <v>0</v>
      </c>
      <c r="N148" s="238">
        <f>SUM(N149:N151)</f>
        <v>0</v>
      </c>
      <c r="O148" s="265">
        <f ca="1">OFFSET('Asset Allocation'!$B$9, MATCH($E148,OFFSET('Asset Allocation'!$B$9,,,COUNTA('Asset Allocation'!$B:$B)-COUNTA('Asset Allocation'!$B$1:$B$9)),0)-1, MATCH(O$5,'Asset Allocation'!$D$5:$M$5,0)+2)</f>
        <v>0</v>
      </c>
      <c r="P148" s="238">
        <f>SUM(P149:P151)</f>
        <v>0</v>
      </c>
      <c r="Q148" s="265">
        <f ca="1">OFFSET('Asset Allocation'!$B$9, MATCH($E148,OFFSET('Asset Allocation'!$B$9,,,COUNTA('Asset Allocation'!$B:$B)-COUNTA('Asset Allocation'!$B$1:$B$9)),0)-1, MATCH(Q$5,'Asset Allocation'!$D$5:$M$5,0)+2)</f>
        <v>0</v>
      </c>
      <c r="R148" s="238">
        <f>SUM(R149:R151)</f>
        <v>0</v>
      </c>
      <c r="S148" s="265">
        <f ca="1">OFFSET('Asset Allocation'!$B$9, MATCH($E148,OFFSET('Asset Allocation'!$B$9,,,COUNTA('Asset Allocation'!$B:$B)-COUNTA('Asset Allocation'!$B$1:$B$9)),0)-1, MATCH(S$5,'Asset Allocation'!$D$5:$M$5,0)+2)</f>
        <v>0</v>
      </c>
      <c r="T148" s="238">
        <f>SUM(T149:T151)</f>
        <v>0</v>
      </c>
      <c r="U148" s="185"/>
      <c r="V148" s="413"/>
      <c r="W148" s="185"/>
    </row>
    <row r="149" spans="2:23" s="278" customFormat="1" ht="15">
      <c r="B149" s="261"/>
      <c r="C149" s="261"/>
      <c r="D149" s="261"/>
      <c r="E149" s="267"/>
      <c r="F149" s="694" t="str">
        <f>IFERROR(INDEX('Produtos Selecionados'!$G:$G,MATCH($E149,'Produtos Selecionados'!$E:$E,0)),"-")</f>
        <v>-</v>
      </c>
      <c r="G149" s="694" t="str">
        <f>IFERROR(INDEX('Produtos Selecionados'!$H:$H,MATCH($E149,'Produtos Selecionados'!$E:$E,0)),"-")</f>
        <v>-</v>
      </c>
      <c r="H149" s="694" t="str">
        <f>IFERROR(INDEX('Produtos Selecionados'!$O:$O,MATCH($E149,'Produtos Selecionados'!$E:$E,0)),"-")</f>
        <v>-</v>
      </c>
      <c r="I149" s="695" t="str">
        <f>IFERROR(INDEX('Produtos Selecionados'!$L:$L,MATCH($E149,'Produtos Selecionados'!$E:$E,0)),"-")</f>
        <v>-</v>
      </c>
      <c r="J149" s="695" t="str">
        <f>IFERROR(INDEX('Produtos Selecionados'!$M:$M,MATCH($E149,'Produtos Selecionados'!$E:$E,0)),"-")</f>
        <v>-</v>
      </c>
      <c r="K149" s="263"/>
      <c r="L149" s="277" t="str">
        <f>IF(K149="","", K149*K$148)</f>
        <v/>
      </c>
      <c r="M149" s="263"/>
      <c r="N149" s="277" t="str">
        <f>IF(M149="","", M149*M$148)</f>
        <v/>
      </c>
      <c r="O149" s="263"/>
      <c r="P149" s="277" t="str">
        <f>IF(O149="","", O149*O$148)</f>
        <v/>
      </c>
      <c r="Q149" s="263"/>
      <c r="R149" s="277" t="str">
        <f>IF(Q149="","", Q149*Q$148)</f>
        <v/>
      </c>
      <c r="S149" s="263"/>
      <c r="T149" s="277" t="str">
        <f>IF(S149="","", S149*S$148)</f>
        <v/>
      </c>
      <c r="V149" s="414" t="str">
        <f>IFERROR(IF(INDEX('Produtos Selecionados'!$G:$G,MATCH($E149,'Produtos Selecionados'!$E:$E,0))="MFO", "Evitar - ROA baixo", "OK"),"OK")</f>
        <v>OK</v>
      </c>
    </row>
    <row r="150" spans="2:23" s="278" customFormat="1" ht="15">
      <c r="B150" s="261"/>
      <c r="C150" s="261"/>
      <c r="D150" s="261"/>
      <c r="E150" s="267"/>
      <c r="F150" s="694" t="str">
        <f>IFERROR(INDEX('Produtos Selecionados'!$G:$G,MATCH($E150,'Produtos Selecionados'!$E:$E,0)),"-")</f>
        <v>-</v>
      </c>
      <c r="G150" s="694" t="str">
        <f>IFERROR(INDEX('Produtos Selecionados'!$H:$H,MATCH($E150,'Produtos Selecionados'!$E:$E,0)),"-")</f>
        <v>-</v>
      </c>
      <c r="H150" s="694" t="str">
        <f>IFERROR(INDEX('Produtos Selecionados'!$O:$O,MATCH($E150,'Produtos Selecionados'!$E:$E,0)),"-")</f>
        <v>-</v>
      </c>
      <c r="I150" s="695" t="str">
        <f>IFERROR(INDEX('Produtos Selecionados'!$L:$L,MATCH($E150,'Produtos Selecionados'!$E:$E,0)),"-")</f>
        <v>-</v>
      </c>
      <c r="J150" s="695" t="str">
        <f>IFERROR(INDEX('Produtos Selecionados'!$M:$M,MATCH($E150,'Produtos Selecionados'!$E:$E,0)),"-")</f>
        <v>-</v>
      </c>
      <c r="K150" s="263"/>
      <c r="L150" s="277" t="str">
        <f>IF(K150="","", K150*K$148)</f>
        <v/>
      </c>
      <c r="M150" s="263"/>
      <c r="N150" s="277" t="str">
        <f>IF(M150="","", M150*M$148)</f>
        <v/>
      </c>
      <c r="O150" s="263"/>
      <c r="P150" s="277" t="str">
        <f>IF(O150="","", O150*O$148)</f>
        <v/>
      </c>
      <c r="Q150" s="263"/>
      <c r="R150" s="277" t="str">
        <f>IF(Q150="","", Q150*Q$148)</f>
        <v/>
      </c>
      <c r="S150" s="263"/>
      <c r="T150" s="277" t="str">
        <f>IF(S150="","", S150*S$148)</f>
        <v/>
      </c>
      <c r="V150" s="414" t="str">
        <f>IFERROR(IF(INDEX('Produtos Selecionados'!$G:$G,MATCH($E150,'Produtos Selecionados'!$E:$E,0))="MFO", "Evitar - ROA baixo", "OK"),"OK")</f>
        <v>OK</v>
      </c>
    </row>
    <row r="151" spans="2:23" s="181" customFormat="1" ht="5.25" customHeight="1">
      <c r="B151" s="264"/>
      <c r="C151" s="264"/>
      <c r="D151" s="264"/>
      <c r="F151" s="218"/>
      <c r="G151" s="218"/>
      <c r="H151" s="218"/>
      <c r="I151" s="218"/>
      <c r="J151" s="218"/>
      <c r="K151" s="279"/>
      <c r="L151" s="280" t="str">
        <f>IF(K151="","", K151*K$148)</f>
        <v/>
      </c>
      <c r="M151" s="279"/>
      <c r="N151" s="280" t="str">
        <f>IF(M151="","", M151*M$148)</f>
        <v/>
      </c>
      <c r="O151" s="279"/>
      <c r="P151" s="280" t="str">
        <f>IF(O151="","", O151*O$148)</f>
        <v/>
      </c>
      <c r="Q151" s="279"/>
      <c r="R151" s="280" t="str">
        <f>IF(Q151="","", Q151*Q$148)</f>
        <v/>
      </c>
      <c r="S151" s="279"/>
      <c r="T151" s="280" t="str">
        <f>IF(S151="","", S151*S$148)</f>
        <v/>
      </c>
      <c r="U151" s="185"/>
      <c r="V151" s="413"/>
      <c r="W151" s="185"/>
    </row>
    <row r="152" spans="2:23" s="181" customFormat="1" ht="15">
      <c r="B152" s="264"/>
      <c r="C152" s="264"/>
      <c r="D152" s="264" t="s">
        <v>19</v>
      </c>
      <c r="E152" s="186" t="s">
        <v>994</v>
      </c>
      <c r="F152" s="187"/>
      <c r="G152" s="187"/>
      <c r="H152" s="187"/>
      <c r="I152" s="187"/>
      <c r="J152" s="187"/>
      <c r="K152" s="265">
        <f ca="1">OFFSET('Asset Allocation'!$B$9, MATCH($E152,OFFSET('Asset Allocation'!$B$9,,,COUNTA('Asset Allocation'!$B:$B)-COUNTA('Asset Allocation'!$B$1:$B$9)),0)-1, MATCH(K$5,'Asset Allocation'!$D$5:$M$5,0)+2)</f>
        <v>0</v>
      </c>
      <c r="L152" s="238">
        <f>SUM(L153:L155)</f>
        <v>0</v>
      </c>
      <c r="M152" s="265">
        <f ca="1">OFFSET('Asset Allocation'!$B$9, MATCH($E152,OFFSET('Asset Allocation'!$B$9,,,COUNTA('Asset Allocation'!$B:$B)-COUNTA('Asset Allocation'!$B$1:$B$9)),0)-1, MATCH(M$5,'Asset Allocation'!$D$5:$M$5,0)+2)</f>
        <v>0</v>
      </c>
      <c r="N152" s="238">
        <f>SUM(N153:N155)</f>
        <v>0</v>
      </c>
      <c r="O152" s="265">
        <f ca="1">OFFSET('Asset Allocation'!$B$9, MATCH($E152,OFFSET('Asset Allocation'!$B$9,,,COUNTA('Asset Allocation'!$B:$B)-COUNTA('Asset Allocation'!$B$1:$B$9)),0)-1, MATCH(O$5,'Asset Allocation'!$D$5:$M$5,0)+2)</f>
        <v>0</v>
      </c>
      <c r="P152" s="238">
        <f>SUM(P153:P155)</f>
        <v>0</v>
      </c>
      <c r="Q152" s="265">
        <f ca="1">OFFSET('Asset Allocation'!$B$9, MATCH($E152,OFFSET('Asset Allocation'!$B$9,,,COUNTA('Asset Allocation'!$B:$B)-COUNTA('Asset Allocation'!$B$1:$B$9)),0)-1, MATCH(Q$5,'Asset Allocation'!$D$5:$M$5,0)+2)</f>
        <v>0</v>
      </c>
      <c r="R152" s="238">
        <f>SUM(R153:R155)</f>
        <v>0</v>
      </c>
      <c r="S152" s="265">
        <f ca="1">OFFSET('Asset Allocation'!$B$9, MATCH($E152,OFFSET('Asset Allocation'!$B$9,,,COUNTA('Asset Allocation'!$B:$B)-COUNTA('Asset Allocation'!$B$1:$B$9)),0)-1, MATCH(S$5,'Asset Allocation'!$D$5:$M$5,0)+2)</f>
        <v>0</v>
      </c>
      <c r="T152" s="238">
        <f>SUM(T153:T155)</f>
        <v>0</v>
      </c>
      <c r="U152" s="185"/>
      <c r="V152" s="413"/>
      <c r="W152" s="185"/>
    </row>
    <row r="153" spans="2:23" s="278" customFormat="1" ht="15">
      <c r="B153" s="261"/>
      <c r="C153" s="261"/>
      <c r="D153" s="261"/>
      <c r="E153" s="267"/>
      <c r="F153" s="694" t="str">
        <f>IFERROR(INDEX('Produtos Selecionados'!$G:$G,MATCH($E153,'Produtos Selecionados'!$E:$E,0)),"-")</f>
        <v>-</v>
      </c>
      <c r="G153" s="694" t="str">
        <f>IFERROR(INDEX('Produtos Selecionados'!$H:$H,MATCH($E153,'Produtos Selecionados'!$E:$E,0)),"-")</f>
        <v>-</v>
      </c>
      <c r="H153" s="694" t="str">
        <f>IFERROR(INDEX('Produtos Selecionados'!$O:$O,MATCH($E153,'Produtos Selecionados'!$E:$E,0)),"-")</f>
        <v>-</v>
      </c>
      <c r="I153" s="695" t="str">
        <f>IFERROR(INDEX('Produtos Selecionados'!$L:$L,MATCH($E153,'Produtos Selecionados'!$E:$E,0)),"-")</f>
        <v>-</v>
      </c>
      <c r="J153" s="695" t="str">
        <f>IFERROR(INDEX('Produtos Selecionados'!$M:$M,MATCH($E153,'Produtos Selecionados'!$E:$E,0)),"-")</f>
        <v>-</v>
      </c>
      <c r="K153" s="263"/>
      <c r="L153" s="277" t="str">
        <f>IF(K153="","", K153*K$148)</f>
        <v/>
      </c>
      <c r="M153" s="263"/>
      <c r="N153" s="277" t="str">
        <f>IF(M153="","", M153*M$148)</f>
        <v/>
      </c>
      <c r="O153" s="263"/>
      <c r="P153" s="277" t="str">
        <f>IF(O153="","", O153*O$148)</f>
        <v/>
      </c>
      <c r="Q153" s="263"/>
      <c r="R153" s="277" t="str">
        <f>IF(Q153="","", Q153*Q$148)</f>
        <v/>
      </c>
      <c r="S153" s="263"/>
      <c r="T153" s="277" t="str">
        <f>IF(S153="","", S153*S$148)</f>
        <v/>
      </c>
      <c r="V153" s="414" t="str">
        <f>IFERROR(IF(INDEX('Produtos Selecionados'!$G:$G,MATCH($E153,'Produtos Selecionados'!$E:$E,0))="MFO", "Evitar - ROA baixo", "OK"),"OK")</f>
        <v>OK</v>
      </c>
    </row>
    <row r="154" spans="2:23" s="278" customFormat="1" ht="15">
      <c r="B154" s="261"/>
      <c r="C154" s="261"/>
      <c r="D154" s="261"/>
      <c r="E154" s="267"/>
      <c r="F154" s="694" t="str">
        <f>IFERROR(INDEX('Produtos Selecionados'!$G:$G,MATCH($E154,'Produtos Selecionados'!$E:$E,0)),"-")</f>
        <v>-</v>
      </c>
      <c r="G154" s="694" t="str">
        <f>IFERROR(INDEX('Produtos Selecionados'!$H:$H,MATCH($E154,'Produtos Selecionados'!$E:$E,0)),"-")</f>
        <v>-</v>
      </c>
      <c r="H154" s="694" t="str">
        <f>IFERROR(INDEX('Produtos Selecionados'!$O:$O,MATCH($E154,'Produtos Selecionados'!$E:$E,0)),"-")</f>
        <v>-</v>
      </c>
      <c r="I154" s="695" t="str">
        <f>IFERROR(INDEX('Produtos Selecionados'!$L:$L,MATCH($E154,'Produtos Selecionados'!$E:$E,0)),"-")</f>
        <v>-</v>
      </c>
      <c r="J154" s="695" t="str">
        <f>IFERROR(INDEX('Produtos Selecionados'!$M:$M,MATCH($E154,'Produtos Selecionados'!$E:$E,0)),"-")</f>
        <v>-</v>
      </c>
      <c r="K154" s="263"/>
      <c r="L154" s="277" t="str">
        <f>IF(K154="","", K154*K$148)</f>
        <v/>
      </c>
      <c r="M154" s="263"/>
      <c r="N154" s="277" t="str">
        <f>IF(M154="","", M154*M$148)</f>
        <v/>
      </c>
      <c r="O154" s="263"/>
      <c r="P154" s="277" t="str">
        <f>IF(O154="","", O154*O$148)</f>
        <v/>
      </c>
      <c r="Q154" s="263"/>
      <c r="R154" s="277" t="str">
        <f>IF(Q154="","", Q154*Q$148)</f>
        <v/>
      </c>
      <c r="S154" s="263"/>
      <c r="T154" s="277" t="str">
        <f>IF(S154="","", S154*S$148)</f>
        <v/>
      </c>
      <c r="V154" s="414" t="str">
        <f>IFERROR(IF(INDEX('Produtos Selecionados'!$G:$G,MATCH($E154,'Produtos Selecionados'!$E:$E,0))="MFO", "Evitar - ROA baixo", "OK"),"OK")</f>
        <v>OK</v>
      </c>
    </row>
    <row r="155" spans="2:23" s="181" customFormat="1" ht="5.25" customHeight="1">
      <c r="B155" s="264"/>
      <c r="C155" s="264"/>
      <c r="D155" s="264"/>
      <c r="F155" s="218"/>
      <c r="G155" s="218"/>
      <c r="H155" s="218"/>
      <c r="I155" s="218"/>
      <c r="J155" s="218"/>
      <c r="K155" s="279"/>
      <c r="L155" s="280" t="str">
        <f>IF(K155="","", K155*K$148)</f>
        <v/>
      </c>
      <c r="M155" s="279"/>
      <c r="N155" s="280" t="str">
        <f>IF(M155="","", M155*M$148)</f>
        <v/>
      </c>
      <c r="O155" s="279"/>
      <c r="P155" s="280" t="str">
        <f>IF(O155="","", O155*O$148)</f>
        <v/>
      </c>
      <c r="Q155" s="279"/>
      <c r="R155" s="280" t="str">
        <f>IF(Q155="","", Q155*Q$148)</f>
        <v/>
      </c>
      <c r="S155" s="279"/>
      <c r="T155" s="280" t="str">
        <f>IF(S155="","", S155*S$148)</f>
        <v/>
      </c>
      <c r="U155" s="185"/>
      <c r="V155" s="413"/>
      <c r="W155" s="185"/>
    </row>
    <row r="156" spans="2:23" s="281" customFormat="1" ht="7.5" customHeight="1">
      <c r="B156" s="264" t="s">
        <v>1698</v>
      </c>
      <c r="C156" s="264" t="s">
        <v>1698</v>
      </c>
      <c r="D156" s="264" t="s">
        <v>1698</v>
      </c>
      <c r="F156" s="698"/>
      <c r="G156" s="698"/>
      <c r="H156" s="698"/>
      <c r="I156" s="698"/>
      <c r="J156" s="698"/>
      <c r="K156" s="282"/>
      <c r="L156" s="283"/>
      <c r="M156" s="284"/>
      <c r="N156" s="285"/>
      <c r="O156" s="286"/>
      <c r="P156" s="283"/>
      <c r="Q156" s="181"/>
      <c r="R156" s="285"/>
      <c r="S156" s="286"/>
      <c r="T156" s="181"/>
      <c r="U156" s="287"/>
      <c r="V156" s="416"/>
      <c r="W156" s="287"/>
    </row>
    <row r="157" spans="2:23" s="142" customFormat="1" ht="15.75">
      <c r="B157" s="317"/>
      <c r="C157" s="317"/>
      <c r="D157" s="264"/>
      <c r="E157" s="388" t="s">
        <v>1767</v>
      </c>
      <c r="F157" s="699"/>
      <c r="G157" s="699"/>
      <c r="H157" s="699"/>
      <c r="I157" s="699"/>
      <c r="J157" s="699"/>
      <c r="K157" s="386">
        <f t="shared" ref="K157:T157" ca="1" si="73">K103+K69+K9</f>
        <v>1</v>
      </c>
      <c r="L157" s="387">
        <f t="shared" ca="1" si="73"/>
        <v>0.99999999999999989</v>
      </c>
      <c r="M157" s="386">
        <f t="shared" ca="1" si="73"/>
        <v>1</v>
      </c>
      <c r="N157" s="387">
        <f t="shared" ca="1" si="73"/>
        <v>1</v>
      </c>
      <c r="O157" s="386">
        <f t="shared" ca="1" si="73"/>
        <v>1</v>
      </c>
      <c r="P157" s="387">
        <f t="shared" ca="1" si="73"/>
        <v>1</v>
      </c>
      <c r="Q157" s="386">
        <f t="shared" ca="1" si="73"/>
        <v>1</v>
      </c>
      <c r="R157" s="387">
        <f t="shared" ca="1" si="73"/>
        <v>1</v>
      </c>
      <c r="S157" s="386">
        <f t="shared" ca="1" si="73"/>
        <v>1</v>
      </c>
      <c r="T157" s="387">
        <f t="shared" ca="1" si="73"/>
        <v>1</v>
      </c>
      <c r="U157" s="319"/>
      <c r="V157" s="412"/>
      <c r="W157" s="319"/>
    </row>
    <row r="158" spans="2:23" s="281" customFormat="1" ht="7.5" customHeight="1">
      <c r="B158" s="264"/>
      <c r="C158" s="264"/>
      <c r="D158" s="264"/>
      <c r="F158" s="698"/>
      <c r="G158" s="698"/>
      <c r="H158" s="698"/>
      <c r="I158" s="698"/>
      <c r="J158" s="698"/>
      <c r="K158" s="282"/>
      <c r="L158" s="283"/>
      <c r="M158" s="284"/>
      <c r="N158" s="285"/>
      <c r="O158" s="286"/>
      <c r="P158" s="283"/>
      <c r="Q158" s="181"/>
      <c r="R158" s="285"/>
      <c r="S158" s="286"/>
      <c r="T158" s="181"/>
      <c r="U158" s="287"/>
      <c r="V158" s="416"/>
      <c r="W158" s="287"/>
    </row>
    <row r="159" spans="2:23" s="181" customFormat="1" ht="15">
      <c r="B159" s="264"/>
      <c r="C159" s="264"/>
      <c r="D159" s="264"/>
      <c r="E159" s="186" t="s">
        <v>1770</v>
      </c>
      <c r="F159" s="187"/>
      <c r="G159" s="187"/>
      <c r="H159" s="187"/>
      <c r="I159" s="187"/>
      <c r="J159" s="187"/>
      <c r="K159" s="265"/>
      <c r="L159" s="238">
        <f ca="1">SUMPRODUCT($H$11:$H$156, L$11:L$156)</f>
        <v>1.9513649333333331E-3</v>
      </c>
      <c r="M159" s="265"/>
      <c r="N159" s="238">
        <f ca="1">SUMPRODUCT($H$11:$H$156, N$11:N$156)</f>
        <v>2.152697026666667E-3</v>
      </c>
      <c r="O159" s="265"/>
      <c r="P159" s="238">
        <f ca="1">SUMPRODUCT($H$11:$H$156, P$11:P$156)</f>
        <v>2.5523033786666663E-3</v>
      </c>
      <c r="Q159" s="265"/>
      <c r="R159" s="238">
        <f ca="1">SUMPRODUCT($H$11:$H$156, R$11:R$156)</f>
        <v>2.7723939146666668E-3</v>
      </c>
      <c r="S159" s="265"/>
      <c r="T159" s="238">
        <f ca="1">SUMPRODUCT($H$11:$H$156, T$11:T$156)</f>
        <v>3.3149899329999993E-3</v>
      </c>
      <c r="U159" s="185"/>
      <c r="V159" s="413"/>
      <c r="W159" s="185"/>
    </row>
    <row r="160" spans="2:23" s="281" customFormat="1" ht="7.5" customHeight="1">
      <c r="B160" s="264"/>
      <c r="C160" s="264"/>
      <c r="D160" s="264"/>
      <c r="F160" s="698"/>
      <c r="G160" s="698"/>
      <c r="H160" s="698"/>
      <c r="I160" s="698"/>
      <c r="J160" s="698"/>
      <c r="K160" s="282"/>
      <c r="L160" s="283"/>
      <c r="M160" s="284"/>
      <c r="N160" s="285"/>
      <c r="O160" s="286"/>
      <c r="P160" s="283"/>
      <c r="Q160" s="181"/>
      <c r="R160" s="285"/>
      <c r="S160" s="286"/>
      <c r="T160" s="181"/>
      <c r="U160" s="287"/>
      <c r="V160" s="416"/>
      <c r="W160" s="287"/>
    </row>
    <row r="161" spans="2:23" s="181" customFormat="1" ht="15">
      <c r="B161" s="264"/>
      <c r="C161" s="264"/>
      <c r="D161" s="264"/>
      <c r="E161" s="186" t="s">
        <v>1771</v>
      </c>
      <c r="F161" s="187"/>
      <c r="G161" s="187"/>
      <c r="H161" s="187"/>
      <c r="I161" s="187"/>
      <c r="J161" s="187"/>
      <c r="K161" s="265"/>
      <c r="L161" s="238" cm="1">
        <f t="array" aca="1" ref="L161" ca="1">SUM(IF($I$11:$I$156="USD", L$11:L$156))</f>
        <v>0</v>
      </c>
      <c r="M161" s="265"/>
      <c r="N161" s="238" cm="1">
        <f t="array" aca="1" ref="N161" ca="1">SUM(IF($I$11:$I$156="USD", N$11:N$156))</f>
        <v>5.0000000000000001E-3</v>
      </c>
      <c r="O161" s="265"/>
      <c r="P161" s="238" cm="1">
        <f t="array" aca="1" ref="P161" ca="1">SUM(IF($I$11:$I$156="USD", P$11:P$156))</f>
        <v>1.4999999999999999E-2</v>
      </c>
      <c r="Q161" s="265"/>
      <c r="R161" s="238" cm="1">
        <f t="array" aca="1" ref="R161" ca="1">SUM(IF($I$11:$I$156="USD", R$11:R$156))</f>
        <v>0.02</v>
      </c>
      <c r="S161" s="265"/>
      <c r="T161" s="238" cm="1">
        <f t="array" aca="1" ref="T161" ca="1">SUM(IF($I$11:$I$156="USD", T$11:T$156))</f>
        <v>4.4999999999999998E-2</v>
      </c>
      <c r="U161" s="185"/>
      <c r="V161" s="413"/>
      <c r="W161" s="185"/>
    </row>
    <row r="162" spans="2:23" s="281" customFormat="1" ht="15">
      <c r="B162" s="269"/>
      <c r="C162" s="269"/>
      <c r="D162" s="269"/>
      <c r="F162" s="698"/>
      <c r="G162" s="698"/>
      <c r="H162" s="698"/>
      <c r="I162" s="698"/>
      <c r="J162" s="698"/>
      <c r="K162" s="286"/>
      <c r="L162" s="288"/>
      <c r="M162" s="181"/>
      <c r="O162" s="286"/>
      <c r="P162" s="288"/>
      <c r="Q162" s="181"/>
      <c r="S162" s="286"/>
      <c r="T162" s="181"/>
      <c r="U162" s="287"/>
      <c r="V162" s="416"/>
      <c r="W162" s="287"/>
    </row>
    <row r="163" spans="2:23" s="281" customFormat="1" ht="15">
      <c r="B163" s="269"/>
      <c r="C163" s="269"/>
      <c r="D163" s="269"/>
      <c r="F163" s="698"/>
      <c r="G163" s="698"/>
      <c r="H163" s="698"/>
      <c r="I163" s="698"/>
      <c r="J163" s="698"/>
      <c r="K163" s="286"/>
      <c r="L163" s="288"/>
      <c r="M163" s="181"/>
      <c r="O163" s="286"/>
      <c r="P163" s="288"/>
      <c r="Q163" s="181"/>
      <c r="S163" s="286"/>
      <c r="T163" s="181"/>
      <c r="U163" s="287"/>
      <c r="V163" s="416"/>
      <c r="W163" s="287"/>
    </row>
    <row r="164" spans="2:23" s="278" customFormat="1" ht="21.75" hidden="1" customHeight="1">
      <c r="B164" s="261"/>
      <c r="C164" s="261"/>
      <c r="D164" s="261"/>
      <c r="E164" s="196" t="s">
        <v>715</v>
      </c>
      <c r="F164" s="220"/>
      <c r="G164" s="220"/>
      <c r="H164" s="220"/>
      <c r="I164" s="220"/>
      <c r="J164" s="220"/>
      <c r="K164" s="289"/>
      <c r="L164" s="290"/>
      <c r="M164" s="289"/>
      <c r="N164" s="290"/>
      <c r="O164" s="289"/>
      <c r="P164" s="290"/>
      <c r="Q164" s="289"/>
      <c r="R164" s="290"/>
      <c r="S164" s="289"/>
      <c r="T164" s="291"/>
      <c r="U164" s="292"/>
      <c r="V164" s="415"/>
      <c r="W164" s="292"/>
    </row>
    <row r="165" spans="2:23" s="278" customFormat="1" ht="18.75" hidden="1" customHeight="1">
      <c r="B165" s="261"/>
      <c r="C165" s="261"/>
      <c r="D165" s="261"/>
      <c r="E165" s="197" t="s">
        <v>716</v>
      </c>
      <c r="F165" s="700"/>
      <c r="G165" s="700"/>
      <c r="H165" s="700"/>
      <c r="I165" s="700"/>
      <c r="J165" s="700"/>
      <c r="K165" s="293">
        <f>K172</f>
        <v>0</v>
      </c>
      <c r="L165" s="294"/>
      <c r="M165" s="293">
        <f>M172</f>
        <v>0</v>
      </c>
      <c r="N165" s="294"/>
      <c r="O165" s="293">
        <f>O172</f>
        <v>0</v>
      </c>
      <c r="P165" s="294"/>
      <c r="Q165" s="293">
        <f>Q172</f>
        <v>0</v>
      </c>
      <c r="R165" s="294"/>
      <c r="S165" s="293">
        <f>S172</f>
        <v>0</v>
      </c>
      <c r="T165" s="295"/>
      <c r="U165" s="292"/>
      <c r="V165" s="415"/>
      <c r="W165" s="292"/>
    </row>
    <row r="166" spans="2:23" s="278" customFormat="1" ht="18.75" hidden="1" customHeight="1">
      <c r="B166" s="261"/>
      <c r="C166" s="261"/>
      <c r="D166" s="261"/>
      <c r="E166" s="197" t="s">
        <v>717</v>
      </c>
      <c r="F166" s="700"/>
      <c r="G166" s="700"/>
      <c r="H166" s="700"/>
      <c r="I166" s="700"/>
      <c r="J166" s="700"/>
      <c r="K166" s="289"/>
      <c r="L166" s="290"/>
      <c r="M166" s="289"/>
      <c r="N166" s="290"/>
      <c r="O166" s="289"/>
      <c r="P166" s="290"/>
      <c r="Q166" s="289"/>
      <c r="R166" s="290"/>
      <c r="S166" s="289"/>
      <c r="T166" s="291"/>
      <c r="U166" s="292"/>
      <c r="V166" s="415"/>
      <c r="W166" s="292"/>
    </row>
    <row r="167" spans="2:23" s="278" customFormat="1" ht="18.75" hidden="1" customHeight="1">
      <c r="B167" s="261"/>
      <c r="C167" s="261"/>
      <c r="D167" s="261"/>
      <c r="E167" s="197" t="s">
        <v>718</v>
      </c>
      <c r="F167" s="700"/>
      <c r="G167" s="700"/>
      <c r="H167" s="700"/>
      <c r="I167" s="700"/>
      <c r="J167" s="700"/>
      <c r="K167" s="293">
        <f>K174</f>
        <v>0</v>
      </c>
      <c r="L167" s="294"/>
      <c r="M167" s="293">
        <f>M174</f>
        <v>0</v>
      </c>
      <c r="N167" s="294"/>
      <c r="O167" s="293">
        <f>O174</f>
        <v>0</v>
      </c>
      <c r="P167" s="294"/>
      <c r="Q167" s="293">
        <f>Q174</f>
        <v>0</v>
      </c>
      <c r="R167" s="294"/>
      <c r="S167" s="293">
        <f>S174</f>
        <v>0</v>
      </c>
      <c r="T167" s="295"/>
      <c r="U167" s="292"/>
      <c r="V167" s="415"/>
      <c r="W167" s="292"/>
    </row>
    <row r="168" spans="2:23" s="278" customFormat="1" ht="18.75" hidden="1" customHeight="1">
      <c r="B168" s="261"/>
      <c r="C168" s="261"/>
      <c r="D168" s="261"/>
      <c r="E168" s="197" t="s">
        <v>719</v>
      </c>
      <c r="F168" s="700"/>
      <c r="G168" s="700"/>
      <c r="H168" s="700"/>
      <c r="I168" s="700"/>
      <c r="J168" s="700"/>
      <c r="K168" s="289"/>
      <c r="L168" s="290"/>
      <c r="M168" s="289"/>
      <c r="N168" s="290"/>
      <c r="O168" s="289"/>
      <c r="P168" s="290"/>
      <c r="Q168" s="289"/>
      <c r="R168" s="290"/>
      <c r="S168" s="289"/>
      <c r="T168" s="291"/>
      <c r="U168" s="292"/>
      <c r="V168" s="415"/>
      <c r="W168" s="292"/>
    </row>
    <row r="169" spans="2:23" s="278" customFormat="1" ht="18.75" hidden="1" customHeight="1">
      <c r="B169" s="261"/>
      <c r="C169" s="261"/>
      <c r="D169" s="261"/>
      <c r="E169" s="197" t="s">
        <v>720</v>
      </c>
      <c r="F169" s="700"/>
      <c r="G169" s="700"/>
      <c r="H169" s="700"/>
      <c r="I169" s="700"/>
      <c r="J169" s="700"/>
      <c r="K169" s="293">
        <f>K176</f>
        <v>0</v>
      </c>
      <c r="L169" s="294"/>
      <c r="M169" s="293">
        <f>M176</f>
        <v>0</v>
      </c>
      <c r="N169" s="294"/>
      <c r="O169" s="293">
        <f>O176</f>
        <v>0</v>
      </c>
      <c r="P169" s="294"/>
      <c r="Q169" s="293">
        <f>Q176</f>
        <v>0</v>
      </c>
      <c r="R169" s="294"/>
      <c r="S169" s="293">
        <f>S176</f>
        <v>0</v>
      </c>
      <c r="T169" s="295"/>
      <c r="U169" s="292"/>
      <c r="V169" s="415"/>
      <c r="W169" s="292"/>
    </row>
    <row r="170" spans="2:23" s="278" customFormat="1" ht="18.75" hidden="1" customHeight="1">
      <c r="B170" s="261"/>
      <c r="C170" s="261"/>
      <c r="D170" s="261"/>
      <c r="E170" s="296" t="s">
        <v>721</v>
      </c>
      <c r="F170" s="701"/>
      <c r="G170" s="701"/>
      <c r="H170" s="701"/>
      <c r="I170" s="701"/>
      <c r="J170" s="701"/>
      <c r="K170" s="289"/>
      <c r="L170" s="290"/>
      <c r="M170" s="289"/>
      <c r="N170" s="290"/>
      <c r="O170" s="289"/>
      <c r="P170" s="290"/>
      <c r="Q170" s="289"/>
      <c r="R170" s="290"/>
      <c r="S170" s="289"/>
      <c r="T170" s="291"/>
      <c r="U170" s="292"/>
      <c r="V170" s="415"/>
      <c r="W170" s="292"/>
    </row>
    <row r="171" spans="2:23" s="278" customFormat="1" ht="18.75" hidden="1" customHeight="1">
      <c r="B171" s="261"/>
      <c r="C171" s="261"/>
      <c r="D171" s="261"/>
      <c r="E171" s="297" t="s">
        <v>722</v>
      </c>
      <c r="F171" s="701"/>
      <c r="G171" s="701"/>
      <c r="H171" s="701"/>
      <c r="I171" s="701"/>
      <c r="J171" s="701"/>
      <c r="K171" s="293">
        <f>K178</f>
        <v>0</v>
      </c>
      <c r="L171" s="294"/>
      <c r="M171" s="293">
        <f>M178</f>
        <v>0</v>
      </c>
      <c r="N171" s="294"/>
      <c r="O171" s="293">
        <f>O178</f>
        <v>0</v>
      </c>
      <c r="P171" s="294"/>
      <c r="Q171" s="293">
        <f>Q178</f>
        <v>0</v>
      </c>
      <c r="R171" s="294"/>
      <c r="S171" s="293">
        <f>S178</f>
        <v>0</v>
      </c>
      <c r="T171" s="295"/>
      <c r="U171" s="292"/>
      <c r="V171" s="415"/>
      <c r="W171" s="292"/>
    </row>
    <row r="172" spans="2:23" s="278" customFormat="1" ht="18.75" hidden="1" customHeight="1">
      <c r="B172" s="261"/>
      <c r="C172" s="261"/>
      <c r="D172" s="261"/>
      <c r="E172" s="297" t="s">
        <v>723</v>
      </c>
      <c r="F172" s="701"/>
      <c r="G172" s="701"/>
      <c r="H172" s="701"/>
      <c r="I172" s="701"/>
      <c r="J172" s="701"/>
      <c r="K172" s="289"/>
      <c r="L172" s="290"/>
      <c r="M172" s="289"/>
      <c r="N172" s="290"/>
      <c r="O172" s="289"/>
      <c r="P172" s="290"/>
      <c r="Q172" s="289"/>
      <c r="R172" s="290"/>
      <c r="S172" s="289"/>
      <c r="T172" s="291"/>
      <c r="U172" s="292"/>
      <c r="V172" s="415"/>
      <c r="W172" s="292"/>
    </row>
    <row r="173" spans="2:23" s="278" customFormat="1" ht="18.75" hidden="1" customHeight="1">
      <c r="B173" s="261"/>
      <c r="C173" s="261"/>
      <c r="D173" s="261"/>
      <c r="E173" s="297" t="s">
        <v>724</v>
      </c>
      <c r="F173" s="701"/>
      <c r="G173" s="701"/>
      <c r="H173" s="701"/>
      <c r="I173" s="701"/>
      <c r="J173" s="701"/>
      <c r="K173" s="293">
        <f>K180</f>
        <v>0</v>
      </c>
      <c r="L173" s="294"/>
      <c r="M173" s="293">
        <f>M180</f>
        <v>0</v>
      </c>
      <c r="N173" s="294"/>
      <c r="O173" s="293">
        <f>O180</f>
        <v>0</v>
      </c>
      <c r="P173" s="294"/>
      <c r="Q173" s="293">
        <f>Q180</f>
        <v>0</v>
      </c>
      <c r="R173" s="294"/>
      <c r="S173" s="293">
        <f>S180</f>
        <v>0</v>
      </c>
      <c r="T173" s="295"/>
      <c r="U173" s="292"/>
      <c r="V173" s="415"/>
      <c r="W173" s="292"/>
    </row>
    <row r="174" spans="2:23" s="278" customFormat="1" ht="19.5" hidden="1" customHeight="1">
      <c r="B174" s="261"/>
      <c r="C174" s="261"/>
      <c r="D174" s="261"/>
      <c r="E174" s="298" t="s">
        <v>725</v>
      </c>
      <c r="F174" s="701"/>
      <c r="G174" s="701"/>
      <c r="H174" s="701"/>
      <c r="I174" s="701"/>
      <c r="J174" s="701"/>
      <c r="K174" s="289"/>
      <c r="L174" s="290"/>
      <c r="M174" s="289"/>
      <c r="N174" s="290"/>
      <c r="O174" s="289"/>
      <c r="P174" s="290"/>
      <c r="Q174" s="289"/>
      <c r="R174" s="290"/>
      <c r="S174" s="289"/>
      <c r="T174" s="291"/>
      <c r="U174" s="292"/>
      <c r="V174" s="415"/>
      <c r="W174" s="292"/>
    </row>
    <row r="175" spans="2:23" s="278" customFormat="1" ht="18.75" hidden="1" customHeight="1">
      <c r="B175" s="261"/>
      <c r="C175" s="261"/>
      <c r="D175" s="261"/>
      <c r="E175" s="198" t="s">
        <v>726</v>
      </c>
      <c r="F175" s="702"/>
      <c r="G175" s="702"/>
      <c r="H175" s="702"/>
      <c r="I175" s="702"/>
      <c r="J175" s="702"/>
      <c r="K175" s="293">
        <f>K182</f>
        <v>0</v>
      </c>
      <c r="L175" s="294"/>
      <c r="M175" s="293">
        <f>M182</f>
        <v>0</v>
      </c>
      <c r="N175" s="294"/>
      <c r="O175" s="293">
        <f>O182</f>
        <v>0</v>
      </c>
      <c r="P175" s="294"/>
      <c r="Q175" s="293">
        <f>Q182</f>
        <v>0</v>
      </c>
      <c r="R175" s="294"/>
      <c r="S175" s="293">
        <f>S182</f>
        <v>0</v>
      </c>
      <c r="T175" s="295"/>
      <c r="U175" s="292"/>
      <c r="V175" s="415"/>
      <c r="W175" s="292"/>
    </row>
    <row r="176" spans="2:23" s="278" customFormat="1" ht="18.75" hidden="1" customHeight="1">
      <c r="B176" s="261"/>
      <c r="C176" s="261"/>
      <c r="D176" s="261"/>
      <c r="E176" s="198" t="s">
        <v>727</v>
      </c>
      <c r="F176" s="702"/>
      <c r="G176" s="702"/>
      <c r="H176" s="702"/>
      <c r="I176" s="702"/>
      <c r="J176" s="702"/>
      <c r="K176" s="289"/>
      <c r="L176" s="290"/>
      <c r="M176" s="289"/>
      <c r="N176" s="290"/>
      <c r="O176" s="289"/>
      <c r="P176" s="290"/>
      <c r="Q176" s="289"/>
      <c r="R176" s="290"/>
      <c r="S176" s="289"/>
      <c r="T176" s="291"/>
      <c r="U176" s="292"/>
      <c r="V176" s="415"/>
      <c r="W176" s="292"/>
    </row>
    <row r="177" spans="2:24" s="278" customFormat="1" ht="18.75" hidden="1" customHeight="1">
      <c r="B177" s="261"/>
      <c r="C177" s="261"/>
      <c r="D177" s="261"/>
      <c r="E177" s="198" t="s">
        <v>728</v>
      </c>
      <c r="F177" s="702"/>
      <c r="G177" s="702"/>
      <c r="H177" s="702"/>
      <c r="I177" s="702"/>
      <c r="J177" s="702"/>
      <c r="K177" s="293">
        <f>K184</f>
        <v>0</v>
      </c>
      <c r="L177" s="294"/>
      <c r="M177" s="293">
        <f>M184</f>
        <v>0</v>
      </c>
      <c r="N177" s="294"/>
      <c r="O177" s="293">
        <f>O184</f>
        <v>0</v>
      </c>
      <c r="P177" s="294"/>
      <c r="Q177" s="293">
        <f>Q184</f>
        <v>0</v>
      </c>
      <c r="R177" s="294"/>
      <c r="S177" s="293">
        <f>S184</f>
        <v>0</v>
      </c>
      <c r="T177" s="295"/>
      <c r="U177" s="292"/>
      <c r="V177" s="415"/>
      <c r="W177" s="292"/>
    </row>
    <row r="178" spans="2:24" s="278" customFormat="1" ht="19.5" hidden="1" customHeight="1">
      <c r="B178" s="261"/>
      <c r="C178" s="261"/>
      <c r="D178" s="261"/>
      <c r="E178" s="199" t="s">
        <v>729</v>
      </c>
      <c r="F178" s="702"/>
      <c r="G178" s="702"/>
      <c r="H178" s="702"/>
      <c r="I178" s="702"/>
      <c r="J178" s="702"/>
      <c r="K178" s="289"/>
      <c r="L178" s="290"/>
      <c r="M178" s="289"/>
      <c r="N178" s="290"/>
      <c r="O178" s="289"/>
      <c r="P178" s="290"/>
      <c r="Q178" s="289"/>
      <c r="R178" s="290"/>
      <c r="S178" s="289"/>
      <c r="T178" s="291"/>
      <c r="U178" s="292"/>
      <c r="V178" s="415"/>
      <c r="W178" s="292"/>
    </row>
    <row r="179" spans="2:24" s="278" customFormat="1" ht="18.75" hidden="1" customHeight="1">
      <c r="B179" s="261"/>
      <c r="C179" s="261"/>
      <c r="D179" s="261"/>
      <c r="E179" s="200" t="s">
        <v>730</v>
      </c>
      <c r="F179" s="703"/>
      <c r="G179" s="703"/>
      <c r="H179" s="703"/>
      <c r="I179" s="703"/>
      <c r="J179" s="703"/>
      <c r="K179" s="293">
        <f>K186</f>
        <v>0</v>
      </c>
      <c r="L179" s="294"/>
      <c r="M179" s="293">
        <f>M186</f>
        <v>0</v>
      </c>
      <c r="N179" s="294"/>
      <c r="O179" s="293">
        <f>O186</f>
        <v>0</v>
      </c>
      <c r="P179" s="294"/>
      <c r="Q179" s="293">
        <f>Q186</f>
        <v>0</v>
      </c>
      <c r="R179" s="294"/>
      <c r="S179" s="293">
        <f>S186</f>
        <v>0</v>
      </c>
      <c r="T179" s="295"/>
      <c r="U179" s="292"/>
      <c r="V179" s="415"/>
      <c r="W179" s="292"/>
    </row>
    <row r="180" spans="2:24" s="278" customFormat="1" ht="18.75" hidden="1" customHeight="1">
      <c r="B180" s="261"/>
      <c r="C180" s="261"/>
      <c r="D180" s="261"/>
      <c r="E180" s="201" t="s">
        <v>731</v>
      </c>
      <c r="F180" s="703"/>
      <c r="G180" s="703"/>
      <c r="H180" s="703"/>
      <c r="I180" s="703"/>
      <c r="J180" s="703"/>
      <c r="K180" s="289"/>
      <c r="L180" s="290"/>
      <c r="M180" s="289"/>
      <c r="N180" s="290"/>
      <c r="O180" s="289"/>
      <c r="P180" s="290"/>
      <c r="Q180" s="289"/>
      <c r="R180" s="290"/>
      <c r="S180" s="289"/>
      <c r="T180" s="291"/>
      <c r="U180" s="292"/>
      <c r="V180" s="415"/>
      <c r="W180" s="292"/>
    </row>
    <row r="181" spans="2:24" s="278" customFormat="1" ht="18.75" hidden="1" customHeight="1">
      <c r="B181" s="261"/>
      <c r="C181" s="261"/>
      <c r="D181" s="261"/>
      <c r="F181" s="701"/>
      <c r="G181" s="701"/>
      <c r="H181" s="701"/>
      <c r="I181" s="701"/>
      <c r="J181" s="701"/>
      <c r="K181" s="293">
        <f>K188</f>
        <v>0</v>
      </c>
      <c r="L181" s="294"/>
      <c r="M181" s="293">
        <f>M188</f>
        <v>0</v>
      </c>
      <c r="N181" s="294"/>
      <c r="O181" s="293">
        <f>O188</f>
        <v>0</v>
      </c>
      <c r="P181" s="294"/>
      <c r="Q181" s="293">
        <f>Q188</f>
        <v>0</v>
      </c>
      <c r="R181" s="294"/>
      <c r="S181" s="293">
        <f>S188</f>
        <v>0</v>
      </c>
      <c r="T181" s="295"/>
      <c r="U181" s="292"/>
      <c r="V181" s="415"/>
      <c r="W181" s="292"/>
    </row>
    <row r="182" spans="2:24" s="278" customFormat="1" ht="18.75" hidden="1" customHeight="1">
      <c r="B182" s="261"/>
      <c r="C182" s="261"/>
      <c r="D182" s="261"/>
      <c r="F182" s="701"/>
      <c r="G182" s="701"/>
      <c r="H182" s="701"/>
      <c r="I182" s="701"/>
      <c r="J182" s="701"/>
      <c r="K182" s="289"/>
      <c r="L182" s="290"/>
      <c r="M182" s="289"/>
      <c r="N182" s="290"/>
      <c r="O182" s="289"/>
      <c r="P182" s="290"/>
      <c r="Q182" s="289"/>
      <c r="R182" s="290"/>
      <c r="S182" s="289"/>
      <c r="T182" s="291"/>
      <c r="V182" s="415"/>
      <c r="X182" s="202"/>
    </row>
    <row r="183" spans="2:24" s="278" customFormat="1" ht="21.75" hidden="1" customHeight="1">
      <c r="B183" s="261"/>
      <c r="C183" s="261"/>
      <c r="D183" s="261"/>
      <c r="E183" s="196" t="s">
        <v>715</v>
      </c>
      <c r="F183" s="220"/>
      <c r="G183" s="220"/>
      <c r="H183" s="220"/>
      <c r="I183" s="220"/>
      <c r="J183" s="220"/>
      <c r="K183" s="293">
        <f>K190</f>
        <v>0</v>
      </c>
      <c r="L183" s="294"/>
      <c r="M183" s="293">
        <f>M190</f>
        <v>0</v>
      </c>
      <c r="N183" s="294"/>
      <c r="O183" s="293">
        <f>O190</f>
        <v>0</v>
      </c>
      <c r="P183" s="294"/>
      <c r="Q183" s="293">
        <f>Q190</f>
        <v>0</v>
      </c>
      <c r="R183" s="294"/>
      <c r="S183" s="293">
        <f>S190</f>
        <v>0</v>
      </c>
      <c r="T183" s="295"/>
      <c r="V183" s="415"/>
      <c r="X183" s="202"/>
    </row>
    <row r="184" spans="2:24" s="278" customFormat="1" ht="18.75" hidden="1" customHeight="1">
      <c r="B184" s="261"/>
      <c r="C184" s="261"/>
      <c r="D184" s="261"/>
      <c r="E184" s="197" t="s">
        <v>716</v>
      </c>
      <c r="F184" s="700"/>
      <c r="G184" s="700"/>
      <c r="H184" s="700"/>
      <c r="I184" s="700"/>
      <c r="J184" s="700"/>
      <c r="K184" s="289"/>
      <c r="L184" s="290"/>
      <c r="M184" s="289"/>
      <c r="N184" s="290"/>
      <c r="O184" s="289"/>
      <c r="P184" s="290"/>
      <c r="Q184" s="289"/>
      <c r="R184" s="290"/>
      <c r="S184" s="289"/>
      <c r="T184" s="291"/>
      <c r="V184" s="415"/>
      <c r="X184" s="202"/>
    </row>
    <row r="185" spans="2:24" s="278" customFormat="1" ht="18.75" hidden="1" customHeight="1">
      <c r="B185" s="261"/>
      <c r="C185" s="261"/>
      <c r="D185" s="261"/>
      <c r="E185" s="197" t="s">
        <v>717</v>
      </c>
      <c r="F185" s="700"/>
      <c r="G185" s="700"/>
      <c r="H185" s="700"/>
      <c r="I185" s="700"/>
      <c r="J185" s="700"/>
      <c r="K185" s="293">
        <f>K192</f>
        <v>0</v>
      </c>
      <c r="L185" s="294"/>
      <c r="M185" s="293">
        <f>M192</f>
        <v>0</v>
      </c>
      <c r="N185" s="294"/>
      <c r="O185" s="293">
        <f>O192</f>
        <v>0</v>
      </c>
      <c r="P185" s="294"/>
      <c r="Q185" s="293">
        <f>Q192</f>
        <v>0</v>
      </c>
      <c r="R185" s="294"/>
      <c r="S185" s="293">
        <f>S192</f>
        <v>0</v>
      </c>
      <c r="T185" s="295"/>
      <c r="V185" s="415"/>
      <c r="X185" s="202"/>
    </row>
    <row r="186" spans="2:24" s="278" customFormat="1" ht="19.5" hidden="1" customHeight="1">
      <c r="B186" s="261"/>
      <c r="C186" s="261"/>
      <c r="D186" s="261"/>
      <c r="E186" s="203" t="s">
        <v>718</v>
      </c>
      <c r="F186" s="700"/>
      <c r="G186" s="700"/>
      <c r="H186" s="700"/>
      <c r="I186" s="700"/>
      <c r="J186" s="700"/>
      <c r="K186" s="289"/>
      <c r="L186" s="290"/>
      <c r="M186" s="289"/>
      <c r="N186" s="290"/>
      <c r="O186" s="289"/>
      <c r="P186" s="290"/>
      <c r="Q186" s="289"/>
      <c r="R186" s="290"/>
      <c r="S186" s="289"/>
      <c r="T186" s="291"/>
      <c r="V186" s="415"/>
      <c r="X186" s="202"/>
    </row>
    <row r="187" spans="2:24" s="278" customFormat="1" ht="18.75" hidden="1" customHeight="1">
      <c r="B187" s="261"/>
      <c r="C187" s="261"/>
      <c r="D187" s="261"/>
      <c r="E187" s="297" t="s">
        <v>723</v>
      </c>
      <c r="F187" s="701"/>
      <c r="G187" s="701"/>
      <c r="H187" s="701"/>
      <c r="I187" s="701"/>
      <c r="J187" s="701"/>
      <c r="K187" s="293">
        <f>K194</f>
        <v>0</v>
      </c>
      <c r="L187" s="294"/>
      <c r="M187" s="293">
        <f>M194</f>
        <v>0</v>
      </c>
      <c r="N187" s="294"/>
      <c r="O187" s="293">
        <f>O194</f>
        <v>0</v>
      </c>
      <c r="P187" s="294"/>
      <c r="Q187" s="293">
        <f>Q194</f>
        <v>0</v>
      </c>
      <c r="R187" s="294"/>
      <c r="S187" s="293">
        <f>S194</f>
        <v>0</v>
      </c>
      <c r="T187" s="295"/>
      <c r="V187" s="415"/>
      <c r="X187" s="202"/>
    </row>
    <row r="188" spans="2:24" s="278" customFormat="1" ht="18.75" hidden="1" customHeight="1">
      <c r="B188" s="261"/>
      <c r="C188" s="261"/>
      <c r="D188" s="261"/>
      <c r="E188" s="297" t="s">
        <v>724</v>
      </c>
      <c r="F188" s="701"/>
      <c r="G188" s="701"/>
      <c r="H188" s="701"/>
      <c r="I188" s="701"/>
      <c r="J188" s="701"/>
      <c r="K188" s="289"/>
      <c r="L188" s="290"/>
      <c r="M188" s="289"/>
      <c r="N188" s="290"/>
      <c r="O188" s="289"/>
      <c r="P188" s="290"/>
      <c r="Q188" s="289"/>
      <c r="R188" s="290"/>
      <c r="S188" s="289"/>
      <c r="T188" s="291"/>
      <c r="V188" s="415"/>
      <c r="X188" s="202"/>
    </row>
    <row r="189" spans="2:24" s="278" customFormat="1" ht="19.5" hidden="1" customHeight="1">
      <c r="B189" s="261"/>
      <c r="C189" s="261"/>
      <c r="D189" s="261"/>
      <c r="E189" s="298" t="s">
        <v>725</v>
      </c>
      <c r="F189" s="701"/>
      <c r="G189" s="701"/>
      <c r="H189" s="701"/>
      <c r="I189" s="701"/>
      <c r="J189" s="701"/>
      <c r="K189" s="293">
        <f>K196</f>
        <v>0</v>
      </c>
      <c r="L189" s="294"/>
      <c r="M189" s="293">
        <f>M196</f>
        <v>0</v>
      </c>
      <c r="N189" s="294"/>
      <c r="O189" s="293">
        <f>O196</f>
        <v>0</v>
      </c>
      <c r="P189" s="294"/>
      <c r="Q189" s="293">
        <f>Q196</f>
        <v>0</v>
      </c>
      <c r="R189" s="294"/>
      <c r="S189" s="293">
        <f>S196</f>
        <v>0</v>
      </c>
      <c r="T189" s="295"/>
      <c r="V189" s="415"/>
      <c r="X189" s="202"/>
    </row>
    <row r="190" spans="2:24" s="278" customFormat="1" ht="18.75" hidden="1" customHeight="1">
      <c r="B190" s="261"/>
      <c r="C190" s="261"/>
      <c r="D190" s="261"/>
      <c r="F190" s="701"/>
      <c r="G190" s="701"/>
      <c r="H190" s="701"/>
      <c r="I190" s="701"/>
      <c r="J190" s="701"/>
      <c r="K190" s="289"/>
      <c r="L190" s="290"/>
      <c r="M190" s="289"/>
      <c r="N190" s="290"/>
      <c r="O190" s="289"/>
      <c r="P190" s="290"/>
      <c r="Q190" s="289"/>
      <c r="R190" s="290"/>
      <c r="S190" s="289"/>
      <c r="T190" s="291"/>
      <c r="V190" s="415"/>
      <c r="X190" s="202"/>
    </row>
    <row r="191" spans="2:24" s="278" customFormat="1" ht="18.75" hidden="1" customHeight="1">
      <c r="B191" s="261"/>
      <c r="C191" s="261"/>
      <c r="D191" s="261"/>
      <c r="F191" s="701"/>
      <c r="G191" s="701"/>
      <c r="H191" s="701"/>
      <c r="I191" s="701"/>
      <c r="J191" s="701"/>
      <c r="K191" s="293">
        <f>K198</f>
        <v>0</v>
      </c>
      <c r="L191" s="294"/>
      <c r="M191" s="293">
        <f>M198</f>
        <v>0</v>
      </c>
      <c r="N191" s="294"/>
      <c r="O191" s="293">
        <f>O198</f>
        <v>0</v>
      </c>
      <c r="P191" s="294"/>
      <c r="Q191" s="293">
        <f>Q198</f>
        <v>0</v>
      </c>
      <c r="R191" s="294"/>
      <c r="S191" s="293">
        <f>S198</f>
        <v>0</v>
      </c>
      <c r="T191" s="295"/>
      <c r="V191" s="415"/>
      <c r="X191" s="202"/>
    </row>
    <row r="192" spans="2:24" s="278" customFormat="1" ht="21.75" hidden="1" customHeight="1">
      <c r="B192" s="261"/>
      <c r="C192" s="261"/>
      <c r="D192" s="261"/>
      <c r="E192" s="196" t="s">
        <v>715</v>
      </c>
      <c r="F192" s="220"/>
      <c r="G192" s="220"/>
      <c r="H192" s="220"/>
      <c r="I192" s="220"/>
      <c r="J192" s="220"/>
      <c r="K192" s="289"/>
      <c r="L192" s="290"/>
      <c r="M192" s="289"/>
      <c r="N192" s="290"/>
      <c r="O192" s="289"/>
      <c r="P192" s="290"/>
      <c r="Q192" s="289"/>
      <c r="R192" s="290"/>
      <c r="S192" s="289"/>
      <c r="T192" s="291"/>
      <c r="V192" s="415"/>
      <c r="X192" s="202"/>
    </row>
    <row r="193" spans="2:24" s="278" customFormat="1" ht="18.75" hidden="1" customHeight="1">
      <c r="B193" s="261"/>
      <c r="C193" s="261"/>
      <c r="D193" s="261"/>
      <c r="E193" s="197" t="s">
        <v>716</v>
      </c>
      <c r="F193" s="700"/>
      <c r="G193" s="700"/>
      <c r="H193" s="700"/>
      <c r="I193" s="700"/>
      <c r="J193" s="700"/>
      <c r="K193" s="293">
        <f>K200</f>
        <v>0</v>
      </c>
      <c r="L193" s="294"/>
      <c r="M193" s="293">
        <f>M200</f>
        <v>0</v>
      </c>
      <c r="N193" s="294"/>
      <c r="O193" s="293">
        <f>O200</f>
        <v>0</v>
      </c>
      <c r="P193" s="294"/>
      <c r="Q193" s="293">
        <f>Q200</f>
        <v>0</v>
      </c>
      <c r="R193" s="294"/>
      <c r="S193" s="293">
        <f>S200</f>
        <v>0</v>
      </c>
      <c r="T193" s="295"/>
      <c r="V193" s="415"/>
      <c r="X193" s="202"/>
    </row>
    <row r="194" spans="2:24" s="278" customFormat="1" ht="18.75" hidden="1" customHeight="1">
      <c r="B194" s="261"/>
      <c r="C194" s="261"/>
      <c r="D194" s="261"/>
      <c r="E194" s="197" t="s">
        <v>717</v>
      </c>
      <c r="F194" s="700"/>
      <c r="G194" s="700"/>
      <c r="H194" s="700"/>
      <c r="I194" s="700"/>
      <c r="J194" s="700"/>
      <c r="K194" s="289"/>
      <c r="L194" s="290"/>
      <c r="M194" s="289"/>
      <c r="N194" s="290"/>
      <c r="O194" s="289"/>
      <c r="P194" s="290"/>
      <c r="Q194" s="289"/>
      <c r="R194" s="290"/>
      <c r="S194" s="289"/>
      <c r="T194" s="291"/>
      <c r="V194" s="415"/>
      <c r="X194" s="202"/>
    </row>
    <row r="195" spans="2:24" s="278" customFormat="1" ht="19.5" hidden="1" customHeight="1">
      <c r="B195" s="261"/>
      <c r="C195" s="261"/>
      <c r="D195" s="261"/>
      <c r="E195" s="203" t="s">
        <v>718</v>
      </c>
      <c r="F195" s="700"/>
      <c r="G195" s="700"/>
      <c r="H195" s="700"/>
      <c r="I195" s="700"/>
      <c r="J195" s="700"/>
      <c r="K195" s="293">
        <f>K202</f>
        <v>0</v>
      </c>
      <c r="L195" s="294"/>
      <c r="M195" s="293">
        <f>M202</f>
        <v>0</v>
      </c>
      <c r="N195" s="294"/>
      <c r="O195" s="293">
        <f>O202</f>
        <v>0</v>
      </c>
      <c r="P195" s="294"/>
      <c r="Q195" s="293">
        <f>Q202</f>
        <v>0</v>
      </c>
      <c r="R195" s="294"/>
      <c r="S195" s="293">
        <f>S202</f>
        <v>0</v>
      </c>
      <c r="T195" s="295"/>
      <c r="V195" s="415"/>
      <c r="X195" s="202"/>
    </row>
    <row r="196" spans="2:24" s="278" customFormat="1" ht="18.75" hidden="1" customHeight="1">
      <c r="B196" s="261"/>
      <c r="C196" s="261"/>
      <c r="D196" s="261"/>
      <c r="E196" s="297" t="s">
        <v>723</v>
      </c>
      <c r="F196" s="701"/>
      <c r="G196" s="701"/>
      <c r="H196" s="701"/>
      <c r="I196" s="701"/>
      <c r="J196" s="701"/>
      <c r="K196" s="289"/>
      <c r="L196" s="290"/>
      <c r="M196" s="289"/>
      <c r="N196" s="290"/>
      <c r="O196" s="289"/>
      <c r="P196" s="290"/>
      <c r="Q196" s="289"/>
      <c r="R196" s="290"/>
      <c r="S196" s="289"/>
      <c r="T196" s="291"/>
      <c r="V196" s="415"/>
      <c r="X196" s="202"/>
    </row>
    <row r="197" spans="2:24" s="278" customFormat="1" ht="18.75" hidden="1" customHeight="1">
      <c r="B197" s="261"/>
      <c r="C197" s="261"/>
      <c r="D197" s="261"/>
      <c r="E197" s="297" t="s">
        <v>724</v>
      </c>
      <c r="F197" s="701"/>
      <c r="G197" s="701"/>
      <c r="H197" s="701"/>
      <c r="I197" s="701"/>
      <c r="J197" s="701"/>
      <c r="K197" s="293">
        <f>K204</f>
        <v>0</v>
      </c>
      <c r="L197" s="294"/>
      <c r="M197" s="293">
        <f>M204</f>
        <v>0</v>
      </c>
      <c r="N197" s="294"/>
      <c r="O197" s="293">
        <f>O204</f>
        <v>0</v>
      </c>
      <c r="P197" s="294"/>
      <c r="Q197" s="293">
        <f>Q204</f>
        <v>0</v>
      </c>
      <c r="R197" s="294"/>
      <c r="S197" s="293">
        <f>S204</f>
        <v>0</v>
      </c>
      <c r="T197" s="295"/>
      <c r="V197" s="415"/>
      <c r="X197" s="202"/>
    </row>
    <row r="198" spans="2:24" s="278" customFormat="1" ht="19.5" hidden="1" customHeight="1">
      <c r="B198" s="261"/>
      <c r="C198" s="261"/>
      <c r="D198" s="261"/>
      <c r="E198" s="298" t="s">
        <v>725</v>
      </c>
      <c r="F198" s="701"/>
      <c r="G198" s="701"/>
      <c r="H198" s="701"/>
      <c r="I198" s="701"/>
      <c r="J198" s="701"/>
      <c r="K198" s="289"/>
      <c r="L198" s="290"/>
      <c r="M198" s="289"/>
      <c r="N198" s="290"/>
      <c r="O198" s="289"/>
      <c r="P198" s="290"/>
      <c r="Q198" s="289"/>
      <c r="R198" s="290"/>
      <c r="S198" s="289"/>
      <c r="T198" s="291"/>
      <c r="V198" s="415"/>
      <c r="X198" s="202"/>
    </row>
    <row r="199" spans="2:24" s="278" customFormat="1" ht="18.75" hidden="1" customHeight="1">
      <c r="B199" s="261"/>
      <c r="C199" s="261"/>
      <c r="D199" s="261"/>
      <c r="F199" s="701"/>
      <c r="G199" s="701"/>
      <c r="H199" s="701"/>
      <c r="I199" s="701"/>
      <c r="J199" s="701"/>
      <c r="K199" s="293">
        <f>K206</f>
        <v>0</v>
      </c>
      <c r="L199" s="294"/>
      <c r="M199" s="293">
        <f>M206</f>
        <v>0</v>
      </c>
      <c r="N199" s="294"/>
      <c r="O199" s="293">
        <f>O206</f>
        <v>0</v>
      </c>
      <c r="P199" s="294"/>
      <c r="Q199" s="293">
        <f>Q206</f>
        <v>0</v>
      </c>
      <c r="R199" s="294"/>
      <c r="S199" s="293">
        <f>S206</f>
        <v>0</v>
      </c>
      <c r="T199" s="295"/>
      <c r="V199" s="415"/>
      <c r="X199" s="202"/>
    </row>
    <row r="200" spans="2:24" s="278" customFormat="1" ht="18.75" hidden="1" customHeight="1">
      <c r="B200" s="261"/>
      <c r="C200" s="261"/>
      <c r="D200" s="261"/>
      <c r="F200" s="701"/>
      <c r="G200" s="701"/>
      <c r="H200" s="701"/>
      <c r="I200" s="701"/>
      <c r="J200" s="701"/>
      <c r="K200" s="289"/>
      <c r="L200" s="290"/>
      <c r="M200" s="289"/>
      <c r="N200" s="290"/>
      <c r="O200" s="289"/>
      <c r="P200" s="290"/>
      <c r="Q200" s="289"/>
      <c r="R200" s="290"/>
      <c r="S200" s="289"/>
      <c r="T200" s="291"/>
      <c r="V200" s="415"/>
      <c r="X200" s="202"/>
    </row>
    <row r="201" spans="2:24" s="278" customFormat="1" ht="21.75" hidden="1" customHeight="1">
      <c r="B201" s="261"/>
      <c r="C201" s="261"/>
      <c r="D201" s="261"/>
      <c r="E201" s="196" t="s">
        <v>715</v>
      </c>
      <c r="F201" s="220"/>
      <c r="G201" s="220"/>
      <c r="H201" s="220"/>
      <c r="I201" s="220"/>
      <c r="J201" s="220"/>
      <c r="K201" s="293">
        <f>K208</f>
        <v>0</v>
      </c>
      <c r="L201" s="294"/>
      <c r="M201" s="293">
        <f>M208</f>
        <v>0</v>
      </c>
      <c r="N201" s="294"/>
      <c r="O201" s="293">
        <f>O208</f>
        <v>0</v>
      </c>
      <c r="P201" s="294"/>
      <c r="Q201" s="293">
        <f>Q208</f>
        <v>0</v>
      </c>
      <c r="R201" s="294"/>
      <c r="S201" s="293">
        <f>S208</f>
        <v>0</v>
      </c>
      <c r="T201" s="295"/>
      <c r="V201" s="415"/>
      <c r="X201" s="202"/>
    </row>
    <row r="202" spans="2:24" s="278" customFormat="1" ht="18.75" hidden="1" customHeight="1">
      <c r="B202" s="261"/>
      <c r="C202" s="261"/>
      <c r="D202" s="261"/>
      <c r="E202" s="197" t="s">
        <v>716</v>
      </c>
      <c r="F202" s="700"/>
      <c r="G202" s="700"/>
      <c r="H202" s="700"/>
      <c r="I202" s="700"/>
      <c r="J202" s="700"/>
      <c r="K202" s="289"/>
      <c r="L202" s="290"/>
      <c r="M202" s="289"/>
      <c r="N202" s="290"/>
      <c r="O202" s="289"/>
      <c r="P202" s="290"/>
      <c r="Q202" s="289"/>
      <c r="R202" s="290"/>
      <c r="S202" s="289"/>
      <c r="T202" s="291"/>
      <c r="V202" s="415"/>
      <c r="X202" s="202"/>
    </row>
    <row r="203" spans="2:24" s="278" customFormat="1" ht="18.75" hidden="1" customHeight="1">
      <c r="B203" s="261"/>
      <c r="C203" s="261"/>
      <c r="D203" s="261"/>
      <c r="E203" s="197" t="s">
        <v>717</v>
      </c>
      <c r="F203" s="700"/>
      <c r="G203" s="700"/>
      <c r="H203" s="700"/>
      <c r="I203" s="700"/>
      <c r="J203" s="700"/>
      <c r="K203" s="293">
        <f>K210</f>
        <v>0</v>
      </c>
      <c r="L203" s="294"/>
      <c r="M203" s="293">
        <f>M210</f>
        <v>0</v>
      </c>
      <c r="N203" s="294"/>
      <c r="O203" s="293">
        <f>O210</f>
        <v>0</v>
      </c>
      <c r="P203" s="294"/>
      <c r="Q203" s="293">
        <f>Q210</f>
        <v>0</v>
      </c>
      <c r="R203" s="294"/>
      <c r="S203" s="293">
        <f>S210</f>
        <v>0</v>
      </c>
      <c r="T203" s="295"/>
      <c r="V203" s="415"/>
      <c r="X203" s="202"/>
    </row>
    <row r="204" spans="2:24" s="278" customFormat="1" ht="19.5" hidden="1" customHeight="1">
      <c r="B204" s="261"/>
      <c r="C204" s="261"/>
      <c r="D204" s="261"/>
      <c r="E204" s="203" t="s">
        <v>718</v>
      </c>
      <c r="F204" s="700"/>
      <c r="G204" s="700"/>
      <c r="H204" s="700"/>
      <c r="I204" s="700"/>
      <c r="J204" s="700"/>
      <c r="K204" s="289"/>
      <c r="L204" s="290"/>
      <c r="M204" s="289"/>
      <c r="N204" s="290"/>
      <c r="O204" s="289"/>
      <c r="P204" s="290"/>
      <c r="Q204" s="289"/>
      <c r="R204" s="290"/>
      <c r="S204" s="289"/>
      <c r="T204" s="291"/>
      <c r="V204" s="415"/>
      <c r="X204" s="202"/>
    </row>
    <row r="205" spans="2:24" s="278" customFormat="1" ht="18.75" hidden="1" customHeight="1">
      <c r="B205" s="261"/>
      <c r="C205" s="261"/>
      <c r="D205" s="261"/>
      <c r="E205" s="297" t="s">
        <v>723</v>
      </c>
      <c r="F205" s="701"/>
      <c r="G205" s="701"/>
      <c r="H205" s="701"/>
      <c r="I205" s="701"/>
      <c r="J205" s="701"/>
      <c r="K205" s="293">
        <f>K212</f>
        <v>0</v>
      </c>
      <c r="L205" s="294"/>
      <c r="M205" s="293">
        <f>M212</f>
        <v>0</v>
      </c>
      <c r="N205" s="294"/>
      <c r="O205" s="293">
        <f>O212</f>
        <v>0</v>
      </c>
      <c r="P205" s="294"/>
      <c r="Q205" s="293">
        <f>Q212</f>
        <v>0</v>
      </c>
      <c r="R205" s="294"/>
      <c r="S205" s="293">
        <f>S212</f>
        <v>0</v>
      </c>
      <c r="T205" s="295"/>
      <c r="V205" s="415"/>
      <c r="X205" s="202"/>
    </row>
    <row r="206" spans="2:24" s="278" customFormat="1" ht="18.75" hidden="1" customHeight="1">
      <c r="B206" s="261"/>
      <c r="C206" s="261"/>
      <c r="D206" s="261"/>
      <c r="E206" s="297" t="s">
        <v>724</v>
      </c>
      <c r="F206" s="701"/>
      <c r="G206" s="701"/>
      <c r="H206" s="701"/>
      <c r="I206" s="701"/>
      <c r="J206" s="701"/>
      <c r="K206" s="289"/>
      <c r="L206" s="290"/>
      <c r="M206" s="289"/>
      <c r="N206" s="290"/>
      <c r="O206" s="289"/>
      <c r="P206" s="290"/>
      <c r="Q206" s="289"/>
      <c r="R206" s="290"/>
      <c r="S206" s="289"/>
      <c r="T206" s="291"/>
      <c r="V206" s="415"/>
      <c r="X206" s="202"/>
    </row>
    <row r="207" spans="2:24" s="278" customFormat="1" ht="19.5" hidden="1" customHeight="1">
      <c r="B207" s="261"/>
      <c r="C207" s="261"/>
      <c r="D207" s="261"/>
      <c r="E207" s="298" t="s">
        <v>725</v>
      </c>
      <c r="F207" s="701"/>
      <c r="G207" s="701"/>
      <c r="H207" s="701"/>
      <c r="I207" s="701"/>
      <c r="J207" s="701"/>
      <c r="K207" s="293">
        <f>K214</f>
        <v>0</v>
      </c>
      <c r="L207" s="294"/>
      <c r="M207" s="293">
        <f>M214</f>
        <v>0</v>
      </c>
      <c r="N207" s="294"/>
      <c r="O207" s="293">
        <f>O214</f>
        <v>0</v>
      </c>
      <c r="P207" s="294"/>
      <c r="Q207" s="293">
        <f>Q214</f>
        <v>0</v>
      </c>
      <c r="R207" s="294"/>
      <c r="S207" s="293">
        <f>S214</f>
        <v>0</v>
      </c>
      <c r="T207" s="295"/>
      <c r="V207" s="415"/>
      <c r="X207" s="202"/>
    </row>
    <row r="208" spans="2:24" s="278" customFormat="1" ht="15">
      <c r="B208" s="261"/>
      <c r="C208" s="261"/>
      <c r="D208" s="261"/>
      <c r="F208" s="701"/>
      <c r="G208" s="701"/>
      <c r="H208" s="701"/>
      <c r="I208" s="701"/>
      <c r="J208" s="701"/>
      <c r="K208" s="289"/>
      <c r="L208" s="290"/>
      <c r="M208" s="289"/>
      <c r="N208" s="290"/>
      <c r="O208" s="289"/>
      <c r="P208" s="290"/>
      <c r="Q208" s="289"/>
      <c r="R208" s="290"/>
      <c r="S208" s="289"/>
      <c r="T208" s="291"/>
      <c r="U208" s="292"/>
      <c r="V208" s="415"/>
      <c r="W208" s="292"/>
    </row>
    <row r="209" spans="11:19">
      <c r="M209" s="300"/>
      <c r="O209" s="300"/>
    </row>
    <row r="210" spans="11:19">
      <c r="K210" s="300"/>
      <c r="M210" s="300"/>
      <c r="O210" s="300"/>
      <c r="Q210" s="300"/>
      <c r="S210" s="300"/>
    </row>
    <row r="211" spans="11:19">
      <c r="M211" s="300"/>
      <c r="O211" s="300"/>
    </row>
    <row r="212" spans="11:19">
      <c r="K212" s="300"/>
      <c r="M212" s="300"/>
      <c r="O212" s="300"/>
      <c r="Q212" s="300"/>
      <c r="S212" s="300"/>
    </row>
    <row r="213" spans="11:19">
      <c r="M213" s="300"/>
      <c r="O213" s="300"/>
    </row>
    <row r="214" spans="11:19">
      <c r="K214" s="300"/>
      <c r="M214" s="300"/>
      <c r="O214" s="300"/>
      <c r="Q214" s="300"/>
      <c r="S214" s="300"/>
    </row>
    <row r="215" spans="11:19">
      <c r="M215" s="300"/>
      <c r="O215" s="300"/>
    </row>
  </sheetData>
  <mergeCells count="5">
    <mergeCell ref="K5:L5"/>
    <mergeCell ref="M5:N5"/>
    <mergeCell ref="O5:P5"/>
    <mergeCell ref="Q5:R5"/>
    <mergeCell ref="S5:T5"/>
  </mergeCells>
  <conditionalFormatting sqref="F60:J60">
    <cfRule type="expression" dxfId="124" priority="93">
      <formula>AND(F60&lt;&gt;"",#REF!="",OR(COLUMN(F60)=COLUMN(#REF!),COLUMN(F60)=COLUMN(#REF!)))</formula>
    </cfRule>
  </conditionalFormatting>
  <conditionalFormatting sqref="E64:J64">
    <cfRule type="expression" dxfId="123" priority="92">
      <formula>AND(E64&lt;&gt;"",#REF!="",OR(COLUMN(E64)=COLUMN(#REF!),COLUMN(E64)=COLUMN(#REF!)))</formula>
    </cfRule>
  </conditionalFormatting>
  <conditionalFormatting sqref="E88:J88">
    <cfRule type="expression" dxfId="122" priority="91">
      <formula>AND(E88&lt;&gt;"",#REF!="",OR(COLUMN(E88)=COLUMN(#REF!),COLUMN(E88)=COLUMN(#REF!)))</formula>
    </cfRule>
  </conditionalFormatting>
  <conditionalFormatting sqref="E137:E138 E72:E80 E121:E128 E98:J98">
    <cfRule type="expression" dxfId="121" priority="90">
      <formula>AND(E72&lt;&gt;"",#REF!="",OR(COLUMN(E72)=COLUMN(#REF!),COLUMN(E72)=COLUMN(#REF!)))</formula>
    </cfRule>
  </conditionalFormatting>
  <conditionalFormatting sqref="E119:J119">
    <cfRule type="expression" dxfId="120" priority="89">
      <formula>AND(E119&lt;&gt;"",#REF!="",OR(COLUMN(E119)=COLUMN(#REF!),COLUMN(E119)=COLUMN(#REF!)))</formula>
    </cfRule>
  </conditionalFormatting>
  <conditionalFormatting sqref="E129 E43:E44 E85:J87 F72:J80 F90:J93 F121:J129 E13:E32 E108:J118">
    <cfRule type="expression" dxfId="119" priority="88">
      <formula>AND(E13&lt;&gt;"",#REF!="",OR(COLUMN(E13)=COLUMN(#REF!),COLUMN(E13)=COLUMN(#REF!)))</formula>
    </cfRule>
  </conditionalFormatting>
  <conditionalFormatting sqref="E143:E151 E139:J139 F143:J144 F147:J148 F151:J151">
    <cfRule type="expression" dxfId="118" priority="87">
      <formula>AND(E139&lt;&gt;"",#REF!="",OR(COLUMN(E139)=COLUMN(#REF!),COLUMN(E139)=COLUMN(#REF!)))</formula>
    </cfRule>
  </conditionalFormatting>
  <conditionalFormatting sqref="E66:E67">
    <cfRule type="expression" dxfId="117" priority="81">
      <formula>AND(E66&lt;&gt;"",#REF!="",OR(COLUMN(E66)=COLUMN(#REF!),COLUMN(E66)=COLUMN(#REF!)))</formula>
    </cfRule>
  </conditionalFormatting>
  <conditionalFormatting sqref="E96:E97">
    <cfRule type="expression" dxfId="116" priority="79">
      <formula>AND(E96&lt;&gt;"",#REF!="",OR(COLUMN(E96)=COLUMN(#REF!),COLUMN(E96)=COLUMN(#REF!)))</formula>
    </cfRule>
  </conditionalFormatting>
  <conditionalFormatting sqref="E100:E101">
    <cfRule type="expression" dxfId="115" priority="78">
      <formula>AND(E100&lt;&gt;"",#REF!="",OR(COLUMN(E100)=COLUMN(#REF!),COLUMN(E100)=COLUMN(#REF!)))</formula>
    </cfRule>
  </conditionalFormatting>
  <conditionalFormatting sqref="E131:E132">
    <cfRule type="expression" dxfId="114" priority="77">
      <formula>AND(E131&lt;&gt;"",#REF!="",OR(COLUMN(E131)=COLUMN(#REF!),COLUMN(E131)=COLUMN(#REF!)))</formula>
    </cfRule>
  </conditionalFormatting>
  <conditionalFormatting sqref="E141:E142">
    <cfRule type="expression" dxfId="113" priority="76">
      <formula>AND(E141&lt;&gt;"",#REF!="",OR(COLUMN(E141)=COLUMN(#REF!),COLUMN(E141)=COLUMN(#REF!)))</formula>
    </cfRule>
  </conditionalFormatting>
  <conditionalFormatting sqref="E145:E146">
    <cfRule type="expression" dxfId="112" priority="75">
      <formula>AND(E145&lt;&gt;"",#REF!="",OR(COLUMN(E145)=COLUMN(#REF!),COLUMN(E145)=COLUMN(#REF!)))</formula>
    </cfRule>
  </conditionalFormatting>
  <conditionalFormatting sqref="E149:E150">
    <cfRule type="expression" dxfId="111" priority="74">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110" priority="72">
      <formula>K9&lt;&gt;L9</formula>
    </cfRule>
  </conditionalFormatting>
  <conditionalFormatting sqref="E94:J94">
    <cfRule type="expression" dxfId="109" priority="71">
      <formula>AND(E94&lt;&gt;"",#REF!="",OR(COLUMN(E94)=COLUMN(#REF!),COLUMN(E94)=COLUMN(#REF!)))</formula>
    </cfRule>
  </conditionalFormatting>
  <conditionalFormatting sqref="H43:J49 E90:E93">
    <cfRule type="expression" dxfId="108" priority="70">
      <formula>AND(E43&lt;&gt;"",#REF!="",OR(COLUMN(E43)=COLUMN(#REF!),COLUMN(E43)=COLUMN(#REF!)))</formula>
    </cfRule>
  </conditionalFormatting>
  <conditionalFormatting sqref="E12 F12:J32">
    <cfRule type="expression" dxfId="107" priority="69">
      <formula>AND(E12&lt;&gt;"",#REF!="",OR(COLUMN(E12)=COLUMN(#REF!),COLUMN(E12)=COLUMN(#REF!)))</formula>
    </cfRule>
  </conditionalFormatting>
  <conditionalFormatting sqref="E153:E154">
    <cfRule type="expression" dxfId="106" priority="68">
      <formula>AND(E153&lt;&gt;"",#REF!="",OR(COLUMN(E153)=COLUMN(#REF!),COLUMN(E153)=COLUMN(#REF!)))</formula>
    </cfRule>
  </conditionalFormatting>
  <conditionalFormatting sqref="K152 M152 O152 Q152 S152">
    <cfRule type="expression" dxfId="105" priority="67">
      <formula>K152&lt;&gt;L152</formula>
    </cfRule>
  </conditionalFormatting>
  <conditionalFormatting sqref="K157 M157 O157 Q157 S157">
    <cfRule type="expression" dxfId="104" priority="66">
      <formula>K157&lt;&gt;L157</formula>
    </cfRule>
  </conditionalFormatting>
  <conditionalFormatting sqref="H37:J40">
    <cfRule type="expression" dxfId="103" priority="65">
      <formula>AND(H37&lt;&gt;"",#REF!="",OR(COLUMN(H37)=COLUMN(#REF!),COLUMN(H37)=COLUMN(#REF!)))</formula>
    </cfRule>
  </conditionalFormatting>
  <conditionalFormatting sqref="H52:J53">
    <cfRule type="expression" dxfId="102" priority="63">
      <formula>AND(H52&lt;&gt;"",#REF!="",OR(COLUMN(H52)=COLUMN(#REF!),COLUMN(H52)=COLUMN(#REF!)))</formula>
    </cfRule>
  </conditionalFormatting>
  <conditionalFormatting sqref="H58:J59">
    <cfRule type="expression" dxfId="101" priority="62">
      <formula>AND(H58&lt;&gt;"",#REF!="",OR(COLUMN(H58)=COLUMN(#REF!),COLUMN(H58)=COLUMN(#REF!)))</formula>
    </cfRule>
  </conditionalFormatting>
  <conditionalFormatting sqref="H62:J63">
    <cfRule type="expression" dxfId="100" priority="61">
      <formula>AND(H62&lt;&gt;"",#REF!="",OR(COLUMN(H62)=COLUMN(#REF!),COLUMN(H62)=COLUMN(#REF!)))</formula>
    </cfRule>
  </conditionalFormatting>
  <conditionalFormatting sqref="H66:J67">
    <cfRule type="expression" dxfId="99" priority="60">
      <formula>AND(H66&lt;&gt;"",#REF!="",OR(COLUMN(H66)=COLUMN(#REF!),COLUMN(H66)=COLUMN(#REF!)))</formula>
    </cfRule>
  </conditionalFormatting>
  <conditionalFormatting sqref="H96:J97">
    <cfRule type="expression" dxfId="98" priority="56">
      <formula>AND(H96&lt;&gt;"",#REF!="",OR(COLUMN(H96)=COLUMN(#REF!),COLUMN(H96)=COLUMN(#REF!)))</formula>
    </cfRule>
  </conditionalFormatting>
  <conditionalFormatting sqref="H100:J101">
    <cfRule type="expression" dxfId="97" priority="55">
      <formula>AND(H100&lt;&gt;"",#REF!="",OR(COLUMN(H100)=COLUMN(#REF!),COLUMN(H100)=COLUMN(#REF!)))</formula>
    </cfRule>
  </conditionalFormatting>
  <conditionalFormatting sqref="H131:J132">
    <cfRule type="expression" dxfId="96" priority="52">
      <formula>AND(H131&lt;&gt;"",#REF!="",OR(COLUMN(H131)=COLUMN(#REF!),COLUMN(H131)=COLUMN(#REF!)))</formula>
    </cfRule>
  </conditionalFormatting>
  <conditionalFormatting sqref="H137:J138">
    <cfRule type="expression" dxfId="95" priority="51">
      <formula>AND(H137&lt;&gt;"",#REF!="",OR(COLUMN(H137)=COLUMN(#REF!),COLUMN(H137)=COLUMN(#REF!)))</formula>
    </cfRule>
  </conditionalFormatting>
  <conditionalFormatting sqref="H141:J142">
    <cfRule type="expression" dxfId="94" priority="50">
      <formula>AND(H141&lt;&gt;"",#REF!="",OR(COLUMN(H141)=COLUMN(#REF!),COLUMN(H141)=COLUMN(#REF!)))</formula>
    </cfRule>
  </conditionalFormatting>
  <conditionalFormatting sqref="H145:J146">
    <cfRule type="expression" dxfId="93" priority="49">
      <formula>AND(H145&lt;&gt;"",#REF!="",OR(COLUMN(H145)=COLUMN(#REF!),COLUMN(H145)=COLUMN(#REF!)))</formula>
    </cfRule>
  </conditionalFormatting>
  <conditionalFormatting sqref="H149:J150">
    <cfRule type="expression" dxfId="92" priority="48">
      <formula>AND(H149&lt;&gt;"",#REF!="",OR(COLUMN(H149)=COLUMN(#REF!),COLUMN(H149)=COLUMN(#REF!)))</formula>
    </cfRule>
  </conditionalFormatting>
  <conditionalFormatting sqref="H153:J154">
    <cfRule type="expression" dxfId="91" priority="47">
      <formula>AND(H153&lt;&gt;"",#REF!="",OR(COLUMN(H153)=COLUMN(#REF!),COLUMN(H153)=COLUMN(#REF!)))</formula>
    </cfRule>
  </conditionalFormatting>
  <conditionalFormatting sqref="V43:V49 V85:V87 V72:V80 V90:V93 V121:V128 V108:V118 V12:V32">
    <cfRule type="cellIs" dxfId="90" priority="46" operator="notEqual">
      <formula>"OK"</formula>
    </cfRule>
  </conditionalFormatting>
  <conditionalFormatting sqref="V37:V40">
    <cfRule type="cellIs" dxfId="89" priority="42" operator="notEqual">
      <formula>"OK"</formula>
    </cfRule>
  </conditionalFormatting>
  <conditionalFormatting sqref="V58:V59 V52:V53">
    <cfRule type="cellIs" dxfId="88" priority="40" operator="notEqual">
      <formula>"OK"</formula>
    </cfRule>
  </conditionalFormatting>
  <conditionalFormatting sqref="V153:V154 V149:V150 V145:V146 V141:V142 V137:V138 V131:V132 V100:V101 V96:V97 V66:V67 V62:V63">
    <cfRule type="cellIs" dxfId="87" priority="39" operator="notEqual">
      <formula>"OK"</formula>
    </cfRule>
  </conditionalFormatting>
  <conditionalFormatting sqref="E60">
    <cfRule type="expression" dxfId="86" priority="37">
      <formula>AND(E60&lt;&gt;"",#REF!="",OR(COLUMN(E60)=COLUMN(#REF!),COLUMN(E60)=COLUMN(#REF!)))</formula>
    </cfRule>
  </conditionalFormatting>
  <conditionalFormatting sqref="E37:E40">
    <cfRule type="expression" dxfId="85" priority="36">
      <formula>AND(E37&lt;&gt;"",#REF!="",OR(COLUMN(E37)=COLUMN(#REF!),COLUMN(E37)=COLUMN(#REF!)))</formula>
    </cfRule>
  </conditionalFormatting>
  <conditionalFormatting sqref="E45:E49">
    <cfRule type="expression" dxfId="84" priority="35">
      <formula>AND(E45&lt;&gt;"",#REF!="",OR(COLUMN(E45)=COLUMN(#REF!),COLUMN(E45)=COLUMN(#REF!)))</formula>
    </cfRule>
  </conditionalFormatting>
  <conditionalFormatting sqref="E52:E53">
    <cfRule type="expression" dxfId="83" priority="34">
      <formula>AND(E52&lt;&gt;"",#REF!="",OR(COLUMN(E52)=COLUMN(#REF!),COLUMN(E52)=COLUMN(#REF!)))</formula>
    </cfRule>
  </conditionalFormatting>
  <conditionalFormatting sqref="E58:E59">
    <cfRule type="expression" dxfId="82" priority="33">
      <formula>AND(E58&lt;&gt;"",#REF!="",OR(COLUMN(E58)=COLUMN(#REF!),COLUMN(E58)=COLUMN(#REF!)))</formula>
    </cfRule>
  </conditionalFormatting>
  <conditionalFormatting sqref="E62:E63">
    <cfRule type="expression" dxfId="81" priority="32">
      <formula>AND(E62&lt;&gt;"",#REF!="",OR(COLUMN(E62)=COLUMN(#REF!),COLUMN(E62)=COLUMN(#REF!)))</formula>
    </cfRule>
  </conditionalFormatting>
  <conditionalFormatting sqref="G43:G49">
    <cfRule type="expression" dxfId="80" priority="29">
      <formula>AND(G43&lt;&gt;"",#REF!="",OR(COLUMN(G43)=COLUMN(#REF!),COLUMN(G43)=COLUMN(#REF!)))</formula>
    </cfRule>
  </conditionalFormatting>
  <conditionalFormatting sqref="G37:G40">
    <cfRule type="expression" dxfId="79" priority="28">
      <formula>AND(G37&lt;&gt;"",#REF!="",OR(COLUMN(G37)=COLUMN(#REF!),COLUMN(G37)=COLUMN(#REF!)))</formula>
    </cfRule>
  </conditionalFormatting>
  <conditionalFormatting sqref="G52:G53">
    <cfRule type="expression" dxfId="78" priority="27">
      <formula>AND(G52&lt;&gt;"",#REF!="",OR(COLUMN(G52)=COLUMN(#REF!),COLUMN(G52)=COLUMN(#REF!)))</formula>
    </cfRule>
  </conditionalFormatting>
  <conditionalFormatting sqref="G58:G59">
    <cfRule type="expression" dxfId="77" priority="26">
      <formula>AND(G58&lt;&gt;"",#REF!="",OR(COLUMN(G58)=COLUMN(#REF!),COLUMN(G58)=COLUMN(#REF!)))</formula>
    </cfRule>
  </conditionalFormatting>
  <conditionalFormatting sqref="G62:G63">
    <cfRule type="expression" dxfId="76" priority="25">
      <formula>AND(G62&lt;&gt;"",#REF!="",OR(COLUMN(G62)=COLUMN(#REF!),COLUMN(G62)=COLUMN(#REF!)))</formula>
    </cfRule>
  </conditionalFormatting>
  <conditionalFormatting sqref="G66:G67">
    <cfRule type="expression" dxfId="75" priority="24">
      <formula>AND(G66&lt;&gt;"",#REF!="",OR(COLUMN(G66)=COLUMN(#REF!),COLUMN(G66)=COLUMN(#REF!)))</formula>
    </cfRule>
  </conditionalFormatting>
  <conditionalFormatting sqref="G96:G97">
    <cfRule type="expression" dxfId="74" priority="23">
      <formula>AND(G96&lt;&gt;"",#REF!="",OR(COLUMN(G96)=COLUMN(#REF!),COLUMN(G96)=COLUMN(#REF!)))</formula>
    </cfRule>
  </conditionalFormatting>
  <conditionalFormatting sqref="G100:G101">
    <cfRule type="expression" dxfId="73" priority="22">
      <formula>AND(G100&lt;&gt;"",#REF!="",OR(COLUMN(G100)=COLUMN(#REF!),COLUMN(G100)=COLUMN(#REF!)))</formula>
    </cfRule>
  </conditionalFormatting>
  <conditionalFormatting sqref="G131:G132">
    <cfRule type="expression" dxfId="72" priority="21">
      <formula>AND(G131&lt;&gt;"",#REF!="",OR(COLUMN(G131)=COLUMN(#REF!),COLUMN(G131)=COLUMN(#REF!)))</formula>
    </cfRule>
  </conditionalFormatting>
  <conditionalFormatting sqref="G137:G138">
    <cfRule type="expression" dxfId="71" priority="20">
      <formula>AND(G137&lt;&gt;"",#REF!="",OR(COLUMN(G137)=COLUMN(#REF!),COLUMN(G137)=COLUMN(#REF!)))</formula>
    </cfRule>
  </conditionalFormatting>
  <conditionalFormatting sqref="G141:G142">
    <cfRule type="expression" dxfId="70" priority="19">
      <formula>AND(G141&lt;&gt;"",#REF!="",OR(COLUMN(G141)=COLUMN(#REF!),COLUMN(G141)=COLUMN(#REF!)))</formula>
    </cfRule>
  </conditionalFormatting>
  <conditionalFormatting sqref="G145:G146">
    <cfRule type="expression" dxfId="69" priority="18">
      <formula>AND(G145&lt;&gt;"",#REF!="",OR(COLUMN(G145)=COLUMN(#REF!),COLUMN(G145)=COLUMN(#REF!)))</formula>
    </cfRule>
  </conditionalFormatting>
  <conditionalFormatting sqref="G149:G150">
    <cfRule type="expression" dxfId="68" priority="17">
      <formula>AND(G149&lt;&gt;"",#REF!="",OR(COLUMN(G149)=COLUMN(#REF!),COLUMN(G149)=COLUMN(#REF!)))</formula>
    </cfRule>
  </conditionalFormatting>
  <conditionalFormatting sqref="G153:G154">
    <cfRule type="expression" dxfId="67" priority="16">
      <formula>AND(G153&lt;&gt;"",#REF!="",OR(COLUMN(G153)=COLUMN(#REF!),COLUMN(G153)=COLUMN(#REF!)))</formula>
    </cfRule>
  </conditionalFormatting>
  <conditionalFormatting sqref="F43:F49">
    <cfRule type="expression" dxfId="66" priority="15">
      <formula>AND(F43&lt;&gt;"",#REF!="",OR(COLUMN(F43)=COLUMN(#REF!),COLUMN(F43)=COLUMN(#REF!)))</formula>
    </cfRule>
  </conditionalFormatting>
  <conditionalFormatting sqref="F37:F40">
    <cfRule type="expression" dxfId="65" priority="14">
      <formula>AND(F37&lt;&gt;"",#REF!="",OR(COLUMN(F37)=COLUMN(#REF!),COLUMN(F37)=COLUMN(#REF!)))</formula>
    </cfRule>
  </conditionalFormatting>
  <conditionalFormatting sqref="F52:F53">
    <cfRule type="expression" dxfId="64" priority="13">
      <formula>AND(F52&lt;&gt;"",#REF!="",OR(COLUMN(F52)=COLUMN(#REF!),COLUMN(F52)=COLUMN(#REF!)))</formula>
    </cfRule>
  </conditionalFormatting>
  <conditionalFormatting sqref="F58:F59">
    <cfRule type="expression" dxfId="63" priority="12">
      <formula>AND(F58&lt;&gt;"",#REF!="",OR(COLUMN(F58)=COLUMN(#REF!),COLUMN(F58)=COLUMN(#REF!)))</formula>
    </cfRule>
  </conditionalFormatting>
  <conditionalFormatting sqref="F62:F63">
    <cfRule type="expression" dxfId="62" priority="11">
      <formula>AND(F62&lt;&gt;"",#REF!="",OR(COLUMN(F62)=COLUMN(#REF!),COLUMN(F62)=COLUMN(#REF!)))</formula>
    </cfRule>
  </conditionalFormatting>
  <conditionalFormatting sqref="F66:F67">
    <cfRule type="expression" dxfId="61" priority="10">
      <formula>AND(F66&lt;&gt;"",#REF!="",OR(COLUMN(F66)=COLUMN(#REF!),COLUMN(F66)=COLUMN(#REF!)))</formula>
    </cfRule>
  </conditionalFormatting>
  <conditionalFormatting sqref="F96:F97">
    <cfRule type="expression" dxfId="60" priority="9">
      <formula>AND(F96&lt;&gt;"",#REF!="",OR(COLUMN(F96)=COLUMN(#REF!),COLUMN(F96)=COLUMN(#REF!)))</formula>
    </cfRule>
  </conditionalFormatting>
  <conditionalFormatting sqref="F100:F101">
    <cfRule type="expression" dxfId="59" priority="8">
      <formula>AND(F100&lt;&gt;"",#REF!="",OR(COLUMN(F100)=COLUMN(#REF!),COLUMN(F100)=COLUMN(#REF!)))</formula>
    </cfRule>
  </conditionalFormatting>
  <conditionalFormatting sqref="F131:F132">
    <cfRule type="expression" dxfId="58" priority="7">
      <formula>AND(F131&lt;&gt;"",#REF!="",OR(COLUMN(F131)=COLUMN(#REF!),COLUMN(F131)=COLUMN(#REF!)))</formula>
    </cfRule>
  </conditionalFormatting>
  <conditionalFormatting sqref="F137:F138">
    <cfRule type="expression" dxfId="57" priority="6">
      <formula>AND(F137&lt;&gt;"",#REF!="",OR(COLUMN(F137)=COLUMN(#REF!),COLUMN(F137)=COLUMN(#REF!)))</formula>
    </cfRule>
  </conditionalFormatting>
  <conditionalFormatting sqref="F141:F142">
    <cfRule type="expression" dxfId="56" priority="5">
      <formula>AND(F141&lt;&gt;"",#REF!="",OR(COLUMN(F141)=COLUMN(#REF!),COLUMN(F141)=COLUMN(#REF!)))</formula>
    </cfRule>
  </conditionalFormatting>
  <conditionalFormatting sqref="F145:F146">
    <cfRule type="expression" dxfId="55" priority="4">
      <formula>AND(F145&lt;&gt;"",#REF!="",OR(COLUMN(F145)=COLUMN(#REF!),COLUMN(F145)=COLUMN(#REF!)))</formula>
    </cfRule>
  </conditionalFormatting>
  <conditionalFormatting sqref="F149:F150">
    <cfRule type="expression" dxfId="54" priority="3">
      <formula>AND(F149&lt;&gt;"",#REF!="",OR(COLUMN(F149)=COLUMN(#REF!),COLUMN(F149)=COLUMN(#REF!)))</formula>
    </cfRule>
  </conditionalFormatting>
  <conditionalFormatting sqref="F153:F154">
    <cfRule type="expression" dxfId="53" priority="2">
      <formula>AND(F153&lt;&gt;"",#REF!="",OR(COLUMN(F153)=COLUMN(#REF!),COLUMN(F153)=COLUMN(#REF!)))</formula>
    </cfRule>
  </conditionalFormatting>
  <conditionalFormatting sqref="E20">
    <cfRule type="expression" dxfId="52" priority="1">
      <formula>AND(E20&lt;&gt;"",#REF!="",OR(COLUMN(E20)=COLUMN(#REF!),COLUMN(E20)=COLUMN(#REF!)))</formula>
    </cfRule>
  </conditionalFormatting>
  <dataValidations count="20">
    <dataValidation type="list" allowBlank="1" showInputMessage="1" sqref="E153:E154" xr:uid="{3E6C891C-8DF9-4C39-8952-A2531A582C48}">
      <formula1>EM</formula1>
    </dataValidation>
    <dataValidation type="list" allowBlank="1" showInputMessage="1" sqref="E149:E150" xr:uid="{DD9EABB6-774D-4BD9-83F4-DD6855BFD53D}">
      <formula1>Global</formula1>
    </dataValidation>
    <dataValidation type="list" allowBlank="1" showInputMessage="1" sqref="E145:E146" xr:uid="{7A64A9E7-6BAD-4FF6-9B2B-A38E00C409C2}">
      <formula1>Europa</formula1>
    </dataValidation>
    <dataValidation type="list" allowBlank="1" showInputMessage="1" sqref="E141:E142" xr:uid="{5F15C359-B599-4FAB-827C-262EF5F88AA7}">
      <formula1>China</formula1>
    </dataValidation>
    <dataValidation type="list" allowBlank="1" showInputMessage="1" sqref="E137:E138" xr:uid="{134E8F5D-9313-4590-A33A-833EBF16A930}">
      <formula1>EUA</formula1>
    </dataValidation>
    <dataValidation type="list" allowBlank="1" showInputMessage="1" sqref="E131:E132" xr:uid="{C7083A8F-EE08-4605-8FBC-275D6BC0EC80}">
      <formula1>Alternativos</formula1>
    </dataValidation>
    <dataValidation type="list" allowBlank="1" showInputMessage="1" sqref="E100:E101" xr:uid="{48FF8B60-8699-4D84-B887-DDA712F11DF0}">
      <formula1>Arbitragem</formula1>
    </dataValidation>
    <dataValidation type="list" allowBlank="1" showInputMessage="1" sqref="E96:E97" xr:uid="{F800569A-44A6-4F80-938B-E3A89F1ED1EB}">
      <formula1>Multiestratégia</formula1>
    </dataValidation>
    <dataValidation type="list" allowBlank="1" showInputMessage="1" sqref="E66:E67" xr:uid="{25C563D7-9FA3-44D8-8189-463AAA48E65E}">
      <formula1>Pré_Longa</formula1>
    </dataValidation>
    <dataValidation type="list" allowBlank="1" showInputMessage="1" sqref="E62:E63" xr:uid="{ED64505C-3D61-4D72-8807-71ED0321FB02}">
      <formula1>Pré_Média</formula1>
    </dataValidation>
    <dataValidation type="list" allowBlank="1" showInputMessage="1" sqref="E58:E59" xr:uid="{A8D689F5-2904-4F39-A9A5-2E64CAB6F571}">
      <formula1>Pré_Curta</formula1>
    </dataValidation>
    <dataValidation type="list" allowBlank="1" showInputMessage="1" sqref="E52:E53" xr:uid="{0EBB7D68-3FFE-4549-B385-8E772531386E}">
      <formula1>Inflação_Longa</formula1>
    </dataValidation>
    <dataValidation type="list" allowBlank="1" showInputMessage="1" sqref="E37:E40" xr:uid="{E2F23649-F8D6-44B0-BE49-37C94DDC2F8A}">
      <formula1>Inflação_Curta</formula1>
    </dataValidation>
    <dataValidation type="list" allowBlank="1" showInputMessage="1" sqref="E72:E80" xr:uid="{FC2184EB-A58E-4B11-9B40-E35CFDE16A7E}">
      <formula1>Macro</formula1>
    </dataValidation>
    <dataValidation type="list" allowBlank="1" showInputMessage="1" sqref="E43:E49" xr:uid="{AB464504-85A3-4103-A07C-F817754ED961}">
      <formula1>Inflação_Média</formula1>
    </dataValidation>
    <dataValidation type="list" allowBlank="1" showInputMessage="1" sqref="E85:E87" xr:uid="{2C081BFE-3B45-4B00-AADB-6BEB8290C997}">
      <formula1>Quant</formula1>
    </dataValidation>
    <dataValidation type="list" allowBlank="1" showInputMessage="1" sqref="E90:E93" xr:uid="{5DA7E0F6-EE90-45F4-BE36-45FE081AE20A}">
      <formula1>Long_Short</formula1>
    </dataValidation>
    <dataValidation type="list" allowBlank="1" showInputMessage="1" sqref="E121:E128" xr:uid="{4DF6F53D-3C46-468C-AFDE-6E21DAC95467}">
      <formula1>Long_Bias</formula1>
    </dataValidation>
    <dataValidation type="list" allowBlank="1" showInputMessage="1" sqref="E108:E118" xr:uid="{64BEEF65-9198-4C8F-926A-AE99C4E1C81F}">
      <formula1>Long_Only</formula1>
    </dataValidation>
    <dataValidation type="list" allowBlank="1" showInputMessage="1" sqref="E23:E32 E12:E22" xr:uid="{443B048A-6B34-445D-AA5B-45B3B268F2FF}">
      <formula1>Pós_fixado</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5"/>
  </sheetPr>
  <dimension ref="B1:AG114"/>
  <sheetViews>
    <sheetView showGridLines="0" tabSelected="1" zoomScale="85" zoomScaleNormal="85" workbookViewId="0">
      <pane ySplit="7" topLeftCell="A8" activePane="bottomLeft" state="frozen"/>
      <selection pane="bottomLeft" activeCell="R19" sqref="R19"/>
    </sheetView>
  </sheetViews>
  <sheetFormatPr defaultColWidth="10.69921875" defaultRowHeight="27"/>
  <cols>
    <col min="1" max="1" width="1.5" style="602" customWidth="1"/>
    <col min="2" max="4" width="2.09765625" style="598" customWidth="1"/>
    <col min="5" max="5" width="31.5" style="599" customWidth="1"/>
    <col min="6" max="6" width="13.8984375" style="600" customWidth="1"/>
    <col min="7" max="7" width="6.5" style="600" customWidth="1"/>
    <col min="8" max="8" width="5.8984375" style="600" customWidth="1"/>
    <col min="9" max="9" width="7.69921875" style="601" customWidth="1"/>
    <col min="10" max="10" width="7.8984375" style="602" customWidth="1"/>
    <col min="11" max="11" width="8.09765625" style="602" customWidth="1"/>
    <col min="12" max="12" width="1.3984375" style="602" customWidth="1"/>
    <col min="13" max="13" width="13.5" style="603" customWidth="1"/>
    <col min="14" max="14" width="6.19921875" style="602" customWidth="1"/>
    <col min="15" max="15" width="8.296875" style="603" customWidth="1"/>
    <col min="16" max="16" width="1.3984375" style="602" customWidth="1"/>
    <col min="17" max="17" width="6.296875" style="604" customWidth="1"/>
    <col min="18" max="18" width="7.3984375" style="602" customWidth="1"/>
    <col min="19" max="19" width="6.296875" style="604" customWidth="1"/>
    <col min="20" max="20" width="7.59765625" style="602" customWidth="1"/>
    <col min="21" max="21" width="6.296875" style="604" customWidth="1"/>
    <col min="22" max="22" width="7.59765625" style="602" customWidth="1"/>
    <col min="23" max="23" width="6.296875" style="604" customWidth="1"/>
    <col min="24" max="24" width="7.8984375" style="602" customWidth="1"/>
    <col min="25" max="25" width="9.296875" style="604" customWidth="1"/>
    <col min="26" max="26" width="5.5" style="602" customWidth="1"/>
    <col min="27" max="27" width="1.3984375" style="602" customWidth="1"/>
    <col min="28" max="28" width="9.69921875" style="602" customWidth="1"/>
    <col min="29" max="29" width="11.296875" style="602" customWidth="1"/>
    <col min="30" max="30" width="11.3984375" style="602" customWidth="1"/>
    <col min="31" max="31" width="21.19921875" style="602" customWidth="1"/>
    <col min="32" max="32" width="10.5" style="602" customWidth="1"/>
    <col min="33" max="16384" width="10.69921875" style="602"/>
  </cols>
  <sheetData>
    <row r="1" spans="2:32" s="507" customFormat="1" ht="18.95" customHeight="1" thickBot="1">
      <c r="B1" s="504"/>
      <c r="C1" s="504"/>
      <c r="D1" s="504"/>
      <c r="E1" s="505"/>
      <c r="F1" s="506"/>
      <c r="Y1" s="508"/>
    </row>
    <row r="2" spans="2:32" s="141" customFormat="1" ht="18.95" customHeight="1" thickBot="1">
      <c r="B2" s="509"/>
      <c r="C2" s="509"/>
      <c r="D2" s="509"/>
      <c r="E2" s="782" t="s">
        <v>1791</v>
      </c>
      <c r="F2" s="510"/>
      <c r="J2" s="511" t="s">
        <v>1788</v>
      </c>
      <c r="K2" s="512" t="s">
        <v>1789</v>
      </c>
      <c r="L2" s="777" t="s">
        <v>1724</v>
      </c>
      <c r="M2" s="777"/>
      <c r="N2" s="507"/>
      <c r="Z2" s="513" t="s">
        <v>1772</v>
      </c>
      <c r="AA2" s="514"/>
      <c r="AB2" s="427">
        <v>43831</v>
      </c>
      <c r="AE2" s="141" t="str">
        <f>IF(ROUND(N112,2)&lt;&gt;1, "O portfólio não totaliza 100%", "")</f>
        <v/>
      </c>
      <c r="AF2" s="507"/>
    </row>
    <row r="3" spans="2:32" s="141" customFormat="1" ht="18.95" customHeight="1" thickBot="1">
      <c r="B3" s="509"/>
      <c r="C3" s="509"/>
      <c r="D3" s="509"/>
      <c r="E3" s="782"/>
      <c r="F3" s="510"/>
      <c r="G3" s="510"/>
      <c r="H3" s="515"/>
      <c r="J3" s="426" t="s">
        <v>1778</v>
      </c>
      <c r="K3" s="424" t="s">
        <v>936</v>
      </c>
      <c r="L3" s="516"/>
      <c r="M3" s="425">
        <v>10000000</v>
      </c>
      <c r="O3" s="517"/>
      <c r="V3" s="518" t="s">
        <v>1790</v>
      </c>
      <c r="W3" s="780" t="s">
        <v>1732</v>
      </c>
      <c r="X3" s="781"/>
      <c r="Z3" s="519" t="s">
        <v>1773</v>
      </c>
      <c r="AA3" s="520"/>
      <c r="AB3" s="428">
        <f ca="1">TODAY()</f>
        <v>44837</v>
      </c>
      <c r="AE3" s="141" t="str" cm="1">
        <f t="array" aca="1" ref="AE3" ca="1">IF(SUM(IF($K:$K="Não", 1, 0))&gt;0, "Aviso - existem fundos fechados na carteira", "")</f>
        <v>Aviso - existem fundos fechados na carteira</v>
      </c>
      <c r="AF3" s="507"/>
    </row>
    <row r="4" spans="2:32" s="141" customFormat="1" ht="16.5" customHeight="1">
      <c r="B4" s="509"/>
      <c r="C4" s="509"/>
      <c r="D4" s="509"/>
      <c r="E4" s="782"/>
      <c r="M4" s="521"/>
      <c r="N4" s="521"/>
      <c r="O4" s="521"/>
      <c r="Q4" s="522"/>
      <c r="S4" s="523"/>
      <c r="U4" s="523"/>
      <c r="W4" s="523"/>
      <c r="Y4" s="523"/>
    </row>
    <row r="5" spans="2:32" s="526" customFormat="1" ht="24" customHeight="1">
      <c r="B5" s="524"/>
      <c r="C5" s="524"/>
      <c r="D5" s="524"/>
      <c r="E5" s="525"/>
      <c r="F5" s="778" t="s">
        <v>1723</v>
      </c>
      <c r="G5" s="779"/>
      <c r="H5" s="779"/>
      <c r="I5" s="779"/>
      <c r="J5" s="779"/>
      <c r="K5" s="525"/>
      <c r="M5" s="778" t="s">
        <v>1704</v>
      </c>
      <c r="N5" s="779"/>
      <c r="O5" s="779"/>
      <c r="Q5" s="783" t="s">
        <v>1705</v>
      </c>
      <c r="R5" s="779"/>
      <c r="S5" s="779"/>
      <c r="T5" s="779"/>
      <c r="U5" s="779"/>
      <c r="V5" s="779"/>
      <c r="W5" s="779"/>
      <c r="X5" s="779"/>
      <c r="Y5" s="779"/>
      <c r="Z5" s="779"/>
      <c r="AB5" s="778" t="s">
        <v>1706</v>
      </c>
      <c r="AC5" s="779"/>
      <c r="AD5" s="779"/>
    </row>
    <row r="6" spans="2:32" s="529" customFormat="1" ht="5.25" customHeight="1">
      <c r="B6" s="527"/>
      <c r="C6" s="527"/>
      <c r="D6" s="527"/>
      <c r="E6" s="528"/>
      <c r="M6" s="530"/>
      <c r="N6" s="531"/>
      <c r="O6" s="530"/>
      <c r="Q6" s="532"/>
      <c r="S6" s="532"/>
      <c r="U6" s="532"/>
      <c r="W6" s="532"/>
      <c r="Y6" s="532"/>
    </row>
    <row r="7" spans="2:32" s="536" customFormat="1" ht="31.5">
      <c r="B7" s="533"/>
      <c r="C7" s="533"/>
      <c r="D7" s="533"/>
      <c r="E7" s="534" t="s">
        <v>1020</v>
      </c>
      <c r="F7" s="535" t="s">
        <v>59</v>
      </c>
      <c r="G7" s="535" t="s">
        <v>61</v>
      </c>
      <c r="H7" s="535" t="s">
        <v>15</v>
      </c>
      <c r="I7" s="535" t="s">
        <v>1768</v>
      </c>
      <c r="J7" s="535" t="s">
        <v>1004</v>
      </c>
      <c r="K7" s="706" t="s">
        <v>1847</v>
      </c>
      <c r="M7" s="535" t="s">
        <v>17</v>
      </c>
      <c r="N7" s="537" t="s">
        <v>1702</v>
      </c>
      <c r="O7" s="537" t="s">
        <v>1703</v>
      </c>
      <c r="Q7" s="535" t="s">
        <v>1011</v>
      </c>
      <c r="R7" s="537" t="s">
        <v>1012</v>
      </c>
      <c r="S7" s="535" t="s">
        <v>1013</v>
      </c>
      <c r="T7" s="537" t="s">
        <v>1014</v>
      </c>
      <c r="U7" s="535" t="s">
        <v>1015</v>
      </c>
      <c r="V7" s="537" t="s">
        <v>1683</v>
      </c>
      <c r="W7" s="535" t="s">
        <v>1684</v>
      </c>
      <c r="X7" s="537" t="s">
        <v>1016</v>
      </c>
      <c r="Y7" s="535" t="s">
        <v>1017</v>
      </c>
      <c r="Z7" s="537" t="s">
        <v>896</v>
      </c>
      <c r="AB7" s="535" t="s">
        <v>952</v>
      </c>
      <c r="AC7" s="537" t="s">
        <v>1707</v>
      </c>
      <c r="AD7" s="537" t="s">
        <v>1708</v>
      </c>
    </row>
    <row r="8" spans="2:32" s="529" customFormat="1" ht="5.25" customHeight="1">
      <c r="B8" s="527"/>
      <c r="C8" s="527"/>
      <c r="D8" s="527"/>
      <c r="E8" s="538"/>
      <c r="F8" s="539"/>
      <c r="G8" s="539"/>
      <c r="H8" s="539"/>
      <c r="I8" s="540"/>
      <c r="J8" s="540"/>
      <c r="K8" s="540"/>
      <c r="M8" s="540"/>
      <c r="Q8" s="540"/>
      <c r="S8" s="540"/>
      <c r="U8" s="540"/>
      <c r="W8" s="540"/>
      <c r="Y8" s="540"/>
      <c r="AB8" s="540"/>
    </row>
    <row r="9" spans="2:32" s="545" customFormat="1" ht="14.25" customHeight="1">
      <c r="B9" s="541"/>
      <c r="C9" s="541"/>
      <c r="D9" s="541" t="s">
        <v>1751</v>
      </c>
      <c r="E9" s="542" t="s">
        <v>18</v>
      </c>
      <c r="F9" s="543"/>
      <c r="G9" s="543"/>
      <c r="H9" s="543"/>
      <c r="I9" s="544"/>
      <c r="J9" s="544"/>
      <c r="K9" s="544"/>
      <c r="M9" s="546">
        <f>IFERROR(IF(M11+M29+M46=0, 0,M11+M29+M46),"")</f>
        <v>8600000</v>
      </c>
      <c r="N9" s="547">
        <f>N11+N29+N46</f>
        <v>0.8600000000000001</v>
      </c>
      <c r="O9" s="548">
        <f>O11+O29+O46</f>
        <v>0.8600000000000001</v>
      </c>
      <c r="Q9" s="544"/>
      <c r="R9" s="548"/>
      <c r="S9" s="544"/>
      <c r="T9" s="548"/>
      <c r="U9" s="544"/>
      <c r="V9" s="548"/>
      <c r="W9" s="544"/>
      <c r="X9" s="548"/>
      <c r="Y9" s="544"/>
      <c r="Z9" s="548"/>
      <c r="AB9" s="544"/>
      <c r="AC9" s="548"/>
      <c r="AD9" s="548"/>
    </row>
    <row r="10" spans="2:32" s="529" customFormat="1" ht="5.25" customHeight="1">
      <c r="B10" s="527"/>
      <c r="C10" s="527"/>
      <c r="D10" s="527"/>
      <c r="E10" s="538"/>
      <c r="F10" s="539"/>
      <c r="G10" s="539"/>
      <c r="H10" s="539"/>
      <c r="I10" s="540"/>
      <c r="J10" s="540"/>
      <c r="K10" s="540"/>
      <c r="M10" s="549"/>
      <c r="Q10" s="540"/>
      <c r="S10" s="540"/>
      <c r="U10" s="540"/>
      <c r="W10" s="540"/>
      <c r="Y10" s="540"/>
      <c r="AB10" s="540"/>
    </row>
    <row r="11" spans="2:32" s="545" customFormat="1" ht="14.25" customHeight="1">
      <c r="B11" s="541"/>
      <c r="C11" s="541" t="s">
        <v>19</v>
      </c>
      <c r="D11" s="541" t="s">
        <v>19</v>
      </c>
      <c r="E11" s="550" t="s">
        <v>916</v>
      </c>
      <c r="F11" s="551"/>
      <c r="G11" s="551"/>
      <c r="H11" s="551"/>
      <c r="I11" s="552"/>
      <c r="J11" s="552"/>
      <c r="K11" s="552"/>
      <c r="M11" s="553">
        <f>IFERROR(IF(N11=0, 0, N11*$M$3),0)</f>
        <v>6000000</v>
      </c>
      <c r="N11" s="716">
        <v>0.6</v>
      </c>
      <c r="O11" s="554">
        <f>IF(N11=0,0,ROUND(SUM(O12:O28)*N11,3))</f>
        <v>0.6</v>
      </c>
      <c r="Q11" s="552"/>
      <c r="R11" s="554"/>
      <c r="S11" s="552"/>
      <c r="T11" s="554"/>
      <c r="U11" s="552"/>
      <c r="V11" s="554"/>
      <c r="W11" s="552"/>
      <c r="X11" s="554"/>
      <c r="Y11" s="552"/>
      <c r="Z11" s="554"/>
      <c r="AB11" s="552"/>
      <c r="AC11" s="554"/>
      <c r="AD11" s="554"/>
    </row>
    <row r="12" spans="2:32" s="561" customFormat="1" ht="14.25" customHeight="1">
      <c r="B12" s="555"/>
      <c r="C12" s="555"/>
      <c r="D12" s="555"/>
      <c r="E12" s="421" t="s">
        <v>1718</v>
      </c>
      <c r="F12" s="556" t="str">
        <f ca="1">IF($E12="", "", IFERROR(INDEX(OFFSET('Fund Guide'!$B$4,1,MATCH(F$7,OFFSET('Fund Guide'!$B$4,,,,COUNTA('Fund Guide'!6:6)),0)-1,COUNTA('Fund Guide'!$B:$B)-COUNTA('Fund Guide'!$B$1:$B$4)),MATCH($E12,OFFSET('Fund Guide'!$B$4,1,,COUNTA('Fund Guide'!$B:$B)-COUNTA('Fund Guide'!$B$1:$B$4)),0)),"-"))</f>
        <v>-</v>
      </c>
      <c r="G12" s="557">
        <f ca="1">IF($E12="", "", IFERROR(INDEX(OFFSET('Fund Guide'!$B$4,1,MATCH(G$7,OFFSET('Fund Guide'!$B$4,,,,COUNTA('Fund Guide'!$4:$4)),0)-1,COUNTA('Fund Guide'!$B:$B)-COUNTA('Fund Guide'!$B$1:$B$4)),MATCH($E12,OFFSET('Fund Guide'!$B$4,1,,COUNTA('Fund Guide'!$B:$B)-COUNTA('Fund Guide'!$B$1:$B$4)),0)),
IF(OR(LEFT($E12,3)="NTN",LEFT($E12,3)="LFT"),DATE(_xlfn.NUMBERVALUE(RIGHT(LEFT($E12, FIND(" (", $E12)-1), 4)),8,15)-TODAY(),IFERROR(IF(FIND("ano",$E12)&gt;1,FLOOR(_xlfn.NUMBERVALUE(RIGHT(LEFT($E12,FIND(" ano",$E12)-1),FIND(" ano",$E12)-1-(FIND(" - ",$E12)+2)))*365,1)),IFERROR(IF(FIND("meses",$E12)&gt;1,FLOOR(_xlfn.NUMBERVALUE(RIGHT(LEFT($E12,FIND(" meses",$E12)-1),FIND(" meses",$E12)-1-(FIND(" - ",$E12)+2))),1)*(365/12)),IFERROR(IF(FIND("mês",$E12)&gt;1,FLOOR(_xlfn.NUMBERVALUE(RIGHT(LEFT($E12,FIND(" mês",$E12)-1),FIND(" mês",$E12)-1-(FIND(" - ",$E12)+2))),1)*(365/12)),IFERROR(IF(FIND("Diária", $E12)&gt;0, 0),
IFERROR(OFFSET('RF &amp; RV Guide'!$E$8,2+MATCH($E12, OFFSET('RF &amp; RV Guide'!$E$8,3,,COUNTA('RF &amp; RV Guide'!$E:$E)-COUNTA('RF &amp; RV Guide'!$E$1:$E$8)), 0),-1+MATCH(G$7, OFFSET('RF &amp; RV Guide'!$E$8,,,,COUNTA('RF &amp; RV Guide'!$8:$8)-COUNTA('RF &amp; RV Guide'!$A$8:$E$8)),0)),"-"))))))))</f>
        <v>0</v>
      </c>
      <c r="H12" s="558" t="str">
        <f ca="1">IF($E12="", "", IFERROR(INDEX(OFFSET('Fund Guide'!$B$4,1,MATCH(H$7,OFFSET('Fund Guide'!$B$4,,,,COUNTA('Fund Guide'!6:6)),0)-1,COUNTA('Fund Guide'!$B:$B)-COUNTA('Fund Guide'!$B$1:$B$4)),MATCH($E12,OFFSET('Fund Guide'!$B$4,1,,COUNTA('Fund Guide'!$B:$B)-COUNTA('Fund Guide'!$B$1:$B$4)),0)),"BRL"))</f>
        <v>BRL</v>
      </c>
      <c r="I12" s="559">
        <f ca="1">IF($E12="", "", IFERROR(INDEX(OFFSET('Fund Guide'!$B$4,1,MATCH(IF($J$3="MFO", "Repasse Taxa Adm. Gestor", "Repasse Taxa Adm. AAI"),OFFSET('Fund Guide'!$B$4,,,,COUNTA('Fund Guide'!$4:$4)),0)-1,COUNTA('Fund Guide'!$B:$B)-COUNTA('Fund Guide'!$B$1:$B$4)),MATCH($E12,OFFSET('Fund Guide'!$B$4,1,,COUNTA('Fund Guide'!$B:$B)-COUNTA('Fund Guide'!$B$1:$B$4)),0)),
IFERROR(OFFSET('RF &amp; RV Guide'!$E$8,2+MATCH($E12, OFFSET('RF &amp; RV Guide'!$E$8,3,,COUNTA('RF &amp; RV Guide'!$E:$E)-COUNTA('RF &amp; RV Guide'!$E$1:$E$8)), 0),-1+MATCH(I$7, OFFSET('RF &amp; RV Guide'!$E$8,,,,COUNTA('RF &amp; RV Guide'!$8:$8)-COUNTA('RF &amp; RV Guide'!$A$8:$E$8)),0)),IFERROR(IF(FIND("tulo",$E12), 0.25%), "-"))))</f>
        <v>2.9999999999999997E-4</v>
      </c>
      <c r="J12" s="560" t="str">
        <f ca="1">IF($E12="", "", IFERROR(INDEX(OFFSET('Fund Guide'!$B$4,1,MATCH(J$7,OFFSET('Fund Guide'!$B$4,,,,COUNTA('Fund Guide'!$4:$4)),0)-1,COUNTA('Fund Guide'!$B:$B)-COUNTA('Fund Guide'!$B$1:$B$4)),MATCH($E12,OFFSET('Fund Guide'!$B$4,1,,COUNTA('Fund Guide'!$B:$B)-COUNTA('Fund Guide'!$B$1:$B$4)),0)),
IFERROR(OFFSET('RF &amp; RV Guide'!$E$8,2+MATCH($E12, OFFSET('RF &amp; RV Guide'!$E$8,3,,COUNTA('RF &amp; RV Guide'!$E:$E)-COUNTA('RF &amp; RV Guide'!$E$1:$E$8)), 0),-1+MATCH(J$7, OFFSET('RF &amp; RV Guide'!$E$8,,,,COUNTA('RF &amp; RV Guide'!$8:$8)-COUNTA('RF &amp; RV Guide'!$A$8:$E$8)),0)), "-")))</f>
        <v>-</v>
      </c>
      <c r="K12" s="560" t="str">
        <f ca="1">IF($E12="", "", IFERROR(INDEX(OFFSET('Fund Guide'!$B$4,1,MATCH(K$7,OFFSET('Fund Guide'!$B$4,,,,COUNTA('Fund Guide'!$4:$4)),0)-1,COUNTA('Fund Guide'!$B:$B)-COUNTA('Fund Guide'!$B$1:$B$4)),MATCH($E12,OFFSET('Fund Guide'!$B$4,1,,COUNTA('Fund Guide'!$B:$B)-COUNTA('Fund Guide'!$B$1:$B$4)),0)),
IFERROR(OFFSET('RF &amp; RV Guide'!$E$8,2+MATCH($E12, OFFSET('RF &amp; RV Guide'!$E$8,3,,COUNTA('RF &amp; RV Guide'!$E:$E)-COUNTA('RF &amp; RV Guide'!$E$1:$E$8)), 0),-1+MATCH("Captação", OFFSET('RF &amp; RV Guide'!$E$8,,,,COUNTA('RF &amp; RV Guide'!$8:$8)-COUNTA('RF &amp; RV Guide'!$A$8:$E$8)),0)), "-")))</f>
        <v>-</v>
      </c>
      <c r="M12" s="562">
        <f t="shared" ref="M12:M27" si="0">IFERROR(IF(N12=0, "", N12*$M$3),0)</f>
        <v>1000000</v>
      </c>
      <c r="N12" s="262">
        <v>0.1</v>
      </c>
      <c r="O12" s="563">
        <f t="shared" ref="O12" si="1">IFERROR(IF(N12=0, "", N12/N$11),0)</f>
        <v>0.16666666666666669</v>
      </c>
      <c r="Q12" s="564" t="str">
        <f ca="1">IF($E12="", "", IFERROR(INDEX(OFFSET('Fund Guide'!$B$4,1,MATCH(Q$7,OFFSET('Fund Guide'!$B$4,,,,COUNTA('Fund Guide'!6:6)),0)-1,COUNTA('Fund Guide'!$B:$B)-COUNTA('Fund Guide'!$B$1:$B$4)),MATCH($E12,OFFSET('Fund Guide'!$B$4,1,,COUNTA('Fund Guide'!$B:$B)-COUNTA('Fund Guide'!$B$1:$B$4)),0)),"-"))</f>
        <v>-</v>
      </c>
      <c r="R12" s="565" t="str">
        <f ca="1">IF($E12="", "", IFERROR(INDEX(OFFSET('Fund Guide'!$B$4,1,MATCH(R$7,OFFSET('Fund Guide'!$B$4,,,,COUNTA('Fund Guide'!6:6)),0)-1,COUNTA('Fund Guide'!$B:$B)-COUNTA('Fund Guide'!$B$1:$B$4)),MATCH($E12,OFFSET('Fund Guide'!$B$4,1,,COUNTA('Fund Guide'!$B:$B)-COUNTA('Fund Guide'!$B$1:$B$4)),0)),"-"))</f>
        <v>-</v>
      </c>
      <c r="S12" s="564" t="str">
        <f ca="1">IF($E12="", "", IFERROR(INDEX(OFFSET('Fund Guide'!$B$4,1,MATCH(S$7,OFFSET('Fund Guide'!$B$4,,,,COUNTA('Fund Guide'!6:6)),0)-1,COUNTA('Fund Guide'!$B:$B)-COUNTA('Fund Guide'!$B$1:$B$4)),MATCH($E12,OFFSET('Fund Guide'!$B$4,1,,COUNTA('Fund Guide'!$B:$B)-COUNTA('Fund Guide'!$B$1:$B$4)),0)),"-"))</f>
        <v>-</v>
      </c>
      <c r="T12" s="565" t="str">
        <f ca="1">IF($E12="", "", IFERROR(INDEX(OFFSET('Fund Guide'!$B$4,1,MATCH(T$7,OFFSET('Fund Guide'!$B$4,,,,COUNTA('Fund Guide'!6:6)),0)-1,COUNTA('Fund Guide'!$B:$B)-COUNTA('Fund Guide'!$B$1:$B$4)),MATCH($E12,OFFSET('Fund Guide'!$B$4,1,,COUNTA('Fund Guide'!$B:$B)-COUNTA('Fund Guide'!$B$1:$B$4)),0)),"-"))</f>
        <v>-</v>
      </c>
      <c r="U12" s="564" t="str">
        <f ca="1">IF($E12="", "", IFERROR(INDEX(OFFSET('Fund Guide'!$B$4,1,MATCH(U$7,OFFSET('Fund Guide'!$B$4,,,,COUNTA('Fund Guide'!6:6)),0)-1,COUNTA('Fund Guide'!$B:$B)-COUNTA('Fund Guide'!$B$1:$B$4)),MATCH($E12,OFFSET('Fund Guide'!$B$4,1,,COUNTA('Fund Guide'!$B:$B)-COUNTA('Fund Guide'!$B$1:$B$4)),0)),"-"))</f>
        <v>-</v>
      </c>
      <c r="V12" s="565" t="str">
        <f ca="1">IF($E12="", "", IFERROR(INDEX(OFFSET('Fund Guide'!$B$4,1,MATCH(V$7,OFFSET('Fund Guide'!$B$4,,,,COUNTA('Fund Guide'!6:6)),0)-1,COUNTA('Fund Guide'!$B:$B)-COUNTA('Fund Guide'!$B$1:$B$4)),MATCH($E12,OFFSET('Fund Guide'!$B$4,1,,COUNTA('Fund Guide'!$B:$B)-COUNTA('Fund Guide'!$B$1:$B$4)),0)),"-"))</f>
        <v>-</v>
      </c>
      <c r="W12" s="564" t="str">
        <f ca="1">IF($E12="", "", IFERROR(INDEX(OFFSET('Fund Guide'!$B$4,1,MATCH(W$7,OFFSET('Fund Guide'!$B$4,,,,COUNTA('Fund Guide'!6:6)),0)-1,COUNTA('Fund Guide'!$B:$B)-COUNTA('Fund Guide'!$B$1:$B$4)),MATCH($E12,OFFSET('Fund Guide'!$B$4,1,,COUNTA('Fund Guide'!$B:$B)-COUNTA('Fund Guide'!$B$1:$B$4)),0)),"-"))</f>
        <v>-</v>
      </c>
      <c r="X12" s="565" t="str">
        <f ca="1">IF($E12="", "", IFERROR(INDEX(OFFSET('Fund Guide'!$B$4,1,MATCH(X$7,OFFSET('Fund Guide'!$B$4,,,,COUNTA('Fund Guide'!6:6)),0)-1,COUNTA('Fund Guide'!$B:$B)-COUNTA('Fund Guide'!$B$1:$B$4)),MATCH($E12,OFFSET('Fund Guide'!$B$4,1,,COUNTA('Fund Guide'!$B:$B)-COUNTA('Fund Guide'!$B$1:$B$4)),0)),"-"))</f>
        <v>-</v>
      </c>
      <c r="Y12" s="566" t="str">
        <f ca="1">IF($E12="", "", IFERROR(INDEX(OFFSET('Fund Guide'!$B$4,1,MATCH(Y$7,OFFSET('Fund Guide'!$B$4,,,,COUNTA('Fund Guide'!6:6)),0)-1,COUNTA('Fund Guide'!$B:$B)-COUNTA('Fund Guide'!$B$1:$B$4)),MATCH($E12,OFFSET('Fund Guide'!$B$4,1,,COUNTA('Fund Guide'!$B:$B)-COUNTA('Fund Guide'!$B$1:$B$4)),0)),"-"))</f>
        <v>-</v>
      </c>
      <c r="Z12" s="567" t="str">
        <f ca="1">IF($E12="", "", IFERROR(INDEX(OFFSET('Fund Guide'!$B$4,1,MATCH(Z$7,OFFSET('Fund Guide'!$B$4,,,,COUNTA('Fund Guide'!6:6)),0)-1,COUNTA('Fund Guide'!$B:$B)-COUNTA('Fund Guide'!$B$1:$B$4)),MATCH($E12,OFFSET('Fund Guide'!$B$4,1,,COUNTA('Fund Guide'!$B:$B)-COUNTA('Fund Guide'!$B$1:$B$4)),0)),"-"))</f>
        <v>-</v>
      </c>
      <c r="AB12" s="263"/>
      <c r="AC12" s="263"/>
      <c r="AD12" s="262"/>
    </row>
    <row r="13" spans="2:32" s="561" customFormat="1" ht="14.25" customHeight="1">
      <c r="B13" s="555"/>
      <c r="C13" s="555"/>
      <c r="D13" s="555"/>
      <c r="E13" s="421" t="s">
        <v>1815</v>
      </c>
      <c r="F13" s="556" t="str">
        <f ca="1">IF($E13="", "", IFERROR(INDEX(OFFSET('Fund Guide'!$B$4,1,MATCH(F$7,OFFSET('Fund Guide'!$B$4,,,,COUNTA('Fund Guide'!7:7)),0)-1,COUNTA('Fund Guide'!$B:$B)-COUNTA('Fund Guide'!$B$1:$B$4)),MATCH($E13,OFFSET('Fund Guide'!$B$4,1,,COUNTA('Fund Guide'!$B:$B)-COUNTA('Fund Guide'!$B$1:$B$4)),0)),"-"))</f>
        <v>-</v>
      </c>
      <c r="G13" s="557">
        <f ca="1">IF($E13="", "", IFERROR(INDEX(OFFSET('Fund Guide'!$B$4,1,MATCH(G$7,OFFSET('Fund Guide'!$B$4,,,,COUNTA('Fund Guide'!$4:$4)),0)-1,COUNTA('Fund Guide'!$B:$B)-COUNTA('Fund Guide'!$B$1:$B$4)),MATCH($E13,OFFSET('Fund Guide'!$B$4,1,,COUNTA('Fund Guide'!$B:$B)-COUNTA('Fund Guide'!$B$1:$B$4)),0)),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0),-1+MATCH(G$7, OFFSET('RF &amp; RV Guide'!$E$8,,,,COUNTA('RF &amp; RV Guide'!$8:$8)-COUNTA('RF &amp; RV Guide'!$A$8:$E$8)),0)),"-"))))))))</f>
        <v>365</v>
      </c>
      <c r="H13" s="558" t="str">
        <f ca="1">IF($E13="", "", IFERROR(INDEX(OFFSET('Fund Guide'!$B$4,1,MATCH(H$7,OFFSET('Fund Guide'!$B$4,,,,COUNTA('Fund Guide'!7:7)),0)-1,COUNTA('Fund Guide'!$B:$B)-COUNTA('Fund Guide'!$B$1:$B$4)),MATCH($E13,OFFSET('Fund Guide'!$B$4,1,,COUNTA('Fund Guide'!$B:$B)-COUNTA('Fund Guide'!$B$1:$B$4)),0)),"BRL"))</f>
        <v>BRL</v>
      </c>
      <c r="I13" s="559">
        <f ca="1">IF($E13="", "", IFERROR(INDEX(OFFSET('Fund Guide'!$B$4,1,MATCH(IF($J$3="MFO", "Repasse Taxa Adm. Gestor", "Repasse Taxa Adm. AAI"),OFFSET('Fund Guide'!$B$4,,,,COUNTA('Fund Guide'!$4:$4)),0)-1,COUNTA('Fund Guide'!$B:$B)-COUNTA('Fund Guide'!$B$1:$B$4)),MATCH($E13,OFFSET('Fund Guide'!$B$4,1,,COUNTA('Fund Guide'!$B:$B)-COUNTA('Fund Guide'!$B$1:$B$4)),0)),
IFERROR(OFFSET('RF &amp; RV Guide'!$E$8,2+MATCH($E13, OFFSET('RF &amp; RV Guide'!$E$8,3,,COUNTA('RF &amp; RV Guide'!$E:$E)-COUNTA('RF &amp; RV Guide'!$E$1:$E$8)), 0),-1+MATCH(I$7, OFFSET('RF &amp; RV Guide'!$E$8,,,,COUNTA('RF &amp; RV Guide'!$8:$8)-COUNTA('RF &amp; RV Guide'!$A$8:$E$8)),0)),IFERROR(IF(FIND("tulo",$E13), 0.25%), "-"))))</f>
        <v>2.5000000000000001E-3</v>
      </c>
      <c r="J13" s="560" t="str">
        <f ca="1">IF($E13="", "", IFERROR(INDEX(OFFSET('Fund Guide'!$B$4,1,MATCH(J$7,OFFSET('Fund Guide'!$B$4,,,,COUNTA('Fund Guide'!$4:$4)),0)-1,COUNTA('Fund Guide'!$B:$B)-COUNTA('Fund Guide'!$B$1:$B$4)),MATCH($E13,OFFSET('Fund Guide'!$B$4,1,,COUNTA('Fund Guide'!$B:$B)-COUNTA('Fund Guide'!$B$1:$B$4)),0)),
IFERROR(OFFSET('RF &amp; RV Guide'!$E$8,2+MATCH($E13, OFFSET('RF &amp; RV Guide'!$E$8,3,,COUNTA('RF &amp; RV Guide'!$E:$E)-COUNTA('RF &amp; RV Guide'!$E$1:$E$8)), 0),-1+MATCH(J$7, OFFSET('RF &amp; RV Guide'!$E$8,,,,COUNTA('RF &amp; RV Guide'!$8:$8)-COUNTA('RF &amp; RV Guide'!$A$8:$E$8)),0)), "-")))</f>
        <v>-</v>
      </c>
      <c r="K13" s="560" t="str">
        <f ca="1">IF($E13="", "", IFERROR(INDEX(OFFSET('Fund Guide'!$B$4,1,MATCH(K$7,OFFSET('Fund Guide'!$B$4,,,,COUNTA('Fund Guide'!$4:$4)),0)-1,COUNTA('Fund Guide'!$B:$B)-COUNTA('Fund Guide'!$B$1:$B$4)),MATCH($E13,OFFSET('Fund Guide'!$B$4,1,,COUNTA('Fund Guide'!$B:$B)-COUNTA('Fund Guide'!$B$1:$B$4)),0)),
IFERROR(OFFSET('RF &amp; RV Guide'!$E$8,2+MATCH($E13, OFFSET('RF &amp; RV Guide'!$E$8,3,,COUNTA('RF &amp; RV Guide'!$E:$E)-COUNTA('RF &amp; RV Guide'!$E$1:$E$8)), 0),-1+MATCH("Captação", OFFSET('RF &amp; RV Guide'!$E$8,,,,COUNTA('RF &amp; RV Guide'!$8:$8)-COUNTA('RF &amp; RV Guide'!$A$8:$E$8)),0)), "-")))</f>
        <v>-</v>
      </c>
      <c r="M13" s="562">
        <f t="shared" si="0"/>
        <v>500000</v>
      </c>
      <c r="N13" s="262">
        <v>0.05</v>
      </c>
      <c r="O13" s="563">
        <f t="shared" ref="O13" si="2">IFERROR(IF(N13=0, "", N13/N$11),0)</f>
        <v>8.3333333333333343E-2</v>
      </c>
      <c r="Q13" s="564" t="str">
        <f ca="1">IF($E13="", "", IFERROR(INDEX(OFFSET('Fund Guide'!$B$4,1,MATCH(Q$7,OFFSET('Fund Guide'!$B$4,,,,COUNTA('Fund Guide'!7:7)),0)-1,COUNTA('Fund Guide'!$B:$B)-COUNTA('Fund Guide'!$B$1:$B$4)),MATCH($E13,OFFSET('Fund Guide'!$B$4,1,,COUNTA('Fund Guide'!$B:$B)-COUNTA('Fund Guide'!$B$1:$B$4)),0)),"-"))</f>
        <v>-</v>
      </c>
      <c r="R13" s="565" t="str">
        <f ca="1">IF($E13="", "", IFERROR(INDEX(OFFSET('Fund Guide'!$B$4,1,MATCH(R$7,OFFSET('Fund Guide'!$B$4,,,,COUNTA('Fund Guide'!7:7)),0)-1,COUNTA('Fund Guide'!$B:$B)-COUNTA('Fund Guide'!$B$1:$B$4)),MATCH($E13,OFFSET('Fund Guide'!$B$4,1,,COUNTA('Fund Guide'!$B:$B)-COUNTA('Fund Guide'!$B$1:$B$4)),0)),"-"))</f>
        <v>-</v>
      </c>
      <c r="S13" s="564" t="str">
        <f ca="1">IF($E13="", "", IFERROR(INDEX(OFFSET('Fund Guide'!$B$4,1,MATCH(S$7,OFFSET('Fund Guide'!$B$4,,,,COUNTA('Fund Guide'!7:7)),0)-1,COUNTA('Fund Guide'!$B:$B)-COUNTA('Fund Guide'!$B$1:$B$4)),MATCH($E13,OFFSET('Fund Guide'!$B$4,1,,COUNTA('Fund Guide'!$B:$B)-COUNTA('Fund Guide'!$B$1:$B$4)),0)),"-"))</f>
        <v>-</v>
      </c>
      <c r="T13" s="565" t="str">
        <f ca="1">IF($E13="", "", IFERROR(INDEX(OFFSET('Fund Guide'!$B$4,1,MATCH(T$7,OFFSET('Fund Guide'!$B$4,,,,COUNTA('Fund Guide'!7:7)),0)-1,COUNTA('Fund Guide'!$B:$B)-COUNTA('Fund Guide'!$B$1:$B$4)),MATCH($E13,OFFSET('Fund Guide'!$B$4,1,,COUNTA('Fund Guide'!$B:$B)-COUNTA('Fund Guide'!$B$1:$B$4)),0)),"-"))</f>
        <v>-</v>
      </c>
      <c r="U13" s="564" t="str">
        <f ca="1">IF($E13="", "", IFERROR(INDEX(OFFSET('Fund Guide'!$B$4,1,MATCH(U$7,OFFSET('Fund Guide'!$B$4,,,,COUNTA('Fund Guide'!7:7)),0)-1,COUNTA('Fund Guide'!$B:$B)-COUNTA('Fund Guide'!$B$1:$B$4)),MATCH($E13,OFFSET('Fund Guide'!$B$4,1,,COUNTA('Fund Guide'!$B:$B)-COUNTA('Fund Guide'!$B$1:$B$4)),0)),"-"))</f>
        <v>-</v>
      </c>
      <c r="V13" s="565" t="str">
        <f ca="1">IF($E13="", "", IFERROR(INDEX(OFFSET('Fund Guide'!$B$4,1,MATCH(V$7,OFFSET('Fund Guide'!$B$4,,,,COUNTA('Fund Guide'!7:7)),0)-1,COUNTA('Fund Guide'!$B:$B)-COUNTA('Fund Guide'!$B$1:$B$4)),MATCH($E13,OFFSET('Fund Guide'!$B$4,1,,COUNTA('Fund Guide'!$B:$B)-COUNTA('Fund Guide'!$B$1:$B$4)),0)),"-"))</f>
        <v>-</v>
      </c>
      <c r="W13" s="564" t="str">
        <f ca="1">IF($E13="", "", IFERROR(INDEX(OFFSET('Fund Guide'!$B$4,1,MATCH(W$7,OFFSET('Fund Guide'!$B$4,,,,COUNTA('Fund Guide'!7:7)),0)-1,COUNTA('Fund Guide'!$B:$B)-COUNTA('Fund Guide'!$B$1:$B$4)),MATCH($E13,OFFSET('Fund Guide'!$B$4,1,,COUNTA('Fund Guide'!$B:$B)-COUNTA('Fund Guide'!$B$1:$B$4)),0)),"-"))</f>
        <v>-</v>
      </c>
      <c r="X13" s="565" t="str">
        <f ca="1">IF($E13="", "", IFERROR(INDEX(OFFSET('Fund Guide'!$B$4,1,MATCH(X$7,OFFSET('Fund Guide'!$B$4,,,,COUNTA('Fund Guide'!7:7)),0)-1,COUNTA('Fund Guide'!$B:$B)-COUNTA('Fund Guide'!$B$1:$B$4)),MATCH($E13,OFFSET('Fund Guide'!$B$4,1,,COUNTA('Fund Guide'!$B:$B)-COUNTA('Fund Guide'!$B$1:$B$4)),0)),"-"))</f>
        <v>-</v>
      </c>
      <c r="Y13" s="566" t="str">
        <f ca="1">IF($E13="", "", IFERROR(INDEX(OFFSET('Fund Guide'!$B$4,1,MATCH(Y$7,OFFSET('Fund Guide'!$B$4,,,,COUNTA('Fund Guide'!7:7)),0)-1,COUNTA('Fund Guide'!$B:$B)-COUNTA('Fund Guide'!$B$1:$B$4)),MATCH($E13,OFFSET('Fund Guide'!$B$4,1,,COUNTA('Fund Guide'!$B:$B)-COUNTA('Fund Guide'!$B$1:$B$4)),0)),"-"))</f>
        <v>-</v>
      </c>
      <c r="Z13" s="567" t="str">
        <f ca="1">IF($E13="", "", IFERROR(INDEX(OFFSET('Fund Guide'!$B$4,1,MATCH(Z$7,OFFSET('Fund Guide'!$B$4,,,,COUNTA('Fund Guide'!7:7)),0)-1,COUNTA('Fund Guide'!$B:$B)-COUNTA('Fund Guide'!$B$1:$B$4)),MATCH($E13,OFFSET('Fund Guide'!$B$4,1,,COUNTA('Fund Guide'!$B:$B)-COUNTA('Fund Guide'!$B$1:$B$4)),0)),"-"))</f>
        <v>-</v>
      </c>
      <c r="AB13" s="263"/>
      <c r="AC13" s="263"/>
      <c r="AD13" s="262"/>
    </row>
    <row r="14" spans="2:32" s="561" customFormat="1" ht="14.25" customHeight="1">
      <c r="B14" s="555"/>
      <c r="C14" s="555"/>
      <c r="D14" s="555"/>
      <c r="E14" s="421" t="s">
        <v>1816</v>
      </c>
      <c r="F14" s="556" t="str">
        <f ca="1">IF($E14="", "", IFERROR(INDEX(OFFSET('Fund Guide'!$B$4,1,MATCH(F$7,OFFSET('Fund Guide'!$B$4,,,,COUNTA('Fund Guide'!8:8)),0)-1,COUNTA('Fund Guide'!$B:$B)-COUNTA('Fund Guide'!$B$1:$B$4)),MATCH($E14,OFFSET('Fund Guide'!$B$4,1,,COUNTA('Fund Guide'!$B:$B)-COUNTA('Fund Guide'!$B$1:$B$4)),0)),"-"))</f>
        <v>-</v>
      </c>
      <c r="G14" s="557">
        <f ca="1">IF($E14="", "", IFERROR(INDEX(OFFSET('Fund Guide'!$B$4,1,MATCH(G$7,OFFSET('Fund Guide'!$B$4,,,,COUNTA('Fund Guide'!$4:$4)),0)-1,COUNTA('Fund Guide'!$B:$B)-COUNTA('Fund Guide'!$B$1:$B$4)),MATCH($E14,OFFSET('Fund Guide'!$B$4,1,,COUNTA('Fund Guide'!$B:$B)-COUNTA('Fund Guide'!$B$1:$B$4)),0)),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0),-1+MATCH(G$7, OFFSET('RF &amp; RV Guide'!$E$8,,,,COUNTA('RF &amp; RV Guide'!$8:$8)-COUNTA('RF &amp; RV Guide'!$A$8:$E$8)),0)),"-"))))))))</f>
        <v>730</v>
      </c>
      <c r="H14" s="558" t="str">
        <f ca="1">IF($E14="", "", IFERROR(INDEX(OFFSET('Fund Guide'!$B$4,1,MATCH(H$7,OFFSET('Fund Guide'!$B$4,,,,COUNTA('Fund Guide'!8:8)),0)-1,COUNTA('Fund Guide'!$B:$B)-COUNTA('Fund Guide'!$B$1:$B$4)),MATCH($E14,OFFSET('Fund Guide'!$B$4,1,,COUNTA('Fund Guide'!$B:$B)-COUNTA('Fund Guide'!$B$1:$B$4)),0)),"BRL"))</f>
        <v>BRL</v>
      </c>
      <c r="I14" s="559">
        <f ca="1">IF($E14="", "", IFERROR(INDEX(OFFSET('Fund Guide'!$B$4,1,MATCH(IF($J$3="MFO", "Repasse Taxa Adm. Gestor", "Repasse Taxa Adm. AAI"),OFFSET('Fund Guide'!$B$4,,,,COUNTA('Fund Guide'!$4:$4)),0)-1,COUNTA('Fund Guide'!$B:$B)-COUNTA('Fund Guide'!$B$1:$B$4)),MATCH($E14,OFFSET('Fund Guide'!$B$4,1,,COUNTA('Fund Guide'!$B:$B)-COUNTA('Fund Guide'!$B$1:$B$4)),0)),
IFERROR(OFFSET('RF &amp; RV Guide'!$E$8,2+MATCH($E14, OFFSET('RF &amp; RV Guide'!$E$8,3,,COUNTA('RF &amp; RV Guide'!$E:$E)-COUNTA('RF &amp; RV Guide'!$E$1:$E$8)), 0),-1+MATCH(I$7, OFFSET('RF &amp; RV Guide'!$E$8,,,,COUNTA('RF &amp; RV Guide'!$8:$8)-COUNTA('RF &amp; RV Guide'!$A$8:$E$8)),0)),IFERROR(IF(FIND("tulo",$E14), 0.25%), "-"))))</f>
        <v>2.5000000000000001E-3</v>
      </c>
      <c r="J14" s="560" t="str">
        <f ca="1">IF($E14="", "", IFERROR(INDEX(OFFSET('Fund Guide'!$B$4,1,MATCH(J$7,OFFSET('Fund Guide'!$B$4,,,,COUNTA('Fund Guide'!$4:$4)),0)-1,COUNTA('Fund Guide'!$B:$B)-COUNTA('Fund Guide'!$B$1:$B$4)),MATCH($E14,OFFSET('Fund Guide'!$B$4,1,,COUNTA('Fund Guide'!$B:$B)-COUNTA('Fund Guide'!$B$1:$B$4)),0)),
IFERROR(OFFSET('RF &amp; RV Guide'!$E$8,2+MATCH($E14, OFFSET('RF &amp; RV Guide'!$E$8,3,,COUNTA('RF &amp; RV Guide'!$E:$E)-COUNTA('RF &amp; RV Guide'!$E$1:$E$8)), 0),-1+MATCH(J$7, OFFSET('RF &amp; RV Guide'!$E$8,,,,COUNTA('RF &amp; RV Guide'!$8:$8)-COUNTA('RF &amp; RV Guide'!$A$8:$E$8)),0)), "-")))</f>
        <v>-</v>
      </c>
      <c r="K14" s="560" t="str">
        <f ca="1">IF($E14="", "", IFERROR(INDEX(OFFSET('Fund Guide'!$B$4,1,MATCH(K$7,OFFSET('Fund Guide'!$B$4,,,,COUNTA('Fund Guide'!$4:$4)),0)-1,COUNTA('Fund Guide'!$B:$B)-COUNTA('Fund Guide'!$B$1:$B$4)),MATCH($E14,OFFSET('Fund Guide'!$B$4,1,,COUNTA('Fund Guide'!$B:$B)-COUNTA('Fund Guide'!$B$1:$B$4)),0)),
IFERROR(OFFSET('RF &amp; RV Guide'!$E$8,2+MATCH($E14, OFFSET('RF &amp; RV Guide'!$E$8,3,,COUNTA('RF &amp; RV Guide'!$E:$E)-COUNTA('RF &amp; RV Guide'!$E$1:$E$8)), 0),-1+MATCH("Captação", OFFSET('RF &amp; RV Guide'!$E$8,,,,COUNTA('RF &amp; RV Guide'!$8:$8)-COUNTA('RF &amp; RV Guide'!$A$8:$E$8)),0)), "-")))</f>
        <v>-</v>
      </c>
      <c r="M14" s="562">
        <f t="shared" si="0"/>
        <v>500000</v>
      </c>
      <c r="N14" s="262">
        <v>0.05</v>
      </c>
      <c r="O14" s="563">
        <f t="shared" ref="O14" si="3">IFERROR(IF(N14=0, "", N14/N$11),0)</f>
        <v>8.3333333333333343E-2</v>
      </c>
      <c r="Q14" s="564" t="str">
        <f ca="1">IF($E14="", "", IFERROR(INDEX(OFFSET('Fund Guide'!$B$4,1,MATCH(Q$7,OFFSET('Fund Guide'!$B$4,,,,COUNTA('Fund Guide'!8:8)),0)-1,COUNTA('Fund Guide'!$B:$B)-COUNTA('Fund Guide'!$B$1:$B$4)),MATCH($E14,OFFSET('Fund Guide'!$B$4,1,,COUNTA('Fund Guide'!$B:$B)-COUNTA('Fund Guide'!$B$1:$B$4)),0)),"-"))</f>
        <v>-</v>
      </c>
      <c r="R14" s="565" t="str">
        <f ca="1">IF($E14="", "", IFERROR(INDEX(OFFSET('Fund Guide'!$B$4,1,MATCH(R$7,OFFSET('Fund Guide'!$B$4,,,,COUNTA('Fund Guide'!8:8)),0)-1,COUNTA('Fund Guide'!$B:$B)-COUNTA('Fund Guide'!$B$1:$B$4)),MATCH($E14,OFFSET('Fund Guide'!$B$4,1,,COUNTA('Fund Guide'!$B:$B)-COUNTA('Fund Guide'!$B$1:$B$4)),0)),"-"))</f>
        <v>-</v>
      </c>
      <c r="S14" s="564" t="str">
        <f ca="1">IF($E14="", "", IFERROR(INDEX(OFFSET('Fund Guide'!$B$4,1,MATCH(S$7,OFFSET('Fund Guide'!$B$4,,,,COUNTA('Fund Guide'!8:8)),0)-1,COUNTA('Fund Guide'!$B:$B)-COUNTA('Fund Guide'!$B$1:$B$4)),MATCH($E14,OFFSET('Fund Guide'!$B$4,1,,COUNTA('Fund Guide'!$B:$B)-COUNTA('Fund Guide'!$B$1:$B$4)),0)),"-"))</f>
        <v>-</v>
      </c>
      <c r="T14" s="565" t="str">
        <f ca="1">IF($E14="", "", IFERROR(INDEX(OFFSET('Fund Guide'!$B$4,1,MATCH(T$7,OFFSET('Fund Guide'!$B$4,,,,COUNTA('Fund Guide'!8:8)),0)-1,COUNTA('Fund Guide'!$B:$B)-COUNTA('Fund Guide'!$B$1:$B$4)),MATCH($E14,OFFSET('Fund Guide'!$B$4,1,,COUNTA('Fund Guide'!$B:$B)-COUNTA('Fund Guide'!$B$1:$B$4)),0)),"-"))</f>
        <v>-</v>
      </c>
      <c r="U14" s="564" t="str">
        <f ca="1">IF($E14="", "", IFERROR(INDEX(OFFSET('Fund Guide'!$B$4,1,MATCH(U$7,OFFSET('Fund Guide'!$B$4,,,,COUNTA('Fund Guide'!8:8)),0)-1,COUNTA('Fund Guide'!$B:$B)-COUNTA('Fund Guide'!$B$1:$B$4)),MATCH($E14,OFFSET('Fund Guide'!$B$4,1,,COUNTA('Fund Guide'!$B:$B)-COUNTA('Fund Guide'!$B$1:$B$4)),0)),"-"))</f>
        <v>-</v>
      </c>
      <c r="V14" s="565" t="str">
        <f ca="1">IF($E14="", "", IFERROR(INDEX(OFFSET('Fund Guide'!$B$4,1,MATCH(V$7,OFFSET('Fund Guide'!$B$4,,,,COUNTA('Fund Guide'!8:8)),0)-1,COUNTA('Fund Guide'!$B:$B)-COUNTA('Fund Guide'!$B$1:$B$4)),MATCH($E14,OFFSET('Fund Guide'!$B$4,1,,COUNTA('Fund Guide'!$B:$B)-COUNTA('Fund Guide'!$B$1:$B$4)),0)),"-"))</f>
        <v>-</v>
      </c>
      <c r="W14" s="564" t="str">
        <f ca="1">IF($E14="", "", IFERROR(INDEX(OFFSET('Fund Guide'!$B$4,1,MATCH(W$7,OFFSET('Fund Guide'!$B$4,,,,COUNTA('Fund Guide'!8:8)),0)-1,COUNTA('Fund Guide'!$B:$B)-COUNTA('Fund Guide'!$B$1:$B$4)),MATCH($E14,OFFSET('Fund Guide'!$B$4,1,,COUNTA('Fund Guide'!$B:$B)-COUNTA('Fund Guide'!$B$1:$B$4)),0)),"-"))</f>
        <v>-</v>
      </c>
      <c r="X14" s="565" t="str">
        <f ca="1">IF($E14="", "", IFERROR(INDEX(OFFSET('Fund Guide'!$B$4,1,MATCH(X$7,OFFSET('Fund Guide'!$B$4,,,,COUNTA('Fund Guide'!8:8)),0)-1,COUNTA('Fund Guide'!$B:$B)-COUNTA('Fund Guide'!$B$1:$B$4)),MATCH($E14,OFFSET('Fund Guide'!$B$4,1,,COUNTA('Fund Guide'!$B:$B)-COUNTA('Fund Guide'!$B$1:$B$4)),0)),"-"))</f>
        <v>-</v>
      </c>
      <c r="Y14" s="566" t="str">
        <f ca="1">IF($E14="", "", IFERROR(INDEX(OFFSET('Fund Guide'!$B$4,1,MATCH(Y$7,OFFSET('Fund Guide'!$B$4,,,,COUNTA('Fund Guide'!8:8)),0)-1,COUNTA('Fund Guide'!$B:$B)-COUNTA('Fund Guide'!$B$1:$B$4)),MATCH($E14,OFFSET('Fund Guide'!$B$4,1,,COUNTA('Fund Guide'!$B:$B)-COUNTA('Fund Guide'!$B$1:$B$4)),0)),"-"))</f>
        <v>-</v>
      </c>
      <c r="Z14" s="567" t="str">
        <f ca="1">IF($E14="", "", IFERROR(INDEX(OFFSET('Fund Guide'!$B$4,1,MATCH(Z$7,OFFSET('Fund Guide'!$B$4,,,,COUNTA('Fund Guide'!8:8)),0)-1,COUNTA('Fund Guide'!$B:$B)-COUNTA('Fund Guide'!$B$1:$B$4)),MATCH($E14,OFFSET('Fund Guide'!$B$4,1,,COUNTA('Fund Guide'!$B:$B)-COUNTA('Fund Guide'!$B$1:$B$4)),0)),"-"))</f>
        <v>-</v>
      </c>
      <c r="AB14" s="263"/>
      <c r="AC14" s="263"/>
      <c r="AD14" s="262"/>
    </row>
    <row r="15" spans="2:32" s="561" customFormat="1" ht="14.25" customHeight="1">
      <c r="B15" s="555"/>
      <c r="C15" s="555"/>
      <c r="D15" s="555"/>
      <c r="E15" s="421" t="s">
        <v>1930</v>
      </c>
      <c r="F15" s="556" t="str">
        <f ca="1">IF($E15="", "", IFERROR(INDEX(OFFSET('Fund Guide'!$B$4,1,MATCH(F$7,OFFSET('Fund Guide'!$B$4,,,,COUNTA('Fund Guide'!9:9)),0)-1,COUNTA('Fund Guide'!$B:$B)-COUNTA('Fund Guide'!$B$1:$B$4)),MATCH($E15,OFFSET('Fund Guide'!$B$4,1,,COUNTA('Fund Guide'!$B:$B)-COUNTA('Fund Guide'!$B$1:$B$4)),0)),"-"))</f>
        <v>-</v>
      </c>
      <c r="G15" s="557">
        <f ca="1">IF($E15="", "", IFERROR(INDEX(OFFSET('Fund Guide'!$B$4,1,MATCH(G$7,OFFSET('Fund Guide'!$B$4,,,,COUNTA('Fund Guide'!$4:$4)),0)-1,COUNTA('Fund Guide'!$B:$B)-COUNTA('Fund Guide'!$B$1:$B$4)),MATCH($E15,OFFSET('Fund Guide'!$B$4,1,,COUNTA('Fund Guide'!$B:$B)-COUNTA('Fund Guide'!$B$1:$B$4)),0)),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0),-1+MATCH(G$7, OFFSET('RF &amp; RV Guide'!$E$8,,,,COUNTA('RF &amp; RV Guide'!$8:$8)-COUNTA('RF &amp; RV Guide'!$A$8:$E$8)),0)),"-"))))))))</f>
        <v>730</v>
      </c>
      <c r="H15" s="558" t="str">
        <f ca="1">IF($E15="", "", IFERROR(INDEX(OFFSET('Fund Guide'!$B$4,1,MATCH(H$7,OFFSET('Fund Guide'!$B$4,,,,COUNTA('Fund Guide'!9:9)),0)-1,COUNTA('Fund Guide'!$B:$B)-COUNTA('Fund Guide'!$B$1:$B$4)),MATCH($E15,OFFSET('Fund Guide'!$B$4,1,,COUNTA('Fund Guide'!$B:$B)-COUNTA('Fund Guide'!$B$1:$B$4)),0)),"BRL"))</f>
        <v>BRL</v>
      </c>
      <c r="I15" s="559">
        <f ca="1">IF($E15="", "", IFERROR(INDEX(OFFSET('Fund Guide'!$B$4,1,MATCH(IF($J$3="MFO", "Repasse Taxa Adm. Gestor", "Repasse Taxa Adm. AAI"),OFFSET('Fund Guide'!$B$4,,,,COUNTA('Fund Guide'!$4:$4)),0)-1,COUNTA('Fund Guide'!$B:$B)-COUNTA('Fund Guide'!$B$1:$B$4)),MATCH($E15,OFFSET('Fund Guide'!$B$4,1,,COUNTA('Fund Guide'!$B:$B)-COUNTA('Fund Guide'!$B$1:$B$4)),0)),
IFERROR(OFFSET('RF &amp; RV Guide'!$E$8,2+MATCH($E15, OFFSET('RF &amp; RV Guide'!$E$8,3,,COUNTA('RF &amp; RV Guide'!$E:$E)-COUNTA('RF &amp; RV Guide'!$E$1:$E$8)), 0),-1+MATCH(I$7, OFFSET('RF &amp; RV Guide'!$E$8,,,,COUNTA('RF &amp; RV Guide'!$8:$8)-COUNTA('RF &amp; RV Guide'!$A$8:$E$8)),0)),IFERROR(IF(FIND("tulo",$E15), 0.25%), "-"))))</f>
        <v>2.5000000000000001E-3</v>
      </c>
      <c r="J15" s="560" t="str">
        <f ca="1">IF($E15="", "", IFERROR(INDEX(OFFSET('Fund Guide'!$B$4,1,MATCH(J$7,OFFSET('Fund Guide'!$B$4,,,,COUNTA('Fund Guide'!$4:$4)),0)-1,COUNTA('Fund Guide'!$B:$B)-COUNTA('Fund Guide'!$B$1:$B$4)),MATCH($E15,OFFSET('Fund Guide'!$B$4,1,,COUNTA('Fund Guide'!$B:$B)-COUNTA('Fund Guide'!$B$1:$B$4)),0)),
IFERROR(OFFSET('RF &amp; RV Guide'!$E$8,2+MATCH($E15, OFFSET('RF &amp; RV Guide'!$E$8,3,,COUNTA('RF &amp; RV Guide'!$E:$E)-COUNTA('RF &amp; RV Guide'!$E$1:$E$8)), 0),-1+MATCH(J$7, OFFSET('RF &amp; RV Guide'!$E$8,,,,COUNTA('RF &amp; RV Guide'!$8:$8)-COUNTA('RF &amp; RV Guide'!$A$8:$E$8)),0)), "-")))</f>
        <v>-</v>
      </c>
      <c r="K15" s="560" t="str">
        <f ca="1">IF($E15="", "", IFERROR(INDEX(OFFSET('Fund Guide'!$B$4,1,MATCH(K$7,OFFSET('Fund Guide'!$B$4,,,,COUNTA('Fund Guide'!$4:$4)),0)-1,COUNTA('Fund Guide'!$B:$B)-COUNTA('Fund Guide'!$B$1:$B$4)),MATCH($E15,OFFSET('Fund Guide'!$B$4,1,,COUNTA('Fund Guide'!$B:$B)-COUNTA('Fund Guide'!$B$1:$B$4)),0)),
IFERROR(OFFSET('RF &amp; RV Guide'!$E$8,2+MATCH($E15, OFFSET('RF &amp; RV Guide'!$E$8,3,,COUNTA('RF &amp; RV Guide'!$E:$E)-COUNTA('RF &amp; RV Guide'!$E$1:$E$8)), 0),-1+MATCH("Captação", OFFSET('RF &amp; RV Guide'!$E$8,,,,COUNTA('RF &amp; RV Guide'!$8:$8)-COUNTA('RF &amp; RV Guide'!$A$8:$E$8)),0)), "-")))</f>
        <v>-</v>
      </c>
      <c r="M15" s="562">
        <f t="shared" si="0"/>
        <v>500000</v>
      </c>
      <c r="N15" s="262">
        <v>0.05</v>
      </c>
      <c r="O15" s="563">
        <f t="shared" ref="O15" si="4">IFERROR(IF(N15=0, "", N15/N$11),0)</f>
        <v>8.3333333333333343E-2</v>
      </c>
      <c r="Q15" s="564" t="str">
        <f ca="1">IF($E15="", "", IFERROR(INDEX(OFFSET('Fund Guide'!$B$4,1,MATCH(Q$7,OFFSET('Fund Guide'!$B$4,,,,COUNTA('Fund Guide'!9:9)),0)-1,COUNTA('Fund Guide'!$B:$B)-COUNTA('Fund Guide'!$B$1:$B$4)),MATCH($E15,OFFSET('Fund Guide'!$B$4,1,,COUNTA('Fund Guide'!$B:$B)-COUNTA('Fund Guide'!$B$1:$B$4)),0)),"-"))</f>
        <v>-</v>
      </c>
      <c r="R15" s="565" t="str">
        <f ca="1">IF($E15="", "", IFERROR(INDEX(OFFSET('Fund Guide'!$B$4,1,MATCH(R$7,OFFSET('Fund Guide'!$B$4,,,,COUNTA('Fund Guide'!9:9)),0)-1,COUNTA('Fund Guide'!$B:$B)-COUNTA('Fund Guide'!$B$1:$B$4)),MATCH($E15,OFFSET('Fund Guide'!$B$4,1,,COUNTA('Fund Guide'!$B:$B)-COUNTA('Fund Guide'!$B$1:$B$4)),0)),"-"))</f>
        <v>-</v>
      </c>
      <c r="S15" s="564" t="str">
        <f ca="1">IF($E15="", "", IFERROR(INDEX(OFFSET('Fund Guide'!$B$4,1,MATCH(S$7,OFFSET('Fund Guide'!$B$4,,,,COUNTA('Fund Guide'!9:9)),0)-1,COUNTA('Fund Guide'!$B:$B)-COUNTA('Fund Guide'!$B$1:$B$4)),MATCH($E15,OFFSET('Fund Guide'!$B$4,1,,COUNTA('Fund Guide'!$B:$B)-COUNTA('Fund Guide'!$B$1:$B$4)),0)),"-"))</f>
        <v>-</v>
      </c>
      <c r="T15" s="565" t="str">
        <f ca="1">IF($E15="", "", IFERROR(INDEX(OFFSET('Fund Guide'!$B$4,1,MATCH(T$7,OFFSET('Fund Guide'!$B$4,,,,COUNTA('Fund Guide'!9:9)),0)-1,COUNTA('Fund Guide'!$B:$B)-COUNTA('Fund Guide'!$B$1:$B$4)),MATCH($E15,OFFSET('Fund Guide'!$B$4,1,,COUNTA('Fund Guide'!$B:$B)-COUNTA('Fund Guide'!$B$1:$B$4)),0)),"-"))</f>
        <v>-</v>
      </c>
      <c r="U15" s="564" t="str">
        <f ca="1">IF($E15="", "", IFERROR(INDEX(OFFSET('Fund Guide'!$B$4,1,MATCH(U$7,OFFSET('Fund Guide'!$B$4,,,,COUNTA('Fund Guide'!9:9)),0)-1,COUNTA('Fund Guide'!$B:$B)-COUNTA('Fund Guide'!$B$1:$B$4)),MATCH($E15,OFFSET('Fund Guide'!$B$4,1,,COUNTA('Fund Guide'!$B:$B)-COUNTA('Fund Guide'!$B$1:$B$4)),0)),"-"))</f>
        <v>-</v>
      </c>
      <c r="V15" s="565" t="str">
        <f ca="1">IF($E15="", "", IFERROR(INDEX(OFFSET('Fund Guide'!$B$4,1,MATCH(V$7,OFFSET('Fund Guide'!$B$4,,,,COUNTA('Fund Guide'!9:9)),0)-1,COUNTA('Fund Guide'!$B:$B)-COUNTA('Fund Guide'!$B$1:$B$4)),MATCH($E15,OFFSET('Fund Guide'!$B$4,1,,COUNTA('Fund Guide'!$B:$B)-COUNTA('Fund Guide'!$B$1:$B$4)),0)),"-"))</f>
        <v>-</v>
      </c>
      <c r="W15" s="564" t="str">
        <f ca="1">IF($E15="", "", IFERROR(INDEX(OFFSET('Fund Guide'!$B$4,1,MATCH(W$7,OFFSET('Fund Guide'!$B$4,,,,COUNTA('Fund Guide'!9:9)),0)-1,COUNTA('Fund Guide'!$B:$B)-COUNTA('Fund Guide'!$B$1:$B$4)),MATCH($E15,OFFSET('Fund Guide'!$B$4,1,,COUNTA('Fund Guide'!$B:$B)-COUNTA('Fund Guide'!$B$1:$B$4)),0)),"-"))</f>
        <v>-</v>
      </c>
      <c r="X15" s="565" t="str">
        <f ca="1">IF($E15="", "", IFERROR(INDEX(OFFSET('Fund Guide'!$B$4,1,MATCH(X$7,OFFSET('Fund Guide'!$B$4,,,,COUNTA('Fund Guide'!9:9)),0)-1,COUNTA('Fund Guide'!$B:$B)-COUNTA('Fund Guide'!$B$1:$B$4)),MATCH($E15,OFFSET('Fund Guide'!$B$4,1,,COUNTA('Fund Guide'!$B:$B)-COUNTA('Fund Guide'!$B$1:$B$4)),0)),"-"))</f>
        <v>-</v>
      </c>
      <c r="Y15" s="566" t="str">
        <f ca="1">IF($E15="", "", IFERROR(INDEX(OFFSET('Fund Guide'!$B$4,1,MATCH(Y$7,OFFSET('Fund Guide'!$B$4,,,,COUNTA('Fund Guide'!9:9)),0)-1,COUNTA('Fund Guide'!$B:$B)-COUNTA('Fund Guide'!$B$1:$B$4)),MATCH($E15,OFFSET('Fund Guide'!$B$4,1,,COUNTA('Fund Guide'!$B:$B)-COUNTA('Fund Guide'!$B$1:$B$4)),0)),"-"))</f>
        <v>-</v>
      </c>
      <c r="Z15" s="567" t="str">
        <f ca="1">IF($E15="", "", IFERROR(INDEX(OFFSET('Fund Guide'!$B$4,1,MATCH(Z$7,OFFSET('Fund Guide'!$B$4,,,,COUNTA('Fund Guide'!9:9)),0)-1,COUNTA('Fund Guide'!$B:$B)-COUNTA('Fund Guide'!$B$1:$B$4)),MATCH($E15,OFFSET('Fund Guide'!$B$4,1,,COUNTA('Fund Guide'!$B:$B)-COUNTA('Fund Guide'!$B$1:$B$4)),0)),"-"))</f>
        <v>-</v>
      </c>
      <c r="AB15" s="263"/>
      <c r="AC15" s="263"/>
      <c r="AD15" s="262"/>
    </row>
    <row r="16" spans="2:32" s="561" customFormat="1" ht="14.25" customHeight="1">
      <c r="B16" s="555"/>
      <c r="C16" s="555"/>
      <c r="D16" s="555"/>
      <c r="E16" s="421" t="s">
        <v>1931</v>
      </c>
      <c r="F16" s="556" t="str">
        <f ca="1">IF($E16="", "", IFERROR(INDEX(OFFSET('Fund Guide'!$B$4,1,MATCH(F$7,OFFSET('Fund Guide'!$B$4,,,,COUNTA('Fund Guide'!10:10)),0)-1,COUNTA('Fund Guide'!$B:$B)-COUNTA('Fund Guide'!$B$1:$B$4)),MATCH($E16,OFFSET('Fund Guide'!$B$4,1,,COUNTA('Fund Guide'!$B:$B)-COUNTA('Fund Guide'!$B$1:$B$4)),0)),"-"))</f>
        <v>-</v>
      </c>
      <c r="G16" s="557">
        <f ca="1">IF($E16="", "", IFERROR(INDEX(OFFSET('Fund Guide'!$B$4,1,MATCH(G$7,OFFSET('Fund Guide'!$B$4,,,,COUNTA('Fund Guide'!$4:$4)),0)-1,COUNTA('Fund Guide'!$B:$B)-COUNTA('Fund Guide'!$B$1:$B$4)),MATCH($E16,OFFSET('Fund Guide'!$B$4,1,,COUNTA('Fund Guide'!$B:$B)-COUNTA('Fund Guide'!$B$1:$B$4)),0)),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0),-1+MATCH(G$7, OFFSET('RF &amp; RV Guide'!$E$8,,,,COUNTA('RF &amp; RV Guide'!$8:$8)-COUNTA('RF &amp; RV Guide'!$A$8:$E$8)),0)),"-"))))))))</f>
        <v>1095</v>
      </c>
      <c r="H16" s="558" t="str">
        <f ca="1">IF($E16="", "", IFERROR(INDEX(OFFSET('Fund Guide'!$B$4,1,MATCH(H$7,OFFSET('Fund Guide'!$B$4,,,,COUNTA('Fund Guide'!10:10)),0)-1,COUNTA('Fund Guide'!$B:$B)-COUNTA('Fund Guide'!$B$1:$B$4)),MATCH($E16,OFFSET('Fund Guide'!$B$4,1,,COUNTA('Fund Guide'!$B:$B)-COUNTA('Fund Guide'!$B$1:$B$4)),0)),"BRL"))</f>
        <v>BRL</v>
      </c>
      <c r="I16" s="559">
        <f ca="1">IF($E16="", "", IFERROR(INDEX(OFFSET('Fund Guide'!$B$4,1,MATCH(IF($J$3="MFO", "Repasse Taxa Adm. Gestor", "Repasse Taxa Adm. AAI"),OFFSET('Fund Guide'!$B$4,,,,COUNTA('Fund Guide'!$4:$4)),0)-1,COUNTA('Fund Guide'!$B:$B)-COUNTA('Fund Guide'!$B$1:$B$4)),MATCH($E16,OFFSET('Fund Guide'!$B$4,1,,COUNTA('Fund Guide'!$B:$B)-COUNTA('Fund Guide'!$B$1:$B$4)),0)),
IFERROR(OFFSET('RF &amp; RV Guide'!$E$8,2+MATCH($E16, OFFSET('RF &amp; RV Guide'!$E$8,3,,COUNTA('RF &amp; RV Guide'!$E:$E)-COUNTA('RF &amp; RV Guide'!$E$1:$E$8)), 0),-1+MATCH(I$7, OFFSET('RF &amp; RV Guide'!$E$8,,,,COUNTA('RF &amp; RV Guide'!$8:$8)-COUNTA('RF &amp; RV Guide'!$A$8:$E$8)),0)),IFERROR(IF(FIND("tulo",$E16), 0.25%), "-"))))</f>
        <v>2.5000000000000001E-3</v>
      </c>
      <c r="J16" s="560" t="str">
        <f ca="1">IF($E16="", "", IFERROR(INDEX(OFFSET('Fund Guide'!$B$4,1,MATCH(J$7,OFFSET('Fund Guide'!$B$4,,,,COUNTA('Fund Guide'!$4:$4)),0)-1,COUNTA('Fund Guide'!$B:$B)-COUNTA('Fund Guide'!$B$1:$B$4)),MATCH($E16,OFFSET('Fund Guide'!$B$4,1,,COUNTA('Fund Guide'!$B:$B)-COUNTA('Fund Guide'!$B$1:$B$4)),0)),
IFERROR(OFFSET('RF &amp; RV Guide'!$E$8,2+MATCH($E16, OFFSET('RF &amp; RV Guide'!$E$8,3,,COUNTA('RF &amp; RV Guide'!$E:$E)-COUNTA('RF &amp; RV Guide'!$E$1:$E$8)), 0),-1+MATCH(J$7, OFFSET('RF &amp; RV Guide'!$E$8,,,,COUNTA('RF &amp; RV Guide'!$8:$8)-COUNTA('RF &amp; RV Guide'!$A$8:$E$8)),0)), "-")))</f>
        <v>-</v>
      </c>
      <c r="K16" s="560" t="str">
        <f ca="1">IF($E16="", "", IFERROR(INDEX(OFFSET('Fund Guide'!$B$4,1,MATCH(K$7,OFFSET('Fund Guide'!$B$4,,,,COUNTA('Fund Guide'!$4:$4)),0)-1,COUNTA('Fund Guide'!$B:$B)-COUNTA('Fund Guide'!$B$1:$B$4)),MATCH($E16,OFFSET('Fund Guide'!$B$4,1,,COUNTA('Fund Guide'!$B:$B)-COUNTA('Fund Guide'!$B$1:$B$4)),0)),
IFERROR(OFFSET('RF &amp; RV Guide'!$E$8,2+MATCH($E16, OFFSET('RF &amp; RV Guide'!$E$8,3,,COUNTA('RF &amp; RV Guide'!$E:$E)-COUNTA('RF &amp; RV Guide'!$E$1:$E$8)), 0),-1+MATCH("Captação", OFFSET('RF &amp; RV Guide'!$E$8,,,,COUNTA('RF &amp; RV Guide'!$8:$8)-COUNTA('RF &amp; RV Guide'!$A$8:$E$8)),0)), "-")))</f>
        <v>-</v>
      </c>
      <c r="M16" s="562">
        <f t="shared" si="0"/>
        <v>500000</v>
      </c>
      <c r="N16" s="262">
        <v>0.05</v>
      </c>
      <c r="O16" s="563">
        <f t="shared" ref="O16" si="5">IFERROR(IF(N16=0, "", N16/N$11),0)</f>
        <v>8.3333333333333343E-2</v>
      </c>
      <c r="Q16" s="564" t="str">
        <f ca="1">IF($E16="", "", IFERROR(INDEX(OFFSET('Fund Guide'!$B$4,1,MATCH(Q$7,OFFSET('Fund Guide'!$B$4,,,,COUNTA('Fund Guide'!10:10)),0)-1,COUNTA('Fund Guide'!$B:$B)-COUNTA('Fund Guide'!$B$1:$B$4)),MATCH($E16,OFFSET('Fund Guide'!$B$4,1,,COUNTA('Fund Guide'!$B:$B)-COUNTA('Fund Guide'!$B$1:$B$4)),0)),"-"))</f>
        <v>-</v>
      </c>
      <c r="R16" s="565" t="str">
        <f ca="1">IF($E16="", "", IFERROR(INDEX(OFFSET('Fund Guide'!$B$4,1,MATCH(R$7,OFFSET('Fund Guide'!$B$4,,,,COUNTA('Fund Guide'!10:10)),0)-1,COUNTA('Fund Guide'!$B:$B)-COUNTA('Fund Guide'!$B$1:$B$4)),MATCH($E16,OFFSET('Fund Guide'!$B$4,1,,COUNTA('Fund Guide'!$B:$B)-COUNTA('Fund Guide'!$B$1:$B$4)),0)),"-"))</f>
        <v>-</v>
      </c>
      <c r="S16" s="564" t="str">
        <f ca="1">IF($E16="", "", IFERROR(INDEX(OFFSET('Fund Guide'!$B$4,1,MATCH(S$7,OFFSET('Fund Guide'!$B$4,,,,COUNTA('Fund Guide'!10:10)),0)-1,COUNTA('Fund Guide'!$B:$B)-COUNTA('Fund Guide'!$B$1:$B$4)),MATCH($E16,OFFSET('Fund Guide'!$B$4,1,,COUNTA('Fund Guide'!$B:$B)-COUNTA('Fund Guide'!$B$1:$B$4)),0)),"-"))</f>
        <v>-</v>
      </c>
      <c r="T16" s="565" t="str">
        <f ca="1">IF($E16="", "", IFERROR(INDEX(OFFSET('Fund Guide'!$B$4,1,MATCH(T$7,OFFSET('Fund Guide'!$B$4,,,,COUNTA('Fund Guide'!10:10)),0)-1,COUNTA('Fund Guide'!$B:$B)-COUNTA('Fund Guide'!$B$1:$B$4)),MATCH($E16,OFFSET('Fund Guide'!$B$4,1,,COUNTA('Fund Guide'!$B:$B)-COUNTA('Fund Guide'!$B$1:$B$4)),0)),"-"))</f>
        <v>-</v>
      </c>
      <c r="U16" s="564" t="str">
        <f ca="1">IF($E16="", "", IFERROR(INDEX(OFFSET('Fund Guide'!$B$4,1,MATCH(U$7,OFFSET('Fund Guide'!$B$4,,,,COUNTA('Fund Guide'!10:10)),0)-1,COUNTA('Fund Guide'!$B:$B)-COUNTA('Fund Guide'!$B$1:$B$4)),MATCH($E16,OFFSET('Fund Guide'!$B$4,1,,COUNTA('Fund Guide'!$B:$B)-COUNTA('Fund Guide'!$B$1:$B$4)),0)),"-"))</f>
        <v>-</v>
      </c>
      <c r="V16" s="565" t="str">
        <f ca="1">IF($E16="", "", IFERROR(INDEX(OFFSET('Fund Guide'!$B$4,1,MATCH(V$7,OFFSET('Fund Guide'!$B$4,,,,COUNTA('Fund Guide'!10:10)),0)-1,COUNTA('Fund Guide'!$B:$B)-COUNTA('Fund Guide'!$B$1:$B$4)),MATCH($E16,OFFSET('Fund Guide'!$B$4,1,,COUNTA('Fund Guide'!$B:$B)-COUNTA('Fund Guide'!$B$1:$B$4)),0)),"-"))</f>
        <v>-</v>
      </c>
      <c r="W16" s="564" t="str">
        <f ca="1">IF($E16="", "", IFERROR(INDEX(OFFSET('Fund Guide'!$B$4,1,MATCH(W$7,OFFSET('Fund Guide'!$B$4,,,,COUNTA('Fund Guide'!10:10)),0)-1,COUNTA('Fund Guide'!$B:$B)-COUNTA('Fund Guide'!$B$1:$B$4)),MATCH($E16,OFFSET('Fund Guide'!$B$4,1,,COUNTA('Fund Guide'!$B:$B)-COUNTA('Fund Guide'!$B$1:$B$4)),0)),"-"))</f>
        <v>-</v>
      </c>
      <c r="X16" s="565" t="str">
        <f ca="1">IF($E16="", "", IFERROR(INDEX(OFFSET('Fund Guide'!$B$4,1,MATCH(X$7,OFFSET('Fund Guide'!$B$4,,,,COUNTA('Fund Guide'!10:10)),0)-1,COUNTA('Fund Guide'!$B:$B)-COUNTA('Fund Guide'!$B$1:$B$4)),MATCH($E16,OFFSET('Fund Guide'!$B$4,1,,COUNTA('Fund Guide'!$B:$B)-COUNTA('Fund Guide'!$B$1:$B$4)),0)),"-"))</f>
        <v>-</v>
      </c>
      <c r="Y16" s="566" t="str">
        <f ca="1">IF($E16="", "", IFERROR(INDEX(OFFSET('Fund Guide'!$B$4,1,MATCH(Y$7,OFFSET('Fund Guide'!$B$4,,,,COUNTA('Fund Guide'!10:10)),0)-1,COUNTA('Fund Guide'!$B:$B)-COUNTA('Fund Guide'!$B$1:$B$4)),MATCH($E16,OFFSET('Fund Guide'!$B$4,1,,COUNTA('Fund Guide'!$B:$B)-COUNTA('Fund Guide'!$B$1:$B$4)),0)),"-"))</f>
        <v>-</v>
      </c>
      <c r="Z16" s="567" t="str">
        <f ca="1">IF($E16="", "", IFERROR(INDEX(OFFSET('Fund Guide'!$B$4,1,MATCH(Z$7,OFFSET('Fund Guide'!$B$4,,,,COUNTA('Fund Guide'!10:10)),0)-1,COUNTA('Fund Guide'!$B:$B)-COUNTA('Fund Guide'!$B$1:$B$4)),MATCH($E16,OFFSET('Fund Guide'!$B$4,1,,COUNTA('Fund Guide'!$B:$B)-COUNTA('Fund Guide'!$B$1:$B$4)),0)),"-"))</f>
        <v>-</v>
      </c>
      <c r="AB16" s="263"/>
      <c r="AC16" s="263"/>
      <c r="AD16" s="262"/>
    </row>
    <row r="17" spans="2:31" s="561" customFormat="1" ht="14.25" customHeight="1">
      <c r="B17" s="555"/>
      <c r="C17" s="555"/>
      <c r="D17" s="555"/>
      <c r="E17" s="421"/>
      <c r="F17" s="556" t="str">
        <f ca="1">IF($E17="", "", IFERROR(INDEX(OFFSET('Fund Guide'!$B$4,1,MATCH(F$7,OFFSET('Fund Guide'!$B$4,,,,COUNTA('Fund Guide'!11:11)),0)-1,COUNTA('Fund Guide'!$B:$B)-COUNTA('Fund Guide'!$B$1:$B$4)),MATCH($E17,OFFSET('Fund Guide'!$B$4,1,,COUNTA('Fund Guide'!$B:$B)-COUNTA('Fund Guide'!$B$1:$B$4)),0)),"-"))</f>
        <v/>
      </c>
      <c r="G17" s="557" t="str">
        <f ca="1">IF($E17="", "", IFERROR(INDEX(OFFSET('Fund Guide'!$B$4,1,MATCH(G$7,OFFSET('Fund Guide'!$B$4,,,,COUNTA('Fund Guide'!$4:$4)),0)-1,COUNTA('Fund Guide'!$B:$B)-COUNTA('Fund Guide'!$B$1:$B$4)),MATCH($E17,OFFSET('Fund Guide'!$B$4,1,,COUNTA('Fund Guide'!$B:$B)-COUNTA('Fund Guide'!$B$1:$B$4)),0)),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0),-1+MATCH(G$7, OFFSET('RF &amp; RV Guide'!$E$8,,,,COUNTA('RF &amp; RV Guide'!$8:$8)-COUNTA('RF &amp; RV Guide'!$A$8:$E$8)),0)),"-"))))))))</f>
        <v/>
      </c>
      <c r="H17" s="558" t="str">
        <f ca="1">IF($E17="", "", IFERROR(INDEX(OFFSET('Fund Guide'!$B$4,1,MATCH(H$7,OFFSET('Fund Guide'!$B$4,,,,COUNTA('Fund Guide'!11:11)),0)-1,COUNTA('Fund Guide'!$B:$B)-COUNTA('Fund Guide'!$B$1:$B$4)),MATCH($E17,OFFSET('Fund Guide'!$B$4,1,,COUNTA('Fund Guide'!$B:$B)-COUNTA('Fund Guide'!$B$1:$B$4)),0)),"BRL"))</f>
        <v/>
      </c>
      <c r="I17" s="559" t="str">
        <f ca="1">IF($E17="", "", IFERROR(INDEX(OFFSET('Fund Guide'!$B$4,1,MATCH(IF($J$3="MFO", "Repasse Taxa Adm. Gestor", "Repasse Taxa Adm. AAI"),OFFSET('Fund Guide'!$B$4,,,,COUNTA('Fund Guide'!$4:$4)),0)-1,COUNTA('Fund Guide'!$B:$B)-COUNTA('Fund Guide'!$B$1:$B$4)),MATCH($E17,OFFSET('Fund Guide'!$B$4,1,,COUNTA('Fund Guide'!$B:$B)-COUNTA('Fund Guide'!$B$1:$B$4)),0)),
IFERROR(OFFSET('RF &amp; RV Guide'!$E$8,2+MATCH($E17, OFFSET('RF &amp; RV Guide'!$E$8,3,,COUNTA('RF &amp; RV Guide'!$E:$E)-COUNTA('RF &amp; RV Guide'!$E$1:$E$8)), 0),-1+MATCH(I$7, OFFSET('RF &amp; RV Guide'!$E$8,,,,COUNTA('RF &amp; RV Guide'!$8:$8)-COUNTA('RF &amp; RV Guide'!$A$8:$E$8)),0)),IFERROR(IF(FIND("tulo",$E17), 0.25%), "-"))))</f>
        <v/>
      </c>
      <c r="J17" s="560" t="str">
        <f ca="1">IF($E17="", "", IFERROR(INDEX(OFFSET('Fund Guide'!$B$4,1,MATCH(J$7,OFFSET('Fund Guide'!$B$4,,,,COUNTA('Fund Guide'!$4:$4)),0)-1,COUNTA('Fund Guide'!$B:$B)-COUNTA('Fund Guide'!$B$1:$B$4)),MATCH($E17,OFFSET('Fund Guide'!$B$4,1,,COUNTA('Fund Guide'!$B:$B)-COUNTA('Fund Guide'!$B$1:$B$4)),0)),
IFERROR(OFFSET('RF &amp; RV Guide'!$E$8,2+MATCH($E17, OFFSET('RF &amp; RV Guide'!$E$8,3,,COUNTA('RF &amp; RV Guide'!$E:$E)-COUNTA('RF &amp; RV Guide'!$E$1:$E$8)), 0),-1+MATCH(J$7, OFFSET('RF &amp; RV Guide'!$E$8,,,,COUNTA('RF &amp; RV Guide'!$8:$8)-COUNTA('RF &amp; RV Guide'!$A$8:$E$8)),0)), "-")))</f>
        <v/>
      </c>
      <c r="K17" s="560" t="str">
        <f ca="1">IF($E17="", "", IFERROR(INDEX(OFFSET('Fund Guide'!$B$4,1,MATCH(K$7,OFFSET('Fund Guide'!$B$4,,,,COUNTA('Fund Guide'!$4:$4)),0)-1,COUNTA('Fund Guide'!$B:$B)-COUNTA('Fund Guide'!$B$1:$B$4)),MATCH($E17,OFFSET('Fund Guide'!$B$4,1,,COUNTA('Fund Guide'!$B:$B)-COUNTA('Fund Guide'!$B$1:$B$4)),0)),
IFERROR(OFFSET('RF &amp; RV Guide'!$E$8,2+MATCH($E17, OFFSET('RF &amp; RV Guide'!$E$8,3,,COUNTA('RF &amp; RV Guide'!$E:$E)-COUNTA('RF &amp; RV Guide'!$E$1:$E$8)), 0),-1+MATCH("Captação", OFFSET('RF &amp; RV Guide'!$E$8,,,,COUNTA('RF &amp; RV Guide'!$8:$8)-COUNTA('RF &amp; RV Guide'!$A$8:$E$8)),0)), "-")))</f>
        <v/>
      </c>
      <c r="M17" s="562" t="str">
        <f t="shared" si="0"/>
        <v/>
      </c>
      <c r="N17" s="262"/>
      <c r="O17" s="563" t="str">
        <f t="shared" ref="O17" si="6">IFERROR(IF(N17=0, "", N17/N$11),0)</f>
        <v/>
      </c>
      <c r="Q17" s="564" t="str">
        <f ca="1">IF($E17="", "", IFERROR(INDEX(OFFSET('Fund Guide'!$B$4,1,MATCH(Q$7,OFFSET('Fund Guide'!$B$4,,,,COUNTA('Fund Guide'!11:11)),0)-1,COUNTA('Fund Guide'!$B:$B)-COUNTA('Fund Guide'!$B$1:$B$4)),MATCH($E17,OFFSET('Fund Guide'!$B$4,1,,COUNTA('Fund Guide'!$B:$B)-COUNTA('Fund Guide'!$B$1:$B$4)),0)),"-"))</f>
        <v/>
      </c>
      <c r="R17" s="565" t="str">
        <f ca="1">IF($E17="", "", IFERROR(INDEX(OFFSET('Fund Guide'!$B$4,1,MATCH(R$7,OFFSET('Fund Guide'!$B$4,,,,COUNTA('Fund Guide'!11:11)),0)-1,COUNTA('Fund Guide'!$B:$B)-COUNTA('Fund Guide'!$B$1:$B$4)),MATCH($E17,OFFSET('Fund Guide'!$B$4,1,,COUNTA('Fund Guide'!$B:$B)-COUNTA('Fund Guide'!$B$1:$B$4)),0)),"-"))</f>
        <v/>
      </c>
      <c r="S17" s="564" t="str">
        <f ca="1">IF($E17="", "", IFERROR(INDEX(OFFSET('Fund Guide'!$B$4,1,MATCH(S$7,OFFSET('Fund Guide'!$B$4,,,,COUNTA('Fund Guide'!11:11)),0)-1,COUNTA('Fund Guide'!$B:$B)-COUNTA('Fund Guide'!$B$1:$B$4)),MATCH($E17,OFFSET('Fund Guide'!$B$4,1,,COUNTA('Fund Guide'!$B:$B)-COUNTA('Fund Guide'!$B$1:$B$4)),0)),"-"))</f>
        <v/>
      </c>
      <c r="T17" s="565" t="str">
        <f ca="1">IF($E17="", "", IFERROR(INDEX(OFFSET('Fund Guide'!$B$4,1,MATCH(T$7,OFFSET('Fund Guide'!$B$4,,,,COUNTA('Fund Guide'!11:11)),0)-1,COUNTA('Fund Guide'!$B:$B)-COUNTA('Fund Guide'!$B$1:$B$4)),MATCH($E17,OFFSET('Fund Guide'!$B$4,1,,COUNTA('Fund Guide'!$B:$B)-COUNTA('Fund Guide'!$B$1:$B$4)),0)),"-"))</f>
        <v/>
      </c>
      <c r="U17" s="564" t="str">
        <f ca="1">IF($E17="", "", IFERROR(INDEX(OFFSET('Fund Guide'!$B$4,1,MATCH(U$7,OFFSET('Fund Guide'!$B$4,,,,COUNTA('Fund Guide'!11:11)),0)-1,COUNTA('Fund Guide'!$B:$B)-COUNTA('Fund Guide'!$B$1:$B$4)),MATCH($E17,OFFSET('Fund Guide'!$B$4,1,,COUNTA('Fund Guide'!$B:$B)-COUNTA('Fund Guide'!$B$1:$B$4)),0)),"-"))</f>
        <v/>
      </c>
      <c r="V17" s="565" t="str">
        <f ca="1">IF($E17="", "", IFERROR(INDEX(OFFSET('Fund Guide'!$B$4,1,MATCH(V$7,OFFSET('Fund Guide'!$B$4,,,,COUNTA('Fund Guide'!11:11)),0)-1,COUNTA('Fund Guide'!$B:$B)-COUNTA('Fund Guide'!$B$1:$B$4)),MATCH($E17,OFFSET('Fund Guide'!$B$4,1,,COUNTA('Fund Guide'!$B:$B)-COUNTA('Fund Guide'!$B$1:$B$4)),0)),"-"))</f>
        <v/>
      </c>
      <c r="W17" s="564" t="str">
        <f ca="1">IF($E17="", "", IFERROR(INDEX(OFFSET('Fund Guide'!$B$4,1,MATCH(W$7,OFFSET('Fund Guide'!$B$4,,,,COUNTA('Fund Guide'!11:11)),0)-1,COUNTA('Fund Guide'!$B:$B)-COUNTA('Fund Guide'!$B$1:$B$4)),MATCH($E17,OFFSET('Fund Guide'!$B$4,1,,COUNTA('Fund Guide'!$B:$B)-COUNTA('Fund Guide'!$B$1:$B$4)),0)),"-"))</f>
        <v/>
      </c>
      <c r="X17" s="565" t="str">
        <f ca="1">IF($E17="", "", IFERROR(INDEX(OFFSET('Fund Guide'!$B$4,1,MATCH(X$7,OFFSET('Fund Guide'!$B$4,,,,COUNTA('Fund Guide'!11:11)),0)-1,COUNTA('Fund Guide'!$B:$B)-COUNTA('Fund Guide'!$B$1:$B$4)),MATCH($E17,OFFSET('Fund Guide'!$B$4,1,,COUNTA('Fund Guide'!$B:$B)-COUNTA('Fund Guide'!$B$1:$B$4)),0)),"-"))</f>
        <v/>
      </c>
      <c r="Y17" s="566" t="str">
        <f ca="1">IF($E17="", "", IFERROR(INDEX(OFFSET('Fund Guide'!$B$4,1,MATCH(Y$7,OFFSET('Fund Guide'!$B$4,,,,COUNTA('Fund Guide'!11:11)),0)-1,COUNTA('Fund Guide'!$B:$B)-COUNTA('Fund Guide'!$B$1:$B$4)),MATCH($E17,OFFSET('Fund Guide'!$B$4,1,,COUNTA('Fund Guide'!$B:$B)-COUNTA('Fund Guide'!$B$1:$B$4)),0)),"-"))</f>
        <v/>
      </c>
      <c r="Z17" s="567" t="str">
        <f ca="1">IF($E17="", "", IFERROR(INDEX(OFFSET('Fund Guide'!$B$4,1,MATCH(Z$7,OFFSET('Fund Guide'!$B$4,,,,COUNTA('Fund Guide'!11:11)),0)-1,COUNTA('Fund Guide'!$B:$B)-COUNTA('Fund Guide'!$B$1:$B$4)),MATCH($E17,OFFSET('Fund Guide'!$B$4,1,,COUNTA('Fund Guide'!$B:$B)-COUNTA('Fund Guide'!$B$1:$B$4)),0)),"-"))</f>
        <v/>
      </c>
      <c r="AB17" s="263"/>
      <c r="AC17" s="263"/>
      <c r="AD17" s="262"/>
    </row>
    <row r="18" spans="2:31" s="561" customFormat="1" ht="14.25" customHeight="1">
      <c r="B18" s="555"/>
      <c r="C18" s="555"/>
      <c r="D18" s="555"/>
      <c r="E18" s="421"/>
      <c r="F18" s="556" t="str">
        <f ca="1">IF($E18="", "", IFERROR(INDEX(OFFSET('Fund Guide'!$B$4,1,MATCH(F$7,OFFSET('Fund Guide'!$B$4,,,,COUNTA('Fund Guide'!12:12)),0)-1,COUNTA('Fund Guide'!$B:$B)-COUNTA('Fund Guide'!$B$1:$B$4)),MATCH($E18,OFFSET('Fund Guide'!$B$4,1,,COUNTA('Fund Guide'!$B:$B)-COUNTA('Fund Guide'!$B$1:$B$4)),0)),"-"))</f>
        <v/>
      </c>
      <c r="G18" s="557" t="str">
        <f ca="1">IF($E18="", "", IFERROR(INDEX(OFFSET('Fund Guide'!$B$4,1,MATCH(G$7,OFFSET('Fund Guide'!$B$4,,,,COUNTA('Fund Guide'!$4:$4)),0)-1,COUNTA('Fund Guide'!$B:$B)-COUNTA('Fund Guide'!$B$1:$B$4)),MATCH($E18,OFFSET('Fund Guide'!$B$4,1,,COUNTA('Fund Guide'!$B:$B)-COUNTA('Fund Guide'!$B$1:$B$4)),0)),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0),-1+MATCH(G$7, OFFSET('RF &amp; RV Guide'!$E$8,,,,COUNTA('RF &amp; RV Guide'!$8:$8)-COUNTA('RF &amp; RV Guide'!$A$8:$E$8)),0)),"-"))))))))</f>
        <v/>
      </c>
      <c r="H18" s="558" t="str">
        <f ca="1">IF($E18="", "", IFERROR(INDEX(OFFSET('Fund Guide'!$B$4,1,MATCH(H$7,OFFSET('Fund Guide'!$B$4,,,,COUNTA('Fund Guide'!12:12)),0)-1,COUNTA('Fund Guide'!$B:$B)-COUNTA('Fund Guide'!$B$1:$B$4)),MATCH($E18,OFFSET('Fund Guide'!$B$4,1,,COUNTA('Fund Guide'!$B:$B)-COUNTA('Fund Guide'!$B$1:$B$4)),0)),"BRL"))</f>
        <v/>
      </c>
      <c r="I18" s="559" t="str">
        <f ca="1">IF($E18="", "", IFERROR(INDEX(OFFSET('Fund Guide'!$B$4,1,MATCH(IF($J$3="MFO", "Repasse Taxa Adm. Gestor", "Repasse Taxa Adm. AAI"),OFFSET('Fund Guide'!$B$4,,,,COUNTA('Fund Guide'!$4:$4)),0)-1,COUNTA('Fund Guide'!$B:$B)-COUNTA('Fund Guide'!$B$1:$B$4)),MATCH($E18,OFFSET('Fund Guide'!$B$4,1,,COUNTA('Fund Guide'!$B:$B)-COUNTA('Fund Guide'!$B$1:$B$4)),0)),
IFERROR(OFFSET('RF &amp; RV Guide'!$E$8,2+MATCH($E18, OFFSET('RF &amp; RV Guide'!$E$8,3,,COUNTA('RF &amp; RV Guide'!$E:$E)-COUNTA('RF &amp; RV Guide'!$E$1:$E$8)), 0),-1+MATCH(I$7, OFFSET('RF &amp; RV Guide'!$E$8,,,,COUNTA('RF &amp; RV Guide'!$8:$8)-COUNTA('RF &amp; RV Guide'!$A$8:$E$8)),0)),IFERROR(IF(FIND("tulo",$E18), 0.25%), "-"))))</f>
        <v/>
      </c>
      <c r="J18" s="560" t="str">
        <f ca="1">IF($E18="", "", IFERROR(INDEX(OFFSET('Fund Guide'!$B$4,1,MATCH(J$7,OFFSET('Fund Guide'!$B$4,,,,COUNTA('Fund Guide'!$4:$4)),0)-1,COUNTA('Fund Guide'!$B:$B)-COUNTA('Fund Guide'!$B$1:$B$4)),MATCH($E18,OFFSET('Fund Guide'!$B$4,1,,COUNTA('Fund Guide'!$B:$B)-COUNTA('Fund Guide'!$B$1:$B$4)),0)),
IFERROR(OFFSET('RF &amp; RV Guide'!$E$8,2+MATCH($E18, OFFSET('RF &amp; RV Guide'!$E$8,3,,COUNTA('RF &amp; RV Guide'!$E:$E)-COUNTA('RF &amp; RV Guide'!$E$1:$E$8)), 0),-1+MATCH(J$7, OFFSET('RF &amp; RV Guide'!$E$8,,,,COUNTA('RF &amp; RV Guide'!$8:$8)-COUNTA('RF &amp; RV Guide'!$A$8:$E$8)),0)), "-")))</f>
        <v/>
      </c>
      <c r="K18" s="560" t="str">
        <f ca="1">IF($E18="", "", IFERROR(INDEX(OFFSET('Fund Guide'!$B$4,1,MATCH(K$7,OFFSET('Fund Guide'!$B$4,,,,COUNTA('Fund Guide'!$4:$4)),0)-1,COUNTA('Fund Guide'!$B:$B)-COUNTA('Fund Guide'!$B$1:$B$4)),MATCH($E18,OFFSET('Fund Guide'!$B$4,1,,COUNTA('Fund Guide'!$B:$B)-COUNTA('Fund Guide'!$B$1:$B$4)),0)),
IFERROR(OFFSET('RF &amp; RV Guide'!$E$8,2+MATCH($E18, OFFSET('RF &amp; RV Guide'!$E$8,3,,COUNTA('RF &amp; RV Guide'!$E:$E)-COUNTA('RF &amp; RV Guide'!$E$1:$E$8)), 0),-1+MATCH("Captação", OFFSET('RF &amp; RV Guide'!$E$8,,,,COUNTA('RF &amp; RV Guide'!$8:$8)-COUNTA('RF &amp; RV Guide'!$A$8:$E$8)),0)), "-")))</f>
        <v/>
      </c>
      <c r="M18" s="562" t="str">
        <f t="shared" si="0"/>
        <v/>
      </c>
      <c r="N18" s="262"/>
      <c r="O18" s="563" t="str">
        <f t="shared" ref="O18" si="7">IFERROR(IF(N18=0, "", N18/N$11),0)</f>
        <v/>
      </c>
      <c r="Q18" s="564" t="str">
        <f ca="1">IF($E18="", "", IFERROR(INDEX(OFFSET('Fund Guide'!$B$4,1,MATCH(Q$7,OFFSET('Fund Guide'!$B$4,,,,COUNTA('Fund Guide'!12:12)),0)-1,COUNTA('Fund Guide'!$B:$B)-COUNTA('Fund Guide'!$B$1:$B$4)),MATCH($E18,OFFSET('Fund Guide'!$B$4,1,,COUNTA('Fund Guide'!$B:$B)-COUNTA('Fund Guide'!$B$1:$B$4)),0)),"-"))</f>
        <v/>
      </c>
      <c r="R18" s="565" t="str">
        <f ca="1">IF($E18="", "", IFERROR(INDEX(OFFSET('Fund Guide'!$B$4,1,MATCH(R$7,OFFSET('Fund Guide'!$B$4,,,,COUNTA('Fund Guide'!12:12)),0)-1,COUNTA('Fund Guide'!$B:$B)-COUNTA('Fund Guide'!$B$1:$B$4)),MATCH($E18,OFFSET('Fund Guide'!$B$4,1,,COUNTA('Fund Guide'!$B:$B)-COUNTA('Fund Guide'!$B$1:$B$4)),0)),"-"))</f>
        <v/>
      </c>
      <c r="S18" s="564" t="str">
        <f ca="1">IF($E18="", "", IFERROR(INDEX(OFFSET('Fund Guide'!$B$4,1,MATCH(S$7,OFFSET('Fund Guide'!$B$4,,,,COUNTA('Fund Guide'!12:12)),0)-1,COUNTA('Fund Guide'!$B:$B)-COUNTA('Fund Guide'!$B$1:$B$4)),MATCH($E18,OFFSET('Fund Guide'!$B$4,1,,COUNTA('Fund Guide'!$B:$B)-COUNTA('Fund Guide'!$B$1:$B$4)),0)),"-"))</f>
        <v/>
      </c>
      <c r="T18" s="565" t="str">
        <f ca="1">IF($E18="", "", IFERROR(INDEX(OFFSET('Fund Guide'!$B$4,1,MATCH(T$7,OFFSET('Fund Guide'!$B$4,,,,COUNTA('Fund Guide'!12:12)),0)-1,COUNTA('Fund Guide'!$B:$B)-COUNTA('Fund Guide'!$B$1:$B$4)),MATCH($E18,OFFSET('Fund Guide'!$B$4,1,,COUNTA('Fund Guide'!$B:$B)-COUNTA('Fund Guide'!$B$1:$B$4)),0)),"-"))</f>
        <v/>
      </c>
      <c r="U18" s="564" t="str">
        <f ca="1">IF($E18="", "", IFERROR(INDEX(OFFSET('Fund Guide'!$B$4,1,MATCH(U$7,OFFSET('Fund Guide'!$B$4,,,,COUNTA('Fund Guide'!12:12)),0)-1,COUNTA('Fund Guide'!$B:$B)-COUNTA('Fund Guide'!$B$1:$B$4)),MATCH($E18,OFFSET('Fund Guide'!$B$4,1,,COUNTA('Fund Guide'!$B:$B)-COUNTA('Fund Guide'!$B$1:$B$4)),0)),"-"))</f>
        <v/>
      </c>
      <c r="V18" s="565" t="str">
        <f ca="1">IF($E18="", "", IFERROR(INDEX(OFFSET('Fund Guide'!$B$4,1,MATCH(V$7,OFFSET('Fund Guide'!$B$4,,,,COUNTA('Fund Guide'!12:12)),0)-1,COUNTA('Fund Guide'!$B:$B)-COUNTA('Fund Guide'!$B$1:$B$4)),MATCH($E18,OFFSET('Fund Guide'!$B$4,1,,COUNTA('Fund Guide'!$B:$B)-COUNTA('Fund Guide'!$B$1:$B$4)),0)),"-"))</f>
        <v/>
      </c>
      <c r="W18" s="564" t="str">
        <f ca="1">IF($E18="", "", IFERROR(INDEX(OFFSET('Fund Guide'!$B$4,1,MATCH(W$7,OFFSET('Fund Guide'!$B$4,,,,COUNTA('Fund Guide'!12:12)),0)-1,COUNTA('Fund Guide'!$B:$B)-COUNTA('Fund Guide'!$B$1:$B$4)),MATCH($E18,OFFSET('Fund Guide'!$B$4,1,,COUNTA('Fund Guide'!$B:$B)-COUNTA('Fund Guide'!$B$1:$B$4)),0)),"-"))</f>
        <v/>
      </c>
      <c r="X18" s="565" t="str">
        <f ca="1">IF($E18="", "", IFERROR(INDEX(OFFSET('Fund Guide'!$B$4,1,MATCH(X$7,OFFSET('Fund Guide'!$B$4,,,,COUNTA('Fund Guide'!12:12)),0)-1,COUNTA('Fund Guide'!$B:$B)-COUNTA('Fund Guide'!$B$1:$B$4)),MATCH($E18,OFFSET('Fund Guide'!$B$4,1,,COUNTA('Fund Guide'!$B:$B)-COUNTA('Fund Guide'!$B$1:$B$4)),0)),"-"))</f>
        <v/>
      </c>
      <c r="Y18" s="566" t="str">
        <f ca="1">IF($E18="", "", IFERROR(INDEX(OFFSET('Fund Guide'!$B$4,1,MATCH(Y$7,OFFSET('Fund Guide'!$B$4,,,,COUNTA('Fund Guide'!12:12)),0)-1,COUNTA('Fund Guide'!$B:$B)-COUNTA('Fund Guide'!$B$1:$B$4)),MATCH($E18,OFFSET('Fund Guide'!$B$4,1,,COUNTA('Fund Guide'!$B:$B)-COUNTA('Fund Guide'!$B$1:$B$4)),0)),"-"))</f>
        <v/>
      </c>
      <c r="Z18" s="567" t="str">
        <f ca="1">IF($E18="", "", IFERROR(INDEX(OFFSET('Fund Guide'!$B$4,1,MATCH(Z$7,OFFSET('Fund Guide'!$B$4,,,,COUNTA('Fund Guide'!12:12)),0)-1,COUNTA('Fund Guide'!$B:$B)-COUNTA('Fund Guide'!$B$1:$B$4)),MATCH($E18,OFFSET('Fund Guide'!$B$4,1,,COUNTA('Fund Guide'!$B:$B)-COUNTA('Fund Guide'!$B$1:$B$4)),0)),"-"))</f>
        <v/>
      </c>
      <c r="AB18" s="263"/>
      <c r="AC18" s="263"/>
      <c r="AD18" s="262"/>
    </row>
    <row r="19" spans="2:31" s="561" customFormat="1" ht="14.25" customHeight="1">
      <c r="B19" s="555"/>
      <c r="C19" s="555"/>
      <c r="D19" s="555"/>
      <c r="E19" s="421" t="s">
        <v>1549</v>
      </c>
      <c r="F19" s="556">
        <f ca="1">IF($E19="", "", IFERROR(INDEX(OFFSET('Fund Guide'!$B$4,1,MATCH(F$7,OFFSET('Fund Guide'!$B$4,,,,COUNTA('Fund Guide'!13:13)),0)-1,COUNTA('Fund Guide'!$B:$B)-COUNTA('Fund Guide'!$B$1:$B$4)),MATCH($E19,OFFSET('Fund Guide'!$B$4,1,,COUNTA('Fund Guide'!$B:$B)-COUNTA('Fund Guide'!$B$1:$B$4)),0)),"-"))</f>
        <v>4899128000190</v>
      </c>
      <c r="G19" s="557">
        <f ca="1">IF($E19="", "", IFERROR(INDEX(OFFSET('Fund Guide'!$B$4,1,MATCH(G$7,OFFSET('Fund Guide'!$B$4,,,,COUNTA('Fund Guide'!$4:$4)),0)-1,COUNTA('Fund Guide'!$B:$B)-COUNTA('Fund Guide'!$B$1:$B$4)),MATCH($E19,OFFSET('Fund Guide'!$B$4,1,,COUNTA('Fund Guide'!$B:$B)-COUNTA('Fund Guide'!$B$1:$B$4)),0)),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0),-1+MATCH(G$7, OFFSET('RF &amp; RV Guide'!$E$8,,,,COUNTA('RF &amp; RV Guide'!$8:$8)-COUNTA('RF &amp; RV Guide'!$A$8:$E$8)),0)),"-"))))))))</f>
        <v>1</v>
      </c>
      <c r="H19" s="558" t="str">
        <f ca="1">IF($E19="", "", IFERROR(INDEX(OFFSET('Fund Guide'!$B$4,1,MATCH(H$7,OFFSET('Fund Guide'!$B$4,,,,COUNTA('Fund Guide'!13:13)),0)-1,COUNTA('Fund Guide'!$B:$B)-COUNTA('Fund Guide'!$B$1:$B$4)),MATCH($E19,OFFSET('Fund Guide'!$B$4,1,,COUNTA('Fund Guide'!$B:$B)-COUNTA('Fund Guide'!$B$1:$B$4)),0)),"BRL"))</f>
        <v>BRL</v>
      </c>
      <c r="I19" s="559">
        <f ca="1">IF($E19="", "", IFERROR(INDEX(OFFSET('Fund Guide'!$B$4,1,MATCH(IF($J$3="MFO", "Repasse Taxa Adm. Gestor", "Repasse Taxa Adm. AAI"),OFFSET('Fund Guide'!$B$4,,,,COUNTA('Fund Guide'!$4:$4)),0)-1,COUNTA('Fund Guide'!$B:$B)-COUNTA('Fund Guide'!$B$1:$B$4)),MATCH($E19,OFFSET('Fund Guide'!$B$4,1,,COUNTA('Fund Guide'!$B:$B)-COUNTA('Fund Guide'!$B$1:$B$4)),0)),
IFERROR(OFFSET('RF &amp; RV Guide'!$E$8,2+MATCH($E19, OFFSET('RF &amp; RV Guide'!$E$8,3,,COUNTA('RF &amp; RV Guide'!$E:$E)-COUNTA('RF &amp; RV Guide'!$E$1:$E$8)), 0),-1+MATCH(I$7, OFFSET('RF &amp; RV Guide'!$E$8,,,,COUNTA('RF &amp; RV Guide'!$8:$8)-COUNTA('RF &amp; RV Guide'!$A$8:$E$8)),0)),IFERROR(IF(FIND("tulo",$E19), 0.25%), "-"))))</f>
        <v>1E-3</v>
      </c>
      <c r="J19" s="560">
        <f ca="1">IF($E19="", "", IFERROR(INDEX(OFFSET('Fund Guide'!$B$4,1,MATCH(J$7,OFFSET('Fund Guide'!$B$4,,,,COUNTA('Fund Guide'!$4:$4)),0)-1,COUNTA('Fund Guide'!$B:$B)-COUNTA('Fund Guide'!$B$1:$B$4)),MATCH($E19,OFFSET('Fund Guide'!$B$4,1,,COUNTA('Fund Guide'!$B:$B)-COUNTA('Fund Guide'!$B$1:$B$4)),0)),
IFERROR(OFFSET('RF &amp; RV Guide'!$E$8,2+MATCH($E19, OFFSET('RF &amp; RV Guide'!$E$8,3,,COUNTA('RF &amp; RV Guide'!$E:$E)-COUNTA('RF &amp; RV Guide'!$E$1:$E$8)), 0),-1+MATCH(J$7, OFFSET('RF &amp; RV Guide'!$E$8,,,,COUNTA('RF &amp; RV Guide'!$8:$8)-COUNTA('RF &amp; RV Guide'!$A$8:$E$8)),0)), "-")))</f>
        <v>37428</v>
      </c>
      <c r="K19" s="560" t="str">
        <f ca="1">IF($E19="", "", IFERROR(INDEX(OFFSET('Fund Guide'!$B$4,1,MATCH(K$7,OFFSET('Fund Guide'!$B$4,,,,COUNTA('Fund Guide'!$4:$4)),0)-1,COUNTA('Fund Guide'!$B:$B)-COUNTA('Fund Guide'!$B$1:$B$4)),MATCH($E19,OFFSET('Fund Guide'!$B$4,1,,COUNTA('Fund Guide'!$B:$B)-COUNTA('Fund Guide'!$B$1:$B$4)),0)),
IFERROR(OFFSET('RF &amp; RV Guide'!$E$8,2+MATCH($E19, OFFSET('RF &amp; RV Guide'!$E$8,3,,COUNTA('RF &amp; RV Guide'!$E:$E)-COUNTA('RF &amp; RV Guide'!$E$1:$E$8)), 0),-1+MATCH("Captação", OFFSET('RF &amp; RV Guide'!$E$8,,,,COUNTA('RF &amp; RV Guide'!$8:$8)-COUNTA('RF &amp; RV Guide'!$A$8:$E$8)),0)), "-")))</f>
        <v>Sim</v>
      </c>
      <c r="M19" s="562">
        <f t="shared" si="0"/>
        <v>500000</v>
      </c>
      <c r="N19" s="262">
        <v>0.05</v>
      </c>
      <c r="O19" s="563">
        <f t="shared" ref="O19" si="8">IFERROR(IF(N19=0, "", N19/N$11),0)</f>
        <v>8.3333333333333343E-2</v>
      </c>
      <c r="Q19" s="564">
        <f ca="1">IF($E19="", "", IFERROR(INDEX(OFFSET('Fund Guide'!$B$4,1,MATCH(Q$7,OFFSET('Fund Guide'!$B$4,,,,COUNTA('Fund Guide'!13:13)),0)-1,COUNTA('Fund Guide'!$B:$B)-COUNTA('Fund Guide'!$B$1:$B$4)),MATCH($E19,OFFSET('Fund Guide'!$B$4,1,,COUNTA('Fund Guide'!$B:$B)-COUNTA('Fund Guide'!$B$1:$B$4)),0)),"-"))</f>
        <v>8.5703242640660093E-2</v>
      </c>
      <c r="R19" s="565">
        <f ca="1">IF($E19="", "", IFERROR(INDEX(OFFSET('Fund Guide'!$B$4,1,MATCH(R$7,OFFSET('Fund Guide'!$B$4,,,,COUNTA('Fund Guide'!13:13)),0)-1,COUNTA('Fund Guide'!$B:$B)-COUNTA('Fund Guide'!$B$1:$B$4)),MATCH($E19,OFFSET('Fund Guide'!$B$4,1,,COUNTA('Fund Guide'!$B:$B)-COUNTA('Fund Guide'!$B$1:$B$4)),0)),"-"))</f>
        <v>1.1079025452919553</v>
      </c>
      <c r="S19" s="564">
        <f ca="1">IF($E19="", "", IFERROR(INDEX(OFFSET('Fund Guide'!$B$4,1,MATCH(S$7,OFFSET('Fund Guide'!$B$4,,,,COUNTA('Fund Guide'!13:13)),0)-1,COUNTA('Fund Guide'!$B:$B)-COUNTA('Fund Guide'!$B$1:$B$4)),MATCH($E19,OFFSET('Fund Guide'!$B$4,1,,COUNTA('Fund Guide'!$B:$B)-COUNTA('Fund Guide'!$B$1:$B$4)),0)),"-"))</f>
        <v>0.12042089039048776</v>
      </c>
      <c r="T19" s="565">
        <f ca="1">IF($E19="", "", IFERROR(INDEX(OFFSET('Fund Guide'!$B$4,1,MATCH(T$7,OFFSET('Fund Guide'!$B$4,,,,COUNTA('Fund Guide'!13:13)),0)-1,COUNTA('Fund Guide'!$B:$B)-COUNTA('Fund Guide'!$B$1:$B$4)),MATCH($E19,OFFSET('Fund Guide'!$B$4,1,,COUNTA('Fund Guide'!$B:$B)-COUNTA('Fund Guide'!$B$1:$B$4)),0)),"-"))</f>
        <v>1.1805273814079982</v>
      </c>
      <c r="U19" s="564">
        <f ca="1">IF($E19="", "", IFERROR(INDEX(OFFSET('Fund Guide'!$B$4,1,MATCH(U$7,OFFSET('Fund Guide'!$B$4,,,,COUNTA('Fund Guide'!13:13)),0)-1,COUNTA('Fund Guide'!$B:$B)-COUNTA('Fund Guide'!$B$1:$B$4)),MATCH($E19,OFFSET('Fund Guide'!$B$4,1,,COUNTA('Fund Guide'!$B:$B)-COUNTA('Fund Guide'!$B$1:$B$4)),0)),"-"))</f>
        <v>0.18232039581137105</v>
      </c>
      <c r="V19" s="565">
        <f ca="1">IF($E19="", "", IFERROR(INDEX(OFFSET('Fund Guide'!$B$4,1,MATCH(V$7,OFFSET('Fund Guide'!$B$4,,,,COUNTA('Fund Guide'!13:13)),0)-1,COUNTA('Fund Guide'!$B:$B)-COUNTA('Fund Guide'!$B$1:$B$4)),MATCH($E19,OFFSET('Fund Guide'!$B$4,1,,COUNTA('Fund Guide'!$B:$B)-COUNTA('Fund Guide'!$B$1:$B$4)),0)),"-"))</f>
        <v>1.3825686818609877</v>
      </c>
      <c r="W19" s="564">
        <f ca="1">IF($E19="", "", IFERROR(INDEX(OFFSET('Fund Guide'!$B$4,1,MATCH(W$7,OFFSET('Fund Guide'!$B$4,,,,COUNTA('Fund Guide'!13:13)),0)-1,COUNTA('Fund Guide'!$B:$B)-COUNTA('Fund Guide'!$B$1:$B$4)),MATCH($E19,OFFSET('Fund Guide'!$B$4,1,,COUNTA('Fund Guide'!$B:$B)-COUNTA('Fund Guide'!$B$1:$B$4)),0)),"-"))</f>
        <v>0.16809371745635571</v>
      </c>
      <c r="X19" s="565">
        <f ca="1">IF($E19="", "", IFERROR(INDEX(OFFSET('Fund Guide'!$B$4,1,MATCH(X$7,OFFSET('Fund Guide'!$B$4,,,,COUNTA('Fund Guide'!13:13)),0)-1,COUNTA('Fund Guide'!$B:$B)-COUNTA('Fund Guide'!$B$1:$B$4)),MATCH($E19,OFFSET('Fund Guide'!$B$4,1,,COUNTA('Fund Guide'!$B:$B)-COUNTA('Fund Guide'!$B$1:$B$4)),0)),"-"))</f>
        <v>0.95549918403211254</v>
      </c>
      <c r="Y19" s="566">
        <f ca="1">IF($E19="", "", IFERROR(INDEX(OFFSET('Fund Guide'!$B$4,1,MATCH(Y$7,OFFSET('Fund Guide'!$B$4,,,,COUNTA('Fund Guide'!13:13)),0)-1,COUNTA('Fund Guide'!$B:$B)-COUNTA('Fund Guide'!$B$1:$B$4)),MATCH($E19,OFFSET('Fund Guide'!$B$4,1,,COUNTA('Fund Guide'!$B:$B)-COUNTA('Fund Guide'!$B$1:$B$4)),0)),"-"))</f>
        <v>3.7050483216722854E-3</v>
      </c>
      <c r="Z19" s="567">
        <f ca="1">IF($E19="", "", IFERROR(INDEX(OFFSET('Fund Guide'!$B$4,1,MATCH(Z$7,OFFSET('Fund Guide'!$B$4,,,,COUNTA('Fund Guide'!13:13)),0)-1,COUNTA('Fund Guide'!$B:$B)-COUNTA('Fund Guide'!$B$1:$B$4)),MATCH($E19,OFFSET('Fund Guide'!$B$4,1,,COUNTA('Fund Guide'!$B:$B)-COUNTA('Fund Guide'!$B$1:$B$4)),0)),"-"))</f>
        <v>4.4762749372878279</v>
      </c>
      <c r="AB19" s="263"/>
      <c r="AC19" s="263"/>
      <c r="AD19" s="262"/>
    </row>
    <row r="20" spans="2:31" s="561" customFormat="1" ht="14.25" customHeight="1">
      <c r="B20" s="555"/>
      <c r="C20" s="555"/>
      <c r="D20" s="555"/>
      <c r="E20" s="421" t="s">
        <v>42</v>
      </c>
      <c r="F20" s="556">
        <f ca="1">IF($E20="", "", IFERROR(INDEX(OFFSET('Fund Guide'!$B$4,1,MATCH(F$7,OFFSET('Fund Guide'!$B$4,,,,COUNTA('Fund Guide'!14:14)),0)-1,COUNTA('Fund Guide'!$B:$B)-COUNTA('Fund Guide'!$B$1:$B$4)),MATCH($E20,OFFSET('Fund Guide'!$B$4,1,,COUNTA('Fund Guide'!$B:$B)-COUNTA('Fund Guide'!$B$1:$B$4)),0)),"-"))</f>
        <v>37310657000165</v>
      </c>
      <c r="G20" s="557">
        <f ca="1">IF($E20="", "", IFERROR(INDEX(OFFSET('Fund Guide'!$B$4,1,MATCH(G$7,OFFSET('Fund Guide'!$B$4,,,,COUNTA('Fund Guide'!$4:$4)),0)-1,COUNTA('Fund Guide'!$B:$B)-COUNTA('Fund Guide'!$B$1:$B$4)),MATCH($E20,OFFSET('Fund Guide'!$B$4,1,,COUNTA('Fund Guide'!$B:$B)-COUNTA('Fund Guide'!$B$1:$B$4)),0)),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IFERROR(OFFSET('RF &amp; RV Guide'!$E$8,2+MATCH($E20, OFFSET('RF &amp; RV Guide'!$E$8,3,,COUNTA('RF &amp; RV Guide'!$E:$E)-COUNTA('RF &amp; RV Guide'!$E$1:$E$8)), 0),-1+MATCH(G$7, OFFSET('RF &amp; RV Guide'!$E$8,,,,COUNTA('RF &amp; RV Guide'!$8:$8)-COUNTA('RF &amp; RV Guide'!$A$8:$E$8)),0)),"-"))))))))</f>
        <v>31</v>
      </c>
      <c r="H20" s="558" t="str">
        <f ca="1">IF($E20="", "", IFERROR(INDEX(OFFSET('Fund Guide'!$B$4,1,MATCH(H$7,OFFSET('Fund Guide'!$B$4,,,,COUNTA('Fund Guide'!14:14)),0)-1,COUNTA('Fund Guide'!$B:$B)-COUNTA('Fund Guide'!$B$1:$B$4)),MATCH($E20,OFFSET('Fund Guide'!$B$4,1,,COUNTA('Fund Guide'!$B:$B)-COUNTA('Fund Guide'!$B$1:$B$4)),0)),"BRL"))</f>
        <v>BRL</v>
      </c>
      <c r="I20" s="559">
        <f ca="1">IF($E20="", "", IFERROR(INDEX(OFFSET('Fund Guide'!$B$4,1,MATCH(IF($J$3="MFO", "Repasse Taxa Adm. Gestor", "Repasse Taxa Adm. AAI"),OFFSET('Fund Guide'!$B$4,,,,COUNTA('Fund Guide'!$4:$4)),0)-1,COUNTA('Fund Guide'!$B:$B)-COUNTA('Fund Guide'!$B$1:$B$4)),MATCH($E20,OFFSET('Fund Guide'!$B$4,1,,COUNTA('Fund Guide'!$B:$B)-COUNTA('Fund Guide'!$B$1:$B$4)),0)),
IFERROR(OFFSET('RF &amp; RV Guide'!$E$8,2+MATCH($E20, OFFSET('RF &amp; RV Guide'!$E$8,3,,COUNTA('RF &amp; RV Guide'!$E:$E)-COUNTA('RF &amp; RV Guide'!$E$1:$E$8)), 0),-1+MATCH(I$7, OFFSET('RF &amp; RV Guide'!$E$8,,,,COUNTA('RF &amp; RV Guide'!$8:$8)-COUNTA('RF &amp; RV Guide'!$A$8:$E$8)),0)),IFERROR(IF(FIND("tulo",$E20), 0.25%), "-"))))</f>
        <v>1.5529333333333332E-3</v>
      </c>
      <c r="J20" s="560">
        <f ca="1">IF($E20="", "", IFERROR(INDEX(OFFSET('Fund Guide'!$B$4,1,MATCH(J$7,OFFSET('Fund Guide'!$B$4,,,,COUNTA('Fund Guide'!$4:$4)),0)-1,COUNTA('Fund Guide'!$B:$B)-COUNTA('Fund Guide'!$B$1:$B$4)),MATCH($E20,OFFSET('Fund Guide'!$B$4,1,,COUNTA('Fund Guide'!$B:$B)-COUNTA('Fund Guide'!$B$1:$B$4)),0)),
IFERROR(OFFSET('RF &amp; RV Guide'!$E$8,2+MATCH($E20, OFFSET('RF &amp; RV Guide'!$E$8,3,,COUNTA('RF &amp; RV Guide'!$E:$E)-COUNTA('RF &amp; RV Guide'!$E$1:$E$8)), 0),-1+MATCH(J$7, OFFSET('RF &amp; RV Guide'!$E$8,,,,COUNTA('RF &amp; RV Guide'!$8:$8)-COUNTA('RF &amp; RV Guide'!$A$8:$E$8)),0)), "-")))</f>
        <v>44043</v>
      </c>
      <c r="K20" s="560" t="str">
        <f ca="1">IF($E20="", "", IFERROR(INDEX(OFFSET('Fund Guide'!$B$4,1,MATCH(K$7,OFFSET('Fund Guide'!$B$4,,,,COUNTA('Fund Guide'!$4:$4)),0)-1,COUNTA('Fund Guide'!$B:$B)-COUNTA('Fund Guide'!$B$1:$B$4)),MATCH($E20,OFFSET('Fund Guide'!$B$4,1,,COUNTA('Fund Guide'!$B:$B)-COUNTA('Fund Guide'!$B$1:$B$4)),0)),
IFERROR(OFFSET('RF &amp; RV Guide'!$E$8,2+MATCH($E20, OFFSET('RF &amp; RV Guide'!$E$8,3,,COUNTA('RF &amp; RV Guide'!$E:$E)-COUNTA('RF &amp; RV Guide'!$E$1:$E$8)), 0),-1+MATCH("Captação", OFFSET('RF &amp; RV Guide'!$E$8,,,,COUNTA('RF &amp; RV Guide'!$8:$8)-COUNTA('RF &amp; RV Guide'!$A$8:$E$8)),0)), "-")))</f>
        <v>Sim</v>
      </c>
      <c r="M20" s="562">
        <f t="shared" si="0"/>
        <v>500000</v>
      </c>
      <c r="N20" s="262">
        <v>0.05</v>
      </c>
      <c r="O20" s="563">
        <f t="shared" ref="O20" si="9">IFERROR(IF(N20=0, "", N20/N$11),0)</f>
        <v>8.3333333333333343E-2</v>
      </c>
      <c r="Q20" s="564">
        <f ca="1">IF($E20="", "", IFERROR(INDEX(OFFSET('Fund Guide'!$B$4,1,MATCH(Q$7,OFFSET('Fund Guide'!$B$4,,,,COUNTA('Fund Guide'!14:14)),0)-1,COUNTA('Fund Guide'!$B:$B)-COUNTA('Fund Guide'!$B$1:$B$4)),MATCH($E20,OFFSET('Fund Guide'!$B$4,1,,COUNTA('Fund Guide'!$B:$B)-COUNTA('Fund Guide'!$B$1:$B$4)),0)),"-"))</f>
        <v>8.418814540306796E-2</v>
      </c>
      <c r="R20" s="565">
        <f ca="1">IF($E20="", "", IFERROR(INDEX(OFFSET('Fund Guide'!$B$4,1,MATCH(R$7,OFFSET('Fund Guide'!$B$4,,,,COUNTA('Fund Guide'!14:14)),0)-1,COUNTA('Fund Guide'!$B:$B)-COUNTA('Fund Guide'!$B$1:$B$4)),MATCH($E20,OFFSET('Fund Guide'!$B$4,1,,COUNTA('Fund Guide'!$B:$B)-COUNTA('Fund Guide'!$B$1:$B$4)),0)),"-"))</f>
        <v>1.0883165875828502</v>
      </c>
      <c r="S20" s="564">
        <f ca="1">IF($E20="", "", IFERROR(INDEX(OFFSET('Fund Guide'!$B$4,1,MATCH(S$7,OFFSET('Fund Guide'!$B$4,,,,COUNTA('Fund Guide'!14:14)),0)-1,COUNTA('Fund Guide'!$B:$B)-COUNTA('Fund Guide'!$B$1:$B$4)),MATCH($E20,OFFSET('Fund Guide'!$B$4,1,,COUNTA('Fund Guide'!$B:$B)-COUNTA('Fund Guide'!$B$1:$B$4)),0)),"-"))</f>
        <v>0.11618289351949596</v>
      </c>
      <c r="T20" s="565">
        <f ca="1">IF($E20="", "", IFERROR(INDEX(OFFSET('Fund Guide'!$B$4,1,MATCH(T$7,OFFSET('Fund Guide'!$B$4,,,,COUNTA('Fund Guide'!14:14)),0)-1,COUNTA('Fund Guide'!$B:$B)-COUNTA('Fund Guide'!$B$1:$B$4)),MATCH($E20,OFFSET('Fund Guide'!$B$4,1,,COUNTA('Fund Guide'!$B:$B)-COUNTA('Fund Guide'!$B$1:$B$4)),0)),"-"))</f>
        <v>1.138980841332569</v>
      </c>
      <c r="U20" s="564">
        <f ca="1">IF($E20="", "", IFERROR(INDEX(OFFSET('Fund Guide'!$B$4,1,MATCH(U$7,OFFSET('Fund Guide'!$B$4,,,,COUNTA('Fund Guide'!14:14)),0)-1,COUNTA('Fund Guide'!$B:$B)-COUNTA('Fund Guide'!$B$1:$B$4)),MATCH($E20,OFFSET('Fund Guide'!$B$4,1,,COUNTA('Fund Guide'!$B:$B)-COUNTA('Fund Guide'!$B$1:$B$4)),0)),"-"))</f>
        <v>0.20154067573080225</v>
      </c>
      <c r="V20" s="565">
        <f ca="1">IF($E20="", "", IFERROR(INDEX(OFFSET('Fund Guide'!$B$4,1,MATCH(V$7,OFFSET('Fund Guide'!$B$4,,,,COUNTA('Fund Guide'!14:14)),0)-1,COUNTA('Fund Guide'!$B:$B)-COUNTA('Fund Guide'!$B$1:$B$4)),MATCH($E20,OFFSET('Fund Guide'!$B$4,1,,COUNTA('Fund Guide'!$B:$B)-COUNTA('Fund Guide'!$B$1:$B$4)),0)),"-"))</f>
        <v>1.5283195560566538</v>
      </c>
      <c r="W20" s="564" t="str">
        <f ca="1">IF($E20="", "", IFERROR(INDEX(OFFSET('Fund Guide'!$B$4,1,MATCH(W$7,OFFSET('Fund Guide'!$B$4,,,,COUNTA('Fund Guide'!14:14)),0)-1,COUNTA('Fund Guide'!$B:$B)-COUNTA('Fund Guide'!$B$1:$B$4)),MATCH($E20,OFFSET('Fund Guide'!$B$4,1,,COUNTA('Fund Guide'!$B:$B)-COUNTA('Fund Guide'!$B$1:$B$4)),0)),"-"))</f>
        <v/>
      </c>
      <c r="X20" s="565" t="str">
        <f ca="1">IF($E20="", "", IFERROR(INDEX(OFFSET('Fund Guide'!$B$4,1,MATCH(X$7,OFFSET('Fund Guide'!$B$4,,,,COUNTA('Fund Guide'!14:14)),0)-1,COUNTA('Fund Guide'!$B:$B)-COUNTA('Fund Guide'!$B$1:$B$4)),MATCH($E20,OFFSET('Fund Guide'!$B$4,1,,COUNTA('Fund Guide'!$B:$B)-COUNTA('Fund Guide'!$B$1:$B$4)),0)),"-"))</f>
        <v/>
      </c>
      <c r="Y20" s="566">
        <f ca="1">IF($E20="", "", IFERROR(INDEX(OFFSET('Fund Guide'!$B$4,1,MATCH(Y$7,OFFSET('Fund Guide'!$B$4,,,,COUNTA('Fund Guide'!14:14)),0)-1,COUNTA('Fund Guide'!$B:$B)-COUNTA('Fund Guide'!$B$1:$B$4)),MATCH($E20,OFFSET('Fund Guide'!$B$4,1,,COUNTA('Fund Guide'!$B:$B)-COUNTA('Fund Guide'!$B$1:$B$4)),0)),"-"))</f>
        <v>4.9303520050811653E-3</v>
      </c>
      <c r="Z20" s="567">
        <f ca="1">IF($E20="", "", IFERROR(INDEX(OFFSET('Fund Guide'!$B$4,1,MATCH(Z$7,OFFSET('Fund Guide'!$B$4,,,,COUNTA('Fund Guide'!14:14)),0)-1,COUNTA('Fund Guide'!$B:$B)-COUNTA('Fund Guide'!$B$1:$B$4)),MATCH($E20,OFFSET('Fund Guide'!$B$4,1,,COUNTA('Fund Guide'!$B:$B)-COUNTA('Fund Guide'!$B$1:$B$4)),0)),"-"))</f>
        <v>2.595906998936198</v>
      </c>
      <c r="AB20" s="263"/>
      <c r="AC20" s="263"/>
      <c r="AD20" s="262"/>
    </row>
    <row r="21" spans="2:31" s="561" customFormat="1" ht="14.25" customHeight="1">
      <c r="B21" s="555"/>
      <c r="C21" s="555"/>
      <c r="D21" s="555"/>
      <c r="E21" s="421" t="s">
        <v>623</v>
      </c>
      <c r="F21" s="556">
        <f ca="1">IF($E21="", "", IFERROR(INDEX(OFFSET('Fund Guide'!$B$4,1,MATCH(F$7,OFFSET('Fund Guide'!$B$4,,,,COUNTA('Fund Guide'!15:15)),0)-1,COUNTA('Fund Guide'!$B:$B)-COUNTA('Fund Guide'!$B$1:$B$4)),MATCH($E21,OFFSET('Fund Guide'!$B$4,1,,COUNTA('Fund Guide'!$B:$B)-COUNTA('Fund Guide'!$B$1:$B$4)),0)),"-"))</f>
        <v>14188162000100</v>
      </c>
      <c r="G21" s="557">
        <f ca="1">IF($E21="", "", IFERROR(INDEX(OFFSET('Fund Guide'!$B$4,1,MATCH(G$7,OFFSET('Fund Guide'!$B$4,,,,COUNTA('Fund Guide'!$4:$4)),0)-1,COUNTA('Fund Guide'!$B:$B)-COUNTA('Fund Guide'!$B$1:$B$4)),MATCH($E21,OFFSET('Fund Guide'!$B$4,1,,COUNTA('Fund Guide'!$B:$B)-COUNTA('Fund Guide'!$B$1:$B$4)),0)),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0),-1+MATCH(G$7, OFFSET('RF &amp; RV Guide'!$E$8,,,,COUNTA('RF &amp; RV Guide'!$8:$8)-COUNTA('RF &amp; RV Guide'!$A$8:$E$8)),0)),"-"))))))))</f>
        <v>31</v>
      </c>
      <c r="H21" s="558" t="str">
        <f ca="1">IF($E21="", "", IFERROR(INDEX(OFFSET('Fund Guide'!$B$4,1,MATCH(H$7,OFFSET('Fund Guide'!$B$4,,,,COUNTA('Fund Guide'!15:15)),0)-1,COUNTA('Fund Guide'!$B:$B)-COUNTA('Fund Guide'!$B$1:$B$4)),MATCH($E21,OFFSET('Fund Guide'!$B$4,1,,COUNTA('Fund Guide'!$B:$B)-COUNTA('Fund Guide'!$B$1:$B$4)),0)),"BRL"))</f>
        <v>BRL</v>
      </c>
      <c r="I21" s="559">
        <f ca="1">IF($E21="", "", IFERROR(INDEX(OFFSET('Fund Guide'!$B$4,1,MATCH(IF($J$3="MFO", "Repasse Taxa Adm. Gestor", "Repasse Taxa Adm. AAI"),OFFSET('Fund Guide'!$B$4,,,,COUNTA('Fund Guide'!$4:$4)),0)-1,COUNTA('Fund Guide'!$B:$B)-COUNTA('Fund Guide'!$B$1:$B$4)),MATCH($E21,OFFSET('Fund Guide'!$B$4,1,,COUNTA('Fund Guide'!$B:$B)-COUNTA('Fund Guide'!$B$1:$B$4)),0)),
IFERROR(OFFSET('RF &amp; RV Guide'!$E$8,2+MATCH($E21, OFFSET('RF &amp; RV Guide'!$E$8,3,,COUNTA('RF &amp; RV Guide'!$E:$E)-COUNTA('RF &amp; RV Guide'!$E$1:$E$8)), 0),-1+MATCH(I$7, OFFSET('RF &amp; RV Guide'!$E$8,,,,COUNTA('RF &amp; RV Guide'!$8:$8)-COUNTA('RF &amp; RV Guide'!$A$8:$E$8)),0)),IFERROR(IF(FIND("tulo",$E21), 0.25%), "-"))))</f>
        <v>1.4E-3</v>
      </c>
      <c r="J21" s="560">
        <f ca="1">IF($E21="", "", IFERROR(INDEX(OFFSET('Fund Guide'!$B$4,1,MATCH(J$7,OFFSET('Fund Guide'!$B$4,,,,COUNTA('Fund Guide'!$4:$4)),0)-1,COUNTA('Fund Guide'!$B:$B)-COUNTA('Fund Guide'!$B$1:$B$4)),MATCH($E21,OFFSET('Fund Guide'!$B$4,1,,COUNTA('Fund Guide'!$B:$B)-COUNTA('Fund Guide'!$B$1:$B$4)),0)),
IFERROR(OFFSET('RF &amp; RV Guide'!$E$8,2+MATCH($E21, OFFSET('RF &amp; RV Guide'!$E$8,3,,COUNTA('RF &amp; RV Guide'!$E:$E)-COUNTA('RF &amp; RV Guide'!$E$1:$E$8)), 0),-1+MATCH(J$7, OFFSET('RF &amp; RV Guide'!$E$8,,,,COUNTA('RF &amp; RV Guide'!$8:$8)-COUNTA('RF &amp; RV Guide'!$A$8:$E$8)),0)), "-")))</f>
        <v>40946</v>
      </c>
      <c r="K21" s="560" t="str">
        <f ca="1">IF($E21="", "", IFERROR(INDEX(OFFSET('Fund Guide'!$B$4,1,MATCH(K$7,OFFSET('Fund Guide'!$B$4,,,,COUNTA('Fund Guide'!$4:$4)),0)-1,COUNTA('Fund Guide'!$B:$B)-COUNTA('Fund Guide'!$B$1:$B$4)),MATCH($E21,OFFSET('Fund Guide'!$B$4,1,,COUNTA('Fund Guide'!$B:$B)-COUNTA('Fund Guide'!$B$1:$B$4)),0)),
IFERROR(OFFSET('RF &amp; RV Guide'!$E$8,2+MATCH($E21, OFFSET('RF &amp; RV Guide'!$E$8,3,,COUNTA('RF &amp; RV Guide'!$E:$E)-COUNTA('RF &amp; RV Guide'!$E$1:$E$8)), 0),-1+MATCH("Captação", OFFSET('RF &amp; RV Guide'!$E$8,,,,COUNTA('RF &amp; RV Guide'!$8:$8)-COUNTA('RF &amp; RV Guide'!$A$8:$E$8)),0)), "-")))</f>
        <v>Sim</v>
      </c>
      <c r="M21" s="562">
        <f t="shared" si="0"/>
        <v>500000</v>
      </c>
      <c r="N21" s="262">
        <v>0.05</v>
      </c>
      <c r="O21" s="563">
        <f t="shared" ref="O21" si="10">IFERROR(IF(N21=0, "", N21/N$11),0)</f>
        <v>8.3333333333333343E-2</v>
      </c>
      <c r="Q21" s="564">
        <f ca="1">IF($E21="", "", IFERROR(INDEX(OFFSET('Fund Guide'!$B$4,1,MATCH(Q$7,OFFSET('Fund Guide'!$B$4,,,,COUNTA('Fund Guide'!15:15)),0)-1,COUNTA('Fund Guide'!$B:$B)-COUNTA('Fund Guide'!$B$1:$B$4)),MATCH($E21,OFFSET('Fund Guide'!$B$4,1,,COUNTA('Fund Guide'!$B:$B)-COUNTA('Fund Guide'!$B$1:$B$4)),0)),"-"))</f>
        <v>8.8382998778722355E-2</v>
      </c>
      <c r="R21" s="565">
        <f ca="1">IF($E21="", "", IFERROR(INDEX(OFFSET('Fund Guide'!$B$4,1,MATCH(R$7,OFFSET('Fund Guide'!$B$4,,,,COUNTA('Fund Guide'!15:15)),0)-1,COUNTA('Fund Guide'!$B:$B)-COUNTA('Fund Guide'!$B$1:$B$4)),MATCH($E21,OFFSET('Fund Guide'!$B$4,1,,COUNTA('Fund Guide'!$B:$B)-COUNTA('Fund Guide'!$B$1:$B$4)),0)),"-"))</f>
        <v>1.1425442759271551</v>
      </c>
      <c r="S21" s="564">
        <f ca="1">IF($E21="", "", IFERROR(INDEX(OFFSET('Fund Guide'!$B$4,1,MATCH(S$7,OFFSET('Fund Guide'!$B$4,,,,COUNTA('Fund Guide'!15:15)),0)-1,COUNTA('Fund Guide'!$B:$B)-COUNTA('Fund Guide'!$B$1:$B$4)),MATCH($E21,OFFSET('Fund Guide'!$B$4,1,,COUNTA('Fund Guide'!$B:$B)-COUNTA('Fund Guide'!$B$1:$B$4)),0)),"-"))</f>
        <v>0.11991681146387312</v>
      </c>
      <c r="T21" s="565">
        <f ca="1">IF($E21="", "", IFERROR(INDEX(OFFSET('Fund Guide'!$B$4,1,MATCH(T$7,OFFSET('Fund Guide'!$B$4,,,,COUNTA('Fund Guide'!15:15)),0)-1,COUNTA('Fund Guide'!$B:$B)-COUNTA('Fund Guide'!$B$1:$B$4)),MATCH($E21,OFFSET('Fund Guide'!$B$4,1,,COUNTA('Fund Guide'!$B:$B)-COUNTA('Fund Guide'!$B$1:$B$4)),0)),"-"))</f>
        <v>1.1755857224206774</v>
      </c>
      <c r="U21" s="564">
        <f ca="1">IF($E21="", "", IFERROR(INDEX(OFFSET('Fund Guide'!$B$4,1,MATCH(U$7,OFFSET('Fund Guide'!$B$4,,,,COUNTA('Fund Guide'!15:15)),0)-1,COUNTA('Fund Guide'!$B:$B)-COUNTA('Fund Guide'!$B$1:$B$4)),MATCH($E21,OFFSET('Fund Guide'!$B$4,1,,COUNTA('Fund Guide'!$B:$B)-COUNTA('Fund Guide'!$B$1:$B$4)),0)),"-"))</f>
        <v>0.18813529101480819</v>
      </c>
      <c r="V21" s="565">
        <f ca="1">IF($E21="", "", IFERROR(INDEX(OFFSET('Fund Guide'!$B$4,1,MATCH(V$7,OFFSET('Fund Guide'!$B$4,,,,COUNTA('Fund Guide'!15:15)),0)-1,COUNTA('Fund Guide'!$B:$B)-COUNTA('Fund Guide'!$B$1:$B$4)),MATCH($E21,OFFSET('Fund Guide'!$B$4,1,,COUNTA('Fund Guide'!$B:$B)-COUNTA('Fund Guide'!$B$1:$B$4)),0)),"-"))</f>
        <v>1.4266640885257118</v>
      </c>
      <c r="W21" s="564">
        <f ca="1">IF($E21="", "", IFERROR(INDEX(OFFSET('Fund Guide'!$B$4,1,MATCH(W$7,OFFSET('Fund Guide'!$B$4,,,,COUNTA('Fund Guide'!15:15)),0)-1,COUNTA('Fund Guide'!$B:$B)-COUNTA('Fund Guide'!$B$1:$B$4)),MATCH($E21,OFFSET('Fund Guide'!$B$4,1,,COUNTA('Fund Guide'!$B:$B)-COUNTA('Fund Guide'!$B$1:$B$4)),0)),"-"))</f>
        <v>0.20483902159303802</v>
      </c>
      <c r="X21" s="565">
        <f ca="1">IF($E21="", "", IFERROR(INDEX(OFFSET('Fund Guide'!$B$4,1,MATCH(X$7,OFFSET('Fund Guide'!$B$4,,,,COUNTA('Fund Guide'!15:15)),0)-1,COUNTA('Fund Guide'!$B:$B)-COUNTA('Fund Guide'!$B$1:$B$4)),MATCH($E21,OFFSET('Fund Guide'!$B$4,1,,COUNTA('Fund Guide'!$B:$B)-COUNTA('Fund Guide'!$B$1:$B$4)),0)),"-"))</f>
        <v>1.1643714051413152</v>
      </c>
      <c r="Y21" s="566">
        <f ca="1">IF($E21="", "", IFERROR(INDEX(OFFSET('Fund Guide'!$B$4,1,MATCH(Y$7,OFFSET('Fund Guide'!$B$4,,,,COUNTA('Fund Guide'!15:15)),0)-1,COUNTA('Fund Guide'!$B:$B)-COUNTA('Fund Guide'!$B$1:$B$4)),MATCH($E21,OFFSET('Fund Guide'!$B$4,1,,COUNTA('Fund Guide'!$B:$B)-COUNTA('Fund Guide'!$B$1:$B$4)),0)),"-"))</f>
        <v>1.8697067738675803E-3</v>
      </c>
      <c r="Z21" s="567">
        <f ca="1">IF($E21="", "", IFERROR(INDEX(OFFSET('Fund Guide'!$B$4,1,MATCH(Z$7,OFFSET('Fund Guide'!$B$4,,,,COUNTA('Fund Guide'!15:15)),0)-1,COUNTA('Fund Guide'!$B:$B)-COUNTA('Fund Guide'!$B$1:$B$4)),MATCH($E21,OFFSET('Fund Guide'!$B$4,1,,COUNTA('Fund Guide'!$B:$B)-COUNTA('Fund Guide'!$B$1:$B$4)),0)),"-"))</f>
        <v>8.6267691688853656</v>
      </c>
      <c r="AB21" s="263"/>
      <c r="AC21" s="263"/>
      <c r="AD21" s="262"/>
    </row>
    <row r="22" spans="2:31" s="561" customFormat="1" ht="14.25" customHeight="1">
      <c r="B22" s="555"/>
      <c r="C22" s="555"/>
      <c r="D22" s="555"/>
      <c r="E22" s="421" t="s">
        <v>1165</v>
      </c>
      <c r="F22" s="556">
        <f ca="1">IF($E22="", "", IFERROR(INDEX(OFFSET('Fund Guide'!$B$4,1,MATCH(F$7,OFFSET('Fund Guide'!$B$4,,,,COUNTA('Fund Guide'!16:16)),0)-1,COUNTA('Fund Guide'!$B:$B)-COUNTA('Fund Guide'!$B$1:$B$4)),MATCH($E22,OFFSET('Fund Guide'!$B$4,1,,COUNTA('Fund Guide'!$B:$B)-COUNTA('Fund Guide'!$B$1:$B$4)),0)),"-"))</f>
        <v>30934757000113</v>
      </c>
      <c r="G22" s="557">
        <f ca="1">IF($E22="", "", IFERROR(INDEX(OFFSET('Fund Guide'!$B$4,1,MATCH(G$7,OFFSET('Fund Guide'!$B$4,,,,COUNTA('Fund Guide'!$4:$4)),0)-1,COUNTA('Fund Guide'!$B:$B)-COUNTA('Fund Guide'!$B$1:$B$4)),MATCH($E22,OFFSET('Fund Guide'!$B$4,1,,COUNTA('Fund Guide'!$B:$B)-COUNTA('Fund Guide'!$B$1:$B$4)),0)),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0),-1+MATCH(G$7, OFFSET('RF &amp; RV Guide'!$E$8,,,,COUNTA('RF &amp; RV Guide'!$8:$8)-COUNTA('RF &amp; RV Guide'!$A$8:$E$8)),0)),"-"))))))))</f>
        <v>31</v>
      </c>
      <c r="H22" s="558" t="str">
        <f ca="1">IF($E22="", "", IFERROR(INDEX(OFFSET('Fund Guide'!$B$4,1,MATCH(H$7,OFFSET('Fund Guide'!$B$4,,,,COUNTA('Fund Guide'!16:16)),0)-1,COUNTA('Fund Guide'!$B:$B)-COUNTA('Fund Guide'!$B$1:$B$4)),MATCH($E22,OFFSET('Fund Guide'!$B$4,1,,COUNTA('Fund Guide'!$B:$B)-COUNTA('Fund Guide'!$B$1:$B$4)),0)),"BRL"))</f>
        <v>BRL</v>
      </c>
      <c r="I22" s="559">
        <f ca="1">IF($E22="", "", IFERROR(INDEX(OFFSET('Fund Guide'!$B$4,1,MATCH(IF($J$3="MFO", "Repasse Taxa Adm. Gestor", "Repasse Taxa Adm. AAI"),OFFSET('Fund Guide'!$B$4,,,,COUNTA('Fund Guide'!$4:$4)),0)-1,COUNTA('Fund Guide'!$B:$B)-COUNTA('Fund Guide'!$B$1:$B$4)),MATCH($E22,OFFSET('Fund Guide'!$B$4,1,,COUNTA('Fund Guide'!$B:$B)-COUNTA('Fund Guide'!$B$1:$B$4)),0)),
IFERROR(OFFSET('RF &amp; RV Guide'!$E$8,2+MATCH($E22, OFFSET('RF &amp; RV Guide'!$E$8,3,,COUNTA('RF &amp; RV Guide'!$E:$E)-COUNTA('RF &amp; RV Guide'!$E$1:$E$8)), 0),-1+MATCH(I$7, OFFSET('RF &amp; RV Guide'!$E$8,,,,COUNTA('RF &amp; RV Guide'!$8:$8)-COUNTA('RF &amp; RV Guide'!$A$8:$E$8)),0)),IFERROR(IF(FIND("tulo",$E22), 0.25%), "-"))))</f>
        <v>2.8E-3</v>
      </c>
      <c r="J22" s="560">
        <f ca="1">IF($E22="", "", IFERROR(INDEX(OFFSET('Fund Guide'!$B$4,1,MATCH(J$7,OFFSET('Fund Guide'!$B$4,,,,COUNTA('Fund Guide'!$4:$4)),0)-1,COUNTA('Fund Guide'!$B:$B)-COUNTA('Fund Guide'!$B$1:$B$4)),MATCH($E22,OFFSET('Fund Guide'!$B$4,1,,COUNTA('Fund Guide'!$B:$B)-COUNTA('Fund Guide'!$B$1:$B$4)),0)),
IFERROR(OFFSET('RF &amp; RV Guide'!$E$8,2+MATCH($E22, OFFSET('RF &amp; RV Guide'!$E$8,3,,COUNTA('RF &amp; RV Guide'!$E:$E)-COUNTA('RF &amp; RV Guide'!$E$1:$E$8)), 0),-1+MATCH(J$7, OFFSET('RF &amp; RV Guide'!$E$8,,,,COUNTA('RF &amp; RV Guide'!$8:$8)-COUNTA('RF &amp; RV Guide'!$A$8:$E$8)),0)), "-")))</f>
        <v>43437</v>
      </c>
      <c r="K22" s="560" t="str">
        <f ca="1">IF($E22="", "", IFERROR(INDEX(OFFSET('Fund Guide'!$B$4,1,MATCH(K$7,OFFSET('Fund Guide'!$B$4,,,,COUNTA('Fund Guide'!$4:$4)),0)-1,COUNTA('Fund Guide'!$B:$B)-COUNTA('Fund Guide'!$B$1:$B$4)),MATCH($E22,OFFSET('Fund Guide'!$B$4,1,,COUNTA('Fund Guide'!$B:$B)-COUNTA('Fund Guide'!$B$1:$B$4)),0)),
IFERROR(OFFSET('RF &amp; RV Guide'!$E$8,2+MATCH($E22, OFFSET('RF &amp; RV Guide'!$E$8,3,,COUNTA('RF &amp; RV Guide'!$E:$E)-COUNTA('RF &amp; RV Guide'!$E$1:$E$8)), 0),-1+MATCH("Captação", OFFSET('RF &amp; RV Guide'!$E$8,,,,COUNTA('RF &amp; RV Guide'!$8:$8)-COUNTA('RF &amp; RV Guide'!$A$8:$E$8)),0)), "-")))</f>
        <v>Sim</v>
      </c>
      <c r="M22" s="562">
        <f t="shared" si="0"/>
        <v>500000</v>
      </c>
      <c r="N22" s="262">
        <v>0.05</v>
      </c>
      <c r="O22" s="563">
        <f t="shared" ref="O22" si="11">IFERROR(IF(N22=0, "", N22/N$11),0)</f>
        <v>8.3333333333333343E-2</v>
      </c>
      <c r="Q22" s="564">
        <f ca="1">IF($E22="", "", IFERROR(INDEX(OFFSET('Fund Guide'!$B$4,1,MATCH(Q$7,OFFSET('Fund Guide'!$B$4,,,,COUNTA('Fund Guide'!16:16)),0)-1,COUNTA('Fund Guide'!$B:$B)-COUNTA('Fund Guide'!$B$1:$B$4)),MATCH($E22,OFFSET('Fund Guide'!$B$4,1,,COUNTA('Fund Guide'!$B:$B)-COUNTA('Fund Guide'!$B$1:$B$4)),0)),"-"))</f>
        <v>8.8221821405476186E-2</v>
      </c>
      <c r="R22" s="565">
        <f ca="1">IF($E22="", "", IFERROR(INDEX(OFFSET('Fund Guide'!$B$4,1,MATCH(R$7,OFFSET('Fund Guide'!$B$4,,,,COUNTA('Fund Guide'!16:16)),0)-1,COUNTA('Fund Guide'!$B:$B)-COUNTA('Fund Guide'!$B$1:$B$4)),MATCH($E22,OFFSET('Fund Guide'!$B$4,1,,COUNTA('Fund Guide'!$B:$B)-COUNTA('Fund Guide'!$B$1:$B$4)),0)),"-"))</f>
        <v>1.1404607045643818</v>
      </c>
      <c r="S22" s="564">
        <f ca="1">IF($E22="", "", IFERROR(INDEX(OFFSET('Fund Guide'!$B$4,1,MATCH(S$7,OFFSET('Fund Guide'!$B$4,,,,COUNTA('Fund Guide'!16:16)),0)-1,COUNTA('Fund Guide'!$B:$B)-COUNTA('Fund Guide'!$B$1:$B$4)),MATCH($E22,OFFSET('Fund Guide'!$B$4,1,,COUNTA('Fund Guide'!$B:$B)-COUNTA('Fund Guide'!$B$1:$B$4)),0)),"-"))</f>
        <v>0.12148376632693458</v>
      </c>
      <c r="T22" s="565">
        <f ca="1">IF($E22="", "", IFERROR(INDEX(OFFSET('Fund Guide'!$B$4,1,MATCH(T$7,OFFSET('Fund Guide'!$B$4,,,,COUNTA('Fund Guide'!16:16)),0)-1,COUNTA('Fund Guide'!$B:$B)-COUNTA('Fund Guide'!$B$1:$B$4)),MATCH($E22,OFFSET('Fund Guide'!$B$4,1,,COUNTA('Fund Guide'!$B:$B)-COUNTA('Fund Guide'!$B$1:$B$4)),0)),"-"))</f>
        <v>1.1909471195609578</v>
      </c>
      <c r="U22" s="564">
        <f ca="1">IF($E22="", "", IFERROR(INDEX(OFFSET('Fund Guide'!$B$4,1,MATCH(U$7,OFFSET('Fund Guide'!$B$4,,,,COUNTA('Fund Guide'!16:16)),0)-1,COUNTA('Fund Guide'!$B:$B)-COUNTA('Fund Guide'!$B$1:$B$4)),MATCH($E22,OFFSET('Fund Guide'!$B$4,1,,COUNTA('Fund Guide'!$B:$B)-COUNTA('Fund Guide'!$B$1:$B$4)),0)),"-"))</f>
        <v>0.22907325882411378</v>
      </c>
      <c r="V22" s="565">
        <f ca="1">IF($E22="", "", IFERROR(INDEX(OFFSET('Fund Guide'!$B$4,1,MATCH(V$7,OFFSET('Fund Guide'!$B$4,,,,COUNTA('Fund Guide'!16:16)),0)-1,COUNTA('Fund Guide'!$B:$B)-COUNTA('Fund Guide'!$B$1:$B$4)),MATCH($E22,OFFSET('Fund Guide'!$B$4,1,,COUNTA('Fund Guide'!$B:$B)-COUNTA('Fund Guide'!$B$1:$B$4)),0)),"-"))</f>
        <v>1.7371041352374199</v>
      </c>
      <c r="W22" s="564">
        <f ca="1">IF($E22="", "", IFERROR(INDEX(OFFSET('Fund Guide'!$B$4,1,MATCH(W$7,OFFSET('Fund Guide'!$B$4,,,,COUNTA('Fund Guide'!16:16)),0)-1,COUNTA('Fund Guide'!$B:$B)-COUNTA('Fund Guide'!$B$1:$B$4)),MATCH($E22,OFFSET('Fund Guide'!$B$4,1,,COUNTA('Fund Guide'!$B:$B)-COUNTA('Fund Guide'!$B$1:$B$4)),0)),"-"))</f>
        <v>0.21080751951568599</v>
      </c>
      <c r="X22" s="565">
        <f ca="1">IF($E22="", "", IFERROR(INDEX(OFFSET('Fund Guide'!$B$4,1,MATCH(X$7,OFFSET('Fund Guide'!$B$4,,,,COUNTA('Fund Guide'!16:16)),0)-1,COUNTA('Fund Guide'!$B:$B)-COUNTA('Fund Guide'!$B$1:$B$4)),MATCH($E22,OFFSET('Fund Guide'!$B$4,1,,COUNTA('Fund Guide'!$B:$B)-COUNTA('Fund Guide'!$B$1:$B$4)),0)),"-"))</f>
        <v>1.1982982822506172</v>
      </c>
      <c r="Y22" s="566">
        <f ca="1">IF($E22="", "", IFERROR(INDEX(OFFSET('Fund Guide'!$B$4,1,MATCH(Y$7,OFFSET('Fund Guide'!$B$4,,,,COUNTA('Fund Guide'!16:16)),0)-1,COUNTA('Fund Guide'!$B:$B)-COUNTA('Fund Guide'!$B$1:$B$4)),MATCH($E22,OFFSET('Fund Guide'!$B$4,1,,COUNTA('Fund Guide'!$B:$B)-COUNTA('Fund Guide'!$B$1:$B$4)),0)),"-"))</f>
        <v>4.9637686692548377E-3</v>
      </c>
      <c r="Z22" s="567">
        <f ca="1">IF($E22="", "", IFERROR(INDEX(OFFSET('Fund Guide'!$B$4,1,MATCH(Z$7,OFFSET('Fund Guide'!$B$4,,,,COUNTA('Fund Guide'!16:16)),0)-1,COUNTA('Fund Guide'!$B:$B)-COUNTA('Fund Guide'!$B$1:$B$4)),MATCH($E22,OFFSET('Fund Guide'!$B$4,1,,COUNTA('Fund Guide'!$B:$B)-COUNTA('Fund Guide'!$B$1:$B$4)),0)),"-"))</f>
        <v>3.5333791346232402</v>
      </c>
      <c r="AB22" s="263"/>
      <c r="AC22" s="263"/>
      <c r="AD22" s="262"/>
    </row>
    <row r="23" spans="2:31" s="561" customFormat="1" ht="14.25" customHeight="1">
      <c r="B23" s="555"/>
      <c r="C23" s="555"/>
      <c r="D23" s="555"/>
      <c r="E23" s="421" t="s">
        <v>940</v>
      </c>
      <c r="F23" s="556">
        <f ca="1">IF($E23="", "", IFERROR(INDEX(OFFSET('Fund Guide'!$B$4,1,MATCH(F$7,OFFSET('Fund Guide'!$B$4,,,,COUNTA('Fund Guide'!17:17)),0)-1,COUNTA('Fund Guide'!$B:$B)-COUNTA('Fund Guide'!$B$1:$B$4)),MATCH($E23,OFFSET('Fund Guide'!$B$4,1,,COUNTA('Fund Guide'!$B:$B)-COUNTA('Fund Guide'!$B$1:$B$4)),0)),"-"))</f>
        <v>20146294000171</v>
      </c>
      <c r="G23" s="557">
        <f ca="1">IF($E23="", "", IFERROR(INDEX(OFFSET('Fund Guide'!$B$4,1,MATCH(G$7,OFFSET('Fund Guide'!$B$4,,,,COUNTA('Fund Guide'!$4:$4)),0)-1,COUNTA('Fund Guide'!$B:$B)-COUNTA('Fund Guide'!$B$1:$B$4)),MATCH($E23,OFFSET('Fund Guide'!$B$4,1,,COUNTA('Fund Guide'!$B:$B)-COUNTA('Fund Guide'!$B$1:$B$4)),0)),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0),-1+MATCH(G$7, OFFSET('RF &amp; RV Guide'!$E$8,,,,COUNTA('RF &amp; RV Guide'!$8:$8)-COUNTA('RF &amp; RV Guide'!$A$8:$E$8)),0)),"-"))))))))</f>
        <v>45</v>
      </c>
      <c r="H23" s="558" t="str">
        <f ca="1">IF($E23="", "", IFERROR(INDEX(OFFSET('Fund Guide'!$B$4,1,MATCH(H$7,OFFSET('Fund Guide'!$B$4,,,,COUNTA('Fund Guide'!17:17)),0)-1,COUNTA('Fund Guide'!$B:$B)-COUNTA('Fund Guide'!$B$1:$B$4)),MATCH($E23,OFFSET('Fund Guide'!$B$4,1,,COUNTA('Fund Guide'!$B:$B)-COUNTA('Fund Guide'!$B$1:$B$4)),0)),"BRL"))</f>
        <v>BRL</v>
      </c>
      <c r="I23" s="559">
        <f ca="1">IF($E23="", "", IFERROR(INDEX(OFFSET('Fund Guide'!$B$4,1,MATCH(IF($J$3="MFO", "Repasse Taxa Adm. Gestor", "Repasse Taxa Adm. AAI"),OFFSET('Fund Guide'!$B$4,,,,COUNTA('Fund Guide'!$4:$4)),0)-1,COUNTA('Fund Guide'!$B:$B)-COUNTA('Fund Guide'!$B$1:$B$4)),MATCH($E23,OFFSET('Fund Guide'!$B$4,1,,COUNTA('Fund Guide'!$B:$B)-COUNTA('Fund Guide'!$B$1:$B$4)),0)),
IFERROR(OFFSET('RF &amp; RV Guide'!$E$8,2+MATCH($E23, OFFSET('RF &amp; RV Guide'!$E$8,3,,COUNTA('RF &amp; RV Guide'!$E:$E)-COUNTA('RF &amp; RV Guide'!$E$1:$E$8)), 0),-1+MATCH(I$7, OFFSET('RF &amp; RV Guide'!$E$8,,,,COUNTA('RF &amp; RV Guide'!$8:$8)-COUNTA('RF &amp; RV Guide'!$A$8:$E$8)),0)),IFERROR(IF(FIND("tulo",$E23), 0.25%), "-"))))</f>
        <v>1.6499999999999998E-3</v>
      </c>
      <c r="J23" s="560">
        <f ca="1">IF($E23="", "", IFERROR(INDEX(OFFSET('Fund Guide'!$B$4,1,MATCH(J$7,OFFSET('Fund Guide'!$B$4,,,,COUNTA('Fund Guide'!$4:$4)),0)-1,COUNTA('Fund Guide'!$B:$B)-COUNTA('Fund Guide'!$B$1:$B$4)),MATCH($E23,OFFSET('Fund Guide'!$B$4,1,,COUNTA('Fund Guide'!$B:$B)-COUNTA('Fund Guide'!$B$1:$B$4)),0)),
IFERROR(OFFSET('RF &amp; RV Guide'!$E$8,2+MATCH($E23, OFFSET('RF &amp; RV Guide'!$E$8,3,,COUNTA('RF &amp; RV Guide'!$E:$E)-COUNTA('RF &amp; RV Guide'!$E$1:$E$8)), 0),-1+MATCH(J$7, OFFSET('RF &amp; RV Guide'!$E$8,,,,COUNTA('RF &amp; RV Guide'!$8:$8)-COUNTA('RF &amp; RV Guide'!$A$8:$E$8)),0)), "-")))</f>
        <v>41949</v>
      </c>
      <c r="K23" s="560" t="str">
        <f ca="1">IF($E23="", "", IFERROR(INDEX(OFFSET('Fund Guide'!$B$4,1,MATCH(K$7,OFFSET('Fund Guide'!$B$4,,,,COUNTA('Fund Guide'!$4:$4)),0)-1,COUNTA('Fund Guide'!$B:$B)-COUNTA('Fund Guide'!$B$1:$B$4)),MATCH($E23,OFFSET('Fund Guide'!$B$4,1,,COUNTA('Fund Guide'!$B:$B)-COUNTA('Fund Guide'!$B$1:$B$4)),0)),
IFERROR(OFFSET('RF &amp; RV Guide'!$E$8,2+MATCH($E23, OFFSET('RF &amp; RV Guide'!$E$8,3,,COUNTA('RF &amp; RV Guide'!$E:$E)-COUNTA('RF &amp; RV Guide'!$E$1:$E$8)), 0),-1+MATCH("Captação", OFFSET('RF &amp; RV Guide'!$E$8,,,,COUNTA('RF &amp; RV Guide'!$8:$8)-COUNTA('RF &amp; RV Guide'!$A$8:$E$8)),0)), "-")))</f>
        <v>Sim</v>
      </c>
      <c r="M23" s="562">
        <f t="shared" si="0"/>
        <v>500000</v>
      </c>
      <c r="N23" s="262">
        <v>0.05</v>
      </c>
      <c r="O23" s="563">
        <f t="shared" ref="O23" si="12">IFERROR(IF(N23=0, "", N23/N$11),0)</f>
        <v>8.3333333333333343E-2</v>
      </c>
      <c r="Q23" s="564">
        <f ca="1">IF($E23="", "", IFERROR(INDEX(OFFSET('Fund Guide'!$B$4,1,MATCH(Q$7,OFFSET('Fund Guide'!$B$4,,,,COUNTA('Fund Guide'!17:17)),0)-1,COUNTA('Fund Guide'!$B:$B)-COUNTA('Fund Guide'!$B$1:$B$4)),MATCH($E23,OFFSET('Fund Guide'!$B$4,1,,COUNTA('Fund Guide'!$B:$B)-COUNTA('Fund Guide'!$B$1:$B$4)),0)),"-"))</f>
        <v>9.1821324721498954E-2</v>
      </c>
      <c r="R23" s="565">
        <f ca="1">IF($E23="", "", IFERROR(INDEX(OFFSET('Fund Guide'!$B$4,1,MATCH(R$7,OFFSET('Fund Guide'!$B$4,,,,COUNTA('Fund Guide'!17:17)),0)-1,COUNTA('Fund Guide'!$B:$B)-COUNTA('Fund Guide'!$B$1:$B$4)),MATCH($E23,OFFSET('Fund Guide'!$B$4,1,,COUNTA('Fund Guide'!$B:$B)-COUNTA('Fund Guide'!$B$1:$B$4)),0)),"-"))</f>
        <v>1.1869921864865893</v>
      </c>
      <c r="S23" s="564">
        <f ca="1">IF($E23="", "", IFERROR(INDEX(OFFSET('Fund Guide'!$B$4,1,MATCH(S$7,OFFSET('Fund Guide'!$B$4,,,,COUNTA('Fund Guide'!17:17)),0)-1,COUNTA('Fund Guide'!$B:$B)-COUNTA('Fund Guide'!$B$1:$B$4)),MATCH($E23,OFFSET('Fund Guide'!$B$4,1,,COUNTA('Fund Guide'!$B:$B)-COUNTA('Fund Guide'!$B$1:$B$4)),0)),"-"))</f>
        <v>0.12198386307616826</v>
      </c>
      <c r="T23" s="565">
        <f ca="1">IF($E23="", "", IFERROR(INDEX(OFFSET('Fund Guide'!$B$4,1,MATCH(T$7,OFFSET('Fund Guide'!$B$4,,,,COUNTA('Fund Guide'!17:17)),0)-1,COUNTA('Fund Guide'!$B:$B)-COUNTA('Fund Guide'!$B$1:$B$4)),MATCH($E23,OFFSET('Fund Guide'!$B$4,1,,COUNTA('Fund Guide'!$B:$B)-COUNTA('Fund Guide'!$B$1:$B$4)),0)),"-"))</f>
        <v>1.1958497398945982</v>
      </c>
      <c r="U23" s="564">
        <f ca="1">IF($E23="", "", IFERROR(INDEX(OFFSET('Fund Guide'!$B$4,1,MATCH(U$7,OFFSET('Fund Guide'!$B$4,,,,COUNTA('Fund Guide'!17:17)),0)-1,COUNTA('Fund Guide'!$B:$B)-COUNTA('Fund Guide'!$B$1:$B$4)),MATCH($E23,OFFSET('Fund Guide'!$B$4,1,,COUNTA('Fund Guide'!$B:$B)-COUNTA('Fund Guide'!$B$1:$B$4)),0)),"-"))</f>
        <v>0.20738254328053496</v>
      </c>
      <c r="V23" s="565">
        <f ca="1">IF($E23="", "", IFERROR(INDEX(OFFSET('Fund Guide'!$B$4,1,MATCH(V$7,OFFSET('Fund Guide'!$B$4,,,,COUNTA('Fund Guide'!17:17)),0)-1,COUNTA('Fund Guide'!$B:$B)-COUNTA('Fund Guide'!$B$1:$B$4)),MATCH($E23,OFFSET('Fund Guide'!$B$4,1,,COUNTA('Fund Guide'!$B:$B)-COUNTA('Fund Guide'!$B$1:$B$4)),0)),"-"))</f>
        <v>1.5726194989231486</v>
      </c>
      <c r="W23" s="564">
        <f ca="1">IF($E23="", "", IFERROR(INDEX(OFFSET('Fund Guide'!$B$4,1,MATCH(W$7,OFFSET('Fund Guide'!$B$4,,,,COUNTA('Fund Guide'!17:17)),0)-1,COUNTA('Fund Guide'!$B:$B)-COUNTA('Fund Guide'!$B$1:$B$4)),MATCH($E23,OFFSET('Fund Guide'!$B$4,1,,COUNTA('Fund Guide'!$B:$B)-COUNTA('Fund Guide'!$B$1:$B$4)),0)),"-"))</f>
        <v>0.25090202378730875</v>
      </c>
      <c r="X23" s="565">
        <f ca="1">IF($E23="", "", IFERROR(INDEX(OFFSET('Fund Guide'!$B$4,1,MATCH(X$7,OFFSET('Fund Guide'!$B$4,,,,COUNTA('Fund Guide'!17:17)),0)-1,COUNTA('Fund Guide'!$B:$B)-COUNTA('Fund Guide'!$B$1:$B$4)),MATCH($E23,OFFSET('Fund Guide'!$B$4,1,,COUNTA('Fund Guide'!$B:$B)-COUNTA('Fund Guide'!$B$1:$B$4)),0)),"-"))</f>
        <v>1.4262084426981934</v>
      </c>
      <c r="Y23" s="566">
        <f ca="1">IF($E23="", "", IFERROR(INDEX(OFFSET('Fund Guide'!$B$4,1,MATCH(Y$7,OFFSET('Fund Guide'!$B$4,,,,COUNTA('Fund Guide'!17:17)),0)-1,COUNTA('Fund Guide'!$B:$B)-COUNTA('Fund Guide'!$B$1:$B$4)),MATCH($E23,OFFSET('Fund Guide'!$B$4,1,,COUNTA('Fund Guide'!$B:$B)-COUNTA('Fund Guide'!$B$1:$B$4)),0)),"-"))</f>
        <v>5.7699651418286037E-3</v>
      </c>
      <c r="Z23" s="567">
        <f ca="1">IF($E23="", "", IFERROR(INDEX(OFFSET('Fund Guide'!$B$4,1,MATCH(Z$7,OFFSET('Fund Guide'!$B$4,,,,COUNTA('Fund Guide'!17:17)),0)-1,COUNTA('Fund Guide'!$B:$B)-COUNTA('Fund Guide'!$B$1:$B$4)),MATCH($E23,OFFSET('Fund Guide'!$B$4,1,,COUNTA('Fund Guide'!$B:$B)-COUNTA('Fund Guide'!$B$1:$B$4)),0)),"-"))</f>
        <v>3.1177340564059275</v>
      </c>
      <c r="AB23" s="263"/>
      <c r="AC23" s="263"/>
      <c r="AD23" s="262"/>
    </row>
    <row r="24" spans="2:31" s="561" customFormat="1" ht="14.25" customHeight="1">
      <c r="B24" s="555"/>
      <c r="C24" s="555"/>
      <c r="D24" s="555"/>
      <c r="E24" s="421" t="s">
        <v>626</v>
      </c>
      <c r="F24" s="556">
        <f ca="1">IF($E24="", "", IFERROR(INDEX(OFFSET('Fund Guide'!$B$4,1,MATCH(F$7,OFFSET('Fund Guide'!$B$4,,,,COUNTA('Fund Guide'!18:18)),0)-1,COUNTA('Fund Guide'!$B:$B)-COUNTA('Fund Guide'!$B$1:$B$4)),MATCH($E24,OFFSET('Fund Guide'!$B$4,1,,COUNTA('Fund Guide'!$B:$B)-COUNTA('Fund Guide'!$B$1:$B$4)),0)),"-"))</f>
        <v>35343590000130</v>
      </c>
      <c r="G24" s="557">
        <f ca="1">IF($E24="", "", IFERROR(INDEX(OFFSET('Fund Guide'!$B$4,1,MATCH(G$7,OFFSET('Fund Guide'!$B$4,,,,COUNTA('Fund Guide'!$4:$4)),0)-1,COUNTA('Fund Guide'!$B:$B)-COUNTA('Fund Guide'!$B$1:$B$4)),MATCH($E24,OFFSET('Fund Guide'!$B$4,1,,COUNTA('Fund Guide'!$B:$B)-COUNTA('Fund Guide'!$B$1:$B$4)),0)),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0),-1+MATCH(G$7, OFFSET('RF &amp; RV Guide'!$E$8,,,,COUNTA('RF &amp; RV Guide'!$8:$8)-COUNTA('RF &amp; RV Guide'!$A$8:$E$8)),0)),"-"))))))))</f>
        <v>46</v>
      </c>
      <c r="H24" s="558" t="str">
        <f ca="1">IF($E24="", "", IFERROR(INDEX(OFFSET('Fund Guide'!$B$4,1,MATCH(H$7,OFFSET('Fund Guide'!$B$4,,,,COUNTA('Fund Guide'!18:18)),0)-1,COUNTA('Fund Guide'!$B:$B)-COUNTA('Fund Guide'!$B$1:$B$4)),MATCH($E24,OFFSET('Fund Guide'!$B$4,1,,COUNTA('Fund Guide'!$B:$B)-COUNTA('Fund Guide'!$B$1:$B$4)),0)),"BRL"))</f>
        <v>BRL</v>
      </c>
      <c r="I24" s="559">
        <f ca="1">IF($E24="", "", IFERROR(INDEX(OFFSET('Fund Guide'!$B$4,1,MATCH(IF($J$3="MFO", "Repasse Taxa Adm. Gestor", "Repasse Taxa Adm. AAI"),OFFSET('Fund Guide'!$B$4,,,,COUNTA('Fund Guide'!$4:$4)),0)-1,COUNTA('Fund Guide'!$B:$B)-COUNTA('Fund Guide'!$B$1:$B$4)),MATCH($E24,OFFSET('Fund Guide'!$B$4,1,,COUNTA('Fund Guide'!$B:$B)-COUNTA('Fund Guide'!$B$1:$B$4)),0)),
IFERROR(OFFSET('RF &amp; RV Guide'!$E$8,2+MATCH($E24, OFFSET('RF &amp; RV Guide'!$E$8,3,,COUNTA('RF &amp; RV Guide'!$E:$E)-COUNTA('RF &amp; RV Guide'!$E$1:$E$8)), 0),-1+MATCH(I$7, OFFSET('RF &amp; RV Guide'!$E$8,,,,COUNTA('RF &amp; RV Guide'!$8:$8)-COUNTA('RF &amp; RV Guide'!$A$8:$E$8)),0)),IFERROR(IF(FIND("tulo",$E24), 0.25%), "-"))))</f>
        <v>1.3998000000000001E-3</v>
      </c>
      <c r="J24" s="560">
        <f ca="1">IF($E24="", "", IFERROR(INDEX(OFFSET('Fund Guide'!$B$4,1,MATCH(J$7,OFFSET('Fund Guide'!$B$4,,,,COUNTA('Fund Guide'!$4:$4)),0)-1,COUNTA('Fund Guide'!$B:$B)-COUNTA('Fund Guide'!$B$1:$B$4)),MATCH($E24,OFFSET('Fund Guide'!$B$4,1,,COUNTA('Fund Guide'!$B:$B)-COUNTA('Fund Guide'!$B$1:$B$4)),0)),
IFERROR(OFFSET('RF &amp; RV Guide'!$E$8,2+MATCH($E24, OFFSET('RF &amp; RV Guide'!$E$8,3,,COUNTA('RF &amp; RV Guide'!$E:$E)-COUNTA('RF &amp; RV Guide'!$E$1:$E$8)), 0),-1+MATCH(J$7, OFFSET('RF &amp; RV Guide'!$E$8,,,,COUNTA('RF &amp; RV Guide'!$8:$8)-COUNTA('RF &amp; RV Guide'!$A$8:$E$8)),0)), "-")))</f>
        <v>43819</v>
      </c>
      <c r="K24" s="560" t="str">
        <f ca="1">IF($E24="", "", IFERROR(INDEX(OFFSET('Fund Guide'!$B$4,1,MATCH(K$7,OFFSET('Fund Guide'!$B$4,,,,COUNTA('Fund Guide'!$4:$4)),0)-1,COUNTA('Fund Guide'!$B:$B)-COUNTA('Fund Guide'!$B$1:$B$4)),MATCH($E24,OFFSET('Fund Guide'!$B$4,1,,COUNTA('Fund Guide'!$B:$B)-COUNTA('Fund Guide'!$B$1:$B$4)),0)),
IFERROR(OFFSET('RF &amp; RV Guide'!$E$8,2+MATCH($E24, OFFSET('RF &amp; RV Guide'!$E$8,3,,COUNTA('RF &amp; RV Guide'!$E:$E)-COUNTA('RF &amp; RV Guide'!$E$1:$E$8)), 0),-1+MATCH("Captação", OFFSET('RF &amp; RV Guide'!$E$8,,,,COUNTA('RF &amp; RV Guide'!$8:$8)-COUNTA('RF &amp; RV Guide'!$A$8:$E$8)),0)), "-")))</f>
        <v>Sim</v>
      </c>
      <c r="M24" s="562">
        <f t="shared" si="0"/>
        <v>500000</v>
      </c>
      <c r="N24" s="262">
        <v>0.05</v>
      </c>
      <c r="O24" s="563">
        <f t="shared" ref="O24" si="13">IFERROR(IF(N24=0, "", N24/N$11),0)</f>
        <v>8.3333333333333343E-2</v>
      </c>
      <c r="Q24" s="564">
        <f ca="1">IF($E24="", "", IFERROR(INDEX(OFFSET('Fund Guide'!$B$4,1,MATCH(Q$7,OFFSET('Fund Guide'!$B$4,,,,COUNTA('Fund Guide'!18:18)),0)-1,COUNTA('Fund Guide'!$B:$B)-COUNTA('Fund Guide'!$B$1:$B$4)),MATCH($E24,OFFSET('Fund Guide'!$B$4,1,,COUNTA('Fund Guide'!$B:$B)-COUNTA('Fund Guide'!$B$1:$B$4)),0)),"-"))</f>
        <v>8.7590871946483295E-2</v>
      </c>
      <c r="R24" s="565">
        <f ca="1">IF($E24="", "", IFERROR(INDEX(OFFSET('Fund Guide'!$B$4,1,MATCH(R$7,OFFSET('Fund Guide'!$B$4,,,,COUNTA('Fund Guide'!18:18)),0)-1,COUNTA('Fund Guide'!$B:$B)-COUNTA('Fund Guide'!$B$1:$B$4)),MATCH($E24,OFFSET('Fund Guide'!$B$4,1,,COUNTA('Fund Guide'!$B:$B)-COUNTA('Fund Guide'!$B$1:$B$4)),0)),"-"))</f>
        <v>1.1323042977584019</v>
      </c>
      <c r="S24" s="564">
        <f ca="1">IF($E24="", "", IFERROR(INDEX(OFFSET('Fund Guide'!$B$4,1,MATCH(S$7,OFFSET('Fund Guide'!$B$4,,,,COUNTA('Fund Guide'!18:18)),0)-1,COUNTA('Fund Guide'!$B:$B)-COUNTA('Fund Guide'!$B$1:$B$4)),MATCH($E24,OFFSET('Fund Guide'!$B$4,1,,COUNTA('Fund Guide'!$B:$B)-COUNTA('Fund Guide'!$B$1:$B$4)),0)),"-"))</f>
        <v>0.11726759377364049</v>
      </c>
      <c r="T24" s="565">
        <f ca="1">IF($E24="", "", IFERROR(INDEX(OFFSET('Fund Guide'!$B$4,1,MATCH(T$7,OFFSET('Fund Guide'!$B$4,,,,COUNTA('Fund Guide'!18:18)),0)-1,COUNTA('Fund Guide'!$B:$B)-COUNTA('Fund Guide'!$B$1:$B$4)),MATCH($E24,OFFSET('Fund Guide'!$B$4,1,,COUNTA('Fund Guide'!$B:$B)-COUNTA('Fund Guide'!$B$1:$B$4)),0)),"-"))</f>
        <v>1.1496145307737078</v>
      </c>
      <c r="U24" s="564">
        <f ca="1">IF($E24="", "", IFERROR(INDEX(OFFSET('Fund Guide'!$B$4,1,MATCH(U$7,OFFSET('Fund Guide'!$B$4,,,,COUNTA('Fund Guide'!18:18)),0)-1,COUNTA('Fund Guide'!$B:$B)-COUNTA('Fund Guide'!$B$1:$B$4)),MATCH($E24,OFFSET('Fund Guide'!$B$4,1,,COUNTA('Fund Guide'!$B:$B)-COUNTA('Fund Guide'!$B$1:$B$4)),0)),"-"))</f>
        <v>0.18845601082839525</v>
      </c>
      <c r="V24" s="565">
        <f ca="1">IF($E24="", "", IFERROR(INDEX(OFFSET('Fund Guide'!$B$4,1,MATCH(V$7,OFFSET('Fund Guide'!$B$4,,,,COUNTA('Fund Guide'!18:18)),0)-1,COUNTA('Fund Guide'!$B:$B)-COUNTA('Fund Guide'!$B$1:$B$4)),MATCH($E24,OFFSET('Fund Guide'!$B$4,1,,COUNTA('Fund Guide'!$B:$B)-COUNTA('Fund Guide'!$B$1:$B$4)),0)),"-"))</f>
        <v>1.4290961651342802</v>
      </c>
      <c r="W24" s="564" t="str">
        <f ca="1">IF($E24="", "", IFERROR(INDEX(OFFSET('Fund Guide'!$B$4,1,MATCH(W$7,OFFSET('Fund Guide'!$B$4,,,,COUNTA('Fund Guide'!18:18)),0)-1,COUNTA('Fund Guide'!$B:$B)-COUNTA('Fund Guide'!$B$1:$B$4)),MATCH($E24,OFFSET('Fund Guide'!$B$4,1,,COUNTA('Fund Guide'!$B:$B)-COUNTA('Fund Guide'!$B$1:$B$4)),0)),"-"))</f>
        <v/>
      </c>
      <c r="X24" s="565" t="str">
        <f ca="1">IF($E24="", "", IFERROR(INDEX(OFFSET('Fund Guide'!$B$4,1,MATCH(X$7,OFFSET('Fund Guide'!$B$4,,,,COUNTA('Fund Guide'!18:18)),0)-1,COUNTA('Fund Guide'!$B:$B)-COUNTA('Fund Guide'!$B$1:$B$4)),MATCH($E24,OFFSET('Fund Guide'!$B$4,1,,COUNTA('Fund Guide'!$B:$B)-COUNTA('Fund Guide'!$B$1:$B$4)),0)),"-"))</f>
        <v/>
      </c>
      <c r="Y24" s="566">
        <f ca="1">IF($E24="", "", IFERROR(INDEX(OFFSET('Fund Guide'!$B$4,1,MATCH(Y$7,OFFSET('Fund Guide'!$B$4,,,,COUNTA('Fund Guide'!18:18)),0)-1,COUNTA('Fund Guide'!$B:$B)-COUNTA('Fund Guide'!$B$1:$B$4)),MATCH($E24,OFFSET('Fund Guide'!$B$4,1,,COUNTA('Fund Guide'!$B:$B)-COUNTA('Fund Guide'!$B$1:$B$4)),0)),"-"))</f>
        <v>2.2269542501345972E-3</v>
      </c>
      <c r="Z24" s="567">
        <f ca="1">IF($E24="", "", IFERROR(INDEX(OFFSET('Fund Guide'!$B$4,1,MATCH(Z$7,OFFSET('Fund Guide'!$B$4,,,,COUNTA('Fund Guide'!18:18)),0)-1,COUNTA('Fund Guide'!$B:$B)-COUNTA('Fund Guide'!$B$1:$B$4)),MATCH($E24,OFFSET('Fund Guide'!$B$4,1,,COUNTA('Fund Guide'!$B:$B)-COUNTA('Fund Guide'!$B$1:$B$4)),0)),"-"))</f>
        <v>6.1792257396061698</v>
      </c>
      <c r="AB24" s="263"/>
      <c r="AC24" s="263"/>
      <c r="AD24" s="262"/>
    </row>
    <row r="25" spans="2:31" s="561" customFormat="1" ht="14.25" customHeight="1">
      <c r="B25" s="555"/>
      <c r="C25" s="555"/>
      <c r="D25" s="555"/>
      <c r="E25" s="421"/>
      <c r="F25" s="556" t="str">
        <f ca="1">IF($E25="", "", IFERROR(INDEX(OFFSET('Fund Guide'!$B$4,1,MATCH(F$7,OFFSET('Fund Guide'!$B$4,,,,COUNTA('Fund Guide'!19:19)),0)-1,COUNTA('Fund Guide'!$B:$B)-COUNTA('Fund Guide'!$B$1:$B$4)),MATCH($E25,OFFSET('Fund Guide'!$B$4,1,,COUNTA('Fund Guide'!$B:$B)-COUNTA('Fund Guide'!$B$1:$B$4)),0)),"-"))</f>
        <v/>
      </c>
      <c r="G25" s="557" t="str">
        <f ca="1">IF($E25="", "", IFERROR(INDEX(OFFSET('Fund Guide'!$B$4,1,MATCH(G$7,OFFSET('Fund Guide'!$B$4,,,,COUNTA('Fund Guide'!$4:$4)),0)-1,COUNTA('Fund Guide'!$B:$B)-COUNTA('Fund Guide'!$B$1:$B$4)),MATCH($E25,OFFSET('Fund Guide'!$B$4,1,,COUNTA('Fund Guide'!$B:$B)-COUNTA('Fund Guide'!$B$1:$B$4)),0)),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IFERROR(OFFSET('RF &amp; RV Guide'!$E$8,2+MATCH($E25, OFFSET('RF &amp; RV Guide'!$E$8,3,,COUNTA('RF &amp; RV Guide'!$E:$E)-COUNTA('RF &amp; RV Guide'!$E$1:$E$8)), 0),-1+MATCH(G$7, OFFSET('RF &amp; RV Guide'!$E$8,,,,COUNTA('RF &amp; RV Guide'!$8:$8)-COUNTA('RF &amp; RV Guide'!$A$8:$E$8)),0)),"-"))))))))</f>
        <v/>
      </c>
      <c r="H25" s="558" t="str">
        <f ca="1">IF($E25="", "", IFERROR(INDEX(OFFSET('Fund Guide'!$B$4,1,MATCH(H$7,OFFSET('Fund Guide'!$B$4,,,,COUNTA('Fund Guide'!19:19)),0)-1,COUNTA('Fund Guide'!$B:$B)-COUNTA('Fund Guide'!$B$1:$B$4)),MATCH($E25,OFFSET('Fund Guide'!$B$4,1,,COUNTA('Fund Guide'!$B:$B)-COUNTA('Fund Guide'!$B$1:$B$4)),0)),"BRL"))</f>
        <v/>
      </c>
      <c r="I25" s="559" t="str">
        <f ca="1">IF($E25="", "", IFERROR(INDEX(OFFSET('Fund Guide'!$B$4,1,MATCH(IF($J$3="MFO", "Repasse Taxa Adm. Gestor", "Repasse Taxa Adm. AAI"),OFFSET('Fund Guide'!$B$4,,,,COUNTA('Fund Guide'!$4:$4)),0)-1,COUNTA('Fund Guide'!$B:$B)-COUNTA('Fund Guide'!$B$1:$B$4)),MATCH($E25,OFFSET('Fund Guide'!$B$4,1,,COUNTA('Fund Guide'!$B:$B)-COUNTA('Fund Guide'!$B$1:$B$4)),0)),
IFERROR(OFFSET('RF &amp; RV Guide'!$E$8,2+MATCH($E25, OFFSET('RF &amp; RV Guide'!$E$8,3,,COUNTA('RF &amp; RV Guide'!$E:$E)-COUNTA('RF &amp; RV Guide'!$E$1:$E$8)), 0),-1+MATCH(I$7, OFFSET('RF &amp; RV Guide'!$E$8,,,,COUNTA('RF &amp; RV Guide'!$8:$8)-COUNTA('RF &amp; RV Guide'!$A$8:$E$8)),0)),IFERROR(IF(FIND("tulo",$E25), 0.25%), "-"))))</f>
        <v/>
      </c>
      <c r="J25" s="560" t="str">
        <f ca="1">IF($E25="", "", IFERROR(INDEX(OFFSET('Fund Guide'!$B$4,1,MATCH(J$7,OFFSET('Fund Guide'!$B$4,,,,COUNTA('Fund Guide'!$4:$4)),0)-1,COUNTA('Fund Guide'!$B:$B)-COUNTA('Fund Guide'!$B$1:$B$4)),MATCH($E25,OFFSET('Fund Guide'!$B$4,1,,COUNTA('Fund Guide'!$B:$B)-COUNTA('Fund Guide'!$B$1:$B$4)),0)),
IFERROR(OFFSET('RF &amp; RV Guide'!$E$8,2+MATCH($E25, OFFSET('RF &amp; RV Guide'!$E$8,3,,COUNTA('RF &amp; RV Guide'!$E:$E)-COUNTA('RF &amp; RV Guide'!$E$1:$E$8)), 0),-1+MATCH(J$7, OFFSET('RF &amp; RV Guide'!$E$8,,,,COUNTA('RF &amp; RV Guide'!$8:$8)-COUNTA('RF &amp; RV Guide'!$A$8:$E$8)),0)), "-")))</f>
        <v/>
      </c>
      <c r="K25" s="560" t="str">
        <f ca="1">IF($E25="", "", IFERROR(INDEX(OFFSET('Fund Guide'!$B$4,1,MATCH(K$7,OFFSET('Fund Guide'!$B$4,,,,COUNTA('Fund Guide'!$4:$4)),0)-1,COUNTA('Fund Guide'!$B:$B)-COUNTA('Fund Guide'!$B$1:$B$4)),MATCH($E25,OFFSET('Fund Guide'!$B$4,1,,COUNTA('Fund Guide'!$B:$B)-COUNTA('Fund Guide'!$B$1:$B$4)),0)),
IFERROR(OFFSET('RF &amp; RV Guide'!$E$8,2+MATCH($E25, OFFSET('RF &amp; RV Guide'!$E$8,3,,COUNTA('RF &amp; RV Guide'!$E:$E)-COUNTA('RF &amp; RV Guide'!$E$1:$E$8)), 0),-1+MATCH("Captação", OFFSET('RF &amp; RV Guide'!$E$8,,,,COUNTA('RF &amp; RV Guide'!$8:$8)-COUNTA('RF &amp; RV Guide'!$A$8:$E$8)),0)), "-")))</f>
        <v/>
      </c>
      <c r="M25" s="562" t="str">
        <f t="shared" si="0"/>
        <v/>
      </c>
      <c r="N25" s="262"/>
      <c r="O25" s="563" t="str">
        <f t="shared" ref="O25" si="14">IFERROR(IF(N25=0, "", N25/N$11),0)</f>
        <v/>
      </c>
      <c r="Q25" s="564" t="str">
        <f ca="1">IF($E25="", "", IFERROR(INDEX(OFFSET('Fund Guide'!$B$4,1,MATCH(Q$7,OFFSET('Fund Guide'!$B$4,,,,COUNTA('Fund Guide'!19:19)),0)-1,COUNTA('Fund Guide'!$B:$B)-COUNTA('Fund Guide'!$B$1:$B$4)),MATCH($E25,OFFSET('Fund Guide'!$B$4,1,,COUNTA('Fund Guide'!$B:$B)-COUNTA('Fund Guide'!$B$1:$B$4)),0)),"-"))</f>
        <v/>
      </c>
      <c r="R25" s="565" t="str">
        <f ca="1">IF($E25="", "", IFERROR(INDEX(OFFSET('Fund Guide'!$B$4,1,MATCH(R$7,OFFSET('Fund Guide'!$B$4,,,,COUNTA('Fund Guide'!19:19)),0)-1,COUNTA('Fund Guide'!$B:$B)-COUNTA('Fund Guide'!$B$1:$B$4)),MATCH($E25,OFFSET('Fund Guide'!$B$4,1,,COUNTA('Fund Guide'!$B:$B)-COUNTA('Fund Guide'!$B$1:$B$4)),0)),"-"))</f>
        <v/>
      </c>
      <c r="S25" s="564" t="str">
        <f ca="1">IF($E25="", "", IFERROR(INDEX(OFFSET('Fund Guide'!$B$4,1,MATCH(S$7,OFFSET('Fund Guide'!$B$4,,,,COUNTA('Fund Guide'!19:19)),0)-1,COUNTA('Fund Guide'!$B:$B)-COUNTA('Fund Guide'!$B$1:$B$4)),MATCH($E25,OFFSET('Fund Guide'!$B$4,1,,COUNTA('Fund Guide'!$B:$B)-COUNTA('Fund Guide'!$B$1:$B$4)),0)),"-"))</f>
        <v/>
      </c>
      <c r="T25" s="565" t="str">
        <f ca="1">IF($E25="", "", IFERROR(INDEX(OFFSET('Fund Guide'!$B$4,1,MATCH(T$7,OFFSET('Fund Guide'!$B$4,,,,COUNTA('Fund Guide'!19:19)),0)-1,COUNTA('Fund Guide'!$B:$B)-COUNTA('Fund Guide'!$B$1:$B$4)),MATCH($E25,OFFSET('Fund Guide'!$B$4,1,,COUNTA('Fund Guide'!$B:$B)-COUNTA('Fund Guide'!$B$1:$B$4)),0)),"-"))</f>
        <v/>
      </c>
      <c r="U25" s="564" t="str">
        <f ca="1">IF($E25="", "", IFERROR(INDEX(OFFSET('Fund Guide'!$B$4,1,MATCH(U$7,OFFSET('Fund Guide'!$B$4,,,,COUNTA('Fund Guide'!19:19)),0)-1,COUNTA('Fund Guide'!$B:$B)-COUNTA('Fund Guide'!$B$1:$B$4)),MATCH($E25,OFFSET('Fund Guide'!$B$4,1,,COUNTA('Fund Guide'!$B:$B)-COUNTA('Fund Guide'!$B$1:$B$4)),0)),"-"))</f>
        <v/>
      </c>
      <c r="V25" s="565" t="str">
        <f ca="1">IF($E25="", "", IFERROR(INDEX(OFFSET('Fund Guide'!$B$4,1,MATCH(V$7,OFFSET('Fund Guide'!$B$4,,,,COUNTA('Fund Guide'!19:19)),0)-1,COUNTA('Fund Guide'!$B:$B)-COUNTA('Fund Guide'!$B$1:$B$4)),MATCH($E25,OFFSET('Fund Guide'!$B$4,1,,COUNTA('Fund Guide'!$B:$B)-COUNTA('Fund Guide'!$B$1:$B$4)),0)),"-"))</f>
        <v/>
      </c>
      <c r="W25" s="564" t="str">
        <f ca="1">IF($E25="", "", IFERROR(INDEX(OFFSET('Fund Guide'!$B$4,1,MATCH(W$7,OFFSET('Fund Guide'!$B$4,,,,COUNTA('Fund Guide'!19:19)),0)-1,COUNTA('Fund Guide'!$B:$B)-COUNTA('Fund Guide'!$B$1:$B$4)),MATCH($E25,OFFSET('Fund Guide'!$B$4,1,,COUNTA('Fund Guide'!$B:$B)-COUNTA('Fund Guide'!$B$1:$B$4)),0)),"-"))</f>
        <v/>
      </c>
      <c r="X25" s="565" t="str">
        <f ca="1">IF($E25="", "", IFERROR(INDEX(OFFSET('Fund Guide'!$B$4,1,MATCH(X$7,OFFSET('Fund Guide'!$B$4,,,,COUNTA('Fund Guide'!19:19)),0)-1,COUNTA('Fund Guide'!$B:$B)-COUNTA('Fund Guide'!$B$1:$B$4)),MATCH($E25,OFFSET('Fund Guide'!$B$4,1,,COUNTA('Fund Guide'!$B:$B)-COUNTA('Fund Guide'!$B$1:$B$4)),0)),"-"))</f>
        <v/>
      </c>
      <c r="Y25" s="566" t="str">
        <f ca="1">IF($E25="", "", IFERROR(INDEX(OFFSET('Fund Guide'!$B$4,1,MATCH(Y$7,OFFSET('Fund Guide'!$B$4,,,,COUNTA('Fund Guide'!19:19)),0)-1,COUNTA('Fund Guide'!$B:$B)-COUNTA('Fund Guide'!$B$1:$B$4)),MATCH($E25,OFFSET('Fund Guide'!$B$4,1,,COUNTA('Fund Guide'!$B:$B)-COUNTA('Fund Guide'!$B$1:$B$4)),0)),"-"))</f>
        <v/>
      </c>
      <c r="Z25" s="567" t="str">
        <f ca="1">IF($E25="", "", IFERROR(INDEX(OFFSET('Fund Guide'!$B$4,1,MATCH(Z$7,OFFSET('Fund Guide'!$B$4,,,,COUNTA('Fund Guide'!19:19)),0)-1,COUNTA('Fund Guide'!$B:$B)-COUNTA('Fund Guide'!$B$1:$B$4)),MATCH($E25,OFFSET('Fund Guide'!$B$4,1,,COUNTA('Fund Guide'!$B:$B)-COUNTA('Fund Guide'!$B$1:$B$4)),0)),"-"))</f>
        <v/>
      </c>
      <c r="AB25" s="263"/>
      <c r="AC25" s="263"/>
      <c r="AD25" s="262"/>
    </row>
    <row r="26" spans="2:31" s="561" customFormat="1" ht="14.25" customHeight="1">
      <c r="B26" s="555"/>
      <c r="C26" s="555"/>
      <c r="D26" s="555"/>
      <c r="E26" s="421"/>
      <c r="F26" s="556" t="str">
        <f ca="1">IF($E26="", "", IFERROR(INDEX(OFFSET('Fund Guide'!$B$4,1,MATCH(F$7,OFFSET('Fund Guide'!$B$4,,,,COUNTA('Fund Guide'!20:20)),0)-1,COUNTA('Fund Guide'!$B:$B)-COUNTA('Fund Guide'!$B$1:$B$4)),MATCH($E26,OFFSET('Fund Guide'!$B$4,1,,COUNTA('Fund Guide'!$B:$B)-COUNTA('Fund Guide'!$B$1:$B$4)),0)),"-"))</f>
        <v/>
      </c>
      <c r="G26" s="557" t="str">
        <f ca="1">IF($E26="", "", IFERROR(INDEX(OFFSET('Fund Guide'!$B$4,1,MATCH(G$7,OFFSET('Fund Guide'!$B$4,,,,COUNTA('Fund Guide'!$4:$4)),0)-1,COUNTA('Fund Guide'!$B:$B)-COUNTA('Fund Guide'!$B$1:$B$4)),MATCH($E26,OFFSET('Fund Guide'!$B$4,1,,COUNTA('Fund Guide'!$B:$B)-COUNTA('Fund Guide'!$B$1:$B$4)),0)),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0),-1+MATCH(G$7, OFFSET('RF &amp; RV Guide'!$E$8,,,,COUNTA('RF &amp; RV Guide'!$8:$8)-COUNTA('RF &amp; RV Guide'!$A$8:$E$8)),0)),"-"))))))))</f>
        <v/>
      </c>
      <c r="H26" s="558" t="str">
        <f ca="1">IF($E26="", "", IFERROR(INDEX(OFFSET('Fund Guide'!$B$4,1,MATCH(H$7,OFFSET('Fund Guide'!$B$4,,,,COUNTA('Fund Guide'!20:20)),0)-1,COUNTA('Fund Guide'!$B:$B)-COUNTA('Fund Guide'!$B$1:$B$4)),MATCH($E26,OFFSET('Fund Guide'!$B$4,1,,COUNTA('Fund Guide'!$B:$B)-COUNTA('Fund Guide'!$B$1:$B$4)),0)),"BRL"))</f>
        <v/>
      </c>
      <c r="I26" s="559" t="str">
        <f ca="1">IF($E26="", "", IFERROR(INDEX(OFFSET('Fund Guide'!$B$4,1,MATCH(IF($J$3="MFO", "Repasse Taxa Adm. Gestor", "Repasse Taxa Adm. AAI"),OFFSET('Fund Guide'!$B$4,,,,COUNTA('Fund Guide'!$4:$4)),0)-1,COUNTA('Fund Guide'!$B:$B)-COUNTA('Fund Guide'!$B$1:$B$4)),MATCH($E26,OFFSET('Fund Guide'!$B$4,1,,COUNTA('Fund Guide'!$B:$B)-COUNTA('Fund Guide'!$B$1:$B$4)),0)),
IFERROR(OFFSET('RF &amp; RV Guide'!$E$8,2+MATCH($E26, OFFSET('RF &amp; RV Guide'!$E$8,3,,COUNTA('RF &amp; RV Guide'!$E:$E)-COUNTA('RF &amp; RV Guide'!$E$1:$E$8)), 0),-1+MATCH(I$7, OFFSET('RF &amp; RV Guide'!$E$8,,,,COUNTA('RF &amp; RV Guide'!$8:$8)-COUNTA('RF &amp; RV Guide'!$A$8:$E$8)),0)),IFERROR(IF(FIND("tulo",$E26), 0.25%), "-"))))</f>
        <v/>
      </c>
      <c r="J26" s="560" t="str">
        <f ca="1">IF($E26="", "", IFERROR(INDEX(OFFSET('Fund Guide'!$B$4,1,MATCH(J$7,OFFSET('Fund Guide'!$B$4,,,,COUNTA('Fund Guide'!$4:$4)),0)-1,COUNTA('Fund Guide'!$B:$B)-COUNTA('Fund Guide'!$B$1:$B$4)),MATCH($E26,OFFSET('Fund Guide'!$B$4,1,,COUNTA('Fund Guide'!$B:$B)-COUNTA('Fund Guide'!$B$1:$B$4)),0)),
IFERROR(OFFSET('RF &amp; RV Guide'!$E$8,2+MATCH($E26, OFFSET('RF &amp; RV Guide'!$E$8,3,,COUNTA('RF &amp; RV Guide'!$E:$E)-COUNTA('RF &amp; RV Guide'!$E$1:$E$8)), 0),-1+MATCH(J$7, OFFSET('RF &amp; RV Guide'!$E$8,,,,COUNTA('RF &amp; RV Guide'!$8:$8)-COUNTA('RF &amp; RV Guide'!$A$8:$E$8)),0)), "-")))</f>
        <v/>
      </c>
      <c r="K26" s="560" t="str">
        <f ca="1">IF($E26="", "", IFERROR(INDEX(OFFSET('Fund Guide'!$B$4,1,MATCH(K$7,OFFSET('Fund Guide'!$B$4,,,,COUNTA('Fund Guide'!$4:$4)),0)-1,COUNTA('Fund Guide'!$B:$B)-COUNTA('Fund Guide'!$B$1:$B$4)),MATCH($E26,OFFSET('Fund Guide'!$B$4,1,,COUNTA('Fund Guide'!$B:$B)-COUNTA('Fund Guide'!$B$1:$B$4)),0)),
IFERROR(OFFSET('RF &amp; RV Guide'!$E$8,2+MATCH($E26, OFFSET('RF &amp; RV Guide'!$E$8,3,,COUNTA('RF &amp; RV Guide'!$E:$E)-COUNTA('RF &amp; RV Guide'!$E$1:$E$8)), 0),-1+MATCH("Captação", OFFSET('RF &amp; RV Guide'!$E$8,,,,COUNTA('RF &amp; RV Guide'!$8:$8)-COUNTA('RF &amp; RV Guide'!$A$8:$E$8)),0)), "-")))</f>
        <v/>
      </c>
      <c r="M26" s="562" t="str">
        <f t="shared" si="0"/>
        <v/>
      </c>
      <c r="N26" s="262"/>
      <c r="O26" s="563" t="str">
        <f t="shared" ref="O26" si="15">IFERROR(IF(N26=0, "", N26/N$11),0)</f>
        <v/>
      </c>
      <c r="Q26" s="564" t="str">
        <f ca="1">IF($E26="", "", IFERROR(INDEX(OFFSET('Fund Guide'!$B$4,1,MATCH(Q$7,OFFSET('Fund Guide'!$B$4,,,,COUNTA('Fund Guide'!20:20)),0)-1,COUNTA('Fund Guide'!$B:$B)-COUNTA('Fund Guide'!$B$1:$B$4)),MATCH($E26,OFFSET('Fund Guide'!$B$4,1,,COUNTA('Fund Guide'!$B:$B)-COUNTA('Fund Guide'!$B$1:$B$4)),0)),"-"))</f>
        <v/>
      </c>
      <c r="R26" s="565" t="str">
        <f ca="1">IF($E26="", "", IFERROR(INDEX(OFFSET('Fund Guide'!$B$4,1,MATCH(R$7,OFFSET('Fund Guide'!$B$4,,,,COUNTA('Fund Guide'!20:20)),0)-1,COUNTA('Fund Guide'!$B:$B)-COUNTA('Fund Guide'!$B$1:$B$4)),MATCH($E26,OFFSET('Fund Guide'!$B$4,1,,COUNTA('Fund Guide'!$B:$B)-COUNTA('Fund Guide'!$B$1:$B$4)),0)),"-"))</f>
        <v/>
      </c>
      <c r="S26" s="564" t="str">
        <f ca="1">IF($E26="", "", IFERROR(INDEX(OFFSET('Fund Guide'!$B$4,1,MATCH(S$7,OFFSET('Fund Guide'!$B$4,,,,COUNTA('Fund Guide'!20:20)),0)-1,COUNTA('Fund Guide'!$B:$B)-COUNTA('Fund Guide'!$B$1:$B$4)),MATCH($E26,OFFSET('Fund Guide'!$B$4,1,,COUNTA('Fund Guide'!$B:$B)-COUNTA('Fund Guide'!$B$1:$B$4)),0)),"-"))</f>
        <v/>
      </c>
      <c r="T26" s="565" t="str">
        <f ca="1">IF($E26="", "", IFERROR(INDEX(OFFSET('Fund Guide'!$B$4,1,MATCH(T$7,OFFSET('Fund Guide'!$B$4,,,,COUNTA('Fund Guide'!20:20)),0)-1,COUNTA('Fund Guide'!$B:$B)-COUNTA('Fund Guide'!$B$1:$B$4)),MATCH($E26,OFFSET('Fund Guide'!$B$4,1,,COUNTA('Fund Guide'!$B:$B)-COUNTA('Fund Guide'!$B$1:$B$4)),0)),"-"))</f>
        <v/>
      </c>
      <c r="U26" s="564" t="str">
        <f ca="1">IF($E26="", "", IFERROR(INDEX(OFFSET('Fund Guide'!$B$4,1,MATCH(U$7,OFFSET('Fund Guide'!$B$4,,,,COUNTA('Fund Guide'!20:20)),0)-1,COUNTA('Fund Guide'!$B:$B)-COUNTA('Fund Guide'!$B$1:$B$4)),MATCH($E26,OFFSET('Fund Guide'!$B$4,1,,COUNTA('Fund Guide'!$B:$B)-COUNTA('Fund Guide'!$B$1:$B$4)),0)),"-"))</f>
        <v/>
      </c>
      <c r="V26" s="565" t="str">
        <f ca="1">IF($E26="", "", IFERROR(INDEX(OFFSET('Fund Guide'!$B$4,1,MATCH(V$7,OFFSET('Fund Guide'!$B$4,,,,COUNTA('Fund Guide'!20:20)),0)-1,COUNTA('Fund Guide'!$B:$B)-COUNTA('Fund Guide'!$B$1:$B$4)),MATCH($E26,OFFSET('Fund Guide'!$B$4,1,,COUNTA('Fund Guide'!$B:$B)-COUNTA('Fund Guide'!$B$1:$B$4)),0)),"-"))</f>
        <v/>
      </c>
      <c r="W26" s="564" t="str">
        <f ca="1">IF($E26="", "", IFERROR(INDEX(OFFSET('Fund Guide'!$B$4,1,MATCH(W$7,OFFSET('Fund Guide'!$B$4,,,,COUNTA('Fund Guide'!20:20)),0)-1,COUNTA('Fund Guide'!$B:$B)-COUNTA('Fund Guide'!$B$1:$B$4)),MATCH($E26,OFFSET('Fund Guide'!$B$4,1,,COUNTA('Fund Guide'!$B:$B)-COUNTA('Fund Guide'!$B$1:$B$4)),0)),"-"))</f>
        <v/>
      </c>
      <c r="X26" s="565" t="str">
        <f ca="1">IF($E26="", "", IFERROR(INDEX(OFFSET('Fund Guide'!$B$4,1,MATCH(X$7,OFFSET('Fund Guide'!$B$4,,,,COUNTA('Fund Guide'!20:20)),0)-1,COUNTA('Fund Guide'!$B:$B)-COUNTA('Fund Guide'!$B$1:$B$4)),MATCH($E26,OFFSET('Fund Guide'!$B$4,1,,COUNTA('Fund Guide'!$B:$B)-COUNTA('Fund Guide'!$B$1:$B$4)),0)),"-"))</f>
        <v/>
      </c>
      <c r="Y26" s="566" t="str">
        <f ca="1">IF($E26="", "", IFERROR(INDEX(OFFSET('Fund Guide'!$B$4,1,MATCH(Y$7,OFFSET('Fund Guide'!$B$4,,,,COUNTA('Fund Guide'!20:20)),0)-1,COUNTA('Fund Guide'!$B:$B)-COUNTA('Fund Guide'!$B$1:$B$4)),MATCH($E26,OFFSET('Fund Guide'!$B$4,1,,COUNTA('Fund Guide'!$B:$B)-COUNTA('Fund Guide'!$B$1:$B$4)),0)),"-"))</f>
        <v/>
      </c>
      <c r="Z26" s="567" t="str">
        <f ca="1">IF($E26="", "", IFERROR(INDEX(OFFSET('Fund Guide'!$B$4,1,MATCH(Z$7,OFFSET('Fund Guide'!$B$4,,,,COUNTA('Fund Guide'!20:20)),0)-1,COUNTA('Fund Guide'!$B:$B)-COUNTA('Fund Guide'!$B$1:$B$4)),MATCH($E26,OFFSET('Fund Guide'!$B$4,1,,COUNTA('Fund Guide'!$B:$B)-COUNTA('Fund Guide'!$B$1:$B$4)),0)),"-"))</f>
        <v/>
      </c>
      <c r="AB26" s="263"/>
      <c r="AC26" s="263"/>
      <c r="AD26" s="262"/>
    </row>
    <row r="27" spans="2:31" s="561" customFormat="1" ht="14.25" customHeight="1">
      <c r="B27" s="555"/>
      <c r="C27" s="555"/>
      <c r="D27" s="555"/>
      <c r="E27" s="421"/>
      <c r="F27" s="556" t="str">
        <f ca="1">IF($E27="", "", IFERROR(INDEX(OFFSET('Fund Guide'!$B$4,1,MATCH(F$7,OFFSET('Fund Guide'!$B$4,,,,COUNTA('Fund Guide'!21:21)),0)-1,COUNTA('Fund Guide'!$B:$B)-COUNTA('Fund Guide'!$B$1:$B$4)),MATCH($E27,OFFSET('Fund Guide'!$B$4,1,,COUNTA('Fund Guide'!$B:$B)-COUNTA('Fund Guide'!$B$1:$B$4)),0)),"-"))</f>
        <v/>
      </c>
      <c r="G27" s="557" t="str">
        <f ca="1">IF($E27="", "", IFERROR(INDEX(OFFSET('Fund Guide'!$B$4,1,MATCH(G$7,OFFSET('Fund Guide'!$B$4,,,,COUNTA('Fund Guide'!$4:$4)),0)-1,COUNTA('Fund Guide'!$B:$B)-COUNTA('Fund Guide'!$B$1:$B$4)),MATCH($E27,OFFSET('Fund Guide'!$B$4,1,,COUNTA('Fund Guide'!$B:$B)-COUNTA('Fund Guide'!$B$1:$B$4)),0)),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0),-1+MATCH(G$7, OFFSET('RF &amp; RV Guide'!$E$8,,,,COUNTA('RF &amp; RV Guide'!$8:$8)-COUNTA('RF &amp; RV Guide'!$A$8:$E$8)),0)),"-"))))))))</f>
        <v/>
      </c>
      <c r="H27" s="558" t="str">
        <f ca="1">IF($E27="", "", IFERROR(INDEX(OFFSET('Fund Guide'!$B$4,1,MATCH(H$7,OFFSET('Fund Guide'!$B$4,,,,COUNTA('Fund Guide'!21:21)),0)-1,COUNTA('Fund Guide'!$B:$B)-COUNTA('Fund Guide'!$B$1:$B$4)),MATCH($E27,OFFSET('Fund Guide'!$B$4,1,,COUNTA('Fund Guide'!$B:$B)-COUNTA('Fund Guide'!$B$1:$B$4)),0)),"BRL"))</f>
        <v/>
      </c>
      <c r="I27" s="559" t="str">
        <f ca="1">IF($E27="", "", IFERROR(INDEX(OFFSET('Fund Guide'!$B$4,1,MATCH(IF($J$3="MFO", "Repasse Taxa Adm. Gestor", "Repasse Taxa Adm. AAI"),OFFSET('Fund Guide'!$B$4,,,,COUNTA('Fund Guide'!$4:$4)),0)-1,COUNTA('Fund Guide'!$B:$B)-COUNTA('Fund Guide'!$B$1:$B$4)),MATCH($E27,OFFSET('Fund Guide'!$B$4,1,,COUNTA('Fund Guide'!$B:$B)-COUNTA('Fund Guide'!$B$1:$B$4)),0)),
IFERROR(OFFSET('RF &amp; RV Guide'!$E$8,2+MATCH($E27, OFFSET('RF &amp; RV Guide'!$E$8,3,,COUNTA('RF &amp; RV Guide'!$E:$E)-COUNTA('RF &amp; RV Guide'!$E$1:$E$8)), 0),-1+MATCH(I$7, OFFSET('RF &amp; RV Guide'!$E$8,,,,COUNTA('RF &amp; RV Guide'!$8:$8)-COUNTA('RF &amp; RV Guide'!$A$8:$E$8)),0)),IFERROR(IF(FIND("tulo",$E27), 0.25%), "-"))))</f>
        <v/>
      </c>
      <c r="J27" s="560" t="str">
        <f ca="1">IF($E27="", "", IFERROR(INDEX(OFFSET('Fund Guide'!$B$4,1,MATCH(J$7,OFFSET('Fund Guide'!$B$4,,,,COUNTA('Fund Guide'!$4:$4)),0)-1,COUNTA('Fund Guide'!$B:$B)-COUNTA('Fund Guide'!$B$1:$B$4)),MATCH($E27,OFFSET('Fund Guide'!$B$4,1,,COUNTA('Fund Guide'!$B:$B)-COUNTA('Fund Guide'!$B$1:$B$4)),0)),
IFERROR(OFFSET('RF &amp; RV Guide'!$E$8,2+MATCH($E27, OFFSET('RF &amp; RV Guide'!$E$8,3,,COUNTA('RF &amp; RV Guide'!$E:$E)-COUNTA('RF &amp; RV Guide'!$E$1:$E$8)), 0),-1+MATCH(J$7, OFFSET('RF &amp; RV Guide'!$E$8,,,,COUNTA('RF &amp; RV Guide'!$8:$8)-COUNTA('RF &amp; RV Guide'!$A$8:$E$8)),0)), "-")))</f>
        <v/>
      </c>
      <c r="K27" s="560" t="str">
        <f ca="1">IF($E27="", "", IFERROR(INDEX(OFFSET('Fund Guide'!$B$4,1,MATCH(K$7,OFFSET('Fund Guide'!$B$4,,,,COUNTA('Fund Guide'!$4:$4)),0)-1,COUNTA('Fund Guide'!$B:$B)-COUNTA('Fund Guide'!$B$1:$B$4)),MATCH($E27,OFFSET('Fund Guide'!$B$4,1,,COUNTA('Fund Guide'!$B:$B)-COUNTA('Fund Guide'!$B$1:$B$4)),0)),
IFERROR(OFFSET('RF &amp; RV Guide'!$E$8,2+MATCH($E27, OFFSET('RF &amp; RV Guide'!$E$8,3,,COUNTA('RF &amp; RV Guide'!$E:$E)-COUNTA('RF &amp; RV Guide'!$E$1:$E$8)), 0),-1+MATCH("Captação", OFFSET('RF &amp; RV Guide'!$E$8,,,,COUNTA('RF &amp; RV Guide'!$8:$8)-COUNTA('RF &amp; RV Guide'!$A$8:$E$8)),0)), "-")))</f>
        <v/>
      </c>
      <c r="M27" s="562" t="str">
        <f t="shared" si="0"/>
        <v/>
      </c>
      <c r="N27" s="262"/>
      <c r="O27" s="563" t="str">
        <f t="shared" ref="O27" si="16">IFERROR(IF(N27=0, "", N27/N$11),0)</f>
        <v/>
      </c>
      <c r="Q27" s="564" t="str">
        <f ca="1">IF($E27="", "", IFERROR(INDEX(OFFSET('Fund Guide'!$B$4,1,MATCH(Q$7,OFFSET('Fund Guide'!$B$4,,,,COUNTA('Fund Guide'!21:21)),0)-1,COUNTA('Fund Guide'!$B:$B)-COUNTA('Fund Guide'!$B$1:$B$4)),MATCH($E27,OFFSET('Fund Guide'!$B$4,1,,COUNTA('Fund Guide'!$B:$B)-COUNTA('Fund Guide'!$B$1:$B$4)),0)),"-"))</f>
        <v/>
      </c>
      <c r="R27" s="565" t="str">
        <f ca="1">IF($E27="", "", IFERROR(INDEX(OFFSET('Fund Guide'!$B$4,1,MATCH(R$7,OFFSET('Fund Guide'!$B$4,,,,COUNTA('Fund Guide'!21:21)),0)-1,COUNTA('Fund Guide'!$B:$B)-COUNTA('Fund Guide'!$B$1:$B$4)),MATCH($E27,OFFSET('Fund Guide'!$B$4,1,,COUNTA('Fund Guide'!$B:$B)-COUNTA('Fund Guide'!$B$1:$B$4)),0)),"-"))</f>
        <v/>
      </c>
      <c r="S27" s="564" t="str">
        <f ca="1">IF($E27="", "", IFERROR(INDEX(OFFSET('Fund Guide'!$B$4,1,MATCH(S$7,OFFSET('Fund Guide'!$B$4,,,,COUNTA('Fund Guide'!21:21)),0)-1,COUNTA('Fund Guide'!$B:$B)-COUNTA('Fund Guide'!$B$1:$B$4)),MATCH($E27,OFFSET('Fund Guide'!$B$4,1,,COUNTA('Fund Guide'!$B:$B)-COUNTA('Fund Guide'!$B$1:$B$4)),0)),"-"))</f>
        <v/>
      </c>
      <c r="T27" s="565" t="str">
        <f ca="1">IF($E27="", "", IFERROR(INDEX(OFFSET('Fund Guide'!$B$4,1,MATCH(T$7,OFFSET('Fund Guide'!$B$4,,,,COUNTA('Fund Guide'!21:21)),0)-1,COUNTA('Fund Guide'!$B:$B)-COUNTA('Fund Guide'!$B$1:$B$4)),MATCH($E27,OFFSET('Fund Guide'!$B$4,1,,COUNTA('Fund Guide'!$B:$B)-COUNTA('Fund Guide'!$B$1:$B$4)),0)),"-"))</f>
        <v/>
      </c>
      <c r="U27" s="564" t="str">
        <f ca="1">IF($E27="", "", IFERROR(INDEX(OFFSET('Fund Guide'!$B$4,1,MATCH(U$7,OFFSET('Fund Guide'!$B$4,,,,COUNTA('Fund Guide'!21:21)),0)-1,COUNTA('Fund Guide'!$B:$B)-COUNTA('Fund Guide'!$B$1:$B$4)),MATCH($E27,OFFSET('Fund Guide'!$B$4,1,,COUNTA('Fund Guide'!$B:$B)-COUNTA('Fund Guide'!$B$1:$B$4)),0)),"-"))</f>
        <v/>
      </c>
      <c r="V27" s="565" t="str">
        <f ca="1">IF($E27="", "", IFERROR(INDEX(OFFSET('Fund Guide'!$B$4,1,MATCH(V$7,OFFSET('Fund Guide'!$B$4,,,,COUNTA('Fund Guide'!21:21)),0)-1,COUNTA('Fund Guide'!$B:$B)-COUNTA('Fund Guide'!$B$1:$B$4)),MATCH($E27,OFFSET('Fund Guide'!$B$4,1,,COUNTA('Fund Guide'!$B:$B)-COUNTA('Fund Guide'!$B$1:$B$4)),0)),"-"))</f>
        <v/>
      </c>
      <c r="W27" s="564" t="str">
        <f ca="1">IF($E27="", "", IFERROR(INDEX(OFFSET('Fund Guide'!$B$4,1,MATCH(W$7,OFFSET('Fund Guide'!$B$4,,,,COUNTA('Fund Guide'!21:21)),0)-1,COUNTA('Fund Guide'!$B:$B)-COUNTA('Fund Guide'!$B$1:$B$4)),MATCH($E27,OFFSET('Fund Guide'!$B$4,1,,COUNTA('Fund Guide'!$B:$B)-COUNTA('Fund Guide'!$B$1:$B$4)),0)),"-"))</f>
        <v/>
      </c>
      <c r="X27" s="565" t="str">
        <f ca="1">IF($E27="", "", IFERROR(INDEX(OFFSET('Fund Guide'!$B$4,1,MATCH(X$7,OFFSET('Fund Guide'!$B$4,,,,COUNTA('Fund Guide'!21:21)),0)-1,COUNTA('Fund Guide'!$B:$B)-COUNTA('Fund Guide'!$B$1:$B$4)),MATCH($E27,OFFSET('Fund Guide'!$B$4,1,,COUNTA('Fund Guide'!$B:$B)-COUNTA('Fund Guide'!$B$1:$B$4)),0)),"-"))</f>
        <v/>
      </c>
      <c r="Y27" s="566" t="str">
        <f ca="1">IF($E27="", "", IFERROR(INDEX(OFFSET('Fund Guide'!$B$4,1,MATCH(Y$7,OFFSET('Fund Guide'!$B$4,,,,COUNTA('Fund Guide'!21:21)),0)-1,COUNTA('Fund Guide'!$B:$B)-COUNTA('Fund Guide'!$B$1:$B$4)),MATCH($E27,OFFSET('Fund Guide'!$B$4,1,,COUNTA('Fund Guide'!$B:$B)-COUNTA('Fund Guide'!$B$1:$B$4)),0)),"-"))</f>
        <v/>
      </c>
      <c r="Z27" s="567" t="str">
        <f ca="1">IF($E27="", "", IFERROR(INDEX(OFFSET('Fund Guide'!$B$4,1,MATCH(Z$7,OFFSET('Fund Guide'!$B$4,,,,COUNTA('Fund Guide'!21:21)),0)-1,COUNTA('Fund Guide'!$B:$B)-COUNTA('Fund Guide'!$B$1:$B$4)),MATCH($E27,OFFSET('Fund Guide'!$B$4,1,,COUNTA('Fund Guide'!$B:$B)-COUNTA('Fund Guide'!$B$1:$B$4)),0)),"-"))</f>
        <v/>
      </c>
      <c r="AB27" s="263"/>
      <c r="AC27" s="263"/>
      <c r="AD27" s="262"/>
    </row>
    <row r="28" spans="2:31" s="529" customFormat="1" ht="5.25" customHeight="1">
      <c r="B28" s="527"/>
      <c r="C28" s="527"/>
      <c r="D28" s="527"/>
      <c r="E28" s="568"/>
      <c r="F28" s="569"/>
      <c r="G28" s="539"/>
      <c r="H28" s="539"/>
      <c r="I28" s="540"/>
      <c r="J28" s="540"/>
      <c r="K28" s="540"/>
      <c r="M28" s="549"/>
      <c r="Q28" s="540"/>
      <c r="S28" s="540"/>
      <c r="U28" s="540"/>
      <c r="W28" s="540"/>
      <c r="Y28" s="540"/>
      <c r="AB28" s="540"/>
    </row>
    <row r="29" spans="2:31" s="545" customFormat="1" ht="14.25" customHeight="1">
      <c r="B29" s="541"/>
      <c r="C29" s="541" t="s">
        <v>19</v>
      </c>
      <c r="D29" s="541" t="s">
        <v>19</v>
      </c>
      <c r="E29" s="550" t="s">
        <v>917</v>
      </c>
      <c r="F29" s="551"/>
      <c r="G29" s="551"/>
      <c r="H29" s="551"/>
      <c r="I29" s="552"/>
      <c r="J29" s="552"/>
      <c r="K29" s="552"/>
      <c r="M29" s="553">
        <f>IFERROR(IF(N29=0, 0, N29*$M$3),0)</f>
        <v>1900000</v>
      </c>
      <c r="N29" s="716">
        <v>0.19</v>
      </c>
      <c r="O29" s="554">
        <f>ROUND(O31+O34+O42,3)</f>
        <v>0.19</v>
      </c>
      <c r="Q29" s="552"/>
      <c r="R29" s="554"/>
      <c r="S29" s="552"/>
      <c r="T29" s="554"/>
      <c r="U29" s="552"/>
      <c r="V29" s="554"/>
      <c r="W29" s="552"/>
      <c r="X29" s="554"/>
      <c r="Y29" s="552"/>
      <c r="Z29" s="554"/>
      <c r="AB29" s="552"/>
      <c r="AC29" s="554"/>
      <c r="AD29" s="554"/>
    </row>
    <row r="30" spans="2:31" s="574" customFormat="1" ht="3" customHeight="1">
      <c r="B30" s="570"/>
      <c r="C30" s="570"/>
      <c r="D30" s="570"/>
      <c r="E30" s="571"/>
      <c r="F30" s="572"/>
      <c r="G30" s="572"/>
      <c r="H30" s="572"/>
      <c r="I30" s="573"/>
      <c r="J30" s="573"/>
      <c r="K30" s="573"/>
      <c r="M30" s="575"/>
      <c r="N30" s="576"/>
      <c r="Q30" s="573"/>
      <c r="S30" s="573"/>
      <c r="U30" s="573"/>
      <c r="W30" s="573"/>
      <c r="Y30" s="573"/>
      <c r="AB30" s="573"/>
    </row>
    <row r="31" spans="2:31" s="545" customFormat="1" ht="14.25" customHeight="1">
      <c r="B31" s="541"/>
      <c r="C31" s="541"/>
      <c r="D31" s="541" t="s">
        <v>19</v>
      </c>
      <c r="E31" s="577" t="s">
        <v>1727</v>
      </c>
      <c r="F31" s="578"/>
      <c r="G31" s="578"/>
      <c r="H31" s="578"/>
      <c r="I31" s="579"/>
      <c r="J31" s="579"/>
      <c r="K31" s="579"/>
      <c r="M31" s="580">
        <f>IFERROR(IF(N31=0, 0, N31*$M$3),0)</f>
        <v>0</v>
      </c>
      <c r="N31" s="717">
        <v>0</v>
      </c>
      <c r="O31" s="581">
        <f>IF(N31=0, 0, SUM(O32:O33)*N31)</f>
        <v>0</v>
      </c>
      <c r="Q31" s="579"/>
      <c r="R31" s="581"/>
      <c r="S31" s="579"/>
      <c r="T31" s="581"/>
      <c r="U31" s="579"/>
      <c r="V31" s="581"/>
      <c r="W31" s="579"/>
      <c r="X31" s="581"/>
      <c r="Y31" s="579"/>
      <c r="Z31" s="581"/>
      <c r="AB31" s="579"/>
      <c r="AC31" s="581"/>
      <c r="AD31" s="581"/>
    </row>
    <row r="32" spans="2:31" s="561" customFormat="1" ht="14.25" customHeight="1">
      <c r="B32" s="555"/>
      <c r="C32" s="555"/>
      <c r="D32" s="555"/>
      <c r="E32" s="421"/>
      <c r="F32" s="556" t="str">
        <f ca="1">IF($E32="", "", IFERROR(INDEX(OFFSET('Fund Guide'!$B$4,1,MATCH(F$7,OFFSET('Fund Guide'!$B$4,,,,COUNTA('Fund Guide'!11:11)),0)-1,COUNTA('Fund Guide'!$B:$B)-COUNTA('Fund Guide'!$B$1:$B$4)),MATCH($E32,OFFSET('Fund Guide'!$B$4,1,,COUNTA('Fund Guide'!$B:$B)-COUNTA('Fund Guide'!$B$1:$B$4)),0)),"-"))</f>
        <v/>
      </c>
      <c r="G32" s="557" t="str">
        <f ca="1">IF($E32="", "", IFERROR(INDEX(OFFSET('Fund Guide'!$B$4,1,MATCH(G$7,OFFSET('Fund Guide'!$B$4,,,,COUNTA('Fund Guide'!$4:$4)),0)-1,COUNTA('Fund Guide'!$B:$B)-COUNTA('Fund Guide'!$B$1:$B$4)),MATCH($E32,OFFSET('Fund Guide'!$B$4,1,,COUNTA('Fund Guide'!$B:$B)-COUNTA('Fund Guide'!$B$1:$B$4)),0)),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0),-1+MATCH(G$7, OFFSET('RF &amp; RV Guide'!$E$8,,,,COUNTA('RF &amp; RV Guide'!$8:$8)-COUNTA('RF &amp; RV Guide'!$A$8:$E$8)),0)),"-"))))))))</f>
        <v/>
      </c>
      <c r="H32" s="558" t="str">
        <f ca="1">IF($E32="", "", IFERROR(INDEX(OFFSET('Fund Guide'!$B$4,1,MATCH(H$7,OFFSET('Fund Guide'!$B$4,,,,COUNTA('Fund Guide'!25:25)),0)-1,COUNTA('Fund Guide'!$B:$B)-COUNTA('Fund Guide'!$B$1:$B$4)),MATCH($E32,OFFSET('Fund Guide'!$B$4,1,,COUNTA('Fund Guide'!$B:$B)-COUNTA('Fund Guide'!$B$1:$B$4)),0)),"BRL"))</f>
        <v/>
      </c>
      <c r="I32" s="559" t="str">
        <f ca="1">IF($E32="", "", IFERROR(INDEX(OFFSET('Fund Guide'!$B$4,1,MATCH(IF($J$3="MFO", "Repasse Taxa Adm. Gestor", "Repasse Taxa Adm. AAI"),OFFSET('Fund Guide'!$B$4,,,,COUNTA('Fund Guide'!$4:$4)),0)-1,COUNTA('Fund Guide'!$B:$B)-COUNTA('Fund Guide'!$B$1:$B$4)),MATCH($E32,OFFSET('Fund Guide'!$B$4,1,,COUNTA('Fund Guide'!$B:$B)-COUNTA('Fund Guide'!$B$1:$B$4)),0)),
IFERROR(OFFSET('RF &amp; RV Guide'!$E$8,2+MATCH($E32, OFFSET('RF &amp; RV Guide'!$E$8,3,,COUNTA('RF &amp; RV Guide'!$E:$E)-COUNTA('RF &amp; RV Guide'!$E$1:$E$8)), 0),-1+MATCH(I$7, OFFSET('RF &amp; RV Guide'!$E$8,,,,COUNTA('RF &amp; RV Guide'!$8:$8)-COUNTA('RF &amp; RV Guide'!$A$8:$E$8)),0)),IFERROR(IF(FIND("tulo",$E32), 0.25%), "-"))))</f>
        <v/>
      </c>
      <c r="J32" s="560" t="str">
        <f ca="1">IF($E32="", "", IFERROR(INDEX(OFFSET('Fund Guide'!$B$4,1,MATCH(J$7,OFFSET('Fund Guide'!$B$4,,,,COUNTA('Fund Guide'!$4:$4)),0)-1,COUNTA('Fund Guide'!$B:$B)-COUNTA('Fund Guide'!$B$1:$B$4)),MATCH($E32,OFFSET('Fund Guide'!$B$4,1,,COUNTA('Fund Guide'!$B:$B)-COUNTA('Fund Guide'!$B$1:$B$4)),0)),
IFERROR(OFFSET('RF &amp; RV Guide'!$E$8,2+MATCH($E32, OFFSET('RF &amp; RV Guide'!$E$8,3,,COUNTA('RF &amp; RV Guide'!$E:$E)-COUNTA('RF &amp; RV Guide'!$E$1:$E$8)), 0),-1+MATCH(J$7, OFFSET('RF &amp; RV Guide'!$E$8,,,,COUNTA('RF &amp; RV Guide'!$8:$8)-COUNTA('RF &amp; RV Guide'!$A$8:$E$8)),0)), "-")))</f>
        <v/>
      </c>
      <c r="K32" s="560" t="str">
        <f ca="1">IF($E32="", "", IFERROR(INDEX(OFFSET('Fund Guide'!$B$4,1,MATCH(K$7,OFFSET('Fund Guide'!$B$4,,,,COUNTA('Fund Guide'!$4:$4)),0)-1,COUNTA('Fund Guide'!$B:$B)-COUNTA('Fund Guide'!$B$1:$B$4)),MATCH($E32,OFFSET('Fund Guide'!$B$4,1,,COUNTA('Fund Guide'!$B:$B)-COUNTA('Fund Guide'!$B$1:$B$4)),0)),
IFERROR(OFFSET('RF &amp; RV Guide'!$E$8,2+MATCH($E32, OFFSET('RF &amp; RV Guide'!$E$8,3,,COUNTA('RF &amp; RV Guide'!$E:$E)-COUNTA('RF &amp; RV Guide'!$E$1:$E$8)), 0),-1+MATCH("Captação", OFFSET('RF &amp; RV Guide'!$E$8,,,,COUNTA('RF &amp; RV Guide'!$8:$8)-COUNTA('RF &amp; RV Guide'!$A$8:$E$8)),0)), "-")))</f>
        <v/>
      </c>
      <c r="M32" s="562" t="str">
        <f>IFERROR(IF(N32=0, "", N32*$M$3),0)</f>
        <v/>
      </c>
      <c r="N32" s="262"/>
      <c r="O32" s="582" t="str">
        <f>IFERROR(IF(N32=0, "", N32/N$69),0)</f>
        <v/>
      </c>
      <c r="Q32" s="564" t="str">
        <f ca="1">IF($E32="", "", IFERROR(INDEX(OFFSET('Fund Guide'!$B$4,1,MATCH(Q$7,OFFSET('Fund Guide'!$B$4,,,,COUNTA('Fund Guide'!11:11)),0)-1,COUNTA('Fund Guide'!$B:$B)-COUNTA('Fund Guide'!$B$1:$B$4)),MATCH($E32,OFFSET('Fund Guide'!$B$4,1,,COUNTA('Fund Guide'!$B:$B)-COUNTA('Fund Guide'!$B$1:$B$4)),0)),"-"))</f>
        <v/>
      </c>
      <c r="R32" s="565" t="str">
        <f ca="1">IF($E32="", "", IFERROR(INDEX(OFFSET('Fund Guide'!$B$4,1,MATCH(R$7,OFFSET('Fund Guide'!$B$4,,,,COUNTA('Fund Guide'!11:11)),0)-1,COUNTA('Fund Guide'!$B:$B)-COUNTA('Fund Guide'!$B$1:$B$4)),MATCH($E32,OFFSET('Fund Guide'!$B$4,1,,COUNTA('Fund Guide'!$B:$B)-COUNTA('Fund Guide'!$B$1:$B$4)),0)),"-"))</f>
        <v/>
      </c>
      <c r="S32" s="564" t="str">
        <f ca="1">IF($E32="", "", IFERROR(INDEX(OFFSET('Fund Guide'!$B$4,1,MATCH(S$7,OFFSET('Fund Guide'!$B$4,,,,COUNTA('Fund Guide'!11:11)),0)-1,COUNTA('Fund Guide'!$B:$B)-COUNTA('Fund Guide'!$B$1:$B$4)),MATCH($E32,OFFSET('Fund Guide'!$B$4,1,,COUNTA('Fund Guide'!$B:$B)-COUNTA('Fund Guide'!$B$1:$B$4)),0)),"-"))</f>
        <v/>
      </c>
      <c r="T32" s="565" t="str">
        <f ca="1">IF($E32="", "", IFERROR(INDEX(OFFSET('Fund Guide'!$B$4,1,MATCH(T$7,OFFSET('Fund Guide'!$B$4,,,,COUNTA('Fund Guide'!11:11)),0)-1,COUNTA('Fund Guide'!$B:$B)-COUNTA('Fund Guide'!$B$1:$B$4)),MATCH($E32,OFFSET('Fund Guide'!$B$4,1,,COUNTA('Fund Guide'!$B:$B)-COUNTA('Fund Guide'!$B$1:$B$4)),0)),"-"))</f>
        <v/>
      </c>
      <c r="U32" s="564" t="str">
        <f ca="1">IF($E32="", "", IFERROR(INDEX(OFFSET('Fund Guide'!$B$4,1,MATCH(U$7,OFFSET('Fund Guide'!$B$4,,,,COUNTA('Fund Guide'!11:11)),0)-1,COUNTA('Fund Guide'!$B:$B)-COUNTA('Fund Guide'!$B$1:$B$4)),MATCH($E32,OFFSET('Fund Guide'!$B$4,1,,COUNTA('Fund Guide'!$B:$B)-COUNTA('Fund Guide'!$B$1:$B$4)),0)),"-"))</f>
        <v/>
      </c>
      <c r="V32" s="565" t="str">
        <f ca="1">IF($E32="", "", IFERROR(INDEX(OFFSET('Fund Guide'!$B$4,1,MATCH(V$7,OFFSET('Fund Guide'!$B$4,,,,COUNTA('Fund Guide'!11:11)),0)-1,COUNTA('Fund Guide'!$B:$B)-COUNTA('Fund Guide'!$B$1:$B$4)),MATCH($E32,OFFSET('Fund Guide'!$B$4,1,,COUNTA('Fund Guide'!$B:$B)-COUNTA('Fund Guide'!$B$1:$B$4)),0)),"-"))</f>
        <v/>
      </c>
      <c r="W32" s="564" t="str">
        <f ca="1">IF($E32="", "", IFERROR(INDEX(OFFSET('Fund Guide'!$B$4,1,MATCH(W$7,OFFSET('Fund Guide'!$B$4,,,,COUNTA('Fund Guide'!11:11)),0)-1,COUNTA('Fund Guide'!$B:$B)-COUNTA('Fund Guide'!$B$1:$B$4)),MATCH($E32,OFFSET('Fund Guide'!$B$4,1,,COUNTA('Fund Guide'!$B:$B)-COUNTA('Fund Guide'!$B$1:$B$4)),0)),"-"))</f>
        <v/>
      </c>
      <c r="X32" s="565" t="str">
        <f ca="1">IF($E32="", "", IFERROR(INDEX(OFFSET('Fund Guide'!$B$4,1,MATCH(X$7,OFFSET('Fund Guide'!$B$4,,,,COUNTA('Fund Guide'!11:11)),0)-1,COUNTA('Fund Guide'!$B:$B)-COUNTA('Fund Guide'!$B$1:$B$4)),MATCH($E32,OFFSET('Fund Guide'!$B$4,1,,COUNTA('Fund Guide'!$B:$B)-COUNTA('Fund Guide'!$B$1:$B$4)),0)),"-"))</f>
        <v/>
      </c>
      <c r="Y32" s="566" t="str">
        <f ca="1">IF($E32="", "", IFERROR(INDEX(OFFSET('Fund Guide'!$B$4,1,MATCH(Y$7,OFFSET('Fund Guide'!$B$4,,,,COUNTA('Fund Guide'!11:11)),0)-1,COUNTA('Fund Guide'!$B:$B)-COUNTA('Fund Guide'!$B$1:$B$4)),MATCH($E32,OFFSET('Fund Guide'!$B$4,1,,COUNTA('Fund Guide'!$B:$B)-COUNTA('Fund Guide'!$B$1:$B$4)),0)),"-"))</f>
        <v/>
      </c>
      <c r="Z32" s="567" t="str">
        <f ca="1">IF($E32="", "", IFERROR(INDEX(OFFSET('Fund Guide'!$B$4,1,MATCH(Z$7,OFFSET('Fund Guide'!$B$4,,,,COUNTA('Fund Guide'!11:11)),0)-1,COUNTA('Fund Guide'!$B:$B)-COUNTA('Fund Guide'!$B$1:$B$4)),MATCH($E32,OFFSET('Fund Guide'!$B$4,1,,COUNTA('Fund Guide'!$B:$B)-COUNTA('Fund Guide'!$B$1:$B$4)),0)),"-"))</f>
        <v/>
      </c>
      <c r="AB32" s="263"/>
      <c r="AC32" s="263"/>
      <c r="AD32" s="262"/>
      <c r="AE32" s="605"/>
    </row>
    <row r="33" spans="2:33" s="574" customFormat="1" ht="4.5" customHeight="1">
      <c r="B33" s="570"/>
      <c r="C33" s="570"/>
      <c r="D33" s="570"/>
      <c r="E33" s="571"/>
      <c r="F33" s="583"/>
      <c r="G33" s="572"/>
      <c r="H33" s="572"/>
      <c r="I33" s="573"/>
      <c r="J33" s="573"/>
      <c r="K33" s="573"/>
      <c r="M33" s="575"/>
      <c r="Q33" s="573"/>
      <c r="S33" s="573"/>
      <c r="U33" s="573"/>
      <c r="W33" s="573"/>
      <c r="Y33" s="573"/>
      <c r="AB33" s="573"/>
    </row>
    <row r="34" spans="2:33" s="545" customFormat="1" ht="14.25" customHeight="1">
      <c r="B34" s="541"/>
      <c r="C34" s="541"/>
      <c r="D34" s="541" t="s">
        <v>19</v>
      </c>
      <c r="E34" s="577" t="s">
        <v>1732</v>
      </c>
      <c r="F34" s="578"/>
      <c r="G34" s="578"/>
      <c r="H34" s="578"/>
      <c r="I34" s="579"/>
      <c r="J34" s="579"/>
      <c r="K34" s="579"/>
      <c r="M34" s="580">
        <f>IFERROR(IF(N34=0, 0, N34*$M$3),0)</f>
        <v>1300000</v>
      </c>
      <c r="N34" s="717">
        <v>0.13</v>
      </c>
      <c r="O34" s="581">
        <f>IF(N34=0, 0, SUM(O35:O41)*N34)</f>
        <v>0.13</v>
      </c>
      <c r="Q34" s="579"/>
      <c r="R34" s="581"/>
      <c r="S34" s="579"/>
      <c r="T34" s="581"/>
      <c r="U34" s="579"/>
      <c r="V34" s="581"/>
      <c r="W34" s="579"/>
      <c r="X34" s="581"/>
      <c r="Y34" s="579"/>
      <c r="Z34" s="581"/>
      <c r="AB34" s="579"/>
      <c r="AC34" s="581"/>
      <c r="AD34" s="581"/>
    </row>
    <row r="35" spans="2:33" s="561" customFormat="1" ht="15" customHeight="1">
      <c r="B35" s="555"/>
      <c r="C35" s="555"/>
      <c r="D35" s="555"/>
      <c r="E35" s="421" t="s">
        <v>1932</v>
      </c>
      <c r="F35" s="556" t="str">
        <f ca="1">IF($E35="", "", IFERROR(INDEX(OFFSET('Fund Guide'!$B$4,1,MATCH(F$7,OFFSET('Fund Guide'!$B$4,,,,COUNTA('Fund Guide'!13:13)),0)-1,COUNTA('Fund Guide'!$B:$B)-COUNTA('Fund Guide'!$B$1:$B$4)),MATCH($E35,OFFSET('Fund Guide'!$B$4,1,,COUNTA('Fund Guide'!$B:$B)-COUNTA('Fund Guide'!$B$1:$B$4)),0)),"-"))</f>
        <v>-</v>
      </c>
      <c r="G35" s="557">
        <f ca="1">IF($E35="", "", IFERROR(INDEX(OFFSET('Fund Guide'!$B$4,1,MATCH(G$7,OFFSET('Fund Guide'!$B$4,,,,COUNTA('Fund Guide'!$4:$4)),0)-1,COUNTA('Fund Guide'!$B:$B)-COUNTA('Fund Guide'!$B$1:$B$4)),MATCH($E35,OFFSET('Fund Guide'!$B$4,1,,COUNTA('Fund Guide'!$B:$B)-COUNTA('Fund Guide'!$B$1:$B$4)),0)),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0),-1+MATCH(G$7, OFFSET('RF &amp; RV Guide'!$E$8,,,,COUNTA('RF &amp; RV Guide'!$8:$8)-COUNTA('RF &amp; RV Guide'!$A$8:$E$8)),0)),"-"))))))))</f>
        <v>1825</v>
      </c>
      <c r="H35" s="558" t="str">
        <f ca="1">IF($E35="", "", IFERROR(INDEX(OFFSET('Fund Guide'!$B$4,1,MATCH(H$7,OFFSET('Fund Guide'!$B$4,,,,COUNTA('Fund Guide'!28:28)),0)-1,COUNTA('Fund Guide'!$B:$B)-COUNTA('Fund Guide'!$B$1:$B$4)),MATCH($E35,OFFSET('Fund Guide'!$B$4,1,,COUNTA('Fund Guide'!$B:$B)-COUNTA('Fund Guide'!$B$1:$B$4)),0)),"BRL"))</f>
        <v>BRL</v>
      </c>
      <c r="I35" s="559">
        <f ca="1">IF($E35="", "", IFERROR(INDEX(OFFSET('Fund Guide'!$B$4,1,MATCH(IF($J$3="MFO", "Repasse Taxa Adm. Gestor", "Repasse Taxa Adm. AAI"),OFFSET('Fund Guide'!$B$4,,,,COUNTA('Fund Guide'!$4:$4)),0)-1,COUNTA('Fund Guide'!$B:$B)-COUNTA('Fund Guide'!$B$1:$B$4)),MATCH($E35,OFFSET('Fund Guide'!$B$4,1,,COUNTA('Fund Guide'!$B:$B)-COUNTA('Fund Guide'!$B$1:$B$4)),0)),
IFERROR(OFFSET('RF &amp; RV Guide'!$E$8,2+MATCH($E35, OFFSET('RF &amp; RV Guide'!$E$8,3,,COUNTA('RF &amp; RV Guide'!$E:$E)-COUNTA('RF &amp; RV Guide'!$E$1:$E$8)), 0),-1+MATCH(I$7, OFFSET('RF &amp; RV Guide'!$E$8,,,,COUNTA('RF &amp; RV Guide'!$8:$8)-COUNTA('RF &amp; RV Guide'!$A$8:$E$8)),0)),IFERROR(IF(FIND("tulo",$E35), 0.25%), "-"))))</f>
        <v>2.5000000000000001E-3</v>
      </c>
      <c r="J35" s="560" t="str">
        <f ca="1">IF($E35="", "", IFERROR(INDEX(OFFSET('Fund Guide'!$B$4,1,MATCH(J$7,OFFSET('Fund Guide'!$B$4,,,,COUNTA('Fund Guide'!$4:$4)),0)-1,COUNTA('Fund Guide'!$B:$B)-COUNTA('Fund Guide'!$B$1:$B$4)),MATCH($E35,OFFSET('Fund Guide'!$B$4,1,,COUNTA('Fund Guide'!$B:$B)-COUNTA('Fund Guide'!$B$1:$B$4)),0)),
IFERROR(OFFSET('RF &amp; RV Guide'!$E$8,2+MATCH($E35, OFFSET('RF &amp; RV Guide'!$E$8,3,,COUNTA('RF &amp; RV Guide'!$E:$E)-COUNTA('RF &amp; RV Guide'!$E$1:$E$8)), 0),-1+MATCH(J$7, OFFSET('RF &amp; RV Guide'!$E$8,,,,COUNTA('RF &amp; RV Guide'!$8:$8)-COUNTA('RF &amp; RV Guide'!$A$8:$E$8)),0)), "-")))</f>
        <v>-</v>
      </c>
      <c r="K35" s="560" t="str">
        <f ca="1">IF($E35="", "", IFERROR(INDEX(OFFSET('Fund Guide'!$B$4,1,MATCH(K$7,OFFSET('Fund Guide'!$B$4,,,,COUNTA('Fund Guide'!$4:$4)),0)-1,COUNTA('Fund Guide'!$B:$B)-COUNTA('Fund Guide'!$B$1:$B$4)),MATCH($E35,OFFSET('Fund Guide'!$B$4,1,,COUNTA('Fund Guide'!$B:$B)-COUNTA('Fund Guide'!$B$1:$B$4)),0)),
IFERROR(OFFSET('RF &amp; RV Guide'!$E$8,2+MATCH($E35, OFFSET('RF &amp; RV Guide'!$E$8,3,,COUNTA('RF &amp; RV Guide'!$E:$E)-COUNTA('RF &amp; RV Guide'!$E$1:$E$8)), 0),-1+MATCH("Captação", OFFSET('RF &amp; RV Guide'!$E$8,,,,COUNTA('RF &amp; RV Guide'!$8:$8)-COUNTA('RF &amp; RV Guide'!$A$8:$E$8)),0)), "-")))</f>
        <v>-</v>
      </c>
      <c r="M35" s="562">
        <f t="shared" ref="M35:M40" si="17">IFERROR(IF(N35=0, "", N35*$M$3),0)</f>
        <v>220000.00000000003</v>
      </c>
      <c r="N35" s="262">
        <v>2.2000000000000002E-2</v>
      </c>
      <c r="O35" s="582">
        <f t="shared" ref="O35:O40" si="18">IFERROR(IF(N35=0, "", N35/N$34),0)</f>
        <v>0.16923076923076924</v>
      </c>
      <c r="Q35" s="564" t="str">
        <f ca="1">IF($E35="", "", IFERROR(INDEX(OFFSET('Fund Guide'!$B$4,1,MATCH(Q$7,OFFSET('Fund Guide'!$B$4,,,,COUNTA('Fund Guide'!13:13)),0)-1,COUNTA('Fund Guide'!$B:$B)-COUNTA('Fund Guide'!$B$1:$B$4)),MATCH($E35,OFFSET('Fund Guide'!$B$4,1,,COUNTA('Fund Guide'!$B:$B)-COUNTA('Fund Guide'!$B$1:$B$4)),0)),"-"))</f>
        <v>-</v>
      </c>
      <c r="R35" s="565" t="str">
        <f ca="1">IF($E35="", "", IFERROR(INDEX(OFFSET('Fund Guide'!$B$4,1,MATCH(R$7,OFFSET('Fund Guide'!$B$4,,,,COUNTA('Fund Guide'!13:13)),0)-1,COUNTA('Fund Guide'!$B:$B)-COUNTA('Fund Guide'!$B$1:$B$4)),MATCH($E35,OFFSET('Fund Guide'!$B$4,1,,COUNTA('Fund Guide'!$B:$B)-COUNTA('Fund Guide'!$B$1:$B$4)),0)),"-"))</f>
        <v>-</v>
      </c>
      <c r="S35" s="564" t="str">
        <f ca="1">IF($E35="", "", IFERROR(INDEX(OFFSET('Fund Guide'!$B$4,1,MATCH(S$7,OFFSET('Fund Guide'!$B$4,,,,COUNTA('Fund Guide'!13:13)),0)-1,COUNTA('Fund Guide'!$B:$B)-COUNTA('Fund Guide'!$B$1:$B$4)),MATCH($E35,OFFSET('Fund Guide'!$B$4,1,,COUNTA('Fund Guide'!$B:$B)-COUNTA('Fund Guide'!$B$1:$B$4)),0)),"-"))</f>
        <v>-</v>
      </c>
      <c r="T35" s="565" t="str">
        <f ca="1">IF($E35="", "", IFERROR(INDEX(OFFSET('Fund Guide'!$B$4,1,MATCH(T$7,OFFSET('Fund Guide'!$B$4,,,,COUNTA('Fund Guide'!13:13)),0)-1,COUNTA('Fund Guide'!$B:$B)-COUNTA('Fund Guide'!$B$1:$B$4)),MATCH($E35,OFFSET('Fund Guide'!$B$4,1,,COUNTA('Fund Guide'!$B:$B)-COUNTA('Fund Guide'!$B$1:$B$4)),0)),"-"))</f>
        <v>-</v>
      </c>
      <c r="U35" s="564" t="str">
        <f ca="1">IF($E35="", "", IFERROR(INDEX(OFFSET('Fund Guide'!$B$4,1,MATCH(U$7,OFFSET('Fund Guide'!$B$4,,,,COUNTA('Fund Guide'!13:13)),0)-1,COUNTA('Fund Guide'!$B:$B)-COUNTA('Fund Guide'!$B$1:$B$4)),MATCH($E35,OFFSET('Fund Guide'!$B$4,1,,COUNTA('Fund Guide'!$B:$B)-COUNTA('Fund Guide'!$B$1:$B$4)),0)),"-"))</f>
        <v>-</v>
      </c>
      <c r="V35" s="565" t="str">
        <f ca="1">IF($E35="", "", IFERROR(INDEX(OFFSET('Fund Guide'!$B$4,1,MATCH(V$7,OFFSET('Fund Guide'!$B$4,,,,COUNTA('Fund Guide'!13:13)),0)-1,COUNTA('Fund Guide'!$B:$B)-COUNTA('Fund Guide'!$B$1:$B$4)),MATCH($E35,OFFSET('Fund Guide'!$B$4,1,,COUNTA('Fund Guide'!$B:$B)-COUNTA('Fund Guide'!$B$1:$B$4)),0)),"-"))</f>
        <v>-</v>
      </c>
      <c r="W35" s="564" t="str">
        <f ca="1">IF($E35="", "", IFERROR(INDEX(OFFSET('Fund Guide'!$B$4,1,MATCH(W$7,OFFSET('Fund Guide'!$B$4,,,,COUNTA('Fund Guide'!13:13)),0)-1,COUNTA('Fund Guide'!$B:$B)-COUNTA('Fund Guide'!$B$1:$B$4)),MATCH($E35,OFFSET('Fund Guide'!$B$4,1,,COUNTA('Fund Guide'!$B:$B)-COUNTA('Fund Guide'!$B$1:$B$4)),0)),"-"))</f>
        <v>-</v>
      </c>
      <c r="X35" s="565" t="str">
        <f ca="1">IF($E35="", "", IFERROR(INDEX(OFFSET('Fund Guide'!$B$4,1,MATCH(X$7,OFFSET('Fund Guide'!$B$4,,,,COUNTA('Fund Guide'!13:13)),0)-1,COUNTA('Fund Guide'!$B:$B)-COUNTA('Fund Guide'!$B$1:$B$4)),MATCH($E35,OFFSET('Fund Guide'!$B$4,1,,COUNTA('Fund Guide'!$B:$B)-COUNTA('Fund Guide'!$B$1:$B$4)),0)),"-"))</f>
        <v>-</v>
      </c>
      <c r="Y35" s="566" t="str">
        <f ca="1">IF($E35="", "", IFERROR(INDEX(OFFSET('Fund Guide'!$B$4,1,MATCH(Y$7,OFFSET('Fund Guide'!$B$4,,,,COUNTA('Fund Guide'!13:13)),0)-1,COUNTA('Fund Guide'!$B:$B)-COUNTA('Fund Guide'!$B$1:$B$4)),MATCH($E35,OFFSET('Fund Guide'!$B$4,1,,COUNTA('Fund Guide'!$B:$B)-COUNTA('Fund Guide'!$B$1:$B$4)),0)),"-"))</f>
        <v>-</v>
      </c>
      <c r="Z35" s="567" t="str">
        <f ca="1">IF($E35="", "", IFERROR(INDEX(OFFSET('Fund Guide'!$B$4,1,MATCH(Z$7,OFFSET('Fund Guide'!$B$4,,,,COUNTA('Fund Guide'!13:13)),0)-1,COUNTA('Fund Guide'!$B:$B)-COUNTA('Fund Guide'!$B$1:$B$4)),MATCH($E35,OFFSET('Fund Guide'!$B$4,1,,COUNTA('Fund Guide'!$B:$B)-COUNTA('Fund Guide'!$B$1:$B$4)),0)),"-"))</f>
        <v>-</v>
      </c>
      <c r="AB35" s="263"/>
      <c r="AC35" s="263"/>
      <c r="AD35" s="262"/>
      <c r="AG35" s="584"/>
    </row>
    <row r="36" spans="2:33" s="561" customFormat="1" ht="15" customHeight="1">
      <c r="B36" s="555"/>
      <c r="C36" s="555"/>
      <c r="D36" s="555"/>
      <c r="E36" s="421" t="s">
        <v>1843</v>
      </c>
      <c r="F36" s="556" t="str">
        <f ca="1">IF($E36="", "", IFERROR(INDEX(OFFSET('Fund Guide'!$B$4,1,MATCH(F$7,OFFSET('Fund Guide'!$B$4,,,,COUNTA('Fund Guide'!14:14)),0)-1,COUNTA('Fund Guide'!$B:$B)-COUNTA('Fund Guide'!$B$1:$B$4)),MATCH($E36,OFFSET('Fund Guide'!$B$4,1,,COUNTA('Fund Guide'!$B:$B)-COUNTA('Fund Guide'!$B$1:$B$4)),0)),"-"))</f>
        <v>-</v>
      </c>
      <c r="G36" s="557">
        <f ca="1">IF($E36="", "", IFERROR(INDEX(OFFSET('Fund Guide'!$B$4,1,MATCH(G$7,OFFSET('Fund Guide'!$B$4,,,,COUNTA('Fund Guide'!$4:$4)),0)-1,COUNTA('Fund Guide'!$B:$B)-COUNTA('Fund Guide'!$B$1:$B$4)),MATCH($E36,OFFSET('Fund Guide'!$B$4,1,,COUNTA('Fund Guide'!$B:$B)-COUNTA('Fund Guide'!$B$1:$B$4)),0)),
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
IFERROR(OFFSET('RF &amp; RV Guide'!$E$8,2+MATCH($E36, OFFSET('RF &amp; RV Guide'!$E$8,3,,COUNTA('RF &amp; RV Guide'!$E:$E)-COUNTA('RF &amp; RV Guide'!$E$1:$E$8)), 0),-1+MATCH(G$7, OFFSET('RF &amp; RV Guide'!$E$8,,,,COUNTA('RF &amp; RV Guide'!$8:$8)-COUNTA('RF &amp; RV Guide'!$A$8:$E$8)),0)),"-"))))))))</f>
        <v>1460</v>
      </c>
      <c r="H36" s="558" t="str">
        <f ca="1">IF($E36="", "", IFERROR(INDEX(OFFSET('Fund Guide'!$B$4,1,MATCH(H$7,OFFSET('Fund Guide'!$B$4,,,,COUNTA('Fund Guide'!29:29)),0)-1,COUNTA('Fund Guide'!$B:$B)-COUNTA('Fund Guide'!$B$1:$B$4)),MATCH($E36,OFFSET('Fund Guide'!$B$4,1,,COUNTA('Fund Guide'!$B:$B)-COUNTA('Fund Guide'!$B$1:$B$4)),0)),"BRL"))</f>
        <v>BRL</v>
      </c>
      <c r="I36" s="559">
        <f ca="1">IF($E36="", "", IFERROR(INDEX(OFFSET('Fund Guide'!$B$4,1,MATCH(IF($J$3="MFO", "Repasse Taxa Adm. Gestor", "Repasse Taxa Adm. AAI"),OFFSET('Fund Guide'!$B$4,,,,COUNTA('Fund Guide'!$4:$4)),0)-1,COUNTA('Fund Guide'!$B:$B)-COUNTA('Fund Guide'!$B$1:$B$4)),MATCH($E36,OFFSET('Fund Guide'!$B$4,1,,COUNTA('Fund Guide'!$B:$B)-COUNTA('Fund Guide'!$B$1:$B$4)),0)),
IFERROR(OFFSET('RF &amp; RV Guide'!$E$8,2+MATCH($E36, OFFSET('RF &amp; RV Guide'!$E$8,3,,COUNTA('RF &amp; RV Guide'!$E:$E)-COUNTA('RF &amp; RV Guide'!$E$1:$E$8)), 0),-1+MATCH(I$7, OFFSET('RF &amp; RV Guide'!$E$8,,,,COUNTA('RF &amp; RV Guide'!$8:$8)-COUNTA('RF &amp; RV Guide'!$A$8:$E$8)),0)),IFERROR(IF(FIND("tulo",$E36), 0.25%), "-"))))</f>
        <v>2.5000000000000001E-3</v>
      </c>
      <c r="J36" s="560" t="str">
        <f ca="1">IF($E36="", "", IFERROR(INDEX(OFFSET('Fund Guide'!$B$4,1,MATCH(J$7,OFFSET('Fund Guide'!$B$4,,,,COUNTA('Fund Guide'!$4:$4)),0)-1,COUNTA('Fund Guide'!$B:$B)-COUNTA('Fund Guide'!$B$1:$B$4)),MATCH($E36,OFFSET('Fund Guide'!$B$4,1,,COUNTA('Fund Guide'!$B:$B)-COUNTA('Fund Guide'!$B$1:$B$4)),0)),
IFERROR(OFFSET('RF &amp; RV Guide'!$E$8,2+MATCH($E36, OFFSET('RF &amp; RV Guide'!$E$8,3,,COUNTA('RF &amp; RV Guide'!$E:$E)-COUNTA('RF &amp; RV Guide'!$E$1:$E$8)), 0),-1+MATCH(J$7, OFFSET('RF &amp; RV Guide'!$E$8,,,,COUNTA('RF &amp; RV Guide'!$8:$8)-COUNTA('RF &amp; RV Guide'!$A$8:$E$8)),0)), "-")))</f>
        <v>-</v>
      </c>
      <c r="K36" s="560" t="str">
        <f ca="1">IF($E36="", "", IFERROR(INDEX(OFFSET('Fund Guide'!$B$4,1,MATCH(K$7,OFFSET('Fund Guide'!$B$4,,,,COUNTA('Fund Guide'!$4:$4)),0)-1,COUNTA('Fund Guide'!$B:$B)-COUNTA('Fund Guide'!$B$1:$B$4)),MATCH($E36,OFFSET('Fund Guide'!$B$4,1,,COUNTA('Fund Guide'!$B:$B)-COUNTA('Fund Guide'!$B$1:$B$4)),0)),
IFERROR(OFFSET('RF &amp; RV Guide'!$E$8,2+MATCH($E36, OFFSET('RF &amp; RV Guide'!$E$8,3,,COUNTA('RF &amp; RV Guide'!$E:$E)-COUNTA('RF &amp; RV Guide'!$E$1:$E$8)), 0),-1+MATCH("Captação", OFFSET('RF &amp; RV Guide'!$E$8,,,,COUNTA('RF &amp; RV Guide'!$8:$8)-COUNTA('RF &amp; RV Guide'!$A$8:$E$8)),0)), "-")))</f>
        <v>-</v>
      </c>
      <c r="M36" s="562">
        <f t="shared" si="17"/>
        <v>220000.00000000003</v>
      </c>
      <c r="N36" s="262">
        <v>2.2000000000000002E-2</v>
      </c>
      <c r="O36" s="582">
        <f t="shared" si="18"/>
        <v>0.16923076923076924</v>
      </c>
      <c r="Q36" s="564" t="str">
        <f ca="1">IF($E36="", "", IFERROR(INDEX(OFFSET('Fund Guide'!$B$4,1,MATCH(Q$7,OFFSET('Fund Guide'!$B$4,,,,COUNTA('Fund Guide'!14:14)),0)-1,COUNTA('Fund Guide'!$B:$B)-COUNTA('Fund Guide'!$B$1:$B$4)),MATCH($E36,OFFSET('Fund Guide'!$B$4,1,,COUNTA('Fund Guide'!$B:$B)-COUNTA('Fund Guide'!$B$1:$B$4)),0)),"-"))</f>
        <v>-</v>
      </c>
      <c r="R36" s="565" t="str">
        <f ca="1">IF($E36="", "", IFERROR(INDEX(OFFSET('Fund Guide'!$B$4,1,MATCH(R$7,OFFSET('Fund Guide'!$B$4,,,,COUNTA('Fund Guide'!14:14)),0)-1,COUNTA('Fund Guide'!$B:$B)-COUNTA('Fund Guide'!$B$1:$B$4)),MATCH($E36,OFFSET('Fund Guide'!$B$4,1,,COUNTA('Fund Guide'!$B:$B)-COUNTA('Fund Guide'!$B$1:$B$4)),0)),"-"))</f>
        <v>-</v>
      </c>
      <c r="S36" s="564" t="str">
        <f ca="1">IF($E36="", "", IFERROR(INDEX(OFFSET('Fund Guide'!$B$4,1,MATCH(S$7,OFFSET('Fund Guide'!$B$4,,,,COUNTA('Fund Guide'!14:14)),0)-1,COUNTA('Fund Guide'!$B:$B)-COUNTA('Fund Guide'!$B$1:$B$4)),MATCH($E36,OFFSET('Fund Guide'!$B$4,1,,COUNTA('Fund Guide'!$B:$B)-COUNTA('Fund Guide'!$B$1:$B$4)),0)),"-"))</f>
        <v>-</v>
      </c>
      <c r="T36" s="565" t="str">
        <f ca="1">IF($E36="", "", IFERROR(INDEX(OFFSET('Fund Guide'!$B$4,1,MATCH(T$7,OFFSET('Fund Guide'!$B$4,,,,COUNTA('Fund Guide'!14:14)),0)-1,COUNTA('Fund Guide'!$B:$B)-COUNTA('Fund Guide'!$B$1:$B$4)),MATCH($E36,OFFSET('Fund Guide'!$B$4,1,,COUNTA('Fund Guide'!$B:$B)-COUNTA('Fund Guide'!$B$1:$B$4)),0)),"-"))</f>
        <v>-</v>
      </c>
      <c r="U36" s="564" t="str">
        <f ca="1">IF($E36="", "", IFERROR(INDEX(OFFSET('Fund Guide'!$B$4,1,MATCH(U$7,OFFSET('Fund Guide'!$B$4,,,,COUNTA('Fund Guide'!14:14)),0)-1,COUNTA('Fund Guide'!$B:$B)-COUNTA('Fund Guide'!$B$1:$B$4)),MATCH($E36,OFFSET('Fund Guide'!$B$4,1,,COUNTA('Fund Guide'!$B:$B)-COUNTA('Fund Guide'!$B$1:$B$4)),0)),"-"))</f>
        <v>-</v>
      </c>
      <c r="V36" s="565" t="str">
        <f ca="1">IF($E36="", "", IFERROR(INDEX(OFFSET('Fund Guide'!$B$4,1,MATCH(V$7,OFFSET('Fund Guide'!$B$4,,,,COUNTA('Fund Guide'!14:14)),0)-1,COUNTA('Fund Guide'!$B:$B)-COUNTA('Fund Guide'!$B$1:$B$4)),MATCH($E36,OFFSET('Fund Guide'!$B$4,1,,COUNTA('Fund Guide'!$B:$B)-COUNTA('Fund Guide'!$B$1:$B$4)),0)),"-"))</f>
        <v>-</v>
      </c>
      <c r="W36" s="564" t="str">
        <f ca="1">IF($E36="", "", IFERROR(INDEX(OFFSET('Fund Guide'!$B$4,1,MATCH(W$7,OFFSET('Fund Guide'!$B$4,,,,COUNTA('Fund Guide'!14:14)),0)-1,COUNTA('Fund Guide'!$B:$B)-COUNTA('Fund Guide'!$B$1:$B$4)),MATCH($E36,OFFSET('Fund Guide'!$B$4,1,,COUNTA('Fund Guide'!$B:$B)-COUNTA('Fund Guide'!$B$1:$B$4)),0)),"-"))</f>
        <v>-</v>
      </c>
      <c r="X36" s="565" t="str">
        <f ca="1">IF($E36="", "", IFERROR(INDEX(OFFSET('Fund Guide'!$B$4,1,MATCH(X$7,OFFSET('Fund Guide'!$B$4,,,,COUNTA('Fund Guide'!14:14)),0)-1,COUNTA('Fund Guide'!$B:$B)-COUNTA('Fund Guide'!$B$1:$B$4)),MATCH($E36,OFFSET('Fund Guide'!$B$4,1,,COUNTA('Fund Guide'!$B:$B)-COUNTA('Fund Guide'!$B$1:$B$4)),0)),"-"))</f>
        <v>-</v>
      </c>
      <c r="Y36" s="566" t="str">
        <f ca="1">IF($E36="", "", IFERROR(INDEX(OFFSET('Fund Guide'!$B$4,1,MATCH(Y$7,OFFSET('Fund Guide'!$B$4,,,,COUNTA('Fund Guide'!14:14)),0)-1,COUNTA('Fund Guide'!$B:$B)-COUNTA('Fund Guide'!$B$1:$B$4)),MATCH($E36,OFFSET('Fund Guide'!$B$4,1,,COUNTA('Fund Guide'!$B:$B)-COUNTA('Fund Guide'!$B$1:$B$4)),0)),"-"))</f>
        <v>-</v>
      </c>
      <c r="Z36" s="567" t="str">
        <f ca="1">IF($E36="", "", IFERROR(INDEX(OFFSET('Fund Guide'!$B$4,1,MATCH(Z$7,OFFSET('Fund Guide'!$B$4,,,,COUNTA('Fund Guide'!14:14)),0)-1,COUNTA('Fund Guide'!$B:$B)-COUNTA('Fund Guide'!$B$1:$B$4)),MATCH($E36,OFFSET('Fund Guide'!$B$4,1,,COUNTA('Fund Guide'!$B:$B)-COUNTA('Fund Guide'!$B$1:$B$4)),0)),"-"))</f>
        <v>-</v>
      </c>
      <c r="AB36" s="263"/>
      <c r="AC36" s="263"/>
      <c r="AD36" s="262"/>
      <c r="AG36" s="584"/>
    </row>
    <row r="37" spans="2:33" s="561" customFormat="1" ht="15" customHeight="1">
      <c r="B37" s="555"/>
      <c r="C37" s="555"/>
      <c r="D37" s="555"/>
      <c r="E37" s="421" t="s">
        <v>1844</v>
      </c>
      <c r="F37" s="556" t="str">
        <f ca="1">IF($E37="", "", IFERROR(INDEX(OFFSET('Fund Guide'!$B$4,1,MATCH(F$7,OFFSET('Fund Guide'!$B$4,,,,COUNTA('Fund Guide'!15:15)),0)-1,COUNTA('Fund Guide'!$B:$B)-COUNTA('Fund Guide'!$B$1:$B$4)),MATCH($E37,OFFSET('Fund Guide'!$B$4,1,,COUNTA('Fund Guide'!$B:$B)-COUNTA('Fund Guide'!$B$1:$B$4)),0)),"-"))</f>
        <v>-</v>
      </c>
      <c r="G37" s="557">
        <f ca="1">IF($E37="", "", IFERROR(INDEX(OFFSET('Fund Guide'!$B$4,1,MATCH(G$7,OFFSET('Fund Guide'!$B$4,,,,COUNTA('Fund Guide'!$4:$4)),0)-1,COUNTA('Fund Guide'!$B:$B)-COUNTA('Fund Guide'!$B$1:$B$4)),MATCH($E37,OFFSET('Fund Guide'!$B$4,1,,COUNTA('Fund Guide'!$B:$B)-COUNTA('Fund Guide'!$B$1:$B$4)),0)),
IF(OR(LEFT($E37,3)="NTN",LEFT($E37,3)="LFT"),DATE(_xlfn.NUMBERVALUE(RIGHT(LEFT($E37, FIND(" (", $E37)-1), 4)),8,15)-TODAY(),IFERROR(IF(FIND("ano",$E37)&gt;1,FLOOR(_xlfn.NUMBERVALUE(RIGHT(LEFT($E37,FIND(" ano",$E37)-1),FIND(" ano",$E37)-1-(FIND(" - ",$E37)+2)))*365,1)),IFERROR(IF(FIND("meses",$E37)&gt;1,FLOOR(_xlfn.NUMBERVALUE(RIGHT(LEFT($E37,FIND(" meses",$E37)-1),FIND(" meses",$E37)-1-(FIND(" - ",$E37)+2))),1)*(365/12)),IFERROR(IF(FIND("mês",$E37)&gt;1,FLOOR(_xlfn.NUMBERVALUE(RIGHT(LEFT($E37,FIND(" mês",$E37)-1),FIND(" mês",$E37)-1-(FIND(" - ",$E37)+2))),1)*(365/12)),IFERROR(IF(FIND("Diária", $E37)&gt;0, 0),
IFERROR(OFFSET('RF &amp; RV Guide'!$E$8,2+MATCH($E37, OFFSET('RF &amp; RV Guide'!$E$8,3,,COUNTA('RF &amp; RV Guide'!$E:$E)-COUNTA('RF &amp; RV Guide'!$E$1:$E$8)), 0),-1+MATCH(G$7, OFFSET('RF &amp; RV Guide'!$E$8,,,,COUNTA('RF &amp; RV Guide'!$8:$8)-COUNTA('RF &amp; RV Guide'!$A$8:$E$8)),0)),"-"))))))))</f>
        <v>1825</v>
      </c>
      <c r="H37" s="558" t="str">
        <f ca="1">IF($E37="", "", IFERROR(INDEX(OFFSET('Fund Guide'!$B$4,1,MATCH(H$7,OFFSET('Fund Guide'!$B$4,,,,COUNTA('Fund Guide'!30:30)),0)-1,COUNTA('Fund Guide'!$B:$B)-COUNTA('Fund Guide'!$B$1:$B$4)),MATCH($E37,OFFSET('Fund Guide'!$B$4,1,,COUNTA('Fund Guide'!$B:$B)-COUNTA('Fund Guide'!$B$1:$B$4)),0)),"BRL"))</f>
        <v>BRL</v>
      </c>
      <c r="I37" s="559">
        <f ca="1">IF($E37="", "", IFERROR(INDEX(OFFSET('Fund Guide'!$B$4,1,MATCH(IF($J$3="MFO", "Repasse Taxa Adm. Gestor", "Repasse Taxa Adm. AAI"),OFFSET('Fund Guide'!$B$4,,,,COUNTA('Fund Guide'!$4:$4)),0)-1,COUNTA('Fund Guide'!$B:$B)-COUNTA('Fund Guide'!$B$1:$B$4)),MATCH($E37,OFFSET('Fund Guide'!$B$4,1,,COUNTA('Fund Guide'!$B:$B)-COUNTA('Fund Guide'!$B$1:$B$4)),0)),
IFERROR(OFFSET('RF &amp; RV Guide'!$E$8,2+MATCH($E37, OFFSET('RF &amp; RV Guide'!$E$8,3,,COUNTA('RF &amp; RV Guide'!$E:$E)-COUNTA('RF &amp; RV Guide'!$E$1:$E$8)), 0),-1+MATCH(I$7, OFFSET('RF &amp; RV Guide'!$E$8,,,,COUNTA('RF &amp; RV Guide'!$8:$8)-COUNTA('RF &amp; RV Guide'!$A$8:$E$8)),0)),IFERROR(IF(FIND("tulo",$E37), 0.25%), "-"))))</f>
        <v>2.5000000000000001E-3</v>
      </c>
      <c r="J37" s="560" t="str">
        <f ca="1">IF($E37="", "", IFERROR(INDEX(OFFSET('Fund Guide'!$B$4,1,MATCH(J$7,OFFSET('Fund Guide'!$B$4,,,,COUNTA('Fund Guide'!$4:$4)),0)-1,COUNTA('Fund Guide'!$B:$B)-COUNTA('Fund Guide'!$B$1:$B$4)),MATCH($E37,OFFSET('Fund Guide'!$B$4,1,,COUNTA('Fund Guide'!$B:$B)-COUNTA('Fund Guide'!$B$1:$B$4)),0)),
IFERROR(OFFSET('RF &amp; RV Guide'!$E$8,2+MATCH($E37, OFFSET('RF &amp; RV Guide'!$E$8,3,,COUNTA('RF &amp; RV Guide'!$E:$E)-COUNTA('RF &amp; RV Guide'!$E$1:$E$8)), 0),-1+MATCH(J$7, OFFSET('RF &amp; RV Guide'!$E$8,,,,COUNTA('RF &amp; RV Guide'!$8:$8)-COUNTA('RF &amp; RV Guide'!$A$8:$E$8)),0)), "-")))</f>
        <v>-</v>
      </c>
      <c r="K37" s="560" t="str">
        <f ca="1">IF($E37="", "", IFERROR(INDEX(OFFSET('Fund Guide'!$B$4,1,MATCH(K$7,OFFSET('Fund Guide'!$B$4,,,,COUNTA('Fund Guide'!$4:$4)),0)-1,COUNTA('Fund Guide'!$B:$B)-COUNTA('Fund Guide'!$B$1:$B$4)),MATCH($E37,OFFSET('Fund Guide'!$B$4,1,,COUNTA('Fund Guide'!$B:$B)-COUNTA('Fund Guide'!$B$1:$B$4)),0)),
IFERROR(OFFSET('RF &amp; RV Guide'!$E$8,2+MATCH($E37, OFFSET('RF &amp; RV Guide'!$E$8,3,,COUNTA('RF &amp; RV Guide'!$E:$E)-COUNTA('RF &amp; RV Guide'!$E$1:$E$8)), 0),-1+MATCH("Captação", OFFSET('RF &amp; RV Guide'!$E$8,,,,COUNTA('RF &amp; RV Guide'!$8:$8)-COUNTA('RF &amp; RV Guide'!$A$8:$E$8)),0)), "-")))</f>
        <v>-</v>
      </c>
      <c r="M37" s="562">
        <f t="shared" si="17"/>
        <v>220000.00000000003</v>
      </c>
      <c r="N37" s="262">
        <v>2.2000000000000002E-2</v>
      </c>
      <c r="O37" s="582">
        <f t="shared" si="18"/>
        <v>0.16923076923076924</v>
      </c>
      <c r="Q37" s="564" t="str">
        <f ca="1">IF($E37="", "", IFERROR(INDEX(OFFSET('Fund Guide'!$B$4,1,MATCH(Q$7,OFFSET('Fund Guide'!$B$4,,,,COUNTA('Fund Guide'!15:15)),0)-1,COUNTA('Fund Guide'!$B:$B)-COUNTA('Fund Guide'!$B$1:$B$4)),MATCH($E37,OFFSET('Fund Guide'!$B$4,1,,COUNTA('Fund Guide'!$B:$B)-COUNTA('Fund Guide'!$B$1:$B$4)),0)),"-"))</f>
        <v>-</v>
      </c>
      <c r="R37" s="565" t="str">
        <f ca="1">IF($E37="", "", IFERROR(INDEX(OFFSET('Fund Guide'!$B$4,1,MATCH(R$7,OFFSET('Fund Guide'!$B$4,,,,COUNTA('Fund Guide'!15:15)),0)-1,COUNTA('Fund Guide'!$B:$B)-COUNTA('Fund Guide'!$B$1:$B$4)),MATCH($E37,OFFSET('Fund Guide'!$B$4,1,,COUNTA('Fund Guide'!$B:$B)-COUNTA('Fund Guide'!$B$1:$B$4)),0)),"-"))</f>
        <v>-</v>
      </c>
      <c r="S37" s="564" t="str">
        <f ca="1">IF($E37="", "", IFERROR(INDEX(OFFSET('Fund Guide'!$B$4,1,MATCH(S$7,OFFSET('Fund Guide'!$B$4,,,,COUNTA('Fund Guide'!15:15)),0)-1,COUNTA('Fund Guide'!$B:$B)-COUNTA('Fund Guide'!$B$1:$B$4)),MATCH($E37,OFFSET('Fund Guide'!$B$4,1,,COUNTA('Fund Guide'!$B:$B)-COUNTA('Fund Guide'!$B$1:$B$4)),0)),"-"))</f>
        <v>-</v>
      </c>
      <c r="T37" s="565" t="str">
        <f ca="1">IF($E37="", "", IFERROR(INDEX(OFFSET('Fund Guide'!$B$4,1,MATCH(T$7,OFFSET('Fund Guide'!$B$4,,,,COUNTA('Fund Guide'!15:15)),0)-1,COUNTA('Fund Guide'!$B:$B)-COUNTA('Fund Guide'!$B$1:$B$4)),MATCH($E37,OFFSET('Fund Guide'!$B$4,1,,COUNTA('Fund Guide'!$B:$B)-COUNTA('Fund Guide'!$B$1:$B$4)),0)),"-"))</f>
        <v>-</v>
      </c>
      <c r="U37" s="564" t="str">
        <f ca="1">IF($E37="", "", IFERROR(INDEX(OFFSET('Fund Guide'!$B$4,1,MATCH(U$7,OFFSET('Fund Guide'!$B$4,,,,COUNTA('Fund Guide'!15:15)),0)-1,COUNTA('Fund Guide'!$B:$B)-COUNTA('Fund Guide'!$B$1:$B$4)),MATCH($E37,OFFSET('Fund Guide'!$B$4,1,,COUNTA('Fund Guide'!$B:$B)-COUNTA('Fund Guide'!$B$1:$B$4)),0)),"-"))</f>
        <v>-</v>
      </c>
      <c r="V37" s="565" t="str">
        <f ca="1">IF($E37="", "", IFERROR(INDEX(OFFSET('Fund Guide'!$B$4,1,MATCH(V$7,OFFSET('Fund Guide'!$B$4,,,,COUNTA('Fund Guide'!15:15)),0)-1,COUNTA('Fund Guide'!$B:$B)-COUNTA('Fund Guide'!$B$1:$B$4)),MATCH($E37,OFFSET('Fund Guide'!$B$4,1,,COUNTA('Fund Guide'!$B:$B)-COUNTA('Fund Guide'!$B$1:$B$4)),0)),"-"))</f>
        <v>-</v>
      </c>
      <c r="W37" s="564" t="str">
        <f ca="1">IF($E37="", "", IFERROR(INDEX(OFFSET('Fund Guide'!$B$4,1,MATCH(W$7,OFFSET('Fund Guide'!$B$4,,,,COUNTA('Fund Guide'!15:15)),0)-1,COUNTA('Fund Guide'!$B:$B)-COUNTA('Fund Guide'!$B$1:$B$4)),MATCH($E37,OFFSET('Fund Guide'!$B$4,1,,COUNTA('Fund Guide'!$B:$B)-COUNTA('Fund Guide'!$B$1:$B$4)),0)),"-"))</f>
        <v>-</v>
      </c>
      <c r="X37" s="565" t="str">
        <f ca="1">IF($E37="", "", IFERROR(INDEX(OFFSET('Fund Guide'!$B$4,1,MATCH(X$7,OFFSET('Fund Guide'!$B$4,,,,COUNTA('Fund Guide'!15:15)),0)-1,COUNTA('Fund Guide'!$B:$B)-COUNTA('Fund Guide'!$B$1:$B$4)),MATCH($E37,OFFSET('Fund Guide'!$B$4,1,,COUNTA('Fund Guide'!$B:$B)-COUNTA('Fund Guide'!$B$1:$B$4)),0)),"-"))</f>
        <v>-</v>
      </c>
      <c r="Y37" s="566" t="str">
        <f ca="1">IF($E37="", "", IFERROR(INDEX(OFFSET('Fund Guide'!$B$4,1,MATCH(Y$7,OFFSET('Fund Guide'!$B$4,,,,COUNTA('Fund Guide'!15:15)),0)-1,COUNTA('Fund Guide'!$B:$B)-COUNTA('Fund Guide'!$B$1:$B$4)),MATCH($E37,OFFSET('Fund Guide'!$B$4,1,,COUNTA('Fund Guide'!$B:$B)-COUNTA('Fund Guide'!$B$1:$B$4)),0)),"-"))</f>
        <v>-</v>
      </c>
      <c r="Z37" s="567" t="str">
        <f ca="1">IF($E37="", "", IFERROR(INDEX(OFFSET('Fund Guide'!$B$4,1,MATCH(Z$7,OFFSET('Fund Guide'!$B$4,,,,COUNTA('Fund Guide'!15:15)),0)-1,COUNTA('Fund Guide'!$B:$B)-COUNTA('Fund Guide'!$B$1:$B$4)),MATCH($E37,OFFSET('Fund Guide'!$B$4,1,,COUNTA('Fund Guide'!$B:$B)-COUNTA('Fund Guide'!$B$1:$B$4)),0)),"-"))</f>
        <v>-</v>
      </c>
      <c r="AB37" s="263"/>
      <c r="AC37" s="263"/>
      <c r="AD37" s="262"/>
      <c r="AG37" s="584"/>
    </row>
    <row r="38" spans="2:33" s="561" customFormat="1" ht="15" customHeight="1">
      <c r="B38" s="555"/>
      <c r="C38" s="555"/>
      <c r="D38" s="555"/>
      <c r="E38" s="421" t="s">
        <v>1845</v>
      </c>
      <c r="F38" s="556" t="str">
        <f ca="1">IF($E38="", "", IFERROR(INDEX(OFFSET('Fund Guide'!$B$4,1,MATCH(F$7,OFFSET('Fund Guide'!$B$4,,,,COUNTA('Fund Guide'!16:16)),0)-1,COUNTA('Fund Guide'!$B:$B)-COUNTA('Fund Guide'!$B$1:$B$4)),MATCH($E38,OFFSET('Fund Guide'!$B$4,1,,COUNTA('Fund Guide'!$B:$B)-COUNTA('Fund Guide'!$B$1:$B$4)),0)),"-"))</f>
        <v>-</v>
      </c>
      <c r="G38" s="557">
        <f ca="1">IF($E38="", "", IFERROR(INDEX(OFFSET('Fund Guide'!$B$4,1,MATCH(G$7,OFFSET('Fund Guide'!$B$4,,,,COUNTA('Fund Guide'!$4:$4)),0)-1,COUNTA('Fund Guide'!$B:$B)-COUNTA('Fund Guide'!$B$1:$B$4)),MATCH($E38,OFFSET('Fund Guide'!$B$4,1,,COUNTA('Fund Guide'!$B:$B)-COUNTA('Fund Guide'!$B$1:$B$4)),0)),
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0),-1+MATCH(G$7, OFFSET('RF &amp; RV Guide'!$E$8,,,,COUNTA('RF &amp; RV Guide'!$8:$8)-COUNTA('RF &amp; RV Guide'!$A$8:$E$8)),0)),"-"))))))))</f>
        <v>2190</v>
      </c>
      <c r="H38" s="558" t="str">
        <f ca="1">IF($E38="", "", IFERROR(INDEX(OFFSET('Fund Guide'!$B$4,1,MATCH(H$7,OFFSET('Fund Guide'!$B$4,,,,COUNTA('Fund Guide'!31:31)),0)-1,COUNTA('Fund Guide'!$B:$B)-COUNTA('Fund Guide'!$B$1:$B$4)),MATCH($E38,OFFSET('Fund Guide'!$B$4,1,,COUNTA('Fund Guide'!$B:$B)-COUNTA('Fund Guide'!$B$1:$B$4)),0)),"BRL"))</f>
        <v>BRL</v>
      </c>
      <c r="I38" s="559">
        <f ca="1">IF($E38="", "", IFERROR(INDEX(OFFSET('Fund Guide'!$B$4,1,MATCH(IF($J$3="MFO", "Repasse Taxa Adm. Gestor", "Repasse Taxa Adm. AAI"),OFFSET('Fund Guide'!$B$4,,,,COUNTA('Fund Guide'!$4:$4)),0)-1,COUNTA('Fund Guide'!$B:$B)-COUNTA('Fund Guide'!$B$1:$B$4)),MATCH($E38,OFFSET('Fund Guide'!$B$4,1,,COUNTA('Fund Guide'!$B:$B)-COUNTA('Fund Guide'!$B$1:$B$4)),0)),
IFERROR(OFFSET('RF &amp; RV Guide'!$E$8,2+MATCH($E38, OFFSET('RF &amp; RV Guide'!$E$8,3,,COUNTA('RF &amp; RV Guide'!$E:$E)-COUNTA('RF &amp; RV Guide'!$E$1:$E$8)), 0),-1+MATCH(I$7, OFFSET('RF &amp; RV Guide'!$E$8,,,,COUNTA('RF &amp; RV Guide'!$8:$8)-COUNTA('RF &amp; RV Guide'!$A$8:$E$8)),0)),IFERROR(IF(FIND("tulo",$E38), 0.25%), "-"))))</f>
        <v>2.5000000000000001E-3</v>
      </c>
      <c r="J38" s="560" t="str">
        <f ca="1">IF($E38="", "", IFERROR(INDEX(OFFSET('Fund Guide'!$B$4,1,MATCH(J$7,OFFSET('Fund Guide'!$B$4,,,,COUNTA('Fund Guide'!$4:$4)),0)-1,COUNTA('Fund Guide'!$B:$B)-COUNTA('Fund Guide'!$B$1:$B$4)),MATCH($E38,OFFSET('Fund Guide'!$B$4,1,,COUNTA('Fund Guide'!$B:$B)-COUNTA('Fund Guide'!$B$1:$B$4)),0)),
IFERROR(OFFSET('RF &amp; RV Guide'!$E$8,2+MATCH($E38, OFFSET('RF &amp; RV Guide'!$E$8,3,,COUNTA('RF &amp; RV Guide'!$E:$E)-COUNTA('RF &amp; RV Guide'!$E$1:$E$8)), 0),-1+MATCH(J$7, OFFSET('RF &amp; RV Guide'!$E$8,,,,COUNTA('RF &amp; RV Guide'!$8:$8)-COUNTA('RF &amp; RV Guide'!$A$8:$E$8)),0)), "-")))</f>
        <v>-</v>
      </c>
      <c r="K38" s="560" t="str">
        <f ca="1">IF($E38="", "", IFERROR(INDEX(OFFSET('Fund Guide'!$B$4,1,MATCH(K$7,OFFSET('Fund Guide'!$B$4,,,,COUNTA('Fund Guide'!$4:$4)),0)-1,COUNTA('Fund Guide'!$B:$B)-COUNTA('Fund Guide'!$B$1:$B$4)),MATCH($E38,OFFSET('Fund Guide'!$B$4,1,,COUNTA('Fund Guide'!$B:$B)-COUNTA('Fund Guide'!$B$1:$B$4)),0)),
IFERROR(OFFSET('RF &amp; RV Guide'!$E$8,2+MATCH($E38, OFFSET('RF &amp; RV Guide'!$E$8,3,,COUNTA('RF &amp; RV Guide'!$E:$E)-COUNTA('RF &amp; RV Guide'!$E$1:$E$8)), 0),-1+MATCH("Captação", OFFSET('RF &amp; RV Guide'!$E$8,,,,COUNTA('RF &amp; RV Guide'!$8:$8)-COUNTA('RF &amp; RV Guide'!$A$8:$E$8)),0)), "-")))</f>
        <v>-</v>
      </c>
      <c r="M38" s="562">
        <f t="shared" si="17"/>
        <v>220000.00000000003</v>
      </c>
      <c r="N38" s="262">
        <v>2.2000000000000002E-2</v>
      </c>
      <c r="O38" s="582">
        <f t="shared" si="18"/>
        <v>0.16923076923076924</v>
      </c>
      <c r="Q38" s="564" t="str">
        <f ca="1">IF($E38="", "", IFERROR(INDEX(OFFSET('Fund Guide'!$B$4,1,MATCH(Q$7,OFFSET('Fund Guide'!$B$4,,,,COUNTA('Fund Guide'!16:16)),0)-1,COUNTA('Fund Guide'!$B:$B)-COUNTA('Fund Guide'!$B$1:$B$4)),MATCH($E38,OFFSET('Fund Guide'!$B$4,1,,COUNTA('Fund Guide'!$B:$B)-COUNTA('Fund Guide'!$B$1:$B$4)),0)),"-"))</f>
        <v>-</v>
      </c>
      <c r="R38" s="565" t="str">
        <f ca="1">IF($E38="", "", IFERROR(INDEX(OFFSET('Fund Guide'!$B$4,1,MATCH(R$7,OFFSET('Fund Guide'!$B$4,,,,COUNTA('Fund Guide'!16:16)),0)-1,COUNTA('Fund Guide'!$B:$B)-COUNTA('Fund Guide'!$B$1:$B$4)),MATCH($E38,OFFSET('Fund Guide'!$B$4,1,,COUNTA('Fund Guide'!$B:$B)-COUNTA('Fund Guide'!$B$1:$B$4)),0)),"-"))</f>
        <v>-</v>
      </c>
      <c r="S38" s="564" t="str">
        <f ca="1">IF($E38="", "", IFERROR(INDEX(OFFSET('Fund Guide'!$B$4,1,MATCH(S$7,OFFSET('Fund Guide'!$B$4,,,,COUNTA('Fund Guide'!16:16)),0)-1,COUNTA('Fund Guide'!$B:$B)-COUNTA('Fund Guide'!$B$1:$B$4)),MATCH($E38,OFFSET('Fund Guide'!$B$4,1,,COUNTA('Fund Guide'!$B:$B)-COUNTA('Fund Guide'!$B$1:$B$4)),0)),"-"))</f>
        <v>-</v>
      </c>
      <c r="T38" s="565" t="str">
        <f ca="1">IF($E38="", "", IFERROR(INDEX(OFFSET('Fund Guide'!$B$4,1,MATCH(T$7,OFFSET('Fund Guide'!$B$4,,,,COUNTA('Fund Guide'!16:16)),0)-1,COUNTA('Fund Guide'!$B:$B)-COUNTA('Fund Guide'!$B$1:$B$4)),MATCH($E38,OFFSET('Fund Guide'!$B$4,1,,COUNTA('Fund Guide'!$B:$B)-COUNTA('Fund Guide'!$B$1:$B$4)),0)),"-"))</f>
        <v>-</v>
      </c>
      <c r="U38" s="564" t="str">
        <f ca="1">IF($E38="", "", IFERROR(INDEX(OFFSET('Fund Guide'!$B$4,1,MATCH(U$7,OFFSET('Fund Guide'!$B$4,,,,COUNTA('Fund Guide'!16:16)),0)-1,COUNTA('Fund Guide'!$B:$B)-COUNTA('Fund Guide'!$B$1:$B$4)),MATCH($E38,OFFSET('Fund Guide'!$B$4,1,,COUNTA('Fund Guide'!$B:$B)-COUNTA('Fund Guide'!$B$1:$B$4)),0)),"-"))</f>
        <v>-</v>
      </c>
      <c r="V38" s="565" t="str">
        <f ca="1">IF($E38="", "", IFERROR(INDEX(OFFSET('Fund Guide'!$B$4,1,MATCH(V$7,OFFSET('Fund Guide'!$B$4,,,,COUNTA('Fund Guide'!16:16)),0)-1,COUNTA('Fund Guide'!$B:$B)-COUNTA('Fund Guide'!$B$1:$B$4)),MATCH($E38,OFFSET('Fund Guide'!$B$4,1,,COUNTA('Fund Guide'!$B:$B)-COUNTA('Fund Guide'!$B$1:$B$4)),0)),"-"))</f>
        <v>-</v>
      </c>
      <c r="W38" s="564" t="str">
        <f ca="1">IF($E38="", "", IFERROR(INDEX(OFFSET('Fund Guide'!$B$4,1,MATCH(W$7,OFFSET('Fund Guide'!$B$4,,,,COUNTA('Fund Guide'!16:16)),0)-1,COUNTA('Fund Guide'!$B:$B)-COUNTA('Fund Guide'!$B$1:$B$4)),MATCH($E38,OFFSET('Fund Guide'!$B$4,1,,COUNTA('Fund Guide'!$B:$B)-COUNTA('Fund Guide'!$B$1:$B$4)),0)),"-"))</f>
        <v>-</v>
      </c>
      <c r="X38" s="565" t="str">
        <f ca="1">IF($E38="", "", IFERROR(INDEX(OFFSET('Fund Guide'!$B$4,1,MATCH(X$7,OFFSET('Fund Guide'!$B$4,,,,COUNTA('Fund Guide'!16:16)),0)-1,COUNTA('Fund Guide'!$B:$B)-COUNTA('Fund Guide'!$B$1:$B$4)),MATCH($E38,OFFSET('Fund Guide'!$B$4,1,,COUNTA('Fund Guide'!$B:$B)-COUNTA('Fund Guide'!$B$1:$B$4)),0)),"-"))</f>
        <v>-</v>
      </c>
      <c r="Y38" s="566" t="str">
        <f ca="1">IF($E38="", "", IFERROR(INDEX(OFFSET('Fund Guide'!$B$4,1,MATCH(Y$7,OFFSET('Fund Guide'!$B$4,,,,COUNTA('Fund Guide'!16:16)),0)-1,COUNTA('Fund Guide'!$B:$B)-COUNTA('Fund Guide'!$B$1:$B$4)),MATCH($E38,OFFSET('Fund Guide'!$B$4,1,,COUNTA('Fund Guide'!$B:$B)-COUNTA('Fund Guide'!$B$1:$B$4)),0)),"-"))</f>
        <v>-</v>
      </c>
      <c r="Z38" s="567" t="str">
        <f ca="1">IF($E38="", "", IFERROR(INDEX(OFFSET('Fund Guide'!$B$4,1,MATCH(Z$7,OFFSET('Fund Guide'!$B$4,,,,COUNTA('Fund Guide'!16:16)),0)-1,COUNTA('Fund Guide'!$B:$B)-COUNTA('Fund Guide'!$B$1:$B$4)),MATCH($E38,OFFSET('Fund Guide'!$B$4,1,,COUNTA('Fund Guide'!$B:$B)-COUNTA('Fund Guide'!$B$1:$B$4)),0)),"-"))</f>
        <v>-</v>
      </c>
      <c r="AB38" s="263"/>
      <c r="AC38" s="263"/>
      <c r="AD38" s="262"/>
      <c r="AG38" s="584"/>
    </row>
    <row r="39" spans="2:33" s="561" customFormat="1" ht="15" customHeight="1">
      <c r="B39" s="555"/>
      <c r="C39" s="555"/>
      <c r="D39" s="555"/>
      <c r="E39" s="421" t="s">
        <v>1834</v>
      </c>
      <c r="F39" s="556" t="str">
        <f ca="1">IF($E39="", "", IFERROR(INDEX(OFFSET('Fund Guide'!$B$4,1,MATCH(F$7,OFFSET('Fund Guide'!$B$4,,,,COUNTA('Fund Guide'!17:17)),0)-1,COUNTA('Fund Guide'!$B:$B)-COUNTA('Fund Guide'!$B$1:$B$4)),MATCH($E39,OFFSET('Fund Guide'!$B$4,1,,COUNTA('Fund Guide'!$B:$B)-COUNTA('Fund Guide'!$B$1:$B$4)),0)),"-"))</f>
        <v>-</v>
      </c>
      <c r="G39" s="557">
        <f ca="1">IF($E39="", "", IFERROR(INDEX(OFFSET('Fund Guide'!$B$4,1,MATCH(G$7,OFFSET('Fund Guide'!$B$4,,,,COUNTA('Fund Guide'!$4:$4)),0)-1,COUNTA('Fund Guide'!$B:$B)-COUNTA('Fund Guide'!$B$1:$B$4)),MATCH($E39,OFFSET('Fund Guide'!$B$4,1,,COUNTA('Fund Guide'!$B:$B)-COUNTA('Fund Guide'!$B$1:$B$4)),0)),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IFERROR(OFFSET('RF &amp; RV Guide'!$E$8,2+MATCH($E39, OFFSET('RF &amp; RV Guide'!$E$8,3,,COUNTA('RF &amp; RV Guide'!$E:$E)-COUNTA('RF &amp; RV Guide'!$E$1:$E$8)), 0),-1+MATCH(G$7, OFFSET('RF &amp; RV Guide'!$E$8,,,,COUNTA('RF &amp; RV Guide'!$8:$8)-COUNTA('RF &amp; RV Guide'!$A$8:$E$8)),0)),"-"))))))))</f>
        <v>2</v>
      </c>
      <c r="H39" s="558" t="str">
        <f ca="1">IF($E39="", "", IFERROR(INDEX(OFFSET('Fund Guide'!$B$4,1,MATCH(H$7,OFFSET('Fund Guide'!$B$4,,,,COUNTA('Fund Guide'!32:32)),0)-1,COUNTA('Fund Guide'!$B:$B)-COUNTA('Fund Guide'!$B$1:$B$4)),MATCH($E39,OFFSET('Fund Guide'!$B$4,1,,COUNTA('Fund Guide'!$B:$B)-COUNTA('Fund Guide'!$B$1:$B$4)),0)),"BRL"))</f>
        <v>BRL</v>
      </c>
      <c r="I39" s="559" t="str">
        <f ca="1">IF($E39="", "", IFERROR(INDEX(OFFSET('Fund Guide'!$B$4,1,MATCH(IF($J$3="MFO", "Repasse Taxa Adm. Gestor", "Repasse Taxa Adm. AAI"),OFFSET('Fund Guide'!$B$4,,,,COUNTA('Fund Guide'!$4:$4)),0)-1,COUNTA('Fund Guide'!$B:$B)-COUNTA('Fund Guide'!$B$1:$B$4)),MATCH($E39,OFFSET('Fund Guide'!$B$4,1,,COUNTA('Fund Guide'!$B:$B)-COUNTA('Fund Guide'!$B$1:$B$4)),0)),
IFERROR(OFFSET('RF &amp; RV Guide'!$E$8,2+MATCH($E39, OFFSET('RF &amp; RV Guide'!$E$8,3,,COUNTA('RF &amp; RV Guide'!$E:$E)-COUNTA('RF &amp; RV Guide'!$E$1:$E$8)), 0),-1+MATCH(I$7, OFFSET('RF &amp; RV Guide'!$E$8,,,,COUNTA('RF &amp; RV Guide'!$8:$8)-COUNTA('RF &amp; RV Guide'!$A$8:$E$8)),0)),IFERROR(IF(FIND("tulo",$E39), 0.25%), "-"))))</f>
        <v>-</v>
      </c>
      <c r="J39" s="560" t="str">
        <f ca="1">IF($E39="", "", IFERROR(INDEX(OFFSET('Fund Guide'!$B$4,1,MATCH(J$7,OFFSET('Fund Guide'!$B$4,,,,COUNTA('Fund Guide'!$4:$4)),0)-1,COUNTA('Fund Guide'!$B:$B)-COUNTA('Fund Guide'!$B$1:$B$4)),MATCH($E39,OFFSET('Fund Guide'!$B$4,1,,COUNTA('Fund Guide'!$B:$B)-COUNTA('Fund Guide'!$B$1:$B$4)),0)),
IFERROR(OFFSET('RF &amp; RV Guide'!$E$8,2+MATCH($E39, OFFSET('RF &amp; RV Guide'!$E$8,3,,COUNTA('RF &amp; RV Guide'!$E:$E)-COUNTA('RF &amp; RV Guide'!$E$1:$E$8)), 0),-1+MATCH(J$7, OFFSET('RF &amp; RV Guide'!$E$8,,,,COUNTA('RF &amp; RV Guide'!$8:$8)-COUNTA('RF &amp; RV Guide'!$A$8:$E$8)),0)), "-")))</f>
        <v>-</v>
      </c>
      <c r="K39" s="560" t="str">
        <f ca="1">IF($E39="", "", IFERROR(INDEX(OFFSET('Fund Guide'!$B$4,1,MATCH(K$7,OFFSET('Fund Guide'!$B$4,,,,COUNTA('Fund Guide'!$4:$4)),0)-1,COUNTA('Fund Guide'!$B:$B)-COUNTA('Fund Guide'!$B$1:$B$4)),MATCH($E39,OFFSET('Fund Guide'!$B$4,1,,COUNTA('Fund Guide'!$B:$B)-COUNTA('Fund Guide'!$B$1:$B$4)),0)),
IFERROR(OFFSET('RF &amp; RV Guide'!$E$8,2+MATCH($E39, OFFSET('RF &amp; RV Guide'!$E$8,3,,COUNTA('RF &amp; RV Guide'!$E:$E)-COUNTA('RF &amp; RV Guide'!$E$1:$E$8)), 0),-1+MATCH("Captação", OFFSET('RF &amp; RV Guide'!$E$8,,,,COUNTA('RF &amp; RV Guide'!$8:$8)-COUNTA('RF &amp; RV Guide'!$A$8:$E$8)),0)), "-")))</f>
        <v>Sim</v>
      </c>
      <c r="M39" s="562">
        <f t="shared" si="17"/>
        <v>300000</v>
      </c>
      <c r="N39" s="262">
        <v>0.03</v>
      </c>
      <c r="O39" s="582">
        <f t="shared" si="18"/>
        <v>0.23076923076923075</v>
      </c>
      <c r="Q39" s="564" t="str">
        <f ca="1">IF($E39="", "", IFERROR(INDEX(OFFSET('Fund Guide'!$B$4,1,MATCH(Q$7,OFFSET('Fund Guide'!$B$4,,,,COUNTA('Fund Guide'!17:17)),0)-1,COUNTA('Fund Guide'!$B:$B)-COUNTA('Fund Guide'!$B$1:$B$4)),MATCH($E39,OFFSET('Fund Guide'!$B$4,1,,COUNTA('Fund Guide'!$B:$B)-COUNTA('Fund Guide'!$B$1:$B$4)),0)),"-"))</f>
        <v>-</v>
      </c>
      <c r="R39" s="565" t="str">
        <f ca="1">IF($E39="", "", IFERROR(INDEX(OFFSET('Fund Guide'!$B$4,1,MATCH(R$7,OFFSET('Fund Guide'!$B$4,,,,COUNTA('Fund Guide'!17:17)),0)-1,COUNTA('Fund Guide'!$B:$B)-COUNTA('Fund Guide'!$B$1:$B$4)),MATCH($E39,OFFSET('Fund Guide'!$B$4,1,,COUNTA('Fund Guide'!$B:$B)-COUNTA('Fund Guide'!$B$1:$B$4)),0)),"-"))</f>
        <v>-</v>
      </c>
      <c r="S39" s="564" t="str">
        <f ca="1">IF($E39="", "", IFERROR(INDEX(OFFSET('Fund Guide'!$B$4,1,MATCH(S$7,OFFSET('Fund Guide'!$B$4,,,,COUNTA('Fund Guide'!17:17)),0)-1,COUNTA('Fund Guide'!$B:$B)-COUNTA('Fund Guide'!$B$1:$B$4)),MATCH($E39,OFFSET('Fund Guide'!$B$4,1,,COUNTA('Fund Guide'!$B:$B)-COUNTA('Fund Guide'!$B$1:$B$4)),0)),"-"))</f>
        <v>-</v>
      </c>
      <c r="T39" s="565" t="str">
        <f ca="1">IF($E39="", "", IFERROR(INDEX(OFFSET('Fund Guide'!$B$4,1,MATCH(T$7,OFFSET('Fund Guide'!$B$4,,,,COUNTA('Fund Guide'!17:17)),0)-1,COUNTA('Fund Guide'!$B:$B)-COUNTA('Fund Guide'!$B$1:$B$4)),MATCH($E39,OFFSET('Fund Guide'!$B$4,1,,COUNTA('Fund Guide'!$B:$B)-COUNTA('Fund Guide'!$B$1:$B$4)),0)),"-"))</f>
        <v>-</v>
      </c>
      <c r="U39" s="564" t="str">
        <f ca="1">IF($E39="", "", IFERROR(INDEX(OFFSET('Fund Guide'!$B$4,1,MATCH(U$7,OFFSET('Fund Guide'!$B$4,,,,COUNTA('Fund Guide'!17:17)),0)-1,COUNTA('Fund Guide'!$B:$B)-COUNTA('Fund Guide'!$B$1:$B$4)),MATCH($E39,OFFSET('Fund Guide'!$B$4,1,,COUNTA('Fund Guide'!$B:$B)-COUNTA('Fund Guide'!$B$1:$B$4)),0)),"-"))</f>
        <v>-</v>
      </c>
      <c r="V39" s="565" t="str">
        <f ca="1">IF($E39="", "", IFERROR(INDEX(OFFSET('Fund Guide'!$B$4,1,MATCH(V$7,OFFSET('Fund Guide'!$B$4,,,,COUNTA('Fund Guide'!17:17)),0)-1,COUNTA('Fund Guide'!$B:$B)-COUNTA('Fund Guide'!$B$1:$B$4)),MATCH($E39,OFFSET('Fund Guide'!$B$4,1,,COUNTA('Fund Guide'!$B:$B)-COUNTA('Fund Guide'!$B$1:$B$4)),0)),"-"))</f>
        <v>-</v>
      </c>
      <c r="W39" s="564" t="str">
        <f ca="1">IF($E39="", "", IFERROR(INDEX(OFFSET('Fund Guide'!$B$4,1,MATCH(W$7,OFFSET('Fund Guide'!$B$4,,,,COUNTA('Fund Guide'!17:17)),0)-1,COUNTA('Fund Guide'!$B:$B)-COUNTA('Fund Guide'!$B$1:$B$4)),MATCH($E39,OFFSET('Fund Guide'!$B$4,1,,COUNTA('Fund Guide'!$B:$B)-COUNTA('Fund Guide'!$B$1:$B$4)),0)),"-"))</f>
        <v>-</v>
      </c>
      <c r="X39" s="565" t="str">
        <f ca="1">IF($E39="", "", IFERROR(INDEX(OFFSET('Fund Guide'!$B$4,1,MATCH(X$7,OFFSET('Fund Guide'!$B$4,,,,COUNTA('Fund Guide'!17:17)),0)-1,COUNTA('Fund Guide'!$B:$B)-COUNTA('Fund Guide'!$B$1:$B$4)),MATCH($E39,OFFSET('Fund Guide'!$B$4,1,,COUNTA('Fund Guide'!$B:$B)-COUNTA('Fund Guide'!$B$1:$B$4)),0)),"-"))</f>
        <v>-</v>
      </c>
      <c r="Y39" s="566" t="str">
        <f ca="1">IF($E39="", "", IFERROR(INDEX(OFFSET('Fund Guide'!$B$4,1,MATCH(Y$7,OFFSET('Fund Guide'!$B$4,,,,COUNTA('Fund Guide'!17:17)),0)-1,COUNTA('Fund Guide'!$B:$B)-COUNTA('Fund Guide'!$B$1:$B$4)),MATCH($E39,OFFSET('Fund Guide'!$B$4,1,,COUNTA('Fund Guide'!$B:$B)-COUNTA('Fund Guide'!$B$1:$B$4)),0)),"-"))</f>
        <v>-</v>
      </c>
      <c r="Z39" s="567" t="str">
        <f ca="1">IF($E39="", "", IFERROR(INDEX(OFFSET('Fund Guide'!$B$4,1,MATCH(Z$7,OFFSET('Fund Guide'!$B$4,,,,COUNTA('Fund Guide'!17:17)),0)-1,COUNTA('Fund Guide'!$B:$B)-COUNTA('Fund Guide'!$B$1:$B$4)),MATCH($E39,OFFSET('Fund Guide'!$B$4,1,,COUNTA('Fund Guide'!$B:$B)-COUNTA('Fund Guide'!$B$1:$B$4)),0)),"-"))</f>
        <v>-</v>
      </c>
      <c r="AB39" s="263"/>
      <c r="AC39" s="263"/>
      <c r="AD39" s="262"/>
      <c r="AG39" s="584"/>
    </row>
    <row r="40" spans="2:33" s="561" customFormat="1" ht="15" customHeight="1">
      <c r="B40" s="555"/>
      <c r="C40" s="555"/>
      <c r="D40" s="555"/>
      <c r="E40" s="421" t="s">
        <v>1182</v>
      </c>
      <c r="F40" s="556">
        <f ca="1">IF($E40="", "", IFERROR(INDEX(OFFSET('Fund Guide'!$B$4,1,MATCH(F$7,OFFSET('Fund Guide'!$B$4,,,,COUNTA('Fund Guide'!18:18)),0)-1,COUNTA('Fund Guide'!$B:$B)-COUNTA('Fund Guide'!$B$1:$B$4)),MATCH($E40,OFFSET('Fund Guide'!$B$4,1,,COUNTA('Fund Guide'!$B:$B)-COUNTA('Fund Guide'!$B$1:$B$4)),0)),"-"))</f>
        <v>9814233000100</v>
      </c>
      <c r="G40" s="557">
        <f ca="1">IF($E40="", "", IFERROR(INDEX(OFFSET('Fund Guide'!$B$4,1,MATCH(G$7,OFFSET('Fund Guide'!$B$4,,,,COUNTA('Fund Guide'!$4:$4)),0)-1,COUNTA('Fund Guide'!$B:$B)-COUNTA('Fund Guide'!$B$1:$B$4)),MATCH($E40,OFFSET('Fund Guide'!$B$4,1,,COUNTA('Fund Guide'!$B:$B)-COUNTA('Fund Guide'!$B$1:$B$4)),0)),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0),-1+MATCH(G$7, OFFSET('RF &amp; RV Guide'!$E$8,,,,COUNTA('RF &amp; RV Guide'!$8:$8)-COUNTA('RF &amp; RV Guide'!$A$8:$E$8)),0)),"-"))))))))</f>
        <v>2</v>
      </c>
      <c r="H40" s="558" t="str">
        <f ca="1">IF($E40="", "", IFERROR(INDEX(OFFSET('Fund Guide'!$B$4,1,MATCH(H$7,OFFSET('Fund Guide'!$B$4,,,,COUNTA('Fund Guide'!33:33)),0)-1,COUNTA('Fund Guide'!$B:$B)-COUNTA('Fund Guide'!$B$1:$B$4)),MATCH($E40,OFFSET('Fund Guide'!$B$4,1,,COUNTA('Fund Guide'!$B:$B)-COUNTA('Fund Guide'!$B$1:$B$4)),0)),"BRL"))</f>
        <v>BRL</v>
      </c>
      <c r="I40" s="559">
        <f ca="1">IF($E40="", "", IFERROR(INDEX(OFFSET('Fund Guide'!$B$4,1,MATCH(IF($J$3="MFO", "Repasse Taxa Adm. Gestor", "Repasse Taxa Adm. AAI"),OFFSET('Fund Guide'!$B$4,,,,COUNTA('Fund Guide'!$4:$4)),0)-1,COUNTA('Fund Guide'!$B:$B)-COUNTA('Fund Guide'!$B$1:$B$4)),MATCH($E40,OFFSET('Fund Guide'!$B$4,1,,COUNTA('Fund Guide'!$B:$B)-COUNTA('Fund Guide'!$B$1:$B$4)),0)),
IFERROR(OFFSET('RF &amp; RV Guide'!$E$8,2+MATCH($E40, OFFSET('RF &amp; RV Guide'!$E$8,3,,COUNTA('RF &amp; RV Guide'!$E:$E)-COUNTA('RF &amp; RV Guide'!$E$1:$E$8)), 0),-1+MATCH(I$7, OFFSET('RF &amp; RV Guide'!$E$8,,,,COUNTA('RF &amp; RV Guide'!$8:$8)-COUNTA('RF &amp; RV Guide'!$A$8:$E$8)),0)),IFERROR(IF(FIND("tulo",$E40), 0.25%), "-"))))</f>
        <v>6.9999999999999999E-4</v>
      </c>
      <c r="J40" s="560">
        <f ca="1">IF($E40="", "", IFERROR(INDEX(OFFSET('Fund Guide'!$B$4,1,MATCH(J$7,OFFSET('Fund Guide'!$B$4,,,,COUNTA('Fund Guide'!$4:$4)),0)-1,COUNTA('Fund Guide'!$B:$B)-COUNTA('Fund Guide'!$B$1:$B$4)),MATCH($E40,OFFSET('Fund Guide'!$B$4,1,,COUNTA('Fund Guide'!$B:$B)-COUNTA('Fund Guide'!$B$1:$B$4)),0)),
IFERROR(OFFSET('RF &amp; RV Guide'!$E$8,2+MATCH($E40, OFFSET('RF &amp; RV Guide'!$E$8,3,,COUNTA('RF &amp; RV Guide'!$E:$E)-COUNTA('RF &amp; RV Guide'!$E$1:$E$8)), 0),-1+MATCH(J$7, OFFSET('RF &amp; RV Guide'!$E$8,,,,COUNTA('RF &amp; RV Guide'!$8:$8)-COUNTA('RF &amp; RV Guide'!$A$8:$E$8)),0)), "-")))</f>
        <v>39652</v>
      </c>
      <c r="K40" s="560" t="str">
        <f ca="1">IF($E40="", "", IFERROR(INDEX(OFFSET('Fund Guide'!$B$4,1,MATCH(K$7,OFFSET('Fund Guide'!$B$4,,,,COUNTA('Fund Guide'!$4:$4)),0)-1,COUNTA('Fund Guide'!$B:$B)-COUNTA('Fund Guide'!$B$1:$B$4)),MATCH($E40,OFFSET('Fund Guide'!$B$4,1,,COUNTA('Fund Guide'!$B:$B)-COUNTA('Fund Guide'!$B$1:$B$4)),0)),
IFERROR(OFFSET('RF &amp; RV Guide'!$E$8,2+MATCH($E40, OFFSET('RF &amp; RV Guide'!$E$8,3,,COUNTA('RF &amp; RV Guide'!$E:$E)-COUNTA('RF &amp; RV Guide'!$E$1:$E$8)), 0),-1+MATCH("Captação", OFFSET('RF &amp; RV Guide'!$E$8,,,,COUNTA('RF &amp; RV Guide'!$8:$8)-COUNTA('RF &amp; RV Guide'!$A$8:$E$8)),0)), "-")))</f>
        <v>Sim</v>
      </c>
      <c r="M40" s="562">
        <f t="shared" si="17"/>
        <v>120000</v>
      </c>
      <c r="N40" s="262">
        <v>1.2E-2</v>
      </c>
      <c r="O40" s="582">
        <f t="shared" si="18"/>
        <v>9.2307692307692313E-2</v>
      </c>
      <c r="Q40" s="564">
        <f ca="1">IF($E40="", "", IFERROR(INDEX(OFFSET('Fund Guide'!$B$4,1,MATCH(Q$7,OFFSET('Fund Guide'!$B$4,,,,COUNTA('Fund Guide'!18:18)),0)-1,COUNTA('Fund Guide'!$B:$B)-COUNTA('Fund Guide'!$B$1:$B$4)),MATCH($E40,OFFSET('Fund Guide'!$B$4,1,,COUNTA('Fund Guide'!$B:$B)-COUNTA('Fund Guide'!$B$1:$B$4)),0)),"-"))</f>
        <v>4.330950065638306E-2</v>
      </c>
      <c r="R40" s="565">
        <f ca="1">IF($E40="", "", IFERROR(INDEX(OFFSET('Fund Guide'!$B$4,1,MATCH(R$7,OFFSET('Fund Guide'!$B$4,,,,COUNTA('Fund Guide'!18:18)),0)-1,COUNTA('Fund Guide'!$B:$B)-COUNTA('Fund Guide'!$B$1:$B$4)),MATCH($E40,OFFSET('Fund Guide'!$B$4,1,,COUNTA('Fund Guide'!$B:$B)-COUNTA('Fund Guide'!$B$1:$B$4)),0)),"-"))</f>
        <v>0.55987036819265013</v>
      </c>
      <c r="S40" s="564">
        <f ca="1">IF($E40="", "", IFERROR(INDEX(OFFSET('Fund Guide'!$B$4,1,MATCH(S$7,OFFSET('Fund Guide'!$B$4,,,,COUNTA('Fund Guide'!18:18)),0)-1,COUNTA('Fund Guide'!$B:$B)-COUNTA('Fund Guide'!$B$1:$B$4)),MATCH($E40,OFFSET('Fund Guide'!$B$4,1,,COUNTA('Fund Guide'!$B:$B)-COUNTA('Fund Guide'!$B$1:$B$4)),0)),"-"))</f>
        <v>5.1985975994290889E-2</v>
      </c>
      <c r="T40" s="565">
        <f ca="1">IF($E40="", "", IFERROR(INDEX(OFFSET('Fund Guide'!$B$4,1,MATCH(T$7,OFFSET('Fund Guide'!$B$4,,,,COUNTA('Fund Guide'!18:18)),0)-1,COUNTA('Fund Guide'!$B:$B)-COUNTA('Fund Guide'!$B$1:$B$4)),MATCH($E40,OFFSET('Fund Guide'!$B$4,1,,COUNTA('Fund Guide'!$B:$B)-COUNTA('Fund Guide'!$B$1:$B$4)),0)),"-"))</f>
        <v>0.50963639208672606</v>
      </c>
      <c r="U40" s="564">
        <f ca="1">IF($E40="", "", IFERROR(INDEX(OFFSET('Fund Guide'!$B$4,1,MATCH(U$7,OFFSET('Fund Guide'!$B$4,,,,COUNTA('Fund Guide'!18:18)),0)-1,COUNTA('Fund Guide'!$B:$B)-COUNTA('Fund Guide'!$B$1:$B$4)),MATCH($E40,OFFSET('Fund Guide'!$B$4,1,,COUNTA('Fund Guide'!$B:$B)-COUNTA('Fund Guide'!$B$1:$B$4)),0)),"-"))</f>
        <v>7.897856119445068E-2</v>
      </c>
      <c r="V40" s="565">
        <f ca="1">IF($E40="", "", IFERROR(INDEX(OFFSET('Fund Guide'!$B$4,1,MATCH(V$7,OFFSET('Fund Guide'!$B$4,,,,COUNTA('Fund Guide'!18:18)),0)-1,COUNTA('Fund Guide'!$B:$B)-COUNTA('Fund Guide'!$B$1:$B$4)),MATCH($E40,OFFSET('Fund Guide'!$B$4,1,,COUNTA('Fund Guide'!$B:$B)-COUNTA('Fund Guide'!$B$1:$B$4)),0)),"-"))</f>
        <v>0.59890877682637633</v>
      </c>
      <c r="W40" s="564">
        <f ca="1">IF($E40="", "", IFERROR(INDEX(OFFSET('Fund Guide'!$B$4,1,MATCH(W$7,OFFSET('Fund Guide'!$B$4,,,,COUNTA('Fund Guide'!18:18)),0)-1,COUNTA('Fund Guide'!$B:$B)-COUNTA('Fund Guide'!$B$1:$B$4)),MATCH($E40,OFFSET('Fund Guide'!$B$4,1,,COUNTA('Fund Guide'!$B:$B)-COUNTA('Fund Guide'!$B$1:$B$4)),0)),"-"))</f>
        <v>0.15947117381542775</v>
      </c>
      <c r="X40" s="565">
        <f ca="1">IF($E40="", "", IFERROR(INDEX(OFFSET('Fund Guide'!$B$4,1,MATCH(X$7,OFFSET('Fund Guide'!$B$4,,,,COUNTA('Fund Guide'!18:18)),0)-1,COUNTA('Fund Guide'!$B:$B)-COUNTA('Fund Guide'!$B$1:$B$4)),MATCH($E40,OFFSET('Fund Guide'!$B$4,1,,COUNTA('Fund Guide'!$B:$B)-COUNTA('Fund Guide'!$B$1:$B$4)),0)),"-"))</f>
        <v>0.90648585064963738</v>
      </c>
      <c r="Y40" s="566">
        <f ca="1">IF($E40="", "", IFERROR(INDEX(OFFSET('Fund Guide'!$B$4,1,MATCH(Y$7,OFFSET('Fund Guide'!$B$4,,,,COUNTA('Fund Guide'!18:18)),0)-1,COUNTA('Fund Guide'!$B:$B)-COUNTA('Fund Guide'!$B$1:$B$4)),MATCH($E40,OFFSET('Fund Guide'!$B$4,1,,COUNTA('Fund Guide'!$B:$B)-COUNTA('Fund Guide'!$B$1:$B$4)),0)),"-"))</f>
        <v>5.4310404774508117E-2</v>
      </c>
      <c r="Z40" s="567">
        <f ca="1">IF($E40="", "", IFERROR(INDEX(OFFSET('Fund Guide'!$B$4,1,MATCH(Z$7,OFFSET('Fund Guide'!$B$4,,,,COUNTA('Fund Guide'!18:18)),0)-1,COUNTA('Fund Guide'!$B:$B)-COUNTA('Fund Guide'!$B$1:$B$4)),MATCH($E40,OFFSET('Fund Guide'!$B$4,1,,COUNTA('Fund Guide'!$B:$B)-COUNTA('Fund Guide'!$B$1:$B$4)),0)),"-"))</f>
        <v>-0.82860047814200777</v>
      </c>
      <c r="AB40" s="263"/>
      <c r="AC40" s="263"/>
      <c r="AD40" s="262"/>
      <c r="AG40" s="584"/>
    </row>
    <row r="41" spans="2:33" s="574" customFormat="1" ht="4.5" customHeight="1">
      <c r="B41" s="570"/>
      <c r="C41" s="570"/>
      <c r="D41" s="570"/>
      <c r="E41" s="571"/>
      <c r="F41" s="583"/>
      <c r="G41" s="572"/>
      <c r="H41" s="572"/>
      <c r="I41" s="573"/>
      <c r="J41" s="573"/>
      <c r="K41" s="573"/>
      <c r="M41" s="575"/>
      <c r="Q41" s="573"/>
      <c r="S41" s="573"/>
      <c r="U41" s="573"/>
      <c r="W41" s="573"/>
      <c r="Y41" s="573"/>
      <c r="AB41" s="573"/>
      <c r="AG41" s="584"/>
    </row>
    <row r="42" spans="2:33" s="545" customFormat="1" ht="14.25" customHeight="1">
      <c r="B42" s="541"/>
      <c r="C42" s="541"/>
      <c r="D42" s="541" t="s">
        <v>19</v>
      </c>
      <c r="E42" s="577" t="s">
        <v>1725</v>
      </c>
      <c r="F42" s="578"/>
      <c r="G42" s="578"/>
      <c r="H42" s="578"/>
      <c r="I42" s="579"/>
      <c r="J42" s="579"/>
      <c r="K42" s="579"/>
      <c r="M42" s="580">
        <f>IFERROR(IF(N42=0, 0, N42*$M$3),0)</f>
        <v>600000</v>
      </c>
      <c r="N42" s="717">
        <v>0.06</v>
      </c>
      <c r="O42" s="581">
        <f>IF(N42=0, 0, SUM(O43:O45)*N42)</f>
        <v>0.06</v>
      </c>
      <c r="Q42" s="579"/>
      <c r="R42" s="581"/>
      <c r="S42" s="579"/>
      <c r="T42" s="581"/>
      <c r="U42" s="579"/>
      <c r="V42" s="581"/>
      <c r="W42" s="579"/>
      <c r="X42" s="581"/>
      <c r="Y42" s="579"/>
      <c r="Z42" s="581"/>
      <c r="AB42" s="579"/>
      <c r="AC42" s="581"/>
      <c r="AD42" s="581"/>
    </row>
    <row r="43" spans="2:33" s="561" customFormat="1" ht="15" customHeight="1">
      <c r="B43" s="555"/>
      <c r="C43" s="555"/>
      <c r="D43" s="555"/>
      <c r="E43" s="421" t="s">
        <v>1933</v>
      </c>
      <c r="F43" s="556" t="str">
        <f ca="1">IF($E43="", "", IFERROR(INDEX(OFFSET('Fund Guide'!$B$4,1,MATCH(F$7,OFFSET('Fund Guide'!$B$4,,,,COUNTA('Fund Guide'!16:16)),0)-1,COUNTA('Fund Guide'!$B:$B)-COUNTA('Fund Guide'!$B$1:$B$4)),MATCH($E43,OFFSET('Fund Guide'!$B$4,1,,COUNTA('Fund Guide'!$B:$B)-COUNTA('Fund Guide'!$B$1:$B$4)),0)),"-"))</f>
        <v>-</v>
      </c>
      <c r="G43" s="557">
        <f ca="1">IF($E43="", "", IFERROR(INDEX(OFFSET('Fund Guide'!$B$4,1,MATCH(G$7,OFFSET('Fund Guide'!$B$4,,,,COUNTA('Fund Guide'!$4:$4)),0)-1,COUNTA('Fund Guide'!$B:$B)-COUNTA('Fund Guide'!$B$1:$B$4)),MATCH($E43,OFFSET('Fund Guide'!$B$4,1,,COUNTA('Fund Guide'!$B:$B)-COUNTA('Fund Guide'!$B$1:$B$4)),0)),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0),-1+MATCH(G$7, OFFSET('RF &amp; RV Guide'!$E$8,,,,COUNTA('RF &amp; RV Guide'!$8:$8)-COUNTA('RF &amp; RV Guide'!$A$8:$E$8)),0)),"-"))))))))</f>
        <v>2920</v>
      </c>
      <c r="H43" s="558" t="str">
        <f ca="1">IF($E43="", "", IFERROR(INDEX(OFFSET('Fund Guide'!$B$4,1,MATCH(H$7,OFFSET('Fund Guide'!$B$4,,,,COUNTA('Fund Guide'!34:34)),0)-1,COUNTA('Fund Guide'!$B:$B)-COUNTA('Fund Guide'!$B$1:$B$4)),MATCH($E43,OFFSET('Fund Guide'!$B$4,1,,COUNTA('Fund Guide'!$B:$B)-COUNTA('Fund Guide'!$B$1:$B$4)),0)),"BRL"))</f>
        <v>BRL</v>
      </c>
      <c r="I43" s="559">
        <f ca="1">IF($E43="", "", IFERROR(INDEX(OFFSET('Fund Guide'!$B$4,1,MATCH(IF($J$3="MFO", "Repasse Taxa Adm. Gestor", "Repasse Taxa Adm. AAI"),OFFSET('Fund Guide'!$B$4,,,,COUNTA('Fund Guide'!$4:$4)),0)-1,COUNTA('Fund Guide'!$B:$B)-COUNTA('Fund Guide'!$B$1:$B$4)),MATCH($E43,OFFSET('Fund Guide'!$B$4,1,,COUNTA('Fund Guide'!$B:$B)-COUNTA('Fund Guide'!$B$1:$B$4)),0)),
IFERROR(OFFSET('RF &amp; RV Guide'!$E$8,2+MATCH($E43, OFFSET('RF &amp; RV Guide'!$E$8,3,,COUNTA('RF &amp; RV Guide'!$E:$E)-COUNTA('RF &amp; RV Guide'!$E$1:$E$8)), 0),-1+MATCH(I$7, OFFSET('RF &amp; RV Guide'!$E$8,,,,COUNTA('RF &amp; RV Guide'!$8:$8)-COUNTA('RF &amp; RV Guide'!$A$8:$E$8)),0)),IFERROR(IF(FIND("tulo",$E43), 0.25%), "-"))))</f>
        <v>2.5000000000000001E-3</v>
      </c>
      <c r="J43" s="560" t="str">
        <f ca="1">IF($E43="", "", IFERROR(INDEX(OFFSET('Fund Guide'!$B$4,1,MATCH(J$7,OFFSET('Fund Guide'!$B$4,,,,COUNTA('Fund Guide'!$4:$4)),0)-1,COUNTA('Fund Guide'!$B:$B)-COUNTA('Fund Guide'!$B$1:$B$4)),MATCH($E43,OFFSET('Fund Guide'!$B$4,1,,COUNTA('Fund Guide'!$B:$B)-COUNTA('Fund Guide'!$B$1:$B$4)),0)),
IFERROR(OFFSET('RF &amp; RV Guide'!$E$8,2+MATCH($E43, OFFSET('RF &amp; RV Guide'!$E$8,3,,COUNTA('RF &amp; RV Guide'!$E:$E)-COUNTA('RF &amp; RV Guide'!$E$1:$E$8)), 0),-1+MATCH(J$7, OFFSET('RF &amp; RV Guide'!$E$8,,,,COUNTA('RF &amp; RV Guide'!$8:$8)-COUNTA('RF &amp; RV Guide'!$A$8:$E$8)),0)), "-")))</f>
        <v>-</v>
      </c>
      <c r="K43" s="560" t="str">
        <f ca="1">IF($E43="", "", IFERROR(INDEX(OFFSET('Fund Guide'!$B$4,1,MATCH(K$7,OFFSET('Fund Guide'!$B$4,,,,COUNTA('Fund Guide'!$4:$4)),0)-1,COUNTA('Fund Guide'!$B:$B)-COUNTA('Fund Guide'!$B$1:$B$4)),MATCH($E43,OFFSET('Fund Guide'!$B$4,1,,COUNTA('Fund Guide'!$B:$B)-COUNTA('Fund Guide'!$B$1:$B$4)),0)),
IFERROR(OFFSET('RF &amp; RV Guide'!$E$8,2+MATCH($E43, OFFSET('RF &amp; RV Guide'!$E$8,3,,COUNTA('RF &amp; RV Guide'!$E:$E)-COUNTA('RF &amp; RV Guide'!$E$1:$E$8)), 0),-1+MATCH("Captação", OFFSET('RF &amp; RV Guide'!$E$8,,,,COUNTA('RF &amp; RV Guide'!$8:$8)-COUNTA('RF &amp; RV Guide'!$A$8:$E$8)),0)), "-")))</f>
        <v>-</v>
      </c>
      <c r="M43" s="562">
        <f>IFERROR(IF(N43=0, "", N43*$M$3),0)</f>
        <v>300000</v>
      </c>
      <c r="N43" s="262">
        <v>0.03</v>
      </c>
      <c r="O43" s="582">
        <f>IFERROR(IF(N43=0, "", N43/N$42),0)</f>
        <v>0.5</v>
      </c>
      <c r="Q43" s="564" t="str">
        <f ca="1">IF($E43="", "", IFERROR(INDEX(OFFSET('Fund Guide'!$B$4,1,MATCH(Q$7,OFFSET('Fund Guide'!$B$4,,,,COUNTA('Fund Guide'!16:16)),0)-1,COUNTA('Fund Guide'!$B:$B)-COUNTA('Fund Guide'!$B$1:$B$4)),MATCH($E43,OFFSET('Fund Guide'!$B$4,1,,COUNTA('Fund Guide'!$B:$B)-COUNTA('Fund Guide'!$B$1:$B$4)),0)),"-"))</f>
        <v>-</v>
      </c>
      <c r="R43" s="565" t="str">
        <f ca="1">IF($E43="", "", IFERROR(INDEX(OFFSET('Fund Guide'!$B$4,1,MATCH(R$7,OFFSET('Fund Guide'!$B$4,,,,COUNTA('Fund Guide'!16:16)),0)-1,COUNTA('Fund Guide'!$B:$B)-COUNTA('Fund Guide'!$B$1:$B$4)),MATCH($E43,OFFSET('Fund Guide'!$B$4,1,,COUNTA('Fund Guide'!$B:$B)-COUNTA('Fund Guide'!$B$1:$B$4)),0)),"-"))</f>
        <v>-</v>
      </c>
      <c r="S43" s="564" t="str">
        <f ca="1">IF($E43="", "", IFERROR(INDEX(OFFSET('Fund Guide'!$B$4,1,MATCH(S$7,OFFSET('Fund Guide'!$B$4,,,,COUNTA('Fund Guide'!16:16)),0)-1,COUNTA('Fund Guide'!$B:$B)-COUNTA('Fund Guide'!$B$1:$B$4)),MATCH($E43,OFFSET('Fund Guide'!$B$4,1,,COUNTA('Fund Guide'!$B:$B)-COUNTA('Fund Guide'!$B$1:$B$4)),0)),"-"))</f>
        <v>-</v>
      </c>
      <c r="T43" s="565" t="str">
        <f ca="1">IF($E43="", "", IFERROR(INDEX(OFFSET('Fund Guide'!$B$4,1,MATCH(T$7,OFFSET('Fund Guide'!$B$4,,,,COUNTA('Fund Guide'!16:16)),0)-1,COUNTA('Fund Guide'!$B:$B)-COUNTA('Fund Guide'!$B$1:$B$4)),MATCH($E43,OFFSET('Fund Guide'!$B$4,1,,COUNTA('Fund Guide'!$B:$B)-COUNTA('Fund Guide'!$B$1:$B$4)),0)),"-"))</f>
        <v>-</v>
      </c>
      <c r="U43" s="564" t="str">
        <f ca="1">IF($E43="", "", IFERROR(INDEX(OFFSET('Fund Guide'!$B$4,1,MATCH(U$7,OFFSET('Fund Guide'!$B$4,,,,COUNTA('Fund Guide'!16:16)),0)-1,COUNTA('Fund Guide'!$B:$B)-COUNTA('Fund Guide'!$B$1:$B$4)),MATCH($E43,OFFSET('Fund Guide'!$B$4,1,,COUNTA('Fund Guide'!$B:$B)-COUNTA('Fund Guide'!$B$1:$B$4)),0)),"-"))</f>
        <v>-</v>
      </c>
      <c r="V43" s="565" t="str">
        <f ca="1">IF($E43="", "", IFERROR(INDEX(OFFSET('Fund Guide'!$B$4,1,MATCH(V$7,OFFSET('Fund Guide'!$B$4,,,,COUNTA('Fund Guide'!16:16)),0)-1,COUNTA('Fund Guide'!$B:$B)-COUNTA('Fund Guide'!$B$1:$B$4)),MATCH($E43,OFFSET('Fund Guide'!$B$4,1,,COUNTA('Fund Guide'!$B:$B)-COUNTA('Fund Guide'!$B$1:$B$4)),0)),"-"))</f>
        <v>-</v>
      </c>
      <c r="W43" s="564" t="str">
        <f ca="1">IF($E43="", "", IFERROR(INDEX(OFFSET('Fund Guide'!$B$4,1,MATCH(W$7,OFFSET('Fund Guide'!$B$4,,,,COUNTA('Fund Guide'!16:16)),0)-1,COUNTA('Fund Guide'!$B:$B)-COUNTA('Fund Guide'!$B$1:$B$4)),MATCH($E43,OFFSET('Fund Guide'!$B$4,1,,COUNTA('Fund Guide'!$B:$B)-COUNTA('Fund Guide'!$B$1:$B$4)),0)),"-"))</f>
        <v>-</v>
      </c>
      <c r="X43" s="565" t="str">
        <f ca="1">IF($E43="", "", IFERROR(INDEX(OFFSET('Fund Guide'!$B$4,1,MATCH(X$7,OFFSET('Fund Guide'!$B$4,,,,COUNTA('Fund Guide'!16:16)),0)-1,COUNTA('Fund Guide'!$B:$B)-COUNTA('Fund Guide'!$B$1:$B$4)),MATCH($E43,OFFSET('Fund Guide'!$B$4,1,,COUNTA('Fund Guide'!$B:$B)-COUNTA('Fund Guide'!$B$1:$B$4)),0)),"-"))</f>
        <v>-</v>
      </c>
      <c r="Y43" s="566" t="str">
        <f ca="1">IF($E43="", "", IFERROR(INDEX(OFFSET('Fund Guide'!$B$4,1,MATCH(Y$7,OFFSET('Fund Guide'!$B$4,,,,COUNTA('Fund Guide'!16:16)),0)-1,COUNTA('Fund Guide'!$B:$B)-COUNTA('Fund Guide'!$B$1:$B$4)),MATCH($E43,OFFSET('Fund Guide'!$B$4,1,,COUNTA('Fund Guide'!$B:$B)-COUNTA('Fund Guide'!$B$1:$B$4)),0)),"-"))</f>
        <v>-</v>
      </c>
      <c r="Z43" s="567" t="str">
        <f ca="1">IF($E43="", "", IFERROR(INDEX(OFFSET('Fund Guide'!$B$4,1,MATCH(Z$7,OFFSET('Fund Guide'!$B$4,,,,COUNTA('Fund Guide'!16:16)),0)-1,COUNTA('Fund Guide'!$B:$B)-COUNTA('Fund Guide'!$B$1:$B$4)),MATCH($E43,OFFSET('Fund Guide'!$B$4,1,,COUNTA('Fund Guide'!$B:$B)-COUNTA('Fund Guide'!$B$1:$B$4)),0)),"-"))</f>
        <v>-</v>
      </c>
      <c r="AB43" s="263"/>
      <c r="AC43" s="263"/>
      <c r="AD43" s="262"/>
      <c r="AG43" s="584"/>
    </row>
    <row r="44" spans="2:33" s="561" customFormat="1" ht="15" customHeight="1">
      <c r="B44" s="555"/>
      <c r="C44" s="555"/>
      <c r="D44" s="555"/>
      <c r="E44" s="421" t="s">
        <v>1934</v>
      </c>
      <c r="F44" s="556" t="str">
        <f ca="1">IF($E44="", "", IFERROR(INDEX(OFFSET('Fund Guide'!$B$4,1,MATCH(F$7,OFFSET('Fund Guide'!$B$4,,,,COUNTA('Fund Guide'!17:17)),0)-1,COUNTA('Fund Guide'!$B:$B)-COUNTA('Fund Guide'!$B$1:$B$4)),MATCH($E44,OFFSET('Fund Guide'!$B$4,1,,COUNTA('Fund Guide'!$B:$B)-COUNTA('Fund Guide'!$B$1:$B$4)),0)),"-"))</f>
        <v>-</v>
      </c>
      <c r="G44" s="557">
        <f ca="1">IF($E44="", "", IFERROR(INDEX(OFFSET('Fund Guide'!$B$4,1,MATCH(G$7,OFFSET('Fund Guide'!$B$4,,,,COUNTA('Fund Guide'!$4:$4)),0)-1,COUNTA('Fund Guide'!$B:$B)-COUNTA('Fund Guide'!$B$1:$B$4)),MATCH($E44,OFFSET('Fund Guide'!$B$4,1,,COUNTA('Fund Guide'!$B:$B)-COUNTA('Fund Guide'!$B$1:$B$4)),0)),
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IFERROR(OFFSET('RF &amp; RV Guide'!$E$8,2+MATCH($E44, OFFSET('RF &amp; RV Guide'!$E$8,3,,COUNTA('RF &amp; RV Guide'!$E:$E)-COUNTA('RF &amp; RV Guide'!$E$1:$E$8)), 0),-1+MATCH(G$7, OFFSET('RF &amp; RV Guide'!$E$8,,,,COUNTA('RF &amp; RV Guide'!$8:$8)-COUNTA('RF &amp; RV Guide'!$A$8:$E$8)),0)),"-"))))))))</f>
        <v>3285</v>
      </c>
      <c r="H44" s="558" t="str">
        <f ca="1">IF($E44="", "", IFERROR(INDEX(OFFSET('Fund Guide'!$B$4,1,MATCH(H$7,OFFSET('Fund Guide'!$B$4,,,,COUNTA('Fund Guide'!35:35)),0)-1,COUNTA('Fund Guide'!$B:$B)-COUNTA('Fund Guide'!$B$1:$B$4)),MATCH($E44,OFFSET('Fund Guide'!$B$4,1,,COUNTA('Fund Guide'!$B:$B)-COUNTA('Fund Guide'!$B$1:$B$4)),0)),"BRL"))</f>
        <v>BRL</v>
      </c>
      <c r="I44" s="559">
        <f ca="1">IF($E44="", "", IFERROR(INDEX(OFFSET('Fund Guide'!$B$4,1,MATCH(IF($J$3="MFO", "Repasse Taxa Adm. Gestor", "Repasse Taxa Adm. AAI"),OFFSET('Fund Guide'!$B$4,,,,COUNTA('Fund Guide'!$4:$4)),0)-1,COUNTA('Fund Guide'!$B:$B)-COUNTA('Fund Guide'!$B$1:$B$4)),MATCH($E44,OFFSET('Fund Guide'!$B$4,1,,COUNTA('Fund Guide'!$B:$B)-COUNTA('Fund Guide'!$B$1:$B$4)),0)),
IFERROR(OFFSET('RF &amp; RV Guide'!$E$8,2+MATCH($E44, OFFSET('RF &amp; RV Guide'!$E$8,3,,COUNTA('RF &amp; RV Guide'!$E:$E)-COUNTA('RF &amp; RV Guide'!$E$1:$E$8)), 0),-1+MATCH(I$7, OFFSET('RF &amp; RV Guide'!$E$8,,,,COUNTA('RF &amp; RV Guide'!$8:$8)-COUNTA('RF &amp; RV Guide'!$A$8:$E$8)),0)),IFERROR(IF(FIND("tulo",$E44), 0.25%), "-"))))</f>
        <v>2.5000000000000001E-3</v>
      </c>
      <c r="J44" s="560" t="str">
        <f ca="1">IF($E44="", "", IFERROR(INDEX(OFFSET('Fund Guide'!$B$4,1,MATCH(J$7,OFFSET('Fund Guide'!$B$4,,,,COUNTA('Fund Guide'!$4:$4)),0)-1,COUNTA('Fund Guide'!$B:$B)-COUNTA('Fund Guide'!$B$1:$B$4)),MATCH($E44,OFFSET('Fund Guide'!$B$4,1,,COUNTA('Fund Guide'!$B:$B)-COUNTA('Fund Guide'!$B$1:$B$4)),0)),
IFERROR(OFFSET('RF &amp; RV Guide'!$E$8,2+MATCH($E44, OFFSET('RF &amp; RV Guide'!$E$8,3,,COUNTA('RF &amp; RV Guide'!$E:$E)-COUNTA('RF &amp; RV Guide'!$E$1:$E$8)), 0),-1+MATCH(J$7, OFFSET('RF &amp; RV Guide'!$E$8,,,,COUNTA('RF &amp; RV Guide'!$8:$8)-COUNTA('RF &amp; RV Guide'!$A$8:$E$8)),0)), "-")))</f>
        <v>-</v>
      </c>
      <c r="K44" s="560" t="str">
        <f ca="1">IF($E44="", "", IFERROR(INDEX(OFFSET('Fund Guide'!$B$4,1,MATCH(K$7,OFFSET('Fund Guide'!$B$4,,,,COUNTA('Fund Guide'!$4:$4)),0)-1,COUNTA('Fund Guide'!$B:$B)-COUNTA('Fund Guide'!$B$1:$B$4)),MATCH($E44,OFFSET('Fund Guide'!$B$4,1,,COUNTA('Fund Guide'!$B:$B)-COUNTA('Fund Guide'!$B$1:$B$4)),0)),
IFERROR(OFFSET('RF &amp; RV Guide'!$E$8,2+MATCH($E44, OFFSET('RF &amp; RV Guide'!$E$8,3,,COUNTA('RF &amp; RV Guide'!$E:$E)-COUNTA('RF &amp; RV Guide'!$E$1:$E$8)), 0),-1+MATCH("Captação", OFFSET('RF &amp; RV Guide'!$E$8,,,,COUNTA('RF &amp; RV Guide'!$8:$8)-COUNTA('RF &amp; RV Guide'!$A$8:$E$8)),0)), "-")))</f>
        <v>-</v>
      </c>
      <c r="M44" s="562">
        <f>IFERROR(IF(N44=0, "", N44*$M$3),0)</f>
        <v>300000</v>
      </c>
      <c r="N44" s="262">
        <v>0.03</v>
      </c>
      <c r="O44" s="582">
        <f>IFERROR(IF(N44=0, "", N44/N$42),0)</f>
        <v>0.5</v>
      </c>
      <c r="Q44" s="564" t="str">
        <f ca="1">IF($E44="", "", IFERROR(INDEX(OFFSET('Fund Guide'!$B$4,1,MATCH(Q$7,OFFSET('Fund Guide'!$B$4,,,,COUNTA('Fund Guide'!17:17)),0)-1,COUNTA('Fund Guide'!$B:$B)-COUNTA('Fund Guide'!$B$1:$B$4)),MATCH($E44,OFFSET('Fund Guide'!$B$4,1,,COUNTA('Fund Guide'!$B:$B)-COUNTA('Fund Guide'!$B$1:$B$4)),0)),"-"))</f>
        <v>-</v>
      </c>
      <c r="R44" s="565" t="str">
        <f ca="1">IF($E44="", "", IFERROR(INDEX(OFFSET('Fund Guide'!$B$4,1,MATCH(R$7,OFFSET('Fund Guide'!$B$4,,,,COUNTA('Fund Guide'!17:17)),0)-1,COUNTA('Fund Guide'!$B:$B)-COUNTA('Fund Guide'!$B$1:$B$4)),MATCH($E44,OFFSET('Fund Guide'!$B$4,1,,COUNTA('Fund Guide'!$B:$B)-COUNTA('Fund Guide'!$B$1:$B$4)),0)),"-"))</f>
        <v>-</v>
      </c>
      <c r="S44" s="564" t="str">
        <f ca="1">IF($E44="", "", IFERROR(INDEX(OFFSET('Fund Guide'!$B$4,1,MATCH(S$7,OFFSET('Fund Guide'!$B$4,,,,COUNTA('Fund Guide'!17:17)),0)-1,COUNTA('Fund Guide'!$B:$B)-COUNTA('Fund Guide'!$B$1:$B$4)),MATCH($E44,OFFSET('Fund Guide'!$B$4,1,,COUNTA('Fund Guide'!$B:$B)-COUNTA('Fund Guide'!$B$1:$B$4)),0)),"-"))</f>
        <v>-</v>
      </c>
      <c r="T44" s="565" t="str">
        <f ca="1">IF($E44="", "", IFERROR(INDEX(OFFSET('Fund Guide'!$B$4,1,MATCH(T$7,OFFSET('Fund Guide'!$B$4,,,,COUNTA('Fund Guide'!17:17)),0)-1,COUNTA('Fund Guide'!$B:$B)-COUNTA('Fund Guide'!$B$1:$B$4)),MATCH($E44,OFFSET('Fund Guide'!$B$4,1,,COUNTA('Fund Guide'!$B:$B)-COUNTA('Fund Guide'!$B$1:$B$4)),0)),"-"))</f>
        <v>-</v>
      </c>
      <c r="U44" s="564" t="str">
        <f ca="1">IF($E44="", "", IFERROR(INDEX(OFFSET('Fund Guide'!$B$4,1,MATCH(U$7,OFFSET('Fund Guide'!$B$4,,,,COUNTA('Fund Guide'!17:17)),0)-1,COUNTA('Fund Guide'!$B:$B)-COUNTA('Fund Guide'!$B$1:$B$4)),MATCH($E44,OFFSET('Fund Guide'!$B$4,1,,COUNTA('Fund Guide'!$B:$B)-COUNTA('Fund Guide'!$B$1:$B$4)),0)),"-"))</f>
        <v>-</v>
      </c>
      <c r="V44" s="565" t="str">
        <f ca="1">IF($E44="", "", IFERROR(INDEX(OFFSET('Fund Guide'!$B$4,1,MATCH(V$7,OFFSET('Fund Guide'!$B$4,,,,COUNTA('Fund Guide'!17:17)),0)-1,COUNTA('Fund Guide'!$B:$B)-COUNTA('Fund Guide'!$B$1:$B$4)),MATCH($E44,OFFSET('Fund Guide'!$B$4,1,,COUNTA('Fund Guide'!$B:$B)-COUNTA('Fund Guide'!$B$1:$B$4)),0)),"-"))</f>
        <v>-</v>
      </c>
      <c r="W44" s="564" t="str">
        <f ca="1">IF($E44="", "", IFERROR(INDEX(OFFSET('Fund Guide'!$B$4,1,MATCH(W$7,OFFSET('Fund Guide'!$B$4,,,,COUNTA('Fund Guide'!17:17)),0)-1,COUNTA('Fund Guide'!$B:$B)-COUNTA('Fund Guide'!$B$1:$B$4)),MATCH($E44,OFFSET('Fund Guide'!$B$4,1,,COUNTA('Fund Guide'!$B:$B)-COUNTA('Fund Guide'!$B$1:$B$4)),0)),"-"))</f>
        <v>-</v>
      </c>
      <c r="X44" s="565" t="str">
        <f ca="1">IF($E44="", "", IFERROR(INDEX(OFFSET('Fund Guide'!$B$4,1,MATCH(X$7,OFFSET('Fund Guide'!$B$4,,,,COUNTA('Fund Guide'!17:17)),0)-1,COUNTA('Fund Guide'!$B:$B)-COUNTA('Fund Guide'!$B$1:$B$4)),MATCH($E44,OFFSET('Fund Guide'!$B$4,1,,COUNTA('Fund Guide'!$B:$B)-COUNTA('Fund Guide'!$B$1:$B$4)),0)),"-"))</f>
        <v>-</v>
      </c>
      <c r="Y44" s="566" t="str">
        <f ca="1">IF($E44="", "", IFERROR(INDEX(OFFSET('Fund Guide'!$B$4,1,MATCH(Y$7,OFFSET('Fund Guide'!$B$4,,,,COUNTA('Fund Guide'!17:17)),0)-1,COUNTA('Fund Guide'!$B:$B)-COUNTA('Fund Guide'!$B$1:$B$4)),MATCH($E44,OFFSET('Fund Guide'!$B$4,1,,COUNTA('Fund Guide'!$B:$B)-COUNTA('Fund Guide'!$B$1:$B$4)),0)),"-"))</f>
        <v>-</v>
      </c>
      <c r="Z44" s="567" t="str">
        <f ca="1">IF($E44="", "", IFERROR(INDEX(OFFSET('Fund Guide'!$B$4,1,MATCH(Z$7,OFFSET('Fund Guide'!$B$4,,,,COUNTA('Fund Guide'!17:17)),0)-1,COUNTA('Fund Guide'!$B:$B)-COUNTA('Fund Guide'!$B$1:$B$4)),MATCH($E44,OFFSET('Fund Guide'!$B$4,1,,COUNTA('Fund Guide'!$B:$B)-COUNTA('Fund Guide'!$B$1:$B$4)),0)),"-"))</f>
        <v>-</v>
      </c>
      <c r="AB44" s="263"/>
      <c r="AC44" s="263"/>
      <c r="AD44" s="262"/>
      <c r="AG44" s="584"/>
    </row>
    <row r="45" spans="2:33" s="574" customFormat="1" ht="5.25" customHeight="1">
      <c r="B45" s="570"/>
      <c r="C45" s="570"/>
      <c r="D45" s="570"/>
      <c r="E45" s="571"/>
      <c r="F45" s="583"/>
      <c r="G45" s="572"/>
      <c r="H45" s="572"/>
      <c r="I45" s="573"/>
      <c r="J45" s="573"/>
      <c r="K45" s="573"/>
      <c r="M45" s="575"/>
      <c r="Q45" s="573"/>
      <c r="S45" s="573"/>
      <c r="U45" s="573"/>
      <c r="W45" s="573"/>
      <c r="Y45" s="573"/>
      <c r="AB45" s="573"/>
    </row>
    <row r="46" spans="2:33" s="545" customFormat="1" ht="14.25" customHeight="1">
      <c r="B46" s="541"/>
      <c r="C46" s="541" t="s">
        <v>19</v>
      </c>
      <c r="D46" s="541" t="s">
        <v>19</v>
      </c>
      <c r="E46" s="550" t="s">
        <v>959</v>
      </c>
      <c r="F46" s="551"/>
      <c r="G46" s="551"/>
      <c r="H46" s="551"/>
      <c r="I46" s="552"/>
      <c r="J46" s="552"/>
      <c r="K46" s="552"/>
      <c r="M46" s="553">
        <f>IFERROR(IF(N46=0, 0, N46*$M$3),0)</f>
        <v>700000.00000000012</v>
      </c>
      <c r="N46" s="716">
        <v>7.0000000000000007E-2</v>
      </c>
      <c r="O46" s="554">
        <f>ROUND(O48+O52+O56,3)</f>
        <v>7.0000000000000007E-2</v>
      </c>
      <c r="Q46" s="552"/>
      <c r="R46" s="554"/>
      <c r="S46" s="552"/>
      <c r="T46" s="554"/>
      <c r="U46" s="552"/>
      <c r="V46" s="554"/>
      <c r="W46" s="552"/>
      <c r="X46" s="554"/>
      <c r="Y46" s="552"/>
      <c r="Z46" s="554"/>
      <c r="AB46" s="552"/>
      <c r="AC46" s="554"/>
      <c r="AD46" s="554"/>
    </row>
    <row r="47" spans="2:33" s="574" customFormat="1" ht="3" customHeight="1">
      <c r="B47" s="570"/>
      <c r="C47" s="570"/>
      <c r="D47" s="570"/>
      <c r="E47" s="571"/>
      <c r="F47" s="572"/>
      <c r="G47" s="572"/>
      <c r="H47" s="572"/>
      <c r="I47" s="573"/>
      <c r="J47" s="573"/>
      <c r="K47" s="573"/>
      <c r="M47" s="575"/>
      <c r="N47" s="576"/>
      <c r="Q47" s="573"/>
      <c r="S47" s="573"/>
      <c r="U47" s="573"/>
      <c r="W47" s="573"/>
      <c r="Y47" s="573"/>
      <c r="AB47" s="573"/>
    </row>
    <row r="48" spans="2:33" s="545" customFormat="1" ht="14.25" customHeight="1">
      <c r="B48" s="541"/>
      <c r="C48" s="541"/>
      <c r="D48" s="541" t="s">
        <v>19</v>
      </c>
      <c r="E48" s="577" t="s">
        <v>1728</v>
      </c>
      <c r="F48" s="578"/>
      <c r="G48" s="578"/>
      <c r="H48" s="578"/>
      <c r="I48" s="579"/>
      <c r="J48" s="579"/>
      <c r="K48" s="579"/>
      <c r="M48" s="580">
        <f>IFERROR(IF(N48=0, 0, N48*$M$3),0)</f>
        <v>550000</v>
      </c>
      <c r="N48" s="717">
        <v>5.5E-2</v>
      </c>
      <c r="O48" s="581">
        <f>IF(N48=0, 0, SUM(O49:O51)*N48)</f>
        <v>5.5E-2</v>
      </c>
      <c r="Q48" s="579"/>
      <c r="R48" s="581"/>
      <c r="S48" s="579"/>
      <c r="T48" s="581"/>
      <c r="U48" s="579"/>
      <c r="V48" s="581"/>
      <c r="W48" s="579"/>
      <c r="X48" s="581"/>
      <c r="Y48" s="579"/>
      <c r="Z48" s="581"/>
      <c r="AB48" s="579"/>
      <c r="AC48" s="581"/>
      <c r="AD48" s="581"/>
    </row>
    <row r="49" spans="2:33" s="561" customFormat="1" ht="14.25" customHeight="1">
      <c r="B49" s="555"/>
      <c r="C49" s="555"/>
      <c r="D49" s="555"/>
      <c r="E49" s="421" t="s">
        <v>1935</v>
      </c>
      <c r="F49" s="556" t="str">
        <f ca="1">IF($E49="", "", IFERROR(INDEX(OFFSET('Fund Guide'!$B$4,1,MATCH(F$7,OFFSET('Fund Guide'!$B$4,,,,COUNTA('Fund Guide'!20:20)),0)-1,COUNTA('Fund Guide'!$B:$B)-COUNTA('Fund Guide'!$B$1:$B$4)),MATCH($E49,OFFSET('Fund Guide'!$B$4,1,,COUNTA('Fund Guide'!$B:$B)-COUNTA('Fund Guide'!$B$1:$B$4)),0)),"-"))</f>
        <v>-</v>
      </c>
      <c r="G49" s="557">
        <f ca="1">IF($E49="", "", IFERROR(INDEX(OFFSET('Fund Guide'!$B$4,1,MATCH(G$7,OFFSET('Fund Guide'!$B$4,,,,COUNTA('Fund Guide'!$4:$4)),0)-1,COUNTA('Fund Guide'!$B:$B)-COUNTA('Fund Guide'!$B$1:$B$4)),MATCH($E49,OFFSET('Fund Guide'!$B$4,1,,COUNTA('Fund Guide'!$B:$B)-COUNTA('Fund Guide'!$B$1:$B$4)),0)),
IF(OR(LEFT($E49,3)="NTN",LEFT($E49,3)="LFT"),DATE(_xlfn.NUMBERVALUE(RIGHT(LEFT($E49, FIND(" (", $E49)-1), 4)),8,15)-TODAY(),IFERROR(IF(FIND("ano",$E49)&gt;1,FLOOR(_xlfn.NUMBERVALUE(RIGHT(LEFT($E49,FIND(" ano",$E49)-1),FIND(" ano",$E49)-1-(FIND(" - ",$E49)+2)))*365,1)),IFERROR(IF(FIND("meses",$E49)&gt;1,FLOOR(_xlfn.NUMBERVALUE(RIGHT(LEFT($E49,FIND(" meses",$E49)-1),FIND(" meses",$E49)-1-(FIND(" - ",$E49)+2))),1)*(365/12)),IFERROR(IF(FIND("mês",$E49)&gt;1,FLOOR(_xlfn.NUMBERVALUE(RIGHT(LEFT($E49,FIND(" mês",$E49)-1),FIND(" mês",$E49)-1-(FIND(" - ",$E49)+2))),1)*(365/12)),IFERROR(IF(FIND("Diária", $E49)&gt;0, 0),
IFERROR(OFFSET('RF &amp; RV Guide'!$E$8,2+MATCH($E49, OFFSET('RF &amp; RV Guide'!$E$8,3,,COUNTA('RF &amp; RV Guide'!$E:$E)-COUNTA('RF &amp; RV Guide'!$E$1:$E$8)), 0),-1+MATCH(G$7, OFFSET('RF &amp; RV Guide'!$E$8,,,,COUNTA('RF &amp; RV Guide'!$8:$8)-COUNTA('RF &amp; RV Guide'!$A$8:$E$8)),0)),"-"))))))))</f>
        <v>730</v>
      </c>
      <c r="H49" s="558" t="str">
        <f ca="1">IF($E49="", "", IFERROR(INDEX(OFFSET('Fund Guide'!$B$4,1,MATCH(H$7,OFFSET('Fund Guide'!$B$4,,,,COUNTA('Fund Guide'!40:40)),0)-1,COUNTA('Fund Guide'!$B:$B)-COUNTA('Fund Guide'!$B$1:$B$4)),MATCH($E49,OFFSET('Fund Guide'!$B$4,1,,COUNTA('Fund Guide'!$B:$B)-COUNTA('Fund Guide'!$B$1:$B$4)),0)),"BRL"))</f>
        <v>BRL</v>
      </c>
      <c r="I49" s="559">
        <f ca="1">IF($E49="", "", IFERROR(INDEX(OFFSET('Fund Guide'!$B$4,1,MATCH(IF($J$3="MFO", "Repasse Taxa Adm. Gestor", "Repasse Taxa Adm. AAI"),OFFSET('Fund Guide'!$B$4,,,,COUNTA('Fund Guide'!$4:$4)),0)-1,COUNTA('Fund Guide'!$B:$B)-COUNTA('Fund Guide'!$B$1:$B$4)),MATCH($E49,OFFSET('Fund Guide'!$B$4,1,,COUNTA('Fund Guide'!$B:$B)-COUNTA('Fund Guide'!$B$1:$B$4)),0)),
IFERROR(OFFSET('RF &amp; RV Guide'!$E$8,2+MATCH($E49, OFFSET('RF &amp; RV Guide'!$E$8,3,,COUNTA('RF &amp; RV Guide'!$E:$E)-COUNTA('RF &amp; RV Guide'!$E$1:$E$8)), 0),-1+MATCH(I$7, OFFSET('RF &amp; RV Guide'!$E$8,,,,COUNTA('RF &amp; RV Guide'!$8:$8)-COUNTA('RF &amp; RV Guide'!$A$8:$E$8)),0)),IFERROR(IF(FIND("tulo",$E49), 0.25%), "-"))))</f>
        <v>2.5000000000000001E-3</v>
      </c>
      <c r="J49" s="560" t="str">
        <f ca="1">IF($E49="", "", IFERROR(INDEX(OFFSET('Fund Guide'!$B$4,1,MATCH(J$7,OFFSET('Fund Guide'!$B$4,,,,COUNTA('Fund Guide'!$4:$4)),0)-1,COUNTA('Fund Guide'!$B:$B)-COUNTA('Fund Guide'!$B$1:$B$4)),MATCH($E49,OFFSET('Fund Guide'!$B$4,1,,COUNTA('Fund Guide'!$B:$B)-COUNTA('Fund Guide'!$B$1:$B$4)),0)),
IFERROR(OFFSET('RF &amp; RV Guide'!$E$8,2+MATCH($E49, OFFSET('RF &amp; RV Guide'!$E$8,3,,COUNTA('RF &amp; RV Guide'!$E:$E)-COUNTA('RF &amp; RV Guide'!$E$1:$E$8)), 0),-1+MATCH(J$7, OFFSET('RF &amp; RV Guide'!$E$8,,,,COUNTA('RF &amp; RV Guide'!$8:$8)-COUNTA('RF &amp; RV Guide'!$A$8:$E$8)),0)), "-")))</f>
        <v>-</v>
      </c>
      <c r="K49" s="560" t="str">
        <f ca="1">IF($E49="", "", IFERROR(INDEX(OFFSET('Fund Guide'!$B$4,1,MATCH(K$7,OFFSET('Fund Guide'!$B$4,,,,COUNTA('Fund Guide'!$4:$4)),0)-1,COUNTA('Fund Guide'!$B:$B)-COUNTA('Fund Guide'!$B$1:$B$4)),MATCH($E49,OFFSET('Fund Guide'!$B$4,1,,COUNTA('Fund Guide'!$B:$B)-COUNTA('Fund Guide'!$B$1:$B$4)),0)),
IFERROR(OFFSET('RF &amp; RV Guide'!$E$8,2+MATCH($E49, OFFSET('RF &amp; RV Guide'!$E$8,3,,COUNTA('RF &amp; RV Guide'!$E:$E)-COUNTA('RF &amp; RV Guide'!$E$1:$E$8)), 0),-1+MATCH("Captação", OFFSET('RF &amp; RV Guide'!$E$8,,,,COUNTA('RF &amp; RV Guide'!$8:$8)-COUNTA('RF &amp; RV Guide'!$A$8:$E$8)),0)), "-")))</f>
        <v>-</v>
      </c>
      <c r="M49" s="562">
        <f>IFERROR(IF(N49=0, "", N49*$M$3),0)</f>
        <v>300000</v>
      </c>
      <c r="N49" s="262">
        <v>0.03</v>
      </c>
      <c r="O49" s="582">
        <f>IFERROR(IF(N49=0, "", N49/N$48),0)</f>
        <v>0.54545454545454541</v>
      </c>
      <c r="Q49" s="564" t="str">
        <f ca="1">IF($E49="", "", IFERROR(INDEX(OFFSET('Fund Guide'!$B$4,1,MATCH(Q$7,OFFSET('Fund Guide'!$B$4,,,,COUNTA('Fund Guide'!20:20)),0)-1,COUNTA('Fund Guide'!$B:$B)-COUNTA('Fund Guide'!$B$1:$B$4)),MATCH($E49,OFFSET('Fund Guide'!$B$4,1,,COUNTA('Fund Guide'!$B:$B)-COUNTA('Fund Guide'!$B$1:$B$4)),0)),"-"))</f>
        <v>-</v>
      </c>
      <c r="R49" s="565" t="str">
        <f ca="1">IF($E49="", "", IFERROR(INDEX(OFFSET('Fund Guide'!$B$4,1,MATCH(R$7,OFFSET('Fund Guide'!$B$4,,,,COUNTA('Fund Guide'!20:20)),0)-1,COUNTA('Fund Guide'!$B:$B)-COUNTA('Fund Guide'!$B$1:$B$4)),MATCH($E49,OFFSET('Fund Guide'!$B$4,1,,COUNTA('Fund Guide'!$B:$B)-COUNTA('Fund Guide'!$B$1:$B$4)),0)),"-"))</f>
        <v>-</v>
      </c>
      <c r="S49" s="564" t="str">
        <f ca="1">IF($E49="", "", IFERROR(INDEX(OFFSET('Fund Guide'!$B$4,1,MATCH(S$7,OFFSET('Fund Guide'!$B$4,,,,COUNTA('Fund Guide'!20:20)),0)-1,COUNTA('Fund Guide'!$B:$B)-COUNTA('Fund Guide'!$B$1:$B$4)),MATCH($E49,OFFSET('Fund Guide'!$B$4,1,,COUNTA('Fund Guide'!$B:$B)-COUNTA('Fund Guide'!$B$1:$B$4)),0)),"-"))</f>
        <v>-</v>
      </c>
      <c r="T49" s="565" t="str">
        <f ca="1">IF($E49="", "", IFERROR(INDEX(OFFSET('Fund Guide'!$B$4,1,MATCH(T$7,OFFSET('Fund Guide'!$B$4,,,,COUNTA('Fund Guide'!20:20)),0)-1,COUNTA('Fund Guide'!$B:$B)-COUNTA('Fund Guide'!$B$1:$B$4)),MATCH($E49,OFFSET('Fund Guide'!$B$4,1,,COUNTA('Fund Guide'!$B:$B)-COUNTA('Fund Guide'!$B$1:$B$4)),0)),"-"))</f>
        <v>-</v>
      </c>
      <c r="U49" s="564" t="str">
        <f ca="1">IF($E49="", "", IFERROR(INDEX(OFFSET('Fund Guide'!$B$4,1,MATCH(U$7,OFFSET('Fund Guide'!$B$4,,,,COUNTA('Fund Guide'!20:20)),0)-1,COUNTA('Fund Guide'!$B:$B)-COUNTA('Fund Guide'!$B$1:$B$4)),MATCH($E49,OFFSET('Fund Guide'!$B$4,1,,COUNTA('Fund Guide'!$B:$B)-COUNTA('Fund Guide'!$B$1:$B$4)),0)),"-"))</f>
        <v>-</v>
      </c>
      <c r="V49" s="565" t="str">
        <f ca="1">IF($E49="", "", IFERROR(INDEX(OFFSET('Fund Guide'!$B$4,1,MATCH(V$7,OFFSET('Fund Guide'!$B$4,,,,COUNTA('Fund Guide'!20:20)),0)-1,COUNTA('Fund Guide'!$B:$B)-COUNTA('Fund Guide'!$B$1:$B$4)),MATCH($E49,OFFSET('Fund Guide'!$B$4,1,,COUNTA('Fund Guide'!$B:$B)-COUNTA('Fund Guide'!$B$1:$B$4)),0)),"-"))</f>
        <v>-</v>
      </c>
      <c r="W49" s="564" t="str">
        <f ca="1">IF($E49="", "", IFERROR(INDEX(OFFSET('Fund Guide'!$B$4,1,MATCH(W$7,OFFSET('Fund Guide'!$B$4,,,,COUNTA('Fund Guide'!20:20)),0)-1,COUNTA('Fund Guide'!$B:$B)-COUNTA('Fund Guide'!$B$1:$B$4)),MATCH($E49,OFFSET('Fund Guide'!$B$4,1,,COUNTA('Fund Guide'!$B:$B)-COUNTA('Fund Guide'!$B$1:$B$4)),0)),"-"))</f>
        <v>-</v>
      </c>
      <c r="X49" s="565" t="str">
        <f ca="1">IF($E49="", "", IFERROR(INDEX(OFFSET('Fund Guide'!$B$4,1,MATCH(X$7,OFFSET('Fund Guide'!$B$4,,,,COUNTA('Fund Guide'!20:20)),0)-1,COUNTA('Fund Guide'!$B:$B)-COUNTA('Fund Guide'!$B$1:$B$4)),MATCH($E49,OFFSET('Fund Guide'!$B$4,1,,COUNTA('Fund Guide'!$B:$B)-COUNTA('Fund Guide'!$B$1:$B$4)),0)),"-"))</f>
        <v>-</v>
      </c>
      <c r="Y49" s="566" t="str">
        <f ca="1">IF($E49="", "", IFERROR(INDEX(OFFSET('Fund Guide'!$B$4,1,MATCH(Y$7,OFFSET('Fund Guide'!$B$4,,,,COUNTA('Fund Guide'!20:20)),0)-1,COUNTA('Fund Guide'!$B:$B)-COUNTA('Fund Guide'!$B$1:$B$4)),MATCH($E49,OFFSET('Fund Guide'!$B$4,1,,COUNTA('Fund Guide'!$B:$B)-COUNTA('Fund Guide'!$B$1:$B$4)),0)),"-"))</f>
        <v>-</v>
      </c>
      <c r="Z49" s="567" t="str">
        <f ca="1">IF($E49="", "", IFERROR(INDEX(OFFSET('Fund Guide'!$B$4,1,MATCH(Z$7,OFFSET('Fund Guide'!$B$4,,,,COUNTA('Fund Guide'!20:20)),0)-1,COUNTA('Fund Guide'!$B:$B)-COUNTA('Fund Guide'!$B$1:$B$4)),MATCH($E49,OFFSET('Fund Guide'!$B$4,1,,COUNTA('Fund Guide'!$B:$B)-COUNTA('Fund Guide'!$B$1:$B$4)),0)),"-"))</f>
        <v>-</v>
      </c>
      <c r="AB49" s="263"/>
      <c r="AC49" s="263"/>
      <c r="AD49" s="262"/>
      <c r="AG49" s="584"/>
    </row>
    <row r="50" spans="2:33" s="561" customFormat="1" ht="14.25" customHeight="1">
      <c r="B50" s="555"/>
      <c r="C50" s="555"/>
      <c r="D50" s="555"/>
      <c r="E50" s="421" t="s">
        <v>1936</v>
      </c>
      <c r="F50" s="556" t="str">
        <f ca="1">IF($E50="", "", IFERROR(INDEX(OFFSET('Fund Guide'!$B$4,1,MATCH(F$7,OFFSET('Fund Guide'!$B$4,,,,COUNTA('Fund Guide'!21:21)),0)-1,COUNTA('Fund Guide'!$B:$B)-COUNTA('Fund Guide'!$B$1:$B$4)),MATCH($E50,OFFSET('Fund Guide'!$B$4,1,,COUNTA('Fund Guide'!$B:$B)-COUNTA('Fund Guide'!$B$1:$B$4)),0)),"-"))</f>
        <v>-</v>
      </c>
      <c r="G50" s="557">
        <f ca="1">IF($E50="", "", IFERROR(INDEX(OFFSET('Fund Guide'!$B$4,1,MATCH(G$7,OFFSET('Fund Guide'!$B$4,,,,COUNTA('Fund Guide'!$4:$4)),0)-1,COUNTA('Fund Guide'!$B:$B)-COUNTA('Fund Guide'!$B$1:$B$4)),MATCH($E50,OFFSET('Fund Guide'!$B$4,1,,COUNTA('Fund Guide'!$B:$B)-COUNTA('Fund Guide'!$B$1:$B$4)),0)),
IF(OR(LEFT($E50,3)="NTN",LEFT($E50,3)="LFT"),DATE(_xlfn.NUMBERVALUE(RIGHT(LEFT($E50, FIND(" (", $E50)-1), 4)),8,15)-TODAY(),IFERROR(IF(FIND("ano",$E50)&gt;1,FLOOR(_xlfn.NUMBERVALUE(RIGHT(LEFT($E50,FIND(" ano",$E50)-1),FIND(" ano",$E50)-1-(FIND(" - ",$E50)+2)))*365,1)),IFERROR(IF(FIND("meses",$E50)&gt;1,FLOOR(_xlfn.NUMBERVALUE(RIGHT(LEFT($E50,FIND(" meses",$E50)-1),FIND(" meses",$E50)-1-(FIND(" - ",$E50)+2))),1)*(365/12)),IFERROR(IF(FIND("mês",$E50)&gt;1,FLOOR(_xlfn.NUMBERVALUE(RIGHT(LEFT($E50,FIND(" mês",$E50)-1),FIND(" mês",$E50)-1-(FIND(" - ",$E50)+2))),1)*(365/12)),IFERROR(IF(FIND("Diária", $E50)&gt;0, 0),
IFERROR(OFFSET('RF &amp; RV Guide'!$E$8,2+MATCH($E50, OFFSET('RF &amp; RV Guide'!$E$8,3,,COUNTA('RF &amp; RV Guide'!$E:$E)-COUNTA('RF &amp; RV Guide'!$E$1:$E$8)), 0),-1+MATCH(G$7, OFFSET('RF &amp; RV Guide'!$E$8,,,,COUNTA('RF &amp; RV Guide'!$8:$8)-COUNTA('RF &amp; RV Guide'!$A$8:$E$8)),0)),"-"))))))))</f>
        <v>1095</v>
      </c>
      <c r="H50" s="558" t="str">
        <f ca="1">IF($E50="", "", IFERROR(INDEX(OFFSET('Fund Guide'!$B$4,1,MATCH(H$7,OFFSET('Fund Guide'!$B$4,,,,COUNTA('Fund Guide'!41:41)),0)-1,COUNTA('Fund Guide'!$B:$B)-COUNTA('Fund Guide'!$B$1:$B$4)),MATCH($E50,OFFSET('Fund Guide'!$B$4,1,,COUNTA('Fund Guide'!$B:$B)-COUNTA('Fund Guide'!$B$1:$B$4)),0)),"BRL"))</f>
        <v>BRL</v>
      </c>
      <c r="I50" s="559">
        <f ca="1">IF($E50="", "", IFERROR(INDEX(OFFSET('Fund Guide'!$B$4,1,MATCH(IF($J$3="MFO", "Repasse Taxa Adm. Gestor", "Repasse Taxa Adm. AAI"),OFFSET('Fund Guide'!$B$4,,,,COUNTA('Fund Guide'!$4:$4)),0)-1,COUNTA('Fund Guide'!$B:$B)-COUNTA('Fund Guide'!$B$1:$B$4)),MATCH($E50,OFFSET('Fund Guide'!$B$4,1,,COUNTA('Fund Guide'!$B:$B)-COUNTA('Fund Guide'!$B$1:$B$4)),0)),
IFERROR(OFFSET('RF &amp; RV Guide'!$E$8,2+MATCH($E50, OFFSET('RF &amp; RV Guide'!$E$8,3,,COUNTA('RF &amp; RV Guide'!$E:$E)-COUNTA('RF &amp; RV Guide'!$E$1:$E$8)), 0),-1+MATCH(I$7, OFFSET('RF &amp; RV Guide'!$E$8,,,,COUNTA('RF &amp; RV Guide'!$8:$8)-COUNTA('RF &amp; RV Guide'!$A$8:$E$8)),0)),IFERROR(IF(FIND("tulo",$E50), 0.25%), "-"))))</f>
        <v>2.5000000000000001E-3</v>
      </c>
      <c r="J50" s="560" t="str">
        <f ca="1">IF($E50="", "", IFERROR(INDEX(OFFSET('Fund Guide'!$B$4,1,MATCH(J$7,OFFSET('Fund Guide'!$B$4,,,,COUNTA('Fund Guide'!$4:$4)),0)-1,COUNTA('Fund Guide'!$B:$B)-COUNTA('Fund Guide'!$B$1:$B$4)),MATCH($E50,OFFSET('Fund Guide'!$B$4,1,,COUNTA('Fund Guide'!$B:$B)-COUNTA('Fund Guide'!$B$1:$B$4)),0)),
IFERROR(OFFSET('RF &amp; RV Guide'!$E$8,2+MATCH($E50, OFFSET('RF &amp; RV Guide'!$E$8,3,,COUNTA('RF &amp; RV Guide'!$E:$E)-COUNTA('RF &amp; RV Guide'!$E$1:$E$8)), 0),-1+MATCH(J$7, OFFSET('RF &amp; RV Guide'!$E$8,,,,COUNTA('RF &amp; RV Guide'!$8:$8)-COUNTA('RF &amp; RV Guide'!$A$8:$E$8)),0)), "-")))</f>
        <v>-</v>
      </c>
      <c r="K50" s="560" t="str">
        <f ca="1">IF($E50="", "", IFERROR(INDEX(OFFSET('Fund Guide'!$B$4,1,MATCH(K$7,OFFSET('Fund Guide'!$B$4,,,,COUNTA('Fund Guide'!$4:$4)),0)-1,COUNTA('Fund Guide'!$B:$B)-COUNTA('Fund Guide'!$B$1:$B$4)),MATCH($E50,OFFSET('Fund Guide'!$B$4,1,,COUNTA('Fund Guide'!$B:$B)-COUNTA('Fund Guide'!$B$1:$B$4)),0)),
IFERROR(OFFSET('RF &amp; RV Guide'!$E$8,2+MATCH($E50, OFFSET('RF &amp; RV Guide'!$E$8,3,,COUNTA('RF &amp; RV Guide'!$E:$E)-COUNTA('RF &amp; RV Guide'!$E$1:$E$8)), 0),-1+MATCH("Captação", OFFSET('RF &amp; RV Guide'!$E$8,,,,COUNTA('RF &amp; RV Guide'!$8:$8)-COUNTA('RF &amp; RV Guide'!$A$8:$E$8)),0)), "-")))</f>
        <v>-</v>
      </c>
      <c r="M50" s="562">
        <f>IFERROR(IF(N50=0, "", N50*$M$3),0)</f>
        <v>250000</v>
      </c>
      <c r="N50" s="262">
        <v>2.5000000000000001E-2</v>
      </c>
      <c r="O50" s="582">
        <f>IFERROR(IF(N50=0, "", N50/N$48),0)</f>
        <v>0.45454545454545459</v>
      </c>
      <c r="Q50" s="564" t="str">
        <f ca="1">IF($E50="", "", IFERROR(INDEX(OFFSET('Fund Guide'!$B$4,1,MATCH(Q$7,OFFSET('Fund Guide'!$B$4,,,,COUNTA('Fund Guide'!21:21)),0)-1,COUNTA('Fund Guide'!$B:$B)-COUNTA('Fund Guide'!$B$1:$B$4)),MATCH($E50,OFFSET('Fund Guide'!$B$4,1,,COUNTA('Fund Guide'!$B:$B)-COUNTA('Fund Guide'!$B$1:$B$4)),0)),"-"))</f>
        <v>-</v>
      </c>
      <c r="R50" s="565" t="str">
        <f ca="1">IF($E50="", "", IFERROR(INDEX(OFFSET('Fund Guide'!$B$4,1,MATCH(R$7,OFFSET('Fund Guide'!$B$4,,,,COUNTA('Fund Guide'!21:21)),0)-1,COUNTA('Fund Guide'!$B:$B)-COUNTA('Fund Guide'!$B$1:$B$4)),MATCH($E50,OFFSET('Fund Guide'!$B$4,1,,COUNTA('Fund Guide'!$B:$B)-COUNTA('Fund Guide'!$B$1:$B$4)),0)),"-"))</f>
        <v>-</v>
      </c>
      <c r="S50" s="564" t="str">
        <f ca="1">IF($E50="", "", IFERROR(INDEX(OFFSET('Fund Guide'!$B$4,1,MATCH(S$7,OFFSET('Fund Guide'!$B$4,,,,COUNTA('Fund Guide'!21:21)),0)-1,COUNTA('Fund Guide'!$B:$B)-COUNTA('Fund Guide'!$B$1:$B$4)),MATCH($E50,OFFSET('Fund Guide'!$B$4,1,,COUNTA('Fund Guide'!$B:$B)-COUNTA('Fund Guide'!$B$1:$B$4)),0)),"-"))</f>
        <v>-</v>
      </c>
      <c r="T50" s="565" t="str">
        <f ca="1">IF($E50="", "", IFERROR(INDEX(OFFSET('Fund Guide'!$B$4,1,MATCH(T$7,OFFSET('Fund Guide'!$B$4,,,,COUNTA('Fund Guide'!21:21)),0)-1,COUNTA('Fund Guide'!$B:$B)-COUNTA('Fund Guide'!$B$1:$B$4)),MATCH($E50,OFFSET('Fund Guide'!$B$4,1,,COUNTA('Fund Guide'!$B:$B)-COUNTA('Fund Guide'!$B$1:$B$4)),0)),"-"))</f>
        <v>-</v>
      </c>
      <c r="U50" s="564" t="str">
        <f ca="1">IF($E50="", "", IFERROR(INDEX(OFFSET('Fund Guide'!$B$4,1,MATCH(U$7,OFFSET('Fund Guide'!$B$4,,,,COUNTA('Fund Guide'!21:21)),0)-1,COUNTA('Fund Guide'!$B:$B)-COUNTA('Fund Guide'!$B$1:$B$4)),MATCH($E50,OFFSET('Fund Guide'!$B$4,1,,COUNTA('Fund Guide'!$B:$B)-COUNTA('Fund Guide'!$B$1:$B$4)),0)),"-"))</f>
        <v>-</v>
      </c>
      <c r="V50" s="565" t="str">
        <f ca="1">IF($E50="", "", IFERROR(INDEX(OFFSET('Fund Guide'!$B$4,1,MATCH(V$7,OFFSET('Fund Guide'!$B$4,,,,COUNTA('Fund Guide'!21:21)),0)-1,COUNTA('Fund Guide'!$B:$B)-COUNTA('Fund Guide'!$B$1:$B$4)),MATCH($E50,OFFSET('Fund Guide'!$B$4,1,,COUNTA('Fund Guide'!$B:$B)-COUNTA('Fund Guide'!$B$1:$B$4)),0)),"-"))</f>
        <v>-</v>
      </c>
      <c r="W50" s="564" t="str">
        <f ca="1">IF($E50="", "", IFERROR(INDEX(OFFSET('Fund Guide'!$B$4,1,MATCH(W$7,OFFSET('Fund Guide'!$B$4,,,,COUNTA('Fund Guide'!21:21)),0)-1,COUNTA('Fund Guide'!$B:$B)-COUNTA('Fund Guide'!$B$1:$B$4)),MATCH($E50,OFFSET('Fund Guide'!$B$4,1,,COUNTA('Fund Guide'!$B:$B)-COUNTA('Fund Guide'!$B$1:$B$4)),0)),"-"))</f>
        <v>-</v>
      </c>
      <c r="X50" s="565" t="str">
        <f ca="1">IF($E50="", "", IFERROR(INDEX(OFFSET('Fund Guide'!$B$4,1,MATCH(X$7,OFFSET('Fund Guide'!$B$4,,,,COUNTA('Fund Guide'!21:21)),0)-1,COUNTA('Fund Guide'!$B:$B)-COUNTA('Fund Guide'!$B$1:$B$4)),MATCH($E50,OFFSET('Fund Guide'!$B$4,1,,COUNTA('Fund Guide'!$B:$B)-COUNTA('Fund Guide'!$B$1:$B$4)),0)),"-"))</f>
        <v>-</v>
      </c>
      <c r="Y50" s="566" t="str">
        <f ca="1">IF($E50="", "", IFERROR(INDEX(OFFSET('Fund Guide'!$B$4,1,MATCH(Y$7,OFFSET('Fund Guide'!$B$4,,,,COUNTA('Fund Guide'!21:21)),0)-1,COUNTA('Fund Guide'!$B:$B)-COUNTA('Fund Guide'!$B$1:$B$4)),MATCH($E50,OFFSET('Fund Guide'!$B$4,1,,COUNTA('Fund Guide'!$B:$B)-COUNTA('Fund Guide'!$B$1:$B$4)),0)),"-"))</f>
        <v>-</v>
      </c>
      <c r="Z50" s="567" t="str">
        <f ca="1">IF($E50="", "", IFERROR(INDEX(OFFSET('Fund Guide'!$B$4,1,MATCH(Z$7,OFFSET('Fund Guide'!$B$4,,,,COUNTA('Fund Guide'!21:21)),0)-1,COUNTA('Fund Guide'!$B:$B)-COUNTA('Fund Guide'!$B$1:$B$4)),MATCH($E50,OFFSET('Fund Guide'!$B$4,1,,COUNTA('Fund Guide'!$B:$B)-COUNTA('Fund Guide'!$B$1:$B$4)),0)),"-"))</f>
        <v>-</v>
      </c>
      <c r="AB50" s="263"/>
      <c r="AC50" s="263"/>
      <c r="AD50" s="262"/>
      <c r="AG50" s="584"/>
    </row>
    <row r="51" spans="2:33" s="529" customFormat="1" ht="4.5" customHeight="1">
      <c r="B51" s="527"/>
      <c r="C51" s="527"/>
      <c r="D51" s="527"/>
      <c r="E51" s="538"/>
      <c r="F51" s="569"/>
      <c r="G51" s="539"/>
      <c r="H51" s="539"/>
      <c r="I51" s="540"/>
      <c r="J51" s="540"/>
      <c r="K51" s="540"/>
      <c r="M51" s="549"/>
      <c r="Q51" s="540"/>
      <c r="S51" s="540"/>
      <c r="U51" s="540"/>
      <c r="W51" s="540"/>
      <c r="Y51" s="540"/>
      <c r="AB51" s="540"/>
    </row>
    <row r="52" spans="2:33" s="545" customFormat="1" ht="14.25" customHeight="1">
      <c r="B52" s="541"/>
      <c r="C52" s="541"/>
      <c r="D52" s="541" t="s">
        <v>19</v>
      </c>
      <c r="E52" s="577" t="s">
        <v>1733</v>
      </c>
      <c r="F52" s="578"/>
      <c r="G52" s="578"/>
      <c r="H52" s="578"/>
      <c r="I52" s="579"/>
      <c r="J52" s="579"/>
      <c r="K52" s="579"/>
      <c r="M52" s="580">
        <f>IFERROR(IF(N52=0, 0, N52*$M$3),0)</f>
        <v>150000</v>
      </c>
      <c r="N52" s="717">
        <v>1.4999999999999999E-2</v>
      </c>
      <c r="O52" s="581">
        <f>IF(N52=0, 0, SUM(O53:O55)*N52)</f>
        <v>1.4999999999999999E-2</v>
      </c>
      <c r="Q52" s="579"/>
      <c r="R52" s="581"/>
      <c r="S52" s="579"/>
      <c r="T52" s="581"/>
      <c r="U52" s="579"/>
      <c r="V52" s="581"/>
      <c r="W52" s="579"/>
      <c r="X52" s="581"/>
      <c r="Y52" s="579"/>
      <c r="Z52" s="581"/>
      <c r="AB52" s="579"/>
      <c r="AC52" s="581"/>
      <c r="AD52" s="581"/>
    </row>
    <row r="53" spans="2:33" s="561" customFormat="1" ht="14.25" customHeight="1">
      <c r="B53" s="555"/>
      <c r="C53" s="555"/>
      <c r="D53" s="555"/>
      <c r="E53" s="421" t="s">
        <v>1937</v>
      </c>
      <c r="F53" s="556" t="str">
        <f ca="1">IF($E53="", "", IFERROR(INDEX(OFFSET('Fund Guide'!$B$4,1,MATCH(F$7,OFFSET('Fund Guide'!$B$4,,,,COUNTA('Fund Guide'!24:24)),0)-1,COUNTA('Fund Guide'!$B:$B)-COUNTA('Fund Guide'!$B$1:$B$4)),MATCH($E53,OFFSET('Fund Guide'!$B$4,1,,COUNTA('Fund Guide'!$B:$B)-COUNTA('Fund Guide'!$B$1:$B$4)),0)),"-"))</f>
        <v>-</v>
      </c>
      <c r="G53" s="557">
        <f ca="1">IF($E53="", "", IFERROR(INDEX(OFFSET('Fund Guide'!$B$4,1,MATCH(G$7,OFFSET('Fund Guide'!$B$4,,,,COUNTA('Fund Guide'!$4:$4)),0)-1,COUNTA('Fund Guide'!$B:$B)-COUNTA('Fund Guide'!$B$1:$B$4)),MATCH($E53,OFFSET('Fund Guide'!$B$4,1,,COUNTA('Fund Guide'!$B:$B)-COUNTA('Fund Guide'!$B$1:$B$4)),0)),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0),-1+MATCH(G$7, OFFSET('RF &amp; RV Guide'!$E$8,,,,COUNTA('RF &amp; RV Guide'!$8:$8)-COUNTA('RF &amp; RV Guide'!$A$8:$E$8)),0)),"-"))))))))</f>
        <v>1460</v>
      </c>
      <c r="H53" s="558" t="str">
        <f ca="1">IF($E53="", "", IFERROR(INDEX(OFFSET('Fund Guide'!$B$4,1,MATCH(H$7,OFFSET('Fund Guide'!$B$4,,,,COUNTA('Fund Guide'!44:44)),0)-1,COUNTA('Fund Guide'!$B:$B)-COUNTA('Fund Guide'!$B$1:$B$4)),MATCH($E53,OFFSET('Fund Guide'!$B$4,1,,COUNTA('Fund Guide'!$B:$B)-COUNTA('Fund Guide'!$B$1:$B$4)),0)),"BRL"))</f>
        <v>BRL</v>
      </c>
      <c r="I53" s="559">
        <f ca="1">IF($E53="", "", IFERROR(INDEX(OFFSET('Fund Guide'!$B$4,1,MATCH(IF($J$3="MFO", "Repasse Taxa Adm. Gestor", "Repasse Taxa Adm. AAI"),OFFSET('Fund Guide'!$B$4,,,,COUNTA('Fund Guide'!$4:$4)),0)-1,COUNTA('Fund Guide'!$B:$B)-COUNTA('Fund Guide'!$B$1:$B$4)),MATCH($E53,OFFSET('Fund Guide'!$B$4,1,,COUNTA('Fund Guide'!$B:$B)-COUNTA('Fund Guide'!$B$1:$B$4)),0)),
IFERROR(OFFSET('RF &amp; RV Guide'!$E$8,2+MATCH($E53, OFFSET('RF &amp; RV Guide'!$E$8,3,,COUNTA('RF &amp; RV Guide'!$E:$E)-COUNTA('RF &amp; RV Guide'!$E$1:$E$8)), 0),-1+MATCH(I$7, OFFSET('RF &amp; RV Guide'!$E$8,,,,COUNTA('RF &amp; RV Guide'!$8:$8)-COUNTA('RF &amp; RV Guide'!$A$8:$E$8)),0)),IFERROR(IF(FIND("tulo",$E53), 0.25%), "-"))))</f>
        <v>2.5000000000000001E-3</v>
      </c>
      <c r="J53" s="560" t="str">
        <f ca="1">IF($E53="", "", IFERROR(INDEX(OFFSET('Fund Guide'!$B$4,1,MATCH(J$7,OFFSET('Fund Guide'!$B$4,,,,COUNTA('Fund Guide'!$4:$4)),0)-1,COUNTA('Fund Guide'!$B:$B)-COUNTA('Fund Guide'!$B$1:$B$4)),MATCH($E53,OFFSET('Fund Guide'!$B$4,1,,COUNTA('Fund Guide'!$B:$B)-COUNTA('Fund Guide'!$B$1:$B$4)),0)),
IFERROR(OFFSET('RF &amp; RV Guide'!$E$8,2+MATCH($E53, OFFSET('RF &amp; RV Guide'!$E$8,3,,COUNTA('RF &amp; RV Guide'!$E:$E)-COUNTA('RF &amp; RV Guide'!$E$1:$E$8)), 0),-1+MATCH(J$7, OFFSET('RF &amp; RV Guide'!$E$8,,,,COUNTA('RF &amp; RV Guide'!$8:$8)-COUNTA('RF &amp; RV Guide'!$A$8:$E$8)),0)), "-")))</f>
        <v>-</v>
      </c>
      <c r="K53" s="560" t="str">
        <f ca="1">IF($E53="", "", IFERROR(INDEX(OFFSET('Fund Guide'!$B$4,1,MATCH(K$7,OFFSET('Fund Guide'!$B$4,,,,COUNTA('Fund Guide'!$4:$4)),0)-1,COUNTA('Fund Guide'!$B:$B)-COUNTA('Fund Guide'!$B$1:$B$4)),MATCH($E53,OFFSET('Fund Guide'!$B$4,1,,COUNTA('Fund Guide'!$B:$B)-COUNTA('Fund Guide'!$B$1:$B$4)),0)),
IFERROR(OFFSET('RF &amp; RV Guide'!$E$8,2+MATCH($E53, OFFSET('RF &amp; RV Guide'!$E$8,3,,COUNTA('RF &amp; RV Guide'!$E:$E)-COUNTA('RF &amp; RV Guide'!$E$1:$E$8)), 0),-1+MATCH("Captação", OFFSET('RF &amp; RV Guide'!$E$8,,,,COUNTA('RF &amp; RV Guide'!$8:$8)-COUNTA('RF &amp; RV Guide'!$A$8:$E$8)),0)), "-")))</f>
        <v>-</v>
      </c>
      <c r="M53" s="562"/>
      <c r="N53" s="262">
        <v>7.4999999999999997E-3</v>
      </c>
      <c r="O53" s="582">
        <f>IFERROR(IF(N53=0, "", N53/N$52),0)</f>
        <v>0.5</v>
      </c>
      <c r="Q53" s="564" t="str">
        <f ca="1">IF($E53="", "", IFERROR(INDEX(OFFSET('Fund Guide'!$B$4,1,MATCH(Q$7,OFFSET('Fund Guide'!$B$4,,,,COUNTA('Fund Guide'!24:24)),0)-1,COUNTA('Fund Guide'!$B:$B)-COUNTA('Fund Guide'!$B$1:$B$4)),MATCH($E53,OFFSET('Fund Guide'!$B$4,1,,COUNTA('Fund Guide'!$B:$B)-COUNTA('Fund Guide'!$B$1:$B$4)),0)),"-"))</f>
        <v>-</v>
      </c>
      <c r="R53" s="565" t="str">
        <f ca="1">IF($E53="", "", IFERROR(INDEX(OFFSET('Fund Guide'!$B$4,1,MATCH(R$7,OFFSET('Fund Guide'!$B$4,,,,COUNTA('Fund Guide'!24:24)),0)-1,COUNTA('Fund Guide'!$B:$B)-COUNTA('Fund Guide'!$B$1:$B$4)),MATCH($E53,OFFSET('Fund Guide'!$B$4,1,,COUNTA('Fund Guide'!$B:$B)-COUNTA('Fund Guide'!$B$1:$B$4)),0)),"-"))</f>
        <v>-</v>
      </c>
      <c r="S53" s="564" t="str">
        <f ca="1">IF($E53="", "", IFERROR(INDEX(OFFSET('Fund Guide'!$B$4,1,MATCH(S$7,OFFSET('Fund Guide'!$B$4,,,,COUNTA('Fund Guide'!24:24)),0)-1,COUNTA('Fund Guide'!$B:$B)-COUNTA('Fund Guide'!$B$1:$B$4)),MATCH($E53,OFFSET('Fund Guide'!$B$4,1,,COUNTA('Fund Guide'!$B:$B)-COUNTA('Fund Guide'!$B$1:$B$4)),0)),"-"))</f>
        <v>-</v>
      </c>
      <c r="T53" s="565" t="str">
        <f ca="1">IF($E53="", "", IFERROR(INDEX(OFFSET('Fund Guide'!$B$4,1,MATCH(T$7,OFFSET('Fund Guide'!$B$4,,,,COUNTA('Fund Guide'!24:24)),0)-1,COUNTA('Fund Guide'!$B:$B)-COUNTA('Fund Guide'!$B$1:$B$4)),MATCH($E53,OFFSET('Fund Guide'!$B$4,1,,COUNTA('Fund Guide'!$B:$B)-COUNTA('Fund Guide'!$B$1:$B$4)),0)),"-"))</f>
        <v>-</v>
      </c>
      <c r="U53" s="564" t="str">
        <f ca="1">IF($E53="", "", IFERROR(INDEX(OFFSET('Fund Guide'!$B$4,1,MATCH(U$7,OFFSET('Fund Guide'!$B$4,,,,COUNTA('Fund Guide'!24:24)),0)-1,COUNTA('Fund Guide'!$B:$B)-COUNTA('Fund Guide'!$B$1:$B$4)),MATCH($E53,OFFSET('Fund Guide'!$B$4,1,,COUNTA('Fund Guide'!$B:$B)-COUNTA('Fund Guide'!$B$1:$B$4)),0)),"-"))</f>
        <v>-</v>
      </c>
      <c r="V53" s="565" t="str">
        <f ca="1">IF($E53="", "", IFERROR(INDEX(OFFSET('Fund Guide'!$B$4,1,MATCH(V$7,OFFSET('Fund Guide'!$B$4,,,,COUNTA('Fund Guide'!24:24)),0)-1,COUNTA('Fund Guide'!$B:$B)-COUNTA('Fund Guide'!$B$1:$B$4)),MATCH($E53,OFFSET('Fund Guide'!$B$4,1,,COUNTA('Fund Guide'!$B:$B)-COUNTA('Fund Guide'!$B$1:$B$4)),0)),"-"))</f>
        <v>-</v>
      </c>
      <c r="W53" s="564" t="str">
        <f ca="1">IF($E53="", "", IFERROR(INDEX(OFFSET('Fund Guide'!$B$4,1,MATCH(W$7,OFFSET('Fund Guide'!$B$4,,,,COUNTA('Fund Guide'!24:24)),0)-1,COUNTA('Fund Guide'!$B:$B)-COUNTA('Fund Guide'!$B$1:$B$4)),MATCH($E53,OFFSET('Fund Guide'!$B$4,1,,COUNTA('Fund Guide'!$B:$B)-COUNTA('Fund Guide'!$B$1:$B$4)),0)),"-"))</f>
        <v>-</v>
      </c>
      <c r="X53" s="565" t="str">
        <f ca="1">IF($E53="", "", IFERROR(INDEX(OFFSET('Fund Guide'!$B$4,1,MATCH(X$7,OFFSET('Fund Guide'!$B$4,,,,COUNTA('Fund Guide'!24:24)),0)-1,COUNTA('Fund Guide'!$B:$B)-COUNTA('Fund Guide'!$B$1:$B$4)),MATCH($E53,OFFSET('Fund Guide'!$B$4,1,,COUNTA('Fund Guide'!$B:$B)-COUNTA('Fund Guide'!$B$1:$B$4)),0)),"-"))</f>
        <v>-</v>
      </c>
      <c r="Y53" s="566" t="str">
        <f ca="1">IF($E53="", "", IFERROR(INDEX(OFFSET('Fund Guide'!$B$4,1,MATCH(Y$7,OFFSET('Fund Guide'!$B$4,,,,COUNTA('Fund Guide'!24:24)),0)-1,COUNTA('Fund Guide'!$B:$B)-COUNTA('Fund Guide'!$B$1:$B$4)),MATCH($E53,OFFSET('Fund Guide'!$B$4,1,,COUNTA('Fund Guide'!$B:$B)-COUNTA('Fund Guide'!$B$1:$B$4)),0)),"-"))</f>
        <v>-</v>
      </c>
      <c r="Z53" s="567" t="str">
        <f ca="1">IF($E53="", "", IFERROR(INDEX(OFFSET('Fund Guide'!$B$4,1,MATCH(Z$7,OFFSET('Fund Guide'!$B$4,,,,COUNTA('Fund Guide'!24:24)),0)-1,COUNTA('Fund Guide'!$B:$B)-COUNTA('Fund Guide'!$B$1:$B$4)),MATCH($E53,OFFSET('Fund Guide'!$B$4,1,,COUNTA('Fund Guide'!$B:$B)-COUNTA('Fund Guide'!$B$1:$B$4)),0)),"-"))</f>
        <v>-</v>
      </c>
      <c r="AB53" s="263"/>
      <c r="AC53" s="263"/>
      <c r="AD53" s="262"/>
    </row>
    <row r="54" spans="2:33" s="561" customFormat="1" ht="14.25" customHeight="1">
      <c r="B54" s="555"/>
      <c r="C54" s="555"/>
      <c r="D54" s="555"/>
      <c r="E54" s="421" t="s">
        <v>1938</v>
      </c>
      <c r="F54" s="556" t="str">
        <f ca="1">IF($E54="", "", IFERROR(INDEX(OFFSET('Fund Guide'!$B$4,1,MATCH(F$7,OFFSET('Fund Guide'!$B$4,,,,COUNTA('Fund Guide'!25:25)),0)-1,COUNTA('Fund Guide'!$B:$B)-COUNTA('Fund Guide'!$B$1:$B$4)),MATCH($E54,OFFSET('Fund Guide'!$B$4,1,,COUNTA('Fund Guide'!$B:$B)-COUNTA('Fund Guide'!$B$1:$B$4)),0)),"-"))</f>
        <v>-</v>
      </c>
      <c r="G54" s="557">
        <f ca="1">IF($E54="", "", IFERROR(INDEX(OFFSET('Fund Guide'!$B$4,1,MATCH(G$7,OFFSET('Fund Guide'!$B$4,,,,COUNTA('Fund Guide'!$4:$4)),0)-1,COUNTA('Fund Guide'!$B:$B)-COUNTA('Fund Guide'!$B$1:$B$4)),MATCH($E54,OFFSET('Fund Guide'!$B$4,1,,COUNTA('Fund Guide'!$B:$B)-COUNTA('Fund Guide'!$B$1:$B$4)),0)),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0),-1+MATCH(G$7, OFFSET('RF &amp; RV Guide'!$E$8,,,,COUNTA('RF &amp; RV Guide'!$8:$8)-COUNTA('RF &amp; RV Guide'!$A$8:$E$8)),0)),"-"))))))))</f>
        <v>1825</v>
      </c>
      <c r="H54" s="558" t="str">
        <f ca="1">IF($E54="", "", IFERROR(INDEX(OFFSET('Fund Guide'!$B$4,1,MATCH(H$7,OFFSET('Fund Guide'!$B$4,,,,COUNTA('Fund Guide'!45:45)),0)-1,COUNTA('Fund Guide'!$B:$B)-COUNTA('Fund Guide'!$B$1:$B$4)),MATCH($E54,OFFSET('Fund Guide'!$B$4,1,,COUNTA('Fund Guide'!$B:$B)-COUNTA('Fund Guide'!$B$1:$B$4)),0)),"BRL"))</f>
        <v>BRL</v>
      </c>
      <c r="I54" s="559">
        <f ca="1">IF($E54="", "", IFERROR(INDEX(OFFSET('Fund Guide'!$B$4,1,MATCH(IF($J$3="MFO", "Repasse Taxa Adm. Gestor", "Repasse Taxa Adm. AAI"),OFFSET('Fund Guide'!$B$4,,,,COUNTA('Fund Guide'!$4:$4)),0)-1,COUNTA('Fund Guide'!$B:$B)-COUNTA('Fund Guide'!$B$1:$B$4)),MATCH($E54,OFFSET('Fund Guide'!$B$4,1,,COUNTA('Fund Guide'!$B:$B)-COUNTA('Fund Guide'!$B$1:$B$4)),0)),
IFERROR(OFFSET('RF &amp; RV Guide'!$E$8,2+MATCH($E54, OFFSET('RF &amp; RV Guide'!$E$8,3,,COUNTA('RF &amp; RV Guide'!$E:$E)-COUNTA('RF &amp; RV Guide'!$E$1:$E$8)), 0),-1+MATCH(I$7, OFFSET('RF &amp; RV Guide'!$E$8,,,,COUNTA('RF &amp; RV Guide'!$8:$8)-COUNTA('RF &amp; RV Guide'!$A$8:$E$8)),0)),IFERROR(IF(FIND("tulo",$E54), 0.25%), "-"))))</f>
        <v>2.5000000000000001E-3</v>
      </c>
      <c r="J54" s="560" t="str">
        <f ca="1">IF($E54="", "", IFERROR(INDEX(OFFSET('Fund Guide'!$B$4,1,MATCH(J$7,OFFSET('Fund Guide'!$B$4,,,,COUNTA('Fund Guide'!$4:$4)),0)-1,COUNTA('Fund Guide'!$B:$B)-COUNTA('Fund Guide'!$B$1:$B$4)),MATCH($E54,OFFSET('Fund Guide'!$B$4,1,,COUNTA('Fund Guide'!$B:$B)-COUNTA('Fund Guide'!$B$1:$B$4)),0)),
IFERROR(OFFSET('RF &amp; RV Guide'!$E$8,2+MATCH($E54, OFFSET('RF &amp; RV Guide'!$E$8,3,,COUNTA('RF &amp; RV Guide'!$E:$E)-COUNTA('RF &amp; RV Guide'!$E$1:$E$8)), 0),-1+MATCH(J$7, OFFSET('RF &amp; RV Guide'!$E$8,,,,COUNTA('RF &amp; RV Guide'!$8:$8)-COUNTA('RF &amp; RV Guide'!$A$8:$E$8)),0)), "-")))</f>
        <v>-</v>
      </c>
      <c r="K54" s="560" t="str">
        <f ca="1">IF($E54="", "", IFERROR(INDEX(OFFSET('Fund Guide'!$B$4,1,MATCH(K$7,OFFSET('Fund Guide'!$B$4,,,,COUNTA('Fund Guide'!$4:$4)),0)-1,COUNTA('Fund Guide'!$B:$B)-COUNTA('Fund Guide'!$B$1:$B$4)),MATCH($E54,OFFSET('Fund Guide'!$B$4,1,,COUNTA('Fund Guide'!$B:$B)-COUNTA('Fund Guide'!$B$1:$B$4)),0)),
IFERROR(OFFSET('RF &amp; RV Guide'!$E$8,2+MATCH($E54, OFFSET('RF &amp; RV Guide'!$E$8,3,,COUNTA('RF &amp; RV Guide'!$E:$E)-COUNTA('RF &amp; RV Guide'!$E$1:$E$8)), 0),-1+MATCH("Captação", OFFSET('RF &amp; RV Guide'!$E$8,,,,COUNTA('RF &amp; RV Guide'!$8:$8)-COUNTA('RF &amp; RV Guide'!$A$8:$E$8)),0)), "-")))</f>
        <v>-</v>
      </c>
      <c r="M54" s="562"/>
      <c r="N54" s="262">
        <v>7.4999999999999997E-3</v>
      </c>
      <c r="O54" s="582">
        <f>IFERROR(IF(N54=0, "", N54/N$52),0)</f>
        <v>0.5</v>
      </c>
      <c r="Q54" s="564" t="str">
        <f ca="1">IF($E54="", "", IFERROR(INDEX(OFFSET('Fund Guide'!$B$4,1,MATCH(Q$7,OFFSET('Fund Guide'!$B$4,,,,COUNTA('Fund Guide'!25:25)),0)-1,COUNTA('Fund Guide'!$B:$B)-COUNTA('Fund Guide'!$B$1:$B$4)),MATCH($E54,OFFSET('Fund Guide'!$B$4,1,,COUNTA('Fund Guide'!$B:$B)-COUNTA('Fund Guide'!$B$1:$B$4)),0)),"-"))</f>
        <v>-</v>
      </c>
      <c r="R54" s="565" t="str">
        <f ca="1">IF($E54="", "", IFERROR(INDEX(OFFSET('Fund Guide'!$B$4,1,MATCH(R$7,OFFSET('Fund Guide'!$B$4,,,,COUNTA('Fund Guide'!25:25)),0)-1,COUNTA('Fund Guide'!$B:$B)-COUNTA('Fund Guide'!$B$1:$B$4)),MATCH($E54,OFFSET('Fund Guide'!$B$4,1,,COUNTA('Fund Guide'!$B:$B)-COUNTA('Fund Guide'!$B$1:$B$4)),0)),"-"))</f>
        <v>-</v>
      </c>
      <c r="S54" s="564" t="str">
        <f ca="1">IF($E54="", "", IFERROR(INDEX(OFFSET('Fund Guide'!$B$4,1,MATCH(S$7,OFFSET('Fund Guide'!$B$4,,,,COUNTA('Fund Guide'!25:25)),0)-1,COUNTA('Fund Guide'!$B:$B)-COUNTA('Fund Guide'!$B$1:$B$4)),MATCH($E54,OFFSET('Fund Guide'!$B$4,1,,COUNTA('Fund Guide'!$B:$B)-COUNTA('Fund Guide'!$B$1:$B$4)),0)),"-"))</f>
        <v>-</v>
      </c>
      <c r="T54" s="565" t="str">
        <f ca="1">IF($E54="", "", IFERROR(INDEX(OFFSET('Fund Guide'!$B$4,1,MATCH(T$7,OFFSET('Fund Guide'!$B$4,,,,COUNTA('Fund Guide'!25:25)),0)-1,COUNTA('Fund Guide'!$B:$B)-COUNTA('Fund Guide'!$B$1:$B$4)),MATCH($E54,OFFSET('Fund Guide'!$B$4,1,,COUNTA('Fund Guide'!$B:$B)-COUNTA('Fund Guide'!$B$1:$B$4)),0)),"-"))</f>
        <v>-</v>
      </c>
      <c r="U54" s="564" t="str">
        <f ca="1">IF($E54="", "", IFERROR(INDEX(OFFSET('Fund Guide'!$B$4,1,MATCH(U$7,OFFSET('Fund Guide'!$B$4,,,,COUNTA('Fund Guide'!25:25)),0)-1,COUNTA('Fund Guide'!$B:$B)-COUNTA('Fund Guide'!$B$1:$B$4)),MATCH($E54,OFFSET('Fund Guide'!$B$4,1,,COUNTA('Fund Guide'!$B:$B)-COUNTA('Fund Guide'!$B$1:$B$4)),0)),"-"))</f>
        <v>-</v>
      </c>
      <c r="V54" s="565" t="str">
        <f ca="1">IF($E54="", "", IFERROR(INDEX(OFFSET('Fund Guide'!$B$4,1,MATCH(V$7,OFFSET('Fund Guide'!$B$4,,,,COUNTA('Fund Guide'!25:25)),0)-1,COUNTA('Fund Guide'!$B:$B)-COUNTA('Fund Guide'!$B$1:$B$4)),MATCH($E54,OFFSET('Fund Guide'!$B$4,1,,COUNTA('Fund Guide'!$B:$B)-COUNTA('Fund Guide'!$B$1:$B$4)),0)),"-"))</f>
        <v>-</v>
      </c>
      <c r="W54" s="564" t="str">
        <f ca="1">IF($E54="", "", IFERROR(INDEX(OFFSET('Fund Guide'!$B$4,1,MATCH(W$7,OFFSET('Fund Guide'!$B$4,,,,COUNTA('Fund Guide'!25:25)),0)-1,COUNTA('Fund Guide'!$B:$B)-COUNTA('Fund Guide'!$B$1:$B$4)),MATCH($E54,OFFSET('Fund Guide'!$B$4,1,,COUNTA('Fund Guide'!$B:$B)-COUNTA('Fund Guide'!$B$1:$B$4)),0)),"-"))</f>
        <v>-</v>
      </c>
      <c r="X54" s="565" t="str">
        <f ca="1">IF($E54="", "", IFERROR(INDEX(OFFSET('Fund Guide'!$B$4,1,MATCH(X$7,OFFSET('Fund Guide'!$B$4,,,,COUNTA('Fund Guide'!25:25)),0)-1,COUNTA('Fund Guide'!$B:$B)-COUNTA('Fund Guide'!$B$1:$B$4)),MATCH($E54,OFFSET('Fund Guide'!$B$4,1,,COUNTA('Fund Guide'!$B:$B)-COUNTA('Fund Guide'!$B$1:$B$4)),0)),"-"))</f>
        <v>-</v>
      </c>
      <c r="Y54" s="566" t="str">
        <f ca="1">IF($E54="", "", IFERROR(INDEX(OFFSET('Fund Guide'!$B$4,1,MATCH(Y$7,OFFSET('Fund Guide'!$B$4,,,,COUNTA('Fund Guide'!25:25)),0)-1,COUNTA('Fund Guide'!$B:$B)-COUNTA('Fund Guide'!$B$1:$B$4)),MATCH($E54,OFFSET('Fund Guide'!$B$4,1,,COUNTA('Fund Guide'!$B:$B)-COUNTA('Fund Guide'!$B$1:$B$4)),0)),"-"))</f>
        <v>-</v>
      </c>
      <c r="Z54" s="567" t="str">
        <f ca="1">IF($E54="", "", IFERROR(INDEX(OFFSET('Fund Guide'!$B$4,1,MATCH(Z$7,OFFSET('Fund Guide'!$B$4,,,,COUNTA('Fund Guide'!25:25)),0)-1,COUNTA('Fund Guide'!$B:$B)-COUNTA('Fund Guide'!$B$1:$B$4)),MATCH($E54,OFFSET('Fund Guide'!$B$4,1,,COUNTA('Fund Guide'!$B:$B)-COUNTA('Fund Guide'!$B$1:$B$4)),0)),"-"))</f>
        <v>-</v>
      </c>
      <c r="AB54" s="263"/>
      <c r="AC54" s="263"/>
      <c r="AD54" s="262"/>
    </row>
    <row r="55" spans="2:33" s="529" customFormat="1" ht="4.5" customHeight="1">
      <c r="B55" s="527"/>
      <c r="C55" s="527"/>
      <c r="D55" s="527"/>
      <c r="E55" s="538"/>
      <c r="F55" s="569"/>
      <c r="G55" s="539"/>
      <c r="H55" s="539"/>
      <c r="I55" s="540"/>
      <c r="J55" s="540"/>
      <c r="K55" s="540"/>
      <c r="M55" s="549"/>
      <c r="Q55" s="540"/>
      <c r="S55" s="540"/>
      <c r="U55" s="540"/>
      <c r="W55" s="540"/>
      <c r="Y55" s="540"/>
      <c r="AB55" s="540"/>
    </row>
    <row r="56" spans="2:33" s="545" customFormat="1" ht="14.25" customHeight="1">
      <c r="B56" s="541"/>
      <c r="C56" s="541"/>
      <c r="D56" s="541" t="s">
        <v>19</v>
      </c>
      <c r="E56" s="577" t="s">
        <v>1726</v>
      </c>
      <c r="F56" s="578"/>
      <c r="G56" s="578"/>
      <c r="H56" s="578"/>
      <c r="I56" s="579"/>
      <c r="J56" s="579"/>
      <c r="K56" s="579"/>
      <c r="M56" s="580">
        <f>IFERROR(IF(N56=0, 0, N56*$M$3),0)</f>
        <v>0</v>
      </c>
      <c r="N56" s="717">
        <v>0</v>
      </c>
      <c r="O56" s="581">
        <f>IF(N56=0, 0, SUM(O57:O58)*N56)</f>
        <v>0</v>
      </c>
      <c r="Q56" s="579"/>
      <c r="R56" s="581"/>
      <c r="S56" s="579"/>
      <c r="T56" s="581"/>
      <c r="U56" s="579"/>
      <c r="V56" s="581"/>
      <c r="W56" s="579"/>
      <c r="X56" s="581"/>
      <c r="Y56" s="579"/>
      <c r="Z56" s="581"/>
      <c r="AB56" s="579"/>
      <c r="AC56" s="581"/>
      <c r="AD56" s="581"/>
    </row>
    <row r="57" spans="2:33" s="561" customFormat="1" ht="14.25" customHeight="1">
      <c r="B57" s="555"/>
      <c r="C57" s="555"/>
      <c r="D57" s="555"/>
      <c r="E57" s="421"/>
      <c r="F57" s="556" t="str">
        <f ca="1">IF($E57="", "", IFERROR(INDEX(OFFSET('Fund Guide'!$B$4,1,MATCH(F$7,OFFSET('Fund Guide'!$B$4,,,,COUNTA('Fund Guide'!27:27)),0)-1,COUNTA('Fund Guide'!$B:$B)-COUNTA('Fund Guide'!$B$1:$B$4)),MATCH($E57,OFFSET('Fund Guide'!$B$4,1,,COUNTA('Fund Guide'!$B:$B)-COUNTA('Fund Guide'!$B$1:$B$4)),0)),"-"))</f>
        <v/>
      </c>
      <c r="G57" s="557" t="str">
        <f ca="1">IF($E57="", "", IFERROR(INDEX(OFFSET('Fund Guide'!$B$4,1,MATCH(G$7,OFFSET('Fund Guide'!$B$4,,,,COUNTA('Fund Guide'!$4:$4)),0)-1,COUNTA('Fund Guide'!$B:$B)-COUNTA('Fund Guide'!$B$1:$B$4)),MATCH($E57,OFFSET('Fund Guide'!$B$4,1,,COUNTA('Fund Guide'!$B:$B)-COUNTA('Fund Guide'!$B$1:$B$4)),0)),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0),-1+MATCH(G$7, OFFSET('RF &amp; RV Guide'!$E$8,,,,COUNTA('RF &amp; RV Guide'!$8:$8)-COUNTA('RF &amp; RV Guide'!$A$8:$E$8)),0)),"-"))))))))</f>
        <v/>
      </c>
      <c r="H57" s="558" t="str">
        <f ca="1">IF($E57="", "", IFERROR(INDEX(OFFSET('Fund Guide'!$B$4,1,MATCH(H$7,OFFSET('Fund Guide'!$B$4,,,,COUNTA('Fund Guide'!48:48)),0)-1,COUNTA('Fund Guide'!$B:$B)-COUNTA('Fund Guide'!$B$1:$B$4)),MATCH($E57,OFFSET('Fund Guide'!$B$4,1,,COUNTA('Fund Guide'!$B:$B)-COUNTA('Fund Guide'!$B$1:$B$4)),0)),"BRL"))</f>
        <v/>
      </c>
      <c r="I57" s="559" t="str">
        <f ca="1">IF($E57="", "", IFERROR(INDEX(OFFSET('Fund Guide'!$B$4,1,MATCH(IF($J$3="MFO", "Repasse Taxa Adm. Gestor", "Repasse Taxa Adm. AAI"),OFFSET('Fund Guide'!$B$4,,,,COUNTA('Fund Guide'!$4:$4)),0)-1,COUNTA('Fund Guide'!$B:$B)-COUNTA('Fund Guide'!$B$1:$B$4)),MATCH($E57,OFFSET('Fund Guide'!$B$4,1,,COUNTA('Fund Guide'!$B:$B)-COUNTA('Fund Guide'!$B$1:$B$4)),0)),
IFERROR(OFFSET('RF &amp; RV Guide'!$E$8,2+MATCH($E57, OFFSET('RF &amp; RV Guide'!$E$8,3,,COUNTA('RF &amp; RV Guide'!$E:$E)-COUNTA('RF &amp; RV Guide'!$E$1:$E$8)), 0),-1+MATCH(I$7, OFFSET('RF &amp; RV Guide'!$E$8,,,,COUNTA('RF &amp; RV Guide'!$8:$8)-COUNTA('RF &amp; RV Guide'!$A$8:$E$8)),0)),IFERROR(IF(FIND("tulo",$E57), 0.25%), "-"))))</f>
        <v/>
      </c>
      <c r="J57" s="560" t="str">
        <f ca="1">IF($E57="", "", IFERROR(INDEX(OFFSET('Fund Guide'!$B$4,1,MATCH(J$7,OFFSET('Fund Guide'!$B$4,,,,COUNTA('Fund Guide'!$4:$4)),0)-1,COUNTA('Fund Guide'!$B:$B)-COUNTA('Fund Guide'!$B$1:$B$4)),MATCH($E57,OFFSET('Fund Guide'!$B$4,1,,COUNTA('Fund Guide'!$B:$B)-COUNTA('Fund Guide'!$B$1:$B$4)),0)),
IFERROR(OFFSET('RF &amp; RV Guide'!$E$8,2+MATCH($E57, OFFSET('RF &amp; RV Guide'!$E$8,3,,COUNTA('RF &amp; RV Guide'!$E:$E)-COUNTA('RF &amp; RV Guide'!$E$1:$E$8)), 0),-1+MATCH(J$7, OFFSET('RF &amp; RV Guide'!$E$8,,,,COUNTA('RF &amp; RV Guide'!$8:$8)-COUNTA('RF &amp; RV Guide'!$A$8:$E$8)),0)), "-")))</f>
        <v/>
      </c>
      <c r="K57" s="560" t="str">
        <f ca="1">IF($E57="", "", IFERROR(INDEX(OFFSET('Fund Guide'!$B$4,1,MATCH(K$7,OFFSET('Fund Guide'!$B$4,,,,COUNTA('Fund Guide'!$4:$4)),0)-1,COUNTA('Fund Guide'!$B:$B)-COUNTA('Fund Guide'!$B$1:$B$4)),MATCH($E57,OFFSET('Fund Guide'!$B$4,1,,COUNTA('Fund Guide'!$B:$B)-COUNTA('Fund Guide'!$B$1:$B$4)),0)),
IFERROR(OFFSET('RF &amp; RV Guide'!$E$8,2+MATCH($E57, OFFSET('RF &amp; RV Guide'!$E$8,3,,COUNTA('RF &amp; RV Guide'!$E:$E)-COUNTA('RF &amp; RV Guide'!$E$1:$E$8)), 0),-1+MATCH("Captação", OFFSET('RF &amp; RV Guide'!$E$8,,,,COUNTA('RF &amp; RV Guide'!$8:$8)-COUNTA('RF &amp; RV Guide'!$A$8:$E$8)),0)), "-")))</f>
        <v/>
      </c>
      <c r="M57" s="562" t="str">
        <f>IF(OR($M$3=0, N57=0), "", N57*$M$3)</f>
        <v/>
      </c>
      <c r="N57" s="262"/>
      <c r="O57" s="582" t="str">
        <f>IFERROR(IF(N57=0, "", N57/N$56),0)</f>
        <v/>
      </c>
      <c r="Q57" s="564" t="str">
        <f ca="1">IF($E57="", "", IFERROR(INDEX(OFFSET('Fund Guide'!$B$4,1,MATCH(Q$7,OFFSET('Fund Guide'!$B$4,,,,COUNTA('Fund Guide'!27:27)),0)-1,COUNTA('Fund Guide'!$B:$B)-COUNTA('Fund Guide'!$B$1:$B$4)),MATCH($E57,OFFSET('Fund Guide'!$B$4,1,,COUNTA('Fund Guide'!$B:$B)-COUNTA('Fund Guide'!$B$1:$B$4)),0)),"-"))</f>
        <v/>
      </c>
      <c r="R57" s="565" t="str">
        <f ca="1">IF($E57="", "", IFERROR(INDEX(OFFSET('Fund Guide'!$B$4,1,MATCH(R$7,OFFSET('Fund Guide'!$B$4,,,,COUNTA('Fund Guide'!27:27)),0)-1,COUNTA('Fund Guide'!$B:$B)-COUNTA('Fund Guide'!$B$1:$B$4)),MATCH($E57,OFFSET('Fund Guide'!$B$4,1,,COUNTA('Fund Guide'!$B:$B)-COUNTA('Fund Guide'!$B$1:$B$4)),0)),"-"))</f>
        <v/>
      </c>
      <c r="S57" s="564" t="str">
        <f ca="1">IF($E57="", "", IFERROR(INDEX(OFFSET('Fund Guide'!$B$4,1,MATCH(S$7,OFFSET('Fund Guide'!$B$4,,,,COUNTA('Fund Guide'!27:27)),0)-1,COUNTA('Fund Guide'!$B:$B)-COUNTA('Fund Guide'!$B$1:$B$4)),MATCH($E57,OFFSET('Fund Guide'!$B$4,1,,COUNTA('Fund Guide'!$B:$B)-COUNTA('Fund Guide'!$B$1:$B$4)),0)),"-"))</f>
        <v/>
      </c>
      <c r="T57" s="565" t="str">
        <f ca="1">IF($E57="", "", IFERROR(INDEX(OFFSET('Fund Guide'!$B$4,1,MATCH(T$7,OFFSET('Fund Guide'!$B$4,,,,COUNTA('Fund Guide'!27:27)),0)-1,COUNTA('Fund Guide'!$B:$B)-COUNTA('Fund Guide'!$B$1:$B$4)),MATCH($E57,OFFSET('Fund Guide'!$B$4,1,,COUNTA('Fund Guide'!$B:$B)-COUNTA('Fund Guide'!$B$1:$B$4)),0)),"-"))</f>
        <v/>
      </c>
      <c r="U57" s="564" t="str">
        <f ca="1">IF($E57="", "", IFERROR(INDEX(OFFSET('Fund Guide'!$B$4,1,MATCH(U$7,OFFSET('Fund Guide'!$B$4,,,,COUNTA('Fund Guide'!27:27)),0)-1,COUNTA('Fund Guide'!$B:$B)-COUNTA('Fund Guide'!$B$1:$B$4)),MATCH($E57,OFFSET('Fund Guide'!$B$4,1,,COUNTA('Fund Guide'!$B:$B)-COUNTA('Fund Guide'!$B$1:$B$4)),0)),"-"))</f>
        <v/>
      </c>
      <c r="V57" s="565" t="str">
        <f ca="1">IF($E57="", "", IFERROR(INDEX(OFFSET('Fund Guide'!$B$4,1,MATCH(V$7,OFFSET('Fund Guide'!$B$4,,,,COUNTA('Fund Guide'!27:27)),0)-1,COUNTA('Fund Guide'!$B:$B)-COUNTA('Fund Guide'!$B$1:$B$4)),MATCH($E57,OFFSET('Fund Guide'!$B$4,1,,COUNTA('Fund Guide'!$B:$B)-COUNTA('Fund Guide'!$B$1:$B$4)),0)),"-"))</f>
        <v/>
      </c>
      <c r="W57" s="564" t="str">
        <f ca="1">IF($E57="", "", IFERROR(INDEX(OFFSET('Fund Guide'!$B$4,1,MATCH(W$7,OFFSET('Fund Guide'!$B$4,,,,COUNTA('Fund Guide'!27:27)),0)-1,COUNTA('Fund Guide'!$B:$B)-COUNTA('Fund Guide'!$B$1:$B$4)),MATCH($E57,OFFSET('Fund Guide'!$B$4,1,,COUNTA('Fund Guide'!$B:$B)-COUNTA('Fund Guide'!$B$1:$B$4)),0)),"-"))</f>
        <v/>
      </c>
      <c r="X57" s="565" t="str">
        <f ca="1">IF($E57="", "", IFERROR(INDEX(OFFSET('Fund Guide'!$B$4,1,MATCH(X$7,OFFSET('Fund Guide'!$B$4,,,,COUNTA('Fund Guide'!27:27)),0)-1,COUNTA('Fund Guide'!$B:$B)-COUNTA('Fund Guide'!$B$1:$B$4)),MATCH($E57,OFFSET('Fund Guide'!$B$4,1,,COUNTA('Fund Guide'!$B:$B)-COUNTA('Fund Guide'!$B$1:$B$4)),0)),"-"))</f>
        <v/>
      </c>
      <c r="Y57" s="566" t="str">
        <f ca="1">IF($E57="", "", IFERROR(INDEX(OFFSET('Fund Guide'!$B$4,1,MATCH(Y$7,OFFSET('Fund Guide'!$B$4,,,,COUNTA('Fund Guide'!27:27)),0)-1,COUNTA('Fund Guide'!$B:$B)-COUNTA('Fund Guide'!$B$1:$B$4)),MATCH($E57,OFFSET('Fund Guide'!$B$4,1,,COUNTA('Fund Guide'!$B:$B)-COUNTA('Fund Guide'!$B$1:$B$4)),0)),"-"))</f>
        <v/>
      </c>
      <c r="Z57" s="567" t="str">
        <f ca="1">IF($E57="", "", IFERROR(INDEX(OFFSET('Fund Guide'!$B$4,1,MATCH(Z$7,OFFSET('Fund Guide'!$B$4,,,,COUNTA('Fund Guide'!27:27)),0)-1,COUNTA('Fund Guide'!$B:$B)-COUNTA('Fund Guide'!$B$1:$B$4)),MATCH($E57,OFFSET('Fund Guide'!$B$4,1,,COUNTA('Fund Guide'!$B:$B)-COUNTA('Fund Guide'!$B$1:$B$4)),0)),"-"))</f>
        <v/>
      </c>
      <c r="AB57" s="263"/>
      <c r="AC57" s="263"/>
      <c r="AD57" s="262"/>
    </row>
    <row r="58" spans="2:33" s="529" customFormat="1" ht="7.5" customHeight="1">
      <c r="B58" s="527"/>
      <c r="C58" s="527"/>
      <c r="D58" s="527"/>
      <c r="E58" s="538"/>
      <c r="F58" s="569"/>
      <c r="G58" s="539"/>
      <c r="H58" s="539"/>
      <c r="I58" s="540"/>
      <c r="J58" s="540"/>
      <c r="K58" s="540"/>
      <c r="M58" s="549"/>
      <c r="N58" s="585"/>
      <c r="Q58" s="540"/>
      <c r="S58" s="540"/>
      <c r="U58" s="540"/>
      <c r="W58" s="540"/>
      <c r="Y58" s="540"/>
      <c r="AB58" s="540"/>
    </row>
    <row r="59" spans="2:33" s="545" customFormat="1" ht="14.25" customHeight="1">
      <c r="B59" s="541"/>
      <c r="C59" s="541"/>
      <c r="D59" s="541" t="s">
        <v>1751</v>
      </c>
      <c r="E59" s="542" t="s">
        <v>24</v>
      </c>
      <c r="F59" s="543"/>
      <c r="G59" s="543"/>
      <c r="H59" s="543"/>
      <c r="I59" s="544"/>
      <c r="J59" s="544"/>
      <c r="K59" s="544"/>
      <c r="M59" s="546">
        <f>IFERROR(IF(M61+M67=0, 0,M61+M67),"")</f>
        <v>1000000</v>
      </c>
      <c r="N59" s="547">
        <f>N61+N67</f>
        <v>0.1</v>
      </c>
      <c r="O59" s="548">
        <f>O61+O67</f>
        <v>0.1</v>
      </c>
      <c r="Q59" s="544"/>
      <c r="R59" s="548"/>
      <c r="S59" s="544"/>
      <c r="T59" s="548"/>
      <c r="U59" s="544"/>
      <c r="V59" s="548"/>
      <c r="W59" s="544"/>
      <c r="X59" s="548"/>
      <c r="Y59" s="544"/>
      <c r="Z59" s="548"/>
      <c r="AB59" s="544"/>
      <c r="AC59" s="548"/>
      <c r="AD59" s="548"/>
    </row>
    <row r="60" spans="2:33" s="529" customFormat="1" ht="4.5" customHeight="1">
      <c r="B60" s="527"/>
      <c r="C60" s="527"/>
      <c r="D60" s="527"/>
      <c r="E60" s="538"/>
      <c r="F60" s="539"/>
      <c r="G60" s="539"/>
      <c r="H60" s="539"/>
      <c r="I60" s="540"/>
      <c r="J60" s="540"/>
      <c r="K60" s="540"/>
      <c r="M60" s="549"/>
      <c r="Q60" s="540"/>
      <c r="S60" s="540"/>
      <c r="U60" s="540"/>
      <c r="W60" s="540"/>
      <c r="Y60" s="540"/>
      <c r="AB60" s="540"/>
    </row>
    <row r="61" spans="2:33" s="545" customFormat="1" ht="14.25" customHeight="1">
      <c r="B61" s="541"/>
      <c r="C61" s="541" t="s">
        <v>19</v>
      </c>
      <c r="D61" s="541" t="s">
        <v>19</v>
      </c>
      <c r="E61" s="550" t="s">
        <v>911</v>
      </c>
      <c r="F61" s="551"/>
      <c r="G61" s="551"/>
      <c r="H61" s="551"/>
      <c r="I61" s="552"/>
      <c r="J61" s="552"/>
      <c r="K61" s="552"/>
      <c r="M61" s="553">
        <f>IFERROR(IF(N61=0, 0, N61*$M$3),0)</f>
        <v>800000</v>
      </c>
      <c r="N61" s="716">
        <v>0.08</v>
      </c>
      <c r="O61" s="554">
        <f>IF(N61=0, 0, ROUND(SUM(O62:O66)*N61,3))</f>
        <v>0.08</v>
      </c>
      <c r="Q61" s="552"/>
      <c r="R61" s="554"/>
      <c r="S61" s="552"/>
      <c r="T61" s="554"/>
      <c r="U61" s="552"/>
      <c r="V61" s="554"/>
      <c r="W61" s="552"/>
      <c r="X61" s="554"/>
      <c r="Y61" s="552"/>
      <c r="Z61" s="554"/>
      <c r="AB61" s="552"/>
      <c r="AC61" s="554"/>
      <c r="AD61" s="554"/>
    </row>
    <row r="62" spans="2:33" s="561" customFormat="1" ht="14.25" customHeight="1">
      <c r="B62" s="555"/>
      <c r="C62" s="555"/>
      <c r="D62" s="555"/>
      <c r="E62" s="421" t="s">
        <v>414</v>
      </c>
      <c r="F62" s="556">
        <f ca="1">IF($E62="", "", IFERROR(INDEX(OFFSET('Fund Guide'!$B$4,1,MATCH(F$7,OFFSET('Fund Guide'!$B$4,,,,COUNTA('Fund Guide'!36:36)),0)-1,COUNTA('Fund Guide'!$B:$B)-COUNTA('Fund Guide'!$B$1:$B$4)),MATCH($E62,OFFSET('Fund Guide'!$B$4,1,,COUNTA('Fund Guide'!$B:$B)-COUNTA('Fund Guide'!$B$1:$B$4)),0)),"-"))</f>
        <v>29726133000121</v>
      </c>
      <c r="G62" s="557">
        <f ca="1">IF($E62="", "", IFERROR(INDEX(OFFSET('Fund Guide'!$B$4,1,MATCH(G$7,OFFSET('Fund Guide'!$B$4,,,,COUNTA('Fund Guide'!$4:$4)),0)-1,COUNTA('Fund Guide'!$B:$B)-COUNTA('Fund Guide'!$B$1:$B$4)),MATCH($E62,OFFSET('Fund Guide'!$B$4,1,,COUNTA('Fund Guide'!$B:$B)-COUNTA('Fund Guide'!$B$1:$B$4)),0)),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IFERROR(OFFSET('RF &amp; RV Guide'!$E$8,2+MATCH($E62, OFFSET('RF &amp; RV Guide'!$E$8,3,,COUNTA('RF &amp; RV Guide'!$E:$E)-COUNTA('RF &amp; RV Guide'!$E$1:$E$8)), 0),-1+MATCH(G$7, OFFSET('RF &amp; RV Guide'!$E$8,,,,COUNTA('RF &amp; RV Guide'!$8:$8)-COUNTA('RF &amp; RV Guide'!$A$8:$E$8)),0)),"-"))))))))</f>
        <v>31</v>
      </c>
      <c r="H62" s="558" t="str">
        <f ca="1">IF($E62="", "", IFERROR(INDEX(OFFSET('Fund Guide'!$B$4,1,MATCH(H$7,OFFSET('Fund Guide'!$B$4,,,,COUNTA('Fund Guide'!53:53)),0)-1,COUNTA('Fund Guide'!$B:$B)-COUNTA('Fund Guide'!$B$1:$B$4)),MATCH($E62,OFFSET('Fund Guide'!$B$4,1,,COUNTA('Fund Guide'!$B:$B)-COUNTA('Fund Guide'!$B$1:$B$4)),0)),"BRL"))</f>
        <v>BRL</v>
      </c>
      <c r="I62" s="559">
        <f ca="1">IF($E62="", "", IFERROR(INDEX(OFFSET('Fund Guide'!$B$4,1,MATCH(IF($J$3="MFO", "Repasse Taxa Adm. Gestor", "Repasse Taxa Adm. AAI"),OFFSET('Fund Guide'!$B$4,,,,COUNTA('Fund Guide'!$4:$4)),0)-1,COUNTA('Fund Guide'!$B:$B)-COUNTA('Fund Guide'!$B$1:$B$4)),MATCH($E62,OFFSET('Fund Guide'!$B$4,1,,COUNTA('Fund Guide'!$B:$B)-COUNTA('Fund Guide'!$B$1:$B$4)),0)),
IFERROR(OFFSET('RF &amp; RV Guide'!$E$8,2+MATCH($E62, OFFSET('RF &amp; RV Guide'!$E$8,3,,COUNTA('RF &amp; RV Guide'!$E:$E)-COUNTA('RF &amp; RV Guide'!$E$1:$E$8)), 0),-1+MATCH(I$7, OFFSET('RF &amp; RV Guide'!$E$8,,,,COUNTA('RF &amp; RV Guide'!$8:$8)-COUNTA('RF &amp; RV Guide'!$A$8:$E$8)),0)),IFERROR(IF(FIND("tulo",$E62), 0.25%), "-"))))</f>
        <v>4.0000000000000001E-3</v>
      </c>
      <c r="J62" s="560">
        <f ca="1">IF($E62="", "", IFERROR(INDEX(OFFSET('Fund Guide'!$B$4,1,MATCH(J$7,OFFSET('Fund Guide'!$B$4,,,,COUNTA('Fund Guide'!$4:$4)),0)-1,COUNTA('Fund Guide'!$B:$B)-COUNTA('Fund Guide'!$B$1:$B$4)),MATCH($E62,OFFSET('Fund Guide'!$B$4,1,,COUNTA('Fund Guide'!$B:$B)-COUNTA('Fund Guide'!$B$1:$B$4)),0)),
IFERROR(OFFSET('RF &amp; RV Guide'!$E$8,2+MATCH($E62, OFFSET('RF &amp; RV Guide'!$E$8,3,,COUNTA('RF &amp; RV Guide'!$E:$E)-COUNTA('RF &amp; RV Guide'!$E$1:$E$8)), 0),-1+MATCH(J$7, OFFSET('RF &amp; RV Guide'!$E$8,,,,COUNTA('RF &amp; RV Guide'!$8:$8)-COUNTA('RF &amp; RV Guide'!$A$8:$E$8)),0)), "-")))</f>
        <v>43236</v>
      </c>
      <c r="K62" s="560" t="str">
        <f ca="1">IF($E62="", "", IFERROR(INDEX(OFFSET('Fund Guide'!$B$4,1,MATCH(K$7,OFFSET('Fund Guide'!$B$4,,,,COUNTA('Fund Guide'!$4:$4)),0)-1,COUNTA('Fund Guide'!$B:$B)-COUNTA('Fund Guide'!$B$1:$B$4)),MATCH($E62,OFFSET('Fund Guide'!$B$4,1,,COUNTA('Fund Guide'!$B:$B)-COUNTA('Fund Guide'!$B$1:$B$4)),0)),
IFERROR(OFFSET('RF &amp; RV Guide'!$E$8,2+MATCH($E62, OFFSET('RF &amp; RV Guide'!$E$8,3,,COUNTA('RF &amp; RV Guide'!$E:$E)-COUNTA('RF &amp; RV Guide'!$E$1:$E$8)), 0),-1+MATCH("Captação", OFFSET('RF &amp; RV Guide'!$E$8,,,,COUNTA('RF &amp; RV Guide'!$8:$8)-COUNTA('RF &amp; RV Guide'!$A$8:$E$8)),0)), "-")))</f>
        <v>Sim</v>
      </c>
      <c r="M62" s="562">
        <f>IFERROR(IF(N62=0, "", N62*$M$3),0)</f>
        <v>200000</v>
      </c>
      <c r="N62" s="262">
        <v>0.02</v>
      </c>
      <c r="O62" s="582">
        <f>IFERROR(IF(N62=0, "", N62/N$61),0)</f>
        <v>0.25</v>
      </c>
      <c r="Q62" s="564">
        <f ca="1">IF($E62="", "", IFERROR(INDEX(OFFSET('Fund Guide'!$B$4,1,MATCH(Q$7,OFFSET('Fund Guide'!$B$4,,,,COUNTA('Fund Guide'!36:36)),0)-1,COUNTA('Fund Guide'!$B:$B)-COUNTA('Fund Guide'!$B$1:$B$4)),MATCH($E62,OFFSET('Fund Guide'!$B$4,1,,COUNTA('Fund Guide'!$B:$B)-COUNTA('Fund Guide'!$B$1:$B$4)),0)),"-"))</f>
        <v>0.16028525173603114</v>
      </c>
      <c r="R62" s="565">
        <f ca="1">IF($E62="", "", IFERROR(INDEX(OFFSET('Fund Guide'!$B$4,1,MATCH(R$7,OFFSET('Fund Guide'!$B$4,,,,COUNTA('Fund Guide'!36:36)),0)-1,COUNTA('Fund Guide'!$B:$B)-COUNTA('Fund Guide'!$B$1:$B$4)),MATCH($E62,OFFSET('Fund Guide'!$B$4,1,,COUNTA('Fund Guide'!$B:$B)-COUNTA('Fund Guide'!$B$1:$B$4)),0)),"-"))</f>
        <v>2.0720387338863815</v>
      </c>
      <c r="S62" s="564">
        <f ca="1">IF($E62="", "", IFERROR(INDEX(OFFSET('Fund Guide'!$B$4,1,MATCH(S$7,OFFSET('Fund Guide'!$B$4,,,,COUNTA('Fund Guide'!36:36)),0)-1,COUNTA('Fund Guide'!$B:$B)-COUNTA('Fund Guide'!$B$1:$B$4)),MATCH($E62,OFFSET('Fund Guide'!$B$4,1,,COUNTA('Fund Guide'!$B:$B)-COUNTA('Fund Guide'!$B$1:$B$4)),0)),"-"))</f>
        <v>0.23442702828583206</v>
      </c>
      <c r="T62" s="565">
        <f ca="1">IF($E62="", "", IFERROR(INDEX(OFFSET('Fund Guide'!$B$4,1,MATCH(T$7,OFFSET('Fund Guide'!$B$4,,,,COUNTA('Fund Guide'!36:36)),0)-1,COUNTA('Fund Guide'!$B:$B)-COUNTA('Fund Guide'!$B$1:$B$4)),MATCH($E62,OFFSET('Fund Guide'!$B$4,1,,COUNTA('Fund Guide'!$B:$B)-COUNTA('Fund Guide'!$B$1:$B$4)),0)),"-"))</f>
        <v>2.2981687391292764</v>
      </c>
      <c r="U62" s="564">
        <f ca="1">IF($E62="", "", IFERROR(INDEX(OFFSET('Fund Guide'!$B$4,1,MATCH(U$7,OFFSET('Fund Guide'!$B$4,,,,COUNTA('Fund Guide'!36:36)),0)-1,COUNTA('Fund Guide'!$B:$B)-COUNTA('Fund Guide'!$B$1:$B$4)),MATCH($E62,OFFSET('Fund Guide'!$B$4,1,,COUNTA('Fund Guide'!$B:$B)-COUNTA('Fund Guide'!$B$1:$B$4)),0)),"-"))</f>
        <v>0.40957397410747709</v>
      </c>
      <c r="V62" s="565">
        <f ca="1">IF($E62="", "", IFERROR(INDEX(OFFSET('Fund Guide'!$B$4,1,MATCH(V$7,OFFSET('Fund Guide'!$B$4,,,,COUNTA('Fund Guide'!36:36)),0)-1,COUNTA('Fund Guide'!$B:$B)-COUNTA('Fund Guide'!$B$1:$B$4)),MATCH($E62,OFFSET('Fund Guide'!$B$4,1,,COUNTA('Fund Guide'!$B:$B)-COUNTA('Fund Guide'!$B$1:$B$4)),0)),"-"))</f>
        <v>3.1058738490903597</v>
      </c>
      <c r="W62" s="564">
        <f ca="1">IF($E62="", "", IFERROR(INDEX(OFFSET('Fund Guide'!$B$4,1,MATCH(W$7,OFFSET('Fund Guide'!$B$4,,,,COUNTA('Fund Guide'!36:36)),0)-1,COUNTA('Fund Guide'!$B:$B)-COUNTA('Fund Guide'!$B$1:$B$4)),MATCH($E62,OFFSET('Fund Guide'!$B$4,1,,COUNTA('Fund Guide'!$B:$B)-COUNTA('Fund Guide'!$B$1:$B$4)),0)),"-"))</f>
        <v>0.60226310000038152</v>
      </c>
      <c r="X62" s="565">
        <f ca="1">IF($E62="", "", IFERROR(INDEX(OFFSET('Fund Guide'!$B$4,1,MATCH(X$7,OFFSET('Fund Guide'!$B$4,,,,COUNTA('Fund Guide'!36:36)),0)-1,COUNTA('Fund Guide'!$B:$B)-COUNTA('Fund Guide'!$B$1:$B$4)),MATCH($E62,OFFSET('Fund Guide'!$B$4,1,,COUNTA('Fund Guide'!$B:$B)-COUNTA('Fund Guide'!$B$1:$B$4)),0)),"-"))</f>
        <v>3.4234587070300804</v>
      </c>
      <c r="Y62" s="566">
        <f ca="1">IF($E62="", "", IFERROR(INDEX(OFFSET('Fund Guide'!$B$4,1,MATCH(Y$7,OFFSET('Fund Guide'!$B$4,,,,COUNTA('Fund Guide'!36:36)),0)-1,COUNTA('Fund Guide'!$B:$B)-COUNTA('Fund Guide'!$B$1:$B$4)),MATCH($E62,OFFSET('Fund Guide'!$B$4,1,,COUNTA('Fund Guide'!$B:$B)-COUNTA('Fund Guide'!$B$1:$B$4)),0)),"-"))</f>
        <v>5.2054524826844618E-2</v>
      </c>
      <c r="Z62" s="567">
        <f ca="1">IF($E62="", "", IFERROR(INDEX(OFFSET('Fund Guide'!$B$4,1,MATCH(Z$7,OFFSET('Fund Guide'!$B$4,,,,COUNTA('Fund Guide'!36:36)),0)-1,COUNTA('Fund Guide'!$B:$B)-COUNTA('Fund Guide'!$B$1:$B$4)),MATCH($E62,OFFSET('Fund Guide'!$B$4,1,,COUNTA('Fund Guide'!$B:$B)-COUNTA('Fund Guide'!$B$1:$B$4)),0)),"-"))</f>
        <v>2.2071467056216321</v>
      </c>
      <c r="AB62" s="263"/>
      <c r="AC62" s="263"/>
      <c r="AD62" s="262"/>
    </row>
    <row r="63" spans="2:33" s="561" customFormat="1" ht="14.25" customHeight="1">
      <c r="B63" s="555"/>
      <c r="C63" s="555"/>
      <c r="D63" s="555"/>
      <c r="E63" s="421" t="s">
        <v>819</v>
      </c>
      <c r="F63" s="556">
        <f ca="1">IF($E63="", "", IFERROR(INDEX(OFFSET('Fund Guide'!$B$4,1,MATCH(F$7,OFFSET('Fund Guide'!$B$4,,,,COUNTA('Fund Guide'!37:37)),0)-1,COUNTA('Fund Guide'!$B:$B)-COUNTA('Fund Guide'!$B$1:$B$4)),MATCH($E63,OFFSET('Fund Guide'!$B$4,1,,COUNTA('Fund Guide'!$B:$B)-COUNTA('Fund Guide'!$B$1:$B$4)),0)),"-"))</f>
        <v>12831360000114</v>
      </c>
      <c r="G63" s="557">
        <f ca="1">IF($E63="", "", IFERROR(INDEX(OFFSET('Fund Guide'!$B$4,1,MATCH(G$7,OFFSET('Fund Guide'!$B$4,,,,COUNTA('Fund Guide'!$4:$4)),0)-1,COUNTA('Fund Guide'!$B:$B)-COUNTA('Fund Guide'!$B$1:$B$4)),MATCH($E63,OFFSET('Fund Guide'!$B$4,1,,COUNTA('Fund Guide'!$B:$B)-COUNTA('Fund Guide'!$B$1:$B$4)),0)),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0),-1+MATCH(G$7, OFFSET('RF &amp; RV Guide'!$E$8,,,,COUNTA('RF &amp; RV Guide'!$8:$8)-COUNTA('RF &amp; RV Guide'!$A$8:$E$8)),0)),"-"))))))))</f>
        <v>61</v>
      </c>
      <c r="H63" s="558" t="str">
        <f ca="1">IF($E63="", "", IFERROR(INDEX(OFFSET('Fund Guide'!$B$4,1,MATCH(H$7,OFFSET('Fund Guide'!$B$4,,,,COUNTA('Fund Guide'!54:54)),0)-1,COUNTA('Fund Guide'!$B:$B)-COUNTA('Fund Guide'!$B$1:$B$4)),MATCH($E63,OFFSET('Fund Guide'!$B$4,1,,COUNTA('Fund Guide'!$B:$B)-COUNTA('Fund Guide'!$B$1:$B$4)),0)),"BRL"))</f>
        <v>BRL</v>
      </c>
      <c r="I63" s="559">
        <f ca="1">IF($E63="", "", IFERROR(INDEX(OFFSET('Fund Guide'!$B$4,1,MATCH(IF($J$3="MFO", "Repasse Taxa Adm. Gestor", "Repasse Taxa Adm. AAI"),OFFSET('Fund Guide'!$B$4,,,,COUNTA('Fund Guide'!$4:$4)),0)-1,COUNTA('Fund Guide'!$B:$B)-COUNTA('Fund Guide'!$B$1:$B$4)),MATCH($E63,OFFSET('Fund Guide'!$B$4,1,,COUNTA('Fund Guide'!$B:$B)-COUNTA('Fund Guide'!$B$1:$B$4)),0)),
IFERROR(OFFSET('RF &amp; RV Guide'!$E$8,2+MATCH($E63, OFFSET('RF &amp; RV Guide'!$E$8,3,,COUNTA('RF &amp; RV Guide'!$E:$E)-COUNTA('RF &amp; RV Guide'!$E$1:$E$8)), 0),-1+MATCH(I$7, OFFSET('RF &amp; RV Guide'!$E$8,,,,COUNTA('RF &amp; RV Guide'!$8:$8)-COUNTA('RF &amp; RV Guide'!$A$8:$E$8)),0)),IFERROR(IF(FIND("tulo",$E63), 0.25%), "-"))))</f>
        <v>3.16666E-3</v>
      </c>
      <c r="J63" s="560">
        <f ca="1">IF($E63="", "", IFERROR(INDEX(OFFSET('Fund Guide'!$B$4,1,MATCH(J$7,OFFSET('Fund Guide'!$B$4,,,,COUNTA('Fund Guide'!$4:$4)),0)-1,COUNTA('Fund Guide'!$B:$B)-COUNTA('Fund Guide'!$B$1:$B$4)),MATCH($E63,OFFSET('Fund Guide'!$B$4,1,,COUNTA('Fund Guide'!$B:$B)-COUNTA('Fund Guide'!$B$1:$B$4)),0)),
IFERROR(OFFSET('RF &amp; RV Guide'!$E$8,2+MATCH($E63, OFFSET('RF &amp; RV Guide'!$E$8,3,,COUNTA('RF &amp; RV Guide'!$E:$E)-COUNTA('RF &amp; RV Guide'!$E$1:$E$8)), 0),-1+MATCH(J$7, OFFSET('RF &amp; RV Guide'!$E$8,,,,COUNTA('RF &amp; RV Guide'!$8:$8)-COUNTA('RF &amp; RV Guide'!$A$8:$E$8)),0)), "-")))</f>
        <v>40513</v>
      </c>
      <c r="K63" s="560" t="str">
        <f ca="1">IF($E63="", "", IFERROR(INDEX(OFFSET('Fund Guide'!$B$4,1,MATCH(K$7,OFFSET('Fund Guide'!$B$4,,,,COUNTA('Fund Guide'!$4:$4)),0)-1,COUNTA('Fund Guide'!$B:$B)-COUNTA('Fund Guide'!$B$1:$B$4)),MATCH($E63,OFFSET('Fund Guide'!$B$4,1,,COUNTA('Fund Guide'!$B:$B)-COUNTA('Fund Guide'!$B$1:$B$4)),0)),
IFERROR(OFFSET('RF &amp; RV Guide'!$E$8,2+MATCH($E63, OFFSET('RF &amp; RV Guide'!$E$8,3,,COUNTA('RF &amp; RV Guide'!$E:$E)-COUNTA('RF &amp; RV Guide'!$E$1:$E$8)), 0),-1+MATCH("Captação", OFFSET('RF &amp; RV Guide'!$E$8,,,,COUNTA('RF &amp; RV Guide'!$8:$8)-COUNTA('RF &amp; RV Guide'!$A$8:$E$8)),0)), "-")))</f>
        <v>Não</v>
      </c>
      <c r="M63" s="562">
        <f>IFERROR(IF(N63=0, "", N63*$M$3),0)</f>
        <v>200000</v>
      </c>
      <c r="N63" s="262">
        <v>0.02</v>
      </c>
      <c r="O63" s="582">
        <f>IFERROR(IF(N63=0, "", N63/N$61),0)</f>
        <v>0.25</v>
      </c>
      <c r="Q63" s="564">
        <f ca="1">IF($E63="", "", IFERROR(INDEX(OFFSET('Fund Guide'!$B$4,1,MATCH(Q$7,OFFSET('Fund Guide'!$B$4,,,,COUNTA('Fund Guide'!37:37)),0)-1,COUNTA('Fund Guide'!$B:$B)-COUNTA('Fund Guide'!$B$1:$B$4)),MATCH($E63,OFFSET('Fund Guide'!$B$4,1,,COUNTA('Fund Guide'!$B:$B)-COUNTA('Fund Guide'!$B$1:$B$4)),0)),"-"))</f>
        <v>0.227172807317084</v>
      </c>
      <c r="R63" s="565">
        <f ca="1">IF($E63="", "", IFERROR(INDEX(OFFSET('Fund Guide'!$B$4,1,MATCH(R$7,OFFSET('Fund Guide'!$B$4,,,,COUNTA('Fund Guide'!37:37)),0)-1,COUNTA('Fund Guide'!$B:$B)-COUNTA('Fund Guide'!$B$1:$B$4)),MATCH($E63,OFFSET('Fund Guide'!$B$4,1,,COUNTA('Fund Guide'!$B:$B)-COUNTA('Fund Guide'!$B$1:$B$4)),0)),"-"))</f>
        <v>2.9367072200872535</v>
      </c>
      <c r="S63" s="564">
        <f ca="1">IF($E63="", "", IFERROR(INDEX(OFFSET('Fund Guide'!$B$4,1,MATCH(S$7,OFFSET('Fund Guide'!$B$4,,,,COUNTA('Fund Guide'!37:37)),0)-1,COUNTA('Fund Guide'!$B:$B)-COUNTA('Fund Guide'!$B$1:$B$4)),MATCH($E63,OFFSET('Fund Guide'!$B$4,1,,COUNTA('Fund Guide'!$B:$B)-COUNTA('Fund Guide'!$B$1:$B$4)),0)),"-"))</f>
        <v>0.31489973188842435</v>
      </c>
      <c r="T63" s="565">
        <f ca="1">IF($E63="", "", IFERROR(INDEX(OFFSET('Fund Guide'!$B$4,1,MATCH(T$7,OFFSET('Fund Guide'!$B$4,,,,COUNTA('Fund Guide'!37:37)),0)-1,COUNTA('Fund Guide'!$B:$B)-COUNTA('Fund Guide'!$B$1:$B$4)),MATCH($E63,OFFSET('Fund Guide'!$B$4,1,,COUNTA('Fund Guide'!$B:$B)-COUNTA('Fund Guide'!$B$1:$B$4)),0)),"-"))</f>
        <v>3.0870703138538431</v>
      </c>
      <c r="U63" s="564">
        <f ca="1">IF($E63="", "", IFERROR(INDEX(OFFSET('Fund Guide'!$B$4,1,MATCH(U$7,OFFSET('Fund Guide'!$B$4,,,,COUNTA('Fund Guide'!37:37)),0)-1,COUNTA('Fund Guide'!$B:$B)-COUNTA('Fund Guide'!$B$1:$B$4)),MATCH($E63,OFFSET('Fund Guide'!$B$4,1,,COUNTA('Fund Guide'!$B:$B)-COUNTA('Fund Guide'!$B$1:$B$4)),0)),"-"))</f>
        <v>0.40001814506254951</v>
      </c>
      <c r="V63" s="565">
        <f ca="1">IF($E63="", "", IFERROR(INDEX(OFFSET('Fund Guide'!$B$4,1,MATCH(V$7,OFFSET('Fund Guide'!$B$4,,,,COUNTA('Fund Guide'!37:37)),0)-1,COUNTA('Fund Guide'!$B:$B)-COUNTA('Fund Guide'!$B$1:$B$4)),MATCH($E63,OFFSET('Fund Guide'!$B$4,1,,COUNTA('Fund Guide'!$B:$B)-COUNTA('Fund Guide'!$B$1:$B$4)),0)),"-"))</f>
        <v>3.0334102615255145</v>
      </c>
      <c r="W63" s="564">
        <f ca="1">IF($E63="", "", IFERROR(INDEX(OFFSET('Fund Guide'!$B$4,1,MATCH(W$7,OFFSET('Fund Guide'!$B$4,,,,COUNTA('Fund Guide'!37:37)),0)-1,COUNTA('Fund Guide'!$B:$B)-COUNTA('Fund Guide'!$B$1:$B$4)),MATCH($E63,OFFSET('Fund Guide'!$B$4,1,,COUNTA('Fund Guide'!$B:$B)-COUNTA('Fund Guide'!$B$1:$B$4)),0)),"-"))</f>
        <v>0.48918222850964632</v>
      </c>
      <c r="X63" s="565">
        <f ca="1">IF($E63="", "", IFERROR(INDEX(OFFSET('Fund Guide'!$B$4,1,MATCH(X$7,OFFSET('Fund Guide'!$B$4,,,,COUNTA('Fund Guide'!37:37)),0)-1,COUNTA('Fund Guide'!$B:$B)-COUNTA('Fund Guide'!$B$1:$B$4)),MATCH($E63,OFFSET('Fund Guide'!$B$4,1,,COUNTA('Fund Guide'!$B:$B)-COUNTA('Fund Guide'!$B$1:$B$4)),0)),"-"))</f>
        <v>2.7806703739854997</v>
      </c>
      <c r="Y63" s="566">
        <f ca="1">IF($E63="", "", IFERROR(INDEX(OFFSET('Fund Guide'!$B$4,1,MATCH(Y$7,OFFSET('Fund Guide'!$B$4,,,,COUNTA('Fund Guide'!37:37)),0)-1,COUNTA('Fund Guide'!$B:$B)-COUNTA('Fund Guide'!$B$1:$B$4)),MATCH($E63,OFFSET('Fund Guide'!$B$4,1,,COUNTA('Fund Guide'!$B:$B)-COUNTA('Fund Guide'!$B$1:$B$4)),0)),"-"))</f>
        <v>7.524015039199819E-2</v>
      </c>
      <c r="Z63" s="567">
        <f ca="1">IF($E63="", "", IFERROR(INDEX(OFFSET('Fund Guide'!$B$4,1,MATCH(Z$7,OFFSET('Fund Guide'!$B$4,,,,COUNTA('Fund Guide'!37:37)),0)-1,COUNTA('Fund Guide'!$B:$B)-COUNTA('Fund Guide'!$B$1:$B$4)),MATCH($E63,OFFSET('Fund Guide'!$B$4,1,,COUNTA('Fund Guide'!$B:$B)-COUNTA('Fund Guide'!$B$1:$B$4)),0)),"-"))</f>
        <v>2.3866578580963016</v>
      </c>
      <c r="AB63" s="263"/>
      <c r="AC63" s="263"/>
      <c r="AD63" s="262"/>
    </row>
    <row r="64" spans="2:33" s="561" customFormat="1" ht="14.25" customHeight="1">
      <c r="B64" s="555"/>
      <c r="C64" s="555"/>
      <c r="D64" s="555"/>
      <c r="E64" s="421" t="s">
        <v>71</v>
      </c>
      <c r="F64" s="556">
        <f ca="1">IF($E64="", "", IFERROR(INDEX(OFFSET('Fund Guide'!$B$4,1,MATCH(F$7,OFFSET('Fund Guide'!$B$4,,,,COUNTA('Fund Guide'!38:38)),0)-1,COUNTA('Fund Guide'!$B:$B)-COUNTA('Fund Guide'!$B$1:$B$4)),MATCH($E64,OFFSET('Fund Guide'!$B$4,1,,COUNTA('Fund Guide'!$B:$B)-COUNTA('Fund Guide'!$B$1:$B$4)),0)),"-"))</f>
        <v>15799713000134</v>
      </c>
      <c r="G64" s="557">
        <f ca="1">IF($E64="", "", IFERROR(INDEX(OFFSET('Fund Guide'!$B$4,1,MATCH(G$7,OFFSET('Fund Guide'!$B$4,,,,COUNTA('Fund Guide'!$4:$4)),0)-1,COUNTA('Fund Guide'!$B:$B)-COUNTA('Fund Guide'!$B$1:$B$4)),MATCH($E64,OFFSET('Fund Guide'!$B$4,1,,COUNTA('Fund Guide'!$B:$B)-COUNTA('Fund Guide'!$B$1:$B$4)),0)),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0),-1+MATCH(G$7, OFFSET('RF &amp; RV Guide'!$E$8,,,,COUNTA('RF &amp; RV Guide'!$8:$8)-COUNTA('RF &amp; RV Guide'!$A$8:$E$8)),0)),"-"))))))))</f>
        <v>31</v>
      </c>
      <c r="H64" s="558" t="str">
        <f ca="1">IF($E64="", "", IFERROR(INDEX(OFFSET('Fund Guide'!$B$4,1,MATCH(H$7,OFFSET('Fund Guide'!$B$4,,,,COUNTA('Fund Guide'!55:55)),0)-1,COUNTA('Fund Guide'!$B:$B)-COUNTA('Fund Guide'!$B$1:$B$4)),MATCH($E64,OFFSET('Fund Guide'!$B$4,1,,COUNTA('Fund Guide'!$B:$B)-COUNTA('Fund Guide'!$B$1:$B$4)),0)),"BRL"))</f>
        <v>BRL</v>
      </c>
      <c r="I64" s="559">
        <f ca="1">IF($E64="", "", IFERROR(INDEX(OFFSET('Fund Guide'!$B$4,1,MATCH(IF($J$3="MFO", "Repasse Taxa Adm. Gestor", "Repasse Taxa Adm. AAI"),OFFSET('Fund Guide'!$B$4,,,,COUNTA('Fund Guide'!$4:$4)),0)-1,COUNTA('Fund Guide'!$B:$B)-COUNTA('Fund Guide'!$B$1:$B$4)),MATCH($E64,OFFSET('Fund Guide'!$B$4,1,,COUNTA('Fund Guide'!$B:$B)-COUNTA('Fund Guide'!$B$1:$B$4)),0)),
IFERROR(OFFSET('RF &amp; RV Guide'!$E$8,2+MATCH($E64, OFFSET('RF &amp; RV Guide'!$E$8,3,,COUNTA('RF &amp; RV Guide'!$E:$E)-COUNTA('RF &amp; RV Guide'!$E$1:$E$8)), 0),-1+MATCH(I$7, OFFSET('RF &amp; RV Guide'!$E$8,,,,COUNTA('RF &amp; RV Guide'!$8:$8)-COUNTA('RF &amp; RV Guide'!$A$8:$E$8)),0)),IFERROR(IF(FIND("tulo",$E64), 0.25%), "-"))))</f>
        <v>4.8937499999999997E-3</v>
      </c>
      <c r="J64" s="560">
        <f ca="1">IF($E64="", "", IFERROR(INDEX(OFFSET('Fund Guide'!$B$4,1,MATCH(J$7,OFFSET('Fund Guide'!$B$4,,,,COUNTA('Fund Guide'!$4:$4)),0)-1,COUNTA('Fund Guide'!$B:$B)-COUNTA('Fund Guide'!$B$1:$B$4)),MATCH($E64,OFFSET('Fund Guide'!$B$4,1,,COUNTA('Fund Guide'!$B:$B)-COUNTA('Fund Guide'!$B$1:$B$4)),0)),
IFERROR(OFFSET('RF &amp; RV Guide'!$E$8,2+MATCH($E64, OFFSET('RF &amp; RV Guide'!$E$8,3,,COUNTA('RF &amp; RV Guide'!$E:$E)-COUNTA('RF &amp; RV Guide'!$E$1:$E$8)), 0),-1+MATCH(J$7, OFFSET('RF &amp; RV Guide'!$E$8,,,,COUNTA('RF &amp; RV Guide'!$8:$8)-COUNTA('RF &amp; RV Guide'!$A$8:$E$8)),0)), "-")))</f>
        <v>41243</v>
      </c>
      <c r="K64" s="560" t="str">
        <f ca="1">IF($E64="", "", IFERROR(INDEX(OFFSET('Fund Guide'!$B$4,1,MATCH(K$7,OFFSET('Fund Guide'!$B$4,,,,COUNTA('Fund Guide'!$4:$4)),0)-1,COUNTA('Fund Guide'!$B:$B)-COUNTA('Fund Guide'!$B$1:$B$4)),MATCH($E64,OFFSET('Fund Guide'!$B$4,1,,COUNTA('Fund Guide'!$B:$B)-COUNTA('Fund Guide'!$B$1:$B$4)),0)),
IFERROR(OFFSET('RF &amp; RV Guide'!$E$8,2+MATCH($E64, OFFSET('RF &amp; RV Guide'!$E$8,3,,COUNTA('RF &amp; RV Guide'!$E:$E)-COUNTA('RF &amp; RV Guide'!$E$1:$E$8)), 0),-1+MATCH("Captação", OFFSET('RF &amp; RV Guide'!$E$8,,,,COUNTA('RF &amp; RV Guide'!$8:$8)-COUNTA('RF &amp; RV Guide'!$A$8:$E$8)),0)), "-")))</f>
        <v>Sim</v>
      </c>
      <c r="M64" s="562">
        <f>IFERROR(IF(N64=0, "", N64*$M$3),0)</f>
        <v>200000</v>
      </c>
      <c r="N64" s="262">
        <v>0.02</v>
      </c>
      <c r="O64" s="582">
        <f>IFERROR(IF(N64=0, "", N64/N$61),0)</f>
        <v>0.25</v>
      </c>
      <c r="Q64" s="564">
        <f ca="1">IF($E64="", "", IFERROR(INDEX(OFFSET('Fund Guide'!$B$4,1,MATCH(Q$7,OFFSET('Fund Guide'!$B$4,,,,COUNTA('Fund Guide'!38:38)),0)-1,COUNTA('Fund Guide'!$B:$B)-COUNTA('Fund Guide'!$B$1:$B$4)),MATCH($E64,OFFSET('Fund Guide'!$B$4,1,,COUNTA('Fund Guide'!$B:$B)-COUNTA('Fund Guide'!$B$1:$B$4)),0)),"-"))</f>
        <v>0.15461213676850361</v>
      </c>
      <c r="R64" s="565">
        <f ca="1">IF($E64="", "", IFERROR(INDEX(OFFSET('Fund Guide'!$B$4,1,MATCH(R$7,OFFSET('Fund Guide'!$B$4,,,,COUNTA('Fund Guide'!38:38)),0)-1,COUNTA('Fund Guide'!$B:$B)-COUNTA('Fund Guide'!$B$1:$B$4)),MATCH($E64,OFFSET('Fund Guide'!$B$4,1,,COUNTA('Fund Guide'!$B:$B)-COUNTA('Fund Guide'!$B$1:$B$4)),0)),"-"))</f>
        <v>1.9987012694148127</v>
      </c>
      <c r="S64" s="564">
        <f ca="1">IF($E64="", "", IFERROR(INDEX(OFFSET('Fund Guide'!$B$4,1,MATCH(S$7,OFFSET('Fund Guide'!$B$4,,,,COUNTA('Fund Guide'!38:38)),0)-1,COUNTA('Fund Guide'!$B:$B)-COUNTA('Fund Guide'!$B$1:$B$4)),MATCH($E64,OFFSET('Fund Guide'!$B$4,1,,COUNTA('Fund Guide'!$B:$B)-COUNTA('Fund Guide'!$B$1:$B$4)),0)),"-"))</f>
        <v>0.23581554571592966</v>
      </c>
      <c r="T64" s="565">
        <f ca="1">IF($E64="", "", IFERROR(INDEX(OFFSET('Fund Guide'!$B$4,1,MATCH(T$7,OFFSET('Fund Guide'!$B$4,,,,COUNTA('Fund Guide'!38:38)),0)-1,COUNTA('Fund Guide'!$B:$B)-COUNTA('Fund Guide'!$B$1:$B$4)),MATCH($E64,OFFSET('Fund Guide'!$B$4,1,,COUNTA('Fund Guide'!$B:$B)-COUNTA('Fund Guide'!$B$1:$B$4)),0)),"-"))</f>
        <v>2.3117808527789689</v>
      </c>
      <c r="U64" s="564">
        <f ca="1">IF($E64="", "", IFERROR(INDEX(OFFSET('Fund Guide'!$B$4,1,MATCH(U$7,OFFSET('Fund Guide'!$B$4,,,,COUNTA('Fund Guide'!38:38)),0)-1,COUNTA('Fund Guide'!$B:$B)-COUNTA('Fund Guide'!$B$1:$B$4)),MATCH($E64,OFFSET('Fund Guide'!$B$4,1,,COUNTA('Fund Guide'!$B:$B)-COUNTA('Fund Guide'!$B$1:$B$4)),0)),"-"))</f>
        <v>0.28694003176797622</v>
      </c>
      <c r="V64" s="565">
        <f ca="1">IF($E64="", "", IFERROR(INDEX(OFFSET('Fund Guide'!$B$4,1,MATCH(V$7,OFFSET('Fund Guide'!$B$4,,,,COUNTA('Fund Guide'!38:38)),0)-1,COUNTA('Fund Guide'!$B:$B)-COUNTA('Fund Guide'!$B$1:$B$4)),MATCH($E64,OFFSET('Fund Guide'!$B$4,1,,COUNTA('Fund Guide'!$B:$B)-COUNTA('Fund Guide'!$B$1:$B$4)),0)),"-"))</f>
        <v>2.1759183865805229</v>
      </c>
      <c r="W64" s="564">
        <f ca="1">IF($E64="", "", IFERROR(INDEX(OFFSET('Fund Guide'!$B$4,1,MATCH(W$7,OFFSET('Fund Guide'!$B$4,,,,COUNTA('Fund Guide'!38:38)),0)-1,COUNTA('Fund Guide'!$B:$B)-COUNTA('Fund Guide'!$B$1:$B$4)),MATCH($E64,OFFSET('Fund Guide'!$B$4,1,,COUNTA('Fund Guide'!$B:$B)-COUNTA('Fund Guide'!$B$1:$B$4)),0)),"-"))</f>
        <v>0.54268822199224309</v>
      </c>
      <c r="X64" s="565">
        <f ca="1">IF($E64="", "", IFERROR(INDEX(OFFSET('Fund Guide'!$B$4,1,MATCH(X$7,OFFSET('Fund Guide'!$B$4,,,,COUNTA('Fund Guide'!38:38)),0)-1,COUNTA('Fund Guide'!$B:$B)-COUNTA('Fund Guide'!$B$1:$B$4)),MATCH($E64,OFFSET('Fund Guide'!$B$4,1,,COUNTA('Fund Guide'!$B:$B)-COUNTA('Fund Guide'!$B$1:$B$4)),0)),"-"))</f>
        <v>3.0848157869556361</v>
      </c>
      <c r="Y64" s="566">
        <f ca="1">IF($E64="", "", IFERROR(INDEX(OFFSET('Fund Guide'!$B$4,1,MATCH(Y$7,OFFSET('Fund Guide'!$B$4,,,,COUNTA('Fund Guide'!38:38)),0)-1,COUNTA('Fund Guide'!$B:$B)-COUNTA('Fund Guide'!$B$1:$B$4)),MATCH($E64,OFFSET('Fund Guide'!$B$4,1,,COUNTA('Fund Guide'!$B:$B)-COUNTA('Fund Guide'!$B$1:$B$4)),0)),"-"))</f>
        <v>6.3119575765374705E-2</v>
      </c>
      <c r="Z64" s="567">
        <f ca="1">IF($E64="", "", IFERROR(INDEX(OFFSET('Fund Guide'!$B$4,1,MATCH(Z$7,OFFSET('Fund Guide'!$B$4,,,,COUNTA('Fund Guide'!38:38)),0)-1,COUNTA('Fund Guide'!$B:$B)-COUNTA('Fund Guide'!$B$1:$B$4)),MATCH($E64,OFFSET('Fund Guide'!$B$4,1,,COUNTA('Fund Guide'!$B:$B)-COUNTA('Fund Guide'!$B$1:$B$4)),0)),"-"))</f>
        <v>1.8481729631444674</v>
      </c>
      <c r="AB64" s="263"/>
      <c r="AC64" s="263"/>
      <c r="AD64" s="262"/>
    </row>
    <row r="65" spans="2:30" s="561" customFormat="1" ht="14.25" customHeight="1">
      <c r="B65" s="555"/>
      <c r="C65" s="555"/>
      <c r="D65" s="555"/>
      <c r="E65" s="421" t="s">
        <v>108</v>
      </c>
      <c r="F65" s="556">
        <f ca="1">IF($E65="", "", IFERROR(INDEX(OFFSET('Fund Guide'!$B$4,1,MATCH(F$7,OFFSET('Fund Guide'!$B$4,,,,COUNTA('Fund Guide'!39:39)),0)-1,COUNTA('Fund Guide'!$B:$B)-COUNTA('Fund Guide'!$B$1:$B$4)),MATCH($E65,OFFSET('Fund Guide'!$B$4,1,,COUNTA('Fund Guide'!$B:$B)-COUNTA('Fund Guide'!$B$1:$B$4)),0)),"-"))</f>
        <v>23565803000199</v>
      </c>
      <c r="G65" s="557">
        <f ca="1">IF($E65="", "", IFERROR(INDEX(OFFSET('Fund Guide'!$B$4,1,MATCH(G$7,OFFSET('Fund Guide'!$B$4,,,,COUNTA('Fund Guide'!$4:$4)),0)-1,COUNTA('Fund Guide'!$B:$B)-COUNTA('Fund Guide'!$B$1:$B$4)),MATCH($E65,OFFSET('Fund Guide'!$B$4,1,,COUNTA('Fund Guide'!$B:$B)-COUNTA('Fund Guide'!$B$1:$B$4)),0)),
IF(OR(LEFT($E65,3)="NTN",LEFT($E65,3)="LFT"),DATE(_xlfn.NUMBERVALUE(RIGHT(LEFT($E65, FIND(" (", $E65)-1), 4)),8,15)-TODAY(),IFERROR(IF(FIND("ano",$E65)&gt;1,FLOOR(_xlfn.NUMBERVALUE(RIGHT(LEFT($E65,FIND(" ano",$E65)-1),FIND(" ano",$E65)-1-(FIND(" - ",$E65)+2)))*365,1)),IFERROR(IF(FIND("meses",$E65)&gt;1,FLOOR(_xlfn.NUMBERVALUE(RIGHT(LEFT($E65,FIND(" meses",$E65)-1),FIND(" meses",$E65)-1-(FIND(" - ",$E65)+2))),1)*(365/12)),IFERROR(IF(FIND("mês",$E65)&gt;1,FLOOR(_xlfn.NUMBERVALUE(RIGHT(LEFT($E65,FIND(" mês",$E65)-1),FIND(" mês",$E65)-1-(FIND(" - ",$E65)+2))),1)*(365/12)),IFERROR(IF(FIND("Diária", $E65)&gt;0, 0),
IFERROR(OFFSET('RF &amp; RV Guide'!$E$8,2+MATCH($E65, OFFSET('RF &amp; RV Guide'!$E$8,3,,COUNTA('RF &amp; RV Guide'!$E:$E)-COUNTA('RF &amp; RV Guide'!$E$1:$E$8)), 0),-1+MATCH(G$7, OFFSET('RF &amp; RV Guide'!$E$8,,,,COUNTA('RF &amp; RV Guide'!$8:$8)-COUNTA('RF &amp; RV Guide'!$A$8:$E$8)),0)),"-"))))))))</f>
        <v>30</v>
      </c>
      <c r="H65" s="558" t="str">
        <f ca="1">IF($E65="", "", IFERROR(INDEX(OFFSET('Fund Guide'!$B$4,1,MATCH(H$7,OFFSET('Fund Guide'!$B$4,,,,COUNTA('Fund Guide'!56:56)),0)-1,COUNTA('Fund Guide'!$B:$B)-COUNTA('Fund Guide'!$B$1:$B$4)),MATCH($E65,OFFSET('Fund Guide'!$B$4,1,,COUNTA('Fund Guide'!$B:$B)-COUNTA('Fund Guide'!$B$1:$B$4)),0)),"BRL"))</f>
        <v>BRL</v>
      </c>
      <c r="I65" s="559">
        <f ca="1">IF($E65="", "", IFERROR(INDEX(OFFSET('Fund Guide'!$B$4,1,MATCH(IF($J$3="MFO", "Repasse Taxa Adm. Gestor", "Repasse Taxa Adm. AAI"),OFFSET('Fund Guide'!$B$4,,,,COUNTA('Fund Guide'!$4:$4)),0)-1,COUNTA('Fund Guide'!$B:$B)-COUNTA('Fund Guide'!$B$1:$B$4)),MATCH($E65,OFFSET('Fund Guide'!$B$4,1,,COUNTA('Fund Guide'!$B:$B)-COUNTA('Fund Guide'!$B$1:$B$4)),0)),
IFERROR(OFFSET('RF &amp; RV Guide'!$E$8,2+MATCH($E65, OFFSET('RF &amp; RV Guide'!$E$8,3,,COUNTA('RF &amp; RV Guide'!$E:$E)-COUNTA('RF &amp; RV Guide'!$E$1:$E$8)), 0),-1+MATCH(I$7, OFFSET('RF &amp; RV Guide'!$E$8,,,,COUNTA('RF &amp; RV Guide'!$8:$8)-COUNTA('RF &amp; RV Guide'!$A$8:$E$8)),0)),IFERROR(IF(FIND("tulo",$E65), 0.25%), "-"))))</f>
        <v>3.8E-3</v>
      </c>
      <c r="J65" s="560">
        <f ca="1">IF($E65="", "", IFERROR(INDEX(OFFSET('Fund Guide'!$B$4,1,MATCH(J$7,OFFSET('Fund Guide'!$B$4,,,,COUNTA('Fund Guide'!$4:$4)),0)-1,COUNTA('Fund Guide'!$B:$B)-COUNTA('Fund Guide'!$B$1:$B$4)),MATCH($E65,OFFSET('Fund Guide'!$B$4,1,,COUNTA('Fund Guide'!$B:$B)-COUNTA('Fund Guide'!$B$1:$B$4)),0)),
IFERROR(OFFSET('RF &amp; RV Guide'!$E$8,2+MATCH($E65, OFFSET('RF &amp; RV Guide'!$E$8,3,,COUNTA('RF &amp; RV Guide'!$E:$E)-COUNTA('RF &amp; RV Guide'!$E$1:$E$8)), 0),-1+MATCH(J$7, OFFSET('RF &amp; RV Guide'!$E$8,,,,COUNTA('RF &amp; RV Guide'!$8:$8)-COUNTA('RF &amp; RV Guide'!$A$8:$E$8)),0)), "-")))</f>
        <v>42366</v>
      </c>
      <c r="K65" s="560" t="str">
        <f ca="1">IF($E65="", "", IFERROR(INDEX(OFFSET('Fund Guide'!$B$4,1,MATCH(K$7,OFFSET('Fund Guide'!$B$4,,,,COUNTA('Fund Guide'!$4:$4)),0)-1,COUNTA('Fund Guide'!$B:$B)-COUNTA('Fund Guide'!$B$1:$B$4)),MATCH($E65,OFFSET('Fund Guide'!$B$4,1,,COUNTA('Fund Guide'!$B:$B)-COUNTA('Fund Guide'!$B$1:$B$4)),0)),
IFERROR(OFFSET('RF &amp; RV Guide'!$E$8,2+MATCH($E65, OFFSET('RF &amp; RV Guide'!$E$8,3,,COUNTA('RF &amp; RV Guide'!$E:$E)-COUNTA('RF &amp; RV Guide'!$E$1:$E$8)), 0),-1+MATCH("Captação", OFFSET('RF &amp; RV Guide'!$E$8,,,,COUNTA('RF &amp; RV Guide'!$8:$8)-COUNTA('RF &amp; RV Guide'!$A$8:$E$8)),0)), "-")))</f>
        <v>Sim</v>
      </c>
      <c r="M65" s="562">
        <f>IFERROR(IF(N65=0, "", N65*$M$3),0)</f>
        <v>200000</v>
      </c>
      <c r="N65" s="262">
        <v>0.02</v>
      </c>
      <c r="O65" s="582">
        <f>IFERROR(IF(N65=0, "", N65/N$61),0)</f>
        <v>0.25</v>
      </c>
      <c r="Q65" s="564">
        <f ca="1">IF($E65="", "", IFERROR(INDEX(OFFSET('Fund Guide'!$B$4,1,MATCH(Q$7,OFFSET('Fund Guide'!$B$4,,,,COUNTA('Fund Guide'!39:39)),0)-1,COUNTA('Fund Guide'!$B:$B)-COUNTA('Fund Guide'!$B$1:$B$4)),MATCH($E65,OFFSET('Fund Guide'!$B$4,1,,COUNTA('Fund Guide'!$B:$B)-COUNTA('Fund Guide'!$B$1:$B$4)),0)),"-"))</f>
        <v>0.17784887802527871</v>
      </c>
      <c r="R65" s="565">
        <f ca="1">IF($E65="", "", IFERROR(INDEX(OFFSET('Fund Guide'!$B$4,1,MATCH(R$7,OFFSET('Fund Guide'!$B$4,,,,COUNTA('Fund Guide'!39:39)),0)-1,COUNTA('Fund Guide'!$B:$B)-COUNTA('Fund Guide'!$B$1:$B$4)),MATCH($E65,OFFSET('Fund Guide'!$B$4,1,,COUNTA('Fund Guide'!$B:$B)-COUNTA('Fund Guide'!$B$1:$B$4)),0)),"-"))</f>
        <v>2.2990871590200914</v>
      </c>
      <c r="S65" s="564">
        <f ca="1">IF($E65="", "", IFERROR(INDEX(OFFSET('Fund Guide'!$B$4,1,MATCH(S$7,OFFSET('Fund Guide'!$B$4,,,,COUNTA('Fund Guide'!39:39)),0)-1,COUNTA('Fund Guide'!$B:$B)-COUNTA('Fund Guide'!$B$1:$B$4)),MATCH($E65,OFFSET('Fund Guide'!$B$4,1,,COUNTA('Fund Guide'!$B:$B)-COUNTA('Fund Guide'!$B$1:$B$4)),0)),"-"))</f>
        <v>0.21711144540459482</v>
      </c>
      <c r="T65" s="565">
        <f ca="1">IF($E65="", "", IFERROR(INDEX(OFFSET('Fund Guide'!$B$4,1,MATCH(T$7,OFFSET('Fund Guide'!$B$4,,,,COUNTA('Fund Guide'!39:39)),0)-1,COUNTA('Fund Guide'!$B:$B)-COUNTA('Fund Guide'!$B$1:$B$4)),MATCH($E65,OFFSET('Fund Guide'!$B$4,1,,COUNTA('Fund Guide'!$B:$B)-COUNTA('Fund Guide'!$B$1:$B$4)),0)),"-"))</f>
        <v>2.1284181281675516</v>
      </c>
      <c r="U65" s="564">
        <f ca="1">IF($E65="", "", IFERROR(INDEX(OFFSET('Fund Guide'!$B$4,1,MATCH(U$7,OFFSET('Fund Guide'!$B$4,,,,COUNTA('Fund Guide'!39:39)),0)-1,COUNTA('Fund Guide'!$B:$B)-COUNTA('Fund Guide'!$B$1:$B$4)),MATCH($E65,OFFSET('Fund Guide'!$B$4,1,,COUNTA('Fund Guide'!$B:$B)-COUNTA('Fund Guide'!$B$1:$B$4)),0)),"-"))</f>
        <v>0.29528439773602377</v>
      </c>
      <c r="V65" s="565">
        <f ca="1">IF($E65="", "", IFERROR(INDEX(OFFSET('Fund Guide'!$B$4,1,MATCH(V$7,OFFSET('Fund Guide'!$B$4,,,,COUNTA('Fund Guide'!39:39)),0)-1,COUNTA('Fund Guide'!$B:$B)-COUNTA('Fund Guide'!$B$1:$B$4)),MATCH($E65,OFFSET('Fund Guide'!$B$4,1,,COUNTA('Fund Guide'!$B:$B)-COUNTA('Fund Guide'!$B$1:$B$4)),0)),"-"))</f>
        <v>2.2391952295583377</v>
      </c>
      <c r="W65" s="564">
        <f ca="1">IF($E65="", "", IFERROR(INDEX(OFFSET('Fund Guide'!$B$4,1,MATCH(W$7,OFFSET('Fund Guide'!$B$4,,,,COUNTA('Fund Guide'!39:39)),0)-1,COUNTA('Fund Guide'!$B:$B)-COUNTA('Fund Guide'!$B$1:$B$4)),MATCH($E65,OFFSET('Fund Guide'!$B$4,1,,COUNTA('Fund Guide'!$B:$B)-COUNTA('Fund Guide'!$B$1:$B$4)),0)),"-"))</f>
        <v>0.38901859935054017</v>
      </c>
      <c r="X65" s="565">
        <f ca="1">IF($E65="", "", IFERROR(INDEX(OFFSET('Fund Guide'!$B$4,1,MATCH(X$7,OFFSET('Fund Guide'!$B$4,,,,COUNTA('Fund Guide'!39:39)),0)-1,COUNTA('Fund Guide'!$B:$B)-COUNTA('Fund Guide'!$B$1:$B$4)),MATCH($E65,OFFSET('Fund Guide'!$B$4,1,,COUNTA('Fund Guide'!$B:$B)-COUNTA('Fund Guide'!$B$1:$B$4)),0)),"-"))</f>
        <v>2.2113078339722447</v>
      </c>
      <c r="Y65" s="566">
        <f ca="1">IF($E65="", "", IFERROR(INDEX(OFFSET('Fund Guide'!$B$4,1,MATCH(Y$7,OFFSET('Fund Guide'!$B$4,,,,COUNTA('Fund Guide'!39:39)),0)-1,COUNTA('Fund Guide'!$B:$B)-COUNTA('Fund Guide'!$B$1:$B$4)),MATCH($E65,OFFSET('Fund Guide'!$B$4,1,,COUNTA('Fund Guide'!$B:$B)-COUNTA('Fund Guide'!$B$1:$B$4)),0)),"-"))</f>
        <v>4.3191210905645046E-2</v>
      </c>
      <c r="Z65" s="567">
        <f ca="1">IF($E65="", "", IFERROR(INDEX(OFFSET('Fund Guide'!$B$4,1,MATCH(Z$7,OFFSET('Fund Guide'!$B$4,,,,COUNTA('Fund Guide'!39:39)),0)-1,COUNTA('Fund Guide'!$B:$B)-COUNTA('Fund Guide'!$B$1:$B$4)),MATCH($E65,OFFSET('Fund Guide'!$B$4,1,,COUNTA('Fund Guide'!$B:$B)-COUNTA('Fund Guide'!$B$1:$B$4)),0)),"-"))</f>
        <v>2.3230039996961387</v>
      </c>
      <c r="AB65" s="263"/>
      <c r="AC65" s="263"/>
      <c r="AD65" s="262"/>
    </row>
    <row r="66" spans="2:30" s="529" customFormat="1" ht="5.25" customHeight="1">
      <c r="B66" s="527"/>
      <c r="C66" s="527"/>
      <c r="D66" s="527"/>
      <c r="E66" s="538"/>
      <c r="F66" s="569"/>
      <c r="G66" s="539"/>
      <c r="H66" s="539"/>
      <c r="I66" s="540"/>
      <c r="J66" s="540"/>
      <c r="K66" s="540"/>
      <c r="M66" s="549"/>
      <c r="Q66" s="540"/>
      <c r="S66" s="540"/>
      <c r="U66" s="540"/>
      <c r="W66" s="540"/>
      <c r="Y66" s="540"/>
      <c r="AB66" s="540"/>
    </row>
    <row r="67" spans="2:30" s="545" customFormat="1" ht="14.25" customHeight="1">
      <c r="B67" s="541"/>
      <c r="C67" s="541" t="s">
        <v>19</v>
      </c>
      <c r="D67" s="541" t="s">
        <v>19</v>
      </c>
      <c r="E67" s="550" t="s">
        <v>912</v>
      </c>
      <c r="F67" s="551"/>
      <c r="G67" s="551"/>
      <c r="H67" s="551"/>
      <c r="I67" s="552"/>
      <c r="J67" s="552"/>
      <c r="K67" s="552"/>
      <c r="M67" s="553">
        <f>IFERROR(IF(N67=0, 0, N67*$M$3),0)</f>
        <v>200000</v>
      </c>
      <c r="N67" s="716">
        <v>0.02</v>
      </c>
      <c r="O67" s="554">
        <f>ROUND(O69+O72+O76+O79,3)</f>
        <v>0.02</v>
      </c>
      <c r="Q67" s="552"/>
      <c r="R67" s="554"/>
      <c r="S67" s="552"/>
      <c r="T67" s="554"/>
      <c r="U67" s="552"/>
      <c r="V67" s="554"/>
      <c r="W67" s="552"/>
      <c r="X67" s="554"/>
      <c r="Y67" s="552"/>
      <c r="Z67" s="554"/>
      <c r="AB67" s="552"/>
      <c r="AC67" s="554"/>
      <c r="AD67" s="554"/>
    </row>
    <row r="68" spans="2:30" s="529" customFormat="1" ht="3" customHeight="1">
      <c r="B68" s="527"/>
      <c r="C68" s="527"/>
      <c r="D68" s="527"/>
      <c r="E68" s="538"/>
      <c r="F68" s="539"/>
      <c r="G68" s="539"/>
      <c r="H68" s="539"/>
      <c r="I68" s="540"/>
      <c r="J68" s="540"/>
      <c r="K68" s="540"/>
      <c r="M68" s="549"/>
      <c r="N68" s="585"/>
      <c r="Q68" s="540"/>
      <c r="S68" s="540"/>
      <c r="U68" s="540"/>
      <c r="W68" s="540"/>
      <c r="Y68" s="540"/>
      <c r="AB68" s="540"/>
    </row>
    <row r="69" spans="2:30" s="545" customFormat="1" ht="14.25" customHeight="1">
      <c r="B69" s="541"/>
      <c r="C69" s="541"/>
      <c r="D69" s="541" t="s">
        <v>19</v>
      </c>
      <c r="E69" s="577" t="s">
        <v>906</v>
      </c>
      <c r="F69" s="586"/>
      <c r="G69" s="586"/>
      <c r="H69" s="586"/>
      <c r="I69" s="587"/>
      <c r="J69" s="587"/>
      <c r="K69" s="587"/>
      <c r="M69" s="580">
        <f>IFERROR(IF(N69=0, 0, N69*$M$3),0)</f>
        <v>0</v>
      </c>
      <c r="N69" s="717">
        <v>0</v>
      </c>
      <c r="O69" s="581">
        <f>IF(N69=0, 0, SUM(O70:O71)*N69)</f>
        <v>0</v>
      </c>
      <c r="Q69" s="587"/>
      <c r="R69" s="588"/>
      <c r="S69" s="587"/>
      <c r="T69" s="588"/>
      <c r="U69" s="587"/>
      <c r="V69" s="588"/>
      <c r="W69" s="587"/>
      <c r="X69" s="588"/>
      <c r="Y69" s="587"/>
      <c r="Z69" s="588"/>
      <c r="AB69" s="587"/>
      <c r="AC69" s="588"/>
      <c r="AD69" s="588"/>
    </row>
    <row r="70" spans="2:30" s="561" customFormat="1" ht="14.25" customHeight="1">
      <c r="B70" s="555"/>
      <c r="C70" s="555"/>
      <c r="D70" s="555"/>
      <c r="E70" s="421"/>
      <c r="F70" s="556" t="str">
        <f ca="1">IF($E70="", "", IFERROR(INDEX(OFFSET('Fund Guide'!$B$4,1,MATCH(F$7,OFFSET('Fund Guide'!$B$4,,,,COUNTA('Fund Guide'!38:38)),0)-1,COUNTA('Fund Guide'!$B:$B)-COUNTA('Fund Guide'!$B$1:$B$4)),MATCH($E70,OFFSET('Fund Guide'!$B$4,1,,COUNTA('Fund Guide'!$B:$B)-COUNTA('Fund Guide'!$B$1:$B$4)),0)),"-"))</f>
        <v/>
      </c>
      <c r="G70" s="557" t="str">
        <f ca="1">IF($E70="", "", IFERROR(INDEX(OFFSET('Fund Guide'!$B$4,1,MATCH(G$7,OFFSET('Fund Guide'!$B$4,,,,COUNTA('Fund Guide'!$4:$4)),0)-1,COUNTA('Fund Guide'!$B:$B)-COUNTA('Fund Guide'!$B$1:$B$4)),MATCH($E70,OFFSET('Fund Guide'!$B$4,1,,COUNTA('Fund Guide'!$B:$B)-COUNTA('Fund Guide'!$B$1:$B$4)),0)),
IF(OR(LEFT($E70,3)="NTN",LEFT($E70,3)="LFT"),DATE(_xlfn.NUMBERVALUE(RIGHT(LEFT($E70, FIND(" (", $E70)-1), 4)),8,15)-TODAY(),IFERROR(IF(FIND("ano",$E70)&gt;1,FLOOR(_xlfn.NUMBERVALUE(RIGHT(LEFT($E70,FIND(" ano",$E70)-1),FIND(" ano",$E70)-1-(FIND(" - ",$E70)+2)))*365,1)),IFERROR(IF(FIND("meses",$E70)&gt;1,FLOOR(_xlfn.NUMBERVALUE(RIGHT(LEFT($E70,FIND(" meses",$E70)-1),FIND(" meses",$E70)-1-(FIND(" - ",$E70)+2))),1)*(365/12)),IFERROR(IF(FIND("mês",$E70)&gt;1,FLOOR(_xlfn.NUMBERVALUE(RIGHT(LEFT($E70,FIND(" mês",$E70)-1),FIND(" mês",$E70)-1-(FIND(" - ",$E70)+2))),1)*(365/12)),IFERROR(IF(FIND("Diária", $E70)&gt;0, 0),
IFERROR(OFFSET('RF &amp; RV Guide'!$E$8,2+MATCH($E70, OFFSET('RF &amp; RV Guide'!$E$8,3,,COUNTA('RF &amp; RV Guide'!$E:$E)-COUNTA('RF &amp; RV Guide'!$E$1:$E$8)), 0),-1+MATCH(G$7, OFFSET('RF &amp; RV Guide'!$E$8,,,,COUNTA('RF &amp; RV Guide'!$8:$8)-COUNTA('RF &amp; RV Guide'!$A$8:$E$8)),0)),"-"))))))))</f>
        <v/>
      </c>
      <c r="H70" s="558" t="str">
        <f ca="1">IF($E70="", "", IFERROR(INDEX(OFFSET('Fund Guide'!$B$4,1,MATCH(H$7,OFFSET('Fund Guide'!$B$4,,,,COUNTA('Fund Guide'!61:61)),0)-1,COUNTA('Fund Guide'!$B:$B)-COUNTA('Fund Guide'!$B$1:$B$4)),MATCH($E70,OFFSET('Fund Guide'!$B$4,1,,COUNTA('Fund Guide'!$B:$B)-COUNTA('Fund Guide'!$B$1:$B$4)),0)),"BRL"))</f>
        <v/>
      </c>
      <c r="I70" s="559" t="str">
        <f ca="1">IF($E70="", "", IFERROR(INDEX(OFFSET('Fund Guide'!$B$4,1,MATCH(IF($J$3="MFO", "Repasse Taxa Adm. Gestor", "Repasse Taxa Adm. AAI"),OFFSET('Fund Guide'!$B$4,,,,COUNTA('Fund Guide'!$4:$4)),0)-1,COUNTA('Fund Guide'!$B:$B)-COUNTA('Fund Guide'!$B$1:$B$4)),MATCH($E70,OFFSET('Fund Guide'!$B$4,1,,COUNTA('Fund Guide'!$B:$B)-COUNTA('Fund Guide'!$B$1:$B$4)),0)),
IFERROR(OFFSET('RF &amp; RV Guide'!$E$8,2+MATCH($E70, OFFSET('RF &amp; RV Guide'!$E$8,3,,COUNTA('RF &amp; RV Guide'!$E:$E)-COUNTA('RF &amp; RV Guide'!$E$1:$E$8)), 0),-1+MATCH(I$7, OFFSET('RF &amp; RV Guide'!$E$8,,,,COUNTA('RF &amp; RV Guide'!$8:$8)-COUNTA('RF &amp; RV Guide'!$A$8:$E$8)),0)),IFERROR(IF(FIND("tulo",$E70), 0.25%), "-"))))</f>
        <v/>
      </c>
      <c r="J70" s="560" t="str">
        <f ca="1">IF($E70="", "", IFERROR(INDEX(OFFSET('Fund Guide'!$B$4,1,MATCH(J$7,OFFSET('Fund Guide'!$B$4,,,,COUNTA('Fund Guide'!$4:$4)),0)-1,COUNTA('Fund Guide'!$B:$B)-COUNTA('Fund Guide'!$B$1:$B$4)),MATCH($E70,OFFSET('Fund Guide'!$B$4,1,,COUNTA('Fund Guide'!$B:$B)-COUNTA('Fund Guide'!$B$1:$B$4)),0)),
IFERROR(OFFSET('RF &amp; RV Guide'!$E$8,2+MATCH($E70, OFFSET('RF &amp; RV Guide'!$E$8,3,,COUNTA('RF &amp; RV Guide'!$E:$E)-COUNTA('RF &amp; RV Guide'!$E$1:$E$8)), 0),-1+MATCH(J$7, OFFSET('RF &amp; RV Guide'!$E$8,,,,COUNTA('RF &amp; RV Guide'!$8:$8)-COUNTA('RF &amp; RV Guide'!$A$8:$E$8)),0)), "-")))</f>
        <v/>
      </c>
      <c r="K70" s="560" t="str">
        <f ca="1">IF($E70="", "", IFERROR(INDEX(OFFSET('Fund Guide'!$B$4,1,MATCH(K$7,OFFSET('Fund Guide'!$B$4,,,,COUNTA('Fund Guide'!$4:$4)),0)-1,COUNTA('Fund Guide'!$B:$B)-COUNTA('Fund Guide'!$B$1:$B$4)),MATCH($E70,OFFSET('Fund Guide'!$B$4,1,,COUNTA('Fund Guide'!$B:$B)-COUNTA('Fund Guide'!$B$1:$B$4)),0)),
IFERROR(OFFSET('RF &amp; RV Guide'!$E$8,2+MATCH($E70, OFFSET('RF &amp; RV Guide'!$E$8,3,,COUNTA('RF &amp; RV Guide'!$E:$E)-COUNTA('RF &amp; RV Guide'!$E$1:$E$8)), 0),-1+MATCH("Captação", OFFSET('RF &amp; RV Guide'!$E$8,,,,COUNTA('RF &amp; RV Guide'!$8:$8)-COUNTA('RF &amp; RV Guide'!$A$8:$E$8)),0)), "-")))</f>
        <v/>
      </c>
      <c r="M70" s="562" t="str">
        <f>IFERROR(IF(N70=0, "", N70*$M$3),0)</f>
        <v/>
      </c>
      <c r="N70" s="262"/>
      <c r="O70" s="582" t="str">
        <f>IFERROR(IF(N70=0, "", N70/N$69),0)</f>
        <v/>
      </c>
      <c r="Q70" s="564" t="str">
        <f ca="1">IF($E70="", "", IFERROR(INDEX(OFFSET('Fund Guide'!$B$4,1,MATCH(Q$7,OFFSET('Fund Guide'!$B$4,,,,COUNTA('Fund Guide'!38:38)),0)-1,COUNTA('Fund Guide'!$B:$B)-COUNTA('Fund Guide'!$B$1:$B$4)),MATCH($E70,OFFSET('Fund Guide'!$B$4,1,,COUNTA('Fund Guide'!$B:$B)-COUNTA('Fund Guide'!$B$1:$B$4)),0)),"-"))</f>
        <v/>
      </c>
      <c r="R70" s="565" t="str">
        <f ca="1">IF($E70="", "", IFERROR(INDEX(OFFSET('Fund Guide'!$B$4,1,MATCH(R$7,OFFSET('Fund Guide'!$B$4,,,,COUNTA('Fund Guide'!38:38)),0)-1,COUNTA('Fund Guide'!$B:$B)-COUNTA('Fund Guide'!$B$1:$B$4)),MATCH($E70,OFFSET('Fund Guide'!$B$4,1,,COUNTA('Fund Guide'!$B:$B)-COUNTA('Fund Guide'!$B$1:$B$4)),0)),"-"))</f>
        <v/>
      </c>
      <c r="S70" s="564" t="str">
        <f ca="1">IF($E70="", "", IFERROR(INDEX(OFFSET('Fund Guide'!$B$4,1,MATCH(S$7,OFFSET('Fund Guide'!$B$4,,,,COUNTA('Fund Guide'!38:38)),0)-1,COUNTA('Fund Guide'!$B:$B)-COUNTA('Fund Guide'!$B$1:$B$4)),MATCH($E70,OFFSET('Fund Guide'!$B$4,1,,COUNTA('Fund Guide'!$B:$B)-COUNTA('Fund Guide'!$B$1:$B$4)),0)),"-"))</f>
        <v/>
      </c>
      <c r="T70" s="565" t="str">
        <f ca="1">IF($E70="", "", IFERROR(INDEX(OFFSET('Fund Guide'!$B$4,1,MATCH(T$7,OFFSET('Fund Guide'!$B$4,,,,COUNTA('Fund Guide'!38:38)),0)-1,COUNTA('Fund Guide'!$B:$B)-COUNTA('Fund Guide'!$B$1:$B$4)),MATCH($E70,OFFSET('Fund Guide'!$B$4,1,,COUNTA('Fund Guide'!$B:$B)-COUNTA('Fund Guide'!$B$1:$B$4)),0)),"-"))</f>
        <v/>
      </c>
      <c r="U70" s="564" t="str">
        <f ca="1">IF($E70="", "", IFERROR(INDEX(OFFSET('Fund Guide'!$B$4,1,MATCH(U$7,OFFSET('Fund Guide'!$B$4,,,,COUNTA('Fund Guide'!38:38)),0)-1,COUNTA('Fund Guide'!$B:$B)-COUNTA('Fund Guide'!$B$1:$B$4)),MATCH($E70,OFFSET('Fund Guide'!$B$4,1,,COUNTA('Fund Guide'!$B:$B)-COUNTA('Fund Guide'!$B$1:$B$4)),0)),"-"))</f>
        <v/>
      </c>
      <c r="V70" s="565" t="str">
        <f ca="1">IF($E70="", "", IFERROR(INDEX(OFFSET('Fund Guide'!$B$4,1,MATCH(V$7,OFFSET('Fund Guide'!$B$4,,,,COUNTA('Fund Guide'!38:38)),0)-1,COUNTA('Fund Guide'!$B:$B)-COUNTA('Fund Guide'!$B$1:$B$4)),MATCH($E70,OFFSET('Fund Guide'!$B$4,1,,COUNTA('Fund Guide'!$B:$B)-COUNTA('Fund Guide'!$B$1:$B$4)),0)),"-"))</f>
        <v/>
      </c>
      <c r="W70" s="564" t="str">
        <f ca="1">IF($E70="", "", IFERROR(INDEX(OFFSET('Fund Guide'!$B$4,1,MATCH(W$7,OFFSET('Fund Guide'!$B$4,,,,COUNTA('Fund Guide'!38:38)),0)-1,COUNTA('Fund Guide'!$B:$B)-COUNTA('Fund Guide'!$B$1:$B$4)),MATCH($E70,OFFSET('Fund Guide'!$B$4,1,,COUNTA('Fund Guide'!$B:$B)-COUNTA('Fund Guide'!$B$1:$B$4)),0)),"-"))</f>
        <v/>
      </c>
      <c r="X70" s="565" t="str">
        <f ca="1">IF($E70="", "", IFERROR(INDEX(OFFSET('Fund Guide'!$B$4,1,MATCH(X$7,OFFSET('Fund Guide'!$B$4,,,,COUNTA('Fund Guide'!38:38)),0)-1,COUNTA('Fund Guide'!$B:$B)-COUNTA('Fund Guide'!$B$1:$B$4)),MATCH($E70,OFFSET('Fund Guide'!$B$4,1,,COUNTA('Fund Guide'!$B:$B)-COUNTA('Fund Guide'!$B$1:$B$4)),0)),"-"))</f>
        <v/>
      </c>
      <c r="Y70" s="566" t="str">
        <f ca="1">IF($E70="", "", IFERROR(INDEX(OFFSET('Fund Guide'!$B$4,1,MATCH(Y$7,OFFSET('Fund Guide'!$B$4,,,,COUNTA('Fund Guide'!38:38)),0)-1,COUNTA('Fund Guide'!$B:$B)-COUNTA('Fund Guide'!$B$1:$B$4)),MATCH($E70,OFFSET('Fund Guide'!$B$4,1,,COUNTA('Fund Guide'!$B:$B)-COUNTA('Fund Guide'!$B$1:$B$4)),0)),"-"))</f>
        <v/>
      </c>
      <c r="Z70" s="567" t="str">
        <f ca="1">IF($E70="", "", IFERROR(INDEX(OFFSET('Fund Guide'!$B$4,1,MATCH(Z$7,OFFSET('Fund Guide'!$B$4,,,,COUNTA('Fund Guide'!38:38)),0)-1,COUNTA('Fund Guide'!$B:$B)-COUNTA('Fund Guide'!$B$1:$B$4)),MATCH($E70,OFFSET('Fund Guide'!$B$4,1,,COUNTA('Fund Guide'!$B:$B)-COUNTA('Fund Guide'!$B$1:$B$4)),0)),"-"))</f>
        <v/>
      </c>
      <c r="AB70" s="263"/>
      <c r="AC70" s="263"/>
      <c r="AD70" s="262"/>
    </row>
    <row r="71" spans="2:30" s="529" customFormat="1" ht="4.5" customHeight="1">
      <c r="B71" s="527"/>
      <c r="C71" s="527"/>
      <c r="D71" s="527"/>
      <c r="E71" s="538"/>
      <c r="F71" s="569"/>
      <c r="G71" s="539"/>
      <c r="H71" s="539"/>
      <c r="I71" s="540"/>
      <c r="J71" s="540"/>
      <c r="K71" s="540"/>
      <c r="M71" s="549"/>
      <c r="Q71" s="540"/>
      <c r="S71" s="540"/>
      <c r="U71" s="540"/>
      <c r="W71" s="540"/>
      <c r="Y71" s="540"/>
      <c r="AB71" s="540"/>
    </row>
    <row r="72" spans="2:30" s="545" customFormat="1" ht="14.25" customHeight="1">
      <c r="B72" s="541"/>
      <c r="C72" s="541"/>
      <c r="D72" s="541" t="s">
        <v>19</v>
      </c>
      <c r="E72" s="577" t="s">
        <v>913</v>
      </c>
      <c r="F72" s="586"/>
      <c r="G72" s="586"/>
      <c r="H72" s="586"/>
      <c r="I72" s="587"/>
      <c r="J72" s="587"/>
      <c r="K72" s="587"/>
      <c r="M72" s="580">
        <f>IFERROR(IF(N72=0, 0, N72*$M$3),0)</f>
        <v>200000</v>
      </c>
      <c r="N72" s="717">
        <v>0.02</v>
      </c>
      <c r="O72" s="581">
        <f>IF(N72=0, 0, SUM(O73:O75)*N72)</f>
        <v>0.02</v>
      </c>
      <c r="Q72" s="587"/>
      <c r="R72" s="588"/>
      <c r="S72" s="587"/>
      <c r="T72" s="588"/>
      <c r="U72" s="587"/>
      <c r="V72" s="588"/>
      <c r="W72" s="587"/>
      <c r="X72" s="588"/>
      <c r="Y72" s="587"/>
      <c r="Z72" s="588"/>
      <c r="AB72" s="587"/>
      <c r="AC72" s="588"/>
      <c r="AD72" s="588"/>
    </row>
    <row r="73" spans="2:30" s="561" customFormat="1" ht="14.25" customHeight="1">
      <c r="B73" s="555"/>
      <c r="C73" s="555"/>
      <c r="D73" s="555"/>
      <c r="E73" s="421" t="s">
        <v>946</v>
      </c>
      <c r="F73" s="556">
        <f ca="1">IF($E73="", "", IFERROR(INDEX(OFFSET('Fund Guide'!$B$4,1,MATCH(F$7,OFFSET('Fund Guide'!$B$4,,,,COUNTA('Fund Guide'!42:42)),0)-1,COUNTA('Fund Guide'!$B:$B)-COUNTA('Fund Guide'!$B$1:$B$4)),MATCH($E73,OFFSET('Fund Guide'!$B$4,1,,COUNTA('Fund Guide'!$B:$B)-COUNTA('Fund Guide'!$B$1:$B$4)),0)),"-"))</f>
        <v>18772290000157</v>
      </c>
      <c r="G73" s="557">
        <f ca="1">IF($E73="", "", IFERROR(INDEX(OFFSET('Fund Guide'!$B$4,1,MATCH(G$7,OFFSET('Fund Guide'!$B$4,,,,COUNTA('Fund Guide'!$4:$4)),0)-1,COUNTA('Fund Guide'!$B:$B)-COUNTA('Fund Guide'!$B$1:$B$4)),MATCH($E73,OFFSET('Fund Guide'!$B$4,1,,COUNTA('Fund Guide'!$B:$B)-COUNTA('Fund Guide'!$B$1:$B$4)),0)),
IF(OR(LEFT($E73,3)="NTN",LEFT($E73,3)="LFT"),DATE(_xlfn.NUMBERVALUE(RIGHT(LEFT($E73, FIND(" (", $E73)-1), 4)),8,15)-TODAY(),IFERROR(IF(FIND("ano",$E73)&gt;1,FLOOR(_xlfn.NUMBERVALUE(RIGHT(LEFT($E73,FIND(" ano",$E73)-1),FIND(" ano",$E73)-1-(FIND(" - ",$E73)+2)))*365,1)),IFERROR(IF(FIND("meses",$E73)&gt;1,FLOOR(_xlfn.NUMBERVALUE(RIGHT(LEFT($E73,FIND(" meses",$E73)-1),FIND(" meses",$E73)-1-(FIND(" - ",$E73)+2))),1)*(365/12)),IFERROR(IF(FIND("mês",$E73)&gt;1,FLOOR(_xlfn.NUMBERVALUE(RIGHT(LEFT($E73,FIND(" mês",$E73)-1),FIND(" mês",$E73)-1-(FIND(" - ",$E73)+2))),1)*(365/12)),IFERROR(IF(FIND("Diária", $E73)&gt;0, 0),
IFERROR(OFFSET('RF &amp; RV Guide'!$E$8,2+MATCH($E73, OFFSET('RF &amp; RV Guide'!$E$8,3,,COUNTA('RF &amp; RV Guide'!$E:$E)-COUNTA('RF &amp; RV Guide'!$E$1:$E$8)), 0),-1+MATCH(G$7, OFFSET('RF &amp; RV Guide'!$E$8,,,,COUNTA('RF &amp; RV Guide'!$8:$8)-COUNTA('RF &amp; RV Guide'!$A$8:$E$8)),0)),"-"))))))))</f>
        <v>15</v>
      </c>
      <c r="H73" s="558" t="str">
        <f ca="1">IF($E73="", "", IFERROR(INDEX(OFFSET('Fund Guide'!$B$4,1,MATCH(H$7,OFFSET('Fund Guide'!$B$4,,,,COUNTA('Fund Guide'!64:64)),0)-1,COUNTA('Fund Guide'!$B:$B)-COUNTA('Fund Guide'!$B$1:$B$4)),MATCH($E73,OFFSET('Fund Guide'!$B$4,1,,COUNTA('Fund Guide'!$B:$B)-COUNTA('Fund Guide'!$B$1:$B$4)),0)),"BRL"))</f>
        <v>BRL</v>
      </c>
      <c r="I73" s="559">
        <f ca="1">IF($E73="", "", IFERROR(INDEX(OFFSET('Fund Guide'!$B$4,1,MATCH(IF($J$3="MFO", "Repasse Taxa Adm. Gestor", "Repasse Taxa Adm. AAI"),OFFSET('Fund Guide'!$B$4,,,,COUNTA('Fund Guide'!$4:$4)),0)-1,COUNTA('Fund Guide'!$B:$B)-COUNTA('Fund Guide'!$B$1:$B$4)),MATCH($E73,OFFSET('Fund Guide'!$B$4,1,,COUNTA('Fund Guide'!$B:$B)-COUNTA('Fund Guide'!$B$1:$B$4)),0)),
IFERROR(OFFSET('RF &amp; RV Guide'!$E$8,2+MATCH($E73, OFFSET('RF &amp; RV Guide'!$E$8,3,,COUNTA('RF &amp; RV Guide'!$E:$E)-COUNTA('RF &amp; RV Guide'!$E$1:$E$8)), 0),-1+MATCH(I$7, OFFSET('RF &amp; RV Guide'!$E$8,,,,COUNTA('RF &amp; RV Guide'!$8:$8)-COUNTA('RF &amp; RV Guide'!$A$8:$E$8)),0)),IFERROR(IF(FIND("tulo",$E73), 0.25%), "-"))))</f>
        <v>4.6249999999999998E-3</v>
      </c>
      <c r="J73" s="560">
        <f ca="1">IF($E73="", "", IFERROR(INDEX(OFFSET('Fund Guide'!$B$4,1,MATCH(J$7,OFFSET('Fund Guide'!$B$4,,,,COUNTA('Fund Guide'!$4:$4)),0)-1,COUNTA('Fund Guide'!$B:$B)-COUNTA('Fund Guide'!$B$1:$B$4)),MATCH($E73,OFFSET('Fund Guide'!$B$4,1,,COUNTA('Fund Guide'!$B:$B)-COUNTA('Fund Guide'!$B$1:$B$4)),0)),
IFERROR(OFFSET('RF &amp; RV Guide'!$E$8,2+MATCH($E73, OFFSET('RF &amp; RV Guide'!$E$8,3,,COUNTA('RF &amp; RV Guide'!$E:$E)-COUNTA('RF &amp; RV Guide'!$E$1:$E$8)), 0),-1+MATCH(J$7, OFFSET('RF &amp; RV Guide'!$E$8,,,,COUNTA('RF &amp; RV Guide'!$8:$8)-COUNTA('RF &amp; RV Guide'!$A$8:$E$8)),0)), "-")))</f>
        <v>41577</v>
      </c>
      <c r="K73" s="560" t="str">
        <f ca="1">IF($E73="", "", IFERROR(INDEX(OFFSET('Fund Guide'!$B$4,1,MATCH(K$7,OFFSET('Fund Guide'!$B$4,,,,COUNTA('Fund Guide'!$4:$4)),0)-1,COUNTA('Fund Guide'!$B:$B)-COUNTA('Fund Guide'!$B$1:$B$4)),MATCH($E73,OFFSET('Fund Guide'!$B$4,1,,COUNTA('Fund Guide'!$B:$B)-COUNTA('Fund Guide'!$B$1:$B$4)),0)),
IFERROR(OFFSET('RF &amp; RV Guide'!$E$8,2+MATCH($E73, OFFSET('RF &amp; RV Guide'!$E$8,3,,COUNTA('RF &amp; RV Guide'!$E:$E)-COUNTA('RF &amp; RV Guide'!$E$1:$E$8)), 0),-1+MATCH("Captação", OFFSET('RF &amp; RV Guide'!$E$8,,,,COUNTA('RF &amp; RV Guide'!$8:$8)-COUNTA('RF &amp; RV Guide'!$A$8:$E$8)),0)), "-")))</f>
        <v>Sim</v>
      </c>
      <c r="M73" s="562">
        <f>IFERROR(IF(N73=0, "", N73*$M$3),0)</f>
        <v>100000</v>
      </c>
      <c r="N73" s="262">
        <v>0.01</v>
      </c>
      <c r="O73" s="582">
        <f>IFERROR(IF(N73=0, "", N73/N$72),0)</f>
        <v>0.5</v>
      </c>
      <c r="Q73" s="564">
        <f ca="1">IF($E73="", "", IFERROR(INDEX(OFFSET('Fund Guide'!$B$4,1,MATCH(Q$7,OFFSET('Fund Guide'!$B$4,,,,COUNTA('Fund Guide'!42:42)),0)-1,COUNTA('Fund Guide'!$B:$B)-COUNTA('Fund Guide'!$B$1:$B$4)),MATCH($E73,OFFSET('Fund Guide'!$B$4,1,,COUNTA('Fund Guide'!$B:$B)-COUNTA('Fund Guide'!$B$1:$B$4)),0)),"-"))</f>
        <v>9.217874383893121E-2</v>
      </c>
      <c r="R73" s="565">
        <f ca="1">IF($E73="", "", IFERROR(INDEX(OFFSET('Fund Guide'!$B$4,1,MATCH(R$7,OFFSET('Fund Guide'!$B$4,,,,COUNTA('Fund Guide'!42:42)),0)-1,COUNTA('Fund Guide'!$B:$B)-COUNTA('Fund Guide'!$B$1:$B$4)),MATCH($E73,OFFSET('Fund Guide'!$B$4,1,,COUNTA('Fund Guide'!$B:$B)-COUNTA('Fund Guide'!$B$1:$B$4)),0)),"-"))</f>
        <v>1.1916126131791884</v>
      </c>
      <c r="S73" s="564">
        <f ca="1">IF($E73="", "", IFERROR(INDEX(OFFSET('Fund Guide'!$B$4,1,MATCH(S$7,OFFSET('Fund Guide'!$B$4,,,,COUNTA('Fund Guide'!42:42)),0)-1,COUNTA('Fund Guide'!$B:$B)-COUNTA('Fund Guide'!$B$1:$B$4)),MATCH($E73,OFFSET('Fund Guide'!$B$4,1,,COUNTA('Fund Guide'!$B:$B)-COUNTA('Fund Guide'!$B$1:$B$4)),0)),"-"))</f>
        <v>0.10320133650430896</v>
      </c>
      <c r="T73" s="565">
        <f ca="1">IF($E73="", "", IFERROR(INDEX(OFFSET('Fund Guide'!$B$4,1,MATCH(T$7,OFFSET('Fund Guide'!$B$4,,,,COUNTA('Fund Guide'!42:42)),0)-1,COUNTA('Fund Guide'!$B:$B)-COUNTA('Fund Guide'!$B$1:$B$4)),MATCH($E73,OFFSET('Fund Guide'!$B$4,1,,COUNTA('Fund Guide'!$B:$B)-COUNTA('Fund Guide'!$B$1:$B$4)),0)),"-"))</f>
        <v>1.0117181756933864</v>
      </c>
      <c r="U73" s="564">
        <f ca="1">IF($E73="", "", IFERROR(INDEX(OFFSET('Fund Guide'!$B$4,1,MATCH(U$7,OFFSET('Fund Guide'!$B$4,,,,COUNTA('Fund Guide'!42:42)),0)-1,COUNTA('Fund Guide'!$B:$B)-COUNTA('Fund Guide'!$B$1:$B$4)),MATCH($E73,OFFSET('Fund Guide'!$B$4,1,,COUNTA('Fund Guide'!$B:$B)-COUNTA('Fund Guide'!$B$1:$B$4)),0)),"-"))</f>
        <v>0.18088648159287013</v>
      </c>
      <c r="V73" s="565">
        <f ca="1">IF($E73="", "", IFERROR(INDEX(OFFSET('Fund Guide'!$B$4,1,MATCH(V$7,OFFSET('Fund Guide'!$B$4,,,,COUNTA('Fund Guide'!42:42)),0)-1,COUNTA('Fund Guide'!$B:$B)-COUNTA('Fund Guide'!$B$1:$B$4)),MATCH($E73,OFFSET('Fund Guide'!$B$4,1,,COUNTA('Fund Guide'!$B:$B)-COUNTA('Fund Guide'!$B$1:$B$4)),0)),"-"))</f>
        <v>1.3716950498564497</v>
      </c>
      <c r="W73" s="564">
        <f ca="1">IF($E73="", "", IFERROR(INDEX(OFFSET('Fund Guide'!$B$4,1,MATCH(W$7,OFFSET('Fund Guide'!$B$4,,,,COUNTA('Fund Guide'!42:42)),0)-1,COUNTA('Fund Guide'!$B:$B)-COUNTA('Fund Guide'!$B$1:$B$4)),MATCH($E73,OFFSET('Fund Guide'!$B$4,1,,COUNTA('Fund Guide'!$B:$B)-COUNTA('Fund Guide'!$B$1:$B$4)),0)),"-"))</f>
        <v>0.30731837553242713</v>
      </c>
      <c r="X73" s="565">
        <f ca="1">IF($E73="", "", IFERROR(INDEX(OFFSET('Fund Guide'!$B$4,1,MATCH(X$7,OFFSET('Fund Guide'!$B$4,,,,COUNTA('Fund Guide'!42:42)),0)-1,COUNTA('Fund Guide'!$B:$B)-COUNTA('Fund Guide'!$B$1:$B$4)),MATCH($E73,OFFSET('Fund Guide'!$B$4,1,,COUNTA('Fund Guide'!$B:$B)-COUNTA('Fund Guide'!$B$1:$B$4)),0)),"-"))</f>
        <v>1.7468972755364909</v>
      </c>
      <c r="Y73" s="566">
        <f ca="1">IF($E73="", "", IFERROR(INDEX(OFFSET('Fund Guide'!$B$4,1,MATCH(Y$7,OFFSET('Fund Guide'!$B$4,,,,COUNTA('Fund Guide'!42:42)),0)-1,COUNTA('Fund Guide'!$B:$B)-COUNTA('Fund Guide'!$B$1:$B$4)),MATCH($E73,OFFSET('Fund Guide'!$B$4,1,,COUNTA('Fund Guide'!$B:$B)-COUNTA('Fund Guide'!$B$1:$B$4)),0)),"-"))</f>
        <v>4.874684630137259E-2</v>
      </c>
      <c r="Z73" s="567">
        <f ca="1">IF($E73="", "", IFERROR(INDEX(OFFSET('Fund Guide'!$B$4,1,MATCH(Z$7,OFFSET('Fund Guide'!$B$4,,,,COUNTA('Fund Guide'!42:42)),0)-1,COUNTA('Fund Guide'!$B:$B)-COUNTA('Fund Guide'!$B$1:$B$4)),MATCH($E73,OFFSET('Fund Guide'!$B$4,1,,COUNTA('Fund Guide'!$B:$B)-COUNTA('Fund Guide'!$B$1:$B$4)),0)),"-"))</f>
        <v>4.6490018234214871E-2</v>
      </c>
      <c r="AB73" s="263"/>
      <c r="AC73" s="263"/>
      <c r="AD73" s="262"/>
    </row>
    <row r="74" spans="2:30" s="561" customFormat="1" ht="14.25" customHeight="1">
      <c r="B74" s="555"/>
      <c r="C74" s="555"/>
      <c r="D74" s="555"/>
      <c r="E74" s="421" t="s">
        <v>478</v>
      </c>
      <c r="F74" s="556">
        <f ca="1">IF($E74="", "", IFERROR(INDEX(OFFSET('Fund Guide'!$B$4,1,MATCH(F$7,OFFSET('Fund Guide'!$B$4,,,,COUNTA('Fund Guide'!43:43)),0)-1,COUNTA('Fund Guide'!$B:$B)-COUNTA('Fund Guide'!$B$1:$B$4)),MATCH($E74,OFFSET('Fund Guide'!$B$4,1,,COUNTA('Fund Guide'!$B:$B)-COUNTA('Fund Guide'!$B$1:$B$4)),0)),"-"))</f>
        <v>24140256000162</v>
      </c>
      <c r="G74" s="557">
        <f ca="1">IF($E74="", "", IFERROR(INDEX(OFFSET('Fund Guide'!$B$4,1,MATCH(G$7,OFFSET('Fund Guide'!$B$4,,,,COUNTA('Fund Guide'!$4:$4)),0)-1,COUNTA('Fund Guide'!$B:$B)-COUNTA('Fund Guide'!$B$1:$B$4)),MATCH($E74,OFFSET('Fund Guide'!$B$4,1,,COUNTA('Fund Guide'!$B:$B)-COUNTA('Fund Guide'!$B$1:$B$4)),0)),
IF(OR(LEFT($E74,3)="NTN",LEFT($E74,3)="LFT"),DATE(_xlfn.NUMBERVALUE(RIGHT(LEFT($E74, FIND(" (", $E74)-1), 4)),8,15)-TODAY(),IFERROR(IF(FIND("ano",$E74)&gt;1,FLOOR(_xlfn.NUMBERVALUE(RIGHT(LEFT($E74,FIND(" ano",$E74)-1),FIND(" ano",$E74)-1-(FIND(" - ",$E74)+2)))*365,1)),IFERROR(IF(FIND("meses",$E74)&gt;1,FLOOR(_xlfn.NUMBERVALUE(RIGHT(LEFT($E74,FIND(" meses",$E74)-1),FIND(" meses",$E74)-1-(FIND(" - ",$E74)+2))),1)*(365/12)),IFERROR(IF(FIND("mês",$E74)&gt;1,FLOOR(_xlfn.NUMBERVALUE(RIGHT(LEFT($E74,FIND(" mês",$E74)-1),FIND(" mês",$E74)-1-(FIND(" - ",$E74)+2))),1)*(365/12)),IFERROR(IF(FIND("Diária", $E74)&gt;0, 0),
IFERROR(OFFSET('RF &amp; RV Guide'!$E$8,2+MATCH($E74, OFFSET('RF &amp; RV Guide'!$E$8,3,,COUNTA('RF &amp; RV Guide'!$E:$E)-COUNTA('RF &amp; RV Guide'!$E$1:$E$8)), 0),-1+MATCH(G$7, OFFSET('RF &amp; RV Guide'!$E$8,,,,COUNTA('RF &amp; RV Guide'!$8:$8)-COUNTA('RF &amp; RV Guide'!$A$8:$E$8)),0)),"-"))))))))</f>
        <v>31</v>
      </c>
      <c r="H74" s="558" t="str">
        <f ca="1">IF($E74="", "", IFERROR(INDEX(OFFSET('Fund Guide'!$B$4,1,MATCH(H$7,OFFSET('Fund Guide'!$B$4,,,,COUNTA('Fund Guide'!65:65)),0)-1,COUNTA('Fund Guide'!$B:$B)-COUNTA('Fund Guide'!$B$1:$B$4)),MATCH($E74,OFFSET('Fund Guide'!$B$4,1,,COUNTA('Fund Guide'!$B:$B)-COUNTA('Fund Guide'!$B$1:$B$4)),0)),"BRL"))</f>
        <v>BRL</v>
      </c>
      <c r="I74" s="559">
        <f ca="1">IF($E74="", "", IFERROR(INDEX(OFFSET('Fund Guide'!$B$4,1,MATCH(IF($J$3="MFO", "Repasse Taxa Adm. Gestor", "Repasse Taxa Adm. AAI"),OFFSET('Fund Guide'!$B$4,,,,COUNTA('Fund Guide'!$4:$4)),0)-1,COUNTA('Fund Guide'!$B:$B)-COUNTA('Fund Guide'!$B$1:$B$4)),MATCH($E74,OFFSET('Fund Guide'!$B$4,1,,COUNTA('Fund Guide'!$B:$B)-COUNTA('Fund Guide'!$B$1:$B$4)),0)),
IFERROR(OFFSET('RF &amp; RV Guide'!$E$8,2+MATCH($E74, OFFSET('RF &amp; RV Guide'!$E$8,3,,COUNTA('RF &amp; RV Guide'!$E:$E)-COUNTA('RF &amp; RV Guide'!$E$1:$E$8)), 0),-1+MATCH(I$7, OFFSET('RF &amp; RV Guide'!$E$8,,,,COUNTA('RF &amp; RV Guide'!$8:$8)-COUNTA('RF &amp; RV Guide'!$A$8:$E$8)),0)),IFERROR(IF(FIND("tulo",$E74), 0.25%), "-"))))</f>
        <v>4.933333333333333E-3</v>
      </c>
      <c r="J74" s="560">
        <f ca="1">IF($E74="", "", IFERROR(INDEX(OFFSET('Fund Guide'!$B$4,1,MATCH(J$7,OFFSET('Fund Guide'!$B$4,,,,COUNTA('Fund Guide'!$4:$4)),0)-1,COUNTA('Fund Guide'!$B:$B)-COUNTA('Fund Guide'!$B$1:$B$4)),MATCH($E74,OFFSET('Fund Guide'!$B$4,1,,COUNTA('Fund Guide'!$B:$B)-COUNTA('Fund Guide'!$B$1:$B$4)),0)),
IFERROR(OFFSET('RF &amp; RV Guide'!$E$8,2+MATCH($E74, OFFSET('RF &amp; RV Guide'!$E$8,3,,COUNTA('RF &amp; RV Guide'!$E:$E)-COUNTA('RF &amp; RV Guide'!$E$1:$E$8)), 0),-1+MATCH(J$7, OFFSET('RF &amp; RV Guide'!$E$8,,,,COUNTA('RF &amp; RV Guide'!$8:$8)-COUNTA('RF &amp; RV Guide'!$A$8:$E$8)),0)), "-")))</f>
        <v>42500</v>
      </c>
      <c r="K74" s="560" t="str">
        <f ca="1">IF($E74="", "", IFERROR(INDEX(OFFSET('Fund Guide'!$B$4,1,MATCH(K$7,OFFSET('Fund Guide'!$B$4,,,,COUNTA('Fund Guide'!$4:$4)),0)-1,COUNTA('Fund Guide'!$B:$B)-COUNTA('Fund Guide'!$B$1:$B$4)),MATCH($E74,OFFSET('Fund Guide'!$B$4,1,,COUNTA('Fund Guide'!$B:$B)-COUNTA('Fund Guide'!$B$1:$B$4)),0)),
IFERROR(OFFSET('RF &amp; RV Guide'!$E$8,2+MATCH($E74, OFFSET('RF &amp; RV Guide'!$E$8,3,,COUNTA('RF &amp; RV Guide'!$E:$E)-COUNTA('RF &amp; RV Guide'!$E$1:$E$8)), 0),-1+MATCH("Captação", OFFSET('RF &amp; RV Guide'!$E$8,,,,COUNTA('RF &amp; RV Guide'!$8:$8)-COUNTA('RF &amp; RV Guide'!$A$8:$E$8)),0)), "-")))</f>
        <v>Sim</v>
      </c>
      <c r="M74" s="562">
        <f>IFERROR(IF(N74=0, "", N74*$M$3),0)</f>
        <v>100000</v>
      </c>
      <c r="N74" s="262">
        <v>0.01</v>
      </c>
      <c r="O74" s="582">
        <f>IFERROR(IF(N74=0, "", N74/N$72),0)</f>
        <v>0.5</v>
      </c>
      <c r="Q74" s="564">
        <f ca="1">IF($E74="", "", IFERROR(INDEX(OFFSET('Fund Guide'!$B$4,1,MATCH(Q$7,OFFSET('Fund Guide'!$B$4,,,,COUNTA('Fund Guide'!43:43)),0)-1,COUNTA('Fund Guide'!$B:$B)-COUNTA('Fund Guide'!$B$1:$B$4)),MATCH($E74,OFFSET('Fund Guide'!$B$4,1,,COUNTA('Fund Guide'!$B:$B)-COUNTA('Fund Guide'!$B$1:$B$4)),0)),"-"))</f>
        <v>0.1309293432338472</v>
      </c>
      <c r="R74" s="565">
        <f ca="1">IF($E74="", "", IFERROR(INDEX(OFFSET('Fund Guide'!$B$4,1,MATCH(R$7,OFFSET('Fund Guide'!$B$4,,,,COUNTA('Fund Guide'!43:43)),0)-1,COUNTA('Fund Guide'!$B:$B)-COUNTA('Fund Guide'!$B$1:$B$4)),MATCH($E74,OFFSET('Fund Guide'!$B$4,1,,COUNTA('Fund Guide'!$B:$B)-COUNTA('Fund Guide'!$B$1:$B$4)),0)),"-"))</f>
        <v>1.6925491749522688</v>
      </c>
      <c r="S74" s="564">
        <f ca="1">IF($E74="", "", IFERROR(INDEX(OFFSET('Fund Guide'!$B$4,1,MATCH(S$7,OFFSET('Fund Guide'!$B$4,,,,COUNTA('Fund Guide'!43:43)),0)-1,COUNTA('Fund Guide'!$B:$B)-COUNTA('Fund Guide'!$B$1:$B$4)),MATCH($E74,OFFSET('Fund Guide'!$B$4,1,,COUNTA('Fund Guide'!$B:$B)-COUNTA('Fund Guide'!$B$1:$B$4)),0)),"-"))</f>
        <v>0.22693557480227855</v>
      </c>
      <c r="T74" s="565">
        <f ca="1">IF($E74="", "", IFERROR(INDEX(OFFSET('Fund Guide'!$B$4,1,MATCH(T$7,OFFSET('Fund Guide'!$B$4,,,,COUNTA('Fund Guide'!43:43)),0)-1,COUNTA('Fund Guide'!$B:$B)-COUNTA('Fund Guide'!$B$1:$B$4)),MATCH($E74,OFFSET('Fund Guide'!$B$4,1,,COUNTA('Fund Guide'!$B:$B)-COUNTA('Fund Guide'!$B$1:$B$4)),0)),"-"))</f>
        <v>2.2247274455530426</v>
      </c>
      <c r="U74" s="564">
        <f ca="1">IF($E74="", "", IFERROR(INDEX(OFFSET('Fund Guide'!$B$4,1,MATCH(U$7,OFFSET('Fund Guide'!$B$4,,,,COUNTA('Fund Guide'!43:43)),0)-1,COUNTA('Fund Guide'!$B:$B)-COUNTA('Fund Guide'!$B$1:$B$4)),MATCH($E74,OFFSET('Fund Guide'!$B$4,1,,COUNTA('Fund Guide'!$B:$B)-COUNTA('Fund Guide'!$B$1:$B$4)),0)),"-"))</f>
        <v>0.20449431920362482</v>
      </c>
      <c r="V74" s="565">
        <f ca="1">IF($E74="", "", IFERROR(INDEX(OFFSET('Fund Guide'!$B$4,1,MATCH(V$7,OFFSET('Fund Guide'!$B$4,,,,COUNTA('Fund Guide'!43:43)),0)-1,COUNTA('Fund Guide'!$B:$B)-COUNTA('Fund Guide'!$B$1:$B$4)),MATCH($E74,OFFSET('Fund Guide'!$B$4,1,,COUNTA('Fund Guide'!$B:$B)-COUNTA('Fund Guide'!$B$1:$B$4)),0)),"-"))</f>
        <v>1.5507175710715648</v>
      </c>
      <c r="W74" s="564">
        <f ca="1">IF($E74="", "", IFERROR(INDEX(OFFSET('Fund Guide'!$B$4,1,MATCH(W$7,OFFSET('Fund Guide'!$B$4,,,,COUNTA('Fund Guide'!43:43)),0)-1,COUNTA('Fund Guide'!$B:$B)-COUNTA('Fund Guide'!$B$1:$B$4)),MATCH($E74,OFFSET('Fund Guide'!$B$4,1,,COUNTA('Fund Guide'!$B:$B)-COUNTA('Fund Guide'!$B$1:$B$4)),0)),"-"))</f>
        <v>0.43228124225074449</v>
      </c>
      <c r="X74" s="565">
        <f ca="1">IF($E74="", "", IFERROR(INDEX(OFFSET('Fund Guide'!$B$4,1,MATCH(X$7,OFFSET('Fund Guide'!$B$4,,,,COUNTA('Fund Guide'!43:43)),0)-1,COUNTA('Fund Guide'!$B:$B)-COUNTA('Fund Guide'!$B$1:$B$4)),MATCH($E74,OFFSET('Fund Guide'!$B$4,1,,COUNTA('Fund Guide'!$B:$B)-COUNTA('Fund Guide'!$B$1:$B$4)),0)),"-"))</f>
        <v>2.4572267214580359</v>
      </c>
      <c r="Y74" s="566">
        <f ca="1">IF($E74="", "", IFERROR(INDEX(OFFSET('Fund Guide'!$B$4,1,MATCH(Y$7,OFFSET('Fund Guide'!$B$4,,,,COUNTA('Fund Guide'!43:43)),0)-1,COUNTA('Fund Guide'!$B:$B)-COUNTA('Fund Guide'!$B$1:$B$4)),MATCH($E74,OFFSET('Fund Guide'!$B$4,1,,COUNTA('Fund Guide'!$B:$B)-COUNTA('Fund Guide'!$B$1:$B$4)),0)),"-"))</f>
        <v>5.6969561436926955E-2</v>
      </c>
      <c r="Z74" s="567">
        <f ca="1">IF($E74="", "", IFERROR(INDEX(OFFSET('Fund Guide'!$B$4,1,MATCH(Z$7,OFFSET('Fund Guide'!$B$4,,,,COUNTA('Fund Guide'!43:43)),0)-1,COUNTA('Fund Guide'!$B:$B)-COUNTA('Fund Guide'!$B$1:$B$4)),MATCH($E74,OFFSET('Fund Guide'!$B$4,1,,COUNTA('Fund Guide'!$B:$B)-COUNTA('Fund Guide'!$B$1:$B$4)),0)),"-"))</f>
        <v>1.9144414290086567</v>
      </c>
      <c r="AB74" s="263"/>
      <c r="AC74" s="263"/>
      <c r="AD74" s="262"/>
    </row>
    <row r="75" spans="2:30" s="529" customFormat="1" ht="4.5" customHeight="1">
      <c r="B75" s="527"/>
      <c r="C75" s="527"/>
      <c r="D75" s="527"/>
      <c r="E75" s="538"/>
      <c r="F75" s="569"/>
      <c r="G75" s="539"/>
      <c r="H75" s="539"/>
      <c r="I75" s="540"/>
      <c r="J75" s="540"/>
      <c r="K75" s="540"/>
      <c r="M75" s="549"/>
      <c r="Q75" s="540"/>
      <c r="S75" s="540"/>
      <c r="U75" s="540"/>
      <c r="W75" s="540"/>
      <c r="Y75" s="540"/>
      <c r="AB75" s="540"/>
    </row>
    <row r="76" spans="2:30" s="545" customFormat="1" ht="14.25" customHeight="1">
      <c r="B76" s="541"/>
      <c r="C76" s="541"/>
      <c r="D76" s="541" t="s">
        <v>19</v>
      </c>
      <c r="E76" s="577" t="s">
        <v>915</v>
      </c>
      <c r="F76" s="586"/>
      <c r="G76" s="586"/>
      <c r="H76" s="586"/>
      <c r="I76" s="587"/>
      <c r="J76" s="587"/>
      <c r="K76" s="587"/>
      <c r="M76" s="580">
        <f>IFERROR(IF(N76=0, 0, N76*$M$3),0)</f>
        <v>0</v>
      </c>
      <c r="N76" s="717">
        <v>0</v>
      </c>
      <c r="O76" s="581">
        <f>IF(N76=0, 0, SUM(O77:O78)*N76)</f>
        <v>0</v>
      </c>
      <c r="Q76" s="587"/>
      <c r="R76" s="588"/>
      <c r="S76" s="587"/>
      <c r="T76" s="588"/>
      <c r="U76" s="587"/>
      <c r="V76" s="588"/>
      <c r="W76" s="587"/>
      <c r="X76" s="588"/>
      <c r="Y76" s="587"/>
      <c r="Z76" s="588"/>
      <c r="AB76" s="587"/>
      <c r="AC76" s="588"/>
      <c r="AD76" s="588"/>
    </row>
    <row r="77" spans="2:30" s="561" customFormat="1" ht="14.25" customHeight="1">
      <c r="B77" s="555"/>
      <c r="C77" s="555"/>
      <c r="D77" s="555"/>
      <c r="E77" s="421"/>
      <c r="F77" s="556" t="str">
        <f ca="1">IF($E77="", "", IFERROR(INDEX(OFFSET('Fund Guide'!$B$4,1,MATCH(F$7,OFFSET('Fund Guide'!$B$4,,,,COUNTA('Fund Guide'!45:45)),0)-1,COUNTA('Fund Guide'!$B:$B)-COUNTA('Fund Guide'!$B$1:$B$4)),MATCH($E77,OFFSET('Fund Guide'!$B$4,1,,COUNTA('Fund Guide'!$B:$B)-COUNTA('Fund Guide'!$B$1:$B$4)),0)),"-"))</f>
        <v/>
      </c>
      <c r="G77" s="557" t="str">
        <f ca="1">IF($E77="", "", IFERROR(INDEX(OFFSET('Fund Guide'!$B$4,1,MATCH(G$7,OFFSET('Fund Guide'!$B$4,,,,COUNTA('Fund Guide'!$4:$4)),0)-1,COUNTA('Fund Guide'!$B:$B)-COUNTA('Fund Guide'!$B$1:$B$4)),MATCH($E77,OFFSET('Fund Guide'!$B$4,1,,COUNTA('Fund Guide'!$B:$B)-COUNTA('Fund Guide'!$B$1:$B$4)),0)),
IF(OR(LEFT($E77,3)="NTN",LEFT($E77,3)="LFT"),DATE(_xlfn.NUMBERVALUE(RIGHT(LEFT($E77, FIND(" (", $E77)-1), 4)),8,15)-TODAY(),IFERROR(IF(FIND("ano",$E77)&gt;1,FLOOR(_xlfn.NUMBERVALUE(RIGHT(LEFT($E77,FIND(" ano",$E77)-1),FIND(" ano",$E77)-1-(FIND(" - ",$E77)+2)))*365,1)),IFERROR(IF(FIND("meses",$E77)&gt;1,FLOOR(_xlfn.NUMBERVALUE(RIGHT(LEFT($E77,FIND(" meses",$E77)-1),FIND(" meses",$E77)-1-(FIND(" - ",$E77)+2))),1)*(365/12)),IFERROR(IF(FIND("mês",$E77)&gt;1,FLOOR(_xlfn.NUMBERVALUE(RIGHT(LEFT($E77,FIND(" mês",$E77)-1),FIND(" mês",$E77)-1-(FIND(" - ",$E77)+2))),1)*(365/12)),IFERROR(IF(FIND("Diária", $E77)&gt;0, 0),
IFERROR(OFFSET('RF &amp; RV Guide'!$E$8,2+MATCH($E77, OFFSET('RF &amp; RV Guide'!$E$8,3,,COUNTA('RF &amp; RV Guide'!$E:$E)-COUNTA('RF &amp; RV Guide'!$E$1:$E$8)), 0),-1+MATCH(G$7, OFFSET('RF &amp; RV Guide'!$E$8,,,,COUNTA('RF &amp; RV Guide'!$8:$8)-COUNTA('RF &amp; RV Guide'!$A$8:$E$8)),0)),"-"))))))))</f>
        <v/>
      </c>
      <c r="H77" s="558" t="str">
        <f ca="1">IF($E77="", "", IFERROR(INDEX(OFFSET('Fund Guide'!$B$4,1,MATCH(H$7,OFFSET('Fund Guide'!$B$4,,,,COUNTA('Fund Guide'!67:67)),0)-1,COUNTA('Fund Guide'!$B:$B)-COUNTA('Fund Guide'!$B$1:$B$4)),MATCH($E77,OFFSET('Fund Guide'!$B$4,1,,COUNTA('Fund Guide'!$B:$B)-COUNTA('Fund Guide'!$B$1:$B$4)),0)),"BRL"))</f>
        <v/>
      </c>
      <c r="I77" s="559" t="str">
        <f ca="1">IF($E77="", "", IFERROR(INDEX(OFFSET('Fund Guide'!$B$4,1,MATCH(IF($J$3="MFO", "Repasse Taxa Adm. Gestor", "Repasse Taxa Adm. AAI"),OFFSET('Fund Guide'!$B$4,,,,COUNTA('Fund Guide'!$4:$4)),0)-1,COUNTA('Fund Guide'!$B:$B)-COUNTA('Fund Guide'!$B$1:$B$4)),MATCH($E77,OFFSET('Fund Guide'!$B$4,1,,COUNTA('Fund Guide'!$B:$B)-COUNTA('Fund Guide'!$B$1:$B$4)),0)),
IFERROR(OFFSET('RF &amp; RV Guide'!$E$8,2+MATCH($E77, OFFSET('RF &amp; RV Guide'!$E$8,3,,COUNTA('RF &amp; RV Guide'!$E:$E)-COUNTA('RF &amp; RV Guide'!$E$1:$E$8)), 0),-1+MATCH(I$7, OFFSET('RF &amp; RV Guide'!$E$8,,,,COUNTA('RF &amp; RV Guide'!$8:$8)-COUNTA('RF &amp; RV Guide'!$A$8:$E$8)),0)),IFERROR(IF(FIND("tulo",$E77), 0.25%), "-"))))</f>
        <v/>
      </c>
      <c r="J77" s="560" t="str">
        <f ca="1">IF($E77="", "", IFERROR(INDEX(OFFSET('Fund Guide'!$B$4,1,MATCH(J$7,OFFSET('Fund Guide'!$B$4,,,,COUNTA('Fund Guide'!$4:$4)),0)-1,COUNTA('Fund Guide'!$B:$B)-COUNTA('Fund Guide'!$B$1:$B$4)),MATCH($E77,OFFSET('Fund Guide'!$B$4,1,,COUNTA('Fund Guide'!$B:$B)-COUNTA('Fund Guide'!$B$1:$B$4)),0)),
IFERROR(OFFSET('RF &amp; RV Guide'!$E$8,2+MATCH($E77, OFFSET('RF &amp; RV Guide'!$E$8,3,,COUNTA('RF &amp; RV Guide'!$E:$E)-COUNTA('RF &amp; RV Guide'!$E$1:$E$8)), 0),-1+MATCH(J$7, OFFSET('RF &amp; RV Guide'!$E$8,,,,COUNTA('RF &amp; RV Guide'!$8:$8)-COUNTA('RF &amp; RV Guide'!$A$8:$E$8)),0)), "-")))</f>
        <v/>
      </c>
      <c r="K77" s="560" t="str">
        <f ca="1">IF($E77="", "", IFERROR(INDEX(OFFSET('Fund Guide'!$B$4,1,MATCH(K$7,OFFSET('Fund Guide'!$B$4,,,,COUNTA('Fund Guide'!$4:$4)),0)-1,COUNTA('Fund Guide'!$B:$B)-COUNTA('Fund Guide'!$B$1:$B$4)),MATCH($E77,OFFSET('Fund Guide'!$B$4,1,,COUNTA('Fund Guide'!$B:$B)-COUNTA('Fund Guide'!$B$1:$B$4)),0)),
IFERROR(OFFSET('RF &amp; RV Guide'!$E$8,2+MATCH($E77, OFFSET('RF &amp; RV Guide'!$E$8,3,,COUNTA('RF &amp; RV Guide'!$E:$E)-COUNTA('RF &amp; RV Guide'!$E$1:$E$8)), 0),-1+MATCH("Captação", OFFSET('RF &amp; RV Guide'!$E$8,,,,COUNTA('RF &amp; RV Guide'!$8:$8)-COUNTA('RF &amp; RV Guide'!$A$8:$E$8)),0)), "-")))</f>
        <v/>
      </c>
      <c r="M77" s="562" t="str">
        <f>IFERROR(IF(N77=0, "", N77*$M$3),0)</f>
        <v/>
      </c>
      <c r="N77" s="262"/>
      <c r="O77" s="582" t="str">
        <f>IFERROR(IF(N77=0, "", N77/N$76),0)</f>
        <v/>
      </c>
      <c r="Q77" s="564" t="str">
        <f ca="1">IF($E77="", "", IFERROR(INDEX(OFFSET('Fund Guide'!$B$4,1,MATCH(Q$7,OFFSET('Fund Guide'!$B$4,,,,COUNTA('Fund Guide'!45:45)),0)-1,COUNTA('Fund Guide'!$B:$B)-COUNTA('Fund Guide'!$B$1:$B$4)),MATCH($E77,OFFSET('Fund Guide'!$B$4,1,,COUNTA('Fund Guide'!$B:$B)-COUNTA('Fund Guide'!$B$1:$B$4)),0)),"-"))</f>
        <v/>
      </c>
      <c r="R77" s="565" t="str">
        <f ca="1">IF($E77="", "", IFERROR(INDEX(OFFSET('Fund Guide'!$B$4,1,MATCH(R$7,OFFSET('Fund Guide'!$B$4,,,,COUNTA('Fund Guide'!45:45)),0)-1,COUNTA('Fund Guide'!$B:$B)-COUNTA('Fund Guide'!$B$1:$B$4)),MATCH($E77,OFFSET('Fund Guide'!$B$4,1,,COUNTA('Fund Guide'!$B:$B)-COUNTA('Fund Guide'!$B$1:$B$4)),0)),"-"))</f>
        <v/>
      </c>
      <c r="S77" s="564" t="str">
        <f ca="1">IF($E77="", "", IFERROR(INDEX(OFFSET('Fund Guide'!$B$4,1,MATCH(S$7,OFFSET('Fund Guide'!$B$4,,,,COUNTA('Fund Guide'!45:45)),0)-1,COUNTA('Fund Guide'!$B:$B)-COUNTA('Fund Guide'!$B$1:$B$4)),MATCH($E77,OFFSET('Fund Guide'!$B$4,1,,COUNTA('Fund Guide'!$B:$B)-COUNTA('Fund Guide'!$B$1:$B$4)),0)),"-"))</f>
        <v/>
      </c>
      <c r="T77" s="565" t="str">
        <f ca="1">IF($E77="", "", IFERROR(INDEX(OFFSET('Fund Guide'!$B$4,1,MATCH(T$7,OFFSET('Fund Guide'!$B$4,,,,COUNTA('Fund Guide'!45:45)),0)-1,COUNTA('Fund Guide'!$B:$B)-COUNTA('Fund Guide'!$B$1:$B$4)),MATCH($E77,OFFSET('Fund Guide'!$B$4,1,,COUNTA('Fund Guide'!$B:$B)-COUNTA('Fund Guide'!$B$1:$B$4)),0)),"-"))</f>
        <v/>
      </c>
      <c r="U77" s="564" t="str">
        <f ca="1">IF($E77="", "", IFERROR(INDEX(OFFSET('Fund Guide'!$B$4,1,MATCH(U$7,OFFSET('Fund Guide'!$B$4,,,,COUNTA('Fund Guide'!45:45)),0)-1,COUNTA('Fund Guide'!$B:$B)-COUNTA('Fund Guide'!$B$1:$B$4)),MATCH($E77,OFFSET('Fund Guide'!$B$4,1,,COUNTA('Fund Guide'!$B:$B)-COUNTA('Fund Guide'!$B$1:$B$4)),0)),"-"))</f>
        <v/>
      </c>
      <c r="V77" s="565" t="str">
        <f ca="1">IF($E77="", "", IFERROR(INDEX(OFFSET('Fund Guide'!$B$4,1,MATCH(V$7,OFFSET('Fund Guide'!$B$4,,,,COUNTA('Fund Guide'!45:45)),0)-1,COUNTA('Fund Guide'!$B:$B)-COUNTA('Fund Guide'!$B$1:$B$4)),MATCH($E77,OFFSET('Fund Guide'!$B$4,1,,COUNTA('Fund Guide'!$B:$B)-COUNTA('Fund Guide'!$B$1:$B$4)),0)),"-"))</f>
        <v/>
      </c>
      <c r="W77" s="564" t="str">
        <f ca="1">IF($E77="", "", IFERROR(INDEX(OFFSET('Fund Guide'!$B$4,1,MATCH(W$7,OFFSET('Fund Guide'!$B$4,,,,COUNTA('Fund Guide'!45:45)),0)-1,COUNTA('Fund Guide'!$B:$B)-COUNTA('Fund Guide'!$B$1:$B$4)),MATCH($E77,OFFSET('Fund Guide'!$B$4,1,,COUNTA('Fund Guide'!$B:$B)-COUNTA('Fund Guide'!$B$1:$B$4)),0)),"-"))</f>
        <v/>
      </c>
      <c r="X77" s="565" t="str">
        <f ca="1">IF($E77="", "", IFERROR(INDEX(OFFSET('Fund Guide'!$B$4,1,MATCH(X$7,OFFSET('Fund Guide'!$B$4,,,,COUNTA('Fund Guide'!45:45)),0)-1,COUNTA('Fund Guide'!$B:$B)-COUNTA('Fund Guide'!$B$1:$B$4)),MATCH($E77,OFFSET('Fund Guide'!$B$4,1,,COUNTA('Fund Guide'!$B:$B)-COUNTA('Fund Guide'!$B$1:$B$4)),0)),"-"))</f>
        <v/>
      </c>
      <c r="Y77" s="566" t="str">
        <f ca="1">IF($E77="", "", IFERROR(INDEX(OFFSET('Fund Guide'!$B$4,1,MATCH(Y$7,OFFSET('Fund Guide'!$B$4,,,,COUNTA('Fund Guide'!45:45)),0)-1,COUNTA('Fund Guide'!$B:$B)-COUNTA('Fund Guide'!$B$1:$B$4)),MATCH($E77,OFFSET('Fund Guide'!$B$4,1,,COUNTA('Fund Guide'!$B:$B)-COUNTA('Fund Guide'!$B$1:$B$4)),0)),"-"))</f>
        <v/>
      </c>
      <c r="Z77" s="567" t="str">
        <f ca="1">IF($E77="", "", IFERROR(INDEX(OFFSET('Fund Guide'!$B$4,1,MATCH(Z$7,OFFSET('Fund Guide'!$B$4,,,,COUNTA('Fund Guide'!45:45)),0)-1,COUNTA('Fund Guide'!$B:$B)-COUNTA('Fund Guide'!$B$1:$B$4)),MATCH($E77,OFFSET('Fund Guide'!$B$4,1,,COUNTA('Fund Guide'!$B:$B)-COUNTA('Fund Guide'!$B$1:$B$4)),0)),"-"))</f>
        <v/>
      </c>
      <c r="AB77" s="263"/>
      <c r="AC77" s="263"/>
      <c r="AD77" s="262"/>
    </row>
    <row r="78" spans="2:30" s="529" customFormat="1" ht="4.5" customHeight="1">
      <c r="B78" s="527"/>
      <c r="C78" s="527"/>
      <c r="D78" s="527"/>
      <c r="E78" s="538"/>
      <c r="F78" s="569"/>
      <c r="G78" s="539"/>
      <c r="H78" s="539"/>
      <c r="I78" s="540"/>
      <c r="J78" s="540"/>
      <c r="K78" s="540"/>
      <c r="M78" s="549"/>
      <c r="Q78" s="540"/>
      <c r="S78" s="540"/>
      <c r="U78" s="540"/>
      <c r="W78" s="540"/>
      <c r="Y78" s="540"/>
      <c r="AB78" s="540"/>
    </row>
    <row r="79" spans="2:30" s="545" customFormat="1" ht="14.25" customHeight="1">
      <c r="B79" s="541"/>
      <c r="C79" s="541"/>
      <c r="D79" s="541" t="s">
        <v>19</v>
      </c>
      <c r="E79" s="577" t="s">
        <v>914</v>
      </c>
      <c r="F79" s="586"/>
      <c r="G79" s="586"/>
      <c r="H79" s="586"/>
      <c r="I79" s="587"/>
      <c r="J79" s="587"/>
      <c r="K79" s="587"/>
      <c r="M79" s="580">
        <f>IFERROR(IF(N79=0, 0, N79*$M$3),0)</f>
        <v>0</v>
      </c>
      <c r="N79" s="717">
        <v>0</v>
      </c>
      <c r="O79" s="581">
        <f>IF(N79=0, 0, SUM(O80:O81)*N79)</f>
        <v>0</v>
      </c>
      <c r="Q79" s="587"/>
      <c r="R79" s="588"/>
      <c r="S79" s="587"/>
      <c r="T79" s="588"/>
      <c r="U79" s="587"/>
      <c r="V79" s="588"/>
      <c r="W79" s="587"/>
      <c r="X79" s="588"/>
      <c r="Y79" s="587"/>
      <c r="Z79" s="588"/>
      <c r="AB79" s="587"/>
      <c r="AC79" s="588"/>
      <c r="AD79" s="588"/>
    </row>
    <row r="80" spans="2:30" s="561" customFormat="1" ht="14.25" customHeight="1">
      <c r="B80" s="555"/>
      <c r="C80" s="555"/>
      <c r="D80" s="555"/>
      <c r="E80" s="421"/>
      <c r="F80" s="556" t="str">
        <f ca="1">IF($E80="", "", IFERROR(INDEX(OFFSET('Fund Guide'!$B$4,1,MATCH(F$7,OFFSET('Fund Guide'!$B$4,,,,COUNTA('Fund Guide'!48:48)),0)-1,COUNTA('Fund Guide'!$B:$B)-COUNTA('Fund Guide'!$B$1:$B$4)),MATCH($E80,OFFSET('Fund Guide'!$B$4,1,,COUNTA('Fund Guide'!$B:$B)-COUNTA('Fund Guide'!$B$1:$B$4)),0)),"-"))</f>
        <v/>
      </c>
      <c r="G80" s="557" t="str">
        <f ca="1">IF($E80="", "", IFERROR(INDEX(OFFSET('Fund Guide'!$B$4,1,MATCH(G$7,OFFSET('Fund Guide'!$B$4,,,,COUNTA('Fund Guide'!$4:$4)),0)-1,COUNTA('Fund Guide'!$B:$B)-COUNTA('Fund Guide'!$B$1:$B$4)),MATCH($E80,OFFSET('Fund Guide'!$B$4,1,,COUNTA('Fund Guide'!$B:$B)-COUNTA('Fund Guide'!$B$1:$B$4)),0)),
IF(OR(LEFT($E80,3)="NTN",LEFT($E80,3)="LFT"),DATE(_xlfn.NUMBERVALUE(RIGHT(LEFT($E80, FIND(" (", $E80)-1), 4)),8,15)-TODAY(),IFERROR(IF(FIND("ano",$E80)&gt;1,FLOOR(_xlfn.NUMBERVALUE(RIGHT(LEFT($E80,FIND(" ano",$E80)-1),FIND(" ano",$E80)-1-(FIND(" - ",$E80)+2)))*365,1)),IFERROR(IF(FIND("meses",$E80)&gt;1,FLOOR(_xlfn.NUMBERVALUE(RIGHT(LEFT($E80,FIND(" meses",$E80)-1),FIND(" meses",$E80)-1-(FIND(" - ",$E80)+2))),1)*(365/12)),IFERROR(IF(FIND("mês",$E80)&gt;1,FLOOR(_xlfn.NUMBERVALUE(RIGHT(LEFT($E80,FIND(" mês",$E80)-1),FIND(" mês",$E80)-1-(FIND(" - ",$E80)+2))),1)*(365/12)),IFERROR(IF(FIND("Diária", $E80)&gt;0, 0),
IFERROR(OFFSET('RF &amp; RV Guide'!$E$8,2+MATCH($E80, OFFSET('RF &amp; RV Guide'!$E$8,3,,COUNTA('RF &amp; RV Guide'!$E:$E)-COUNTA('RF &amp; RV Guide'!$E$1:$E$8)), 0),-1+MATCH(G$7, OFFSET('RF &amp; RV Guide'!$E$8,,,,COUNTA('RF &amp; RV Guide'!$8:$8)-COUNTA('RF &amp; RV Guide'!$A$8:$E$8)),0)),"-"))))))))</f>
        <v/>
      </c>
      <c r="H80" s="558" t="str">
        <f ca="1">IF($E80="", "", IFERROR(INDEX(OFFSET('Fund Guide'!$B$4,1,MATCH(H$7,OFFSET('Fund Guide'!$B$4,,,,COUNTA('Fund Guide'!70:70)),0)-1,COUNTA('Fund Guide'!$B:$B)-COUNTA('Fund Guide'!$B$1:$B$4)),MATCH($E80,OFFSET('Fund Guide'!$B$4,1,,COUNTA('Fund Guide'!$B:$B)-COUNTA('Fund Guide'!$B$1:$B$4)),0)),"BRL"))</f>
        <v/>
      </c>
      <c r="I80" s="559" t="str">
        <f ca="1">IF($E80="", "", IFERROR(INDEX(OFFSET('Fund Guide'!$B$4,1,MATCH(IF($J$3="MFO", "Repasse Taxa Adm. Gestor", "Repasse Taxa Adm. AAI"),OFFSET('Fund Guide'!$B$4,,,,COUNTA('Fund Guide'!$4:$4)),0)-1,COUNTA('Fund Guide'!$B:$B)-COUNTA('Fund Guide'!$B$1:$B$4)),MATCH($E80,OFFSET('Fund Guide'!$B$4,1,,COUNTA('Fund Guide'!$B:$B)-COUNTA('Fund Guide'!$B$1:$B$4)),0)),
IFERROR(OFFSET('RF &amp; RV Guide'!$E$8,2+MATCH($E80, OFFSET('RF &amp; RV Guide'!$E$8,3,,COUNTA('RF &amp; RV Guide'!$E:$E)-COUNTA('RF &amp; RV Guide'!$E$1:$E$8)), 0),-1+MATCH(I$7, OFFSET('RF &amp; RV Guide'!$E$8,,,,COUNTA('RF &amp; RV Guide'!$8:$8)-COUNTA('RF &amp; RV Guide'!$A$8:$E$8)),0)),IFERROR(IF(FIND("tulo",$E80), 0.25%), "-"))))</f>
        <v/>
      </c>
      <c r="J80" s="560" t="str">
        <f ca="1">IF($E80="", "", IFERROR(INDEX(OFFSET('Fund Guide'!$B$4,1,MATCH(J$7,OFFSET('Fund Guide'!$B$4,,,,COUNTA('Fund Guide'!$4:$4)),0)-1,COUNTA('Fund Guide'!$B:$B)-COUNTA('Fund Guide'!$B$1:$B$4)),MATCH($E80,OFFSET('Fund Guide'!$B$4,1,,COUNTA('Fund Guide'!$B:$B)-COUNTA('Fund Guide'!$B$1:$B$4)),0)),
IFERROR(OFFSET('RF &amp; RV Guide'!$E$8,2+MATCH($E80, OFFSET('RF &amp; RV Guide'!$E$8,3,,COUNTA('RF &amp; RV Guide'!$E:$E)-COUNTA('RF &amp; RV Guide'!$E$1:$E$8)), 0),-1+MATCH(J$7, OFFSET('RF &amp; RV Guide'!$E$8,,,,COUNTA('RF &amp; RV Guide'!$8:$8)-COUNTA('RF &amp; RV Guide'!$A$8:$E$8)),0)), "-")))</f>
        <v/>
      </c>
      <c r="K80" s="560" t="str">
        <f ca="1">IF($E80="", "", IFERROR(INDEX(OFFSET('Fund Guide'!$B$4,1,MATCH(K$7,OFFSET('Fund Guide'!$B$4,,,,COUNTA('Fund Guide'!$4:$4)),0)-1,COUNTA('Fund Guide'!$B:$B)-COUNTA('Fund Guide'!$B$1:$B$4)),MATCH($E80,OFFSET('Fund Guide'!$B$4,1,,COUNTA('Fund Guide'!$B:$B)-COUNTA('Fund Guide'!$B$1:$B$4)),0)),
IFERROR(OFFSET('RF &amp; RV Guide'!$E$8,2+MATCH($E80, OFFSET('RF &amp; RV Guide'!$E$8,3,,COUNTA('RF &amp; RV Guide'!$E:$E)-COUNTA('RF &amp; RV Guide'!$E$1:$E$8)), 0),-1+MATCH("Captação", OFFSET('RF &amp; RV Guide'!$E$8,,,,COUNTA('RF &amp; RV Guide'!$8:$8)-COUNTA('RF &amp; RV Guide'!$A$8:$E$8)),0)), "-")))</f>
        <v/>
      </c>
      <c r="M80" s="562" t="str">
        <f>IFERROR(IF(N80=0, "", N80*$M$3),0)</f>
        <v/>
      </c>
      <c r="N80" s="262"/>
      <c r="O80" s="582" t="str">
        <f>IFERROR(IF(N80=0, "", N80/N$79),0)</f>
        <v/>
      </c>
      <c r="Q80" s="564" t="str">
        <f ca="1">IF($E80="", "", IFERROR(INDEX(OFFSET('Fund Guide'!$B$4,1,MATCH(Q$7,OFFSET('Fund Guide'!$B$4,,,,COUNTA('Fund Guide'!48:48)),0)-1,COUNTA('Fund Guide'!$B:$B)-COUNTA('Fund Guide'!$B$1:$B$4)),MATCH($E80,OFFSET('Fund Guide'!$B$4,1,,COUNTA('Fund Guide'!$B:$B)-COUNTA('Fund Guide'!$B$1:$B$4)),0)),"-"))</f>
        <v/>
      </c>
      <c r="R80" s="565" t="str">
        <f ca="1">IF($E80="", "", IFERROR(INDEX(OFFSET('Fund Guide'!$B$4,1,MATCH(R$7,OFFSET('Fund Guide'!$B$4,,,,COUNTA('Fund Guide'!48:48)),0)-1,COUNTA('Fund Guide'!$B:$B)-COUNTA('Fund Guide'!$B$1:$B$4)),MATCH($E80,OFFSET('Fund Guide'!$B$4,1,,COUNTA('Fund Guide'!$B:$B)-COUNTA('Fund Guide'!$B$1:$B$4)),0)),"-"))</f>
        <v/>
      </c>
      <c r="S80" s="564" t="str">
        <f ca="1">IF($E80="", "", IFERROR(INDEX(OFFSET('Fund Guide'!$B$4,1,MATCH(S$7,OFFSET('Fund Guide'!$B$4,,,,COUNTA('Fund Guide'!48:48)),0)-1,COUNTA('Fund Guide'!$B:$B)-COUNTA('Fund Guide'!$B$1:$B$4)),MATCH($E80,OFFSET('Fund Guide'!$B$4,1,,COUNTA('Fund Guide'!$B:$B)-COUNTA('Fund Guide'!$B$1:$B$4)),0)),"-"))</f>
        <v/>
      </c>
      <c r="T80" s="565" t="str">
        <f ca="1">IF($E80="", "", IFERROR(INDEX(OFFSET('Fund Guide'!$B$4,1,MATCH(T$7,OFFSET('Fund Guide'!$B$4,,,,COUNTA('Fund Guide'!48:48)),0)-1,COUNTA('Fund Guide'!$B:$B)-COUNTA('Fund Guide'!$B$1:$B$4)),MATCH($E80,OFFSET('Fund Guide'!$B$4,1,,COUNTA('Fund Guide'!$B:$B)-COUNTA('Fund Guide'!$B$1:$B$4)),0)),"-"))</f>
        <v/>
      </c>
      <c r="U80" s="564" t="str">
        <f ca="1">IF($E80="", "", IFERROR(INDEX(OFFSET('Fund Guide'!$B$4,1,MATCH(U$7,OFFSET('Fund Guide'!$B$4,,,,COUNTA('Fund Guide'!48:48)),0)-1,COUNTA('Fund Guide'!$B:$B)-COUNTA('Fund Guide'!$B$1:$B$4)),MATCH($E80,OFFSET('Fund Guide'!$B$4,1,,COUNTA('Fund Guide'!$B:$B)-COUNTA('Fund Guide'!$B$1:$B$4)),0)),"-"))</f>
        <v/>
      </c>
      <c r="V80" s="565" t="str">
        <f ca="1">IF($E80="", "", IFERROR(INDEX(OFFSET('Fund Guide'!$B$4,1,MATCH(V$7,OFFSET('Fund Guide'!$B$4,,,,COUNTA('Fund Guide'!48:48)),0)-1,COUNTA('Fund Guide'!$B:$B)-COUNTA('Fund Guide'!$B$1:$B$4)),MATCH($E80,OFFSET('Fund Guide'!$B$4,1,,COUNTA('Fund Guide'!$B:$B)-COUNTA('Fund Guide'!$B$1:$B$4)),0)),"-"))</f>
        <v/>
      </c>
      <c r="W80" s="564" t="str">
        <f ca="1">IF($E80="", "", IFERROR(INDEX(OFFSET('Fund Guide'!$B$4,1,MATCH(W$7,OFFSET('Fund Guide'!$B$4,,,,COUNTA('Fund Guide'!48:48)),0)-1,COUNTA('Fund Guide'!$B:$B)-COUNTA('Fund Guide'!$B$1:$B$4)),MATCH($E80,OFFSET('Fund Guide'!$B$4,1,,COUNTA('Fund Guide'!$B:$B)-COUNTA('Fund Guide'!$B$1:$B$4)),0)),"-"))</f>
        <v/>
      </c>
      <c r="X80" s="565" t="str">
        <f ca="1">IF($E80="", "", IFERROR(INDEX(OFFSET('Fund Guide'!$B$4,1,MATCH(X$7,OFFSET('Fund Guide'!$B$4,,,,COUNTA('Fund Guide'!48:48)),0)-1,COUNTA('Fund Guide'!$B:$B)-COUNTA('Fund Guide'!$B$1:$B$4)),MATCH($E80,OFFSET('Fund Guide'!$B$4,1,,COUNTA('Fund Guide'!$B:$B)-COUNTA('Fund Guide'!$B$1:$B$4)),0)),"-"))</f>
        <v/>
      </c>
      <c r="Y80" s="566" t="str">
        <f ca="1">IF($E80="", "", IFERROR(INDEX(OFFSET('Fund Guide'!$B$4,1,MATCH(Y$7,OFFSET('Fund Guide'!$B$4,,,,COUNTA('Fund Guide'!48:48)),0)-1,COUNTA('Fund Guide'!$B:$B)-COUNTA('Fund Guide'!$B$1:$B$4)),MATCH($E80,OFFSET('Fund Guide'!$B$4,1,,COUNTA('Fund Guide'!$B:$B)-COUNTA('Fund Guide'!$B$1:$B$4)),0)),"-"))</f>
        <v/>
      </c>
      <c r="Z80" s="567" t="str">
        <f ca="1">IF($E80="", "", IFERROR(INDEX(OFFSET('Fund Guide'!$B$4,1,MATCH(Z$7,OFFSET('Fund Guide'!$B$4,,,,COUNTA('Fund Guide'!48:48)),0)-1,COUNTA('Fund Guide'!$B:$B)-COUNTA('Fund Guide'!$B$1:$B$4)),MATCH($E80,OFFSET('Fund Guide'!$B$4,1,,COUNTA('Fund Guide'!$B:$B)-COUNTA('Fund Guide'!$B$1:$B$4)),0)),"-"))</f>
        <v/>
      </c>
      <c r="AB80" s="263"/>
      <c r="AC80" s="263"/>
      <c r="AD80" s="262"/>
    </row>
    <row r="81" spans="2:30" s="529" customFormat="1" ht="7.5" customHeight="1">
      <c r="B81" s="527"/>
      <c r="C81" s="527"/>
      <c r="D81" s="527"/>
      <c r="E81" s="538"/>
      <c r="F81" s="569"/>
      <c r="G81" s="539"/>
      <c r="H81" s="539"/>
      <c r="I81" s="540"/>
      <c r="J81" s="540"/>
      <c r="K81" s="540"/>
      <c r="M81" s="549"/>
      <c r="N81" s="585"/>
      <c r="Q81" s="540"/>
      <c r="S81" s="540"/>
      <c r="U81" s="540"/>
      <c r="W81" s="540"/>
      <c r="Y81" s="540"/>
      <c r="AB81" s="540"/>
    </row>
    <row r="82" spans="2:30" s="545" customFormat="1" ht="14.25" customHeight="1">
      <c r="B82" s="541"/>
      <c r="C82" s="541"/>
      <c r="D82" s="541" t="s">
        <v>1751</v>
      </c>
      <c r="E82" s="542" t="s">
        <v>27</v>
      </c>
      <c r="F82" s="543"/>
      <c r="G82" s="543"/>
      <c r="H82" s="543"/>
      <c r="I82" s="544"/>
      <c r="J82" s="544"/>
      <c r="K82" s="544"/>
      <c r="M82" s="546">
        <f>IF(M84+M95=0, 0,M84+M95)</f>
        <v>400000.00000000006</v>
      </c>
      <c r="N82" s="547">
        <f>N84+N95</f>
        <v>0.04</v>
      </c>
      <c r="O82" s="548">
        <f>O84+O95</f>
        <v>0.04</v>
      </c>
      <c r="Q82" s="544"/>
      <c r="R82" s="548"/>
      <c r="S82" s="544"/>
      <c r="T82" s="548"/>
      <c r="U82" s="544"/>
      <c r="V82" s="548"/>
      <c r="W82" s="544"/>
      <c r="X82" s="548"/>
      <c r="Y82" s="544"/>
      <c r="Z82" s="548"/>
      <c r="AB82" s="544"/>
      <c r="AC82" s="548"/>
      <c r="AD82" s="548"/>
    </row>
    <row r="83" spans="2:30" s="529" customFormat="1" ht="4.5" customHeight="1">
      <c r="B83" s="527"/>
      <c r="C83" s="527"/>
      <c r="D83" s="527"/>
      <c r="E83" s="538"/>
      <c r="F83" s="539"/>
      <c r="G83" s="539"/>
      <c r="H83" s="539"/>
      <c r="I83" s="540"/>
      <c r="J83" s="540"/>
      <c r="K83" s="540"/>
      <c r="M83" s="549"/>
      <c r="Q83" s="540"/>
      <c r="S83" s="540"/>
      <c r="U83" s="540"/>
      <c r="W83" s="540"/>
      <c r="Y83" s="540"/>
      <c r="AB83" s="540"/>
    </row>
    <row r="84" spans="2:30" s="545" customFormat="1" ht="14.25" customHeight="1">
      <c r="B84" s="541"/>
      <c r="C84" s="541" t="s">
        <v>19</v>
      </c>
      <c r="D84" s="541" t="s">
        <v>19</v>
      </c>
      <c r="E84" s="550" t="s">
        <v>904</v>
      </c>
      <c r="F84" s="551"/>
      <c r="G84" s="551"/>
      <c r="H84" s="551"/>
      <c r="I84" s="552"/>
      <c r="J84" s="552"/>
      <c r="K84" s="552"/>
      <c r="M84" s="553">
        <f>IFERROR(IF(N84=0, 0, N84*$M$3),0)</f>
        <v>350000.00000000006</v>
      </c>
      <c r="N84" s="716">
        <v>3.5000000000000003E-2</v>
      </c>
      <c r="O84" s="554">
        <f>ROUND(O86+O89+O92,3)</f>
        <v>3.5000000000000003E-2</v>
      </c>
      <c r="Q84" s="552"/>
      <c r="R84" s="554"/>
      <c r="S84" s="552"/>
      <c r="T84" s="554"/>
      <c r="U84" s="552"/>
      <c r="V84" s="554"/>
      <c r="W84" s="552"/>
      <c r="X84" s="554"/>
      <c r="Y84" s="552"/>
      <c r="Z84" s="554"/>
      <c r="AB84" s="552"/>
      <c r="AC84" s="554"/>
      <c r="AD84" s="554"/>
    </row>
    <row r="85" spans="2:30" s="529" customFormat="1" ht="3" customHeight="1">
      <c r="B85" s="527"/>
      <c r="C85" s="527"/>
      <c r="D85" s="527"/>
      <c r="E85" s="538"/>
      <c r="F85" s="539"/>
      <c r="G85" s="539"/>
      <c r="H85" s="539"/>
      <c r="I85" s="540"/>
      <c r="J85" s="540"/>
      <c r="K85" s="540"/>
      <c r="M85" s="549"/>
      <c r="N85" s="585"/>
      <c r="Q85" s="540"/>
      <c r="S85" s="540"/>
      <c r="U85" s="540"/>
      <c r="W85" s="540"/>
      <c r="Y85" s="540"/>
      <c r="AB85" s="540"/>
    </row>
    <row r="86" spans="2:30" s="545" customFormat="1" ht="14.25" customHeight="1">
      <c r="B86" s="541"/>
      <c r="C86" s="541"/>
      <c r="D86" s="541" t="s">
        <v>19</v>
      </c>
      <c r="E86" s="577" t="s">
        <v>903</v>
      </c>
      <c r="F86" s="586"/>
      <c r="G86" s="586"/>
      <c r="H86" s="586"/>
      <c r="I86" s="587"/>
      <c r="J86" s="587"/>
      <c r="K86" s="587"/>
      <c r="M86" s="580">
        <f>IFERROR(IF(N86=0, 0, N86*$M$3),0)</f>
        <v>100000</v>
      </c>
      <c r="N86" s="717">
        <v>0.01</v>
      </c>
      <c r="O86" s="581">
        <f>IF(N86=0, 0, SUM(O87:O88)*N86)</f>
        <v>0.01</v>
      </c>
      <c r="Q86" s="587"/>
      <c r="R86" s="588"/>
      <c r="S86" s="587"/>
      <c r="T86" s="588"/>
      <c r="U86" s="587"/>
      <c r="V86" s="588"/>
      <c r="W86" s="587"/>
      <c r="X86" s="588"/>
      <c r="Y86" s="587"/>
      <c r="Z86" s="588"/>
      <c r="AB86" s="587"/>
      <c r="AC86" s="588"/>
      <c r="AD86" s="588"/>
    </row>
    <row r="87" spans="2:30" s="561" customFormat="1" ht="14.25" customHeight="1">
      <c r="B87" s="555"/>
      <c r="C87" s="555"/>
      <c r="D87" s="555"/>
      <c r="E87" s="421" t="s">
        <v>737</v>
      </c>
      <c r="F87" s="556">
        <f ca="1">IF($E87="", "", IFERROR(INDEX(OFFSET('Fund Guide'!$B$4,1,MATCH(F$7,OFFSET('Fund Guide'!$B$4,,,,COUNTA('Fund Guide'!54:54)),0)-1,COUNTA('Fund Guide'!$B:$B)-COUNTA('Fund Guide'!$B$1:$B$4)),MATCH($E87,OFFSET('Fund Guide'!$B$4,1,,COUNTA('Fund Guide'!$B:$B)-COUNTA('Fund Guide'!$B$1:$B$4)),0)),"-"))</f>
        <v>11741429000156</v>
      </c>
      <c r="G87" s="557">
        <f ca="1">IF($E87="", "", IFERROR(INDEX(OFFSET('Fund Guide'!$B$4,1,MATCH(G$7,OFFSET('Fund Guide'!$B$4,,,,COUNTA('Fund Guide'!$4:$4)),0)-1,COUNTA('Fund Guide'!$B:$B)-COUNTA('Fund Guide'!$B$1:$B$4)),MATCH($E87,OFFSET('Fund Guide'!$B$4,1,,COUNTA('Fund Guide'!$B:$B)-COUNTA('Fund Guide'!$B$1:$B$4)),0)),
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IFERROR(OFFSET('RF &amp; RV Guide'!$E$8,2+MATCH($E87, OFFSET('RF &amp; RV Guide'!$E$8,3,,COUNTA('RF &amp; RV Guide'!$E:$E)-COUNTA('RF &amp; RV Guide'!$E$1:$E$8)), 0),-1+MATCH(G$7, OFFSET('RF &amp; RV Guide'!$E$8,,,,COUNTA('RF &amp; RV Guide'!$8:$8)-COUNTA('RF &amp; RV Guide'!$A$8:$E$8)),0)),"-"))))))))</f>
        <v>33</v>
      </c>
      <c r="H87" s="558" t="str">
        <f ca="1">IF($E87="", "", IFERROR(INDEX(OFFSET('Fund Guide'!$B$4,1,MATCH(H$7,OFFSET('Fund Guide'!$B$4,,,,COUNTA('Fund Guide'!77:77)),0)-1,COUNTA('Fund Guide'!$B:$B)-COUNTA('Fund Guide'!$B$1:$B$4)),MATCH($E87,OFFSET('Fund Guide'!$B$4,1,,COUNTA('Fund Guide'!$B:$B)-COUNTA('Fund Guide'!$B$1:$B$4)),0)),"BRL"))</f>
        <v>BRL</v>
      </c>
      <c r="I87" s="559">
        <f ca="1">IF($E87="", "", IFERROR(INDEX(OFFSET('Fund Guide'!$B$4,1,MATCH(IF($J$3="MFO", "Repasse Taxa Adm. Gestor", "Repasse Taxa Adm. AAI"),OFFSET('Fund Guide'!$B$4,,,,COUNTA('Fund Guide'!$4:$4)),0)-1,COUNTA('Fund Guide'!$B:$B)-COUNTA('Fund Guide'!$B$1:$B$4)),MATCH($E87,OFFSET('Fund Guide'!$B$4,1,,COUNTA('Fund Guide'!$B:$B)-COUNTA('Fund Guide'!$B$1:$B$4)),0)),
IFERROR(OFFSET('RF &amp; RV Guide'!$E$8,2+MATCH($E87, OFFSET('RF &amp; RV Guide'!$E$8,3,,COUNTA('RF &amp; RV Guide'!$E:$E)-COUNTA('RF &amp; RV Guide'!$E$1:$E$8)), 0),-1+MATCH(I$7, OFFSET('RF &amp; RV Guide'!$E$8,,,,COUNTA('RF &amp; RV Guide'!$8:$8)-COUNTA('RF &amp; RV Guide'!$A$8:$E$8)),0)),IFERROR(IF(FIND("tulo",$E87), 0.25%), "-"))))</f>
        <v>5.3340000000000002E-3</v>
      </c>
      <c r="J87" s="560">
        <f ca="1">IF($E87="", "", IFERROR(INDEX(OFFSET('Fund Guide'!$B$4,1,MATCH(J$7,OFFSET('Fund Guide'!$B$4,,,,COUNTA('Fund Guide'!$4:$4)),0)-1,COUNTA('Fund Guide'!$B:$B)-COUNTA('Fund Guide'!$B$1:$B$4)),MATCH($E87,OFFSET('Fund Guide'!$B$4,1,,COUNTA('Fund Guide'!$B:$B)-COUNTA('Fund Guide'!$B$1:$B$4)),0)),
IFERROR(OFFSET('RF &amp; RV Guide'!$E$8,2+MATCH($E87, OFFSET('RF &amp; RV Guide'!$E$8,3,,COUNTA('RF &amp; RV Guide'!$E:$E)-COUNTA('RF &amp; RV Guide'!$E$1:$E$8)), 0),-1+MATCH(J$7, OFFSET('RF &amp; RV Guide'!$E$8,,,,COUNTA('RF &amp; RV Guide'!$8:$8)-COUNTA('RF &amp; RV Guide'!$A$8:$E$8)),0)), "-")))</f>
        <v>41556</v>
      </c>
      <c r="K87" s="560" t="str">
        <f ca="1">IF($E87="", "", IFERROR(INDEX(OFFSET('Fund Guide'!$B$4,1,MATCH(K$7,OFFSET('Fund Guide'!$B$4,,,,COUNTA('Fund Guide'!$4:$4)),0)-1,COUNTA('Fund Guide'!$B:$B)-COUNTA('Fund Guide'!$B$1:$B$4)),MATCH($E87,OFFSET('Fund Guide'!$B$4,1,,COUNTA('Fund Guide'!$B:$B)-COUNTA('Fund Guide'!$B$1:$B$4)),0)),
IFERROR(OFFSET('RF &amp; RV Guide'!$E$8,2+MATCH($E87, OFFSET('RF &amp; RV Guide'!$E$8,3,,COUNTA('RF &amp; RV Guide'!$E:$E)-COUNTA('RF &amp; RV Guide'!$E$1:$E$8)), 0),-1+MATCH("Captação", OFFSET('RF &amp; RV Guide'!$E$8,,,,COUNTA('RF &amp; RV Guide'!$8:$8)-COUNTA('RF &amp; RV Guide'!$A$8:$E$8)),0)), "-")))</f>
        <v>Sim</v>
      </c>
      <c r="M87" s="562">
        <f>IFERROR(IF(N87=0, "", N87*$M$3),0)</f>
        <v>100000</v>
      </c>
      <c r="N87" s="262">
        <v>0.01</v>
      </c>
      <c r="O87" s="582">
        <f>IFERROR(IF(N87=0, "", N87/N$86),0)</f>
        <v>1</v>
      </c>
      <c r="Q87" s="564">
        <f ca="1">IF($E87="", "", IFERROR(INDEX(OFFSET('Fund Guide'!$B$4,1,MATCH(Q$7,OFFSET('Fund Guide'!$B$4,,,,COUNTA('Fund Guide'!54:54)),0)-1,COUNTA('Fund Guide'!$B:$B)-COUNTA('Fund Guide'!$B$1:$B$4)),MATCH($E87,OFFSET('Fund Guide'!$B$4,1,,COUNTA('Fund Guide'!$B:$B)-COUNTA('Fund Guide'!$B$1:$B$4)),0)),"-"))</f>
        <v>-4.7230542944467491E-2</v>
      </c>
      <c r="R87" s="565">
        <f ca="1">IF($E87="", "", IFERROR(INDEX(OFFSET('Fund Guide'!$B$4,1,MATCH(R$7,OFFSET('Fund Guide'!$B$4,,,,COUNTA('Fund Guide'!54:54)),0)-1,COUNTA('Fund Guide'!$B:$B)-COUNTA('Fund Guide'!$B$1:$B$4)),MATCH($E87,OFFSET('Fund Guide'!$B$4,1,,COUNTA('Fund Guide'!$B:$B)-COUNTA('Fund Guide'!$B$1:$B$4)),0)),"-"))</f>
        <v>-0.61055844716511543</v>
      </c>
      <c r="S87" s="564">
        <f ca="1">IF($E87="", "", IFERROR(INDEX(OFFSET('Fund Guide'!$B$4,1,MATCH(S$7,OFFSET('Fund Guide'!$B$4,,,,COUNTA('Fund Guide'!54:54)),0)-1,COUNTA('Fund Guide'!$B:$B)-COUNTA('Fund Guide'!$B$1:$B$4)),MATCH($E87,OFFSET('Fund Guide'!$B$4,1,,COUNTA('Fund Guide'!$B:$B)-COUNTA('Fund Guide'!$B$1:$B$4)),0)),"-"))</f>
        <v>-0.21794834665596818</v>
      </c>
      <c r="T87" s="565">
        <f ca="1">IF($E87="", "", IFERROR(INDEX(OFFSET('Fund Guide'!$B$4,1,MATCH(T$7,OFFSET('Fund Guide'!$B$4,,,,COUNTA('Fund Guide'!54:54)),0)-1,COUNTA('Fund Guide'!$B:$B)-COUNTA('Fund Guide'!$B$1:$B$4)),MATCH($E87,OFFSET('Fund Guide'!$B$4,1,,COUNTA('Fund Guide'!$B:$B)-COUNTA('Fund Guide'!$B$1:$B$4)),0)),"-"))</f>
        <v>-2.1366225588072618</v>
      </c>
      <c r="U87" s="564">
        <f ca="1">IF($E87="", "", IFERROR(INDEX(OFFSET('Fund Guide'!$B$4,1,MATCH(U$7,OFFSET('Fund Guide'!$B$4,,,,COUNTA('Fund Guide'!54:54)),0)-1,COUNTA('Fund Guide'!$B:$B)-COUNTA('Fund Guide'!$B$1:$B$4)),MATCH($E87,OFFSET('Fund Guide'!$B$4,1,,COUNTA('Fund Guide'!$B:$B)-COUNTA('Fund Guide'!$B$1:$B$4)),0)),"-"))</f>
        <v>-0.12212843640272719</v>
      </c>
      <c r="V87" s="565">
        <f ca="1">IF($E87="", "", IFERROR(INDEX(OFFSET('Fund Guide'!$B$4,1,MATCH(V$7,OFFSET('Fund Guide'!$B$4,,,,COUNTA('Fund Guide'!54:54)),0)-1,COUNTA('Fund Guide'!$B:$B)-COUNTA('Fund Guide'!$B$1:$B$4)),MATCH($E87,OFFSET('Fund Guide'!$B$4,1,,COUNTA('Fund Guide'!$B:$B)-COUNTA('Fund Guide'!$B$1:$B$4)),0)),"-"))</f>
        <v>-0.92612211916079556</v>
      </c>
      <c r="W87" s="564">
        <f ca="1">IF($E87="", "", IFERROR(INDEX(OFFSET('Fund Guide'!$B$4,1,MATCH(W$7,OFFSET('Fund Guide'!$B$4,,,,COUNTA('Fund Guide'!54:54)),0)-1,COUNTA('Fund Guide'!$B:$B)-COUNTA('Fund Guide'!$B$1:$B$4)),MATCH($E87,OFFSET('Fund Guide'!$B$4,1,,COUNTA('Fund Guide'!$B:$B)-COUNTA('Fund Guide'!$B$1:$B$4)),0)),"-"))</f>
        <v>-3.3098717842083403E-2</v>
      </c>
      <c r="X87" s="565">
        <f ca="1">IF($E87="", "", IFERROR(INDEX(OFFSET('Fund Guide'!$B$4,1,MATCH(X$7,OFFSET('Fund Guide'!$B$4,,,,COUNTA('Fund Guide'!54:54)),0)-1,COUNTA('Fund Guide'!$B:$B)-COUNTA('Fund Guide'!$B$1:$B$4)),MATCH($E87,OFFSET('Fund Guide'!$B$4,1,,COUNTA('Fund Guide'!$B:$B)-COUNTA('Fund Guide'!$B$1:$B$4)),0)),"-"))</f>
        <v>-0.18814384243022778</v>
      </c>
      <c r="Y87" s="566">
        <f ca="1">IF($E87="", "", IFERROR(INDEX(OFFSET('Fund Guide'!$B$4,1,MATCH(Y$7,OFFSET('Fund Guide'!$B$4,,,,COUNTA('Fund Guide'!54:54)),0)-1,COUNTA('Fund Guide'!$B:$B)-COUNTA('Fund Guide'!$B$1:$B$4)),MATCH($E87,OFFSET('Fund Guide'!$B$4,1,,COUNTA('Fund Guide'!$B:$B)-COUNTA('Fund Guide'!$B$1:$B$4)),0)),"-"))</f>
        <v>0.22846084709932138</v>
      </c>
      <c r="Z87" s="567">
        <f ca="1">IF($E87="", "", IFERROR(INDEX(OFFSET('Fund Guide'!$B$4,1,MATCH(Z$7,OFFSET('Fund Guide'!$B$4,,,,COUNTA('Fund Guide'!54:54)),0)-1,COUNTA('Fund Guide'!$B:$B)-COUNTA('Fund Guide'!$B$1:$B$4)),MATCH($E87,OFFSET('Fund Guide'!$B$4,1,,COUNTA('Fund Guide'!$B:$B)-COUNTA('Fund Guide'!$B$1:$B$4)),0)),"-"))</f>
        <v>-1.3865575459137727</v>
      </c>
      <c r="AB87" s="263"/>
      <c r="AC87" s="263"/>
      <c r="AD87" s="262"/>
    </row>
    <row r="88" spans="2:30" s="529" customFormat="1" ht="4.5" customHeight="1">
      <c r="B88" s="527"/>
      <c r="C88" s="527"/>
      <c r="D88" s="527"/>
      <c r="E88" s="538"/>
      <c r="F88" s="569"/>
      <c r="G88" s="539"/>
      <c r="H88" s="539"/>
      <c r="I88" s="540"/>
      <c r="J88" s="540"/>
      <c r="K88" s="540"/>
      <c r="M88" s="549"/>
      <c r="Q88" s="540"/>
      <c r="S88" s="540"/>
      <c r="U88" s="540"/>
      <c r="W88" s="540"/>
      <c r="Y88" s="540"/>
      <c r="AB88" s="540"/>
    </row>
    <row r="89" spans="2:30" s="545" customFormat="1" ht="14.25" customHeight="1">
      <c r="B89" s="541"/>
      <c r="C89" s="541"/>
      <c r="D89" s="541" t="s">
        <v>19</v>
      </c>
      <c r="E89" s="577" t="s">
        <v>910</v>
      </c>
      <c r="F89" s="586"/>
      <c r="G89" s="586"/>
      <c r="H89" s="586"/>
      <c r="I89" s="587"/>
      <c r="J89" s="587"/>
      <c r="K89" s="587"/>
      <c r="M89" s="580">
        <f>IFERROR(IF(N89=0, 0, N89*$M$3),0)</f>
        <v>250000</v>
      </c>
      <c r="N89" s="717">
        <v>2.5000000000000001E-2</v>
      </c>
      <c r="O89" s="581">
        <f>IF(N89=0, 0, SUM(O90:O91)*N89)</f>
        <v>2.5000000000000001E-2</v>
      </c>
      <c r="Q89" s="587"/>
      <c r="R89" s="588"/>
      <c r="S89" s="587"/>
      <c r="T89" s="588"/>
      <c r="U89" s="587"/>
      <c r="V89" s="588"/>
      <c r="W89" s="587"/>
      <c r="X89" s="588"/>
      <c r="Y89" s="587"/>
      <c r="Z89" s="588"/>
      <c r="AB89" s="587"/>
      <c r="AC89" s="588"/>
      <c r="AD89" s="588"/>
    </row>
    <row r="90" spans="2:30" s="561" customFormat="1" ht="14.25" customHeight="1">
      <c r="B90" s="555"/>
      <c r="C90" s="555"/>
      <c r="D90" s="555"/>
      <c r="E90" s="421" t="s">
        <v>587</v>
      </c>
      <c r="F90" s="556">
        <f ca="1">IF($E90="", "", IFERROR(INDEX(OFFSET('Fund Guide'!$B$4,1,MATCH(F$7,OFFSET('Fund Guide'!$B$4,,,,COUNTA('Fund Guide'!58:58)),0)-1,COUNTA('Fund Guide'!$B:$B)-COUNTA('Fund Guide'!$B$1:$B$4)),MATCH($E90,OFFSET('Fund Guide'!$B$4,1,,COUNTA('Fund Guide'!$B:$B)-COUNTA('Fund Guide'!$B$1:$B$4)),0)),"-"))</f>
        <v>32295829000155</v>
      </c>
      <c r="G90" s="557">
        <f ca="1">IF($E90="", "", IFERROR(INDEX(OFFSET('Fund Guide'!$B$4,1,MATCH(G$7,OFFSET('Fund Guide'!$B$4,,,,COUNTA('Fund Guide'!$4:$4)),0)-1,COUNTA('Fund Guide'!$B:$B)-COUNTA('Fund Guide'!$B$1:$B$4)),MATCH($E90,OFFSET('Fund Guide'!$B$4,1,,COUNTA('Fund Guide'!$B:$B)-COUNTA('Fund Guide'!$B$1:$B$4)),0)),
IF(OR(LEFT($E90,3)="NTN",LEFT($E90,3)="LFT"),DATE(_xlfn.NUMBERVALUE(RIGHT(LEFT($E90, FIND(" (", $E90)-1), 4)),8,15)-TODAY(),IFERROR(IF(FIND("ano",$E90)&gt;1,FLOOR(_xlfn.NUMBERVALUE(RIGHT(LEFT($E90,FIND(" ano",$E90)-1),FIND(" ano",$E90)-1-(FIND(" - ",$E90)+2)))*365,1)),IFERROR(IF(FIND("meses",$E90)&gt;1,FLOOR(_xlfn.NUMBERVALUE(RIGHT(LEFT($E90,FIND(" meses",$E90)-1),FIND(" meses",$E90)-1-(FIND(" - ",$E90)+2))),1)*(365/12)),IFERROR(IF(FIND("mês",$E90)&gt;1,FLOOR(_xlfn.NUMBERVALUE(RIGHT(LEFT($E90,FIND(" mês",$E90)-1),FIND(" mês",$E90)-1-(FIND(" - ",$E90)+2))),1)*(365/12)),IFERROR(IF(FIND("Diária", $E90)&gt;0, 0),
IFERROR(OFFSET('RF &amp; RV Guide'!$E$8,2+MATCH($E90, OFFSET('RF &amp; RV Guide'!$E$8,3,,COUNTA('RF &amp; RV Guide'!$E:$E)-COUNTA('RF &amp; RV Guide'!$E$1:$E$8)), 0),-1+MATCH(G$7, OFFSET('RF &amp; RV Guide'!$E$8,,,,COUNTA('RF &amp; RV Guide'!$8:$8)-COUNTA('RF &amp; RV Guide'!$A$8:$E$8)),0)),"-"))))))))</f>
        <v>61</v>
      </c>
      <c r="H90" s="558" t="str">
        <f ca="1">IF($E90="", "", IFERROR(INDEX(OFFSET('Fund Guide'!$B$4,1,MATCH(H$7,OFFSET('Fund Guide'!$B$4,,,,COUNTA('Fund Guide'!80:80)),0)-1,COUNTA('Fund Guide'!$B:$B)-COUNTA('Fund Guide'!$B$1:$B$4)),MATCH($E90,OFFSET('Fund Guide'!$B$4,1,,COUNTA('Fund Guide'!$B:$B)-COUNTA('Fund Guide'!$B$1:$B$4)),0)),"BRL"))</f>
        <v>BRL</v>
      </c>
      <c r="I90" s="559">
        <f ca="1">IF($E90="", "", IFERROR(INDEX(OFFSET('Fund Guide'!$B$4,1,MATCH(IF($J$3="MFO", "Repasse Taxa Adm. Gestor", "Repasse Taxa Adm. AAI"),OFFSET('Fund Guide'!$B$4,,,,COUNTA('Fund Guide'!$4:$4)),0)-1,COUNTA('Fund Guide'!$B:$B)-COUNTA('Fund Guide'!$B$1:$B$4)),MATCH($E90,OFFSET('Fund Guide'!$B$4,1,,COUNTA('Fund Guide'!$B:$B)-COUNTA('Fund Guide'!$B$1:$B$4)),0)),
IFERROR(OFFSET('RF &amp; RV Guide'!$E$8,2+MATCH($E90, OFFSET('RF &amp; RV Guide'!$E$8,3,,COUNTA('RF &amp; RV Guide'!$E:$E)-COUNTA('RF &amp; RV Guide'!$E$1:$E$8)), 0),-1+MATCH(I$7, OFFSET('RF &amp; RV Guide'!$E$8,,,,COUNTA('RF &amp; RV Guide'!$8:$8)-COUNTA('RF &amp; RV Guide'!$A$8:$E$8)),0)),IFERROR(IF(FIND("tulo",$E90), 0.25%), "-"))))</f>
        <v>7.9333333333333339E-3</v>
      </c>
      <c r="J90" s="560">
        <f ca="1">IF($E90="", "", IFERROR(INDEX(OFFSET('Fund Guide'!$B$4,1,MATCH(J$7,OFFSET('Fund Guide'!$B$4,,,,COUNTA('Fund Guide'!$4:$4)),0)-1,COUNTA('Fund Guide'!$B:$B)-COUNTA('Fund Guide'!$B$1:$B$4)),MATCH($E90,OFFSET('Fund Guide'!$B$4,1,,COUNTA('Fund Guide'!$B:$B)-COUNTA('Fund Guide'!$B$1:$B$4)),0)),
IFERROR(OFFSET('RF &amp; RV Guide'!$E$8,2+MATCH($E90, OFFSET('RF &amp; RV Guide'!$E$8,3,,COUNTA('RF &amp; RV Guide'!$E:$E)-COUNTA('RF &amp; RV Guide'!$E$1:$E$8)), 0),-1+MATCH(J$7, OFFSET('RF &amp; RV Guide'!$E$8,,,,COUNTA('RF &amp; RV Guide'!$8:$8)-COUNTA('RF &amp; RV Guide'!$A$8:$E$8)),0)), "-")))</f>
        <v>43521</v>
      </c>
      <c r="K90" s="560" t="str">
        <f ca="1">IF($E90="", "", IFERROR(INDEX(OFFSET('Fund Guide'!$B$4,1,MATCH(K$7,OFFSET('Fund Guide'!$B$4,,,,COUNTA('Fund Guide'!$4:$4)),0)-1,COUNTA('Fund Guide'!$B:$B)-COUNTA('Fund Guide'!$B$1:$B$4)),MATCH($E90,OFFSET('Fund Guide'!$B$4,1,,COUNTA('Fund Guide'!$B:$B)-COUNTA('Fund Guide'!$B$1:$B$4)),0)),
IFERROR(OFFSET('RF &amp; RV Guide'!$E$8,2+MATCH($E90, OFFSET('RF &amp; RV Guide'!$E$8,3,,COUNTA('RF &amp; RV Guide'!$E:$E)-COUNTA('RF &amp; RV Guide'!$E$1:$E$8)), 0),-1+MATCH("Captação", OFFSET('RF &amp; RV Guide'!$E$8,,,,COUNTA('RF &amp; RV Guide'!$8:$8)-COUNTA('RF &amp; RV Guide'!$A$8:$E$8)),0)), "-")))</f>
        <v>Sim</v>
      </c>
      <c r="M90" s="562">
        <f>IFERROR(IF(N90=0, "", N90*$M$3),0)</f>
        <v>250000</v>
      </c>
      <c r="N90" s="262">
        <v>2.5000000000000001E-2</v>
      </c>
      <c r="O90" s="582">
        <f>IFERROR(IF(N90=0, "", N90/N$89),0)</f>
        <v>1</v>
      </c>
      <c r="Q90" s="564">
        <f ca="1">IF($E90="", "", IFERROR(INDEX(OFFSET('Fund Guide'!$B$4,1,MATCH(Q$7,OFFSET('Fund Guide'!$B$4,,,,COUNTA('Fund Guide'!58:58)),0)-1,COUNTA('Fund Guide'!$B:$B)-COUNTA('Fund Guide'!$B$1:$B$4)),MATCH($E90,OFFSET('Fund Guide'!$B$4,1,,COUNTA('Fund Guide'!$B:$B)-COUNTA('Fund Guide'!$B$1:$B$4)),0)),"-"))</f>
        <v>0.18456871064082048</v>
      </c>
      <c r="R90" s="565">
        <f ca="1">IF($E90="", "", IFERROR(INDEX(OFFSET('Fund Guide'!$B$4,1,MATCH(R$7,OFFSET('Fund Guide'!$B$4,,,,COUNTA('Fund Guide'!58:58)),0)-1,COUNTA('Fund Guide'!$B:$B)-COUNTA('Fund Guide'!$B$1:$B$4)),MATCH($E90,OFFSET('Fund Guide'!$B$4,1,,COUNTA('Fund Guide'!$B:$B)-COUNTA('Fund Guide'!$B$1:$B$4)),0)),"-"))</f>
        <v>2.3859557468273227</v>
      </c>
      <c r="S90" s="564">
        <f ca="1">IF($E90="", "", IFERROR(INDEX(OFFSET('Fund Guide'!$B$4,1,MATCH(S$7,OFFSET('Fund Guide'!$B$4,,,,COUNTA('Fund Guide'!58:58)),0)-1,COUNTA('Fund Guide'!$B:$B)-COUNTA('Fund Guide'!$B$1:$B$4)),MATCH($E90,OFFSET('Fund Guide'!$B$4,1,,COUNTA('Fund Guide'!$B:$B)-COUNTA('Fund Guide'!$B$1:$B$4)),0)),"-"))</f>
        <v>1.7598963029162862E-2</v>
      </c>
      <c r="T90" s="565">
        <f ca="1">IF($E90="", "", IFERROR(INDEX(OFFSET('Fund Guide'!$B$4,1,MATCH(T$7,OFFSET('Fund Guide'!$B$4,,,,COUNTA('Fund Guide'!58:58)),0)-1,COUNTA('Fund Guide'!$B:$B)-COUNTA('Fund Guide'!$B$1:$B$4)),MATCH($E90,OFFSET('Fund Guide'!$B$4,1,,COUNTA('Fund Guide'!$B:$B)-COUNTA('Fund Guide'!$B$1:$B$4)),0)),"-"))</f>
        <v>0.17252868395959758</v>
      </c>
      <c r="U90" s="564">
        <f ca="1">IF($E90="", "", IFERROR(INDEX(OFFSET('Fund Guide'!$B$4,1,MATCH(U$7,OFFSET('Fund Guide'!$B$4,,,,COUNTA('Fund Guide'!58:58)),0)-1,COUNTA('Fund Guide'!$B:$B)-COUNTA('Fund Guide'!$B$1:$B$4)),MATCH($E90,OFFSET('Fund Guide'!$B$4,1,,COUNTA('Fund Guide'!$B:$B)-COUNTA('Fund Guide'!$B$1:$B$4)),0)),"-"))</f>
        <v>0.23879729405501138</v>
      </c>
      <c r="V90" s="565">
        <f ca="1">IF($E90="", "", IFERROR(INDEX(OFFSET('Fund Guide'!$B$4,1,MATCH(V$7,OFFSET('Fund Guide'!$B$4,,,,COUNTA('Fund Guide'!58:58)),0)-1,COUNTA('Fund Guide'!$B:$B)-COUNTA('Fund Guide'!$B$1:$B$4)),MATCH($E90,OFFSET('Fund Guide'!$B$4,1,,COUNTA('Fund Guide'!$B:$B)-COUNTA('Fund Guide'!$B$1:$B$4)),0)),"-"))</f>
        <v>1.8108432608669038</v>
      </c>
      <c r="W90" s="564">
        <f ca="1">IF($E90="", "", IFERROR(INDEX(OFFSET('Fund Guide'!$B$4,1,MATCH(W$7,OFFSET('Fund Guide'!$B$4,,,,COUNTA('Fund Guide'!58:58)),0)-1,COUNTA('Fund Guide'!$B:$B)-COUNTA('Fund Guide'!$B$1:$B$4)),MATCH($E90,OFFSET('Fund Guide'!$B$4,1,,COUNTA('Fund Guide'!$B:$B)-COUNTA('Fund Guide'!$B$1:$B$4)),0)),"-"))</f>
        <v>0.35841106901100006</v>
      </c>
      <c r="X90" s="565">
        <f ca="1">IF($E90="", "", IFERROR(INDEX(OFFSET('Fund Guide'!$B$4,1,MATCH(X$7,OFFSET('Fund Guide'!$B$4,,,,COUNTA('Fund Guide'!58:58)),0)-1,COUNTA('Fund Guide'!$B:$B)-COUNTA('Fund Guide'!$B$1:$B$4)),MATCH($E90,OFFSET('Fund Guide'!$B$4,1,,COUNTA('Fund Guide'!$B:$B)-COUNTA('Fund Guide'!$B$1:$B$4)),0)),"-"))</f>
        <v>2.0373247089202211</v>
      </c>
      <c r="Y90" s="566">
        <f ca="1">IF($E90="", "", IFERROR(INDEX(OFFSET('Fund Guide'!$B$4,1,MATCH(Y$7,OFFSET('Fund Guide'!$B$4,,,,COUNTA('Fund Guide'!58:58)),0)-1,COUNTA('Fund Guide'!$B:$B)-COUNTA('Fund Guide'!$B$1:$B$4)),MATCH($E90,OFFSET('Fund Guide'!$B$4,1,,COUNTA('Fund Guide'!$B:$B)-COUNTA('Fund Guide'!$B$1:$B$4)),0)),"-"))</f>
        <v>0.18386063650394413</v>
      </c>
      <c r="Z90" s="567">
        <f ca="1">IF($E90="", "", IFERROR(INDEX(OFFSET('Fund Guide'!$B$4,1,MATCH(Z$7,OFFSET('Fund Guide'!$B$4,,,,COUNTA('Fund Guide'!58:58)),0)-1,COUNTA('Fund Guide'!$B:$B)-COUNTA('Fund Guide'!$B$1:$B$4)),MATCH($E90,OFFSET('Fund Guide'!$B$4,1,,COUNTA('Fund Guide'!$B:$B)-COUNTA('Fund Guide'!$B$1:$B$4)),0)),"-"))</f>
        <v>-0.34187791845850807</v>
      </c>
      <c r="AB90" s="263"/>
      <c r="AC90" s="263"/>
      <c r="AD90" s="262"/>
    </row>
    <row r="91" spans="2:30" s="529" customFormat="1" ht="4.5" customHeight="1">
      <c r="B91" s="527"/>
      <c r="C91" s="527"/>
      <c r="D91" s="527"/>
      <c r="E91" s="538"/>
      <c r="F91" s="569"/>
      <c r="G91" s="539"/>
      <c r="H91" s="539"/>
      <c r="I91" s="540"/>
      <c r="J91" s="540"/>
      <c r="K91" s="540"/>
      <c r="M91" s="549"/>
      <c r="Q91" s="540"/>
      <c r="S91" s="540"/>
      <c r="U91" s="540"/>
      <c r="W91" s="540"/>
      <c r="Y91" s="540"/>
      <c r="AB91" s="540"/>
    </row>
    <row r="92" spans="2:30" s="545" customFormat="1" ht="14.25" customHeight="1">
      <c r="B92" s="541"/>
      <c r="C92" s="541"/>
      <c r="D92" s="541" t="s">
        <v>19</v>
      </c>
      <c r="E92" s="577" t="s">
        <v>31</v>
      </c>
      <c r="F92" s="586"/>
      <c r="G92" s="586"/>
      <c r="H92" s="586"/>
      <c r="I92" s="587"/>
      <c r="J92" s="587"/>
      <c r="K92" s="587"/>
      <c r="M92" s="580">
        <f>IFERROR(IF(N92=0, 0, N92*$M$3),0)</f>
        <v>0</v>
      </c>
      <c r="N92" s="717">
        <v>0</v>
      </c>
      <c r="O92" s="581">
        <f>IF(N92=0, 0, SUM(O93:O94)*N92)</f>
        <v>0</v>
      </c>
      <c r="Q92" s="587"/>
      <c r="R92" s="588"/>
      <c r="S92" s="587"/>
      <c r="T92" s="588"/>
      <c r="U92" s="587"/>
      <c r="V92" s="588"/>
      <c r="W92" s="587"/>
      <c r="X92" s="588"/>
      <c r="Y92" s="587"/>
      <c r="Z92" s="588"/>
      <c r="AB92" s="587"/>
      <c r="AC92" s="588"/>
      <c r="AD92" s="588"/>
    </row>
    <row r="93" spans="2:30" s="561" customFormat="1" ht="14.25" customHeight="1">
      <c r="B93" s="555"/>
      <c r="C93" s="555"/>
      <c r="D93" s="555"/>
      <c r="E93" s="421"/>
      <c r="F93" s="556" t="str">
        <f ca="1">IF($E93="", "", IFERROR(INDEX(OFFSET('Fund Guide'!$B$4,1,MATCH(F$7,OFFSET('Fund Guide'!$B$4,,,,COUNTA('Fund Guide'!61:61)),0)-1,COUNTA('Fund Guide'!$B:$B)-COUNTA('Fund Guide'!$B$1:$B$4)),MATCH($E93,OFFSET('Fund Guide'!$B$4,1,,COUNTA('Fund Guide'!$B:$B)-COUNTA('Fund Guide'!$B$1:$B$4)),0)),"-"))</f>
        <v/>
      </c>
      <c r="G93" s="557" t="str">
        <f ca="1">IF($E93="", "", IFERROR(INDEX(OFFSET('Fund Guide'!$B$4,1,MATCH(G$7,OFFSET('Fund Guide'!$B$4,,,,COUNTA('Fund Guide'!$4:$4)),0)-1,COUNTA('Fund Guide'!$B:$B)-COUNTA('Fund Guide'!$B$1:$B$4)),MATCH($E93,OFFSET('Fund Guide'!$B$4,1,,COUNTA('Fund Guide'!$B:$B)-COUNTA('Fund Guide'!$B$1:$B$4)),0)),
IF(OR(LEFT($E93,3)="NTN",LEFT($E93,3)="LFT"),DATE(_xlfn.NUMBERVALUE(RIGHT(LEFT($E93, FIND(" (", $E93)-1), 4)),8,15)-TODAY(),IFERROR(IF(FIND("ano",$E93)&gt;1,FLOOR(_xlfn.NUMBERVALUE(RIGHT(LEFT($E93,FIND(" ano",$E93)-1),FIND(" ano",$E93)-1-(FIND(" - ",$E93)+2)))*365,1)),IFERROR(IF(FIND("meses",$E93)&gt;1,FLOOR(_xlfn.NUMBERVALUE(RIGHT(LEFT($E93,FIND(" meses",$E93)-1),FIND(" meses",$E93)-1-(FIND(" - ",$E93)+2))),1)*(365/12)),IFERROR(IF(FIND("mês",$E93)&gt;1,FLOOR(_xlfn.NUMBERVALUE(RIGHT(LEFT($E93,FIND(" mês",$E93)-1),FIND(" mês",$E93)-1-(FIND(" - ",$E93)+2))),1)*(365/12)),IFERROR(IF(FIND("Diária", $E93)&gt;0, 0),
IFERROR(OFFSET('RF &amp; RV Guide'!$E$8,2+MATCH($E93, OFFSET('RF &amp; RV Guide'!$E$8,3,,COUNTA('RF &amp; RV Guide'!$E:$E)-COUNTA('RF &amp; RV Guide'!$E$1:$E$8)), 0),-1+MATCH(G$7, OFFSET('RF &amp; RV Guide'!$E$8,,,,COUNTA('RF &amp; RV Guide'!$8:$8)-COUNTA('RF &amp; RV Guide'!$A$8:$E$8)),0)),"-"))))))))</f>
        <v/>
      </c>
      <c r="H93" s="558" t="str">
        <f ca="1">IF($E93="", "", IFERROR(INDEX(OFFSET('Fund Guide'!$B$4,1,MATCH(H$7,OFFSET('Fund Guide'!$B$4,,,,COUNTA('Fund Guide'!84:84)),0)-1,COUNTA('Fund Guide'!$B:$B)-COUNTA('Fund Guide'!$B$1:$B$4)),MATCH($E93,OFFSET('Fund Guide'!$B$4,1,,COUNTA('Fund Guide'!$B:$B)-COUNTA('Fund Guide'!$B$1:$B$4)),0)),"BRL"))</f>
        <v/>
      </c>
      <c r="I93" s="559" t="str">
        <f ca="1">IF($E93="", "", IFERROR(INDEX(OFFSET('Fund Guide'!$B$4,1,MATCH(IF($J$3="MFO", "Repasse Taxa Adm. Gestor", "Repasse Taxa Adm. AAI"),OFFSET('Fund Guide'!$B$4,,,,COUNTA('Fund Guide'!$4:$4)),0)-1,COUNTA('Fund Guide'!$B:$B)-COUNTA('Fund Guide'!$B$1:$B$4)),MATCH($E93,OFFSET('Fund Guide'!$B$4,1,,COUNTA('Fund Guide'!$B:$B)-COUNTA('Fund Guide'!$B$1:$B$4)),0)),
IFERROR(OFFSET('RF &amp; RV Guide'!$E$8,2+MATCH($E93, OFFSET('RF &amp; RV Guide'!$E$8,3,,COUNTA('RF &amp; RV Guide'!$E:$E)-COUNTA('RF &amp; RV Guide'!$E$1:$E$8)), 0),-1+MATCH(I$7, OFFSET('RF &amp; RV Guide'!$E$8,,,,COUNTA('RF &amp; RV Guide'!$8:$8)-COUNTA('RF &amp; RV Guide'!$A$8:$E$8)),0)),IFERROR(IF(FIND("tulo",$E93), 0.25%), "-"))))</f>
        <v/>
      </c>
      <c r="J93" s="560" t="str">
        <f ca="1">IF($E93="", "", IFERROR(INDEX(OFFSET('Fund Guide'!$B$4,1,MATCH(J$7,OFFSET('Fund Guide'!$B$4,,,,COUNTA('Fund Guide'!$4:$4)),0)-1,COUNTA('Fund Guide'!$B:$B)-COUNTA('Fund Guide'!$B$1:$B$4)),MATCH($E93,OFFSET('Fund Guide'!$B$4,1,,COUNTA('Fund Guide'!$B:$B)-COUNTA('Fund Guide'!$B$1:$B$4)),0)),
IFERROR(OFFSET('RF &amp; RV Guide'!$E$8,2+MATCH($E93, OFFSET('RF &amp; RV Guide'!$E$8,3,,COUNTA('RF &amp; RV Guide'!$E:$E)-COUNTA('RF &amp; RV Guide'!$E$1:$E$8)), 0),-1+MATCH(J$7, OFFSET('RF &amp; RV Guide'!$E$8,,,,COUNTA('RF &amp; RV Guide'!$8:$8)-COUNTA('RF &amp; RV Guide'!$A$8:$E$8)),0)), "-")))</f>
        <v/>
      </c>
      <c r="K93" s="560" t="str">
        <f ca="1">IF($E93="", "", IFERROR(INDEX(OFFSET('Fund Guide'!$B$4,1,MATCH(K$7,OFFSET('Fund Guide'!$B$4,,,,COUNTA('Fund Guide'!$4:$4)),0)-1,COUNTA('Fund Guide'!$B:$B)-COUNTA('Fund Guide'!$B$1:$B$4)),MATCH($E93,OFFSET('Fund Guide'!$B$4,1,,COUNTA('Fund Guide'!$B:$B)-COUNTA('Fund Guide'!$B$1:$B$4)),0)),
IFERROR(OFFSET('RF &amp; RV Guide'!$E$8,2+MATCH($E93, OFFSET('RF &amp; RV Guide'!$E$8,3,,COUNTA('RF &amp; RV Guide'!$E:$E)-COUNTA('RF &amp; RV Guide'!$E$1:$E$8)), 0),-1+MATCH("Captação", OFFSET('RF &amp; RV Guide'!$E$8,,,,COUNTA('RF &amp; RV Guide'!$8:$8)-COUNTA('RF &amp; RV Guide'!$A$8:$E$8)),0)), "-")))</f>
        <v/>
      </c>
      <c r="M93" s="562" t="str">
        <f>IFERROR(IF(N93=0, "", N93*$M$3),0)</f>
        <v/>
      </c>
      <c r="N93" s="262"/>
      <c r="O93" s="582" t="str">
        <f>IFERROR(IF(N93=0, "", N93/N$92),0)</f>
        <v/>
      </c>
      <c r="Q93" s="564" t="str">
        <f ca="1">IF($E93="", "", IFERROR(INDEX(OFFSET('Fund Guide'!$B$4,1,MATCH(Q$7,OFFSET('Fund Guide'!$B$4,,,,COUNTA('Fund Guide'!61:61)),0)-1,COUNTA('Fund Guide'!$B:$B)-COUNTA('Fund Guide'!$B$1:$B$4)),MATCH($E93,OFFSET('Fund Guide'!$B$4,1,,COUNTA('Fund Guide'!$B:$B)-COUNTA('Fund Guide'!$B$1:$B$4)),0)),"-"))</f>
        <v/>
      </c>
      <c r="R93" s="565" t="str">
        <f ca="1">IF($E93="", "", IFERROR(INDEX(OFFSET('Fund Guide'!$B$4,1,MATCH(R$7,OFFSET('Fund Guide'!$B$4,,,,COUNTA('Fund Guide'!61:61)),0)-1,COUNTA('Fund Guide'!$B:$B)-COUNTA('Fund Guide'!$B$1:$B$4)),MATCH($E93,OFFSET('Fund Guide'!$B$4,1,,COUNTA('Fund Guide'!$B:$B)-COUNTA('Fund Guide'!$B$1:$B$4)),0)),"-"))</f>
        <v/>
      </c>
      <c r="S93" s="564" t="str">
        <f ca="1">IF($E93="", "", IFERROR(INDEX(OFFSET('Fund Guide'!$B$4,1,MATCH(S$7,OFFSET('Fund Guide'!$B$4,,,,COUNTA('Fund Guide'!61:61)),0)-1,COUNTA('Fund Guide'!$B:$B)-COUNTA('Fund Guide'!$B$1:$B$4)),MATCH($E93,OFFSET('Fund Guide'!$B$4,1,,COUNTA('Fund Guide'!$B:$B)-COUNTA('Fund Guide'!$B$1:$B$4)),0)),"-"))</f>
        <v/>
      </c>
      <c r="T93" s="565" t="str">
        <f ca="1">IF($E93="", "", IFERROR(INDEX(OFFSET('Fund Guide'!$B$4,1,MATCH(T$7,OFFSET('Fund Guide'!$B$4,,,,COUNTA('Fund Guide'!61:61)),0)-1,COUNTA('Fund Guide'!$B:$B)-COUNTA('Fund Guide'!$B$1:$B$4)),MATCH($E93,OFFSET('Fund Guide'!$B$4,1,,COUNTA('Fund Guide'!$B:$B)-COUNTA('Fund Guide'!$B$1:$B$4)),0)),"-"))</f>
        <v/>
      </c>
      <c r="U93" s="564" t="str">
        <f ca="1">IF($E93="", "", IFERROR(INDEX(OFFSET('Fund Guide'!$B$4,1,MATCH(U$7,OFFSET('Fund Guide'!$B$4,,,,COUNTA('Fund Guide'!61:61)),0)-1,COUNTA('Fund Guide'!$B:$B)-COUNTA('Fund Guide'!$B$1:$B$4)),MATCH($E93,OFFSET('Fund Guide'!$B$4,1,,COUNTA('Fund Guide'!$B:$B)-COUNTA('Fund Guide'!$B$1:$B$4)),0)),"-"))</f>
        <v/>
      </c>
      <c r="V93" s="565" t="str">
        <f ca="1">IF($E93="", "", IFERROR(INDEX(OFFSET('Fund Guide'!$B$4,1,MATCH(V$7,OFFSET('Fund Guide'!$B$4,,,,COUNTA('Fund Guide'!61:61)),0)-1,COUNTA('Fund Guide'!$B:$B)-COUNTA('Fund Guide'!$B$1:$B$4)),MATCH($E93,OFFSET('Fund Guide'!$B$4,1,,COUNTA('Fund Guide'!$B:$B)-COUNTA('Fund Guide'!$B$1:$B$4)),0)),"-"))</f>
        <v/>
      </c>
      <c r="W93" s="564" t="str">
        <f ca="1">IF($E93="", "", IFERROR(INDEX(OFFSET('Fund Guide'!$B$4,1,MATCH(W$7,OFFSET('Fund Guide'!$B$4,,,,COUNTA('Fund Guide'!61:61)),0)-1,COUNTA('Fund Guide'!$B:$B)-COUNTA('Fund Guide'!$B$1:$B$4)),MATCH($E93,OFFSET('Fund Guide'!$B$4,1,,COUNTA('Fund Guide'!$B:$B)-COUNTA('Fund Guide'!$B$1:$B$4)),0)),"-"))</f>
        <v/>
      </c>
      <c r="X93" s="565" t="str">
        <f ca="1">IF($E93="", "", IFERROR(INDEX(OFFSET('Fund Guide'!$B$4,1,MATCH(X$7,OFFSET('Fund Guide'!$B$4,,,,COUNTA('Fund Guide'!61:61)),0)-1,COUNTA('Fund Guide'!$B:$B)-COUNTA('Fund Guide'!$B$1:$B$4)),MATCH($E93,OFFSET('Fund Guide'!$B$4,1,,COUNTA('Fund Guide'!$B:$B)-COUNTA('Fund Guide'!$B$1:$B$4)),0)),"-"))</f>
        <v/>
      </c>
      <c r="Y93" s="566" t="str">
        <f ca="1">IF($E93="", "", IFERROR(INDEX(OFFSET('Fund Guide'!$B$4,1,MATCH(Y$7,OFFSET('Fund Guide'!$B$4,,,,COUNTA('Fund Guide'!61:61)),0)-1,COUNTA('Fund Guide'!$B:$B)-COUNTA('Fund Guide'!$B$1:$B$4)),MATCH($E93,OFFSET('Fund Guide'!$B$4,1,,COUNTA('Fund Guide'!$B:$B)-COUNTA('Fund Guide'!$B$1:$B$4)),0)),"-"))</f>
        <v/>
      </c>
      <c r="Z93" s="567" t="str">
        <f ca="1">IF($E93="", "", IFERROR(INDEX(OFFSET('Fund Guide'!$B$4,1,MATCH(Z$7,OFFSET('Fund Guide'!$B$4,,,,COUNTA('Fund Guide'!61:61)),0)-1,COUNTA('Fund Guide'!$B:$B)-COUNTA('Fund Guide'!$B$1:$B$4)),MATCH($E93,OFFSET('Fund Guide'!$B$4,1,,COUNTA('Fund Guide'!$B:$B)-COUNTA('Fund Guide'!$B$1:$B$4)),0)),"-"))</f>
        <v/>
      </c>
      <c r="AB93" s="263"/>
      <c r="AC93" s="263"/>
      <c r="AD93" s="262"/>
    </row>
    <row r="94" spans="2:30" s="529" customFormat="1" ht="5.25" customHeight="1">
      <c r="B94" s="527"/>
      <c r="C94" s="527"/>
      <c r="D94" s="527"/>
      <c r="E94" s="538"/>
      <c r="F94" s="569"/>
      <c r="G94" s="539"/>
      <c r="H94" s="539"/>
      <c r="I94" s="540"/>
      <c r="J94" s="540"/>
      <c r="K94" s="540"/>
      <c r="M94" s="549"/>
      <c r="Q94" s="540"/>
      <c r="S94" s="540"/>
      <c r="U94" s="540"/>
      <c r="W94" s="540"/>
      <c r="Y94" s="540"/>
      <c r="AB94" s="540"/>
    </row>
    <row r="95" spans="2:30" s="545" customFormat="1" ht="14.25" customHeight="1">
      <c r="B95" s="541"/>
      <c r="C95" s="541" t="s">
        <v>19</v>
      </c>
      <c r="D95" s="541" t="s">
        <v>19</v>
      </c>
      <c r="E95" s="550" t="s">
        <v>924</v>
      </c>
      <c r="F95" s="551"/>
      <c r="G95" s="551"/>
      <c r="H95" s="551"/>
      <c r="I95" s="552"/>
      <c r="J95" s="552"/>
      <c r="K95" s="552"/>
      <c r="M95" s="553">
        <f>IFERROR(IF(N95=0, 0, N95*$M$3),0)</f>
        <v>50000</v>
      </c>
      <c r="N95" s="716">
        <v>5.0000000000000001E-3</v>
      </c>
      <c r="O95" s="554">
        <f>ROUND(O97+O100+O103+O106,3)</f>
        <v>5.0000000000000001E-3</v>
      </c>
      <c r="Q95" s="552"/>
      <c r="R95" s="554"/>
      <c r="S95" s="552"/>
      <c r="T95" s="554"/>
      <c r="U95" s="552"/>
      <c r="V95" s="554"/>
      <c r="W95" s="552"/>
      <c r="X95" s="554"/>
      <c r="Y95" s="552"/>
      <c r="Z95" s="554"/>
      <c r="AB95" s="552"/>
      <c r="AC95" s="554"/>
      <c r="AD95" s="554"/>
    </row>
    <row r="96" spans="2:30" s="529" customFormat="1" ht="3" customHeight="1">
      <c r="B96" s="527"/>
      <c r="C96" s="527"/>
      <c r="D96" s="527"/>
      <c r="E96" s="538"/>
      <c r="F96" s="539"/>
      <c r="G96" s="539"/>
      <c r="H96" s="539"/>
      <c r="I96" s="540"/>
      <c r="J96" s="540"/>
      <c r="K96" s="540"/>
      <c r="M96" s="549"/>
      <c r="N96" s="585"/>
      <c r="Q96" s="540"/>
      <c r="S96" s="540"/>
      <c r="U96" s="540"/>
      <c r="W96" s="540"/>
      <c r="Y96" s="540"/>
      <c r="AB96" s="540"/>
    </row>
    <row r="97" spans="2:30" s="545" customFormat="1" ht="14.25" customHeight="1">
      <c r="B97" s="541"/>
      <c r="C97" s="541"/>
      <c r="D97" s="541" t="s">
        <v>19</v>
      </c>
      <c r="E97" s="577" t="s">
        <v>905</v>
      </c>
      <c r="F97" s="578"/>
      <c r="G97" s="578"/>
      <c r="H97" s="578"/>
      <c r="I97" s="579"/>
      <c r="J97" s="579"/>
      <c r="K97" s="579"/>
      <c r="M97" s="580">
        <f>IFERROR(IF(N97=0, 0, N97*$M$3),0)</f>
        <v>50000</v>
      </c>
      <c r="N97" s="717">
        <v>5.0000000000000001E-3</v>
      </c>
      <c r="O97" s="581">
        <f>IF(N97=0, 0, SUM(O98:O99)*N97)</f>
        <v>5.0000000000000001E-3</v>
      </c>
      <c r="Q97" s="579"/>
      <c r="R97" s="581"/>
      <c r="S97" s="579"/>
      <c r="T97" s="581"/>
      <c r="U97" s="579"/>
      <c r="V97" s="581"/>
      <c r="W97" s="579"/>
      <c r="X97" s="581"/>
      <c r="Y97" s="579"/>
      <c r="Z97" s="581"/>
      <c r="AB97" s="579"/>
      <c r="AC97" s="581"/>
      <c r="AD97" s="581"/>
    </row>
    <row r="98" spans="2:30" s="561" customFormat="1" ht="14.25" customHeight="1">
      <c r="B98" s="555"/>
      <c r="C98" s="555"/>
      <c r="D98" s="555"/>
      <c r="E98" s="421" t="s">
        <v>708</v>
      </c>
      <c r="F98" s="556">
        <f ca="1">IF($E98="", "", IFERROR(INDEX(OFFSET('Fund Guide'!$B$4,1,MATCH(F$7,OFFSET('Fund Guide'!$B$4,,,,COUNTA('Fund Guide'!65:65)),0)-1,COUNTA('Fund Guide'!$B:$B)-COUNTA('Fund Guide'!$B$1:$B$4)),MATCH($E98,OFFSET('Fund Guide'!$B$4,1,,COUNTA('Fund Guide'!$B:$B)-COUNTA('Fund Guide'!$B$1:$B$4)),0)),"-"))</f>
        <v>17453850000148</v>
      </c>
      <c r="G98" s="557">
        <f ca="1">IF($E98="", "", IFERROR(INDEX(OFFSET('Fund Guide'!$B$4,1,MATCH(G$7,OFFSET('Fund Guide'!$B$4,,,,COUNTA('Fund Guide'!$4:$4)),0)-1,COUNTA('Fund Guide'!$B:$B)-COUNTA('Fund Guide'!$B$1:$B$4)),MATCH($E98,OFFSET('Fund Guide'!$B$4,1,,COUNTA('Fund Guide'!$B:$B)-COUNTA('Fund Guide'!$B$1:$B$4)),0)),
IF(OR(LEFT($E98,3)="NTN",LEFT($E98,3)="LFT"),DATE(_xlfn.NUMBERVALUE(RIGHT(LEFT($E98, FIND(" (", $E98)-1), 4)),8,15)-TODAY(),IFERROR(IF(FIND("ano",$E98)&gt;1,FLOOR(_xlfn.NUMBERVALUE(RIGHT(LEFT($E98,FIND(" ano",$E98)-1),FIND(" ano",$E98)-1-(FIND(" - ",$E98)+2)))*365,1)),IFERROR(IF(FIND("meses",$E98)&gt;1,FLOOR(_xlfn.NUMBERVALUE(RIGHT(LEFT($E98,FIND(" meses",$E98)-1),FIND(" meses",$E98)-1-(FIND(" - ",$E98)+2))),1)*(365/12)),IFERROR(IF(FIND("mês",$E98)&gt;1,FLOOR(_xlfn.NUMBERVALUE(RIGHT(LEFT($E98,FIND(" mês",$E98)-1),FIND(" mês",$E98)-1-(FIND(" - ",$E98)+2))),1)*(365/12)),IFERROR(IF(FIND("Diária", $E98)&gt;0, 0),
IFERROR(OFFSET('RF &amp; RV Guide'!$E$8,2+MATCH($E98, OFFSET('RF &amp; RV Guide'!$E$8,3,,COUNTA('RF &amp; RV Guide'!$E:$E)-COUNTA('RF &amp; RV Guide'!$E$1:$E$8)), 0),-1+MATCH(G$7, OFFSET('RF &amp; RV Guide'!$E$8,,,,COUNTA('RF &amp; RV Guide'!$8:$8)-COUNTA('RF &amp; RV Guide'!$A$8:$E$8)),0)),"-"))))))))</f>
        <v>1</v>
      </c>
      <c r="H98" s="558" t="str">
        <f ca="1">IF($E98="", "", IFERROR(INDEX(OFFSET('Fund Guide'!$B$4,1,MATCH(H$7,OFFSET('Fund Guide'!$B$4,,,,COUNTA('Fund Guide'!89:89)),0)-1,COUNTA('Fund Guide'!$B:$B)-COUNTA('Fund Guide'!$B$1:$B$4)),MATCH($E98,OFFSET('Fund Guide'!$B$4,1,,COUNTA('Fund Guide'!$B:$B)-COUNTA('Fund Guide'!$B$1:$B$4)),0)),"BRL"))</f>
        <v>USD</v>
      </c>
      <c r="I98" s="559">
        <f ca="1">IF($E98="", "", IFERROR(INDEX(OFFSET('Fund Guide'!$B$4,1,MATCH(IF($J$3="MFO", "Repasse Taxa Adm. Gestor", "Repasse Taxa Adm. AAI"),OFFSET('Fund Guide'!$B$4,,,,COUNTA('Fund Guide'!$4:$4)),0)-1,COUNTA('Fund Guide'!$B:$B)-COUNTA('Fund Guide'!$B$1:$B$4)),MATCH($E98,OFFSET('Fund Guide'!$B$4,1,,COUNTA('Fund Guide'!$B:$B)-COUNTA('Fund Guide'!$B$1:$B$4)),0)),
IFERROR(OFFSET('RF &amp; RV Guide'!$E$8,2+MATCH($E98, OFFSET('RF &amp; RV Guide'!$E$8,3,,COUNTA('RF &amp; RV Guide'!$E:$E)-COUNTA('RF &amp; RV Guide'!$E$1:$E$8)), 0),-1+MATCH(I$7, OFFSET('RF &amp; RV Guide'!$E$8,,,,COUNTA('RF &amp; RV Guide'!$8:$8)-COUNTA('RF &amp; RV Guide'!$A$8:$E$8)),0)),IFERROR(IF(FIND("tulo",$E98), 0.25%), "-"))))</f>
        <v>2.6666666666666666E-3</v>
      </c>
      <c r="J98" s="560">
        <f ca="1">IF($E98="", "", IFERROR(INDEX(OFFSET('Fund Guide'!$B$4,1,MATCH(J$7,OFFSET('Fund Guide'!$B$4,,,,COUNTA('Fund Guide'!$4:$4)),0)-1,COUNTA('Fund Guide'!$B:$B)-COUNTA('Fund Guide'!$B$1:$B$4)),MATCH($E98,OFFSET('Fund Guide'!$B$4,1,,COUNTA('Fund Guide'!$B:$B)-COUNTA('Fund Guide'!$B$1:$B$4)),0)),
IFERROR(OFFSET('RF &amp; RV Guide'!$E$8,2+MATCH($E98, OFFSET('RF &amp; RV Guide'!$E$8,3,,COUNTA('RF &amp; RV Guide'!$E:$E)-COUNTA('RF &amp; RV Guide'!$E$1:$E$8)), 0),-1+MATCH(J$7, OFFSET('RF &amp; RV Guide'!$E$8,,,,COUNTA('RF &amp; RV Guide'!$8:$8)-COUNTA('RF &amp; RV Guide'!$A$8:$E$8)),0)), "-")))</f>
        <v>41394</v>
      </c>
      <c r="K98" s="560" t="str">
        <f ca="1">IF($E98="", "", IFERROR(INDEX(OFFSET('Fund Guide'!$B$4,1,MATCH(K$7,OFFSET('Fund Guide'!$B$4,,,,COUNTA('Fund Guide'!$4:$4)),0)-1,COUNTA('Fund Guide'!$B:$B)-COUNTA('Fund Guide'!$B$1:$B$4)),MATCH($E98,OFFSET('Fund Guide'!$B$4,1,,COUNTA('Fund Guide'!$B:$B)-COUNTA('Fund Guide'!$B$1:$B$4)),0)),
IFERROR(OFFSET('RF &amp; RV Guide'!$E$8,2+MATCH($E98, OFFSET('RF &amp; RV Guide'!$E$8,3,,COUNTA('RF &amp; RV Guide'!$E:$E)-COUNTA('RF &amp; RV Guide'!$E$1:$E$8)), 0),-1+MATCH("Captação", OFFSET('RF &amp; RV Guide'!$E$8,,,,COUNTA('RF &amp; RV Guide'!$8:$8)-COUNTA('RF &amp; RV Guide'!$A$8:$E$8)),0)), "-")))</f>
        <v>Sim</v>
      </c>
      <c r="M98" s="562">
        <f>IFERROR(IF(N98=0, "", N98*$M$3),0)</f>
        <v>50000</v>
      </c>
      <c r="N98" s="262">
        <v>5.0000000000000001E-3</v>
      </c>
      <c r="O98" s="582">
        <f>IFERROR(IF(N98=0, "", N98/N$97),0)</f>
        <v>1</v>
      </c>
      <c r="Q98" s="564">
        <f ca="1">IF($E98="", "", IFERROR(INDEX(OFFSET('Fund Guide'!$B$4,1,MATCH(Q$7,OFFSET('Fund Guide'!$B$4,,,,COUNTA('Fund Guide'!65:65)),0)-1,COUNTA('Fund Guide'!$B:$B)-COUNTA('Fund Guide'!$B$1:$B$4)),MATCH($E98,OFFSET('Fund Guide'!$B$4,1,,COUNTA('Fund Guide'!$B:$B)-COUNTA('Fund Guide'!$B$1:$B$4)),0)),"-"))</f>
        <v>-0.1219041501272069</v>
      </c>
      <c r="R98" s="565">
        <f ca="1">IF($E98="", "", IFERROR(INDEX(OFFSET('Fund Guide'!$B$4,1,MATCH(R$7,OFFSET('Fund Guide'!$B$4,,,,COUNTA('Fund Guide'!65:65)),0)-1,COUNTA('Fund Guide'!$B:$B)-COUNTA('Fund Guide'!$B$1:$B$4)),MATCH($E98,OFFSET('Fund Guide'!$B$4,1,,COUNTA('Fund Guide'!$B:$B)-COUNTA('Fund Guide'!$B$1:$B$4)),0)),"-"))</f>
        <v>-1.5758787421131926</v>
      </c>
      <c r="S98" s="564">
        <f ca="1">IF($E98="", "", IFERROR(INDEX(OFFSET('Fund Guide'!$B$4,1,MATCH(S$7,OFFSET('Fund Guide'!$B$4,,,,COUNTA('Fund Guide'!65:65)),0)-1,COUNTA('Fund Guide'!$B:$B)-COUNTA('Fund Guide'!$B$1:$B$4)),MATCH($E98,OFFSET('Fund Guide'!$B$4,1,,COUNTA('Fund Guide'!$B:$B)-COUNTA('Fund Guide'!$B$1:$B$4)),0)),"-"))</f>
        <v>-5.344639927797501E-2</v>
      </c>
      <c r="T98" s="565">
        <f ca="1">IF($E98="", "", IFERROR(INDEX(OFFSET('Fund Guide'!$B$4,1,MATCH(T$7,OFFSET('Fund Guide'!$B$4,,,,COUNTA('Fund Guide'!65:65)),0)-1,COUNTA('Fund Guide'!$B:$B)-COUNTA('Fund Guide'!$B$1:$B$4)),MATCH($E98,OFFSET('Fund Guide'!$B$4,1,,COUNTA('Fund Guide'!$B:$B)-COUNTA('Fund Guide'!$B$1:$B$4)),0)),"-"))</f>
        <v>-0.52395342353570684</v>
      </c>
      <c r="U98" s="564">
        <f ca="1">IF($E98="", "", IFERROR(INDEX(OFFSET('Fund Guide'!$B$4,1,MATCH(U$7,OFFSET('Fund Guide'!$B$4,,,,COUNTA('Fund Guide'!65:65)),0)-1,COUNTA('Fund Guide'!$B:$B)-COUNTA('Fund Guide'!$B$1:$B$4)),MATCH($E98,OFFSET('Fund Guide'!$B$4,1,,COUNTA('Fund Guide'!$B:$B)-COUNTA('Fund Guide'!$B$1:$B$4)),0)),"-"))</f>
        <v>0.22887896919053441</v>
      </c>
      <c r="V98" s="565">
        <f ca="1">IF($E98="", "", IFERROR(INDEX(OFFSET('Fund Guide'!$B$4,1,MATCH(V$7,OFFSET('Fund Guide'!$B$4,,,,COUNTA('Fund Guide'!65:65)),0)-1,COUNTA('Fund Guide'!$B:$B)-COUNTA('Fund Guide'!$B$1:$B$4)),MATCH($E98,OFFSET('Fund Guide'!$B$4,1,,COUNTA('Fund Guide'!$B:$B)-COUNTA('Fund Guide'!$B$1:$B$4)),0)),"-"))</f>
        <v>1.7356308016512261</v>
      </c>
      <c r="W98" s="564">
        <f ca="1">IF($E98="", "", IFERROR(INDEX(OFFSET('Fund Guide'!$B$4,1,MATCH(W$7,OFFSET('Fund Guide'!$B$4,,,,COUNTA('Fund Guide'!65:65)),0)-1,COUNTA('Fund Guide'!$B:$B)-COUNTA('Fund Guide'!$B$1:$B$4)),MATCH($E98,OFFSET('Fund Guide'!$B$4,1,,COUNTA('Fund Guide'!$B:$B)-COUNTA('Fund Guide'!$B$1:$B$4)),0)),"-"))</f>
        <v>0.45032697502697716</v>
      </c>
      <c r="X98" s="565">
        <f ca="1">IF($E98="", "", IFERROR(INDEX(OFFSET('Fund Guide'!$B$4,1,MATCH(X$7,OFFSET('Fund Guide'!$B$4,,,,COUNTA('Fund Guide'!65:65)),0)-1,COUNTA('Fund Guide'!$B:$B)-COUNTA('Fund Guide'!$B$1:$B$4)),MATCH($E98,OFFSET('Fund Guide'!$B$4,1,,COUNTA('Fund Guide'!$B:$B)-COUNTA('Fund Guide'!$B$1:$B$4)),0)),"-"))</f>
        <v>2.5598045167728953</v>
      </c>
      <c r="Y98" s="566">
        <f ca="1">IF($E98="", "", IFERROR(INDEX(OFFSET('Fund Guide'!$B$4,1,MATCH(Y$7,OFFSET('Fund Guide'!$B$4,,,,COUNTA('Fund Guide'!65:65)),0)-1,COUNTA('Fund Guide'!$B:$B)-COUNTA('Fund Guide'!$B$1:$B$4)),MATCH($E98,OFFSET('Fund Guide'!$B$4,1,,COUNTA('Fund Guide'!$B:$B)-COUNTA('Fund Guide'!$B$1:$B$4)),0)),"-"))</f>
        <v>0.21028798327972964</v>
      </c>
      <c r="Z98" s="567">
        <f ca="1">IF($E98="", "", IFERROR(INDEX(OFFSET('Fund Guide'!$B$4,1,MATCH(Z$7,OFFSET('Fund Guide'!$B$4,,,,COUNTA('Fund Guide'!65:65)),0)-1,COUNTA('Fund Guide'!$B:$B)-COUNTA('Fund Guide'!$B$1:$B$4)),MATCH($E98,OFFSET('Fund Guide'!$B$4,1,,COUNTA('Fund Guide'!$B:$B)-COUNTA('Fund Guide'!$B$1:$B$4)),0)),"-"))</f>
        <v>-0.61804971106699913</v>
      </c>
      <c r="AB98" s="263"/>
      <c r="AC98" s="263"/>
      <c r="AD98" s="262"/>
    </row>
    <row r="99" spans="2:30" s="529" customFormat="1" ht="4.5" customHeight="1">
      <c r="B99" s="527"/>
      <c r="C99" s="527"/>
      <c r="D99" s="527"/>
      <c r="E99" s="538"/>
      <c r="F99" s="569"/>
      <c r="G99" s="539"/>
      <c r="H99" s="539"/>
      <c r="I99" s="540"/>
      <c r="J99" s="540"/>
      <c r="K99" s="540"/>
      <c r="M99" s="549"/>
      <c r="Q99" s="540"/>
      <c r="S99" s="540"/>
      <c r="U99" s="540"/>
      <c r="W99" s="540"/>
      <c r="Y99" s="540"/>
      <c r="AB99" s="540"/>
    </row>
    <row r="100" spans="2:30" s="545" customFormat="1" ht="14.25" customHeight="1">
      <c r="B100" s="541"/>
      <c r="C100" s="541"/>
      <c r="D100" s="541" t="s">
        <v>19</v>
      </c>
      <c r="E100" s="577" t="s">
        <v>908</v>
      </c>
      <c r="F100" s="578"/>
      <c r="G100" s="578"/>
      <c r="H100" s="578"/>
      <c r="I100" s="579"/>
      <c r="J100" s="579"/>
      <c r="K100" s="579"/>
      <c r="M100" s="580">
        <f>IFERROR(IF(N100=0, 0, N100*$M$3),0)</f>
        <v>0</v>
      </c>
      <c r="N100" s="717">
        <v>0</v>
      </c>
      <c r="O100" s="581">
        <f>IF(N100=0, 0, SUM(O101:O102)*N100)</f>
        <v>0</v>
      </c>
      <c r="Q100" s="579"/>
      <c r="R100" s="581"/>
      <c r="S100" s="579"/>
      <c r="T100" s="581"/>
      <c r="U100" s="579"/>
      <c r="V100" s="581"/>
      <c r="W100" s="579"/>
      <c r="X100" s="581"/>
      <c r="Y100" s="579"/>
      <c r="Z100" s="581"/>
      <c r="AB100" s="579"/>
      <c r="AC100" s="581"/>
      <c r="AD100" s="581"/>
    </row>
    <row r="101" spans="2:30" s="561" customFormat="1" ht="14.25" customHeight="1">
      <c r="B101" s="555"/>
      <c r="C101" s="555"/>
      <c r="D101" s="555"/>
      <c r="E101" s="421"/>
      <c r="F101" s="556" t="str">
        <f ca="1">IF($E101="", "", IFERROR(INDEX(OFFSET('Fund Guide'!$B$4,1,MATCH(F$7,OFFSET('Fund Guide'!$B$4,,,,COUNTA('Fund Guide'!69:69)),0)-1,COUNTA('Fund Guide'!$B:$B)-COUNTA('Fund Guide'!$B$1:$B$4)),MATCH($E101,OFFSET('Fund Guide'!$B$4,1,,COUNTA('Fund Guide'!$B:$B)-COUNTA('Fund Guide'!$B$1:$B$4)),0)),"-"))</f>
        <v/>
      </c>
      <c r="G101" s="557" t="str">
        <f ca="1">IF($E101="", "", IFERROR(INDEX(OFFSET('Fund Guide'!$B$4,1,MATCH(G$7,OFFSET('Fund Guide'!$B$4,,,,COUNTA('Fund Guide'!$4:$4)),0)-1,COUNTA('Fund Guide'!$B:$B)-COUNTA('Fund Guide'!$B$1:$B$4)),MATCH($E101,OFFSET('Fund Guide'!$B$4,1,,COUNTA('Fund Guide'!$B:$B)-COUNTA('Fund Guide'!$B$1:$B$4)),0)),
IF(OR(LEFT($E101,3)="NTN",LEFT($E101,3)="LFT"),DATE(_xlfn.NUMBERVALUE(RIGHT(LEFT($E101, FIND(" (", $E101)-1), 4)),8,15)-TODAY(),IFERROR(IF(FIND("ano",$E101)&gt;1,FLOOR(_xlfn.NUMBERVALUE(RIGHT(LEFT($E101,FIND(" ano",$E101)-1),FIND(" ano",$E101)-1-(FIND(" - ",$E101)+2)))*365,1)),IFERROR(IF(FIND("meses",$E101)&gt;1,FLOOR(_xlfn.NUMBERVALUE(RIGHT(LEFT($E101,FIND(" meses",$E101)-1),FIND(" meses",$E101)-1-(FIND(" - ",$E101)+2))),1)*(365/12)),IFERROR(IF(FIND("mês",$E101)&gt;1,FLOOR(_xlfn.NUMBERVALUE(RIGHT(LEFT($E101,FIND(" mês",$E101)-1),FIND(" mês",$E101)-1-(FIND(" - ",$E101)+2))),1)*(365/12)),IFERROR(IF(FIND("Diária", $E101)&gt;0, 0),
IFERROR(OFFSET('RF &amp; RV Guide'!$E$8,2+MATCH($E101, OFFSET('RF &amp; RV Guide'!$E$8,3,,COUNTA('RF &amp; RV Guide'!$E:$E)-COUNTA('RF &amp; RV Guide'!$E$1:$E$8)), 0),-1+MATCH(G$7, OFFSET('RF &amp; RV Guide'!$E$8,,,,COUNTA('RF &amp; RV Guide'!$8:$8)-COUNTA('RF &amp; RV Guide'!$A$8:$E$8)),0)),"-"))))))))</f>
        <v/>
      </c>
      <c r="H101" s="558" t="str">
        <f ca="1">IF($E101="", "", IFERROR(INDEX(OFFSET('Fund Guide'!$B$4,1,MATCH(H$7,OFFSET('Fund Guide'!$B$4,,,,COUNTA('Fund Guide'!92:92)),0)-1,COUNTA('Fund Guide'!$B:$B)-COUNTA('Fund Guide'!$B$1:$B$4)),MATCH($E101,OFFSET('Fund Guide'!$B$4,1,,COUNTA('Fund Guide'!$B:$B)-COUNTA('Fund Guide'!$B$1:$B$4)),0)),"BRL"))</f>
        <v/>
      </c>
      <c r="I101" s="559" t="str">
        <f ca="1">IF($E101="", "", IFERROR(INDEX(OFFSET('Fund Guide'!$B$4,1,MATCH(IF($J$3="MFO", "Repasse Taxa Adm. Gestor", "Repasse Taxa Adm. AAI"),OFFSET('Fund Guide'!$B$4,,,,COUNTA('Fund Guide'!$4:$4)),0)-1,COUNTA('Fund Guide'!$B:$B)-COUNTA('Fund Guide'!$B$1:$B$4)),MATCH($E101,OFFSET('Fund Guide'!$B$4,1,,COUNTA('Fund Guide'!$B:$B)-COUNTA('Fund Guide'!$B$1:$B$4)),0)),
IFERROR(OFFSET('RF &amp; RV Guide'!$E$8,2+MATCH($E101, OFFSET('RF &amp; RV Guide'!$E$8,3,,COUNTA('RF &amp; RV Guide'!$E:$E)-COUNTA('RF &amp; RV Guide'!$E$1:$E$8)), 0),-1+MATCH(I$7, OFFSET('RF &amp; RV Guide'!$E$8,,,,COUNTA('RF &amp; RV Guide'!$8:$8)-COUNTA('RF &amp; RV Guide'!$A$8:$E$8)),0)),IFERROR(IF(FIND("tulo",$E101), 0.25%), "-"))))</f>
        <v/>
      </c>
      <c r="J101" s="560" t="str">
        <f ca="1">IF($E101="", "", IFERROR(INDEX(OFFSET('Fund Guide'!$B$4,1,MATCH(J$7,OFFSET('Fund Guide'!$B$4,,,,COUNTA('Fund Guide'!$4:$4)),0)-1,COUNTA('Fund Guide'!$B:$B)-COUNTA('Fund Guide'!$B$1:$B$4)),MATCH($E101,OFFSET('Fund Guide'!$B$4,1,,COUNTA('Fund Guide'!$B:$B)-COUNTA('Fund Guide'!$B$1:$B$4)),0)),
IFERROR(OFFSET('RF &amp; RV Guide'!$E$8,2+MATCH($E101, OFFSET('RF &amp; RV Guide'!$E$8,3,,COUNTA('RF &amp; RV Guide'!$E:$E)-COUNTA('RF &amp; RV Guide'!$E$1:$E$8)), 0),-1+MATCH(J$7, OFFSET('RF &amp; RV Guide'!$E$8,,,,COUNTA('RF &amp; RV Guide'!$8:$8)-COUNTA('RF &amp; RV Guide'!$A$8:$E$8)),0)), "-")))</f>
        <v/>
      </c>
      <c r="K101" s="560" t="str">
        <f ca="1">IF($E101="", "", IFERROR(INDEX(OFFSET('Fund Guide'!$B$4,1,MATCH(K$7,OFFSET('Fund Guide'!$B$4,,,,COUNTA('Fund Guide'!$4:$4)),0)-1,COUNTA('Fund Guide'!$B:$B)-COUNTA('Fund Guide'!$B$1:$B$4)),MATCH($E101,OFFSET('Fund Guide'!$B$4,1,,COUNTA('Fund Guide'!$B:$B)-COUNTA('Fund Guide'!$B$1:$B$4)),0)),
IFERROR(OFFSET('RF &amp; RV Guide'!$E$8,2+MATCH($E101, OFFSET('RF &amp; RV Guide'!$E$8,3,,COUNTA('RF &amp; RV Guide'!$E:$E)-COUNTA('RF &amp; RV Guide'!$E$1:$E$8)), 0),-1+MATCH("Captação", OFFSET('RF &amp; RV Guide'!$E$8,,,,COUNTA('RF &amp; RV Guide'!$8:$8)-COUNTA('RF &amp; RV Guide'!$A$8:$E$8)),0)), "-")))</f>
        <v/>
      </c>
      <c r="M101" s="562" t="str">
        <f>IFERROR(IF(N101=0, "", N101*$M$3),0)</f>
        <v/>
      </c>
      <c r="N101" s="262"/>
      <c r="O101" s="582" t="str">
        <f>IFERROR(IF(N101=0, "", N101/N$100),0)</f>
        <v/>
      </c>
      <c r="Q101" s="564" t="str">
        <f ca="1">IF($E101="", "", IFERROR(INDEX(OFFSET('Fund Guide'!$B$4,1,MATCH(Q$7,OFFSET('Fund Guide'!$B$4,,,,COUNTA('Fund Guide'!69:69)),0)-1,COUNTA('Fund Guide'!$B:$B)-COUNTA('Fund Guide'!$B$1:$B$4)),MATCH($E101,OFFSET('Fund Guide'!$B$4,1,,COUNTA('Fund Guide'!$B:$B)-COUNTA('Fund Guide'!$B$1:$B$4)),0)),"-"))</f>
        <v/>
      </c>
      <c r="R101" s="565" t="str">
        <f ca="1">IF($E101="", "", IFERROR(INDEX(OFFSET('Fund Guide'!$B$4,1,MATCH(R$7,OFFSET('Fund Guide'!$B$4,,,,COUNTA('Fund Guide'!69:69)),0)-1,COUNTA('Fund Guide'!$B:$B)-COUNTA('Fund Guide'!$B$1:$B$4)),MATCH($E101,OFFSET('Fund Guide'!$B$4,1,,COUNTA('Fund Guide'!$B:$B)-COUNTA('Fund Guide'!$B$1:$B$4)),0)),"-"))</f>
        <v/>
      </c>
      <c r="S101" s="564" t="str">
        <f ca="1">IF($E101="", "", IFERROR(INDEX(OFFSET('Fund Guide'!$B$4,1,MATCH(S$7,OFFSET('Fund Guide'!$B$4,,,,COUNTA('Fund Guide'!69:69)),0)-1,COUNTA('Fund Guide'!$B:$B)-COUNTA('Fund Guide'!$B$1:$B$4)),MATCH($E101,OFFSET('Fund Guide'!$B$4,1,,COUNTA('Fund Guide'!$B:$B)-COUNTA('Fund Guide'!$B$1:$B$4)),0)),"-"))</f>
        <v/>
      </c>
      <c r="T101" s="565" t="str">
        <f ca="1">IF($E101="", "", IFERROR(INDEX(OFFSET('Fund Guide'!$B$4,1,MATCH(T$7,OFFSET('Fund Guide'!$B$4,,,,COUNTA('Fund Guide'!69:69)),0)-1,COUNTA('Fund Guide'!$B:$B)-COUNTA('Fund Guide'!$B$1:$B$4)),MATCH($E101,OFFSET('Fund Guide'!$B$4,1,,COUNTA('Fund Guide'!$B:$B)-COUNTA('Fund Guide'!$B$1:$B$4)),0)),"-"))</f>
        <v/>
      </c>
      <c r="U101" s="564" t="str">
        <f ca="1">IF($E101="", "", IFERROR(INDEX(OFFSET('Fund Guide'!$B$4,1,MATCH(U$7,OFFSET('Fund Guide'!$B$4,,,,COUNTA('Fund Guide'!69:69)),0)-1,COUNTA('Fund Guide'!$B:$B)-COUNTA('Fund Guide'!$B$1:$B$4)),MATCH($E101,OFFSET('Fund Guide'!$B$4,1,,COUNTA('Fund Guide'!$B:$B)-COUNTA('Fund Guide'!$B$1:$B$4)),0)),"-"))</f>
        <v/>
      </c>
      <c r="V101" s="565" t="str">
        <f ca="1">IF($E101="", "", IFERROR(INDEX(OFFSET('Fund Guide'!$B$4,1,MATCH(V$7,OFFSET('Fund Guide'!$B$4,,,,COUNTA('Fund Guide'!69:69)),0)-1,COUNTA('Fund Guide'!$B:$B)-COUNTA('Fund Guide'!$B$1:$B$4)),MATCH($E101,OFFSET('Fund Guide'!$B$4,1,,COUNTA('Fund Guide'!$B:$B)-COUNTA('Fund Guide'!$B$1:$B$4)),0)),"-"))</f>
        <v/>
      </c>
      <c r="W101" s="564" t="str">
        <f ca="1">IF($E101="", "", IFERROR(INDEX(OFFSET('Fund Guide'!$B$4,1,MATCH(W$7,OFFSET('Fund Guide'!$B$4,,,,COUNTA('Fund Guide'!69:69)),0)-1,COUNTA('Fund Guide'!$B:$B)-COUNTA('Fund Guide'!$B$1:$B$4)),MATCH($E101,OFFSET('Fund Guide'!$B$4,1,,COUNTA('Fund Guide'!$B:$B)-COUNTA('Fund Guide'!$B$1:$B$4)),0)),"-"))</f>
        <v/>
      </c>
      <c r="X101" s="565" t="str">
        <f ca="1">IF($E101="", "", IFERROR(INDEX(OFFSET('Fund Guide'!$B$4,1,MATCH(X$7,OFFSET('Fund Guide'!$B$4,,,,COUNTA('Fund Guide'!69:69)),0)-1,COUNTA('Fund Guide'!$B:$B)-COUNTA('Fund Guide'!$B$1:$B$4)),MATCH($E101,OFFSET('Fund Guide'!$B$4,1,,COUNTA('Fund Guide'!$B:$B)-COUNTA('Fund Guide'!$B$1:$B$4)),0)),"-"))</f>
        <v/>
      </c>
      <c r="Y101" s="566" t="str">
        <f ca="1">IF($E101="", "", IFERROR(INDEX(OFFSET('Fund Guide'!$B$4,1,MATCH(Y$7,OFFSET('Fund Guide'!$B$4,,,,COUNTA('Fund Guide'!69:69)),0)-1,COUNTA('Fund Guide'!$B:$B)-COUNTA('Fund Guide'!$B$1:$B$4)),MATCH($E101,OFFSET('Fund Guide'!$B$4,1,,COUNTA('Fund Guide'!$B:$B)-COUNTA('Fund Guide'!$B$1:$B$4)),0)),"-"))</f>
        <v/>
      </c>
      <c r="Z101" s="567" t="str">
        <f ca="1">IF($E101="", "", IFERROR(INDEX(OFFSET('Fund Guide'!$B$4,1,MATCH(Z$7,OFFSET('Fund Guide'!$B$4,,,,COUNTA('Fund Guide'!69:69)),0)-1,COUNTA('Fund Guide'!$B:$B)-COUNTA('Fund Guide'!$B$1:$B$4)),MATCH($E101,OFFSET('Fund Guide'!$B$4,1,,COUNTA('Fund Guide'!$B:$B)-COUNTA('Fund Guide'!$B$1:$B$4)),0)),"-"))</f>
        <v/>
      </c>
      <c r="AB101" s="263"/>
      <c r="AC101" s="263"/>
      <c r="AD101" s="262"/>
    </row>
    <row r="102" spans="2:30" s="529" customFormat="1" ht="4.5" customHeight="1">
      <c r="B102" s="527"/>
      <c r="C102" s="527"/>
      <c r="D102" s="527"/>
      <c r="E102" s="538"/>
      <c r="F102" s="569"/>
      <c r="G102" s="539"/>
      <c r="H102" s="539"/>
      <c r="I102" s="540"/>
      <c r="J102" s="540"/>
      <c r="K102" s="540"/>
      <c r="M102" s="549"/>
      <c r="Q102" s="540"/>
      <c r="S102" s="540"/>
      <c r="U102" s="540"/>
      <c r="W102" s="540"/>
      <c r="Y102" s="540"/>
      <c r="AB102" s="540"/>
    </row>
    <row r="103" spans="2:30" s="545" customFormat="1" ht="14.25" customHeight="1">
      <c r="B103" s="541"/>
      <c r="C103" s="541"/>
      <c r="D103" s="541" t="s">
        <v>19</v>
      </c>
      <c r="E103" s="577" t="s">
        <v>909</v>
      </c>
      <c r="F103" s="578"/>
      <c r="G103" s="578"/>
      <c r="H103" s="578"/>
      <c r="I103" s="579"/>
      <c r="J103" s="579"/>
      <c r="K103" s="579"/>
      <c r="M103" s="580">
        <f>IFERROR(IF(N103=0, 0, N103*$M$3),0)</f>
        <v>0</v>
      </c>
      <c r="N103" s="717">
        <v>0</v>
      </c>
      <c r="O103" s="581">
        <f>IF(N103=0, 0, SUM(O104:O105)*N103)</f>
        <v>0</v>
      </c>
      <c r="Q103" s="579"/>
      <c r="R103" s="581"/>
      <c r="S103" s="579"/>
      <c r="T103" s="581"/>
      <c r="U103" s="579"/>
      <c r="V103" s="581"/>
      <c r="W103" s="579"/>
      <c r="X103" s="581"/>
      <c r="Y103" s="579"/>
      <c r="Z103" s="581"/>
      <c r="AB103" s="579"/>
      <c r="AC103" s="581"/>
      <c r="AD103" s="581"/>
    </row>
    <row r="104" spans="2:30" s="561" customFormat="1" ht="14.25" customHeight="1">
      <c r="B104" s="555"/>
      <c r="C104" s="555"/>
      <c r="D104" s="555"/>
      <c r="E104" s="421"/>
      <c r="F104" s="556" t="str">
        <f ca="1">IF($E104="", "", IFERROR(INDEX(OFFSET('Fund Guide'!$B$4,1,MATCH(F$7,OFFSET('Fund Guide'!$B$4,,,,COUNTA('Fund Guide'!72:72)),0)-1,COUNTA('Fund Guide'!$B:$B)-COUNTA('Fund Guide'!$B$1:$B$4)),MATCH($E104,OFFSET('Fund Guide'!$B$4,1,,COUNTA('Fund Guide'!$B:$B)-COUNTA('Fund Guide'!$B$1:$B$4)),0)),"-"))</f>
        <v/>
      </c>
      <c r="G104" s="557" t="str">
        <f ca="1">IF($E104="", "", IFERROR(INDEX(OFFSET('Fund Guide'!$B$4,1,MATCH(G$7,OFFSET('Fund Guide'!$B$4,,,,COUNTA('Fund Guide'!$4:$4)),0)-1,COUNTA('Fund Guide'!$B:$B)-COUNTA('Fund Guide'!$B$1:$B$4)),MATCH($E104,OFFSET('Fund Guide'!$B$4,1,,COUNTA('Fund Guide'!$B:$B)-COUNTA('Fund Guide'!$B$1:$B$4)),0)),
IF(OR(LEFT($E104,3)="NTN",LEFT($E104,3)="LFT"),DATE(_xlfn.NUMBERVALUE(RIGHT(LEFT($E104, FIND(" (", $E104)-1), 4)),8,15)-TODAY(),IFERROR(IF(FIND("ano",$E104)&gt;1,FLOOR(_xlfn.NUMBERVALUE(RIGHT(LEFT($E104,FIND(" ano",$E104)-1),FIND(" ano",$E104)-1-(FIND(" - ",$E104)+2)))*365,1)),IFERROR(IF(FIND("meses",$E104)&gt;1,FLOOR(_xlfn.NUMBERVALUE(RIGHT(LEFT($E104,FIND(" meses",$E104)-1),FIND(" meses",$E104)-1-(FIND(" - ",$E104)+2))),1)*(365/12)),IFERROR(IF(FIND("mês",$E104)&gt;1,FLOOR(_xlfn.NUMBERVALUE(RIGHT(LEFT($E104,FIND(" mês",$E104)-1),FIND(" mês",$E104)-1-(FIND(" - ",$E104)+2))),1)*(365/12)),IFERROR(IF(FIND("Diária", $E104)&gt;0, 0),
IFERROR(OFFSET('RF &amp; RV Guide'!$E$8,2+MATCH($E104, OFFSET('RF &amp; RV Guide'!$E$8,3,,COUNTA('RF &amp; RV Guide'!$E:$E)-COUNTA('RF &amp; RV Guide'!$E$1:$E$8)), 0),-1+MATCH(G$7, OFFSET('RF &amp; RV Guide'!$E$8,,,,COUNTA('RF &amp; RV Guide'!$8:$8)-COUNTA('RF &amp; RV Guide'!$A$8:$E$8)),0)),"-"))))))))</f>
        <v/>
      </c>
      <c r="H104" s="558" t="str">
        <f ca="1">IF($E104="", "", IFERROR(INDEX(OFFSET('Fund Guide'!$B$4,1,MATCH(H$7,OFFSET('Fund Guide'!$B$4,,,,COUNTA('Fund Guide'!95:95)),0)-1,COUNTA('Fund Guide'!$B:$B)-COUNTA('Fund Guide'!$B$1:$B$4)),MATCH($E104,OFFSET('Fund Guide'!$B$4,1,,COUNTA('Fund Guide'!$B:$B)-COUNTA('Fund Guide'!$B$1:$B$4)),0)),"BRL"))</f>
        <v/>
      </c>
      <c r="I104" s="559" t="str">
        <f ca="1">IF($E104="", "", IFERROR(INDEX(OFFSET('Fund Guide'!$B$4,1,MATCH(IF($J$3="MFO", "Repasse Taxa Adm. Gestor", "Repasse Taxa Adm. AAI"),OFFSET('Fund Guide'!$B$4,,,,COUNTA('Fund Guide'!$4:$4)),0)-1,COUNTA('Fund Guide'!$B:$B)-COUNTA('Fund Guide'!$B$1:$B$4)),MATCH($E104,OFFSET('Fund Guide'!$B$4,1,,COUNTA('Fund Guide'!$B:$B)-COUNTA('Fund Guide'!$B$1:$B$4)),0)),
IFERROR(OFFSET('RF &amp; RV Guide'!$E$8,2+MATCH($E104, OFFSET('RF &amp; RV Guide'!$E$8,3,,COUNTA('RF &amp; RV Guide'!$E:$E)-COUNTA('RF &amp; RV Guide'!$E$1:$E$8)), 0),-1+MATCH(I$7, OFFSET('RF &amp; RV Guide'!$E$8,,,,COUNTA('RF &amp; RV Guide'!$8:$8)-COUNTA('RF &amp; RV Guide'!$A$8:$E$8)),0)),IFERROR(IF(FIND("tulo",$E104), 0.25%), "-"))))</f>
        <v/>
      </c>
      <c r="J104" s="560" t="str">
        <f ca="1">IF($E104="", "", IFERROR(INDEX(OFFSET('Fund Guide'!$B$4,1,MATCH(J$7,OFFSET('Fund Guide'!$B$4,,,,COUNTA('Fund Guide'!$4:$4)),0)-1,COUNTA('Fund Guide'!$B:$B)-COUNTA('Fund Guide'!$B$1:$B$4)),MATCH($E104,OFFSET('Fund Guide'!$B$4,1,,COUNTA('Fund Guide'!$B:$B)-COUNTA('Fund Guide'!$B$1:$B$4)),0)),
IFERROR(OFFSET('RF &amp; RV Guide'!$E$8,2+MATCH($E104, OFFSET('RF &amp; RV Guide'!$E$8,3,,COUNTA('RF &amp; RV Guide'!$E:$E)-COUNTA('RF &amp; RV Guide'!$E$1:$E$8)), 0),-1+MATCH(J$7, OFFSET('RF &amp; RV Guide'!$E$8,,,,COUNTA('RF &amp; RV Guide'!$8:$8)-COUNTA('RF &amp; RV Guide'!$A$8:$E$8)),0)), "-")))</f>
        <v/>
      </c>
      <c r="K104" s="560" t="str">
        <f ca="1">IF($E104="", "", IFERROR(INDEX(OFFSET('Fund Guide'!$B$4,1,MATCH(K$7,OFFSET('Fund Guide'!$B$4,,,,COUNTA('Fund Guide'!$4:$4)),0)-1,COUNTA('Fund Guide'!$B:$B)-COUNTA('Fund Guide'!$B$1:$B$4)),MATCH($E104,OFFSET('Fund Guide'!$B$4,1,,COUNTA('Fund Guide'!$B:$B)-COUNTA('Fund Guide'!$B$1:$B$4)),0)),
IFERROR(OFFSET('RF &amp; RV Guide'!$E$8,2+MATCH($E104, OFFSET('RF &amp; RV Guide'!$E$8,3,,COUNTA('RF &amp; RV Guide'!$E:$E)-COUNTA('RF &amp; RV Guide'!$E$1:$E$8)), 0),-1+MATCH("Captação", OFFSET('RF &amp; RV Guide'!$E$8,,,,COUNTA('RF &amp; RV Guide'!$8:$8)-COUNTA('RF &amp; RV Guide'!$A$8:$E$8)),0)), "-")))</f>
        <v/>
      </c>
      <c r="M104" s="562" t="str">
        <f>IFERROR(IF(N104=0, "", N104*$M$3),0)</f>
        <v/>
      </c>
      <c r="N104" s="262"/>
      <c r="O104" s="582" t="str">
        <f>IFERROR(IF(N104=0, "", N104/N$103),0)</f>
        <v/>
      </c>
      <c r="Q104" s="564" t="str">
        <f ca="1">IF($E104="", "", IFERROR(INDEX(OFFSET('Fund Guide'!$B$4,1,MATCH(Q$7,OFFSET('Fund Guide'!$B$4,,,,COUNTA('Fund Guide'!72:72)),0)-1,COUNTA('Fund Guide'!$B:$B)-COUNTA('Fund Guide'!$B$1:$B$4)),MATCH($E104,OFFSET('Fund Guide'!$B$4,1,,COUNTA('Fund Guide'!$B:$B)-COUNTA('Fund Guide'!$B$1:$B$4)),0)),"-"))</f>
        <v/>
      </c>
      <c r="R104" s="565" t="str">
        <f ca="1">IF($E104="", "", IFERROR(INDEX(OFFSET('Fund Guide'!$B$4,1,MATCH(R$7,OFFSET('Fund Guide'!$B$4,,,,COUNTA('Fund Guide'!72:72)),0)-1,COUNTA('Fund Guide'!$B:$B)-COUNTA('Fund Guide'!$B$1:$B$4)),MATCH($E104,OFFSET('Fund Guide'!$B$4,1,,COUNTA('Fund Guide'!$B:$B)-COUNTA('Fund Guide'!$B$1:$B$4)),0)),"-"))</f>
        <v/>
      </c>
      <c r="S104" s="564" t="str">
        <f ca="1">IF($E104="", "", IFERROR(INDEX(OFFSET('Fund Guide'!$B$4,1,MATCH(S$7,OFFSET('Fund Guide'!$B$4,,,,COUNTA('Fund Guide'!72:72)),0)-1,COUNTA('Fund Guide'!$B:$B)-COUNTA('Fund Guide'!$B$1:$B$4)),MATCH($E104,OFFSET('Fund Guide'!$B$4,1,,COUNTA('Fund Guide'!$B:$B)-COUNTA('Fund Guide'!$B$1:$B$4)),0)),"-"))</f>
        <v/>
      </c>
      <c r="T104" s="565" t="str">
        <f ca="1">IF($E104="", "", IFERROR(INDEX(OFFSET('Fund Guide'!$B$4,1,MATCH(T$7,OFFSET('Fund Guide'!$B$4,,,,COUNTA('Fund Guide'!72:72)),0)-1,COUNTA('Fund Guide'!$B:$B)-COUNTA('Fund Guide'!$B$1:$B$4)),MATCH($E104,OFFSET('Fund Guide'!$B$4,1,,COUNTA('Fund Guide'!$B:$B)-COUNTA('Fund Guide'!$B$1:$B$4)),0)),"-"))</f>
        <v/>
      </c>
      <c r="U104" s="564" t="str">
        <f ca="1">IF($E104="", "", IFERROR(INDEX(OFFSET('Fund Guide'!$B$4,1,MATCH(U$7,OFFSET('Fund Guide'!$B$4,,,,COUNTA('Fund Guide'!72:72)),0)-1,COUNTA('Fund Guide'!$B:$B)-COUNTA('Fund Guide'!$B$1:$B$4)),MATCH($E104,OFFSET('Fund Guide'!$B$4,1,,COUNTA('Fund Guide'!$B:$B)-COUNTA('Fund Guide'!$B$1:$B$4)),0)),"-"))</f>
        <v/>
      </c>
      <c r="V104" s="565" t="str">
        <f ca="1">IF($E104="", "", IFERROR(INDEX(OFFSET('Fund Guide'!$B$4,1,MATCH(V$7,OFFSET('Fund Guide'!$B$4,,,,COUNTA('Fund Guide'!72:72)),0)-1,COUNTA('Fund Guide'!$B:$B)-COUNTA('Fund Guide'!$B$1:$B$4)),MATCH($E104,OFFSET('Fund Guide'!$B$4,1,,COUNTA('Fund Guide'!$B:$B)-COUNTA('Fund Guide'!$B$1:$B$4)),0)),"-"))</f>
        <v/>
      </c>
      <c r="W104" s="564" t="str">
        <f ca="1">IF($E104="", "", IFERROR(INDEX(OFFSET('Fund Guide'!$B$4,1,MATCH(W$7,OFFSET('Fund Guide'!$B$4,,,,COUNTA('Fund Guide'!72:72)),0)-1,COUNTA('Fund Guide'!$B:$B)-COUNTA('Fund Guide'!$B$1:$B$4)),MATCH($E104,OFFSET('Fund Guide'!$B$4,1,,COUNTA('Fund Guide'!$B:$B)-COUNTA('Fund Guide'!$B$1:$B$4)),0)),"-"))</f>
        <v/>
      </c>
      <c r="X104" s="565" t="str">
        <f ca="1">IF($E104="", "", IFERROR(INDEX(OFFSET('Fund Guide'!$B$4,1,MATCH(X$7,OFFSET('Fund Guide'!$B$4,,,,COUNTA('Fund Guide'!72:72)),0)-1,COUNTA('Fund Guide'!$B:$B)-COUNTA('Fund Guide'!$B$1:$B$4)),MATCH($E104,OFFSET('Fund Guide'!$B$4,1,,COUNTA('Fund Guide'!$B:$B)-COUNTA('Fund Guide'!$B$1:$B$4)),0)),"-"))</f>
        <v/>
      </c>
      <c r="Y104" s="566" t="str">
        <f ca="1">IF($E104="", "", IFERROR(INDEX(OFFSET('Fund Guide'!$B$4,1,MATCH(Y$7,OFFSET('Fund Guide'!$B$4,,,,COUNTA('Fund Guide'!72:72)),0)-1,COUNTA('Fund Guide'!$B:$B)-COUNTA('Fund Guide'!$B$1:$B$4)),MATCH($E104,OFFSET('Fund Guide'!$B$4,1,,COUNTA('Fund Guide'!$B:$B)-COUNTA('Fund Guide'!$B$1:$B$4)),0)),"-"))</f>
        <v/>
      </c>
      <c r="Z104" s="567" t="str">
        <f ca="1">IF($E104="", "", IFERROR(INDEX(OFFSET('Fund Guide'!$B$4,1,MATCH(Z$7,OFFSET('Fund Guide'!$B$4,,,,COUNTA('Fund Guide'!72:72)),0)-1,COUNTA('Fund Guide'!$B:$B)-COUNTA('Fund Guide'!$B$1:$B$4)),MATCH($E104,OFFSET('Fund Guide'!$B$4,1,,COUNTA('Fund Guide'!$B:$B)-COUNTA('Fund Guide'!$B$1:$B$4)),0)),"-"))</f>
        <v/>
      </c>
      <c r="AB104" s="263"/>
      <c r="AC104" s="263"/>
      <c r="AD104" s="262"/>
    </row>
    <row r="105" spans="2:30" s="529" customFormat="1" ht="4.5" customHeight="1">
      <c r="B105" s="527"/>
      <c r="C105" s="527"/>
      <c r="D105" s="527"/>
      <c r="E105" s="538"/>
      <c r="F105" s="569"/>
      <c r="G105" s="539"/>
      <c r="H105" s="539"/>
      <c r="I105" s="540"/>
      <c r="J105" s="540"/>
      <c r="K105" s="540"/>
      <c r="M105" s="549"/>
      <c r="Q105" s="540"/>
      <c r="S105" s="540"/>
      <c r="U105" s="540"/>
      <c r="W105" s="540"/>
      <c r="Y105" s="540"/>
      <c r="AB105" s="540"/>
    </row>
    <row r="106" spans="2:30" s="545" customFormat="1" ht="14.25" customHeight="1">
      <c r="B106" s="541"/>
      <c r="C106" s="541"/>
      <c r="D106" s="541" t="s">
        <v>19</v>
      </c>
      <c r="E106" s="577" t="s">
        <v>907</v>
      </c>
      <c r="F106" s="578"/>
      <c r="G106" s="578"/>
      <c r="H106" s="578"/>
      <c r="I106" s="579"/>
      <c r="J106" s="579"/>
      <c r="K106" s="579"/>
      <c r="M106" s="580">
        <f>IFERROR(IF(N106=0, 0, N106*$M$3),0)</f>
        <v>0</v>
      </c>
      <c r="N106" s="717">
        <v>0</v>
      </c>
      <c r="O106" s="581">
        <f>IF(N106=0, 0, SUM(O107:O108)*N106)</f>
        <v>0</v>
      </c>
      <c r="Q106" s="579"/>
      <c r="R106" s="581"/>
      <c r="S106" s="579"/>
      <c r="T106" s="581"/>
      <c r="U106" s="579"/>
      <c r="V106" s="581"/>
      <c r="W106" s="579"/>
      <c r="X106" s="581"/>
      <c r="Y106" s="579"/>
      <c r="Z106" s="581"/>
      <c r="AB106" s="579"/>
      <c r="AC106" s="581"/>
      <c r="AD106" s="581"/>
    </row>
    <row r="107" spans="2:30" s="561" customFormat="1" ht="14.25" customHeight="1">
      <c r="B107" s="555"/>
      <c r="C107" s="555"/>
      <c r="D107" s="555"/>
      <c r="E107" s="421"/>
      <c r="F107" s="556" t="str">
        <f ca="1">IF($E107="", "", IFERROR(INDEX(OFFSET('Fund Guide'!$B$4,1,MATCH(F$7,OFFSET('Fund Guide'!$B$4,,,,COUNTA('Fund Guide'!75:75)),0)-1,COUNTA('Fund Guide'!$B:$B)-COUNTA('Fund Guide'!$B$1:$B$4)),MATCH($E107,OFFSET('Fund Guide'!$B$4,1,,COUNTA('Fund Guide'!$B:$B)-COUNTA('Fund Guide'!$B$1:$B$4)),0)),"-"))</f>
        <v/>
      </c>
      <c r="G107" s="557" t="str">
        <f ca="1">IF($E107="", "", IFERROR(INDEX(OFFSET('Fund Guide'!$B$4,1,MATCH(G$7,OFFSET('Fund Guide'!$B$4,,,,COUNTA('Fund Guide'!$4:$4)),0)-1,COUNTA('Fund Guide'!$B:$B)-COUNTA('Fund Guide'!$B$1:$B$4)),MATCH($E107,OFFSET('Fund Guide'!$B$4,1,,COUNTA('Fund Guide'!$B:$B)-COUNTA('Fund Guide'!$B$1:$B$4)),0)),
IF(OR(LEFT($E107,3)="NTN",LEFT($E107,3)="LFT"),DATE(_xlfn.NUMBERVALUE(RIGHT(LEFT($E107, FIND(" (", $E107)-1), 4)),8,15)-TODAY(),IFERROR(IF(FIND("ano",$E107)&gt;1,FLOOR(_xlfn.NUMBERVALUE(RIGHT(LEFT($E107,FIND(" ano",$E107)-1),FIND(" ano",$E107)-1-(FIND(" - ",$E107)+2)))*365,1)),IFERROR(IF(FIND("meses",$E107)&gt;1,FLOOR(_xlfn.NUMBERVALUE(RIGHT(LEFT($E107,FIND(" meses",$E107)-1),FIND(" meses",$E107)-1-(FIND(" - ",$E107)+2))),1)*(365/12)),IFERROR(IF(FIND("mês",$E107)&gt;1,FLOOR(_xlfn.NUMBERVALUE(RIGHT(LEFT($E107,FIND(" mês",$E107)-1),FIND(" mês",$E107)-1-(FIND(" - ",$E107)+2))),1)*(365/12)),IFERROR(IF(FIND("Diária", $E107)&gt;0, 0),
IFERROR(OFFSET('RF &amp; RV Guide'!$E$8,2+MATCH($E107, OFFSET('RF &amp; RV Guide'!$E$8,3,,COUNTA('RF &amp; RV Guide'!$E:$E)-COUNTA('RF &amp; RV Guide'!$E$1:$E$8)), 0),-1+MATCH(G$7, OFFSET('RF &amp; RV Guide'!$E$8,,,,COUNTA('RF &amp; RV Guide'!$8:$8)-COUNTA('RF &amp; RV Guide'!$A$8:$E$8)),0)),"-"))))))))</f>
        <v/>
      </c>
      <c r="H107" s="558" t="str">
        <f ca="1">IF($E107="", "", IFERROR(INDEX(OFFSET('Fund Guide'!$B$4,1,MATCH(H$7,OFFSET('Fund Guide'!$B$4,,,,COUNTA('Fund Guide'!98:98)),0)-1,COUNTA('Fund Guide'!$B:$B)-COUNTA('Fund Guide'!$B$1:$B$4)),MATCH($E107,OFFSET('Fund Guide'!$B$4,1,,COUNTA('Fund Guide'!$B:$B)-COUNTA('Fund Guide'!$B$1:$B$4)),0)),"BRL"))</f>
        <v/>
      </c>
      <c r="I107" s="559" t="str">
        <f ca="1">IF($E107="", "", IFERROR(INDEX(OFFSET('Fund Guide'!$B$4,1,MATCH(IF($J$3="MFO", "Repasse Taxa Adm. Gestor", "Repasse Taxa Adm. AAI"),OFFSET('Fund Guide'!$B$4,,,,COUNTA('Fund Guide'!$4:$4)),0)-1,COUNTA('Fund Guide'!$B:$B)-COUNTA('Fund Guide'!$B$1:$B$4)),MATCH($E107,OFFSET('Fund Guide'!$B$4,1,,COUNTA('Fund Guide'!$B:$B)-COUNTA('Fund Guide'!$B$1:$B$4)),0)),
IFERROR(OFFSET('RF &amp; RV Guide'!$E$8,2+MATCH($E107, OFFSET('RF &amp; RV Guide'!$E$8,3,,COUNTA('RF &amp; RV Guide'!$E:$E)-COUNTA('RF &amp; RV Guide'!$E$1:$E$8)), 0),-1+MATCH(I$7, OFFSET('RF &amp; RV Guide'!$E$8,,,,COUNTA('RF &amp; RV Guide'!$8:$8)-COUNTA('RF &amp; RV Guide'!$A$8:$E$8)),0)),IFERROR(IF(FIND("tulo",$E107), 0.25%), "-"))))</f>
        <v/>
      </c>
      <c r="J107" s="560" t="str">
        <f ca="1">IF($E107="", "", IFERROR(INDEX(OFFSET('Fund Guide'!$B$4,1,MATCH(J$7,OFFSET('Fund Guide'!$B$4,,,,COUNTA('Fund Guide'!$4:$4)),0)-1,COUNTA('Fund Guide'!$B:$B)-COUNTA('Fund Guide'!$B$1:$B$4)),MATCH($E107,OFFSET('Fund Guide'!$B$4,1,,COUNTA('Fund Guide'!$B:$B)-COUNTA('Fund Guide'!$B$1:$B$4)),0)),
IFERROR(OFFSET('RF &amp; RV Guide'!$E$8,2+MATCH($E107, OFFSET('RF &amp; RV Guide'!$E$8,3,,COUNTA('RF &amp; RV Guide'!$E:$E)-COUNTA('RF &amp; RV Guide'!$E$1:$E$8)), 0),-1+MATCH(J$7, OFFSET('RF &amp; RV Guide'!$E$8,,,,COUNTA('RF &amp; RV Guide'!$8:$8)-COUNTA('RF &amp; RV Guide'!$A$8:$E$8)),0)), "-")))</f>
        <v/>
      </c>
      <c r="K107" s="560" t="str">
        <f ca="1">IF($E107="", "", IFERROR(INDEX(OFFSET('Fund Guide'!$B$4,1,MATCH(K$7,OFFSET('Fund Guide'!$B$4,,,,COUNTA('Fund Guide'!$4:$4)),0)-1,COUNTA('Fund Guide'!$B:$B)-COUNTA('Fund Guide'!$B$1:$B$4)),MATCH($E107,OFFSET('Fund Guide'!$B$4,1,,COUNTA('Fund Guide'!$B:$B)-COUNTA('Fund Guide'!$B$1:$B$4)),0)),
IFERROR(OFFSET('RF &amp; RV Guide'!$E$8,2+MATCH($E107, OFFSET('RF &amp; RV Guide'!$E$8,3,,COUNTA('RF &amp; RV Guide'!$E:$E)-COUNTA('RF &amp; RV Guide'!$E$1:$E$8)), 0),-1+MATCH("Captação", OFFSET('RF &amp; RV Guide'!$E$8,,,,COUNTA('RF &amp; RV Guide'!$8:$8)-COUNTA('RF &amp; RV Guide'!$A$8:$E$8)),0)), "-")))</f>
        <v/>
      </c>
      <c r="M107" s="562" t="str">
        <f>IFERROR(IF(N107=0, "", N107*$M$3),0)</f>
        <v/>
      </c>
      <c r="N107" s="262"/>
      <c r="O107" s="582" t="str">
        <f>IFERROR(IF(N107=0, "", N107/N$106),0)</f>
        <v/>
      </c>
      <c r="Q107" s="564" t="str">
        <f ca="1">IF($E107="", "", IFERROR(INDEX(OFFSET('Fund Guide'!$B$4,1,MATCH(Q$7,OFFSET('Fund Guide'!$B$4,,,,COUNTA('Fund Guide'!75:75)),0)-1,COUNTA('Fund Guide'!$B:$B)-COUNTA('Fund Guide'!$B$1:$B$4)),MATCH($E107,OFFSET('Fund Guide'!$B$4,1,,COUNTA('Fund Guide'!$B:$B)-COUNTA('Fund Guide'!$B$1:$B$4)),0)),"-"))</f>
        <v/>
      </c>
      <c r="R107" s="565" t="str">
        <f ca="1">IF($E107="", "", IFERROR(INDEX(OFFSET('Fund Guide'!$B$4,1,MATCH(R$7,OFFSET('Fund Guide'!$B$4,,,,COUNTA('Fund Guide'!75:75)),0)-1,COUNTA('Fund Guide'!$B:$B)-COUNTA('Fund Guide'!$B$1:$B$4)),MATCH($E107,OFFSET('Fund Guide'!$B$4,1,,COUNTA('Fund Guide'!$B:$B)-COUNTA('Fund Guide'!$B$1:$B$4)),0)),"-"))</f>
        <v/>
      </c>
      <c r="S107" s="564" t="str">
        <f ca="1">IF($E107="", "", IFERROR(INDEX(OFFSET('Fund Guide'!$B$4,1,MATCH(S$7,OFFSET('Fund Guide'!$B$4,,,,COUNTA('Fund Guide'!75:75)),0)-1,COUNTA('Fund Guide'!$B:$B)-COUNTA('Fund Guide'!$B$1:$B$4)),MATCH($E107,OFFSET('Fund Guide'!$B$4,1,,COUNTA('Fund Guide'!$B:$B)-COUNTA('Fund Guide'!$B$1:$B$4)),0)),"-"))</f>
        <v/>
      </c>
      <c r="T107" s="565" t="str">
        <f ca="1">IF($E107="", "", IFERROR(INDEX(OFFSET('Fund Guide'!$B$4,1,MATCH(T$7,OFFSET('Fund Guide'!$B$4,,,,COUNTA('Fund Guide'!75:75)),0)-1,COUNTA('Fund Guide'!$B:$B)-COUNTA('Fund Guide'!$B$1:$B$4)),MATCH($E107,OFFSET('Fund Guide'!$B$4,1,,COUNTA('Fund Guide'!$B:$B)-COUNTA('Fund Guide'!$B$1:$B$4)),0)),"-"))</f>
        <v/>
      </c>
      <c r="U107" s="564" t="str">
        <f ca="1">IF($E107="", "", IFERROR(INDEX(OFFSET('Fund Guide'!$B$4,1,MATCH(U$7,OFFSET('Fund Guide'!$B$4,,,,COUNTA('Fund Guide'!75:75)),0)-1,COUNTA('Fund Guide'!$B:$B)-COUNTA('Fund Guide'!$B$1:$B$4)),MATCH($E107,OFFSET('Fund Guide'!$B$4,1,,COUNTA('Fund Guide'!$B:$B)-COUNTA('Fund Guide'!$B$1:$B$4)),0)),"-"))</f>
        <v/>
      </c>
      <c r="V107" s="565" t="str">
        <f ca="1">IF($E107="", "", IFERROR(INDEX(OFFSET('Fund Guide'!$B$4,1,MATCH(V$7,OFFSET('Fund Guide'!$B$4,,,,COUNTA('Fund Guide'!75:75)),0)-1,COUNTA('Fund Guide'!$B:$B)-COUNTA('Fund Guide'!$B$1:$B$4)),MATCH($E107,OFFSET('Fund Guide'!$B$4,1,,COUNTA('Fund Guide'!$B:$B)-COUNTA('Fund Guide'!$B$1:$B$4)),0)),"-"))</f>
        <v/>
      </c>
      <c r="W107" s="564" t="str">
        <f ca="1">IF($E107="", "", IFERROR(INDEX(OFFSET('Fund Guide'!$B$4,1,MATCH(W$7,OFFSET('Fund Guide'!$B$4,,,,COUNTA('Fund Guide'!75:75)),0)-1,COUNTA('Fund Guide'!$B:$B)-COUNTA('Fund Guide'!$B$1:$B$4)),MATCH($E107,OFFSET('Fund Guide'!$B$4,1,,COUNTA('Fund Guide'!$B:$B)-COUNTA('Fund Guide'!$B$1:$B$4)),0)),"-"))</f>
        <v/>
      </c>
      <c r="X107" s="565" t="str">
        <f ca="1">IF($E107="", "", IFERROR(INDEX(OFFSET('Fund Guide'!$B$4,1,MATCH(X$7,OFFSET('Fund Guide'!$B$4,,,,COUNTA('Fund Guide'!75:75)),0)-1,COUNTA('Fund Guide'!$B:$B)-COUNTA('Fund Guide'!$B$1:$B$4)),MATCH($E107,OFFSET('Fund Guide'!$B$4,1,,COUNTA('Fund Guide'!$B:$B)-COUNTA('Fund Guide'!$B$1:$B$4)),0)),"-"))</f>
        <v/>
      </c>
      <c r="Y107" s="566" t="str">
        <f ca="1">IF($E107="", "", IFERROR(INDEX(OFFSET('Fund Guide'!$B$4,1,MATCH(Y$7,OFFSET('Fund Guide'!$B$4,,,,COUNTA('Fund Guide'!75:75)),0)-1,COUNTA('Fund Guide'!$B:$B)-COUNTA('Fund Guide'!$B$1:$B$4)),MATCH($E107,OFFSET('Fund Guide'!$B$4,1,,COUNTA('Fund Guide'!$B:$B)-COUNTA('Fund Guide'!$B$1:$B$4)),0)),"-"))</f>
        <v/>
      </c>
      <c r="Z107" s="567" t="str">
        <f ca="1">IF($E107="", "", IFERROR(INDEX(OFFSET('Fund Guide'!$B$4,1,MATCH(Z$7,OFFSET('Fund Guide'!$B$4,,,,COUNTA('Fund Guide'!75:75)),0)-1,COUNTA('Fund Guide'!$B:$B)-COUNTA('Fund Guide'!$B$1:$B$4)),MATCH($E107,OFFSET('Fund Guide'!$B$4,1,,COUNTA('Fund Guide'!$B:$B)-COUNTA('Fund Guide'!$B$1:$B$4)),0)),"-"))</f>
        <v/>
      </c>
      <c r="AB107" s="263"/>
      <c r="AC107" s="263"/>
      <c r="AD107" s="262"/>
    </row>
    <row r="108" spans="2:30" s="529" customFormat="1" ht="4.5" customHeight="1">
      <c r="B108" s="527"/>
      <c r="C108" s="527"/>
      <c r="D108" s="527"/>
      <c r="E108" s="538"/>
      <c r="F108" s="569"/>
      <c r="G108" s="539"/>
      <c r="H108" s="539"/>
      <c r="I108" s="540"/>
      <c r="J108" s="540"/>
      <c r="K108" s="540"/>
      <c r="M108" s="549"/>
      <c r="Q108" s="540"/>
      <c r="S108" s="540"/>
      <c r="U108" s="540"/>
      <c r="W108" s="540"/>
      <c r="Y108" s="540"/>
      <c r="AB108" s="540"/>
    </row>
    <row r="109" spans="2:30" s="545" customFormat="1" ht="14.25" customHeight="1">
      <c r="B109" s="541"/>
      <c r="C109" s="541"/>
      <c r="D109" s="541" t="s">
        <v>19</v>
      </c>
      <c r="E109" s="577" t="s">
        <v>994</v>
      </c>
      <c r="F109" s="578"/>
      <c r="G109" s="578"/>
      <c r="H109" s="578"/>
      <c r="I109" s="579"/>
      <c r="J109" s="579"/>
      <c r="K109" s="579"/>
      <c r="M109" s="580">
        <f>IFERROR(IF(N109=0, 0, N109*$M$3),0)</f>
        <v>0</v>
      </c>
      <c r="N109" s="717">
        <v>0</v>
      </c>
      <c r="O109" s="581">
        <f>IF(N109=0, 0, SUM(O110:O111)*N109)</f>
        <v>0</v>
      </c>
      <c r="Q109" s="579"/>
      <c r="R109" s="581"/>
      <c r="S109" s="579"/>
      <c r="T109" s="581"/>
      <c r="U109" s="579"/>
      <c r="V109" s="581"/>
      <c r="W109" s="579"/>
      <c r="X109" s="581"/>
      <c r="Y109" s="579"/>
      <c r="Z109" s="581"/>
      <c r="AB109" s="579"/>
      <c r="AC109" s="581"/>
      <c r="AD109" s="581"/>
    </row>
    <row r="110" spans="2:30" s="561" customFormat="1" ht="14.25" customHeight="1">
      <c r="B110" s="555"/>
      <c r="C110" s="555"/>
      <c r="D110" s="555"/>
      <c r="E110" s="421"/>
      <c r="F110" s="556" t="str">
        <f ca="1">IF($E110="", "", IFERROR(INDEX(OFFSET('Fund Guide'!$B$4,1,MATCH(F$7,OFFSET('Fund Guide'!$B$4,,,,COUNTA('Fund Guide'!78:78)),0)-1,COUNTA('Fund Guide'!$B:$B)-COUNTA('Fund Guide'!$B$1:$B$4)),MATCH($E110,OFFSET('Fund Guide'!$B$4,1,,COUNTA('Fund Guide'!$B:$B)-COUNTA('Fund Guide'!$B$1:$B$4)),0)),"-"))</f>
        <v/>
      </c>
      <c r="G110" s="557" t="str">
        <f ca="1">IF($E110="", "", IFERROR(INDEX(OFFSET('Fund Guide'!$B$4,1,MATCH(G$7,OFFSET('Fund Guide'!$B$4,,,,COUNTA('Fund Guide'!$4:$4)),0)-1,COUNTA('Fund Guide'!$B:$B)-COUNTA('Fund Guide'!$B$1:$B$4)),MATCH($E110,OFFSET('Fund Guide'!$B$4,1,,COUNTA('Fund Guide'!$B:$B)-COUNTA('Fund Guide'!$B$1:$B$4)),0)),
IF(OR(LEFT($E110,3)="NTN",LEFT($E110,3)="LFT"),DATE(_xlfn.NUMBERVALUE(RIGHT(LEFT($E110, FIND(" (", $E110)-1), 4)),8,15)-TODAY(),IFERROR(IF(FIND("ano",$E110)&gt;1,FLOOR(_xlfn.NUMBERVALUE(RIGHT(LEFT($E110,FIND(" ano",$E110)-1),FIND(" ano",$E110)-1-(FIND(" - ",$E110)+2)))*365,1)),IFERROR(IF(FIND("meses",$E110)&gt;1,FLOOR(_xlfn.NUMBERVALUE(RIGHT(LEFT($E110,FIND(" meses",$E110)-1),FIND(" meses",$E110)-1-(FIND(" - ",$E110)+2))),1)*(365/12)),IFERROR(IF(FIND("mês",$E110)&gt;1,FLOOR(_xlfn.NUMBERVALUE(RIGHT(LEFT($E110,FIND(" mês",$E110)-1),FIND(" mês",$E110)-1-(FIND(" - ",$E110)+2))),1)*(365/12)),IFERROR(IF(FIND("Diária", $E110)&gt;0, 0),
IFERROR(OFFSET('RF &amp; RV Guide'!$E$8,2+MATCH($E110, OFFSET('RF &amp; RV Guide'!$E$8,3,,COUNTA('RF &amp; RV Guide'!$E:$E)-COUNTA('RF &amp; RV Guide'!$E$1:$E$8)), 0),-1+MATCH(G$7, OFFSET('RF &amp; RV Guide'!$E$8,,,,COUNTA('RF &amp; RV Guide'!$8:$8)-COUNTA('RF &amp; RV Guide'!$A$8:$E$8)),0)),"-"))))))))</f>
        <v/>
      </c>
      <c r="H110" s="558" t="str">
        <f ca="1">IF($E110="", "", IFERROR(INDEX(OFFSET('Fund Guide'!$B$4,1,MATCH(H$7,OFFSET('Fund Guide'!$B$4,,,,COUNTA('Fund Guide'!101:101)),0)-1,COUNTA('Fund Guide'!$B:$B)-COUNTA('Fund Guide'!$B$1:$B$4)),MATCH($E110,OFFSET('Fund Guide'!$B$4,1,,COUNTA('Fund Guide'!$B:$B)-COUNTA('Fund Guide'!$B$1:$B$4)),0)),"BRL"))</f>
        <v/>
      </c>
      <c r="I110" s="559" t="str">
        <f ca="1">IF($E110="", "", IFERROR(INDEX(OFFSET('Fund Guide'!$B$4,1,MATCH(IF($J$3="MFO", "Repasse Taxa Adm. Gestor", "Repasse Taxa Adm. AAI"),OFFSET('Fund Guide'!$B$4,,,,COUNTA('Fund Guide'!$4:$4)),0)-1,COUNTA('Fund Guide'!$B:$B)-COUNTA('Fund Guide'!$B$1:$B$4)),MATCH($E110,OFFSET('Fund Guide'!$B$4,1,,COUNTA('Fund Guide'!$B:$B)-COUNTA('Fund Guide'!$B$1:$B$4)),0)),
IFERROR(OFFSET('RF &amp; RV Guide'!$E$8,2+MATCH($E110, OFFSET('RF &amp; RV Guide'!$E$8,3,,COUNTA('RF &amp; RV Guide'!$E:$E)-COUNTA('RF &amp; RV Guide'!$E$1:$E$8)), 0),-1+MATCH(I$7, OFFSET('RF &amp; RV Guide'!$E$8,,,,COUNTA('RF &amp; RV Guide'!$8:$8)-COUNTA('RF &amp; RV Guide'!$A$8:$E$8)),0)),IFERROR(IF(FIND("tulo",$E110), 0.25%), "-"))))</f>
        <v/>
      </c>
      <c r="J110" s="560" t="str">
        <f ca="1">IF($E110="", "", IFERROR(INDEX(OFFSET('Fund Guide'!$B$4,1,MATCH(J$7,OFFSET('Fund Guide'!$B$4,,,,COUNTA('Fund Guide'!$4:$4)),0)-1,COUNTA('Fund Guide'!$B:$B)-COUNTA('Fund Guide'!$B$1:$B$4)),MATCH($E110,OFFSET('Fund Guide'!$B$4,1,,COUNTA('Fund Guide'!$B:$B)-COUNTA('Fund Guide'!$B$1:$B$4)),0)),
IFERROR(OFFSET('RF &amp; RV Guide'!$E$8,2+MATCH($E110, OFFSET('RF &amp; RV Guide'!$E$8,3,,COUNTA('RF &amp; RV Guide'!$E:$E)-COUNTA('RF &amp; RV Guide'!$E$1:$E$8)), 0),-1+MATCH(J$7, OFFSET('RF &amp; RV Guide'!$E$8,,,,COUNTA('RF &amp; RV Guide'!$8:$8)-COUNTA('RF &amp; RV Guide'!$A$8:$E$8)),0)), "-")))</f>
        <v/>
      </c>
      <c r="K110" s="560" t="str">
        <f ca="1">IF($E110="", "", IFERROR(INDEX(OFFSET('Fund Guide'!$B$4,1,MATCH(K$7,OFFSET('Fund Guide'!$B$4,,,,COUNTA('Fund Guide'!$4:$4)),0)-1,COUNTA('Fund Guide'!$B:$B)-COUNTA('Fund Guide'!$B$1:$B$4)),MATCH($E110,OFFSET('Fund Guide'!$B$4,1,,COUNTA('Fund Guide'!$B:$B)-COUNTA('Fund Guide'!$B$1:$B$4)),0)),
IFERROR(OFFSET('RF &amp; RV Guide'!$E$8,2+MATCH($E110, OFFSET('RF &amp; RV Guide'!$E$8,3,,COUNTA('RF &amp; RV Guide'!$E:$E)-COUNTA('RF &amp; RV Guide'!$E$1:$E$8)), 0),-1+MATCH("Captação", OFFSET('RF &amp; RV Guide'!$E$8,,,,COUNTA('RF &amp; RV Guide'!$8:$8)-COUNTA('RF &amp; RV Guide'!$A$8:$E$8)),0)), "-")))</f>
        <v/>
      </c>
      <c r="M110" s="562" t="str">
        <f>IFERROR(IF(N110=0, "", N110*$M$3),0)</f>
        <v/>
      </c>
      <c r="N110" s="262"/>
      <c r="O110" s="582" t="str">
        <f>IFERROR(IF(N110=0, "", N110/N$106),0)</f>
        <v/>
      </c>
      <c r="Q110" s="564" t="str">
        <f ca="1">IF($E110="", "", IFERROR(INDEX(OFFSET('Fund Guide'!$B$4,1,MATCH(Q$7,OFFSET('Fund Guide'!$B$4,,,,COUNTA('Fund Guide'!78:78)),0)-1,COUNTA('Fund Guide'!$B:$B)-COUNTA('Fund Guide'!$B$1:$B$4)),MATCH($E110,OFFSET('Fund Guide'!$B$4,1,,COUNTA('Fund Guide'!$B:$B)-COUNTA('Fund Guide'!$B$1:$B$4)),0)),"-"))</f>
        <v/>
      </c>
      <c r="R110" s="565" t="str">
        <f ca="1">IF($E110="", "", IFERROR(INDEX(OFFSET('Fund Guide'!$B$4,1,MATCH(R$7,OFFSET('Fund Guide'!$B$4,,,,COUNTA('Fund Guide'!78:78)),0)-1,COUNTA('Fund Guide'!$B:$B)-COUNTA('Fund Guide'!$B$1:$B$4)),MATCH($E110,OFFSET('Fund Guide'!$B$4,1,,COUNTA('Fund Guide'!$B:$B)-COUNTA('Fund Guide'!$B$1:$B$4)),0)),"-"))</f>
        <v/>
      </c>
      <c r="S110" s="564" t="str">
        <f ca="1">IF($E110="", "", IFERROR(INDEX(OFFSET('Fund Guide'!$B$4,1,MATCH(S$7,OFFSET('Fund Guide'!$B$4,,,,COUNTA('Fund Guide'!78:78)),0)-1,COUNTA('Fund Guide'!$B:$B)-COUNTA('Fund Guide'!$B$1:$B$4)),MATCH($E110,OFFSET('Fund Guide'!$B$4,1,,COUNTA('Fund Guide'!$B:$B)-COUNTA('Fund Guide'!$B$1:$B$4)),0)),"-"))</f>
        <v/>
      </c>
      <c r="T110" s="565" t="str">
        <f ca="1">IF($E110="", "", IFERROR(INDEX(OFFSET('Fund Guide'!$B$4,1,MATCH(T$7,OFFSET('Fund Guide'!$B$4,,,,COUNTA('Fund Guide'!78:78)),0)-1,COUNTA('Fund Guide'!$B:$B)-COUNTA('Fund Guide'!$B$1:$B$4)),MATCH($E110,OFFSET('Fund Guide'!$B$4,1,,COUNTA('Fund Guide'!$B:$B)-COUNTA('Fund Guide'!$B$1:$B$4)),0)),"-"))</f>
        <v/>
      </c>
      <c r="U110" s="564" t="str">
        <f ca="1">IF($E110="", "", IFERROR(INDEX(OFFSET('Fund Guide'!$B$4,1,MATCH(U$7,OFFSET('Fund Guide'!$B$4,,,,COUNTA('Fund Guide'!78:78)),0)-1,COUNTA('Fund Guide'!$B:$B)-COUNTA('Fund Guide'!$B$1:$B$4)),MATCH($E110,OFFSET('Fund Guide'!$B$4,1,,COUNTA('Fund Guide'!$B:$B)-COUNTA('Fund Guide'!$B$1:$B$4)),0)),"-"))</f>
        <v/>
      </c>
      <c r="V110" s="565" t="str">
        <f ca="1">IF($E110="", "", IFERROR(INDEX(OFFSET('Fund Guide'!$B$4,1,MATCH(V$7,OFFSET('Fund Guide'!$B$4,,,,COUNTA('Fund Guide'!78:78)),0)-1,COUNTA('Fund Guide'!$B:$B)-COUNTA('Fund Guide'!$B$1:$B$4)),MATCH($E110,OFFSET('Fund Guide'!$B$4,1,,COUNTA('Fund Guide'!$B:$B)-COUNTA('Fund Guide'!$B$1:$B$4)),0)),"-"))</f>
        <v/>
      </c>
      <c r="W110" s="564" t="str">
        <f ca="1">IF($E110="", "", IFERROR(INDEX(OFFSET('Fund Guide'!$B$4,1,MATCH(W$7,OFFSET('Fund Guide'!$B$4,,,,COUNTA('Fund Guide'!78:78)),0)-1,COUNTA('Fund Guide'!$B:$B)-COUNTA('Fund Guide'!$B$1:$B$4)),MATCH($E110,OFFSET('Fund Guide'!$B$4,1,,COUNTA('Fund Guide'!$B:$B)-COUNTA('Fund Guide'!$B$1:$B$4)),0)),"-"))</f>
        <v/>
      </c>
      <c r="X110" s="565" t="str">
        <f ca="1">IF($E110="", "", IFERROR(INDEX(OFFSET('Fund Guide'!$B$4,1,MATCH(X$7,OFFSET('Fund Guide'!$B$4,,,,COUNTA('Fund Guide'!78:78)),0)-1,COUNTA('Fund Guide'!$B:$B)-COUNTA('Fund Guide'!$B$1:$B$4)),MATCH($E110,OFFSET('Fund Guide'!$B$4,1,,COUNTA('Fund Guide'!$B:$B)-COUNTA('Fund Guide'!$B$1:$B$4)),0)),"-"))</f>
        <v/>
      </c>
      <c r="Y110" s="566" t="str">
        <f ca="1">IF($E110="", "", IFERROR(INDEX(OFFSET('Fund Guide'!$B$4,1,MATCH(Y$7,OFFSET('Fund Guide'!$B$4,,,,COUNTA('Fund Guide'!78:78)),0)-1,COUNTA('Fund Guide'!$B:$B)-COUNTA('Fund Guide'!$B$1:$B$4)),MATCH($E110,OFFSET('Fund Guide'!$B$4,1,,COUNTA('Fund Guide'!$B:$B)-COUNTA('Fund Guide'!$B$1:$B$4)),0)),"-"))</f>
        <v/>
      </c>
      <c r="Z110" s="567" t="str">
        <f ca="1">IF($E110="", "", IFERROR(INDEX(OFFSET('Fund Guide'!$B$4,1,MATCH(Z$7,OFFSET('Fund Guide'!$B$4,,,,COUNTA('Fund Guide'!78:78)),0)-1,COUNTA('Fund Guide'!$B:$B)-COUNTA('Fund Guide'!$B$1:$B$4)),MATCH($E110,OFFSET('Fund Guide'!$B$4,1,,COUNTA('Fund Guide'!$B:$B)-COUNTA('Fund Guide'!$B$1:$B$4)),0)),"-"))</f>
        <v/>
      </c>
      <c r="AB110" s="263"/>
      <c r="AC110" s="263"/>
      <c r="AD110" s="262"/>
    </row>
    <row r="111" spans="2:30" s="529" customFormat="1" ht="4.5" customHeight="1">
      <c r="B111" s="527"/>
      <c r="C111" s="527"/>
      <c r="D111" s="527"/>
      <c r="F111" s="589"/>
    </row>
    <row r="112" spans="2:30" s="545" customFormat="1" ht="18" customHeight="1">
      <c r="B112" s="541" t="s">
        <v>1698</v>
      </c>
      <c r="C112" s="541" t="s">
        <v>1698</v>
      </c>
      <c r="D112" s="541" t="s">
        <v>1698</v>
      </c>
      <c r="E112" s="590" t="s">
        <v>1767</v>
      </c>
      <c r="F112" s="548"/>
      <c r="G112" s="548"/>
      <c r="H112" s="547">
        <f ca="1">SUMIF($H$12:$H$111,"="&amp;"USD", $N$12:$N$111)</f>
        <v>5.0000000000000001E-3</v>
      </c>
      <c r="I112" s="547">
        <f ca="1">SUMPRODUCT($I$12:$I$111,$N$12:$N$111)</f>
        <v>2.2513348666666666E-3</v>
      </c>
      <c r="J112" s="548"/>
      <c r="K112" s="548"/>
      <c r="M112" s="591">
        <f>M82+M59+M9</f>
        <v>10000000</v>
      </c>
      <c r="N112" s="548">
        <f>N82+N59+N9</f>
        <v>1</v>
      </c>
      <c r="O112" s="548"/>
      <c r="Q112" s="548"/>
      <c r="R112" s="548"/>
      <c r="S112" s="548"/>
      <c r="T112" s="548"/>
      <c r="U112" s="548"/>
      <c r="V112" s="548"/>
      <c r="W112" s="548"/>
      <c r="X112" s="548"/>
      <c r="Y112" s="548"/>
      <c r="Z112" s="548"/>
      <c r="AB112" s="548"/>
      <c r="AC112" s="548"/>
      <c r="AD112" s="548"/>
    </row>
    <row r="113" spans="2:25" s="103" customFormat="1" ht="18.75" customHeight="1">
      <c r="B113" s="592"/>
      <c r="C113" s="592"/>
      <c r="D113" s="593"/>
      <c r="F113" s="594"/>
      <c r="G113" s="594"/>
      <c r="M113" s="594"/>
      <c r="N113" s="595"/>
      <c r="O113" s="594"/>
      <c r="Q113" s="594"/>
      <c r="S113" s="594"/>
      <c r="U113" s="594"/>
      <c r="W113" s="594"/>
      <c r="Y113" s="594"/>
    </row>
    <row r="114" spans="2:25" s="529" customFormat="1" ht="15.75">
      <c r="B114" s="527"/>
      <c r="C114" s="527"/>
      <c r="D114" s="527"/>
      <c r="E114" s="538"/>
      <c r="F114" s="539"/>
      <c r="G114" s="539"/>
      <c r="H114" s="539"/>
      <c r="I114" s="540"/>
      <c r="M114" s="596"/>
      <c r="N114" s="597"/>
      <c r="O114" s="596"/>
      <c r="Q114" s="596"/>
      <c r="S114" s="596"/>
      <c r="U114" s="596"/>
      <c r="W114" s="596"/>
      <c r="Y114" s="596"/>
    </row>
  </sheetData>
  <mergeCells count="7">
    <mergeCell ref="L2:M2"/>
    <mergeCell ref="F5:J5"/>
    <mergeCell ref="W3:X3"/>
    <mergeCell ref="E2:E4"/>
    <mergeCell ref="AB5:AD5"/>
    <mergeCell ref="M5:O5"/>
    <mergeCell ref="Q5:Z5"/>
  </mergeCells>
  <conditionalFormatting sqref="O9 O61 O82 O95 O59 O84 O67 O46 O29 O11 O31 O34 O42 O52 O56 O69 O72 O76 O79 O86 O89 O92 O97 O100 O103 O106 O109">
    <cfRule type="expression" dxfId="51" priority="524">
      <formula>O9&lt;&gt;N9</formula>
    </cfRule>
  </conditionalFormatting>
  <conditionalFormatting sqref="AA29:AD29 AA46:AD46 AA61:AD61 AA67:AD67 AA84:AD84 AA95:AD95 AA100:AD100 AA103:AD103 AA106:AD106 AA34:AD34 AA42:AD42 AA11:AD11 F100:L100 F103:L103 F106:L106 F34:L34 F42:L42 F11:M11 F29:M29 F46:M46 F61:M61 F67:M67 F84:M84 F95:M95">
    <cfRule type="expression" dxfId="50" priority="163">
      <formula>F11&lt;&gt;#REF!</formula>
    </cfRule>
  </conditionalFormatting>
  <conditionalFormatting sqref="Q29:Z29 Q46:Z46 Q61:Z61 Q67:Z67 Q84:Z84 Q95:Z95 Q100:Z100 Q103:Z103 Q106:Z106 Q34:Z34 Q42:Z42 Q11:Z11">
    <cfRule type="expression" dxfId="49" priority="161">
      <formula>Q11&lt;&gt;P11</formula>
    </cfRule>
  </conditionalFormatting>
  <conditionalFormatting sqref="O11">
    <cfRule type="expression" dxfId="48" priority="135">
      <formula>O11&lt;&gt;N11</formula>
    </cfRule>
  </conditionalFormatting>
  <conditionalFormatting sqref="N35:N40">
    <cfRule type="expression" dxfId="47" priority="123">
      <formula>AND(N35&lt;&gt;"",#REF!="",OR(COLUMN(N35)=COLUMN(#REF!),COLUMN(N35)=COLUMN(#REF!)))</formula>
    </cfRule>
  </conditionalFormatting>
  <conditionalFormatting sqref="N62:N65">
    <cfRule type="expression" dxfId="46" priority="113">
      <formula>AND(N62&lt;&gt;"",#REF!="",OR(COLUMN(N62)=COLUMN(#REF!),COLUMN(N62)=COLUMN(#REF!)))</formula>
    </cfRule>
  </conditionalFormatting>
  <conditionalFormatting sqref="P29 P46 P61 P67 P84 P95 P100 P103 P106 P34 P42 P11">
    <cfRule type="expression" dxfId="45" priority="82">
      <formula>P11&lt;&gt;#REF!</formula>
    </cfRule>
  </conditionalFormatting>
  <conditionalFormatting sqref="N43:N44">
    <cfRule type="expression" dxfId="44" priority="80">
      <formula>AND(N43&lt;&gt;"",#REF!="",OR(COLUMN(N43)=COLUMN(#REF!),COLUMN(N43)=COLUMN(#REF!)))</formula>
    </cfRule>
  </conditionalFormatting>
  <conditionalFormatting sqref="N53:N54">
    <cfRule type="expression" dxfId="43" priority="74">
      <formula>AND(N53&lt;&gt;"",#REF!="",OR(COLUMN(N53)=COLUMN(#REF!),COLUMN(N53)=COLUMN(#REF!)))</formula>
    </cfRule>
  </conditionalFormatting>
  <conditionalFormatting sqref="N57">
    <cfRule type="expression" dxfId="42" priority="72">
      <formula>AND(N57&lt;&gt;"",#REF!="",OR(COLUMN(N57)=COLUMN(#REF!),COLUMN(N57)=COLUMN(#REF!)))</formula>
    </cfRule>
  </conditionalFormatting>
  <conditionalFormatting sqref="N73:N74">
    <cfRule type="expression" dxfId="41" priority="68">
      <formula>AND(N73&lt;&gt;"",#REF!="",OR(COLUMN(N73)=COLUMN(#REF!),COLUMN(N73)=COLUMN(#REF!)))</formula>
    </cfRule>
  </conditionalFormatting>
  <conditionalFormatting sqref="N77">
    <cfRule type="expression" dxfId="40" priority="66">
      <formula>AND(N77&lt;&gt;"",#REF!="",OR(COLUMN(N77)=COLUMN(#REF!),COLUMN(N77)=COLUMN(#REF!)))</formula>
    </cfRule>
  </conditionalFormatting>
  <conditionalFormatting sqref="N80">
    <cfRule type="expression" dxfId="39" priority="64">
      <formula>AND(N80&lt;&gt;"",#REF!="",OR(COLUMN(N80)=COLUMN(#REF!),COLUMN(N80)=COLUMN(#REF!)))</formula>
    </cfRule>
  </conditionalFormatting>
  <conditionalFormatting sqref="N90 E12:E27 E62:E65">
    <cfRule type="expression" dxfId="38" priority="60">
      <formula>AND(E12&lt;&gt;"",#REF!="",OR(COLUMN(E12)=COLUMN(#REF!),COLUMN(E12)=COLUMN(#REF!)))</formula>
    </cfRule>
  </conditionalFormatting>
  <conditionalFormatting sqref="N93">
    <cfRule type="expression" dxfId="37" priority="58">
      <formula>AND(N93&lt;&gt;"",#REF!="",OR(COLUMN(N93)=COLUMN(#REF!),COLUMN(N93)=COLUMN(#REF!)))</formula>
    </cfRule>
  </conditionalFormatting>
  <conditionalFormatting sqref="N101">
    <cfRule type="expression" dxfId="36" priority="54">
      <formula>AND(N101&lt;&gt;"",#REF!="",OR(COLUMN(N101)=COLUMN(#REF!),COLUMN(N101)=COLUMN(#REF!)))</formula>
    </cfRule>
  </conditionalFormatting>
  <conditionalFormatting sqref="N104">
    <cfRule type="expression" dxfId="35" priority="52">
      <formula>AND(N104&lt;&gt;"",#REF!="",OR(COLUMN(N104)=COLUMN(#REF!),COLUMN(N104)=COLUMN(#REF!)))</formula>
    </cfRule>
  </conditionalFormatting>
  <conditionalFormatting sqref="N107 N110">
    <cfRule type="expression" dxfId="34" priority="50">
      <formula>AND(N107&lt;&gt;"",#REF!="",OR(COLUMN(N107)=COLUMN(#REF!),COLUMN(N107)=COLUMN(#REF!)))</formula>
    </cfRule>
  </conditionalFormatting>
  <conditionalFormatting sqref="AA31:AD31 F31:L31">
    <cfRule type="expression" dxfId="33" priority="48">
      <formula>F31&lt;&gt;#REF!</formula>
    </cfRule>
  </conditionalFormatting>
  <conditionalFormatting sqref="Q31:Z31">
    <cfRule type="expression" dxfId="32" priority="47">
      <formula>Q31&lt;&gt;P31</formula>
    </cfRule>
  </conditionalFormatting>
  <conditionalFormatting sqref="P31">
    <cfRule type="expression" dxfId="31" priority="45">
      <formula>P31&lt;&gt;#REF!</formula>
    </cfRule>
  </conditionalFormatting>
  <conditionalFormatting sqref="N70">
    <cfRule type="expression" dxfId="30" priority="43">
      <formula>AND(N70&lt;&gt;"",#REF!="",OR(COLUMN(N70)=COLUMN(#REF!),COLUMN(N70)=COLUMN(#REF!)))</formula>
    </cfRule>
  </conditionalFormatting>
  <conditionalFormatting sqref="N87">
    <cfRule type="expression" dxfId="29" priority="41">
      <formula>AND(N87&lt;&gt;"",#REF!="",OR(COLUMN(N87)=COLUMN(#REF!),COLUMN(N87)=COLUMN(#REF!)))</formula>
    </cfRule>
  </conditionalFormatting>
  <conditionalFormatting sqref="AA97:AD97 F97:L97">
    <cfRule type="expression" dxfId="28" priority="39">
      <formula>F97&lt;&gt;#REF!</formula>
    </cfRule>
  </conditionalFormatting>
  <conditionalFormatting sqref="Q97:Z97">
    <cfRule type="expression" dxfId="27" priority="38">
      <formula>Q97&lt;&gt;P97</formula>
    </cfRule>
  </conditionalFormatting>
  <conditionalFormatting sqref="P97">
    <cfRule type="expression" dxfId="26" priority="37">
      <formula>P97&lt;&gt;#REF!</formula>
    </cfRule>
  </conditionalFormatting>
  <conditionalFormatting sqref="N98">
    <cfRule type="expression" dxfId="25" priority="36">
      <formula>AND(N98&lt;&gt;"",#REF!="",OR(COLUMN(N98)=COLUMN(#REF!),COLUMN(N98)=COLUMN(#REF!)))</formula>
    </cfRule>
  </conditionalFormatting>
  <conditionalFormatting sqref="N49:N50">
    <cfRule type="expression" dxfId="24" priority="34">
      <formula>AND(N49&lt;&gt;"",#REF!="",OR(COLUMN(N49)=COLUMN(#REF!),COLUMN(N49)=COLUMN(#REF!)))</formula>
    </cfRule>
  </conditionalFormatting>
  <conditionalFormatting sqref="N12:N27 E35:E40">
    <cfRule type="expression" dxfId="23" priority="30">
      <formula>AND(E12&lt;&gt;"",#REF!="",OR(COLUMN(E12)=COLUMN(#REF!),COLUMN(E12)=COLUMN(#REF!)))</formula>
    </cfRule>
  </conditionalFormatting>
  <conditionalFormatting sqref="E43:E44">
    <cfRule type="expression" dxfId="22" priority="29">
      <formula>AND(E43&lt;&gt;"",#REF!="",OR(COLUMN(E43)=COLUMN(#REF!),COLUMN(E43)=COLUMN(#REF!)))</formula>
    </cfRule>
  </conditionalFormatting>
  <conditionalFormatting sqref="E49:E50">
    <cfRule type="expression" dxfId="21" priority="28">
      <formula>AND(E49&lt;&gt;"",#REF!="",OR(COLUMN(E49)=COLUMN(#REF!),COLUMN(E49)=COLUMN(#REF!)))</formula>
    </cfRule>
  </conditionalFormatting>
  <conditionalFormatting sqref="E53:E54">
    <cfRule type="expression" dxfId="20" priority="27">
      <formula>AND(E53&lt;&gt;"",#REF!="",OR(COLUMN(E53)=COLUMN(#REF!),COLUMN(E53)=COLUMN(#REF!)))</formula>
    </cfRule>
  </conditionalFormatting>
  <conditionalFormatting sqref="E57">
    <cfRule type="expression" dxfId="19" priority="26">
      <formula>AND(E57&lt;&gt;"",#REF!="",OR(COLUMN(E57)=COLUMN(#REF!),COLUMN(E57)=COLUMN(#REF!)))</formula>
    </cfRule>
  </conditionalFormatting>
  <conditionalFormatting sqref="E70">
    <cfRule type="expression" dxfId="18" priority="24">
      <formula>AND(E70&lt;&gt;"",#REF!="",OR(COLUMN(E70)=COLUMN(#REF!),COLUMN(E70)=COLUMN(#REF!)))</formula>
    </cfRule>
  </conditionalFormatting>
  <conditionalFormatting sqref="E73:E74">
    <cfRule type="expression" dxfId="17" priority="23">
      <formula>AND(E73&lt;&gt;"",#REF!="",OR(COLUMN(E73)=COLUMN(#REF!),COLUMN(E73)=COLUMN(#REF!)))</formula>
    </cfRule>
  </conditionalFormatting>
  <conditionalFormatting sqref="E77">
    <cfRule type="expression" dxfId="16" priority="22">
      <formula>AND(E77&lt;&gt;"",#REF!="",OR(COLUMN(E77)=COLUMN(#REF!),COLUMN(E77)=COLUMN(#REF!)))</formula>
    </cfRule>
  </conditionalFormatting>
  <conditionalFormatting sqref="E80">
    <cfRule type="expression" dxfId="15" priority="21">
      <formula>AND(E80&lt;&gt;"",#REF!="",OR(COLUMN(E80)=COLUMN(#REF!),COLUMN(E80)=COLUMN(#REF!)))</formula>
    </cfRule>
  </conditionalFormatting>
  <conditionalFormatting sqref="E87">
    <cfRule type="expression" dxfId="14" priority="20">
      <formula>AND(E87&lt;&gt;"",#REF!="",OR(COLUMN(E87)=COLUMN(#REF!),COLUMN(E87)=COLUMN(#REF!)))</formula>
    </cfRule>
  </conditionalFormatting>
  <conditionalFormatting sqref="E90">
    <cfRule type="expression" dxfId="13" priority="19">
      <formula>AND(E90&lt;&gt;"",#REF!="",OR(COLUMN(E90)=COLUMN(#REF!),COLUMN(E90)=COLUMN(#REF!)))</formula>
    </cfRule>
  </conditionalFormatting>
  <conditionalFormatting sqref="E98">
    <cfRule type="expression" dxfId="12" priority="16">
      <formula>AND(E98&lt;&gt;"",#REF!="",OR(COLUMN(E98)=COLUMN(#REF!),COLUMN(E98)=COLUMN(#REF!)))</formula>
    </cfRule>
  </conditionalFormatting>
  <conditionalFormatting sqref="E93">
    <cfRule type="expression" dxfId="11" priority="15">
      <formula>AND(E93&lt;&gt;"",#REF!="",OR(COLUMN(E93)=COLUMN(#REF!),COLUMN(E93)=COLUMN(#REF!)))</formula>
    </cfRule>
  </conditionalFormatting>
  <conditionalFormatting sqref="E101">
    <cfRule type="expression" dxfId="10" priority="14">
      <formula>AND(E101&lt;&gt;"",#REF!="",OR(COLUMN(E101)=COLUMN(#REF!),COLUMN(E101)=COLUMN(#REF!)))</formula>
    </cfRule>
  </conditionalFormatting>
  <conditionalFormatting sqref="E104">
    <cfRule type="expression" dxfId="9" priority="13">
      <formula>AND(E104&lt;&gt;"",#REF!="",OR(COLUMN(E104)=COLUMN(#REF!),COLUMN(E104)=COLUMN(#REF!)))</formula>
    </cfRule>
  </conditionalFormatting>
  <conditionalFormatting sqref="E107 E110">
    <cfRule type="expression" dxfId="8" priority="12">
      <formula>AND(E107&lt;&gt;"",#REF!="",OR(COLUMN(E107)=COLUMN(#REF!),COLUMN(E107)=COLUMN(#REF!)))</formula>
    </cfRule>
  </conditionalFormatting>
  <conditionalFormatting sqref="AA109:AD109 F109:L109">
    <cfRule type="expression" dxfId="7" priority="11">
      <formula>F109&lt;&gt;#REF!</formula>
    </cfRule>
  </conditionalFormatting>
  <conditionalFormatting sqref="Q109:Z109">
    <cfRule type="expression" dxfId="6" priority="10">
      <formula>Q109&lt;&gt;P109</formula>
    </cfRule>
  </conditionalFormatting>
  <conditionalFormatting sqref="P109">
    <cfRule type="expression" dxfId="5" priority="9">
      <formula>P109&lt;&gt;#REF!</formula>
    </cfRule>
  </conditionalFormatting>
  <conditionalFormatting sqref="N32">
    <cfRule type="expression" dxfId="4" priority="8">
      <formula>AND(N32&lt;&gt;"",#REF!="",OR(COLUMN(N32)=COLUMN(#REF!),COLUMN(N32)=COLUMN(#REF!)))</formula>
    </cfRule>
  </conditionalFormatting>
  <conditionalFormatting sqref="E32">
    <cfRule type="expression" dxfId="3" priority="7">
      <formula>AND(E32&lt;&gt;"",#REF!="",OR(COLUMN(E32)=COLUMN(#REF!),COLUMN(E32)=COLUMN(#REF!)))</formula>
    </cfRule>
  </conditionalFormatting>
  <conditionalFormatting sqref="M112:O112">
    <cfRule type="expression" dxfId="2" priority="5116">
      <formula>AND($M$112&lt;&gt;$M$3,$M$112&lt;&gt;0)</formula>
    </cfRule>
  </conditionalFormatting>
  <conditionalFormatting sqref="AE3:AF3">
    <cfRule type="expression" dxfId="1" priority="3">
      <formula>$AE$3&lt;&gt;""</formula>
    </cfRule>
  </conditionalFormatting>
  <conditionalFormatting sqref="AE2:AF2">
    <cfRule type="expression" dxfId="0" priority="1">
      <formula>$AE$2&lt;&gt;""</formula>
    </cfRule>
  </conditionalFormatting>
  <dataValidations count="23">
    <dataValidation type="list" allowBlank="1" showInputMessage="1" showErrorMessage="1" sqref="AB73:AB74 AB101 AB112 AB110 AB80 AB98 AB49:AB50 AB57 AB32 AB77 AB70 AB43:AB44 AB87 AB93 AB104 AB107 AB53:AB54 AB90 AB62:AB65 AB12:AB27 AB35:AB40"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43:E44" xr:uid="{726CD9A6-5082-4CAE-9D4D-730B3703249B}">
      <formula1>Inflação_Longa</formula1>
    </dataValidation>
    <dataValidation type="list" allowBlank="1" showInputMessage="1" sqref="E49:E50" xr:uid="{BCC55D01-30D1-4204-A8A7-FBEDE6D35EC2}">
      <formula1>Pré_Curta</formula1>
    </dataValidation>
    <dataValidation type="list" allowBlank="1" showInputMessage="1" sqref="E53:E54" xr:uid="{E3981BFE-E6B4-4526-8B36-9E3B44B899FA}">
      <formula1>Pré_Média</formula1>
    </dataValidation>
    <dataValidation type="list" allowBlank="1" showInputMessage="1" sqref="E57" xr:uid="{7B1D3750-A3C9-4E39-A099-DAD9F2C0777A}">
      <formula1>Pré_Longa</formula1>
    </dataValidation>
    <dataValidation type="list" allowBlank="1" showInputMessage="1" sqref="E70" xr:uid="{C448090B-A503-4943-A7EF-CA609E894FA2}">
      <formula1>Quant</formula1>
    </dataValidation>
    <dataValidation type="list" allowBlank="1" showInputMessage="1" sqref="E73:E74" xr:uid="{D322C699-4AD3-4505-B0B7-B8951197EDFE}">
      <formula1>Long_Short</formula1>
    </dataValidation>
    <dataValidation type="list" allowBlank="1" showInputMessage="1" sqref="E77" xr:uid="{2D023342-CB02-411C-867E-6E7E67365CF6}">
      <formula1>Multiestratégia</formula1>
    </dataValidation>
    <dataValidation type="list" allowBlank="1" showInputMessage="1" sqref="E80" xr:uid="{384772E1-8D0F-47CF-B084-44D7EABAC7BB}">
      <formula1>Arbitragem</formula1>
    </dataValidation>
    <dataValidation type="list" allowBlank="1" showInputMessage="1" sqref="E87" xr:uid="{70C16731-EE89-4D0A-BB5F-D30FEDD1817C}">
      <formula1>Long_Only</formula1>
    </dataValidation>
    <dataValidation type="list" allowBlank="1" showInputMessage="1" sqref="E90" xr:uid="{6F1A2E25-BBAA-4EAB-B7B8-53A01DB660CD}">
      <formula1>Long_Bias</formula1>
    </dataValidation>
    <dataValidation type="list" allowBlank="1" showInputMessage="1" sqref="E93" xr:uid="{46BC8C5C-35FB-4C2C-B476-E311ED6473D5}">
      <formula1>Alternativos</formula1>
    </dataValidation>
    <dataValidation type="list" allowBlank="1" showInputMessage="1" sqref="E98" xr:uid="{ECB9FC07-EF12-4D26-9B42-0AABE066163E}">
      <formula1>EUA</formula1>
    </dataValidation>
    <dataValidation type="list" allowBlank="1" showInputMessage="1" showErrorMessage="1" sqref="E101" xr:uid="{A182A324-B4B5-4A52-8020-4FDAF4A537F0}">
      <formula1>China</formula1>
    </dataValidation>
    <dataValidation type="list" allowBlank="1" showInputMessage="1" showErrorMessage="1" sqref="E104" xr:uid="{547DB14C-9EF8-4A3B-A713-B5884276156E}">
      <formula1>Europa</formula1>
    </dataValidation>
    <dataValidation type="list" allowBlank="1" showInputMessage="1" showErrorMessage="1" sqref="E107 E110" xr:uid="{20883D3A-05D8-4AD8-BDC3-51E626DA41D0}">
      <formula1>Global</formula1>
    </dataValidation>
    <dataValidation type="list" allowBlank="1" showInputMessage="1" sqref="E32" xr:uid="{847CAB1B-4A7D-4E07-B5D1-6C7E4EFAE4AE}">
      <formula1>Inflação_Curta</formula1>
    </dataValidation>
    <dataValidation type="list" allowBlank="1" showInputMessage="1" showErrorMessage="1" sqref="J3" xr:uid="{5E091D9A-4C6E-4C8F-BA5D-FCDB4E9136F4}">
      <formula1>"AAI,MFO"</formula1>
    </dataValidation>
    <dataValidation type="list" allowBlank="1" showInputMessage="1" sqref="E62:E65" xr:uid="{600DE8EA-2357-4E10-A744-6AF2163956F2}">
      <formula1>Macro</formula1>
    </dataValidation>
    <dataValidation type="list" allowBlank="1" showInputMessage="1" sqref="E12:E27" xr:uid="{40E30E5E-686D-47E4-B297-78DE338090C5}">
      <formula1>Pós_fixado</formula1>
    </dataValidation>
    <dataValidation type="list" allowBlank="1" showInputMessage="1" sqref="E35:E40" xr:uid="{BC67E66F-2BB0-4E98-99FA-4C9ADE5569F8}">
      <formula1>Inflação_Média</formula1>
    </dataValidation>
    <dataValidation type="list" allowBlank="1" showInputMessage="1" showErrorMessage="1" sqref="K3" xr:uid="{F166C909-700F-FB49-8211-46B7DED0FA38}">
      <formula1>"Perfil 1,Perfil 2,Perfil 3,Perfil 4,Perfil 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29" r:id="rId7" name="Button 13">
              <controlPr defaultSize="0" print="0" autoFill="0" autoPict="0">
                <anchor moveWithCells="1" sizeWithCells="1">
                  <from>
                    <xdr:col>28</xdr:col>
                    <xdr:colOff>200025</xdr:colOff>
                    <xdr:row>0</xdr:row>
                    <xdr:rowOff>123825</xdr:rowOff>
                  </from>
                  <to>
                    <xdr:col>29</xdr:col>
                    <xdr:colOff>752475</xdr:colOff>
                    <xdr:row>1</xdr:row>
                    <xdr:rowOff>200025</xdr:rowOff>
                  </to>
                </anchor>
              </controlPr>
            </control>
          </mc:Choice>
        </mc:AlternateContent>
        <mc:AlternateContent xmlns:mc="http://schemas.openxmlformats.org/markup-compatibility/2006">
          <mc:Choice Requires="x14">
            <control shapeId="9231" r:id="rId8"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9" name="Button 17">
              <controlPr defaultSize="0" print="0" autoFill="0" autoPict="0" macro="[0]!resumir_carteira">
                <anchor moveWithCells="1" sizeWithCells="1">
                  <from>
                    <xdr:col>28</xdr:col>
                    <xdr:colOff>200025</xdr:colOff>
                    <xdr:row>2</xdr:row>
                    <xdr:rowOff>38100</xdr:rowOff>
                  </from>
                  <to>
                    <xdr:col>29</xdr:col>
                    <xdr:colOff>752475</xdr:colOff>
                    <xdr:row>3</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130D4-88F4-49F1-9FDC-F29E3D5CFA65}">
  <sheetPr codeName="Sheet24">
    <tabColor theme="5"/>
  </sheetPr>
  <dimension ref="A1:R74"/>
  <sheetViews>
    <sheetView showGridLines="0" showRuler="0" view="pageLayout" zoomScale="110" zoomScaleNormal="80" zoomScalePageLayoutView="110" workbookViewId="0">
      <selection activeCell="D6" sqref="D6"/>
    </sheetView>
  </sheetViews>
  <sheetFormatPr defaultColWidth="10.69921875" defaultRowHeight="11.25"/>
  <cols>
    <col min="1" max="1" width="1.19921875" style="419" customWidth="1"/>
    <col min="2" max="2" width="26.796875" style="419" customWidth="1"/>
    <col min="3" max="3" width="0.59765625" style="419" customWidth="1"/>
    <col min="4" max="4" width="9.8984375" style="419" customWidth="1"/>
    <col min="5" max="5" width="5.09765625" style="422" customWidth="1"/>
    <col min="6" max="6" width="0.59765625" style="419" customWidth="1"/>
    <col min="7" max="7" width="5.19921875" style="422" customWidth="1"/>
    <col min="8" max="8" width="5.8984375" style="422" customWidth="1"/>
    <col min="9" max="9" width="5.19921875" style="422" customWidth="1"/>
    <col min="10" max="10" width="6.59765625" style="422" customWidth="1"/>
    <col min="11" max="11" width="5.19921875" style="422" customWidth="1"/>
    <col min="12" max="12" width="6.59765625" style="422" customWidth="1"/>
    <col min="13" max="13" width="5.19921875" style="422" customWidth="1"/>
    <col min="14" max="14" width="6.59765625" style="422" customWidth="1"/>
    <col min="15" max="15" width="7.09765625" style="422" customWidth="1"/>
    <col min="16" max="16" width="5.09765625" style="422" customWidth="1"/>
    <col min="17" max="17" width="0.59765625" style="422" customWidth="1"/>
    <col min="18" max="18" width="5.5" style="422" customWidth="1"/>
    <col min="19" max="19" width="14.796875" style="419" customWidth="1"/>
    <col min="20" max="16384" width="10.69921875" style="419"/>
  </cols>
  <sheetData>
    <row r="1" spans="1:18" s="612" customFormat="1" ht="33.75" customHeight="1">
      <c r="A1" s="609">
        <v>2</v>
      </c>
      <c r="B1" s="610" t="s">
        <v>1791</v>
      </c>
      <c r="C1" s="611"/>
      <c r="E1" s="613"/>
      <c r="F1" s="611"/>
      <c r="G1" s="613"/>
      <c r="H1" s="614"/>
      <c r="J1" s="614"/>
      <c r="K1" s="614"/>
      <c r="L1" s="614"/>
      <c r="M1" s="614"/>
      <c r="N1" s="614"/>
      <c r="O1" s="615"/>
      <c r="Q1" s="613"/>
      <c r="R1" s="614"/>
    </row>
    <row r="2" spans="1:18" s="618" customFormat="1" ht="16.5" customHeight="1">
      <c r="A2" s="609"/>
      <c r="B2" s="429" t="s">
        <v>1829</v>
      </c>
      <c r="C2" s="617"/>
      <c r="D2" s="784">
        <v>20000000</v>
      </c>
      <c r="E2" s="784"/>
      <c r="F2" s="611"/>
      <c r="J2" s="619"/>
      <c r="K2" s="619"/>
      <c r="L2" s="619"/>
      <c r="M2" s="619"/>
      <c r="N2" s="619"/>
      <c r="O2" s="615"/>
      <c r="P2" s="619"/>
      <c r="Q2" s="619"/>
      <c r="R2" s="619"/>
    </row>
    <row r="3" spans="1:18" s="612" customFormat="1" ht="5.25" customHeight="1">
      <c r="A3" s="620"/>
      <c r="E3" s="614"/>
      <c r="F3" s="621"/>
      <c r="G3" s="622"/>
      <c r="H3" s="614"/>
      <c r="I3" s="614"/>
      <c r="J3" s="614"/>
      <c r="K3" s="614"/>
      <c r="L3" s="614"/>
      <c r="M3" s="614"/>
      <c r="N3" s="614"/>
      <c r="O3" s="615"/>
      <c r="P3" s="614"/>
      <c r="Q3" s="614"/>
      <c r="R3" s="614"/>
    </row>
    <row r="4" spans="1:18" s="609" customFormat="1" ht="27" customHeight="1">
      <c r="B4" s="623" t="s">
        <v>1020</v>
      </c>
      <c r="D4" s="623" t="s">
        <v>17</v>
      </c>
      <c r="E4" s="623" t="s">
        <v>1702</v>
      </c>
      <c r="G4" s="623" t="s">
        <v>1011</v>
      </c>
      <c r="H4" s="623" t="s">
        <v>1012</v>
      </c>
      <c r="I4" s="624" t="s">
        <v>1013</v>
      </c>
      <c r="J4" s="623" t="s">
        <v>1014</v>
      </c>
      <c r="K4" s="624" t="s">
        <v>1015</v>
      </c>
      <c r="L4" s="623" t="s">
        <v>1683</v>
      </c>
      <c r="M4" s="624" t="s">
        <v>1684</v>
      </c>
      <c r="N4" s="623" t="s">
        <v>1016</v>
      </c>
      <c r="O4" s="624" t="s">
        <v>1017</v>
      </c>
      <c r="P4" s="623" t="s">
        <v>896</v>
      </c>
      <c r="R4" s="623" t="s">
        <v>61</v>
      </c>
    </row>
    <row r="5" spans="1:18" ht="5.25" customHeight="1"/>
    <row r="6" spans="1:18" ht="14.25" customHeight="1">
      <c r="B6" s="430" t="s">
        <v>18</v>
      </c>
      <c r="C6" s="479"/>
      <c r="D6" s="452">
        <v>17200000</v>
      </c>
      <c r="E6" s="431">
        <v>0.8600000000000001</v>
      </c>
      <c r="F6" s="479"/>
      <c r="G6" s="432"/>
      <c r="H6" s="433"/>
      <c r="I6" s="432"/>
      <c r="J6" s="433"/>
      <c r="K6" s="432"/>
      <c r="L6" s="433"/>
      <c r="M6" s="432"/>
      <c r="N6" s="433"/>
      <c r="O6" s="432"/>
      <c r="P6" s="432"/>
      <c r="Q6" s="486"/>
      <c r="R6" s="432"/>
    </row>
    <row r="7" spans="1:18" ht="5.25" customHeight="1"/>
    <row r="8" spans="1:18" ht="11.25" customHeight="1">
      <c r="B8" s="434" t="s">
        <v>916</v>
      </c>
      <c r="C8" s="480"/>
      <c r="D8" s="453">
        <v>13200000</v>
      </c>
      <c r="E8" s="435">
        <v>0.66</v>
      </c>
      <c r="F8" s="480"/>
      <c r="G8" s="436"/>
      <c r="H8" s="437"/>
      <c r="I8" s="436"/>
      <c r="J8" s="437"/>
      <c r="K8" s="436"/>
      <c r="L8" s="437"/>
      <c r="M8" s="436"/>
      <c r="N8" s="437"/>
      <c r="O8" s="436"/>
      <c r="P8" s="436"/>
      <c r="Q8" s="487"/>
      <c r="R8" s="436"/>
    </row>
    <row r="9" spans="1:18" ht="11.25" customHeight="1">
      <c r="B9" s="419" t="s">
        <v>1574</v>
      </c>
      <c r="D9" s="472">
        <v>1848000.0000000002</v>
      </c>
      <c r="E9" s="473">
        <v>9.240000000000001E-2</v>
      </c>
      <c r="F9" s="482"/>
      <c r="G9" s="473">
        <v>7.8279970082884676E-2</v>
      </c>
      <c r="H9" s="474">
        <v>1.0119404520530995</v>
      </c>
      <c r="I9" s="473">
        <v>0.10381404115898074</v>
      </c>
      <c r="J9" s="474">
        <v>1.0177247300313479</v>
      </c>
      <c r="K9" s="473">
        <v>0.12645859039307039</v>
      </c>
      <c r="L9" s="474">
        <v>0.95895846348772307</v>
      </c>
      <c r="M9" s="473">
        <v>0.16981308860694289</v>
      </c>
      <c r="N9" s="474">
        <v>0.96527264705199589</v>
      </c>
      <c r="O9" s="475">
        <v>1.5112940650837692E-3</v>
      </c>
      <c r="P9" s="476">
        <v>1.0851079280844875</v>
      </c>
      <c r="R9" s="477">
        <v>0</v>
      </c>
    </row>
    <row r="10" spans="1:18" ht="11.25" customHeight="1">
      <c r="B10" s="438" t="s">
        <v>1718</v>
      </c>
      <c r="C10" s="438"/>
      <c r="D10" s="439">
        <v>1188000</v>
      </c>
      <c r="E10" s="440">
        <v>5.9400000000000001E-2</v>
      </c>
      <c r="F10" s="483"/>
      <c r="G10" s="440" t="s">
        <v>62</v>
      </c>
      <c r="H10" s="441" t="s">
        <v>62</v>
      </c>
      <c r="I10" s="440" t="s">
        <v>62</v>
      </c>
      <c r="J10" s="441" t="s">
        <v>62</v>
      </c>
      <c r="K10" s="440" t="s">
        <v>62</v>
      </c>
      <c r="L10" s="441" t="s">
        <v>62</v>
      </c>
      <c r="M10" s="440" t="s">
        <v>62</v>
      </c>
      <c r="N10" s="441" t="s">
        <v>62</v>
      </c>
      <c r="O10" s="442" t="s">
        <v>62</v>
      </c>
      <c r="P10" s="443" t="s">
        <v>62</v>
      </c>
      <c r="Q10" s="488"/>
      <c r="R10" s="444">
        <v>0</v>
      </c>
    </row>
    <row r="11" spans="1:18" ht="11.25" customHeight="1">
      <c r="B11" s="438" t="s">
        <v>1815</v>
      </c>
      <c r="C11" s="438"/>
      <c r="D11" s="439">
        <v>924000.00000000012</v>
      </c>
      <c r="E11" s="440">
        <v>4.6200000000000005E-2</v>
      </c>
      <c r="F11" s="483"/>
      <c r="G11" s="440" t="s">
        <v>62</v>
      </c>
      <c r="H11" s="441" t="s">
        <v>62</v>
      </c>
      <c r="I11" s="440" t="s">
        <v>62</v>
      </c>
      <c r="J11" s="441" t="s">
        <v>62</v>
      </c>
      <c r="K11" s="440" t="s">
        <v>62</v>
      </c>
      <c r="L11" s="441" t="s">
        <v>62</v>
      </c>
      <c r="M11" s="440" t="s">
        <v>62</v>
      </c>
      <c r="N11" s="441" t="s">
        <v>62</v>
      </c>
      <c r="O11" s="442" t="s">
        <v>62</v>
      </c>
      <c r="P11" s="443" t="s">
        <v>62</v>
      </c>
      <c r="Q11" s="488"/>
      <c r="R11" s="444">
        <v>365</v>
      </c>
    </row>
    <row r="12" spans="1:18" ht="11.25" customHeight="1">
      <c r="B12" s="438" t="s">
        <v>1816</v>
      </c>
      <c r="C12" s="438"/>
      <c r="D12" s="439">
        <v>792000.00000000012</v>
      </c>
      <c r="E12" s="440">
        <v>3.9600000000000003E-2</v>
      </c>
      <c r="F12" s="483"/>
      <c r="G12" s="440" t="s">
        <v>62</v>
      </c>
      <c r="H12" s="441" t="s">
        <v>62</v>
      </c>
      <c r="I12" s="440" t="s">
        <v>62</v>
      </c>
      <c r="J12" s="441" t="s">
        <v>62</v>
      </c>
      <c r="K12" s="440" t="s">
        <v>62</v>
      </c>
      <c r="L12" s="441" t="s">
        <v>62</v>
      </c>
      <c r="M12" s="440" t="s">
        <v>62</v>
      </c>
      <c r="N12" s="441" t="s">
        <v>62</v>
      </c>
      <c r="O12" s="442" t="s">
        <v>62</v>
      </c>
      <c r="P12" s="443" t="s">
        <v>62</v>
      </c>
      <c r="Q12" s="488"/>
      <c r="R12" s="444">
        <v>730</v>
      </c>
    </row>
    <row r="13" spans="1:18" ht="11.25" customHeight="1">
      <c r="B13" s="438" t="s">
        <v>1818</v>
      </c>
      <c r="C13" s="438"/>
      <c r="D13" s="439">
        <v>792000.00000000012</v>
      </c>
      <c r="E13" s="440">
        <v>3.9600000000000003E-2</v>
      </c>
      <c r="F13" s="483"/>
      <c r="G13" s="440" t="s">
        <v>62</v>
      </c>
      <c r="H13" s="441" t="s">
        <v>62</v>
      </c>
      <c r="I13" s="440" t="s">
        <v>62</v>
      </c>
      <c r="J13" s="441" t="s">
        <v>62</v>
      </c>
      <c r="K13" s="440" t="s">
        <v>62</v>
      </c>
      <c r="L13" s="441" t="s">
        <v>62</v>
      </c>
      <c r="M13" s="440" t="s">
        <v>62</v>
      </c>
      <c r="N13" s="441" t="s">
        <v>62</v>
      </c>
      <c r="O13" s="442" t="s">
        <v>62</v>
      </c>
      <c r="P13" s="443" t="s">
        <v>62</v>
      </c>
      <c r="Q13" s="488"/>
      <c r="R13" s="444">
        <v>730</v>
      </c>
    </row>
    <row r="14" spans="1:18" ht="11.25" customHeight="1">
      <c r="B14" s="438" t="s">
        <v>1819</v>
      </c>
      <c r="C14" s="438"/>
      <c r="D14" s="439">
        <v>792000.00000000012</v>
      </c>
      <c r="E14" s="440">
        <v>3.9600000000000003E-2</v>
      </c>
      <c r="F14" s="483"/>
      <c r="G14" s="440" t="s">
        <v>62</v>
      </c>
      <c r="H14" s="441" t="s">
        <v>62</v>
      </c>
      <c r="I14" s="440" t="s">
        <v>62</v>
      </c>
      <c r="J14" s="441" t="s">
        <v>62</v>
      </c>
      <c r="K14" s="440" t="s">
        <v>62</v>
      </c>
      <c r="L14" s="441" t="s">
        <v>62</v>
      </c>
      <c r="M14" s="440" t="s">
        <v>62</v>
      </c>
      <c r="N14" s="441" t="s">
        <v>62</v>
      </c>
      <c r="O14" s="442" t="s">
        <v>62</v>
      </c>
      <c r="P14" s="443" t="s">
        <v>62</v>
      </c>
      <c r="Q14" s="488"/>
      <c r="R14" s="444">
        <v>1095</v>
      </c>
    </row>
    <row r="15" spans="1:18" ht="11.25" customHeight="1">
      <c r="B15" s="438" t="s">
        <v>1082</v>
      </c>
      <c r="C15" s="438"/>
      <c r="D15" s="439">
        <v>924000.00000000012</v>
      </c>
      <c r="E15" s="440">
        <v>4.6200000000000005E-2</v>
      </c>
      <c r="F15" s="483"/>
      <c r="G15" s="440">
        <v>8.5168234658835162E-2</v>
      </c>
      <c r="H15" s="441">
        <v>1.1009863926873147</v>
      </c>
      <c r="I15" s="440">
        <v>0.11639531226275257</v>
      </c>
      <c r="J15" s="441">
        <v>1.1410632552885327</v>
      </c>
      <c r="K15" s="440">
        <v>0.17673891419195664</v>
      </c>
      <c r="L15" s="441">
        <v>1.340243292805948</v>
      </c>
      <c r="M15" s="440">
        <v>0.20011456913455672</v>
      </c>
      <c r="N15" s="441">
        <v>1.137516085755274</v>
      </c>
      <c r="O15" s="442">
        <v>1.576882463940955E-3</v>
      </c>
      <c r="P15" s="443">
        <v>8.2303198014544119</v>
      </c>
      <c r="Q15" s="488"/>
      <c r="R15" s="444">
        <v>1</v>
      </c>
    </row>
    <row r="16" spans="1:18" ht="11.25" customHeight="1">
      <c r="B16" s="438" t="s">
        <v>397</v>
      </c>
      <c r="C16" s="438"/>
      <c r="D16" s="439">
        <v>924000.00000000012</v>
      </c>
      <c r="E16" s="440">
        <v>4.6200000000000005E-2</v>
      </c>
      <c r="F16" s="483"/>
      <c r="G16" s="440">
        <v>9.0146879912603062E-2</v>
      </c>
      <c r="H16" s="441">
        <v>1.1653463116215637</v>
      </c>
      <c r="I16" s="440">
        <v>0.1189423656208386</v>
      </c>
      <c r="J16" s="441">
        <v>1.1660328948699825</v>
      </c>
      <c r="K16" s="440">
        <v>0.21258817921009343</v>
      </c>
      <c r="L16" s="441">
        <v>1.6120947818356759</v>
      </c>
      <c r="M16" s="440">
        <v>0.19866145666730595</v>
      </c>
      <c r="N16" s="441">
        <v>1.1292561234094147</v>
      </c>
      <c r="O16" s="442">
        <v>2.8312156416509982E-3</v>
      </c>
      <c r="P16" s="443">
        <v>5.3902304817843829</v>
      </c>
      <c r="Q16" s="488"/>
      <c r="R16" s="444">
        <v>54</v>
      </c>
    </row>
    <row r="17" spans="2:18" ht="11.25" customHeight="1">
      <c r="B17" s="438" t="s">
        <v>42</v>
      </c>
      <c r="C17" s="438"/>
      <c r="D17" s="439">
        <v>660000</v>
      </c>
      <c r="E17" s="440">
        <v>3.3000000000000002E-2</v>
      </c>
      <c r="F17" s="483"/>
      <c r="G17" s="440">
        <v>8.418814540306796E-2</v>
      </c>
      <c r="H17" s="441">
        <v>1.0883165875828502</v>
      </c>
      <c r="I17" s="440">
        <v>0.11618289351949596</v>
      </c>
      <c r="J17" s="441">
        <v>1.138980841332569</v>
      </c>
      <c r="K17" s="440">
        <v>0.20154067573080225</v>
      </c>
      <c r="L17" s="441">
        <v>1.5283195560566538</v>
      </c>
      <c r="M17" s="440" t="s">
        <v>1781</v>
      </c>
      <c r="N17" s="441" t="s">
        <v>1781</v>
      </c>
      <c r="O17" s="442">
        <v>4.9303520050811653E-3</v>
      </c>
      <c r="P17" s="443">
        <v>2.595906998936198</v>
      </c>
      <c r="Q17" s="488"/>
      <c r="R17" s="444">
        <v>22</v>
      </c>
    </row>
    <row r="18" spans="2:18" ht="11.25" customHeight="1">
      <c r="B18" s="438" t="s">
        <v>623</v>
      </c>
      <c r="C18" s="438"/>
      <c r="D18" s="439">
        <v>792000.00000000012</v>
      </c>
      <c r="E18" s="440">
        <v>3.9600000000000003E-2</v>
      </c>
      <c r="F18" s="483"/>
      <c r="G18" s="440">
        <v>8.8382998778722355E-2</v>
      </c>
      <c r="H18" s="441">
        <v>1.1425442759271551</v>
      </c>
      <c r="I18" s="440">
        <v>0.11991681146387312</v>
      </c>
      <c r="J18" s="441">
        <v>1.1755857224206774</v>
      </c>
      <c r="K18" s="440">
        <v>0.18813529101480819</v>
      </c>
      <c r="L18" s="441">
        <v>1.4266640885257118</v>
      </c>
      <c r="M18" s="440">
        <v>0.20483902159303802</v>
      </c>
      <c r="N18" s="441">
        <v>1.1643714051413152</v>
      </c>
      <c r="O18" s="442">
        <v>1.8697067738675803E-3</v>
      </c>
      <c r="P18" s="443">
        <v>8.6267691688853656</v>
      </c>
      <c r="Q18" s="488"/>
      <c r="R18" s="444">
        <v>22</v>
      </c>
    </row>
    <row r="19" spans="2:18" ht="11.25" customHeight="1">
      <c r="B19" s="438" t="s">
        <v>940</v>
      </c>
      <c r="C19" s="438"/>
      <c r="D19" s="439">
        <v>792000.00000000012</v>
      </c>
      <c r="E19" s="440">
        <v>3.9600000000000003E-2</v>
      </c>
      <c r="F19" s="483"/>
      <c r="G19" s="440">
        <v>9.1821324721498954E-2</v>
      </c>
      <c r="H19" s="441">
        <v>1.1869921864865893</v>
      </c>
      <c r="I19" s="440">
        <v>0.12198386307616826</v>
      </c>
      <c r="J19" s="441">
        <v>1.1958497398945982</v>
      </c>
      <c r="K19" s="440">
        <v>0.20738254328053496</v>
      </c>
      <c r="L19" s="441">
        <v>1.5726194989231486</v>
      </c>
      <c r="M19" s="440">
        <v>0.25090202378730875</v>
      </c>
      <c r="N19" s="441">
        <v>1.4262084426981934</v>
      </c>
      <c r="O19" s="442">
        <v>5.7699651418286037E-3</v>
      </c>
      <c r="P19" s="443">
        <v>3.1177340564059275</v>
      </c>
      <c r="Q19" s="488"/>
      <c r="R19" s="444">
        <v>32</v>
      </c>
    </row>
    <row r="20" spans="2:18" ht="11.25" customHeight="1">
      <c r="B20" s="438" t="s">
        <v>765</v>
      </c>
      <c r="C20" s="438"/>
      <c r="D20" s="439">
        <v>660000</v>
      </c>
      <c r="E20" s="440">
        <v>3.3000000000000002E-2</v>
      </c>
      <c r="F20" s="483"/>
      <c r="G20" s="440">
        <v>8.7738975760600635E-2</v>
      </c>
      <c r="H20" s="441">
        <v>1.134218864670602</v>
      </c>
      <c r="I20" s="440">
        <v>0.11750144220057757</v>
      </c>
      <c r="J20" s="441">
        <v>1.1519070272849294</v>
      </c>
      <c r="K20" s="440">
        <v>0.18930181554452563</v>
      </c>
      <c r="L20" s="441">
        <v>1.4355100559460465</v>
      </c>
      <c r="M20" s="440" t="s">
        <v>1781</v>
      </c>
      <c r="N20" s="441" t="s">
        <v>1781</v>
      </c>
      <c r="O20" s="442">
        <v>2.2334513189374507E-3</v>
      </c>
      <c r="P20" s="443">
        <v>6.2550016161470543</v>
      </c>
      <c r="Q20" s="488"/>
      <c r="R20" s="444">
        <v>33</v>
      </c>
    </row>
    <row r="21" spans="2:18" ht="11.25" customHeight="1">
      <c r="B21" s="438" t="s">
        <v>41</v>
      </c>
      <c r="C21" s="438"/>
      <c r="D21" s="439">
        <v>792000.00000000012</v>
      </c>
      <c r="E21" s="440">
        <v>3.9600000000000003E-2</v>
      </c>
      <c r="F21" s="483"/>
      <c r="G21" s="440">
        <v>9.9779881428285089E-2</v>
      </c>
      <c r="H21" s="441">
        <v>1.2898740023971993</v>
      </c>
      <c r="I21" s="440">
        <v>0.13875957348128964</v>
      </c>
      <c r="J21" s="441">
        <v>1.3603077953997353</v>
      </c>
      <c r="K21" s="440">
        <v>0.19455520917035862</v>
      </c>
      <c r="L21" s="441">
        <v>1.475347494145113</v>
      </c>
      <c r="M21" s="440" t="s">
        <v>1781</v>
      </c>
      <c r="N21" s="441" t="s">
        <v>1781</v>
      </c>
      <c r="O21" s="442">
        <v>1.402393455777768E-3</v>
      </c>
      <c r="P21" s="443">
        <v>23.404266386728597</v>
      </c>
      <c r="Q21" s="488"/>
      <c r="R21" s="444">
        <v>64</v>
      </c>
    </row>
    <row r="22" spans="2:18" ht="11.25" customHeight="1">
      <c r="B22" s="438" t="s">
        <v>1764</v>
      </c>
      <c r="C22" s="438"/>
      <c r="D22" s="439">
        <v>528000.00000000012</v>
      </c>
      <c r="E22" s="440">
        <v>2.6400000000000003E-2</v>
      </c>
      <c r="F22" s="483"/>
      <c r="G22" s="440" t="s">
        <v>62</v>
      </c>
      <c r="H22" s="441" t="s">
        <v>62</v>
      </c>
      <c r="I22" s="440" t="s">
        <v>62</v>
      </c>
      <c r="J22" s="441" t="s">
        <v>62</v>
      </c>
      <c r="K22" s="440" t="s">
        <v>62</v>
      </c>
      <c r="L22" s="441" t="s">
        <v>62</v>
      </c>
      <c r="M22" s="440" t="s">
        <v>62</v>
      </c>
      <c r="N22" s="441" t="s">
        <v>62</v>
      </c>
      <c r="O22" s="442" t="s">
        <v>62</v>
      </c>
      <c r="P22" s="443" t="s">
        <v>62</v>
      </c>
      <c r="Q22" s="488"/>
      <c r="R22" s="444">
        <v>91</v>
      </c>
    </row>
    <row r="23" spans="2:18" ht="11.25" customHeight="1">
      <c r="B23" s="445" t="s">
        <v>1384</v>
      </c>
      <c r="C23" s="445"/>
      <c r="D23" s="446">
        <v>792000.00000000012</v>
      </c>
      <c r="E23" s="447">
        <v>3.9600000000000003E-2</v>
      </c>
      <c r="F23" s="484"/>
      <c r="G23" s="447">
        <v>9.4116528873928962E-2</v>
      </c>
      <c r="H23" s="448">
        <v>1.2166627385461384</v>
      </c>
      <c r="I23" s="447">
        <v>0.14697581971801466</v>
      </c>
      <c r="J23" s="448">
        <v>1.4408544814721584</v>
      </c>
      <c r="K23" s="447">
        <v>0.23379409328674017</v>
      </c>
      <c r="L23" s="448">
        <v>1.7729030805569004</v>
      </c>
      <c r="M23" s="447">
        <v>0.30961810397509959</v>
      </c>
      <c r="N23" s="448">
        <v>1.759969677549609</v>
      </c>
      <c r="O23" s="449">
        <v>7.7530159421063741E-3</v>
      </c>
      <c r="P23" s="450">
        <v>5.1649348942836273</v>
      </c>
      <c r="Q23" s="489"/>
      <c r="R23" s="451">
        <v>190</v>
      </c>
    </row>
    <row r="24" spans="2:18" ht="5.25" customHeight="1"/>
    <row r="25" spans="2:18" ht="11.25" customHeight="1">
      <c r="B25" s="434" t="s">
        <v>917</v>
      </c>
      <c r="C25" s="480"/>
      <c r="D25" s="453">
        <v>3000000.0000000005</v>
      </c>
      <c r="E25" s="435">
        <v>0.15000000000000002</v>
      </c>
      <c r="F25" s="480"/>
      <c r="G25" s="436"/>
      <c r="H25" s="437"/>
      <c r="I25" s="436"/>
      <c r="J25" s="437"/>
      <c r="K25" s="436"/>
      <c r="L25" s="437"/>
      <c r="M25" s="436"/>
      <c r="N25" s="437"/>
      <c r="O25" s="436"/>
      <c r="P25" s="436"/>
      <c r="Q25" s="487"/>
      <c r="R25" s="436"/>
    </row>
    <row r="26" spans="2:18" ht="3" customHeight="1"/>
    <row r="27" spans="2:18" ht="11.25" customHeight="1">
      <c r="B27" s="461" t="s">
        <v>1732</v>
      </c>
      <c r="C27" s="480"/>
      <c r="D27" s="464">
        <v>2200000.0000000005</v>
      </c>
      <c r="E27" s="465">
        <v>0.11000000000000001</v>
      </c>
      <c r="F27" s="480"/>
      <c r="G27" s="462"/>
      <c r="H27" s="463"/>
      <c r="I27" s="462"/>
      <c r="J27" s="463"/>
      <c r="K27" s="462"/>
      <c r="L27" s="463"/>
      <c r="M27" s="462"/>
      <c r="N27" s="463"/>
      <c r="O27" s="462"/>
      <c r="P27" s="462"/>
      <c r="Q27" s="487"/>
      <c r="R27" s="462"/>
    </row>
    <row r="28" spans="2:18" ht="11.25" customHeight="1">
      <c r="B28" s="419" t="s">
        <v>1821</v>
      </c>
      <c r="D28" s="472">
        <v>660000</v>
      </c>
      <c r="E28" s="473">
        <v>3.3000000000000002E-2</v>
      </c>
      <c r="F28" s="482"/>
      <c r="G28" s="473" t="s">
        <v>62</v>
      </c>
      <c r="H28" s="474" t="s">
        <v>62</v>
      </c>
      <c r="I28" s="473" t="s">
        <v>62</v>
      </c>
      <c r="J28" s="474" t="s">
        <v>62</v>
      </c>
      <c r="K28" s="473" t="s">
        <v>62</v>
      </c>
      <c r="L28" s="474" t="s">
        <v>62</v>
      </c>
      <c r="M28" s="473" t="s">
        <v>62</v>
      </c>
      <c r="N28" s="474" t="s">
        <v>62</v>
      </c>
      <c r="O28" s="475" t="s">
        <v>62</v>
      </c>
      <c r="P28" s="476" t="s">
        <v>62</v>
      </c>
      <c r="R28" s="477">
        <v>2149</v>
      </c>
    </row>
    <row r="29" spans="2:18" ht="11.25" customHeight="1">
      <c r="B29" s="438" t="s">
        <v>1822</v>
      </c>
      <c r="C29" s="438"/>
      <c r="D29" s="439">
        <v>440000.00000000006</v>
      </c>
      <c r="E29" s="440">
        <v>2.2000000000000002E-2</v>
      </c>
      <c r="F29" s="483"/>
      <c r="G29" s="440" t="s">
        <v>62</v>
      </c>
      <c r="H29" s="441" t="s">
        <v>62</v>
      </c>
      <c r="I29" s="440" t="s">
        <v>62</v>
      </c>
      <c r="J29" s="441" t="s">
        <v>62</v>
      </c>
      <c r="K29" s="440" t="s">
        <v>62</v>
      </c>
      <c r="L29" s="441" t="s">
        <v>62</v>
      </c>
      <c r="M29" s="440" t="s">
        <v>62</v>
      </c>
      <c r="N29" s="441" t="s">
        <v>62</v>
      </c>
      <c r="O29" s="442" t="s">
        <v>62</v>
      </c>
      <c r="P29" s="443" t="s">
        <v>62</v>
      </c>
      <c r="Q29" s="488"/>
      <c r="R29" s="444">
        <v>2879</v>
      </c>
    </row>
    <row r="30" spans="2:18" ht="11.25" customHeight="1">
      <c r="B30" s="438" t="s">
        <v>1823</v>
      </c>
      <c r="C30" s="438"/>
      <c r="D30" s="439">
        <v>440000.00000000006</v>
      </c>
      <c r="E30" s="440">
        <v>2.2000000000000002E-2</v>
      </c>
      <c r="F30" s="483"/>
      <c r="G30" s="440" t="s">
        <v>62</v>
      </c>
      <c r="H30" s="441" t="s">
        <v>62</v>
      </c>
      <c r="I30" s="440" t="s">
        <v>62</v>
      </c>
      <c r="J30" s="441" t="s">
        <v>62</v>
      </c>
      <c r="K30" s="440" t="s">
        <v>62</v>
      </c>
      <c r="L30" s="441" t="s">
        <v>62</v>
      </c>
      <c r="M30" s="440" t="s">
        <v>62</v>
      </c>
      <c r="N30" s="441" t="s">
        <v>62</v>
      </c>
      <c r="O30" s="442" t="s">
        <v>62</v>
      </c>
      <c r="P30" s="443" t="s">
        <v>62</v>
      </c>
      <c r="Q30" s="488"/>
      <c r="R30" s="444">
        <v>1825</v>
      </c>
    </row>
    <row r="31" spans="2:18" ht="11.25" customHeight="1">
      <c r="B31" s="445" t="s">
        <v>1826</v>
      </c>
      <c r="C31" s="445"/>
      <c r="D31" s="446">
        <v>660000</v>
      </c>
      <c r="E31" s="447">
        <v>3.3000000000000002E-2</v>
      </c>
      <c r="F31" s="484"/>
      <c r="G31" s="447" t="s">
        <v>62</v>
      </c>
      <c r="H31" s="448" t="s">
        <v>62</v>
      </c>
      <c r="I31" s="447" t="s">
        <v>62</v>
      </c>
      <c r="J31" s="448" t="s">
        <v>62</v>
      </c>
      <c r="K31" s="447" t="s">
        <v>62</v>
      </c>
      <c r="L31" s="448" t="s">
        <v>62</v>
      </c>
      <c r="M31" s="447" t="s">
        <v>62</v>
      </c>
      <c r="N31" s="448" t="s">
        <v>62</v>
      </c>
      <c r="O31" s="449" t="s">
        <v>62</v>
      </c>
      <c r="P31" s="450" t="s">
        <v>62</v>
      </c>
      <c r="Q31" s="489"/>
      <c r="R31" s="451">
        <v>2555</v>
      </c>
    </row>
    <row r="32" spans="2:18" ht="4.5" customHeight="1"/>
    <row r="33" spans="2:18" ht="11.25" customHeight="1">
      <c r="B33" s="461" t="s">
        <v>1725</v>
      </c>
      <c r="C33" s="480"/>
      <c r="D33" s="464">
        <v>800000</v>
      </c>
      <c r="E33" s="465">
        <v>0.04</v>
      </c>
      <c r="F33" s="480"/>
      <c r="G33" s="462"/>
      <c r="H33" s="463"/>
      <c r="I33" s="462"/>
      <c r="J33" s="463"/>
      <c r="K33" s="462"/>
      <c r="L33" s="463"/>
      <c r="M33" s="462"/>
      <c r="N33" s="463"/>
      <c r="O33" s="462"/>
      <c r="P33" s="462"/>
      <c r="Q33" s="487"/>
      <c r="R33" s="462"/>
    </row>
    <row r="34" spans="2:18" ht="11.25" customHeight="1">
      <c r="B34" s="419" t="s">
        <v>1827</v>
      </c>
      <c r="D34" s="472">
        <v>400000</v>
      </c>
      <c r="E34" s="473">
        <v>0.02</v>
      </c>
      <c r="F34" s="482"/>
      <c r="G34" s="473" t="s">
        <v>62</v>
      </c>
      <c r="H34" s="474" t="s">
        <v>62</v>
      </c>
      <c r="I34" s="473" t="s">
        <v>62</v>
      </c>
      <c r="J34" s="474" t="s">
        <v>62</v>
      </c>
      <c r="K34" s="473" t="s">
        <v>62</v>
      </c>
      <c r="L34" s="474" t="s">
        <v>62</v>
      </c>
      <c r="M34" s="473" t="s">
        <v>62</v>
      </c>
      <c r="N34" s="474" t="s">
        <v>62</v>
      </c>
      <c r="O34" s="475" t="s">
        <v>62</v>
      </c>
      <c r="P34" s="476" t="s">
        <v>62</v>
      </c>
      <c r="R34" s="477">
        <v>2920</v>
      </c>
    </row>
    <row r="35" spans="2:18" ht="11.25" customHeight="1">
      <c r="B35" s="445" t="s">
        <v>1828</v>
      </c>
      <c r="C35" s="445"/>
      <c r="D35" s="446">
        <v>400000</v>
      </c>
      <c r="E35" s="447">
        <v>0.02</v>
      </c>
      <c r="F35" s="484"/>
      <c r="G35" s="447" t="s">
        <v>62</v>
      </c>
      <c r="H35" s="448" t="s">
        <v>62</v>
      </c>
      <c r="I35" s="447" t="s">
        <v>62</v>
      </c>
      <c r="J35" s="448" t="s">
        <v>62</v>
      </c>
      <c r="K35" s="447" t="s">
        <v>62</v>
      </c>
      <c r="L35" s="448" t="s">
        <v>62</v>
      </c>
      <c r="M35" s="447" t="s">
        <v>62</v>
      </c>
      <c r="N35" s="448" t="s">
        <v>62</v>
      </c>
      <c r="O35" s="449" t="s">
        <v>62</v>
      </c>
      <c r="P35" s="450" t="s">
        <v>62</v>
      </c>
      <c r="Q35" s="489"/>
      <c r="R35" s="451">
        <v>3285</v>
      </c>
    </row>
    <row r="36" spans="2:18" ht="5.25" customHeight="1"/>
    <row r="37" spans="2:18" ht="11.25" customHeight="1">
      <c r="B37" s="434" t="s">
        <v>959</v>
      </c>
      <c r="C37" s="480"/>
      <c r="D37" s="453">
        <v>1000000</v>
      </c>
      <c r="E37" s="435">
        <v>0.05</v>
      </c>
      <c r="F37" s="480"/>
      <c r="G37" s="436"/>
      <c r="H37" s="437"/>
      <c r="I37" s="436"/>
      <c r="J37" s="437"/>
      <c r="K37" s="436"/>
      <c r="L37" s="437"/>
      <c r="M37" s="436"/>
      <c r="N37" s="437"/>
      <c r="O37" s="436"/>
      <c r="P37" s="436"/>
      <c r="Q37" s="487"/>
      <c r="R37" s="436"/>
    </row>
    <row r="38" spans="2:18" ht="3" customHeight="1"/>
    <row r="39" spans="2:18" ht="11.25" customHeight="1">
      <c r="B39" s="461" t="s">
        <v>1728</v>
      </c>
      <c r="C39" s="480"/>
      <c r="D39" s="464">
        <v>700000.00000000012</v>
      </c>
      <c r="E39" s="465">
        <v>3.5000000000000003E-2</v>
      </c>
      <c r="F39" s="480"/>
      <c r="G39" s="462"/>
      <c r="H39" s="463"/>
      <c r="I39" s="462"/>
      <c r="J39" s="463"/>
      <c r="K39" s="462"/>
      <c r="L39" s="463"/>
      <c r="M39" s="462"/>
      <c r="N39" s="463"/>
      <c r="O39" s="462"/>
      <c r="P39" s="462"/>
      <c r="Q39" s="487"/>
      <c r="R39" s="462"/>
    </row>
    <row r="40" spans="2:18" ht="11.25" customHeight="1">
      <c r="B40" s="419" t="s">
        <v>1824</v>
      </c>
      <c r="D40" s="472">
        <v>350000.00000000006</v>
      </c>
      <c r="E40" s="473">
        <v>1.7500000000000002E-2</v>
      </c>
      <c r="F40" s="482"/>
      <c r="G40" s="473" t="s">
        <v>62</v>
      </c>
      <c r="H40" s="474" t="s">
        <v>62</v>
      </c>
      <c r="I40" s="473" t="s">
        <v>62</v>
      </c>
      <c r="J40" s="474" t="s">
        <v>62</v>
      </c>
      <c r="K40" s="473" t="s">
        <v>62</v>
      </c>
      <c r="L40" s="474" t="s">
        <v>62</v>
      </c>
      <c r="M40" s="473" t="s">
        <v>62</v>
      </c>
      <c r="N40" s="474" t="s">
        <v>62</v>
      </c>
      <c r="O40" s="475" t="s">
        <v>62</v>
      </c>
      <c r="P40" s="476" t="s">
        <v>62</v>
      </c>
      <c r="R40" s="477">
        <v>730</v>
      </c>
    </row>
    <row r="41" spans="2:18" ht="11.25" customHeight="1">
      <c r="B41" s="445" t="s">
        <v>1825</v>
      </c>
      <c r="C41" s="445"/>
      <c r="D41" s="446">
        <v>350000.00000000006</v>
      </c>
      <c r="E41" s="447">
        <v>1.7500000000000002E-2</v>
      </c>
      <c r="F41" s="484"/>
      <c r="G41" s="447" t="s">
        <v>62</v>
      </c>
      <c r="H41" s="448" t="s">
        <v>62</v>
      </c>
      <c r="I41" s="447" t="s">
        <v>62</v>
      </c>
      <c r="J41" s="448" t="s">
        <v>62</v>
      </c>
      <c r="K41" s="447" t="s">
        <v>62</v>
      </c>
      <c r="L41" s="448" t="s">
        <v>62</v>
      </c>
      <c r="M41" s="447" t="s">
        <v>62</v>
      </c>
      <c r="N41" s="448" t="s">
        <v>62</v>
      </c>
      <c r="O41" s="449" t="s">
        <v>62</v>
      </c>
      <c r="P41" s="450" t="s">
        <v>62</v>
      </c>
      <c r="Q41" s="489"/>
      <c r="R41" s="451">
        <v>1095</v>
      </c>
    </row>
    <row r="42" spans="2:18" ht="4.5" customHeight="1"/>
    <row r="43" spans="2:18" ht="11.25" customHeight="1">
      <c r="B43" s="461" t="s">
        <v>1733</v>
      </c>
      <c r="C43" s="480"/>
      <c r="D43" s="464">
        <v>300000</v>
      </c>
      <c r="E43" s="465">
        <v>1.4999999999999999E-2</v>
      </c>
      <c r="F43" s="480"/>
      <c r="G43" s="462"/>
      <c r="H43" s="463"/>
      <c r="I43" s="462"/>
      <c r="J43" s="463"/>
      <c r="K43" s="462"/>
      <c r="L43" s="463"/>
      <c r="M43" s="462"/>
      <c r="N43" s="463"/>
      <c r="O43" s="462"/>
      <c r="P43" s="462"/>
      <c r="Q43" s="487"/>
      <c r="R43" s="462"/>
    </row>
    <row r="44" spans="2:18" ht="5.25" customHeight="1"/>
    <row r="45" spans="2:18" ht="14.25" customHeight="1">
      <c r="B45" s="430" t="s">
        <v>24</v>
      </c>
      <c r="C45" s="479"/>
      <c r="D45" s="452">
        <v>2000000</v>
      </c>
      <c r="E45" s="431">
        <v>0.1</v>
      </c>
      <c r="F45" s="479"/>
      <c r="G45" s="432"/>
      <c r="H45" s="433"/>
      <c r="I45" s="432"/>
      <c r="J45" s="433"/>
      <c r="K45" s="432"/>
      <c r="L45" s="433"/>
      <c r="M45" s="432"/>
      <c r="N45" s="433"/>
      <c r="O45" s="432"/>
      <c r="P45" s="432"/>
      <c r="Q45" s="486"/>
      <c r="R45" s="432"/>
    </row>
    <row r="46" spans="2:18" ht="5.25" customHeight="1"/>
    <row r="47" spans="2:18" ht="11.25" customHeight="1">
      <c r="B47" s="434" t="s">
        <v>911</v>
      </c>
      <c r="C47" s="480"/>
      <c r="D47" s="453">
        <v>1600000</v>
      </c>
      <c r="E47" s="435">
        <v>0.08</v>
      </c>
      <c r="F47" s="480"/>
      <c r="G47" s="436"/>
      <c r="H47" s="437"/>
      <c r="I47" s="436"/>
      <c r="J47" s="437"/>
      <c r="K47" s="436"/>
      <c r="L47" s="437"/>
      <c r="M47" s="436"/>
      <c r="N47" s="437"/>
      <c r="O47" s="436"/>
      <c r="P47" s="436"/>
      <c r="Q47" s="487"/>
      <c r="R47" s="436"/>
    </row>
    <row r="48" spans="2:18" ht="11.25" customHeight="1">
      <c r="B48" s="419" t="s">
        <v>414</v>
      </c>
      <c r="D48" s="472">
        <v>400000</v>
      </c>
      <c r="E48" s="473">
        <v>0.02</v>
      </c>
      <c r="F48" s="482"/>
      <c r="G48" s="473">
        <v>0.16028525173603114</v>
      </c>
      <c r="H48" s="474">
        <v>2.0720387338863815</v>
      </c>
      <c r="I48" s="473">
        <v>0.23442702828583206</v>
      </c>
      <c r="J48" s="474">
        <v>2.2981687391292764</v>
      </c>
      <c r="K48" s="473">
        <v>0.40957397410747709</v>
      </c>
      <c r="L48" s="474">
        <v>3.1058738490903597</v>
      </c>
      <c r="M48" s="473">
        <v>0.60226310000038152</v>
      </c>
      <c r="N48" s="474">
        <v>3.4234587070300804</v>
      </c>
      <c r="O48" s="475">
        <v>5.2054524826844618E-2</v>
      </c>
      <c r="P48" s="476">
        <v>2.2071467056216321</v>
      </c>
      <c r="R48" s="477">
        <v>22</v>
      </c>
    </row>
    <row r="49" spans="2:18" ht="11.25" customHeight="1">
      <c r="B49" s="438" t="s">
        <v>947</v>
      </c>
      <c r="C49" s="438"/>
      <c r="D49" s="439">
        <v>400000</v>
      </c>
      <c r="E49" s="440">
        <v>0.02</v>
      </c>
      <c r="F49" s="483"/>
      <c r="G49" s="440" t="s">
        <v>62</v>
      </c>
      <c r="H49" s="441" t="s">
        <v>62</v>
      </c>
      <c r="I49" s="440" t="s">
        <v>62</v>
      </c>
      <c r="J49" s="441" t="s">
        <v>62</v>
      </c>
      <c r="K49" s="440" t="s">
        <v>62</v>
      </c>
      <c r="L49" s="441" t="s">
        <v>62</v>
      </c>
      <c r="M49" s="440" t="s">
        <v>62</v>
      </c>
      <c r="N49" s="441" t="s">
        <v>62</v>
      </c>
      <c r="O49" s="442" t="s">
        <v>62</v>
      </c>
      <c r="P49" s="443" t="s">
        <v>62</v>
      </c>
      <c r="Q49" s="488"/>
      <c r="R49" s="444" t="s">
        <v>62</v>
      </c>
    </row>
    <row r="50" spans="2:18" ht="11.25" customHeight="1">
      <c r="B50" s="438" t="s">
        <v>71</v>
      </c>
      <c r="C50" s="438"/>
      <c r="D50" s="439">
        <v>400000</v>
      </c>
      <c r="E50" s="440">
        <v>0.02</v>
      </c>
      <c r="F50" s="483"/>
      <c r="G50" s="440">
        <v>0.15461213676850361</v>
      </c>
      <c r="H50" s="441">
        <v>1.9987012694148127</v>
      </c>
      <c r="I50" s="440">
        <v>0.23581554571592966</v>
      </c>
      <c r="J50" s="441">
        <v>2.3117808527789689</v>
      </c>
      <c r="K50" s="440">
        <v>0.28694003176797622</v>
      </c>
      <c r="L50" s="441">
        <v>2.1759183865805229</v>
      </c>
      <c r="M50" s="440">
        <v>0.54268822199224309</v>
      </c>
      <c r="N50" s="441">
        <v>3.0848157869556361</v>
      </c>
      <c r="O50" s="442">
        <v>6.3119575765374705E-2</v>
      </c>
      <c r="P50" s="443">
        <v>1.8481729631444674</v>
      </c>
      <c r="Q50" s="488"/>
      <c r="R50" s="444">
        <v>22</v>
      </c>
    </row>
    <row r="51" spans="2:18" ht="11.25" customHeight="1">
      <c r="B51" s="445" t="s">
        <v>108</v>
      </c>
      <c r="C51" s="445"/>
      <c r="D51" s="446">
        <v>400000</v>
      </c>
      <c r="E51" s="447">
        <v>0.02</v>
      </c>
      <c r="F51" s="484"/>
      <c r="G51" s="447">
        <v>0.17784887802527871</v>
      </c>
      <c r="H51" s="448">
        <v>2.2990871590200914</v>
      </c>
      <c r="I51" s="447">
        <v>0.21711144540459482</v>
      </c>
      <c r="J51" s="448">
        <v>2.1284181281675516</v>
      </c>
      <c r="K51" s="447">
        <v>0.29528439773602377</v>
      </c>
      <c r="L51" s="448">
        <v>2.2391952295583377</v>
      </c>
      <c r="M51" s="447">
        <v>0.38901859935054017</v>
      </c>
      <c r="N51" s="448">
        <v>2.2113078339722447</v>
      </c>
      <c r="O51" s="449">
        <v>4.3191210905645046E-2</v>
      </c>
      <c r="P51" s="450">
        <v>2.3230039996961387</v>
      </c>
      <c r="Q51" s="489"/>
      <c r="R51" s="451">
        <v>21</v>
      </c>
    </row>
    <row r="52" spans="2:18" ht="5.25" customHeight="1"/>
    <row r="53" spans="2:18" ht="11.25" customHeight="1">
      <c r="B53" s="434" t="s">
        <v>912</v>
      </c>
      <c r="C53" s="480"/>
      <c r="D53" s="453">
        <v>400000</v>
      </c>
      <c r="E53" s="435">
        <v>0.02</v>
      </c>
      <c r="F53" s="480"/>
      <c r="G53" s="436"/>
      <c r="H53" s="437"/>
      <c r="I53" s="436"/>
      <c r="J53" s="437"/>
      <c r="K53" s="436"/>
      <c r="L53" s="437"/>
      <c r="M53" s="436"/>
      <c r="N53" s="437"/>
      <c r="O53" s="436"/>
      <c r="P53" s="436"/>
      <c r="Q53" s="487"/>
      <c r="R53" s="436"/>
    </row>
    <row r="54" spans="2:18" ht="3" customHeight="1"/>
    <row r="55" spans="2:18" ht="11.25" customHeight="1">
      <c r="B55" s="461" t="s">
        <v>913</v>
      </c>
      <c r="C55" s="480"/>
      <c r="D55" s="464">
        <v>400000</v>
      </c>
      <c r="E55" s="465">
        <v>0.02</v>
      </c>
      <c r="F55" s="480"/>
      <c r="G55" s="462"/>
      <c r="H55" s="463"/>
      <c r="I55" s="462"/>
      <c r="J55" s="463"/>
      <c r="K55" s="462"/>
      <c r="L55" s="463"/>
      <c r="M55" s="462"/>
      <c r="N55" s="463"/>
      <c r="O55" s="462"/>
      <c r="P55" s="462"/>
      <c r="Q55" s="487"/>
      <c r="R55" s="462"/>
    </row>
    <row r="56" spans="2:18" ht="11.25" customHeight="1">
      <c r="B56" s="454" t="s">
        <v>946</v>
      </c>
      <c r="C56" s="454"/>
      <c r="D56" s="455">
        <v>400000</v>
      </c>
      <c r="E56" s="456">
        <v>0.02</v>
      </c>
      <c r="F56" s="485"/>
      <c r="G56" s="456">
        <v>9.217874383893121E-2</v>
      </c>
      <c r="H56" s="457">
        <v>1.1916126131791884</v>
      </c>
      <c r="I56" s="456">
        <v>0.10320133650430896</v>
      </c>
      <c r="J56" s="457">
        <v>1.0117181756933864</v>
      </c>
      <c r="K56" s="456">
        <v>0.18088648159287013</v>
      </c>
      <c r="L56" s="457">
        <v>1.3716950498564497</v>
      </c>
      <c r="M56" s="456">
        <v>0.30731837553242713</v>
      </c>
      <c r="N56" s="457">
        <v>1.7468972755364909</v>
      </c>
      <c r="O56" s="458">
        <v>4.874684630137259E-2</v>
      </c>
      <c r="P56" s="459">
        <v>4.6490018234214871E-2</v>
      </c>
      <c r="Q56" s="490"/>
      <c r="R56" s="460">
        <v>11</v>
      </c>
    </row>
    <row r="57" spans="2:18" ht="5.25" customHeight="1"/>
    <row r="58" spans="2:18" ht="14.25" customHeight="1">
      <c r="B58" s="430" t="s">
        <v>27</v>
      </c>
      <c r="C58" s="479"/>
      <c r="D58" s="452">
        <v>800000.00000000012</v>
      </c>
      <c r="E58" s="431">
        <v>0.04</v>
      </c>
      <c r="F58" s="479"/>
      <c r="G58" s="432"/>
      <c r="H58" s="433"/>
      <c r="I58" s="432"/>
      <c r="J58" s="433"/>
      <c r="K58" s="432"/>
      <c r="L58" s="433"/>
      <c r="M58" s="432"/>
      <c r="N58" s="433"/>
      <c r="O58" s="432"/>
      <c r="P58" s="432"/>
      <c r="Q58" s="486"/>
      <c r="R58" s="432"/>
    </row>
    <row r="59" spans="2:18" ht="5.25" customHeight="1"/>
    <row r="60" spans="2:18" ht="11.25" customHeight="1">
      <c r="B60" s="434" t="s">
        <v>904</v>
      </c>
      <c r="C60" s="480"/>
      <c r="D60" s="453">
        <v>700000.00000000012</v>
      </c>
      <c r="E60" s="435">
        <v>3.5000000000000003E-2</v>
      </c>
      <c r="F60" s="480"/>
      <c r="G60" s="436"/>
      <c r="H60" s="437"/>
      <c r="I60" s="436"/>
      <c r="J60" s="437"/>
      <c r="K60" s="436"/>
      <c r="L60" s="437"/>
      <c r="M60" s="436"/>
      <c r="N60" s="437"/>
      <c r="O60" s="436"/>
      <c r="P60" s="436"/>
      <c r="Q60" s="487"/>
      <c r="R60" s="436"/>
    </row>
    <row r="61" spans="2:18" ht="3" customHeight="1"/>
    <row r="62" spans="2:18" ht="11.25" customHeight="1">
      <c r="B62" s="461" t="s">
        <v>903</v>
      </c>
      <c r="C62" s="480"/>
      <c r="D62" s="464">
        <v>200000</v>
      </c>
      <c r="E62" s="465">
        <v>0.01</v>
      </c>
      <c r="F62" s="480"/>
      <c r="G62" s="462"/>
      <c r="H62" s="463"/>
      <c r="I62" s="462"/>
      <c r="J62" s="463"/>
      <c r="K62" s="462"/>
      <c r="L62" s="463"/>
      <c r="M62" s="462"/>
      <c r="N62" s="463"/>
      <c r="O62" s="462"/>
      <c r="P62" s="462"/>
      <c r="Q62" s="487"/>
      <c r="R62" s="462"/>
    </row>
    <row r="63" spans="2:18" ht="11.25" customHeight="1">
      <c r="B63" s="454" t="s">
        <v>949</v>
      </c>
      <c r="C63" s="454"/>
      <c r="D63" s="455">
        <v>200000</v>
      </c>
      <c r="E63" s="456">
        <v>0.01</v>
      </c>
      <c r="F63" s="485"/>
      <c r="G63" s="456" t="s">
        <v>62</v>
      </c>
      <c r="H63" s="457" t="s">
        <v>62</v>
      </c>
      <c r="I63" s="456" t="s">
        <v>62</v>
      </c>
      <c r="J63" s="457" t="s">
        <v>62</v>
      </c>
      <c r="K63" s="456" t="s">
        <v>62</v>
      </c>
      <c r="L63" s="457" t="s">
        <v>62</v>
      </c>
      <c r="M63" s="456" t="s">
        <v>62</v>
      </c>
      <c r="N63" s="457" t="s">
        <v>62</v>
      </c>
      <c r="O63" s="458" t="s">
        <v>62</v>
      </c>
      <c r="P63" s="459" t="s">
        <v>62</v>
      </c>
      <c r="Q63" s="490"/>
      <c r="R63" s="460" t="s">
        <v>62</v>
      </c>
    </row>
    <row r="64" spans="2:18" ht="4.5" customHeight="1"/>
    <row r="65" spans="2:18" ht="11.25" customHeight="1">
      <c r="B65" s="461" t="s">
        <v>910</v>
      </c>
      <c r="C65" s="480"/>
      <c r="D65" s="464">
        <v>500000</v>
      </c>
      <c r="E65" s="465">
        <v>2.5000000000000001E-2</v>
      </c>
      <c r="F65" s="480"/>
      <c r="G65" s="462"/>
      <c r="H65" s="463"/>
      <c r="I65" s="462"/>
      <c r="J65" s="463"/>
      <c r="K65" s="462"/>
      <c r="L65" s="463"/>
      <c r="M65" s="462"/>
      <c r="N65" s="463"/>
      <c r="O65" s="462"/>
      <c r="P65" s="462"/>
      <c r="Q65" s="487"/>
      <c r="R65" s="462"/>
    </row>
    <row r="66" spans="2:18" ht="11.25" customHeight="1">
      <c r="B66" s="419" t="s">
        <v>942</v>
      </c>
      <c r="D66" s="472">
        <v>250000</v>
      </c>
      <c r="E66" s="473">
        <v>1.2500000000000001E-2</v>
      </c>
      <c r="F66" s="482"/>
      <c r="G66" s="473">
        <v>0.15924514614955787</v>
      </c>
      <c r="H66" s="474">
        <v>2.0585930859608101</v>
      </c>
      <c r="I66" s="473">
        <v>0.15461018483594602</v>
      </c>
      <c r="J66" s="474">
        <v>1.5156967869239706</v>
      </c>
      <c r="K66" s="473">
        <v>0.36953838329088629</v>
      </c>
      <c r="L66" s="474">
        <v>2.8022766910407082</v>
      </c>
      <c r="M66" s="473">
        <v>0.67756588679432128</v>
      </c>
      <c r="N66" s="474">
        <v>3.8515041594464403</v>
      </c>
      <c r="O66" s="475">
        <v>0.16461533049601917</v>
      </c>
      <c r="P66" s="476">
        <v>0.36547124018733934</v>
      </c>
      <c r="R66" s="477">
        <v>23</v>
      </c>
    </row>
    <row r="67" spans="2:18" ht="11.25" customHeight="1">
      <c r="B67" s="445" t="s">
        <v>1431</v>
      </c>
      <c r="C67" s="445"/>
      <c r="D67" s="446">
        <v>250000</v>
      </c>
      <c r="E67" s="447">
        <v>1.2500000000000001E-2</v>
      </c>
      <c r="F67" s="484"/>
      <c r="G67" s="447">
        <v>0.20053524105069087</v>
      </c>
      <c r="H67" s="448">
        <v>2.5923582018049651</v>
      </c>
      <c r="I67" s="447">
        <v>4.6820803872954064E-2</v>
      </c>
      <c r="J67" s="448">
        <v>0.45900043432930837</v>
      </c>
      <c r="K67" s="447" t="s">
        <v>1781</v>
      </c>
      <c r="L67" s="448" t="s">
        <v>1781</v>
      </c>
      <c r="M67" s="447" t="s">
        <v>1781</v>
      </c>
      <c r="N67" s="448" t="s">
        <v>1781</v>
      </c>
      <c r="O67" s="449">
        <v>0.16240664957611842</v>
      </c>
      <c r="P67" s="450">
        <v>-0.23547296773281978</v>
      </c>
      <c r="Q67" s="489"/>
      <c r="R67" s="451">
        <v>23</v>
      </c>
    </row>
    <row r="68" spans="2:18" ht="5.25" customHeight="1"/>
    <row r="69" spans="2:18" ht="11.25" customHeight="1">
      <c r="B69" s="434" t="s">
        <v>924</v>
      </c>
      <c r="C69" s="480"/>
      <c r="D69" s="453">
        <v>100000</v>
      </c>
      <c r="E69" s="435">
        <v>5.0000000000000001E-3</v>
      </c>
      <c r="F69" s="480"/>
      <c r="G69" s="436"/>
      <c r="H69" s="437"/>
      <c r="I69" s="436"/>
      <c r="J69" s="437"/>
      <c r="K69" s="436"/>
      <c r="L69" s="437"/>
      <c r="M69" s="436"/>
      <c r="N69" s="437"/>
      <c r="O69" s="436"/>
      <c r="P69" s="436"/>
      <c r="Q69" s="487"/>
      <c r="R69" s="436"/>
    </row>
    <row r="70" spans="2:18" ht="3" customHeight="1"/>
    <row r="71" spans="2:18" ht="11.25" customHeight="1">
      <c r="B71" s="461" t="s">
        <v>905</v>
      </c>
      <c r="C71" s="480"/>
      <c r="D71" s="464">
        <v>100000</v>
      </c>
      <c r="E71" s="465">
        <v>5.0000000000000001E-3</v>
      </c>
      <c r="F71" s="480"/>
      <c r="G71" s="462"/>
      <c r="H71" s="463"/>
      <c r="I71" s="462"/>
      <c r="J71" s="463"/>
      <c r="K71" s="462"/>
      <c r="L71" s="463"/>
      <c r="M71" s="462"/>
      <c r="N71" s="463"/>
      <c r="O71" s="462"/>
      <c r="P71" s="462"/>
      <c r="Q71" s="487"/>
      <c r="R71" s="462"/>
    </row>
    <row r="72" spans="2:18" ht="11.25" customHeight="1">
      <c r="B72" s="454" t="s">
        <v>708</v>
      </c>
      <c r="C72" s="454"/>
      <c r="D72" s="455">
        <v>100000</v>
      </c>
      <c r="E72" s="456">
        <v>5.0000000000000001E-3</v>
      </c>
      <c r="F72" s="485"/>
      <c r="G72" s="456">
        <v>-0.1219041501272069</v>
      </c>
      <c r="H72" s="457">
        <v>-1.5758787421131926</v>
      </c>
      <c r="I72" s="456">
        <v>-5.344639927797501E-2</v>
      </c>
      <c r="J72" s="457">
        <v>-0.52395342353570684</v>
      </c>
      <c r="K72" s="456">
        <v>0.22887896919053441</v>
      </c>
      <c r="L72" s="457">
        <v>1.7356308016512261</v>
      </c>
      <c r="M72" s="456">
        <v>0.45032697502697716</v>
      </c>
      <c r="N72" s="457">
        <v>2.5598045167728953</v>
      </c>
      <c r="O72" s="458">
        <v>0.21028798327972964</v>
      </c>
      <c r="P72" s="459">
        <v>-0.61804971106699913</v>
      </c>
      <c r="Q72" s="490"/>
      <c r="R72" s="460">
        <v>1</v>
      </c>
    </row>
    <row r="73" spans="2:18" ht="7.5" customHeight="1"/>
    <row r="74" spans="2:18" ht="11.25" customHeight="1">
      <c r="B74" s="466" t="s">
        <v>1793</v>
      </c>
      <c r="C74" s="481"/>
      <c r="D74" s="467">
        <v>20000000</v>
      </c>
      <c r="E74" s="468">
        <v>1</v>
      </c>
      <c r="F74" s="481"/>
      <c r="G74" s="469"/>
      <c r="H74" s="470"/>
      <c r="I74" s="469"/>
      <c r="J74" s="470"/>
      <c r="K74" s="469"/>
      <c r="L74" s="470"/>
      <c r="M74" s="469"/>
      <c r="N74" s="470"/>
      <c r="O74" s="469"/>
      <c r="P74" s="469"/>
      <c r="Q74" s="491"/>
      <c r="R74" s="469"/>
    </row>
  </sheetData>
  <mergeCells count="1">
    <mergeCell ref="D2:E2"/>
  </mergeCells>
  <printOptions horizontalCentered="1"/>
  <pageMargins left="0.25" right="0.25" top="0.5" bottom="0.5" header="0" footer="0"/>
  <pageSetup paperSize="9" pageOrder="overThenDown" orientation="landscape" r:id="rId1"/>
  <headerFooter>
    <oddFooter>&amp;L&amp;10 27/09/2022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PDF">
                <anchor moveWithCells="1" sizeWithCells="1">
                  <from>
                    <xdr:col>7</xdr:col>
                    <xdr:colOff>28575</xdr:colOff>
                    <xdr:row>0</xdr:row>
                    <xdr:rowOff>104775</xdr:rowOff>
                  </from>
                  <to>
                    <xdr:col>9</xdr:col>
                    <xdr:colOff>466725</xdr:colOff>
                    <xdr:row>0</xdr:row>
                    <xdr:rowOff>390525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72"/>
  <sheetViews>
    <sheetView showGridLines="0" showRuler="0" view="pageLayout" zoomScale="110" zoomScaleNormal="80" zoomScalePageLayoutView="110" workbookViewId="0">
      <selection activeCell="K19" sqref="K19"/>
    </sheetView>
  </sheetViews>
  <sheetFormatPr defaultColWidth="10.69921875" defaultRowHeight="11.25"/>
  <cols>
    <col min="1" max="1" width="1.19921875" style="419" customWidth="1"/>
    <col min="2" max="2" width="26.796875" style="419" customWidth="1"/>
    <col min="3" max="3" width="0.59765625" style="419" customWidth="1"/>
    <col min="4" max="4" width="9.8984375" style="419" customWidth="1"/>
    <col min="5" max="5" width="5.09765625" style="422" customWidth="1"/>
    <col min="6" max="6" width="0.59765625" style="419" customWidth="1"/>
    <col min="7" max="7" width="5.19921875" style="422" customWidth="1"/>
    <col min="8" max="8" width="5.8984375" style="422" customWidth="1"/>
    <col min="9" max="9" width="5.19921875" style="422" customWidth="1"/>
    <col min="10" max="10" width="6.59765625" style="422" customWidth="1"/>
    <col min="11" max="11" width="5.19921875" style="422" customWidth="1"/>
    <col min="12" max="12" width="6.59765625" style="422" customWidth="1"/>
    <col min="13" max="13" width="5.19921875" style="422" customWidth="1"/>
    <col min="14" max="14" width="6.59765625" style="422" customWidth="1"/>
    <col min="15" max="15" width="7.09765625" style="422" customWidth="1"/>
    <col min="16" max="16" width="5.09765625" style="422" customWidth="1"/>
    <col min="17" max="17" width="0.59765625" style="422" customWidth="1"/>
    <col min="18" max="18" width="5.5" style="422" customWidth="1"/>
    <col min="19" max="19" width="14.796875" style="419" customWidth="1"/>
    <col min="20" max="16384" width="10.69921875" style="419"/>
  </cols>
  <sheetData>
    <row r="1" spans="1:18" s="612" customFormat="1" ht="33.75" customHeight="1">
      <c r="A1" s="609"/>
      <c r="B1" s="610" t="s">
        <v>1791</v>
      </c>
      <c r="C1" s="611"/>
      <c r="E1" s="613"/>
      <c r="F1" s="611"/>
      <c r="G1" s="613"/>
      <c r="H1" s="614"/>
      <c r="J1" s="614"/>
      <c r="K1" s="614"/>
      <c r="L1" s="614"/>
      <c r="M1" s="614"/>
      <c r="N1" s="614"/>
      <c r="O1" s="615"/>
      <c r="Q1" s="613"/>
      <c r="R1" s="614"/>
    </row>
    <row r="2" spans="1:18" s="618" customFormat="1" ht="16.5" customHeight="1">
      <c r="A2" s="609"/>
      <c r="B2" s="429" t="s">
        <v>1792</v>
      </c>
      <c r="C2" s="617"/>
      <c r="D2" s="784">
        <v>10000000</v>
      </c>
      <c r="E2" s="784"/>
      <c r="F2" s="611"/>
      <c r="H2" s="616"/>
      <c r="J2" s="619"/>
      <c r="K2" s="619"/>
      <c r="L2" s="619"/>
      <c r="M2" s="619"/>
      <c r="N2" s="619"/>
      <c r="O2" s="615"/>
      <c r="P2" s="619"/>
      <c r="Q2" s="619"/>
      <c r="R2" s="619"/>
    </row>
    <row r="3" spans="1:18" s="612" customFormat="1" ht="5.25" customHeight="1">
      <c r="A3" s="620"/>
      <c r="E3" s="614"/>
      <c r="F3" s="621"/>
      <c r="G3" s="622"/>
      <c r="H3" s="614"/>
      <c r="I3" s="614"/>
      <c r="J3" s="614"/>
      <c r="K3" s="614"/>
      <c r="L3" s="614"/>
      <c r="M3" s="614"/>
      <c r="N3" s="614"/>
      <c r="O3" s="615"/>
      <c r="P3" s="614"/>
      <c r="Q3" s="614"/>
      <c r="R3" s="614"/>
    </row>
    <row r="4" spans="1:18" s="609" customFormat="1" ht="27" customHeight="1">
      <c r="B4" s="623" t="s">
        <v>1020</v>
      </c>
      <c r="D4" s="623" t="s">
        <v>17</v>
      </c>
      <c r="E4" s="623" t="s">
        <v>1702</v>
      </c>
      <c r="G4" s="623" t="s">
        <v>1011</v>
      </c>
      <c r="H4" s="623" t="s">
        <v>1012</v>
      </c>
      <c r="I4" s="624" t="s">
        <v>1013</v>
      </c>
      <c r="J4" s="623" t="s">
        <v>1014</v>
      </c>
      <c r="K4" s="624" t="s">
        <v>1015</v>
      </c>
      <c r="L4" s="623" t="s">
        <v>1683</v>
      </c>
      <c r="M4" s="624" t="s">
        <v>1684</v>
      </c>
      <c r="N4" s="623" t="s">
        <v>1016</v>
      </c>
      <c r="O4" s="624" t="s">
        <v>1017</v>
      </c>
      <c r="P4" s="623" t="s">
        <v>896</v>
      </c>
      <c r="R4" s="623" t="s">
        <v>61</v>
      </c>
    </row>
    <row r="5" spans="1:18" ht="5.25" customHeight="1"/>
    <row r="6" spans="1:18" ht="14.25" customHeight="1">
      <c r="B6" s="430" t="s">
        <v>18</v>
      </c>
      <c r="C6" s="479"/>
      <c r="D6" s="452">
        <v>8600000</v>
      </c>
      <c r="E6" s="431">
        <v>0.8600000000000001</v>
      </c>
      <c r="F6" s="479"/>
      <c r="G6" s="432"/>
      <c r="H6" s="433"/>
      <c r="I6" s="432"/>
      <c r="J6" s="433"/>
      <c r="K6" s="432"/>
      <c r="L6" s="433"/>
      <c r="M6" s="432"/>
      <c r="N6" s="433"/>
      <c r="O6" s="432"/>
      <c r="P6" s="432"/>
      <c r="Q6" s="486"/>
      <c r="R6" s="432"/>
    </row>
    <row r="7" spans="1:18" ht="5.25" customHeight="1"/>
    <row r="8" spans="1:18" ht="11.25" customHeight="1">
      <c r="B8" s="434" t="s">
        <v>916</v>
      </c>
      <c r="C8" s="480"/>
      <c r="D8" s="453">
        <v>6000000</v>
      </c>
      <c r="E8" s="435">
        <v>0.6</v>
      </c>
      <c r="F8" s="480"/>
      <c r="G8" s="436"/>
      <c r="H8" s="437"/>
      <c r="I8" s="436"/>
      <c r="J8" s="437"/>
      <c r="K8" s="436"/>
      <c r="L8" s="437"/>
      <c r="M8" s="436"/>
      <c r="N8" s="437"/>
      <c r="O8" s="436"/>
      <c r="P8" s="436"/>
      <c r="Q8" s="487"/>
      <c r="R8" s="436"/>
    </row>
    <row r="9" spans="1:18" ht="11.25" customHeight="1">
      <c r="B9" s="419" t="s">
        <v>1718</v>
      </c>
      <c r="D9" s="472">
        <v>1000000</v>
      </c>
      <c r="E9" s="473">
        <v>0.1</v>
      </c>
      <c r="F9" s="482"/>
      <c r="G9" s="473" t="s">
        <v>62</v>
      </c>
      <c r="H9" s="474" t="s">
        <v>62</v>
      </c>
      <c r="I9" s="473" t="s">
        <v>62</v>
      </c>
      <c r="J9" s="474" t="s">
        <v>62</v>
      </c>
      <c r="K9" s="473" t="s">
        <v>62</v>
      </c>
      <c r="L9" s="474" t="s">
        <v>62</v>
      </c>
      <c r="M9" s="473" t="s">
        <v>62</v>
      </c>
      <c r="N9" s="474" t="s">
        <v>62</v>
      </c>
      <c r="O9" s="475" t="s">
        <v>62</v>
      </c>
      <c r="P9" s="476" t="s">
        <v>62</v>
      </c>
      <c r="R9" s="477">
        <v>0</v>
      </c>
    </row>
    <row r="10" spans="1:18" ht="11.25" customHeight="1">
      <c r="B10" s="438" t="s">
        <v>1815</v>
      </c>
      <c r="C10" s="438"/>
      <c r="D10" s="439">
        <v>500000</v>
      </c>
      <c r="E10" s="440">
        <v>0.05</v>
      </c>
      <c r="F10" s="483"/>
      <c r="G10" s="440" t="s">
        <v>62</v>
      </c>
      <c r="H10" s="441" t="s">
        <v>62</v>
      </c>
      <c r="I10" s="440" t="s">
        <v>62</v>
      </c>
      <c r="J10" s="441" t="s">
        <v>62</v>
      </c>
      <c r="K10" s="440" t="s">
        <v>62</v>
      </c>
      <c r="L10" s="441" t="s">
        <v>62</v>
      </c>
      <c r="M10" s="440" t="s">
        <v>62</v>
      </c>
      <c r="N10" s="441" t="s">
        <v>62</v>
      </c>
      <c r="O10" s="442" t="s">
        <v>62</v>
      </c>
      <c r="P10" s="443" t="s">
        <v>62</v>
      </c>
      <c r="Q10" s="488"/>
      <c r="R10" s="444">
        <v>365</v>
      </c>
    </row>
    <row r="11" spans="1:18" ht="11.25" customHeight="1">
      <c r="B11" s="438" t="s">
        <v>1816</v>
      </c>
      <c r="C11" s="438"/>
      <c r="D11" s="439">
        <v>500000</v>
      </c>
      <c r="E11" s="440">
        <v>0.05</v>
      </c>
      <c r="F11" s="483"/>
      <c r="G11" s="440" t="s">
        <v>62</v>
      </c>
      <c r="H11" s="441" t="s">
        <v>62</v>
      </c>
      <c r="I11" s="440" t="s">
        <v>62</v>
      </c>
      <c r="J11" s="441" t="s">
        <v>62</v>
      </c>
      <c r="K11" s="440" t="s">
        <v>62</v>
      </c>
      <c r="L11" s="441" t="s">
        <v>62</v>
      </c>
      <c r="M11" s="440" t="s">
        <v>62</v>
      </c>
      <c r="N11" s="441" t="s">
        <v>62</v>
      </c>
      <c r="O11" s="442" t="s">
        <v>62</v>
      </c>
      <c r="P11" s="443" t="s">
        <v>62</v>
      </c>
      <c r="Q11" s="488"/>
      <c r="R11" s="444">
        <v>730</v>
      </c>
    </row>
    <row r="12" spans="1:18" ht="11.25" customHeight="1">
      <c r="B12" s="438" t="s">
        <v>1930</v>
      </c>
      <c r="C12" s="438"/>
      <c r="D12" s="439">
        <v>500000</v>
      </c>
      <c r="E12" s="440">
        <v>0.05</v>
      </c>
      <c r="F12" s="483"/>
      <c r="G12" s="440" t="s">
        <v>62</v>
      </c>
      <c r="H12" s="441" t="s">
        <v>62</v>
      </c>
      <c r="I12" s="440" t="s">
        <v>62</v>
      </c>
      <c r="J12" s="441" t="s">
        <v>62</v>
      </c>
      <c r="K12" s="440" t="s">
        <v>62</v>
      </c>
      <c r="L12" s="441" t="s">
        <v>62</v>
      </c>
      <c r="M12" s="440" t="s">
        <v>62</v>
      </c>
      <c r="N12" s="441" t="s">
        <v>62</v>
      </c>
      <c r="O12" s="442" t="s">
        <v>62</v>
      </c>
      <c r="P12" s="443" t="s">
        <v>62</v>
      </c>
      <c r="Q12" s="488"/>
      <c r="R12" s="444">
        <v>730</v>
      </c>
    </row>
    <row r="13" spans="1:18" ht="11.25" customHeight="1">
      <c r="B13" s="438" t="s">
        <v>1931</v>
      </c>
      <c r="C13" s="438"/>
      <c r="D13" s="439">
        <v>500000</v>
      </c>
      <c r="E13" s="440">
        <v>0.05</v>
      </c>
      <c r="F13" s="483"/>
      <c r="G13" s="440" t="s">
        <v>62</v>
      </c>
      <c r="H13" s="441" t="s">
        <v>62</v>
      </c>
      <c r="I13" s="440" t="s">
        <v>62</v>
      </c>
      <c r="J13" s="441" t="s">
        <v>62</v>
      </c>
      <c r="K13" s="440" t="s">
        <v>62</v>
      </c>
      <c r="L13" s="441" t="s">
        <v>62</v>
      </c>
      <c r="M13" s="440" t="s">
        <v>62</v>
      </c>
      <c r="N13" s="441" t="s">
        <v>62</v>
      </c>
      <c r="O13" s="442" t="s">
        <v>62</v>
      </c>
      <c r="P13" s="443" t="s">
        <v>62</v>
      </c>
      <c r="Q13" s="488"/>
      <c r="R13" s="444">
        <v>1095</v>
      </c>
    </row>
    <row r="14" spans="1:18" ht="11.25" customHeight="1">
      <c r="B14" s="438" t="s">
        <v>1549</v>
      </c>
      <c r="C14" s="438"/>
      <c r="D14" s="439">
        <v>500000</v>
      </c>
      <c r="E14" s="440">
        <v>0.05</v>
      </c>
      <c r="F14" s="483"/>
      <c r="G14" s="440">
        <v>8.5703242640660093E-2</v>
      </c>
      <c r="H14" s="441">
        <v>1.1079025452919553</v>
      </c>
      <c r="I14" s="440">
        <v>0.12042089039048776</v>
      </c>
      <c r="J14" s="441">
        <v>1.1805273814079982</v>
      </c>
      <c r="K14" s="440">
        <v>0.18232039581137105</v>
      </c>
      <c r="L14" s="441">
        <v>1.3825686818609877</v>
      </c>
      <c r="M14" s="440">
        <v>0.16809371745635571</v>
      </c>
      <c r="N14" s="441">
        <v>0.95549918403211254</v>
      </c>
      <c r="O14" s="442">
        <v>3.7050483216722854E-3</v>
      </c>
      <c r="P14" s="443">
        <v>4.4762749372878279</v>
      </c>
      <c r="Q14" s="488"/>
      <c r="R14" s="444">
        <v>1</v>
      </c>
    </row>
    <row r="15" spans="1:18" ht="11.25" customHeight="1">
      <c r="B15" s="438" t="s">
        <v>42</v>
      </c>
      <c r="C15" s="438"/>
      <c r="D15" s="439">
        <v>500000</v>
      </c>
      <c r="E15" s="440">
        <v>0.05</v>
      </c>
      <c r="F15" s="483"/>
      <c r="G15" s="440">
        <v>8.418814540306796E-2</v>
      </c>
      <c r="H15" s="441">
        <v>1.0883165875828502</v>
      </c>
      <c r="I15" s="440">
        <v>0.11618289351949596</v>
      </c>
      <c r="J15" s="441">
        <v>1.138980841332569</v>
      </c>
      <c r="K15" s="440">
        <v>0.20154067573080225</v>
      </c>
      <c r="L15" s="441">
        <v>1.5283195560566538</v>
      </c>
      <c r="M15" s="440" t="s">
        <v>1781</v>
      </c>
      <c r="N15" s="441" t="s">
        <v>1781</v>
      </c>
      <c r="O15" s="442">
        <v>4.9303520050811653E-3</v>
      </c>
      <c r="P15" s="443">
        <v>2.595906998936198</v>
      </c>
      <c r="Q15" s="488"/>
      <c r="R15" s="444">
        <v>31</v>
      </c>
    </row>
    <row r="16" spans="1:18" ht="11.25" customHeight="1">
      <c r="B16" s="438" t="s">
        <v>623</v>
      </c>
      <c r="C16" s="438"/>
      <c r="D16" s="439">
        <v>500000</v>
      </c>
      <c r="E16" s="440">
        <v>0.05</v>
      </c>
      <c r="F16" s="483"/>
      <c r="G16" s="440">
        <v>8.8382998778722355E-2</v>
      </c>
      <c r="H16" s="441">
        <v>1.1425442759271551</v>
      </c>
      <c r="I16" s="440">
        <v>0.11991681146387312</v>
      </c>
      <c r="J16" s="441">
        <v>1.1755857224206774</v>
      </c>
      <c r="K16" s="440">
        <v>0.18813529101480819</v>
      </c>
      <c r="L16" s="441">
        <v>1.4266640885257118</v>
      </c>
      <c r="M16" s="440">
        <v>0.20483902159303802</v>
      </c>
      <c r="N16" s="441">
        <v>1.1643714051413152</v>
      </c>
      <c r="O16" s="442">
        <v>1.8697067738675803E-3</v>
      </c>
      <c r="P16" s="443">
        <v>8.6267691688853656</v>
      </c>
      <c r="Q16" s="488"/>
      <c r="R16" s="444">
        <v>31</v>
      </c>
    </row>
    <row r="17" spans="2:18" ht="11.25" customHeight="1">
      <c r="B17" s="438" t="s">
        <v>1165</v>
      </c>
      <c r="C17" s="438"/>
      <c r="D17" s="439">
        <v>500000</v>
      </c>
      <c r="E17" s="440">
        <v>0.05</v>
      </c>
      <c r="F17" s="483"/>
      <c r="G17" s="440">
        <v>8.8221821405476186E-2</v>
      </c>
      <c r="H17" s="441">
        <v>1.1404607045643818</v>
      </c>
      <c r="I17" s="440">
        <v>0.12148376632693458</v>
      </c>
      <c r="J17" s="441">
        <v>1.1909471195609578</v>
      </c>
      <c r="K17" s="440">
        <v>0.22907325882411378</v>
      </c>
      <c r="L17" s="441">
        <v>1.7371041352374199</v>
      </c>
      <c r="M17" s="440">
        <v>0.21080751951568599</v>
      </c>
      <c r="N17" s="441">
        <v>1.1982982822506172</v>
      </c>
      <c r="O17" s="442">
        <v>4.9637686692548377E-3</v>
      </c>
      <c r="P17" s="443">
        <v>3.5333791346232402</v>
      </c>
      <c r="Q17" s="488"/>
      <c r="R17" s="444">
        <v>31</v>
      </c>
    </row>
    <row r="18" spans="2:18" ht="11.25" customHeight="1">
      <c r="B18" s="438" t="s">
        <v>940</v>
      </c>
      <c r="C18" s="438"/>
      <c r="D18" s="439">
        <v>500000</v>
      </c>
      <c r="E18" s="440">
        <v>0.05</v>
      </c>
      <c r="F18" s="483"/>
      <c r="G18" s="440">
        <v>9.1821324721498954E-2</v>
      </c>
      <c r="H18" s="441">
        <v>1.1869921864865893</v>
      </c>
      <c r="I18" s="440">
        <v>0.12198386307616826</v>
      </c>
      <c r="J18" s="441">
        <v>1.1958497398945982</v>
      </c>
      <c r="K18" s="440">
        <v>0.20738254328053496</v>
      </c>
      <c r="L18" s="441">
        <v>1.5726194989231486</v>
      </c>
      <c r="M18" s="440">
        <v>0.25090202378730875</v>
      </c>
      <c r="N18" s="441">
        <v>1.4262084426981934</v>
      </c>
      <c r="O18" s="442">
        <v>5.7699651418286037E-3</v>
      </c>
      <c r="P18" s="443">
        <v>3.1177340564059275</v>
      </c>
      <c r="Q18" s="488"/>
      <c r="R18" s="444">
        <v>45</v>
      </c>
    </row>
    <row r="19" spans="2:18" ht="11.25" customHeight="1">
      <c r="B19" s="445" t="s">
        <v>626</v>
      </c>
      <c r="C19" s="445"/>
      <c r="D19" s="446">
        <v>500000</v>
      </c>
      <c r="E19" s="447">
        <v>0.05</v>
      </c>
      <c r="F19" s="484"/>
      <c r="G19" s="447">
        <v>8.7590871946483295E-2</v>
      </c>
      <c r="H19" s="448">
        <v>1.1323042977584019</v>
      </c>
      <c r="I19" s="447">
        <v>0.11726759377364049</v>
      </c>
      <c r="J19" s="448">
        <v>1.1496145307737078</v>
      </c>
      <c r="K19" s="447">
        <v>0.18845601082839525</v>
      </c>
      <c r="L19" s="448">
        <v>1.4290961651342802</v>
      </c>
      <c r="M19" s="447" t="s">
        <v>1781</v>
      </c>
      <c r="N19" s="448" t="s">
        <v>1781</v>
      </c>
      <c r="O19" s="449">
        <v>2.2269542501345972E-3</v>
      </c>
      <c r="P19" s="450">
        <v>6.1792257396061698</v>
      </c>
      <c r="Q19" s="489"/>
      <c r="R19" s="451">
        <v>46</v>
      </c>
    </row>
    <row r="20" spans="2:18" ht="5.25" customHeight="1"/>
    <row r="21" spans="2:18" ht="11.25" customHeight="1">
      <c r="B21" s="434" t="s">
        <v>917</v>
      </c>
      <c r="C21" s="480"/>
      <c r="D21" s="453">
        <v>1900000</v>
      </c>
      <c r="E21" s="435">
        <v>0.19</v>
      </c>
      <c r="F21" s="480"/>
      <c r="G21" s="436"/>
      <c r="H21" s="437"/>
      <c r="I21" s="436"/>
      <c r="J21" s="437"/>
      <c r="K21" s="436"/>
      <c r="L21" s="437"/>
      <c r="M21" s="436"/>
      <c r="N21" s="437"/>
      <c r="O21" s="436"/>
      <c r="P21" s="436"/>
      <c r="Q21" s="487"/>
      <c r="R21" s="436"/>
    </row>
    <row r="22" spans="2:18" ht="3" customHeight="1"/>
    <row r="23" spans="2:18" ht="11.25" customHeight="1">
      <c r="B23" s="461" t="s">
        <v>1732</v>
      </c>
      <c r="C23" s="480"/>
      <c r="D23" s="464">
        <v>1300000</v>
      </c>
      <c r="E23" s="465">
        <v>0.13</v>
      </c>
      <c r="F23" s="480"/>
      <c r="G23" s="462"/>
      <c r="H23" s="463"/>
      <c r="I23" s="462"/>
      <c r="J23" s="463"/>
      <c r="K23" s="462"/>
      <c r="L23" s="463"/>
      <c r="M23" s="462"/>
      <c r="N23" s="463"/>
      <c r="O23" s="462"/>
      <c r="P23" s="462"/>
      <c r="Q23" s="487"/>
      <c r="R23" s="462"/>
    </row>
    <row r="24" spans="2:18" ht="11.25" customHeight="1">
      <c r="B24" s="419" t="s">
        <v>1932</v>
      </c>
      <c r="D24" s="472">
        <v>220000.00000000003</v>
      </c>
      <c r="E24" s="473">
        <v>2.2000000000000002E-2</v>
      </c>
      <c r="F24" s="482"/>
      <c r="G24" s="473" t="s">
        <v>62</v>
      </c>
      <c r="H24" s="474" t="s">
        <v>62</v>
      </c>
      <c r="I24" s="473" t="s">
        <v>62</v>
      </c>
      <c r="J24" s="474" t="s">
        <v>62</v>
      </c>
      <c r="K24" s="473" t="s">
        <v>62</v>
      </c>
      <c r="L24" s="474" t="s">
        <v>62</v>
      </c>
      <c r="M24" s="473" t="s">
        <v>62</v>
      </c>
      <c r="N24" s="474" t="s">
        <v>62</v>
      </c>
      <c r="O24" s="475" t="s">
        <v>62</v>
      </c>
      <c r="P24" s="476" t="s">
        <v>62</v>
      </c>
      <c r="R24" s="477">
        <v>1825</v>
      </c>
    </row>
    <row r="25" spans="2:18" ht="11.25" customHeight="1">
      <c r="B25" s="438" t="s">
        <v>1843</v>
      </c>
      <c r="C25" s="438"/>
      <c r="D25" s="439">
        <v>220000.00000000003</v>
      </c>
      <c r="E25" s="440">
        <v>2.2000000000000002E-2</v>
      </c>
      <c r="F25" s="483"/>
      <c r="G25" s="440" t="s">
        <v>62</v>
      </c>
      <c r="H25" s="441" t="s">
        <v>62</v>
      </c>
      <c r="I25" s="440" t="s">
        <v>62</v>
      </c>
      <c r="J25" s="441" t="s">
        <v>62</v>
      </c>
      <c r="K25" s="440" t="s">
        <v>62</v>
      </c>
      <c r="L25" s="441" t="s">
        <v>62</v>
      </c>
      <c r="M25" s="440" t="s">
        <v>62</v>
      </c>
      <c r="N25" s="441" t="s">
        <v>62</v>
      </c>
      <c r="O25" s="442" t="s">
        <v>62</v>
      </c>
      <c r="P25" s="443" t="s">
        <v>62</v>
      </c>
      <c r="Q25" s="488"/>
      <c r="R25" s="444">
        <v>1460</v>
      </c>
    </row>
    <row r="26" spans="2:18" ht="11.25" customHeight="1">
      <c r="B26" s="438" t="s">
        <v>1844</v>
      </c>
      <c r="C26" s="438"/>
      <c r="D26" s="439">
        <v>220000.00000000003</v>
      </c>
      <c r="E26" s="440">
        <v>2.2000000000000002E-2</v>
      </c>
      <c r="F26" s="483"/>
      <c r="G26" s="440" t="s">
        <v>62</v>
      </c>
      <c r="H26" s="441" t="s">
        <v>62</v>
      </c>
      <c r="I26" s="440" t="s">
        <v>62</v>
      </c>
      <c r="J26" s="441" t="s">
        <v>62</v>
      </c>
      <c r="K26" s="440" t="s">
        <v>62</v>
      </c>
      <c r="L26" s="441" t="s">
        <v>62</v>
      </c>
      <c r="M26" s="440" t="s">
        <v>62</v>
      </c>
      <c r="N26" s="441" t="s">
        <v>62</v>
      </c>
      <c r="O26" s="442" t="s">
        <v>62</v>
      </c>
      <c r="P26" s="443" t="s">
        <v>62</v>
      </c>
      <c r="Q26" s="488"/>
      <c r="R26" s="444">
        <v>1825</v>
      </c>
    </row>
    <row r="27" spans="2:18" ht="11.25" customHeight="1">
      <c r="B27" s="438" t="s">
        <v>1845</v>
      </c>
      <c r="C27" s="438"/>
      <c r="D27" s="439">
        <v>220000.00000000003</v>
      </c>
      <c r="E27" s="440">
        <v>2.2000000000000002E-2</v>
      </c>
      <c r="F27" s="483"/>
      <c r="G27" s="440" t="s">
        <v>62</v>
      </c>
      <c r="H27" s="441" t="s">
        <v>62</v>
      </c>
      <c r="I27" s="440" t="s">
        <v>62</v>
      </c>
      <c r="J27" s="441" t="s">
        <v>62</v>
      </c>
      <c r="K27" s="440" t="s">
        <v>62</v>
      </c>
      <c r="L27" s="441" t="s">
        <v>62</v>
      </c>
      <c r="M27" s="440" t="s">
        <v>62</v>
      </c>
      <c r="N27" s="441" t="s">
        <v>62</v>
      </c>
      <c r="O27" s="442" t="s">
        <v>62</v>
      </c>
      <c r="P27" s="443" t="s">
        <v>62</v>
      </c>
      <c r="Q27" s="488"/>
      <c r="R27" s="444">
        <v>2190</v>
      </c>
    </row>
    <row r="28" spans="2:18" ht="11.25" customHeight="1">
      <c r="B28" s="438" t="s">
        <v>1834</v>
      </c>
      <c r="C28" s="438"/>
      <c r="D28" s="439">
        <v>300000</v>
      </c>
      <c r="E28" s="440">
        <v>0.03</v>
      </c>
      <c r="F28" s="483"/>
      <c r="G28" s="440" t="s">
        <v>62</v>
      </c>
      <c r="H28" s="441" t="s">
        <v>62</v>
      </c>
      <c r="I28" s="440" t="s">
        <v>62</v>
      </c>
      <c r="J28" s="441" t="s">
        <v>62</v>
      </c>
      <c r="K28" s="440" t="s">
        <v>62</v>
      </c>
      <c r="L28" s="441" t="s">
        <v>62</v>
      </c>
      <c r="M28" s="440" t="s">
        <v>62</v>
      </c>
      <c r="N28" s="441" t="s">
        <v>62</v>
      </c>
      <c r="O28" s="442" t="s">
        <v>62</v>
      </c>
      <c r="P28" s="443" t="s">
        <v>62</v>
      </c>
      <c r="Q28" s="488"/>
      <c r="R28" s="444">
        <v>2</v>
      </c>
    </row>
    <row r="29" spans="2:18" ht="11.25" customHeight="1">
      <c r="B29" s="445" t="s">
        <v>1182</v>
      </c>
      <c r="C29" s="445"/>
      <c r="D29" s="446">
        <v>120000</v>
      </c>
      <c r="E29" s="447">
        <v>1.2E-2</v>
      </c>
      <c r="F29" s="484"/>
      <c r="G29" s="447">
        <v>4.330950065638306E-2</v>
      </c>
      <c r="H29" s="448">
        <v>0.55987036819265013</v>
      </c>
      <c r="I29" s="447">
        <v>5.1985975994290889E-2</v>
      </c>
      <c r="J29" s="448">
        <v>0.50963639208672606</v>
      </c>
      <c r="K29" s="447">
        <v>7.897856119445068E-2</v>
      </c>
      <c r="L29" s="448">
        <v>0.59890877682637633</v>
      </c>
      <c r="M29" s="447">
        <v>0.15947117381542775</v>
      </c>
      <c r="N29" s="448">
        <v>0.90648585064963738</v>
      </c>
      <c r="O29" s="449">
        <v>5.4310404774508117E-2</v>
      </c>
      <c r="P29" s="450">
        <v>-0.82860047814200777</v>
      </c>
      <c r="Q29" s="489"/>
      <c r="R29" s="451">
        <v>2</v>
      </c>
    </row>
    <row r="30" spans="2:18" ht="4.5" customHeight="1"/>
    <row r="31" spans="2:18" ht="11.25" customHeight="1">
      <c r="B31" s="461" t="s">
        <v>1725</v>
      </c>
      <c r="C31" s="480"/>
      <c r="D31" s="464">
        <v>600000</v>
      </c>
      <c r="E31" s="465">
        <v>0.06</v>
      </c>
      <c r="F31" s="480"/>
      <c r="G31" s="462"/>
      <c r="H31" s="463"/>
      <c r="I31" s="462"/>
      <c r="J31" s="463"/>
      <c r="K31" s="462"/>
      <c r="L31" s="463"/>
      <c r="M31" s="462"/>
      <c r="N31" s="463"/>
      <c r="O31" s="462"/>
      <c r="P31" s="462"/>
      <c r="Q31" s="487"/>
      <c r="R31" s="462"/>
    </row>
    <row r="32" spans="2:18" ht="11.25" customHeight="1">
      <c r="B32" s="419" t="s">
        <v>1933</v>
      </c>
      <c r="D32" s="472">
        <v>300000</v>
      </c>
      <c r="E32" s="473">
        <v>0.03</v>
      </c>
      <c r="F32" s="482"/>
      <c r="G32" s="473" t="s">
        <v>62</v>
      </c>
      <c r="H32" s="474" t="s">
        <v>62</v>
      </c>
      <c r="I32" s="473" t="s">
        <v>62</v>
      </c>
      <c r="J32" s="474" t="s">
        <v>62</v>
      </c>
      <c r="K32" s="473" t="s">
        <v>62</v>
      </c>
      <c r="L32" s="474" t="s">
        <v>62</v>
      </c>
      <c r="M32" s="473" t="s">
        <v>62</v>
      </c>
      <c r="N32" s="474" t="s">
        <v>62</v>
      </c>
      <c r="O32" s="475" t="s">
        <v>62</v>
      </c>
      <c r="P32" s="476" t="s">
        <v>62</v>
      </c>
      <c r="R32" s="477">
        <v>2920</v>
      </c>
    </row>
    <row r="33" spans="2:18" ht="11.25" customHeight="1">
      <c r="B33" s="445" t="s">
        <v>1934</v>
      </c>
      <c r="C33" s="445"/>
      <c r="D33" s="446">
        <v>300000</v>
      </c>
      <c r="E33" s="447">
        <v>0.03</v>
      </c>
      <c r="F33" s="484"/>
      <c r="G33" s="447" t="s">
        <v>62</v>
      </c>
      <c r="H33" s="448" t="s">
        <v>62</v>
      </c>
      <c r="I33" s="447" t="s">
        <v>62</v>
      </c>
      <c r="J33" s="448" t="s">
        <v>62</v>
      </c>
      <c r="K33" s="447" t="s">
        <v>62</v>
      </c>
      <c r="L33" s="448" t="s">
        <v>62</v>
      </c>
      <c r="M33" s="447" t="s">
        <v>62</v>
      </c>
      <c r="N33" s="448" t="s">
        <v>62</v>
      </c>
      <c r="O33" s="449" t="s">
        <v>62</v>
      </c>
      <c r="P33" s="450" t="s">
        <v>62</v>
      </c>
      <c r="Q33" s="489"/>
      <c r="R33" s="451">
        <v>3285</v>
      </c>
    </row>
    <row r="34" spans="2:18" ht="5.25" customHeight="1"/>
    <row r="35" spans="2:18" ht="11.25" customHeight="1">
      <c r="B35" s="434" t="s">
        <v>959</v>
      </c>
      <c r="C35" s="480"/>
      <c r="D35" s="453">
        <v>700000.00000000012</v>
      </c>
      <c r="E35" s="435">
        <v>7.0000000000000007E-2</v>
      </c>
      <c r="F35" s="480"/>
      <c r="G35" s="436"/>
      <c r="H35" s="437"/>
      <c r="I35" s="436"/>
      <c r="J35" s="437"/>
      <c r="K35" s="436"/>
      <c r="L35" s="437"/>
      <c r="M35" s="436"/>
      <c r="N35" s="437"/>
      <c r="O35" s="436"/>
      <c r="P35" s="436"/>
      <c r="Q35" s="487"/>
      <c r="R35" s="436"/>
    </row>
    <row r="36" spans="2:18" ht="3" customHeight="1"/>
    <row r="37" spans="2:18" ht="11.25" customHeight="1">
      <c r="B37" s="461" t="s">
        <v>1728</v>
      </c>
      <c r="C37" s="480"/>
      <c r="D37" s="464">
        <v>550000</v>
      </c>
      <c r="E37" s="465">
        <v>5.5E-2</v>
      </c>
      <c r="F37" s="480"/>
      <c r="G37" s="462"/>
      <c r="H37" s="463"/>
      <c r="I37" s="462"/>
      <c r="J37" s="463"/>
      <c r="K37" s="462"/>
      <c r="L37" s="463"/>
      <c r="M37" s="462"/>
      <c r="N37" s="463"/>
      <c r="O37" s="462"/>
      <c r="P37" s="462"/>
      <c r="Q37" s="487"/>
      <c r="R37" s="462"/>
    </row>
    <row r="38" spans="2:18" ht="11.25" customHeight="1">
      <c r="B38" s="419" t="s">
        <v>1935</v>
      </c>
      <c r="D38" s="472">
        <v>300000</v>
      </c>
      <c r="E38" s="473">
        <v>0.03</v>
      </c>
      <c r="F38" s="482"/>
      <c r="G38" s="473" t="s">
        <v>62</v>
      </c>
      <c r="H38" s="474" t="s">
        <v>62</v>
      </c>
      <c r="I38" s="473" t="s">
        <v>62</v>
      </c>
      <c r="J38" s="474" t="s">
        <v>62</v>
      </c>
      <c r="K38" s="473" t="s">
        <v>62</v>
      </c>
      <c r="L38" s="474" t="s">
        <v>62</v>
      </c>
      <c r="M38" s="473" t="s">
        <v>62</v>
      </c>
      <c r="N38" s="474" t="s">
        <v>62</v>
      </c>
      <c r="O38" s="475" t="s">
        <v>62</v>
      </c>
      <c r="P38" s="476" t="s">
        <v>62</v>
      </c>
      <c r="R38" s="477">
        <v>730</v>
      </c>
    </row>
    <row r="39" spans="2:18" ht="11.25" customHeight="1">
      <c r="B39" s="445" t="s">
        <v>1936</v>
      </c>
      <c r="C39" s="445"/>
      <c r="D39" s="446">
        <v>250000</v>
      </c>
      <c r="E39" s="447">
        <v>2.5000000000000001E-2</v>
      </c>
      <c r="F39" s="484"/>
      <c r="G39" s="447" t="s">
        <v>62</v>
      </c>
      <c r="H39" s="448" t="s">
        <v>62</v>
      </c>
      <c r="I39" s="447" t="s">
        <v>62</v>
      </c>
      <c r="J39" s="448" t="s">
        <v>62</v>
      </c>
      <c r="K39" s="447" t="s">
        <v>62</v>
      </c>
      <c r="L39" s="448" t="s">
        <v>62</v>
      </c>
      <c r="M39" s="447" t="s">
        <v>62</v>
      </c>
      <c r="N39" s="448" t="s">
        <v>62</v>
      </c>
      <c r="O39" s="449" t="s">
        <v>62</v>
      </c>
      <c r="P39" s="450" t="s">
        <v>62</v>
      </c>
      <c r="Q39" s="489"/>
      <c r="R39" s="451">
        <v>1095</v>
      </c>
    </row>
    <row r="40" spans="2:18" ht="4.5" customHeight="1"/>
    <row r="41" spans="2:18" ht="11.25" customHeight="1">
      <c r="B41" s="461" t="s">
        <v>1733</v>
      </c>
      <c r="C41" s="480"/>
      <c r="D41" s="464">
        <v>150000</v>
      </c>
      <c r="E41" s="465">
        <v>1.4999999999999999E-2</v>
      </c>
      <c r="F41" s="480"/>
      <c r="G41" s="462"/>
      <c r="H41" s="463"/>
      <c r="I41" s="462"/>
      <c r="J41" s="463"/>
      <c r="K41" s="462"/>
      <c r="L41" s="463"/>
      <c r="M41" s="462"/>
      <c r="N41" s="463"/>
      <c r="O41" s="462"/>
      <c r="P41" s="462"/>
      <c r="Q41" s="487"/>
      <c r="R41" s="462"/>
    </row>
    <row r="42" spans="2:18" ht="5.25" customHeight="1"/>
    <row r="43" spans="2:18" ht="14.25" customHeight="1">
      <c r="B43" s="430" t="s">
        <v>24</v>
      </c>
      <c r="C43" s="479"/>
      <c r="D43" s="452">
        <v>1000000</v>
      </c>
      <c r="E43" s="431">
        <v>0.1</v>
      </c>
      <c r="F43" s="479"/>
      <c r="G43" s="432"/>
      <c r="H43" s="433"/>
      <c r="I43" s="432"/>
      <c r="J43" s="433"/>
      <c r="K43" s="432"/>
      <c r="L43" s="433"/>
      <c r="M43" s="432"/>
      <c r="N43" s="433"/>
      <c r="O43" s="432"/>
      <c r="P43" s="432"/>
      <c r="Q43" s="486"/>
      <c r="R43" s="432"/>
    </row>
    <row r="44" spans="2:18" ht="5.25" customHeight="1"/>
    <row r="45" spans="2:18" ht="11.25" customHeight="1">
      <c r="B45" s="434" t="s">
        <v>911</v>
      </c>
      <c r="C45" s="480"/>
      <c r="D45" s="453">
        <v>800000</v>
      </c>
      <c r="E45" s="435">
        <v>0.08</v>
      </c>
      <c r="F45" s="480"/>
      <c r="G45" s="436"/>
      <c r="H45" s="437"/>
      <c r="I45" s="436"/>
      <c r="J45" s="437"/>
      <c r="K45" s="436"/>
      <c r="L45" s="437"/>
      <c r="M45" s="436"/>
      <c r="N45" s="437"/>
      <c r="O45" s="436"/>
      <c r="P45" s="436"/>
      <c r="Q45" s="487"/>
      <c r="R45" s="436"/>
    </row>
    <row r="46" spans="2:18" ht="11.25" customHeight="1">
      <c r="B46" s="419" t="s">
        <v>414</v>
      </c>
      <c r="D46" s="472">
        <v>200000</v>
      </c>
      <c r="E46" s="473">
        <v>0.02</v>
      </c>
      <c r="F46" s="482"/>
      <c r="G46" s="473">
        <v>0.16028525173603114</v>
      </c>
      <c r="H46" s="474">
        <v>2.0720387338863815</v>
      </c>
      <c r="I46" s="473">
        <v>0.23442702828583206</v>
      </c>
      <c r="J46" s="474">
        <v>2.2981687391292764</v>
      </c>
      <c r="K46" s="473">
        <v>0.40957397410747709</v>
      </c>
      <c r="L46" s="474">
        <v>3.1058738490903597</v>
      </c>
      <c r="M46" s="473">
        <v>0.60226310000038152</v>
      </c>
      <c r="N46" s="474">
        <v>3.4234587070300804</v>
      </c>
      <c r="O46" s="475">
        <v>5.2054524826844618E-2</v>
      </c>
      <c r="P46" s="476">
        <v>2.2071467056216321</v>
      </c>
      <c r="R46" s="477">
        <v>31</v>
      </c>
    </row>
    <row r="47" spans="2:18" ht="11.25" customHeight="1">
      <c r="B47" s="438" t="s">
        <v>819</v>
      </c>
      <c r="C47" s="438"/>
      <c r="D47" s="439">
        <v>200000</v>
      </c>
      <c r="E47" s="440">
        <v>0.02</v>
      </c>
      <c r="F47" s="483"/>
      <c r="G47" s="440">
        <v>0.227172807317084</v>
      </c>
      <c r="H47" s="441">
        <v>2.9367072200872535</v>
      </c>
      <c r="I47" s="440">
        <v>0.31489973188842435</v>
      </c>
      <c r="J47" s="441">
        <v>3.0870703138538431</v>
      </c>
      <c r="K47" s="440">
        <v>0.40001814506254951</v>
      </c>
      <c r="L47" s="441">
        <v>3.0334102615255145</v>
      </c>
      <c r="M47" s="440">
        <v>0.48918222850964632</v>
      </c>
      <c r="N47" s="441">
        <v>2.7806703739854997</v>
      </c>
      <c r="O47" s="442">
        <v>7.524015039199819E-2</v>
      </c>
      <c r="P47" s="443">
        <v>2.3866578580963016</v>
      </c>
      <c r="Q47" s="488"/>
      <c r="R47" s="444">
        <v>61</v>
      </c>
    </row>
    <row r="48" spans="2:18" ht="11.25" customHeight="1">
      <c r="B48" s="438" t="s">
        <v>71</v>
      </c>
      <c r="C48" s="438"/>
      <c r="D48" s="439">
        <v>200000</v>
      </c>
      <c r="E48" s="440">
        <v>0.02</v>
      </c>
      <c r="F48" s="483"/>
      <c r="G48" s="440">
        <v>0.15461213676850361</v>
      </c>
      <c r="H48" s="441">
        <v>1.9987012694148127</v>
      </c>
      <c r="I48" s="440">
        <v>0.23581554571592966</v>
      </c>
      <c r="J48" s="441">
        <v>2.3117808527789689</v>
      </c>
      <c r="K48" s="440">
        <v>0.28694003176797622</v>
      </c>
      <c r="L48" s="441">
        <v>2.1759183865805229</v>
      </c>
      <c r="M48" s="440">
        <v>0.54268822199224309</v>
      </c>
      <c r="N48" s="441">
        <v>3.0848157869556361</v>
      </c>
      <c r="O48" s="442">
        <v>6.3119575765374705E-2</v>
      </c>
      <c r="P48" s="443">
        <v>1.8481729631444674</v>
      </c>
      <c r="Q48" s="488"/>
      <c r="R48" s="444">
        <v>31</v>
      </c>
    </row>
    <row r="49" spans="2:18" ht="11.25" customHeight="1">
      <c r="B49" s="445" t="s">
        <v>108</v>
      </c>
      <c r="C49" s="445"/>
      <c r="D49" s="446">
        <v>200000</v>
      </c>
      <c r="E49" s="447">
        <v>0.02</v>
      </c>
      <c r="F49" s="484"/>
      <c r="G49" s="447">
        <v>0.17784887802527871</v>
      </c>
      <c r="H49" s="448">
        <v>2.2990871590200914</v>
      </c>
      <c r="I49" s="447">
        <v>0.21711144540459482</v>
      </c>
      <c r="J49" s="448">
        <v>2.1284181281675516</v>
      </c>
      <c r="K49" s="447">
        <v>0.29528439773602377</v>
      </c>
      <c r="L49" s="448">
        <v>2.2391952295583377</v>
      </c>
      <c r="M49" s="447">
        <v>0.38901859935054017</v>
      </c>
      <c r="N49" s="448">
        <v>2.2113078339722447</v>
      </c>
      <c r="O49" s="449">
        <v>4.3191210905645046E-2</v>
      </c>
      <c r="P49" s="450">
        <v>2.3230039996961387</v>
      </c>
      <c r="Q49" s="489"/>
      <c r="R49" s="451">
        <v>30</v>
      </c>
    </row>
    <row r="50" spans="2:18" ht="5.25" customHeight="1"/>
    <row r="51" spans="2:18" ht="11.25" customHeight="1">
      <c r="B51" s="434" t="s">
        <v>912</v>
      </c>
      <c r="C51" s="480"/>
      <c r="D51" s="453">
        <v>200000</v>
      </c>
      <c r="E51" s="435">
        <v>0.02</v>
      </c>
      <c r="F51" s="480"/>
      <c r="G51" s="436"/>
      <c r="H51" s="437"/>
      <c r="I51" s="436"/>
      <c r="J51" s="437"/>
      <c r="K51" s="436"/>
      <c r="L51" s="437"/>
      <c r="M51" s="436"/>
      <c r="N51" s="437"/>
      <c r="O51" s="436"/>
      <c r="P51" s="436"/>
      <c r="Q51" s="487"/>
      <c r="R51" s="436"/>
    </row>
    <row r="52" spans="2:18" ht="3" customHeight="1"/>
    <row r="53" spans="2:18" ht="11.25" customHeight="1">
      <c r="B53" s="461" t="s">
        <v>913</v>
      </c>
      <c r="C53" s="480"/>
      <c r="D53" s="464">
        <v>200000</v>
      </c>
      <c r="E53" s="465">
        <v>0.02</v>
      </c>
      <c r="F53" s="480"/>
      <c r="G53" s="462"/>
      <c r="H53" s="463"/>
      <c r="I53" s="462"/>
      <c r="J53" s="463"/>
      <c r="K53" s="462"/>
      <c r="L53" s="463"/>
      <c r="M53" s="462"/>
      <c r="N53" s="463"/>
      <c r="O53" s="462"/>
      <c r="P53" s="462"/>
      <c r="Q53" s="487"/>
      <c r="R53" s="462"/>
    </row>
    <row r="54" spans="2:18" ht="11.25" customHeight="1">
      <c r="B54" s="419" t="s">
        <v>946</v>
      </c>
      <c r="D54" s="472">
        <v>100000</v>
      </c>
      <c r="E54" s="473">
        <v>0.01</v>
      </c>
      <c r="F54" s="482"/>
      <c r="G54" s="473">
        <v>9.217874383893121E-2</v>
      </c>
      <c r="H54" s="474">
        <v>1.1916126131791884</v>
      </c>
      <c r="I54" s="473">
        <v>0.10320133650430896</v>
      </c>
      <c r="J54" s="474">
        <v>1.0117181756933864</v>
      </c>
      <c r="K54" s="473">
        <v>0.18088648159287013</v>
      </c>
      <c r="L54" s="474">
        <v>1.3716950498564497</v>
      </c>
      <c r="M54" s="473">
        <v>0.30731837553242713</v>
      </c>
      <c r="N54" s="474">
        <v>1.7468972755364909</v>
      </c>
      <c r="O54" s="475">
        <v>4.874684630137259E-2</v>
      </c>
      <c r="P54" s="476">
        <v>4.6490018234214871E-2</v>
      </c>
      <c r="R54" s="477">
        <v>15</v>
      </c>
    </row>
    <row r="55" spans="2:18" ht="11.25" customHeight="1">
      <c r="B55" s="445" t="s">
        <v>478</v>
      </c>
      <c r="C55" s="445"/>
      <c r="D55" s="446">
        <v>100000</v>
      </c>
      <c r="E55" s="447">
        <v>0.01</v>
      </c>
      <c r="F55" s="484"/>
      <c r="G55" s="447">
        <v>0.1309293432338472</v>
      </c>
      <c r="H55" s="448">
        <v>1.6925491749522688</v>
      </c>
      <c r="I55" s="447">
        <v>0.22693557480227855</v>
      </c>
      <c r="J55" s="448">
        <v>2.2247274455530426</v>
      </c>
      <c r="K55" s="447">
        <v>0.20449431920362482</v>
      </c>
      <c r="L55" s="448">
        <v>1.5507175710715648</v>
      </c>
      <c r="M55" s="447">
        <v>0.43228124225074449</v>
      </c>
      <c r="N55" s="448">
        <v>2.4572267214580359</v>
      </c>
      <c r="O55" s="449">
        <v>5.6969561436926955E-2</v>
      </c>
      <c r="P55" s="450">
        <v>1.9144414290086567</v>
      </c>
      <c r="Q55" s="489"/>
      <c r="R55" s="451">
        <v>31</v>
      </c>
    </row>
    <row r="56" spans="2:18" ht="5.25" customHeight="1"/>
    <row r="57" spans="2:18" ht="14.25" customHeight="1">
      <c r="B57" s="430" t="s">
        <v>27</v>
      </c>
      <c r="C57" s="479"/>
      <c r="D57" s="452">
        <v>400000.00000000006</v>
      </c>
      <c r="E57" s="431">
        <v>0.04</v>
      </c>
      <c r="F57" s="479"/>
      <c r="G57" s="432"/>
      <c r="H57" s="433"/>
      <c r="I57" s="432"/>
      <c r="J57" s="433"/>
      <c r="K57" s="432"/>
      <c r="L57" s="433"/>
      <c r="M57" s="432"/>
      <c r="N57" s="433"/>
      <c r="O57" s="432"/>
      <c r="P57" s="432"/>
      <c r="Q57" s="486"/>
      <c r="R57" s="432"/>
    </row>
    <row r="58" spans="2:18" ht="5.25" customHeight="1"/>
    <row r="59" spans="2:18" ht="11.25" customHeight="1">
      <c r="B59" s="434" t="s">
        <v>904</v>
      </c>
      <c r="C59" s="480"/>
      <c r="D59" s="453">
        <v>350000.00000000006</v>
      </c>
      <c r="E59" s="435">
        <v>3.5000000000000003E-2</v>
      </c>
      <c r="F59" s="480"/>
      <c r="G59" s="436"/>
      <c r="H59" s="437"/>
      <c r="I59" s="436"/>
      <c r="J59" s="437"/>
      <c r="K59" s="436"/>
      <c r="L59" s="437"/>
      <c r="M59" s="436"/>
      <c r="N59" s="437"/>
      <c r="O59" s="436"/>
      <c r="P59" s="436"/>
      <c r="Q59" s="487"/>
      <c r="R59" s="436"/>
    </row>
    <row r="60" spans="2:18" ht="3" customHeight="1"/>
    <row r="61" spans="2:18" ht="11.25" customHeight="1">
      <c r="B61" s="461" t="s">
        <v>903</v>
      </c>
      <c r="C61" s="480"/>
      <c r="D61" s="464">
        <v>100000</v>
      </c>
      <c r="E61" s="465">
        <v>0.01</v>
      </c>
      <c r="F61" s="480"/>
      <c r="G61" s="462"/>
      <c r="H61" s="463"/>
      <c r="I61" s="462"/>
      <c r="J61" s="463"/>
      <c r="K61" s="462"/>
      <c r="L61" s="463"/>
      <c r="M61" s="462"/>
      <c r="N61" s="463"/>
      <c r="O61" s="462"/>
      <c r="P61" s="462"/>
      <c r="Q61" s="487"/>
      <c r="R61" s="462"/>
    </row>
    <row r="62" spans="2:18" ht="11.25" customHeight="1">
      <c r="B62" s="454" t="s">
        <v>737</v>
      </c>
      <c r="C62" s="454"/>
      <c r="D62" s="455">
        <v>100000</v>
      </c>
      <c r="E62" s="456">
        <v>0.01</v>
      </c>
      <c r="F62" s="485"/>
      <c r="G62" s="456">
        <v>-4.7230542944467491E-2</v>
      </c>
      <c r="H62" s="457">
        <v>-0.61055844716511543</v>
      </c>
      <c r="I62" s="456">
        <v>-0.21794834665596818</v>
      </c>
      <c r="J62" s="457">
        <v>-2.1366225588072618</v>
      </c>
      <c r="K62" s="456">
        <v>-0.12212843640272719</v>
      </c>
      <c r="L62" s="457">
        <v>-0.92612211916079556</v>
      </c>
      <c r="M62" s="456">
        <v>-3.3098717842083403E-2</v>
      </c>
      <c r="N62" s="457">
        <v>-0.18814384243022778</v>
      </c>
      <c r="O62" s="458">
        <v>0.22846084709932138</v>
      </c>
      <c r="P62" s="459">
        <v>-1.3865575459137727</v>
      </c>
      <c r="Q62" s="490"/>
      <c r="R62" s="460">
        <v>33</v>
      </c>
    </row>
    <row r="63" spans="2:18" ht="4.5" customHeight="1"/>
    <row r="64" spans="2:18" ht="11.25" customHeight="1">
      <c r="B64" s="461" t="s">
        <v>910</v>
      </c>
      <c r="C64" s="480"/>
      <c r="D64" s="464">
        <v>250000</v>
      </c>
      <c r="E64" s="465">
        <v>2.5000000000000001E-2</v>
      </c>
      <c r="F64" s="480"/>
      <c r="G64" s="462"/>
      <c r="H64" s="463"/>
      <c r="I64" s="462"/>
      <c r="J64" s="463"/>
      <c r="K64" s="462"/>
      <c r="L64" s="463"/>
      <c r="M64" s="462"/>
      <c r="N64" s="463"/>
      <c r="O64" s="462"/>
      <c r="P64" s="462"/>
      <c r="Q64" s="487"/>
      <c r="R64" s="462"/>
    </row>
    <row r="65" spans="2:18" ht="11.25" customHeight="1">
      <c r="B65" s="454" t="s">
        <v>587</v>
      </c>
      <c r="C65" s="454"/>
      <c r="D65" s="455">
        <v>250000</v>
      </c>
      <c r="E65" s="456">
        <v>2.5000000000000001E-2</v>
      </c>
      <c r="F65" s="485"/>
      <c r="G65" s="456">
        <v>0.18456871064082048</v>
      </c>
      <c r="H65" s="457">
        <v>2.3859557468273227</v>
      </c>
      <c r="I65" s="456">
        <v>1.7598963029162862E-2</v>
      </c>
      <c r="J65" s="457">
        <v>0.17252868395959758</v>
      </c>
      <c r="K65" s="456">
        <v>0.23879729405501138</v>
      </c>
      <c r="L65" s="457">
        <v>1.8108432608669038</v>
      </c>
      <c r="M65" s="456">
        <v>0.35841106901100006</v>
      </c>
      <c r="N65" s="457">
        <v>2.0373247089202211</v>
      </c>
      <c r="O65" s="458">
        <v>0.18386063650394413</v>
      </c>
      <c r="P65" s="459">
        <v>-0.34187791845850807</v>
      </c>
      <c r="Q65" s="490"/>
      <c r="R65" s="460">
        <v>61</v>
      </c>
    </row>
    <row r="66" spans="2:18" ht="5.25" customHeight="1"/>
    <row r="67" spans="2:18" ht="11.25" customHeight="1">
      <c r="B67" s="434" t="s">
        <v>924</v>
      </c>
      <c r="C67" s="480"/>
      <c r="D67" s="453">
        <v>50000</v>
      </c>
      <c r="E67" s="435">
        <v>5.0000000000000001E-3</v>
      </c>
      <c r="F67" s="480"/>
      <c r="G67" s="436"/>
      <c r="H67" s="437"/>
      <c r="I67" s="436"/>
      <c r="J67" s="437"/>
      <c r="K67" s="436"/>
      <c r="L67" s="437"/>
      <c r="M67" s="436"/>
      <c r="N67" s="437"/>
      <c r="O67" s="436"/>
      <c r="P67" s="436"/>
      <c r="Q67" s="487"/>
      <c r="R67" s="436"/>
    </row>
    <row r="68" spans="2:18" ht="3" customHeight="1"/>
    <row r="69" spans="2:18" ht="11.25" customHeight="1">
      <c r="B69" s="461" t="s">
        <v>905</v>
      </c>
      <c r="C69" s="480"/>
      <c r="D69" s="464">
        <v>50000</v>
      </c>
      <c r="E69" s="465">
        <v>5.0000000000000001E-3</v>
      </c>
      <c r="F69" s="480"/>
      <c r="G69" s="462"/>
      <c r="H69" s="463"/>
      <c r="I69" s="462"/>
      <c r="J69" s="463"/>
      <c r="K69" s="462"/>
      <c r="L69" s="463"/>
      <c r="M69" s="462"/>
      <c r="N69" s="463"/>
      <c r="O69" s="462"/>
      <c r="P69" s="462"/>
      <c r="Q69" s="487"/>
      <c r="R69" s="462"/>
    </row>
    <row r="70" spans="2:18" ht="11.25" customHeight="1">
      <c r="B70" s="454" t="s">
        <v>708</v>
      </c>
      <c r="C70" s="454"/>
      <c r="D70" s="455">
        <v>50000</v>
      </c>
      <c r="E70" s="456">
        <v>5.0000000000000001E-3</v>
      </c>
      <c r="F70" s="485"/>
      <c r="G70" s="456">
        <v>-0.1219041501272069</v>
      </c>
      <c r="H70" s="457">
        <v>-1.5758787421131926</v>
      </c>
      <c r="I70" s="456">
        <v>-5.344639927797501E-2</v>
      </c>
      <c r="J70" s="457">
        <v>-0.52395342353570684</v>
      </c>
      <c r="K70" s="456">
        <v>0.22887896919053441</v>
      </c>
      <c r="L70" s="457">
        <v>1.7356308016512261</v>
      </c>
      <c r="M70" s="456">
        <v>0.45032697502697716</v>
      </c>
      <c r="N70" s="457">
        <v>2.5598045167728953</v>
      </c>
      <c r="O70" s="458">
        <v>0.21028798327972964</v>
      </c>
      <c r="P70" s="459">
        <v>-0.61804971106699913</v>
      </c>
      <c r="Q70" s="490"/>
      <c r="R70" s="460">
        <v>1</v>
      </c>
    </row>
    <row r="71" spans="2:18" ht="7.5" customHeight="1"/>
    <row r="72" spans="2:18" ht="11.25" customHeight="1">
      <c r="B72" s="466" t="s">
        <v>1793</v>
      </c>
      <c r="C72" s="481"/>
      <c r="D72" s="467">
        <v>10000000</v>
      </c>
      <c r="E72" s="468">
        <v>1</v>
      </c>
      <c r="F72" s="481"/>
      <c r="G72" s="469"/>
      <c r="H72" s="470"/>
      <c r="I72" s="469"/>
      <c r="J72" s="470"/>
      <c r="K72" s="469"/>
      <c r="L72" s="470"/>
      <c r="M72" s="469"/>
      <c r="N72" s="470"/>
      <c r="O72" s="469"/>
      <c r="P72" s="469"/>
      <c r="Q72" s="491"/>
      <c r="R72" s="469"/>
    </row>
  </sheetData>
  <mergeCells count="1">
    <mergeCell ref="D2:E2"/>
  </mergeCells>
  <printOptions horizontalCentered="1"/>
  <pageMargins left="0.25" right="0.25" top="0.5" bottom="0.5" header="0" footer="0"/>
  <pageSetup paperSize="9" pageOrder="overThenDown" orientation="landscape" r:id="rId1"/>
  <headerFooter>
    <oddFooter>&amp;L&amp;10 03/10/2022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PrintPDF.PrintPDF">
                <anchor moveWithCells="1" sizeWithCells="1">
                  <from>
                    <xdr:col>7</xdr:col>
                    <xdr:colOff>66675</xdr:colOff>
                    <xdr:row>0</xdr:row>
                    <xdr:rowOff>133350</xdr:rowOff>
                  </from>
                  <to>
                    <xdr:col>9</xdr:col>
                    <xdr:colOff>504825</xdr:colOff>
                    <xdr:row>0</xdr:row>
                    <xdr:rowOff>419100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302D-3618-4B01-9F4B-85DF82E1A893}">
  <sheetPr codeName="Sheet26">
    <tabColor theme="0" tint="-4.9989318521683403E-2"/>
  </sheetPr>
  <dimension ref="A1:R16"/>
  <sheetViews>
    <sheetView showGridLines="0" showRuler="0" view="pageLayout" zoomScaleNormal="80" workbookViewId="0">
      <selection activeCell="B3" sqref="B3:Q5"/>
    </sheetView>
  </sheetViews>
  <sheetFormatPr defaultColWidth="10.69921875" defaultRowHeight="11.25"/>
  <cols>
    <col min="1" max="1" width="1.19921875" style="419" customWidth="1"/>
    <col min="2" max="2" width="26.796875" style="419" customWidth="1"/>
    <col min="3" max="3" width="0.59765625" style="419" customWidth="1"/>
    <col min="4" max="4" width="9.8984375" style="419" customWidth="1"/>
    <col min="5" max="5" width="5.09765625" style="422" customWidth="1"/>
    <col min="6" max="6" width="0.59765625" style="419" customWidth="1"/>
    <col min="7" max="7" width="5.19921875" style="422" customWidth="1"/>
    <col min="8" max="8" width="5.8984375" style="422" customWidth="1"/>
    <col min="9" max="9" width="5.19921875" style="422" customWidth="1"/>
    <col min="10" max="10" width="6.59765625" style="422" customWidth="1"/>
    <col min="11" max="11" width="5.19921875" style="422" customWidth="1"/>
    <col min="12" max="12" width="6.59765625" style="422" customWidth="1"/>
    <col min="13" max="13" width="5.19921875" style="422" customWidth="1"/>
    <col min="14" max="14" width="6.59765625" style="422" customWidth="1"/>
    <col min="15" max="15" width="7.09765625" style="422" customWidth="1"/>
    <col min="16" max="16" width="5.09765625" style="422" customWidth="1"/>
    <col min="17" max="17" width="0.59765625" style="422" customWidth="1"/>
    <col min="18" max="18" width="5.5" style="422" customWidth="1"/>
    <col min="19" max="19" width="14.796875" style="419" customWidth="1"/>
    <col min="20" max="16384" width="10.69921875" style="419"/>
  </cols>
  <sheetData>
    <row r="1" spans="1:17" ht="54" customHeight="1">
      <c r="A1" s="418"/>
      <c r="B1" s="471"/>
      <c r="C1" s="478"/>
      <c r="E1" s="423"/>
      <c r="F1" s="478"/>
      <c r="G1" s="423"/>
      <c r="I1" s="419"/>
      <c r="O1" s="420"/>
      <c r="P1" s="419"/>
      <c r="Q1" s="423"/>
    </row>
    <row r="2" spans="1:17" ht="27.75" customHeight="1">
      <c r="B2" s="492"/>
      <c r="C2" s="492"/>
      <c r="D2" s="492"/>
      <c r="E2" s="492"/>
      <c r="F2" s="492"/>
      <c r="G2" s="492"/>
      <c r="H2" s="492"/>
      <c r="I2" s="492"/>
      <c r="J2" s="492"/>
      <c r="K2" s="492"/>
      <c r="L2" s="492"/>
      <c r="M2" s="492"/>
      <c r="N2" s="492"/>
      <c r="O2" s="492"/>
      <c r="P2" s="492"/>
      <c r="Q2" s="492"/>
    </row>
    <row r="3" spans="1:17" ht="237.75" customHeight="1">
      <c r="B3" s="785" t="s">
        <v>1882</v>
      </c>
      <c r="C3" s="785"/>
      <c r="D3" s="785"/>
      <c r="E3" s="785"/>
      <c r="F3" s="785"/>
      <c r="G3" s="785"/>
      <c r="H3" s="785"/>
      <c r="I3" s="785"/>
      <c r="J3" s="785"/>
      <c r="K3" s="785"/>
      <c r="L3" s="785"/>
      <c r="M3" s="785"/>
      <c r="N3" s="785"/>
      <c r="O3" s="785"/>
      <c r="P3" s="785"/>
      <c r="Q3" s="785"/>
    </row>
    <row r="4" spans="1:17" ht="11.25" customHeight="1">
      <c r="B4" s="785"/>
      <c r="C4" s="785"/>
      <c r="D4" s="785"/>
      <c r="E4" s="785"/>
      <c r="F4" s="785"/>
      <c r="G4" s="785"/>
      <c r="H4" s="785"/>
      <c r="I4" s="785"/>
      <c r="J4" s="785"/>
      <c r="K4" s="785"/>
      <c r="L4" s="785"/>
      <c r="M4" s="785"/>
      <c r="N4" s="785"/>
      <c r="O4" s="785"/>
      <c r="P4" s="785"/>
      <c r="Q4" s="785"/>
    </row>
    <row r="5" spans="1:17" ht="11.25" customHeight="1">
      <c r="B5" s="785"/>
      <c r="C5" s="785"/>
      <c r="D5" s="785"/>
      <c r="E5" s="785"/>
      <c r="F5" s="785"/>
      <c r="G5" s="785"/>
      <c r="H5" s="785"/>
      <c r="I5" s="785"/>
      <c r="J5" s="785"/>
      <c r="K5" s="785"/>
      <c r="L5" s="785"/>
      <c r="M5" s="785"/>
      <c r="N5" s="785"/>
      <c r="O5" s="785"/>
      <c r="P5" s="785"/>
      <c r="Q5" s="785"/>
    </row>
    <row r="6" spans="1:17" ht="11.25" customHeight="1">
      <c r="B6" s="492"/>
      <c r="C6" s="492"/>
      <c r="D6" s="492"/>
      <c r="E6" s="492"/>
      <c r="F6" s="492"/>
      <c r="G6" s="492"/>
      <c r="H6" s="492"/>
      <c r="I6" s="492"/>
      <c r="J6" s="492"/>
      <c r="K6" s="492"/>
      <c r="L6" s="492"/>
      <c r="M6" s="492"/>
      <c r="N6" s="492"/>
      <c r="O6" s="492"/>
      <c r="P6" s="492"/>
      <c r="Q6" s="492"/>
    </row>
    <row r="7" spans="1:17" ht="11.25" customHeight="1">
      <c r="B7" s="492"/>
      <c r="C7" s="492"/>
      <c r="D7" s="492"/>
      <c r="E7" s="492"/>
      <c r="F7" s="492"/>
      <c r="G7" s="492"/>
      <c r="H7" s="492"/>
      <c r="I7" s="492"/>
      <c r="J7" s="492"/>
      <c r="K7" s="492"/>
      <c r="L7" s="492"/>
      <c r="M7" s="492"/>
      <c r="N7" s="492"/>
      <c r="O7" s="492"/>
      <c r="P7" s="492"/>
      <c r="Q7" s="492"/>
    </row>
    <row r="8" spans="1:17" ht="11.25" customHeight="1">
      <c r="B8" s="492"/>
      <c r="C8" s="492"/>
      <c r="D8" s="492"/>
      <c r="E8" s="492"/>
      <c r="F8" s="492"/>
      <c r="G8" s="492"/>
      <c r="H8" s="492"/>
      <c r="I8" s="492"/>
      <c r="J8" s="492"/>
      <c r="K8" s="492"/>
      <c r="L8" s="492"/>
      <c r="M8" s="492"/>
      <c r="N8" s="492"/>
      <c r="O8" s="492"/>
      <c r="P8" s="492"/>
      <c r="Q8" s="492"/>
    </row>
    <row r="9" spans="1:17" ht="11.25" customHeight="1">
      <c r="B9" s="492"/>
      <c r="C9" s="492"/>
      <c r="D9" s="492"/>
      <c r="E9" s="492"/>
      <c r="F9" s="492"/>
      <c r="G9" s="492"/>
      <c r="H9" s="492"/>
      <c r="I9" s="492"/>
      <c r="J9" s="492"/>
      <c r="K9" s="492"/>
      <c r="L9" s="492"/>
      <c r="M9" s="492"/>
      <c r="N9" s="492"/>
      <c r="O9" s="492"/>
      <c r="P9" s="492"/>
      <c r="Q9" s="492"/>
    </row>
    <row r="10" spans="1:17" ht="11.25" customHeight="1">
      <c r="B10" s="492"/>
      <c r="C10" s="492"/>
      <c r="D10" s="492"/>
      <c r="E10" s="492"/>
      <c r="F10" s="492"/>
      <c r="G10" s="492"/>
      <c r="H10" s="492"/>
      <c r="I10" s="492"/>
      <c r="J10" s="492"/>
      <c r="K10" s="492"/>
      <c r="L10" s="492"/>
      <c r="M10" s="492"/>
      <c r="N10" s="492"/>
      <c r="O10" s="492"/>
      <c r="P10" s="492"/>
      <c r="Q10" s="492"/>
    </row>
    <row r="11" spans="1:17" ht="11.25" customHeight="1">
      <c r="B11" s="492"/>
      <c r="C11" s="492"/>
      <c r="D11" s="492"/>
      <c r="E11" s="492"/>
      <c r="F11" s="492"/>
      <c r="G11" s="492"/>
      <c r="H11" s="492"/>
      <c r="I11" s="492"/>
      <c r="J11" s="492"/>
      <c r="K11" s="492"/>
      <c r="L11" s="492"/>
      <c r="M11" s="492"/>
      <c r="N11" s="492"/>
      <c r="O11" s="492"/>
      <c r="P11" s="492"/>
      <c r="Q11" s="492"/>
    </row>
    <row r="12" spans="1:17" ht="11.25" customHeight="1">
      <c r="B12" s="492"/>
      <c r="C12" s="492"/>
      <c r="D12" s="492"/>
      <c r="E12" s="492"/>
      <c r="F12" s="492"/>
      <c r="G12" s="492"/>
      <c r="H12" s="492"/>
      <c r="I12" s="492"/>
      <c r="J12" s="492"/>
      <c r="K12" s="492"/>
      <c r="L12" s="492"/>
      <c r="M12" s="492"/>
      <c r="N12" s="492"/>
      <c r="O12" s="492"/>
      <c r="P12" s="492"/>
      <c r="Q12" s="492"/>
    </row>
    <row r="13" spans="1:17" ht="11.25" customHeight="1">
      <c r="B13" s="492"/>
      <c r="C13" s="492"/>
      <c r="D13" s="492"/>
      <c r="E13" s="492"/>
      <c r="F13" s="492"/>
      <c r="G13" s="492"/>
      <c r="H13" s="492"/>
      <c r="I13" s="492"/>
      <c r="J13" s="492"/>
      <c r="K13" s="492"/>
      <c r="L13" s="492"/>
      <c r="M13" s="492"/>
      <c r="N13" s="492"/>
      <c r="O13" s="492"/>
      <c r="P13" s="492"/>
      <c r="Q13" s="492"/>
    </row>
    <row r="14" spans="1:17" ht="11.25" customHeight="1">
      <c r="B14" s="492"/>
      <c r="C14" s="492"/>
      <c r="D14" s="492"/>
      <c r="E14" s="492"/>
      <c r="F14" s="492"/>
      <c r="G14" s="492"/>
      <c r="H14" s="492"/>
      <c r="I14" s="492"/>
      <c r="J14" s="492"/>
      <c r="K14" s="492"/>
      <c r="L14" s="492"/>
      <c r="M14" s="492"/>
      <c r="N14" s="492"/>
      <c r="O14" s="492"/>
      <c r="P14" s="492"/>
      <c r="Q14" s="492"/>
    </row>
    <row r="15" spans="1:17" ht="11.25" customHeight="1">
      <c r="B15" s="492"/>
      <c r="C15" s="492"/>
      <c r="D15" s="492"/>
      <c r="E15" s="492"/>
      <c r="F15" s="492"/>
      <c r="G15" s="492"/>
      <c r="H15" s="492"/>
      <c r="I15" s="492"/>
      <c r="J15" s="492"/>
      <c r="K15" s="492"/>
      <c r="L15" s="492"/>
      <c r="M15" s="492"/>
      <c r="N15" s="492"/>
      <c r="O15" s="492"/>
      <c r="P15" s="492"/>
      <c r="Q15" s="492"/>
    </row>
    <row r="16" spans="1:17" ht="11.25" customHeight="1">
      <c r="B16" s="492"/>
      <c r="C16" s="492"/>
      <c r="D16" s="492"/>
      <c r="E16" s="492"/>
      <c r="F16" s="492"/>
      <c r="G16" s="492"/>
      <c r="H16" s="492"/>
      <c r="I16" s="492"/>
      <c r="J16" s="492"/>
      <c r="K16" s="492"/>
      <c r="L16" s="492"/>
      <c r="M16" s="492"/>
      <c r="N16" s="492"/>
      <c r="O16" s="492"/>
      <c r="P16" s="492"/>
      <c r="Q16" s="492"/>
    </row>
  </sheetData>
  <mergeCells count="1">
    <mergeCell ref="B3:Q5"/>
  </mergeCells>
  <printOptions horizontalCentered="1"/>
  <pageMargins left="0.25" right="0.25" top="0.5" bottom="0.5" header="0" footer="0"/>
  <pageSetup paperSize="9" pageOrder="overThenDown"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1"/>
  <sheetViews>
    <sheetView showGridLines="0" topLeftCell="H2" workbookViewId="0">
      <selection activeCell="W11" sqref="W11"/>
    </sheetView>
  </sheetViews>
  <sheetFormatPr defaultColWidth="8.8984375" defaultRowHeight="18.75"/>
  <cols>
    <col min="1" max="1" width="8.69921875" customWidth="1"/>
    <col min="2" max="2" width="11.3984375" style="141" customWidth="1"/>
    <col min="3" max="3" width="15.09765625" style="141" customWidth="1"/>
    <col min="4" max="4" width="13.3984375" style="141" customWidth="1"/>
    <col min="5" max="5" width="9.09765625" style="141" customWidth="1"/>
    <col min="6" max="6" width="11.3984375" style="141" customWidth="1"/>
    <col min="7" max="7" width="9.3984375" style="141" customWidth="1"/>
    <col min="8" max="8" width="9.296875" style="141" customWidth="1"/>
    <col min="9" max="9" width="8.8984375" style="141"/>
    <col min="10" max="10" width="10.3984375" style="141" customWidth="1"/>
    <col min="11" max="11" width="8.8984375" style="141"/>
    <col min="12" max="12" width="11.3984375" style="141" customWidth="1"/>
    <col min="13" max="13" width="13.59765625" style="141" customWidth="1"/>
    <col min="14" max="14" width="10" style="141" customWidth="1"/>
    <col min="15" max="15" width="9.19921875" style="141" customWidth="1"/>
    <col min="16" max="16" width="11.296875" style="141" customWidth="1"/>
    <col min="17" max="18" width="8.59765625" style="141" customWidth="1"/>
    <col min="19" max="19" width="8.8984375" style="141"/>
    <col min="20" max="20" width="8.3984375" style="141" customWidth="1"/>
    <col min="21" max="21" width="8.8984375" style="141"/>
    <col min="22" max="22" width="8.69921875" customWidth="1"/>
    <col min="23" max="23" width="11.296875" customWidth="1"/>
    <col min="24" max="26" width="8.69921875" customWidth="1"/>
    <col min="27" max="27" width="9.19921875" customWidth="1"/>
    <col min="28" max="33" width="8.69921875" customWidth="1"/>
    <col min="34" max="16384" width="8.8984375" style="141"/>
  </cols>
  <sheetData>
    <row r="1" spans="2:20" s="141" customFormat="1" ht="16.5" thickBot="1"/>
    <row r="2" spans="2:20" s="141" customFormat="1" ht="15.75">
      <c r="B2" s="134" t="s">
        <v>1001</v>
      </c>
      <c r="C2" s="135" t="s">
        <v>953</v>
      </c>
      <c r="D2" s="136" t="s">
        <v>954</v>
      </c>
      <c r="E2" s="135" t="s">
        <v>1002</v>
      </c>
      <c r="F2" s="135" t="s">
        <v>918</v>
      </c>
      <c r="G2" s="135" t="s">
        <v>1003</v>
      </c>
      <c r="H2" s="135" t="s">
        <v>955</v>
      </c>
      <c r="I2" s="135" t="s">
        <v>15</v>
      </c>
      <c r="J2" s="137" t="s">
        <v>60</v>
      </c>
      <c r="L2" s="138" t="s">
        <v>1001</v>
      </c>
      <c r="M2" s="138" t="s">
        <v>953</v>
      </c>
      <c r="N2" s="139" t="s">
        <v>954</v>
      </c>
      <c r="O2" s="138" t="s">
        <v>1002</v>
      </c>
      <c r="P2" s="138" t="s">
        <v>918</v>
      </c>
      <c r="Q2" s="138" t="s">
        <v>1003</v>
      </c>
      <c r="R2" s="138" t="s">
        <v>955</v>
      </c>
      <c r="S2" s="138" t="s">
        <v>15</v>
      </c>
      <c r="T2" s="138" t="s">
        <v>956</v>
      </c>
    </row>
    <row r="3" spans="2:20" s="141" customFormat="1" ht="15.75">
      <c r="B3" s="140" t="s">
        <v>27</v>
      </c>
      <c r="C3" s="141" t="s">
        <v>903</v>
      </c>
      <c r="D3" s="141" t="s">
        <v>1671</v>
      </c>
      <c r="E3" s="141" t="s">
        <v>1048</v>
      </c>
      <c r="F3" s="141" t="s">
        <v>1693</v>
      </c>
      <c r="G3" s="141" t="s">
        <v>1673</v>
      </c>
      <c r="H3" s="141" t="s">
        <v>904</v>
      </c>
      <c r="I3" s="141" t="s">
        <v>81</v>
      </c>
      <c r="J3" s="151" t="s">
        <v>1020</v>
      </c>
      <c r="L3" s="152" t="s">
        <v>27</v>
      </c>
      <c r="M3" s="153" t="s">
        <v>903</v>
      </c>
      <c r="N3" s="154" t="s">
        <v>1671</v>
      </c>
      <c r="O3" s="154" t="s">
        <v>1048</v>
      </c>
      <c r="P3" s="154" t="s">
        <v>1672</v>
      </c>
      <c r="Q3" s="154" t="s">
        <v>62</v>
      </c>
      <c r="R3" s="155" t="s">
        <v>904</v>
      </c>
      <c r="S3" s="154" t="s">
        <v>81</v>
      </c>
      <c r="T3" s="156" t="s">
        <v>1674</v>
      </c>
    </row>
    <row r="4" spans="2:20" s="141" customFormat="1" ht="15.75">
      <c r="B4" s="140" t="s">
        <v>24</v>
      </c>
      <c r="C4" s="141" t="s">
        <v>910</v>
      </c>
      <c r="D4" s="141" t="s">
        <v>987</v>
      </c>
      <c r="E4" s="141" t="s">
        <v>1183</v>
      </c>
      <c r="F4" s="141" t="s">
        <v>1183</v>
      </c>
      <c r="G4" s="141" t="s">
        <v>1658</v>
      </c>
      <c r="H4" s="141" t="s">
        <v>988</v>
      </c>
      <c r="I4" s="141" t="s">
        <v>82</v>
      </c>
      <c r="J4" s="151" t="s">
        <v>1694</v>
      </c>
      <c r="L4" s="157"/>
      <c r="M4" s="158" t="s">
        <v>910</v>
      </c>
      <c r="N4" s="141" t="s">
        <v>987</v>
      </c>
      <c r="O4" s="141" t="s">
        <v>1183</v>
      </c>
      <c r="P4" s="141" t="s">
        <v>1676</v>
      </c>
      <c r="R4" s="159" t="s">
        <v>905</v>
      </c>
      <c r="S4" s="141" t="s">
        <v>82</v>
      </c>
      <c r="T4" s="160" t="s">
        <v>1677</v>
      </c>
    </row>
    <row r="5" spans="2:20" s="141" customFormat="1" ht="15.75">
      <c r="B5" s="140" t="s">
        <v>18</v>
      </c>
      <c r="C5" s="141" t="s">
        <v>31</v>
      </c>
      <c r="D5" s="141" t="s">
        <v>1700</v>
      </c>
      <c r="E5" s="141" t="s">
        <v>1184</v>
      </c>
      <c r="F5" s="141" t="s">
        <v>1692</v>
      </c>
      <c r="G5" s="141" t="s">
        <v>62</v>
      </c>
      <c r="H5" s="141" t="s">
        <v>907</v>
      </c>
      <c r="I5" s="141" t="s">
        <v>1679</v>
      </c>
      <c r="J5" s="151" t="s">
        <v>1695</v>
      </c>
      <c r="L5" s="157"/>
      <c r="M5" s="158" t="s">
        <v>31</v>
      </c>
      <c r="N5" s="141" t="s">
        <v>906</v>
      </c>
      <c r="O5" s="141" t="s">
        <v>1184</v>
      </c>
      <c r="R5" s="159" t="s">
        <v>907</v>
      </c>
      <c r="S5" s="141" t="s">
        <v>1679</v>
      </c>
      <c r="T5" s="160" t="s">
        <v>1678</v>
      </c>
    </row>
    <row r="6" spans="2:20" s="141" customFormat="1" ht="15.75">
      <c r="B6" s="140"/>
      <c r="C6" s="141" t="s">
        <v>911</v>
      </c>
      <c r="D6" s="141" t="s">
        <v>1178</v>
      </c>
      <c r="E6" s="141" t="s">
        <v>62</v>
      </c>
      <c r="F6" s="141" t="s">
        <v>62</v>
      </c>
      <c r="H6" s="141" t="s">
        <v>908</v>
      </c>
      <c r="I6" s="141" t="s">
        <v>1032</v>
      </c>
      <c r="J6" s="151"/>
      <c r="L6" s="157"/>
      <c r="M6" s="158"/>
      <c r="N6" s="141" t="s">
        <v>1680</v>
      </c>
      <c r="R6" s="159" t="s">
        <v>908</v>
      </c>
      <c r="S6" s="141" t="s">
        <v>1032</v>
      </c>
      <c r="T6" s="160"/>
    </row>
    <row r="7" spans="2:20" s="141" customFormat="1" ht="15.75">
      <c r="B7" s="140"/>
      <c r="C7" s="141" t="s">
        <v>912</v>
      </c>
      <c r="D7" s="141" t="s">
        <v>906</v>
      </c>
      <c r="H7" s="141" t="s">
        <v>909</v>
      </c>
      <c r="I7" s="141" t="s">
        <v>62</v>
      </c>
      <c r="J7" s="151"/>
      <c r="L7" s="157"/>
      <c r="N7" s="141" t="s">
        <v>32</v>
      </c>
      <c r="R7" s="159" t="s">
        <v>909</v>
      </c>
      <c r="S7" s="141" t="s">
        <v>62</v>
      </c>
      <c r="T7" s="160"/>
    </row>
    <row r="8" spans="2:20" s="141" customFormat="1" ht="15.75">
      <c r="B8" s="140"/>
      <c r="C8" s="141" t="s">
        <v>916</v>
      </c>
      <c r="D8" s="141" t="s">
        <v>1680</v>
      </c>
      <c r="H8" s="141" t="s">
        <v>998</v>
      </c>
      <c r="J8" s="151"/>
      <c r="L8" s="161"/>
      <c r="N8" s="162" t="s">
        <v>33</v>
      </c>
      <c r="R8" s="159" t="s">
        <v>998</v>
      </c>
      <c r="T8" s="160"/>
    </row>
    <row r="9" spans="2:20" s="141" customFormat="1" ht="15.75">
      <c r="B9" s="140"/>
      <c r="C9" s="141" t="s">
        <v>959</v>
      </c>
      <c r="D9" s="141" t="s">
        <v>32</v>
      </c>
      <c r="H9" s="141" t="s">
        <v>994</v>
      </c>
      <c r="J9" s="151"/>
      <c r="L9" s="161"/>
      <c r="N9" s="162" t="s">
        <v>997</v>
      </c>
      <c r="R9" s="159" t="s">
        <v>994</v>
      </c>
      <c r="T9" s="160"/>
    </row>
    <row r="10" spans="2:20" s="141" customFormat="1" ht="15.75">
      <c r="B10" s="140"/>
      <c r="C10" s="141" t="s">
        <v>917</v>
      </c>
      <c r="D10" s="141" t="s">
        <v>33</v>
      </c>
      <c r="H10" s="141" t="s">
        <v>1623</v>
      </c>
      <c r="J10" s="151"/>
      <c r="L10" s="161"/>
      <c r="N10" s="162" t="s">
        <v>1680</v>
      </c>
      <c r="R10" s="159" t="s">
        <v>1623</v>
      </c>
      <c r="T10" s="160"/>
    </row>
    <row r="11" spans="2:20" s="141" customFormat="1" ht="15.75">
      <c r="B11" s="140"/>
      <c r="D11" s="141" t="s">
        <v>997</v>
      </c>
      <c r="J11" s="151"/>
      <c r="L11" s="161"/>
      <c r="N11" s="162" t="s">
        <v>1681</v>
      </c>
      <c r="R11" s="163"/>
      <c r="T11" s="160"/>
    </row>
    <row r="12" spans="2:20" s="141" customFormat="1" ht="15.75">
      <c r="B12" s="140"/>
      <c r="D12" s="141" t="s">
        <v>1680</v>
      </c>
      <c r="J12" s="151"/>
      <c r="L12" s="161"/>
      <c r="N12" s="162" t="s">
        <v>999</v>
      </c>
      <c r="R12" s="163"/>
      <c r="T12" s="160"/>
    </row>
    <row r="13" spans="2:20" s="141" customFormat="1" ht="15.75">
      <c r="B13" s="140"/>
      <c r="D13" s="141" t="s">
        <v>1681</v>
      </c>
      <c r="J13" s="151"/>
      <c r="L13" s="164"/>
      <c r="M13" s="165"/>
      <c r="N13" s="166"/>
      <c r="O13" s="165"/>
      <c r="P13" s="165"/>
      <c r="Q13" s="165"/>
      <c r="R13" s="167"/>
      <c r="S13" s="165"/>
      <c r="T13" s="168"/>
    </row>
    <row r="14" spans="2:20" s="141" customFormat="1" ht="15.75">
      <c r="B14" s="140"/>
      <c r="D14" s="141" t="s">
        <v>999</v>
      </c>
      <c r="J14" s="151"/>
      <c r="N14" s="162"/>
    </row>
    <row r="15" spans="2:20" s="141" customFormat="1" ht="15.75">
      <c r="B15" s="140"/>
      <c r="D15" s="141" t="s">
        <v>915</v>
      </c>
      <c r="J15" s="151"/>
      <c r="L15" s="152" t="s">
        <v>24</v>
      </c>
      <c r="M15" s="155" t="s">
        <v>911</v>
      </c>
      <c r="N15" s="169" t="s">
        <v>915</v>
      </c>
      <c r="O15" s="154" t="s">
        <v>62</v>
      </c>
      <c r="P15" s="154" t="s">
        <v>1672</v>
      </c>
      <c r="Q15" s="154" t="s">
        <v>62</v>
      </c>
      <c r="R15" s="154" t="s">
        <v>904</v>
      </c>
      <c r="S15" s="154" t="s">
        <v>1682</v>
      </c>
      <c r="T15" s="156" t="s">
        <v>1674</v>
      </c>
    </row>
    <row r="16" spans="2:20" s="141" customFormat="1" ht="15.75">
      <c r="B16" s="140"/>
      <c r="D16" s="141" t="s">
        <v>913</v>
      </c>
      <c r="J16" s="151"/>
      <c r="L16" s="157"/>
      <c r="M16" s="159" t="s">
        <v>912</v>
      </c>
      <c r="N16" s="170" t="s">
        <v>913</v>
      </c>
      <c r="P16" s="141" t="s">
        <v>1676</v>
      </c>
      <c r="R16" s="141" t="s">
        <v>905</v>
      </c>
      <c r="S16" s="141" t="s">
        <v>82</v>
      </c>
      <c r="T16" s="160" t="s">
        <v>1677</v>
      </c>
    </row>
    <row r="17" spans="1:53" ht="15.75">
      <c r="A17" s="141"/>
      <c r="B17" s="140"/>
      <c r="D17" s="141" t="s">
        <v>914</v>
      </c>
      <c r="J17" s="151"/>
      <c r="L17" s="157"/>
      <c r="M17" s="159"/>
      <c r="N17" s="170" t="s">
        <v>914</v>
      </c>
      <c r="P17" s="141" t="s">
        <v>62</v>
      </c>
      <c r="R17" s="141" t="s">
        <v>907</v>
      </c>
      <c r="T17" s="160" t="s">
        <v>1678</v>
      </c>
      <c r="V17" s="141"/>
      <c r="W17" s="141"/>
      <c r="X17" s="141"/>
      <c r="Y17" s="141"/>
      <c r="Z17" s="141"/>
      <c r="AA17" s="141"/>
      <c r="AB17" s="141"/>
      <c r="AC17" s="141"/>
      <c r="AD17" s="141"/>
      <c r="AE17" s="141"/>
      <c r="AF17" s="141"/>
      <c r="AG17" s="141"/>
    </row>
    <row r="18" spans="1:53" ht="15.75">
      <c r="A18" s="141"/>
      <c r="B18" s="140"/>
      <c r="D18" s="141" t="s">
        <v>906</v>
      </c>
      <c r="J18" s="151"/>
      <c r="L18" s="157"/>
      <c r="M18" s="159"/>
      <c r="N18" s="170" t="s">
        <v>906</v>
      </c>
      <c r="R18" s="141" t="s">
        <v>908</v>
      </c>
      <c r="T18" s="160"/>
      <c r="V18" s="141"/>
      <c r="W18" s="141"/>
      <c r="X18" s="141"/>
      <c r="Y18" s="141"/>
      <c r="Z18" s="141"/>
      <c r="AA18" s="141"/>
      <c r="AB18" s="141"/>
      <c r="AC18" s="141"/>
      <c r="AD18" s="141"/>
      <c r="AE18" s="141"/>
      <c r="AF18" s="141"/>
      <c r="AG18" s="141"/>
    </row>
    <row r="19" spans="1:53" ht="15.75">
      <c r="A19" s="141"/>
      <c r="B19" s="140"/>
      <c r="D19" s="141" t="s">
        <v>970</v>
      </c>
      <c r="J19" s="151"/>
      <c r="L19" s="171"/>
      <c r="M19" s="172"/>
      <c r="N19" s="173"/>
      <c r="O19" s="165"/>
      <c r="P19" s="165"/>
      <c r="Q19" s="165"/>
      <c r="R19" s="165" t="s">
        <v>909</v>
      </c>
      <c r="S19" s="165"/>
      <c r="T19" s="168"/>
      <c r="V19" s="141"/>
      <c r="W19" s="141"/>
      <c r="X19" s="141"/>
      <c r="Y19" s="141"/>
      <c r="Z19" s="141"/>
      <c r="AA19" s="141"/>
      <c r="AB19" s="141"/>
      <c r="AC19" s="141"/>
      <c r="AD19" s="141"/>
      <c r="AE19" s="141"/>
      <c r="AF19" s="141"/>
      <c r="AG19" s="141"/>
    </row>
    <row r="20" spans="1:53" ht="15.75">
      <c r="A20" s="141"/>
      <c r="B20" s="140"/>
      <c r="D20" s="141" t="s">
        <v>983</v>
      </c>
      <c r="J20" s="151"/>
      <c r="N20" s="162"/>
      <c r="V20" s="141"/>
      <c r="W20" s="141"/>
      <c r="X20" s="141"/>
      <c r="Y20" s="141"/>
      <c r="Z20" s="141"/>
      <c r="AA20" s="141"/>
      <c r="AB20" s="141"/>
      <c r="AC20" s="141"/>
      <c r="AD20" s="141"/>
      <c r="AE20" s="141"/>
      <c r="AF20" s="141"/>
      <c r="AG20" s="141"/>
    </row>
    <row r="21" spans="1:53" ht="15.75">
      <c r="A21" s="141"/>
      <c r="B21" s="140"/>
      <c r="D21" s="141" t="s">
        <v>990</v>
      </c>
      <c r="J21" s="151"/>
      <c r="L21" s="152" t="s">
        <v>18</v>
      </c>
      <c r="M21" s="155" t="s">
        <v>916</v>
      </c>
      <c r="N21" s="174" t="s">
        <v>970</v>
      </c>
      <c r="O21" s="155" t="s">
        <v>1048</v>
      </c>
      <c r="P21" s="154" t="s">
        <v>62</v>
      </c>
      <c r="Q21" s="154" t="s">
        <v>1673</v>
      </c>
      <c r="R21" s="154" t="s">
        <v>904</v>
      </c>
      <c r="S21" s="154" t="s">
        <v>1682</v>
      </c>
      <c r="T21" s="156" t="s">
        <v>1674</v>
      </c>
      <c r="V21" s="141"/>
      <c r="W21" s="141"/>
      <c r="X21" s="141"/>
      <c r="Y21" s="141"/>
      <c r="Z21" s="141"/>
      <c r="AA21" s="141"/>
      <c r="AB21" s="141"/>
      <c r="AC21" s="141"/>
      <c r="AD21" s="141"/>
      <c r="AE21" s="141"/>
      <c r="AF21" s="141"/>
      <c r="AG21" s="141"/>
    </row>
    <row r="22" spans="1:53" ht="16.5" thickBot="1">
      <c r="A22" s="141"/>
      <c r="B22" s="175"/>
      <c r="C22" s="176"/>
      <c r="D22" s="176" t="s">
        <v>961</v>
      </c>
      <c r="E22" s="176"/>
      <c r="F22" s="176"/>
      <c r="G22" s="176"/>
      <c r="H22" s="176"/>
      <c r="I22" s="176"/>
      <c r="J22" s="177"/>
      <c r="L22" s="157"/>
      <c r="M22" s="159" t="s">
        <v>959</v>
      </c>
      <c r="N22" s="162" t="s">
        <v>983</v>
      </c>
      <c r="O22" s="159" t="s">
        <v>1183</v>
      </c>
      <c r="Q22" s="141" t="s">
        <v>1658</v>
      </c>
      <c r="R22" s="141" t="s">
        <v>905</v>
      </c>
      <c r="S22" s="141" t="s">
        <v>82</v>
      </c>
      <c r="T22" s="160" t="s">
        <v>1677</v>
      </c>
      <c r="V22" s="141"/>
      <c r="W22" s="141"/>
      <c r="X22" s="141"/>
      <c r="Y22" s="141"/>
      <c r="Z22" s="141"/>
      <c r="AA22" s="141"/>
      <c r="AB22" s="141"/>
      <c r="AC22" s="141"/>
      <c r="AD22" s="141"/>
      <c r="AE22" s="141"/>
      <c r="AF22" s="141"/>
      <c r="AG22" s="141"/>
    </row>
    <row r="23" spans="1:53" ht="15.75">
      <c r="A23" s="141"/>
      <c r="L23" s="157"/>
      <c r="M23" s="159" t="s">
        <v>917</v>
      </c>
      <c r="N23" s="162" t="s">
        <v>990</v>
      </c>
      <c r="O23" s="159" t="s">
        <v>1184</v>
      </c>
      <c r="R23" s="141" t="s">
        <v>907</v>
      </c>
      <c r="T23" s="160" t="s">
        <v>1678</v>
      </c>
      <c r="V23" s="141"/>
      <c r="W23" s="141"/>
      <c r="X23" s="141"/>
      <c r="Y23" s="141"/>
      <c r="Z23" s="141"/>
      <c r="AA23" s="141"/>
      <c r="AB23" s="141"/>
      <c r="AC23" s="141"/>
      <c r="AD23" s="141"/>
      <c r="AE23" s="141"/>
      <c r="AF23" s="141"/>
      <c r="AG23" s="141"/>
    </row>
    <row r="24" spans="1:53" ht="15.75">
      <c r="A24" s="141"/>
      <c r="L24" s="157"/>
      <c r="M24" s="159"/>
      <c r="N24" s="162" t="s">
        <v>961</v>
      </c>
      <c r="O24" s="159"/>
      <c r="R24" s="141" t="s">
        <v>908</v>
      </c>
      <c r="T24" s="160"/>
      <c r="V24" s="141"/>
      <c r="W24" s="141"/>
      <c r="X24" s="141"/>
      <c r="Y24" s="141"/>
      <c r="Z24" s="141"/>
      <c r="AA24" s="141"/>
      <c r="AB24" s="141"/>
      <c r="AC24" s="141"/>
      <c r="AD24" s="141"/>
      <c r="AE24" s="141"/>
      <c r="AF24" s="141"/>
      <c r="AG24" s="141"/>
    </row>
    <row r="25" spans="1:53" ht="15.75">
      <c r="A25" s="141"/>
      <c r="L25" s="178"/>
      <c r="M25" s="165"/>
      <c r="N25" s="166" t="s">
        <v>32</v>
      </c>
      <c r="O25" s="167"/>
      <c r="P25" s="165"/>
      <c r="Q25" s="165"/>
      <c r="R25" s="165" t="s">
        <v>909</v>
      </c>
      <c r="S25" s="165"/>
      <c r="T25" s="168"/>
      <c r="V25" s="141"/>
      <c r="W25" s="141"/>
      <c r="X25" s="141"/>
      <c r="Y25" s="141"/>
      <c r="Z25" s="141"/>
      <c r="AA25" s="141"/>
      <c r="AB25" s="141"/>
      <c r="AC25" s="141"/>
      <c r="AD25" s="141"/>
      <c r="AE25" s="141"/>
      <c r="AF25" s="141"/>
      <c r="AG25" s="141"/>
    </row>
    <row r="26" spans="1:53">
      <c r="A26" s="141"/>
      <c r="V26" s="141"/>
      <c r="W26" s="141"/>
      <c r="X26" s="141"/>
      <c r="Y26" s="141"/>
      <c r="Z26" s="141"/>
      <c r="AA26" s="141"/>
      <c r="AB26" s="141"/>
      <c r="AC26" s="141"/>
      <c r="AD26" s="141"/>
      <c r="AE26" s="141"/>
      <c r="AF26" s="141"/>
      <c r="AH26" s="141" t="s">
        <v>916</v>
      </c>
      <c r="AI26" s="141" t="s">
        <v>1727</v>
      </c>
      <c r="AJ26" s="141" t="s">
        <v>1732</v>
      </c>
      <c r="AK26" s="141" t="s">
        <v>1725</v>
      </c>
      <c r="AL26" s="141" t="s">
        <v>1728</v>
      </c>
      <c r="AM26" s="141" t="s">
        <v>1733</v>
      </c>
      <c r="AN26" s="141" t="s">
        <v>1726</v>
      </c>
      <c r="AO26" s="141" t="s">
        <v>911</v>
      </c>
      <c r="AP26" s="141" t="s">
        <v>906</v>
      </c>
      <c r="AQ26" s="141" t="s">
        <v>913</v>
      </c>
      <c r="AR26" s="141" t="s">
        <v>915</v>
      </c>
      <c r="AS26" s="141" t="s">
        <v>914</v>
      </c>
      <c r="AT26" s="141" t="s">
        <v>903</v>
      </c>
      <c r="AU26" s="141" t="s">
        <v>910</v>
      </c>
      <c r="AV26" s="141" t="s">
        <v>31</v>
      </c>
      <c r="AW26" s="141" t="s">
        <v>908</v>
      </c>
      <c r="AX26" s="141" t="s">
        <v>905</v>
      </c>
      <c r="AY26" s="141" t="s">
        <v>909</v>
      </c>
      <c r="AZ26" s="141" t="s">
        <v>907</v>
      </c>
      <c r="BA26" s="141" t="s">
        <v>994</v>
      </c>
    </row>
    <row r="27" spans="1:53" s="125" customFormat="1" ht="31.5">
      <c r="L27" s="270" t="s">
        <v>1734</v>
      </c>
      <c r="M27" s="271" t="str" cm="1">
        <f t="array" ref="M27:AF27">TRANSPOSE(L28:L47)</f>
        <v>Pós-fixado</v>
      </c>
      <c r="N27" s="271" t="str">
        <v>Inflação Curta (0-4)</v>
      </c>
      <c r="O27" s="271" t="str">
        <v>Inflação Média (4-7)</v>
      </c>
      <c r="P27" s="271" t="str">
        <v>Inflação Longa (7-11)</v>
      </c>
      <c r="Q27" s="271" t="str">
        <v>Pré Curta (0-3)</v>
      </c>
      <c r="R27" s="271" t="str">
        <v>Pré Média (3-6)</v>
      </c>
      <c r="S27" s="271" t="str">
        <v>Pré Longa (6-10)</v>
      </c>
      <c r="T27" s="271" t="str">
        <v>Macro</v>
      </c>
      <c r="U27" s="271" t="str">
        <v>Quant</v>
      </c>
      <c r="V27" s="271" t="str">
        <v>Long &amp; Short</v>
      </c>
      <c r="W27" s="271" t="str">
        <v>Multiestratégia</v>
      </c>
      <c r="X27" s="271" t="str">
        <v>Arbitragem</v>
      </c>
      <c r="Y27" s="271" t="str">
        <v>Long Only</v>
      </c>
      <c r="Z27" s="271" t="str">
        <v>Long Bias</v>
      </c>
      <c r="AA27" s="271" t="str">
        <v>Alternativos</v>
      </c>
      <c r="AB27" s="271" t="str">
        <v>China</v>
      </c>
      <c r="AC27" s="271" t="str">
        <v>EUA</v>
      </c>
      <c r="AD27" s="271" t="str">
        <v>Europa</v>
      </c>
      <c r="AE27" s="271" t="str">
        <v>Global</v>
      </c>
      <c r="AF27" s="271" t="str">
        <v>EM</v>
      </c>
      <c r="AH27" s="141" t="str" cm="1">
        <f t="array" aca="1" ref="AH27:AH70" ca="1">OFFSET($M$27,1,,COUNTA($M:$M)-COUNTA($M$1:$M$27))</f>
        <v>RIZA LOTUS FI RF DI</v>
      </c>
      <c r="AI27" s="141" t="str" cm="1">
        <f t="array" aca="1" ref="AI27:AI38" ca="1">OFFSET($N$27,1,,COUNTA($N:$N)-COUNTA($N$1:$N$27))</f>
        <v>VINCI VALOREM FIM</v>
      </c>
      <c r="AJ27" s="141" t="str" cm="1">
        <f t="array" aca="1" ref="AJ27:AJ36" ca="1">OFFSET($O$27,1,,COUNTA($O:$O)-COUNTA($O$1:$O$27))</f>
        <v>BTG PACTUAL TESOURO IPCA GERAL FI RF REF</v>
      </c>
      <c r="AK27" s="141" t="str" cm="1">
        <f t="array" aca="1" ref="AK27:AK33" ca="1">OFFSET($P$27,1,,COUNTA($P:$P)-COUNTA($P$1:$P$27))</f>
        <v>ARX ELBRUS PRO FI INFRAESTRUTURA RF</v>
      </c>
      <c r="AL27" s="141" t="str" cm="1">
        <f t="array" aca="1" ref="AL27:AL34" ca="1">OFFSET($Q$27,1,,COUNTA($Q:$Q)-COUNTA($Q$1:$Q$27))</f>
        <v>PIMCO INCOME DOLAR FIC FIM IE</v>
      </c>
      <c r="AM27" s="141" t="str" cm="1">
        <f t="array" aca="1" ref="AM27:AM32" ca="1">OFFSET($R$27,1,,COUNTA($R:$R)-COUNTA($R$1:$R$27))</f>
        <v>NTN-F 2027 (11.25%)</v>
      </c>
      <c r="AN27" s="141" t="str" cm="1">
        <f t="array" aca="1" ref="AN27" ca="1">OFFSET($S$27,1,,COUNTA($S:$S)-COUNTA($S$1:$S$27))</f>
        <v/>
      </c>
      <c r="AO27" s="141" t="str" cm="1">
        <f t="array" aca="1" ref="AO27:AO60" ca="1">OFFSET($T$27,1,,COUNTA($T:$T)-COUNTA($T$1:$T$27))</f>
        <v>ARX MACRO FIC FIM</v>
      </c>
      <c r="AP27" s="141" t="str" cm="1">
        <f t="array" aca="1" ref="AP27:AP30" ca="1">OFFSET($U$27,1,,COUNTA($U:$U)-COUNTA($U$1:$U$27))</f>
        <v>DAEMON NOUS GLOBAL FIC FIM</v>
      </c>
      <c r="AQ27" s="141" t="str" cm="1">
        <f t="array" aca="1" ref="AQ27:AQ33" ca="1">OFFSET($V$27,1,,COUNTA($V:$V)-COUNTA($V$1:$V$27))</f>
        <v>SOLANA LS FIC FIM</v>
      </c>
      <c r="AR27" s="141" t="str" cm="1">
        <f t="array" aca="1" ref="AR27:AR28" ca="1">OFFSET($W$27,1,,COUNTA($W:$W)-COUNTA($W$1:$W$27))</f>
        <v>KAPITALO ALPHA GLOBAL FIC FIM</v>
      </c>
      <c r="AS27" s="141" t="str" cm="1">
        <f t="array" aca="1" ref="AS27:AS29" ca="1">OFFSET($X$27,1,,COUNTA($X:$X)-COUNTA($X$1:$X$27))</f>
        <v>BLACKROCK GLOBAL EVENT DRIVEN FIC FIM IE</v>
      </c>
      <c r="AT27" s="141" t="str" cm="1">
        <f t="array" aca="1" ref="AT27:AT48" ca="1">OFFSET($Y$27,1,,COUNTA($Y:$Y)-COUNTA($Y$1:$Y$27))</f>
        <v>ARX INCOME FIC FIA</v>
      </c>
      <c r="AU27" s="141" t="str" cm="1">
        <f t="array" aca="1" ref="AU27:AU43" ca="1">OFFSET($Z$27,1,,COUNTA($Z:$Z)-COUNTA($Z$1:$Z$27))</f>
        <v>GARIN CÍCLICO LB FIM</v>
      </c>
      <c r="AV27" s="141" t="str" cm="1">
        <f t="array" aca="1" ref="AV27" ca="1">OFFSET($AA$27,1,,COUNTA($AA:$AA)-COUNTA($AA$1:$AA$27))</f>
        <v>Carteira de FII B.Side</v>
      </c>
      <c r="AW27" s="141" t="str" cm="1">
        <f t="array" aca="1" ref="AW27:AW29" ca="1">OFFSET($AB$27,1,,COUNTA($AB:$AB)-COUNTA($AB$1:$AB$27))</f>
        <v>ACCESS CHINA ADVANTAGE AG21 FIA IE</v>
      </c>
      <c r="AX27" s="141" t="str" cm="1">
        <f t="array" aca="1" ref="AX27:AX28" ca="1">OFFSET($AC$27,1,,COUNTA($AC:$AC)-COUNTA($AC$1:$AC$27))</f>
        <v>WESTERN ASSET US INDEX 500 FIM</v>
      </c>
      <c r="AY27" s="141" t="str" cm="1">
        <f t="array" aca="1" ref="AY27" ca="1">OFFSET($AD$27,1,,COUNTA($AD:$AD)-COUNTA($AD$1:$AD$27))</f>
        <v>EURP11</v>
      </c>
      <c r="AZ27" s="141" t="str" cm="1">
        <f t="array" aca="1" ref="AZ27:AZ32" ca="1">OFFSET($AE$27,1,,COUNTA($AE:$AE)-COUNTA($AE$1:$AE$27))</f>
        <v>NEWTON GLOBAL TECH FUND FIA IE</v>
      </c>
      <c r="BA27" s="141" t="str" cm="1">
        <f t="array" aca="1" ref="BA27:BA28" ca="1">OFFSET($AF$27,1,,COUNTA($AF:$AF)-COUNTA($AF$1:$AF$27))</f>
        <v>BTGP MOBIUS EMERGING MARKETS FIM IE</v>
      </c>
    </row>
    <row r="28" spans="1:53">
      <c r="A28" s="141"/>
      <c r="L28" s="141" t="str">
        <f>IF('Portfólio Sugerido'!E11="","",'Portfólio Sugerido'!E11)</f>
        <v>Pós-fixado</v>
      </c>
      <c r="M28" s="141" t="str" cm="1">
        <f t="array" aca="1" ref="M28:M71"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41"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41" t="str" cm="1">
        <f t="array" aca="1" ref="O28:O37"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41"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41"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41"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(11.25%)</v>
      </c>
      <c r="S28" s="141"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41" t="str" cm="1">
        <f t="array" aca="1" ref="T28:T61"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41"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41"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41"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41"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41"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41"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41"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41"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41"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41"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41"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41"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41" t="str">
        <f ca="1"/>
        <v>TESOURO SELIC SIMPLES FI RF</v>
      </c>
      <c r="AI28" s="141" t="str">
        <f ca="1"/>
        <v>ARX ELBRUS FIC FI INFRAESTRUTURA RF</v>
      </c>
      <c r="AJ28" s="141" t="str">
        <f ca="1"/>
        <v>NTN-B 2027 (IPCA+5.15%)</v>
      </c>
      <c r="AK28" s="141" t="str">
        <f ca="1"/>
        <v>BTG PACTUAL TESOURO IPCA LONGO FI RF REF</v>
      </c>
      <c r="AL28" s="141" t="str">
        <f ca="1"/>
        <v>PIMCO INCOME FIC FIM IE</v>
      </c>
      <c r="AM28" s="141" t="str">
        <f ca="1"/>
        <v>NTN-F 2029 (11.45%)</v>
      </c>
      <c r="AO28" s="141" t="str">
        <f ca="1"/>
        <v>QUANTITAS GALAPAGOS FIM</v>
      </c>
      <c r="AP28" s="141" t="str">
        <f ca="1"/>
        <v>GIANT ZARATHUSTRA FIC FIM</v>
      </c>
      <c r="AQ28" s="141" t="str">
        <f ca="1"/>
        <v>NEO ARGO LONG AND SHORT FIC DE FIM</v>
      </c>
      <c r="AR28" s="141" t="str">
        <f ca="1"/>
        <v>DAHLIA GLOBAL ALLOCATION FIC FIM</v>
      </c>
      <c r="AS28" s="141" t="str">
        <f ca="1"/>
        <v>ABSOLUTE ALPHA MARB FIC FIM</v>
      </c>
      <c r="AT28" s="141" t="str">
        <f ca="1"/>
        <v>REAL INVESTOR FIC FIA BDR NÍVEL I</v>
      </c>
      <c r="AU28" s="141" t="str">
        <f ca="1"/>
        <v>ABSOLUTE PACE LB FIC FIA</v>
      </c>
      <c r="AW28" s="141" t="str">
        <f ca="1"/>
        <v>INVESCO GREATER CHINA EQUITY DOLAR FIC FIA IE</v>
      </c>
      <c r="AX28" s="141" t="str">
        <f ca="1"/>
        <v>IVVB11</v>
      </c>
      <c r="AZ28" s="141" t="str">
        <f ca="1"/>
        <v>VITREO CARBONO FIM</v>
      </c>
      <c r="BA28" s="141" t="str">
        <f ca="1"/>
        <v>ASIA11</v>
      </c>
    </row>
    <row r="29" spans="1:53">
      <c r="A29" s="141"/>
      <c r="L29" s="141" t="str">
        <f>IF('Portfólio Sugerido'!E31="","",'Portfólio Sugerido'!E31)</f>
        <v>Inflação Curta (0-4)</v>
      </c>
      <c r="M29" s="141" t="str">
        <f ca="1"/>
        <v>TESOURO SELIC SIMPLES FI RF</v>
      </c>
      <c r="N29" s="141" t="str">
        <f ca="1"/>
        <v>ARX ELBRUS FIC FI INFRAESTRUTURA RF</v>
      </c>
      <c r="O29" s="141" t="str">
        <f ca="1"/>
        <v>NTN-B 2027 (IPCA+5.15%)</v>
      </c>
      <c r="P29" s="141" t="str">
        <f ca="1"/>
        <v>BTG PACTUAL TESOURO IPCA LONGO FI RF REF</v>
      </c>
      <c r="Q29" s="141" t="str">
        <f ca="1"/>
        <v>PIMCO INCOME FIC FIM IE</v>
      </c>
      <c r="R29" s="141" t="str">
        <f ca="1"/>
        <v>NTN-F 2029 (11.45%)</v>
      </c>
      <c r="T29" s="141" t="str">
        <f ca="1"/>
        <v>QUANTITAS GALAPAGOS FIM</v>
      </c>
      <c r="U29" s="141" t="str">
        <f ca="1"/>
        <v>GIANT ZARATHUSTRA FIC FIM</v>
      </c>
      <c r="V29" s="141" t="str">
        <f ca="1"/>
        <v>NEO ARGO LONG AND SHORT FIC DE FIM</v>
      </c>
      <c r="W29" s="141" t="str">
        <f ca="1"/>
        <v>DAHLIA GLOBAL ALLOCATION FIC FIM</v>
      </c>
      <c r="X29" s="141" t="str">
        <f ca="1"/>
        <v>ABSOLUTE ALPHA MARB FIC FIM</v>
      </c>
      <c r="Y29" s="141" t="str">
        <f ca="1"/>
        <v>REAL INVESTOR FIC FIA BDR NÍVEL I</v>
      </c>
      <c r="Z29" s="141" t="str">
        <f ca="1"/>
        <v>ABSOLUTE PACE LB FIC FIA</v>
      </c>
      <c r="AA29" s="141"/>
      <c r="AB29" s="141" t="str">
        <f ca="1"/>
        <v>INVESCO GREATER CHINA EQUITY DOLAR FIC FIA IE</v>
      </c>
      <c r="AC29" s="141" t="str">
        <f ca="1"/>
        <v>IVVB11</v>
      </c>
      <c r="AD29" s="141"/>
      <c r="AE29" s="141" t="str">
        <f ca="1"/>
        <v>VITREO CARBONO FIM</v>
      </c>
      <c r="AF29" s="141" t="str">
        <f ca="1"/>
        <v>ASIA11</v>
      </c>
      <c r="AH29" s="141" t="str">
        <f ca="1"/>
        <v>ARX DENALI FIRF CP</v>
      </c>
      <c r="AI29" s="141" t="str">
        <f ca="1"/>
        <v>TESOURO IPCA CURTO RF</v>
      </c>
      <c r="AJ29" s="141" t="str">
        <f ca="1"/>
        <v>NTN-B 2028 (IPCA+5.10%)</v>
      </c>
      <c r="AK29" s="141" t="str">
        <f ca="1"/>
        <v>NTN-B 2032 (IPCA+5.15%)</v>
      </c>
      <c r="AL29" s="141" t="str">
        <f ca="1"/>
        <v>OAKTREE CREDIT ACCESS IE FIC MM</v>
      </c>
      <c r="AM29" s="141" t="str">
        <f ca="1"/>
        <v>NTN-F 2031 (11.50%)</v>
      </c>
      <c r="AO29" s="141" t="str">
        <f ca="1"/>
        <v>ABSOLUTE VERTEX II FIC FIM</v>
      </c>
      <c r="AP29" s="141" t="str">
        <f ca="1"/>
        <v>GIANT SIGMA FIC FIM</v>
      </c>
      <c r="AQ29" s="141" t="str">
        <f ca="1"/>
        <v>OCCAM EQUITY HEDGE FIC FIM ACCESS</v>
      </c>
      <c r="AS29" s="141" t="str">
        <f ca="1"/>
        <v>NW3 EVENT DRIVEN PLUS FIC FIM</v>
      </c>
      <c r="AT29" s="141" t="str">
        <f ca="1"/>
        <v>TRIGONO DELPHOS INCOME FIC FIA</v>
      </c>
      <c r="AU29" s="141" t="str">
        <f ca="1"/>
        <v>CLAVE TOTAL RETURN FIC FIM ACCESS</v>
      </c>
      <c r="AW29" s="141" t="str">
        <f ca="1"/>
        <v>XINA11</v>
      </c>
      <c r="AZ29" s="141" t="str">
        <f ca="1"/>
        <v>VITREO URANIO FIM</v>
      </c>
    </row>
    <row r="30" spans="1:53">
      <c r="A30" s="141"/>
      <c r="L30" s="141" t="str">
        <f>IF('Portfólio Sugerido'!E34="","",'Portfólio Sugerido'!E34)</f>
        <v>Inflação Média (4-7)</v>
      </c>
      <c r="M30" s="141" t="str">
        <f ca="1"/>
        <v>ARX DENALI FIRF CP</v>
      </c>
      <c r="N30" s="141" t="str">
        <f ca="1"/>
        <v>TESOURO IPCA CURTO RF</v>
      </c>
      <c r="O30" s="141" t="str">
        <f ca="1"/>
        <v>NTN-B 2028 (IPCA+5.10%)</v>
      </c>
      <c r="P30" s="141" t="str">
        <f ca="1"/>
        <v>NTN-B 2032 (IPCA+5.15%)</v>
      </c>
      <c r="Q30" s="141" t="str">
        <f ca="1"/>
        <v>OAKTREE CREDIT ACCESS IE FIC MM</v>
      </c>
      <c r="R30" s="141" t="str">
        <f ca="1"/>
        <v>NTN-F 2031 (11.50%)</v>
      </c>
      <c r="T30" s="141" t="str">
        <f ca="1"/>
        <v>ABSOLUTE VERTEX II FIC FIM</v>
      </c>
      <c r="U30" s="141" t="str">
        <f ca="1"/>
        <v>GIANT SIGMA FIC FIM</v>
      </c>
      <c r="V30" s="141" t="str">
        <f ca="1"/>
        <v>OCCAM EQUITY HEDGE FIC FIM ACCESS</v>
      </c>
      <c r="W30" s="141"/>
      <c r="X30" s="141" t="str">
        <f ca="1"/>
        <v>NW3 EVENT DRIVEN PLUS FIC FIM</v>
      </c>
      <c r="Y30" s="141" t="str">
        <f ca="1"/>
        <v>TRIGONO DELPHOS INCOME FIC FIA</v>
      </c>
      <c r="Z30" s="141" t="str">
        <f ca="1"/>
        <v>CLAVE TOTAL RETURN FIC FIM ACCESS</v>
      </c>
      <c r="AA30" s="141"/>
      <c r="AB30" s="141" t="str">
        <f ca="1"/>
        <v>XINA11</v>
      </c>
      <c r="AC30" s="141"/>
      <c r="AD30" s="141"/>
      <c r="AE30" s="141" t="str">
        <f ca="1"/>
        <v>VITREO URANIO FIM</v>
      </c>
      <c r="AF30" s="141"/>
      <c r="AH30" s="141" t="str">
        <f ca="1"/>
        <v>ITAU OPTIMUS RF LONGO PRAZO DISTRIBUIDORES FIC FI</v>
      </c>
      <c r="AI30" s="141" t="str">
        <f ca="1"/>
        <v>BTG PACTUAL DEBÊNTURES INCENTIVADAS INFLAÇÃO INFRA FIC RENDA FIXA</v>
      </c>
      <c r="AJ30" s="141" t="str">
        <f ca="1"/>
        <v>NTN-B 2030 (IPCA+5.05%)</v>
      </c>
      <c r="AK30" s="141" t="str">
        <f ca="1"/>
        <v>NTN-B 2035 (IPCA+5.15%)</v>
      </c>
      <c r="AL30" s="141" t="str">
        <f ca="1"/>
        <v>NTN-F 2023 (13.00%)</v>
      </c>
      <c r="AM30" s="141" t="str">
        <f ca="1"/>
        <v>Títulos Bancários - 4 anos (13.25%)</v>
      </c>
      <c r="AO30" s="141" t="str">
        <f ca="1"/>
        <v>BTGP ACCESS GAVEA MACRO FIQ FI MM</v>
      </c>
      <c r="AP30" s="141" t="str">
        <f ca="1"/>
        <v>CLARITAS QUANT FIC FIM</v>
      </c>
      <c r="AQ30" s="141" t="str">
        <f ca="1"/>
        <v>SHARP LONG SHORT FIM</v>
      </c>
      <c r="AT30" s="141" t="str">
        <f ca="1"/>
        <v>TRIGONO FLAGSHIP SMALL CAPS FIC FIA</v>
      </c>
      <c r="AU30" s="141" t="str">
        <f ca="1"/>
        <v>NORTE LONG BIAS FIC FIM</v>
      </c>
      <c r="AZ30" s="141" t="str">
        <f ca="1"/>
        <v>IP ATLAS USD FIC FIA IE</v>
      </c>
    </row>
    <row r="31" spans="1:53">
      <c r="A31" s="141"/>
      <c r="L31" s="141" t="str">
        <f>IF('Portfólio Sugerido'!E42="","",'Portfólio Sugerido'!E42)</f>
        <v>Inflação Longa (7-11)</v>
      </c>
      <c r="M31" s="141" t="str">
        <f ca="1"/>
        <v>ITAU OPTIMUS RF LONGO PRAZO DISTRIBUIDORES FIC FI</v>
      </c>
      <c r="N31" s="141" t="str">
        <f ca="1"/>
        <v>BTG PACTUAL DEBÊNTURES INCENTIVADAS INFLAÇÃO INFRA FIC RENDA FIXA</v>
      </c>
      <c r="O31" s="141" t="str">
        <f ca="1"/>
        <v>NTN-B 2030 (IPCA+5.05%)</v>
      </c>
      <c r="P31" s="141" t="str">
        <f ca="1"/>
        <v>NTN-B 2035 (IPCA+5.15%)</v>
      </c>
      <c r="Q31" s="141" t="str">
        <f ca="1"/>
        <v>NTN-F 2023 (13.00%)</v>
      </c>
      <c r="R31" s="141" t="str">
        <f ca="1"/>
        <v>Títulos Bancários - 4 anos (13.25%)</v>
      </c>
      <c r="T31" s="141" t="str">
        <f ca="1"/>
        <v>BTGP ACCESS GAVEA MACRO FIQ FI MM</v>
      </c>
      <c r="U31" s="141" t="str">
        <f ca="1"/>
        <v>CLARITAS QUANT FIC FIM</v>
      </c>
      <c r="V31" s="141" t="str">
        <f ca="1"/>
        <v>SHARP LONG SHORT FIM</v>
      </c>
      <c r="W31" s="141"/>
      <c r="X31" s="141"/>
      <c r="Y31" s="141" t="str">
        <f ca="1"/>
        <v>TRIGONO FLAGSHIP SMALL CAPS FIC FIA</v>
      </c>
      <c r="Z31" s="141" t="str">
        <f ca="1"/>
        <v>NORTE LONG BIAS FIC FIM</v>
      </c>
      <c r="AA31" s="141"/>
      <c r="AB31" s="141"/>
      <c r="AC31" s="141"/>
      <c r="AD31" s="141"/>
      <c r="AE31" s="141" t="str">
        <f ca="1"/>
        <v>IP ATLAS USD FIC FIA IE</v>
      </c>
      <c r="AF31" s="141"/>
      <c r="AH31" s="141" t="str">
        <f ca="1"/>
        <v>SOMMA TORINO RF CP</v>
      </c>
      <c r="AI31" s="141" t="str">
        <f ca="1"/>
        <v>JGP DEBENTURES INCENTIVADAS JUROS REAIS FIC FIM CP</v>
      </c>
      <c r="AJ31" s="141" t="str">
        <f ca="1"/>
        <v>Títulos Bancários - 4 anos (IPCA+7.50%)</v>
      </c>
      <c r="AK31" s="141" t="str">
        <f ca="1"/>
        <v>Títulos Corporativos - 8 anos (IPCA+8.15%)</v>
      </c>
      <c r="AL31" s="141" t="str">
        <f ca="1"/>
        <v>NTN-F 2025 (11.25%)</v>
      </c>
      <c r="AM31" s="141" t="str">
        <f ca="1"/>
        <v>Títulos Bancários - 5 anos (13.60%)</v>
      </c>
      <c r="AO31" s="141" t="str">
        <f ca="1"/>
        <v>GÁVEA MACRO FIC FIM</v>
      </c>
      <c r="AQ31" s="141" t="str">
        <f ca="1"/>
        <v>TRUXT LONG SHORT ACCESS FIC MM</v>
      </c>
      <c r="AT31" s="141" t="str">
        <f ca="1"/>
        <v>ACCESS ATMOS II FIC FI ACOES</v>
      </c>
      <c r="AU31" s="141" t="str">
        <f ca="1"/>
        <v>GENOA CAPITAL ARPA FIC FIM</v>
      </c>
      <c r="AZ31" s="141" t="str">
        <f ca="1"/>
        <v>IP PARTICIPACOES FIC FIA BDR NIVEL I</v>
      </c>
    </row>
    <row r="32" spans="1:53">
      <c r="A32" s="141"/>
      <c r="L32" s="141" t="str">
        <f>IF('Portfólio Sugerido'!E48="","",'Portfólio Sugerido'!E48)</f>
        <v>Pré Curta (0-3)</v>
      </c>
      <c r="M32" s="141" t="str">
        <f ca="1"/>
        <v>SOMMA TORINO RF CP</v>
      </c>
      <c r="N32" s="141" t="str">
        <f ca="1"/>
        <v>JGP DEBENTURES INCENTIVADAS JUROS REAIS FIC FIM CP</v>
      </c>
      <c r="O32" s="141" t="str">
        <f ca="1"/>
        <v>Títulos Bancários - 4 anos (IPCA+7.50%)</v>
      </c>
      <c r="P32" s="141" t="str">
        <f ca="1"/>
        <v>Títulos Corporativos - 8 anos (IPCA+8.15%)</v>
      </c>
      <c r="Q32" s="141" t="str">
        <f ca="1"/>
        <v>NTN-F 2025 (11.25%)</v>
      </c>
      <c r="R32" s="141" t="str">
        <f ca="1"/>
        <v>Títulos Bancários - 5 anos (13.60%)</v>
      </c>
      <c r="T32" s="141" t="str">
        <f ca="1"/>
        <v>GÁVEA MACRO FIC FIM</v>
      </c>
      <c r="V32" s="141" t="str">
        <f ca="1"/>
        <v>TRUXT LONG SHORT ACCESS FIC MM</v>
      </c>
      <c r="W32" s="141"/>
      <c r="X32" s="141"/>
      <c r="Y32" s="141" t="str">
        <f ca="1"/>
        <v>ACCESS ATMOS II FIC FI ACOES</v>
      </c>
      <c r="Z32" s="141" t="str">
        <f ca="1"/>
        <v>GENOA CAPITAL ARPA FIC FIM</v>
      </c>
      <c r="AA32" s="141"/>
      <c r="AB32" s="141"/>
      <c r="AC32" s="141"/>
      <c r="AD32" s="141"/>
      <c r="AE32" s="141" t="str">
        <f ca="1"/>
        <v>IP PARTICIPACOES FIC FIA BDR NIVEL I</v>
      </c>
      <c r="AF32" s="141"/>
      <c r="AH32" s="141" t="str">
        <f ca="1"/>
        <v>VINLAND RF ATIVO LP FIC FI</v>
      </c>
      <c r="AI32" s="141" t="str">
        <f ca="1"/>
        <v>NTN-B 2023 (IPCA+8.05%)</v>
      </c>
      <c r="AJ32" s="141" t="str">
        <f ca="1"/>
        <v>Títulos Bancários - 5 anos (IPCA+7.60%)</v>
      </c>
      <c r="AK32" s="141" t="str">
        <f ca="1"/>
        <v>Títulos Corporativos - 9 anos (IPCA+8.20%)</v>
      </c>
      <c r="AL32" s="141" t="str">
        <f ca="1"/>
        <v>Títulos Bancários - 1 ano (14.65%)</v>
      </c>
      <c r="AM32" s="141" t="str">
        <f ca="1"/>
        <v>Títulos Bancários - 6 anos (13.75%)</v>
      </c>
      <c r="AO32" s="141" t="str">
        <f ca="1"/>
        <v>GÁVEA MACRO II FIC FIM</v>
      </c>
      <c r="AQ32" s="141" t="str">
        <f ca="1"/>
        <v>SOLANA EQUITY HEDGE FIC FIM</v>
      </c>
      <c r="AT32" s="141" t="str">
        <f ca="1"/>
        <v>VINLAND LONG ONLY FIC FIA</v>
      </c>
      <c r="AU32" s="141" t="str">
        <f ca="1"/>
        <v>VINLAND LONG BIAS FIC FIM</v>
      </c>
      <c r="AZ32" s="141" t="str">
        <f ca="1"/>
        <v>WRLD11</v>
      </c>
    </row>
    <row r="33" spans="1:47">
      <c r="A33" s="141"/>
      <c r="L33" s="141" t="str">
        <f>IF('Portfólio Sugerido'!E52="","",'Portfólio Sugerido'!E52)</f>
        <v>Pré Média (3-6)</v>
      </c>
      <c r="M33" s="141" t="str">
        <f ca="1"/>
        <v>VINLAND RF ATIVO LP FIC FI</v>
      </c>
      <c r="N33" s="141" t="str">
        <f ca="1"/>
        <v>NTN-B 2023 (IPCA+8.05%)</v>
      </c>
      <c r="O33" s="141" t="str">
        <f ca="1"/>
        <v>Títulos Bancários - 5 anos (IPCA+7.60%)</v>
      </c>
      <c r="P33" s="141" t="str">
        <f ca="1"/>
        <v>Títulos Corporativos - 9 anos (IPCA+8.20%)</v>
      </c>
      <c r="Q33" s="141" t="str">
        <f ca="1"/>
        <v>Títulos Bancários - 1 ano (14.65%)</v>
      </c>
      <c r="R33" s="141" t="str">
        <f ca="1"/>
        <v>Títulos Bancários - 6 anos (13.75%)</v>
      </c>
      <c r="T33" s="141" t="str">
        <f ca="1"/>
        <v>GÁVEA MACRO II FIC FIM</v>
      </c>
      <c r="V33" s="141" t="str">
        <f ca="1"/>
        <v>SOLANA EQUITY HEDGE FIC FIM</v>
      </c>
      <c r="W33" s="141"/>
      <c r="X33" s="141"/>
      <c r="Y33" s="141" t="str">
        <f ca="1"/>
        <v>VINLAND LONG ONLY FIC FIA</v>
      </c>
      <c r="Z33" s="141" t="str">
        <f ca="1"/>
        <v>VINLAND LONG BIAS FIC FIM</v>
      </c>
      <c r="AA33" s="141"/>
      <c r="AB33" s="141"/>
      <c r="AC33" s="141"/>
      <c r="AD33" s="141"/>
      <c r="AE33" s="141" t="str">
        <f ca="1"/>
        <v>WRLD11</v>
      </c>
      <c r="AF33" s="141"/>
      <c r="AH33" s="141" t="str">
        <f ca="1"/>
        <v>ARX VINSON FIC FI RF CP</v>
      </c>
      <c r="AI33" s="141" t="str">
        <f ca="1"/>
        <v>NTN-B 2024 (IPCA+6.00%)</v>
      </c>
      <c r="AJ33" s="141" t="str">
        <f ca="1"/>
        <v>Títulos Corporativos - 4 anos (IPCA+7.75%)</v>
      </c>
      <c r="AK33" s="141" t="str">
        <f ca="1"/>
        <v>Títulos Corporativos - 10 anos (IPCA+8.25%)</v>
      </c>
      <c r="AL33" s="141" t="str">
        <f ca="1"/>
        <v>Títulos Bancários - 2 anos (12.95%)</v>
      </c>
      <c r="AO33" s="141" t="str">
        <f ca="1"/>
        <v>GENOA CAPITAL RADAR FIC FI MULT ACS</v>
      </c>
      <c r="AQ33" s="141" t="str">
        <f ca="1"/>
        <v>SHARP LONG SHORT 2X FIM</v>
      </c>
      <c r="AT33" s="141" t="str">
        <f ca="1"/>
        <v>KINEA GAMA FIC FIA</v>
      </c>
      <c r="AU33" s="141" t="str">
        <f ca="1"/>
        <v>RPS LONG BIAS ACCESS FIC FIA</v>
      </c>
    </row>
    <row r="34" spans="1:47">
      <c r="A34" s="141"/>
      <c r="L34" s="141" t="str">
        <f>IF('Portfólio Sugerido'!E56="","",'Portfólio Sugerido'!E56)</f>
        <v>Pré Longa (6-10)</v>
      </c>
      <c r="M34" s="141" t="str">
        <f ca="1"/>
        <v>ARX VINSON FIC FI RF CP</v>
      </c>
      <c r="N34" s="141" t="str">
        <f ca="1"/>
        <v>NTN-B 2024 (IPCA+6.00%)</v>
      </c>
      <c r="O34" s="141" t="str">
        <f ca="1"/>
        <v>Títulos Corporativos - 4 anos (IPCA+7.75%)</v>
      </c>
      <c r="P34" s="141" t="str">
        <f ca="1"/>
        <v>Títulos Corporativos - 10 anos (IPCA+8.25%)</v>
      </c>
      <c r="Q34" s="141" t="str">
        <f ca="1"/>
        <v>Títulos Bancários - 2 anos (12.95%)</v>
      </c>
      <c r="T34" s="141" t="str">
        <f ca="1"/>
        <v>GENOA CAPITAL RADAR FIC FI MULT ACS</v>
      </c>
      <c r="V34" s="141" t="str">
        <f ca="1"/>
        <v>SHARP LONG SHORT 2X FIM</v>
      </c>
      <c r="W34" s="141"/>
      <c r="X34" s="141"/>
      <c r="Y34" s="141" t="str">
        <f ca="1"/>
        <v>KINEA GAMA FIC FIA</v>
      </c>
      <c r="Z34" s="141" t="str">
        <f ca="1"/>
        <v>RPS LONG BIAS ACCESS FIC FIA</v>
      </c>
      <c r="AA34" s="141"/>
      <c r="AB34" s="141"/>
      <c r="AC34" s="141"/>
      <c r="AD34" s="141"/>
      <c r="AE34" s="141"/>
      <c r="AF34" s="141"/>
      <c r="AH34" s="141" t="str">
        <f ca="1"/>
        <v>BTG PACTUAL CRED CORP PLUS FI RF CP</v>
      </c>
      <c r="AI34" s="141" t="str">
        <f ca="1"/>
        <v>NTN-B 2025 (IPCA+5.35%)</v>
      </c>
      <c r="AJ34" s="141" t="str">
        <f ca="1"/>
        <v>Títulos Corporativos - 5 anos (IPCA+7.85%)</v>
      </c>
      <c r="AL34" s="141" t="str">
        <f ca="1"/>
        <v>Títulos Bancários - 3 anos (12.95%)</v>
      </c>
      <c r="AO34" s="141" t="str">
        <f ca="1"/>
        <v>GENOA CAPITAL RADAR FIC FIM</v>
      </c>
      <c r="AT34" s="141" t="str">
        <f ca="1"/>
        <v>VELT FIC FIA</v>
      </c>
      <c r="AU34" s="141" t="str">
        <f ca="1"/>
        <v>ITAÚ DISTRIBUIDORES HUNTER TOTAL RETURN FIC FIM</v>
      </c>
    </row>
    <row r="35" spans="1:47">
      <c r="A35" s="141"/>
      <c r="L35" s="141" t="str">
        <f>IF('Portfólio Sugerido'!E61="","",'Portfólio Sugerido'!E61)</f>
        <v>Macro</v>
      </c>
      <c r="M35" s="141" t="str">
        <f ca="1"/>
        <v>BTG PACTUAL CRED CORP PLUS FI RF CP</v>
      </c>
      <c r="N35" s="141" t="str">
        <f ca="1"/>
        <v>NTN-B 2025 (IPCA+5.35%)</v>
      </c>
      <c r="O35" s="141" t="str">
        <f ca="1"/>
        <v>Títulos Corporativos - 5 anos (IPCA+7.85%)</v>
      </c>
      <c r="Q35" s="141" t="str">
        <f ca="1"/>
        <v>Títulos Bancários - 3 anos (12.95%)</v>
      </c>
      <c r="T35" s="141" t="str">
        <f ca="1"/>
        <v>GENOA CAPITAL RADAR FIC FIM</v>
      </c>
      <c r="V35" s="141"/>
      <c r="W35" s="141"/>
      <c r="X35" s="141"/>
      <c r="Y35" s="141" t="str">
        <f ca="1"/>
        <v>VELT FIC FIA</v>
      </c>
      <c r="Z35" s="141" t="str">
        <f ca="1"/>
        <v>ITAÚ DISTRIBUIDORES HUNTER TOTAL RETURN FIC FIM</v>
      </c>
      <c r="AA35" s="141"/>
      <c r="AB35" s="141"/>
      <c r="AC35" s="141"/>
      <c r="AD35" s="141"/>
      <c r="AE35" s="141"/>
      <c r="AF35" s="141"/>
      <c r="AH35" s="141" t="str">
        <f ca="1"/>
        <v>ARX EVEREST FIC FIRF CP</v>
      </c>
      <c r="AI35" s="141" t="str">
        <f ca="1"/>
        <v>NTN-B 2026 (IPCA+5.15%)</v>
      </c>
      <c r="AJ35" s="141" t="str">
        <f ca="1"/>
        <v>Títulos Corporativos - 6 anos (IPCA+7.95%)</v>
      </c>
      <c r="AO35" s="141" t="str">
        <f ca="1"/>
        <v>IBIUNA HEDGE STH FIC FIM</v>
      </c>
      <c r="AT35" s="141" t="str">
        <f ca="1"/>
        <v>TRIGONO VERBIER FIC DE FIA</v>
      </c>
      <c r="AU35" s="141" t="str">
        <f ca="1"/>
        <v>TENAX TOTAL RETURN FIC FIM</v>
      </c>
    </row>
    <row r="36" spans="1:47">
      <c r="A36" s="141"/>
      <c r="L36" s="141" t="str">
        <f>IF('Portfólio Sugerido'!E69="","",'Portfólio Sugerido'!E69)</f>
        <v>Quant</v>
      </c>
      <c r="M36" s="141" t="str">
        <f ca="1"/>
        <v>ARX EVEREST FIC FIRF CP</v>
      </c>
      <c r="N36" s="141" t="str">
        <f ca="1"/>
        <v>NTN-B 2026 (IPCA+5.15%)</v>
      </c>
      <c r="O36" s="141" t="str">
        <f ca="1"/>
        <v>Títulos Corporativos - 6 anos (IPCA+7.95%)</v>
      </c>
      <c r="T36" s="141" t="str">
        <f ca="1"/>
        <v>IBIUNA HEDGE STH FIC FIM</v>
      </c>
      <c r="V36" s="141"/>
      <c r="W36" s="141"/>
      <c r="X36" s="141"/>
      <c r="Y36" s="141" t="str">
        <f ca="1"/>
        <v>TRIGONO VERBIER FIC DE FIA</v>
      </c>
      <c r="Z36" s="141" t="str">
        <f ca="1"/>
        <v>TENAX TOTAL RETURN FIC FIM</v>
      </c>
      <c r="AA36" s="141"/>
      <c r="AB36" s="141"/>
      <c r="AC36" s="141"/>
      <c r="AD36" s="141"/>
      <c r="AE36" s="141"/>
      <c r="AF36" s="141"/>
      <c r="AH36" s="141" t="str">
        <f ca="1"/>
        <v>EVEREST HIGH YIELD FIC FIM - CP E1</v>
      </c>
      <c r="AI36" s="141" t="str">
        <f ca="1"/>
        <v>Títulos Bancários - 1 ano (IPCA+9.30%)</v>
      </c>
      <c r="AJ36" s="141" t="str">
        <f ca="1"/>
        <v>BDIF11 (IMA-B+2.20%)</v>
      </c>
      <c r="AO36" s="141" t="str">
        <f ca="1"/>
        <v>KAPITALO K10 FIC FIM</v>
      </c>
      <c r="AT36" s="141" t="str">
        <f ca="1"/>
        <v>TRUXT I VALOR FIC FIA</v>
      </c>
      <c r="AU36" s="141" t="str">
        <f ca="1"/>
        <v>DAHLIA TOTAL RETURN FIC FIM</v>
      </c>
    </row>
    <row r="37" spans="1:47">
      <c r="A37" s="141"/>
      <c r="L37" s="141" t="str">
        <f>IF('Portfólio Sugerido'!E72="","",'Portfólio Sugerido'!E72)</f>
        <v>Long &amp; Short</v>
      </c>
      <c r="M37" s="141" t="str">
        <f ca="1"/>
        <v>EVEREST HIGH YIELD FIC FIM - CP E1</v>
      </c>
      <c r="N37" s="141" t="str">
        <f ca="1"/>
        <v>Títulos Bancários - 1 ano (IPCA+9.30%)</v>
      </c>
      <c r="O37" s="141" t="str">
        <f ca="1"/>
        <v>BDIF11 (IMA-B+2.20%)</v>
      </c>
      <c r="T37" s="141" t="str">
        <f ca="1"/>
        <v>KAPITALO K10 FIC FIM</v>
      </c>
      <c r="V37" s="141"/>
      <c r="W37" s="141"/>
      <c r="X37" s="141"/>
      <c r="Y37" s="141" t="str">
        <f ca="1"/>
        <v>TRUXT I VALOR FIC FIA</v>
      </c>
      <c r="Z37" s="141" t="str">
        <f ca="1"/>
        <v>DAHLIA TOTAL RETURN FIC FIM</v>
      </c>
      <c r="AA37" s="141"/>
      <c r="AB37" s="141"/>
      <c r="AC37" s="141"/>
      <c r="AD37" s="141"/>
      <c r="AE37" s="141"/>
      <c r="AF37" s="141"/>
      <c r="AH37" s="141" t="str">
        <f ca="1"/>
        <v>AUGME 180 FIC FIM CP</v>
      </c>
      <c r="AI37" s="141" t="str">
        <f ca="1"/>
        <v>Títulos Bancários - 2 anos (IPCA+7.70%)</v>
      </c>
      <c r="AO37" s="141" t="str">
        <f ca="1"/>
        <v>LEGACY CAPITAL FIC FIM ACCESS</v>
      </c>
      <c r="AT37" s="141" t="str">
        <f ca="1"/>
        <v>FORPUS AÇÕES FIC FIA</v>
      </c>
      <c r="AU37" s="141" t="str">
        <f ca="1"/>
        <v>DAO MULTIFACTOR FIM</v>
      </c>
    </row>
    <row r="38" spans="1:47">
      <c r="A38" s="141"/>
      <c r="L38" s="141" t="str">
        <f>IF('Portfólio Sugerido'!E76="","",'Portfólio Sugerido'!E76)</f>
        <v>Multiestratégia</v>
      </c>
      <c r="M38" s="141" t="str">
        <f ca="1"/>
        <v>AUGME 180 FIC FIM CP</v>
      </c>
      <c r="N38" s="141" t="str">
        <f ca="1"/>
        <v>Títulos Bancários - 2 anos (IPCA+7.70%)</v>
      </c>
      <c r="T38" s="141" t="str">
        <f ca="1"/>
        <v>LEGACY CAPITAL FIC FIM ACCESS</v>
      </c>
      <c r="V38" s="141"/>
      <c r="W38" s="141"/>
      <c r="X38" s="141"/>
      <c r="Y38" s="141" t="str">
        <f ca="1"/>
        <v>FORPUS AÇÕES FIC FIA</v>
      </c>
      <c r="Z38" s="141" t="str">
        <f ca="1"/>
        <v>DAO MULTIFACTOR FIM</v>
      </c>
      <c r="AA38" s="141"/>
      <c r="AB38" s="141"/>
      <c r="AC38" s="141"/>
      <c r="AD38" s="141"/>
      <c r="AE38" s="141"/>
      <c r="AF38" s="141"/>
      <c r="AH38" s="141" t="str">
        <f ca="1"/>
        <v>LESTE CREDIT ACCESS IE FIC MM CP</v>
      </c>
      <c r="AI38" s="141" t="str">
        <f ca="1"/>
        <v>Títulos Bancários - 3 anos (IPCA+7.30%)</v>
      </c>
      <c r="AO38" s="141" t="str">
        <f ca="1"/>
        <v>VINLAND MACRO ACCESS FIC MM</v>
      </c>
      <c r="AT38" s="141" t="str">
        <f ca="1"/>
        <v>BOGARI VALUE FIC FIA</v>
      </c>
      <c r="AU38" s="141" t="str">
        <f ca="1"/>
        <v>HELIUS LUX LONG BIASED FIC FIM</v>
      </c>
    </row>
    <row r="39" spans="1:47">
      <c r="A39" s="141"/>
      <c r="L39" s="141" t="str">
        <f>IF('Portfólio Sugerido'!E79="","",'Portfólio Sugerido'!E79)</f>
        <v>Arbitragem</v>
      </c>
      <c r="M39" s="141" t="str">
        <f ca="1"/>
        <v>LESTE CREDIT ACCESS IE FIC MM CP</v>
      </c>
      <c r="N39" s="141" t="str">
        <f ca="1"/>
        <v>Títulos Bancários - 3 anos (IPCA+7.30%)</v>
      </c>
      <c r="T39" s="141" t="str">
        <f ca="1"/>
        <v>VINLAND MACRO ACCESS FIC MM</v>
      </c>
      <c r="V39" s="141"/>
      <c r="W39" s="141"/>
      <c r="X39" s="141"/>
      <c r="Y39" s="141" t="str">
        <f ca="1"/>
        <v>BOGARI VALUE FIC FIA</v>
      </c>
      <c r="Z39" s="141" t="str">
        <f ca="1"/>
        <v>HELIUS LUX LONG BIASED FIC FIM</v>
      </c>
      <c r="AA39" s="141"/>
      <c r="AB39" s="141"/>
      <c r="AC39" s="141"/>
      <c r="AD39" s="141"/>
      <c r="AE39" s="141"/>
      <c r="AF39" s="141"/>
      <c r="AH39" s="141" t="str">
        <f ca="1"/>
        <v>PORTO SEGURO FI REF DI CRÉDITO PRIVADO</v>
      </c>
      <c r="AO39" s="141" t="str">
        <f ca="1"/>
        <v>ITAÚ DISTRIBUIDORES  HEDGE PLUS II FICFIM</v>
      </c>
      <c r="AT39" s="141" t="str">
        <f ca="1"/>
        <v>JGP LONG ONLY FIC FIA</v>
      </c>
      <c r="AU39" s="141" t="str">
        <f ca="1"/>
        <v>MOAT CAPITAL LONG BIAS FIC FIM</v>
      </c>
    </row>
    <row r="40" spans="1:47">
      <c r="A40" s="141"/>
      <c r="L40" s="141" t="str">
        <f>IF('Portfólio Sugerido'!E86="","",'Portfólio Sugerido'!E86)</f>
        <v>Long Only</v>
      </c>
      <c r="M40" s="141" t="str">
        <f ca="1"/>
        <v>PORTO SEGURO FI REF DI CRÉDITO PRIVADO</v>
      </c>
      <c r="T40" s="141" t="str">
        <f ca="1"/>
        <v>ITAÚ DISTRIBUIDORES  HEDGE PLUS II FICFIM</v>
      </c>
      <c r="V40" s="141"/>
      <c r="W40" s="141"/>
      <c r="X40" s="141"/>
      <c r="Y40" s="141" t="str">
        <f ca="1"/>
        <v>JGP LONG ONLY FIC FIA</v>
      </c>
      <c r="Z40" s="141" t="str">
        <f ca="1"/>
        <v>MOAT CAPITAL LONG BIAS FIC FIM</v>
      </c>
      <c r="AA40" s="141"/>
      <c r="AB40" s="141"/>
      <c r="AC40" s="141"/>
      <c r="AD40" s="141"/>
      <c r="AE40" s="141"/>
      <c r="AF40" s="141"/>
      <c r="AH40" s="141" t="str">
        <f ca="1"/>
        <v>CAPITANIA TOP CP FIC RF</v>
      </c>
      <c r="AO40" s="141" t="str">
        <f ca="1"/>
        <v>SPX NIMITZ FEEDER FIC DE FIM</v>
      </c>
      <c r="AT40" s="141" t="str">
        <f ca="1"/>
        <v>SPX PATRIOT FIC FIA</v>
      </c>
      <c r="AU40" s="141" t="str">
        <f ca="1"/>
        <v>TRUXT I LONG BIAS FIC FIM</v>
      </c>
    </row>
    <row r="41" spans="1:47">
      <c r="A41" s="141"/>
      <c r="L41" s="141" t="str">
        <f>IF('Portfólio Sugerido'!E89="","",'Portfólio Sugerido'!E89)</f>
        <v>Long Bias</v>
      </c>
      <c r="M41" s="141" t="str">
        <f ca="1"/>
        <v>CAPITANIA TOP CP FIC RF</v>
      </c>
      <c r="T41" s="141" t="str">
        <f ca="1"/>
        <v>SPX NIMITZ FEEDER FIC DE FIM</v>
      </c>
      <c r="V41" s="141"/>
      <c r="W41" s="141"/>
      <c r="X41" s="141"/>
      <c r="Y41" s="141" t="str">
        <f ca="1"/>
        <v>SPX PATRIOT FIC FIA</v>
      </c>
      <c r="Z41" s="141" t="str">
        <f ca="1"/>
        <v>TRUXT I LONG BIAS FIC FIM</v>
      </c>
      <c r="AA41" s="141"/>
      <c r="AB41" s="141"/>
      <c r="AC41" s="141"/>
      <c r="AD41" s="141"/>
      <c r="AE41" s="141"/>
      <c r="AF41" s="141"/>
      <c r="AH41" s="141" t="str">
        <f ca="1"/>
        <v>ICATU VANGUARDA CP FI RF LP</v>
      </c>
      <c r="AO41" s="141" t="str">
        <f ca="1"/>
        <v>VINLAND MACRO PLUS FIC FIM</v>
      </c>
      <c r="AT41" s="141" t="str">
        <f ca="1"/>
        <v>QUASAR TROPOS FIA</v>
      </c>
      <c r="AU41" s="141" t="str">
        <f ca="1"/>
        <v>TRUXT LONG BIAS FIC FIA ACCESS</v>
      </c>
    </row>
    <row r="42" spans="1:47">
      <c r="A42" s="141"/>
      <c r="L42" s="141" t="str">
        <f>IF('Portfólio Sugerido'!E92="","",'Portfólio Sugerido'!E92)</f>
        <v>Alternativos</v>
      </c>
      <c r="M42" s="141" t="str">
        <f ca="1"/>
        <v>ICATU VANGUARDA CP FI RF LP</v>
      </c>
      <c r="T42" s="141" t="str">
        <f ca="1"/>
        <v>VINLAND MACRO PLUS FIC FIM</v>
      </c>
      <c r="V42" s="141"/>
      <c r="W42" s="141"/>
      <c r="X42" s="141"/>
      <c r="Y42" s="141" t="str">
        <f ca="1"/>
        <v>QUASAR TROPOS FIA</v>
      </c>
      <c r="Z42" s="141" t="str">
        <f ca="1"/>
        <v>TRUXT LONG BIAS FIC FIA ACCESS</v>
      </c>
      <c r="AA42" s="141"/>
      <c r="AB42" s="141"/>
      <c r="AC42" s="141"/>
      <c r="AD42" s="141"/>
      <c r="AE42" s="141"/>
      <c r="AF42" s="141"/>
      <c r="AH42" s="141" t="str">
        <f ca="1"/>
        <v>SUL AMERICA EXCELLENCE FIRF CP</v>
      </c>
      <c r="AO42" s="141" t="str">
        <f ca="1"/>
        <v>GAVEA MACRO PLUS II FIC FIM</v>
      </c>
      <c r="AT42" s="141" t="str">
        <f ca="1"/>
        <v>TARPON GT FIC FIA</v>
      </c>
      <c r="AU42" s="141" t="str">
        <f ca="1"/>
        <v>SPX FALCON ACCESS FIC FIA</v>
      </c>
    </row>
    <row r="43" spans="1:47">
      <c r="A43" s="141"/>
      <c r="L43" s="141" t="str">
        <f>IF('Portfólio Sugerido'!E100="","",'Portfólio Sugerido'!E100)</f>
        <v>China</v>
      </c>
      <c r="M43" s="141" t="str">
        <f ca="1"/>
        <v>SUL AMERICA EXCELLENCE FIRF CP</v>
      </c>
      <c r="T43" s="141" t="str">
        <f ca="1"/>
        <v>GAVEA MACRO PLUS II FIC FIM</v>
      </c>
      <c r="V43" s="141"/>
      <c r="W43" s="141"/>
      <c r="X43" s="141"/>
      <c r="Y43" s="141" t="str">
        <f ca="1"/>
        <v>TARPON GT FIC FIA</v>
      </c>
      <c r="Z43" s="141" t="str">
        <f ca="1"/>
        <v>SPX FALCON ACCESS FIC FIA</v>
      </c>
      <c r="AA43" s="141"/>
      <c r="AB43" s="141"/>
      <c r="AC43" s="141"/>
      <c r="AD43" s="141"/>
      <c r="AE43" s="141"/>
      <c r="AF43" s="141"/>
      <c r="AH43" s="141" t="str">
        <f ca="1"/>
        <v>SF2 TROPICO CASH FIM</v>
      </c>
      <c r="AO43" s="141" t="str">
        <f ca="1"/>
        <v>CAPSTONE MACRO FIC FIM</v>
      </c>
      <c r="AT43" s="141" t="str">
        <f ca="1"/>
        <v>VRB FIC FIA</v>
      </c>
      <c r="AU43" s="141" t="str">
        <f ca="1"/>
        <v>SHARP LONG BIASED FEEDER FIC FIA</v>
      </c>
    </row>
    <row r="44" spans="1:47">
      <c r="A44" s="141"/>
      <c r="L44" s="141" t="str">
        <f>IF('Portfólio Sugerido'!E97="","",'Portfólio Sugerido'!E97)</f>
        <v>EUA</v>
      </c>
      <c r="M44" s="141" t="str">
        <f ca="1"/>
        <v>SF2 TROPICO CASH FIM</v>
      </c>
      <c r="T44" s="141" t="str">
        <f ca="1"/>
        <v>CAPSTONE MACRO FIC FIM</v>
      </c>
      <c r="V44" s="141"/>
      <c r="W44" s="141"/>
      <c r="X44" s="141"/>
      <c r="Y44" s="141" t="str">
        <f ca="1"/>
        <v>VRB FIC FIA</v>
      </c>
      <c r="Z44" s="141" t="str">
        <f ca="1"/>
        <v>SHARP LONG BIASED FEEDER FIC FIA</v>
      </c>
      <c r="AA44" s="141"/>
      <c r="AB44" s="141"/>
      <c r="AC44" s="141"/>
      <c r="AD44" s="141"/>
      <c r="AE44" s="141"/>
      <c r="AF44" s="141"/>
      <c r="AH44" s="141" t="str">
        <f ca="1"/>
        <v>ANGA PORTFOLIO FIM CP</v>
      </c>
      <c r="AO44" s="141" t="str">
        <f ca="1"/>
        <v>ABSOLUTE HEDGE FIC DE FIM</v>
      </c>
      <c r="AT44" s="141" t="str">
        <f ca="1"/>
        <v>FAMA FIC FIA</v>
      </c>
    </row>
    <row r="45" spans="1:47">
      <c r="A45" s="141"/>
      <c r="L45" s="141" t="str">
        <f>IF('Portfólio Sugerido'!E103="","",'Portfólio Sugerido'!E103)</f>
        <v>Europa</v>
      </c>
      <c r="M45" s="141" t="str">
        <f ca="1"/>
        <v>ANGA PORTFOLIO FIM CP</v>
      </c>
      <c r="T45" s="141" t="str">
        <f ca="1"/>
        <v>ABSOLUTE HEDGE FIC DE FIM</v>
      </c>
      <c r="V45" s="141"/>
      <c r="W45" s="141"/>
      <c r="X45" s="141"/>
      <c r="Y45" s="141" t="str">
        <f ca="1"/>
        <v>FAMA FIC FIA</v>
      </c>
      <c r="Z45" s="141"/>
      <c r="AA45" s="141"/>
      <c r="AB45" s="141"/>
      <c r="AC45" s="141"/>
      <c r="AD45" s="141"/>
      <c r="AE45" s="141"/>
      <c r="AF45" s="141"/>
      <c r="AH45" s="141" t="str">
        <f ca="1"/>
        <v>PORTO SEGURO IPE FIC RF CP LP</v>
      </c>
      <c r="AO45" s="141" t="str">
        <f ca="1"/>
        <v>QUANTITAS FIC FIM MALLORCA</v>
      </c>
      <c r="AT45" s="141" t="str">
        <f ca="1"/>
        <v>ABSOLUTO PARTNERS II ACCESS FIC FIA</v>
      </c>
    </row>
    <row r="46" spans="1:47">
      <c r="A46" s="141"/>
      <c r="L46" s="141" t="str">
        <f>IF('Portfólio Sugerido'!E106="","",'Portfólio Sugerido'!E106)</f>
        <v>Global</v>
      </c>
      <c r="M46" s="141" t="str">
        <f ca="1"/>
        <v>PORTO SEGURO IPE FIC RF CP LP</v>
      </c>
      <c r="T46" s="141" t="str">
        <f ca="1"/>
        <v>QUANTITAS FIC FIM MALLORCA</v>
      </c>
      <c r="V46" s="141"/>
      <c r="W46" s="141"/>
      <c r="X46" s="141"/>
      <c r="Y46" s="141" t="str">
        <f ca="1"/>
        <v>ABSOLUTO PARTNERS II ACCESS FIC FIA</v>
      </c>
      <c r="Z46" s="141"/>
      <c r="AA46" s="141"/>
      <c r="AB46" s="141"/>
      <c r="AC46" s="141"/>
      <c r="AD46" s="141"/>
      <c r="AE46" s="141"/>
      <c r="AF46" s="141"/>
      <c r="AH46" s="141" t="str">
        <f ca="1"/>
        <v>IBIUNA CREDIT FIC FIM CP</v>
      </c>
      <c r="AO46" s="141" t="str">
        <f ca="1"/>
        <v>ABSOLUTE ALPHA GLOBAL FIC FIM</v>
      </c>
      <c r="AT46" s="141" t="str">
        <f ca="1"/>
        <v>CONSTELLATION FIC FIA ACCESS</v>
      </c>
    </row>
    <row r="47" spans="1:47">
      <c r="A47" s="141"/>
      <c r="L47" s="141" t="str">
        <f>IF('Portfólio Sugerido'!E109="","",'Portfólio Sugerido'!E109)</f>
        <v>EM</v>
      </c>
      <c r="M47" s="141" t="str">
        <f ca="1"/>
        <v>IBIUNA CREDIT FIC FIM CP</v>
      </c>
      <c r="T47" s="141" t="str">
        <f ca="1"/>
        <v>ABSOLUTE ALPHA GLOBAL FIC FIM</v>
      </c>
      <c r="V47" s="141"/>
      <c r="W47" s="141"/>
      <c r="X47" s="141"/>
      <c r="Y47" s="141" t="str">
        <f ca="1"/>
        <v>CONSTELLATION FIC FIA ACCESS</v>
      </c>
      <c r="Z47" s="141"/>
      <c r="AA47" s="141"/>
      <c r="AB47" s="141"/>
      <c r="AC47" s="141"/>
      <c r="AD47" s="141"/>
      <c r="AE47" s="141"/>
      <c r="AF47" s="141"/>
      <c r="AH47" s="141" t="str">
        <f ca="1"/>
        <v>SPARTA TOP FIC RF CP LP</v>
      </c>
      <c r="AO47" s="141" t="str">
        <f ca="1"/>
        <v>ITAÚ DISTRIBUIDORES GLOBAL DINÂMICO PLUS FIC FIM</v>
      </c>
      <c r="AT47" s="141" t="str">
        <f ca="1"/>
        <v>IBOV11</v>
      </c>
    </row>
    <row r="48" spans="1:47">
      <c r="A48" s="141"/>
      <c r="M48" s="141" t="str">
        <f ca="1"/>
        <v>SPARTA TOP FIC RF CP LP</v>
      </c>
      <c r="T48" s="141" t="str">
        <f ca="1"/>
        <v>ITAÚ DISTRIBUIDORES GLOBAL DINÂMICO PLUS FIC FIM</v>
      </c>
      <c r="V48" s="141"/>
      <c r="W48" s="141"/>
      <c r="X48" s="141"/>
      <c r="Y48" s="141" t="str">
        <f ca="1"/>
        <v>IBOV11</v>
      </c>
      <c r="Z48" s="141"/>
      <c r="AA48" s="141"/>
      <c r="AB48" s="141"/>
      <c r="AC48" s="141"/>
      <c r="AD48" s="141"/>
      <c r="AE48" s="141"/>
      <c r="AF48" s="141"/>
      <c r="AH48" s="141" t="str">
        <f ca="1"/>
        <v>BTG PACTUAL DEBÊNTURES INCENTIVADAS FIC INFRA RENDA FIXA</v>
      </c>
      <c r="AO48" s="141" t="str">
        <f ca="1"/>
        <v>GAUSS FIC FIM</v>
      </c>
      <c r="AT48" s="141" t="str">
        <f ca="1"/>
        <v>Carteira de Ações B.Side</v>
      </c>
    </row>
    <row r="49" spans="13:41" s="141" customFormat="1" ht="15.75">
      <c r="M49" s="141" t="str">
        <f ca="1"/>
        <v>BTG PACTUAL DEBÊNTURES INCENTIVADAS FIC INFRA RENDA FIXA</v>
      </c>
      <c r="T49" s="141" t="str">
        <f ca="1"/>
        <v>GAUSS FIC FIM</v>
      </c>
      <c r="Y49" s="141" t="str">
        <f ca="1"/>
        <v>Carteira de Ações B.Side</v>
      </c>
      <c r="AH49" s="141" t="str">
        <f ca="1"/>
        <v>CAPITANIA PREMIUM FIC DE FIRF CP LP</v>
      </c>
      <c r="AO49" s="141" t="str">
        <f ca="1"/>
        <v>GAVEA MACRO DOLAR FIC FIM</v>
      </c>
    </row>
    <row r="50" spans="13:41" s="141" customFormat="1" ht="15.75">
      <c r="M50" s="141" t="str">
        <f ca="1"/>
        <v>CAPITANIA PREMIUM FIC DE FIRF CP LP</v>
      </c>
      <c r="T50" s="141" t="str">
        <f ca="1"/>
        <v>GAVEA MACRO DOLAR FIC FIM</v>
      </c>
      <c r="AH50" s="141" t="str">
        <f ca="1"/>
        <v>JGP CORPORATE FIC FI RF CP LP</v>
      </c>
      <c r="AO50" s="141" t="str">
        <f ca="1"/>
        <v>TENAX MACRO FIC FIM</v>
      </c>
    </row>
    <row r="51" spans="13:41" s="141" customFormat="1" ht="15.75">
      <c r="M51" s="141" t="str">
        <f ca="1"/>
        <v>JGP CORPORATE FIC FI RF CP LP</v>
      </c>
      <c r="T51" s="141" t="str">
        <f ca="1"/>
        <v>TENAX MACRO FIC FIM</v>
      </c>
      <c r="AH51" s="141" t="str">
        <f ca="1"/>
        <v>SPX SEAHAWK ACCESS FIC RF CP LP</v>
      </c>
      <c r="AO51" s="141" t="str">
        <f ca="1"/>
        <v>ACE CAPITAL FIC FIM</v>
      </c>
    </row>
    <row r="52" spans="13:41" s="141" customFormat="1" ht="15.75">
      <c r="M52" s="141" t="str">
        <f ca="1"/>
        <v>SPX SEAHAWK ACCESS FIC RF CP LP</v>
      </c>
      <c r="T52" s="141" t="str">
        <f ca="1"/>
        <v>ACE CAPITAL FIC FIM</v>
      </c>
      <c r="AH52" s="141" t="str">
        <f ca="1"/>
        <v>SPX SEAHAWK GLOBAL FIC FIM CP</v>
      </c>
      <c r="AO52" s="141" t="str">
        <f ca="1"/>
        <v>CLAVE ALPHA MACRO FIC FIM ACCESS</v>
      </c>
    </row>
    <row r="53" spans="13:41" s="141" customFormat="1" ht="15.75">
      <c r="M53" s="141" t="str">
        <f ca="1"/>
        <v>SPX SEAHAWK GLOBAL FIC FIM CP</v>
      </c>
      <c r="T53" s="141" t="str">
        <f ca="1"/>
        <v>CLAVE ALPHA MACRO FIC FIM ACCESS</v>
      </c>
      <c r="AH53" s="141" t="str">
        <f ca="1"/>
        <v>JGP DEBÊNTURES INCENTIVADAS FIC FI RF CP</v>
      </c>
      <c r="AO53" s="141" t="str">
        <f ca="1"/>
        <v>JGP STRATEGY ACCESS FIC MM</v>
      </c>
    </row>
    <row r="54" spans="13:41" s="141" customFormat="1" ht="15.75">
      <c r="M54" s="141" t="str">
        <f ca="1"/>
        <v>JGP DEBÊNTURES INCENTIVADAS FIC FI RF CP</v>
      </c>
      <c r="T54" s="141" t="str">
        <f ca="1"/>
        <v>JGP STRATEGY ACCESS FIC MM</v>
      </c>
      <c r="AH54" s="141" t="str">
        <f ca="1"/>
        <v>JGP CORPORATE PLUS FIC FIM CP</v>
      </c>
      <c r="AO54" s="141" t="str">
        <f ca="1"/>
        <v>JGP STRATEGY FIC FIM</v>
      </c>
    </row>
    <row r="55" spans="13:41" s="141" customFormat="1" ht="15.75">
      <c r="M55" s="141" t="str">
        <f ca="1"/>
        <v>JGP CORPORATE PLUS FIC FIM CP</v>
      </c>
      <c r="T55" s="141" t="str">
        <f ca="1"/>
        <v>JGP STRATEGY FIC FIM</v>
      </c>
      <c r="AH55" s="141" t="str">
        <f ca="1"/>
        <v>JGP SELECT FIC FIM CP</v>
      </c>
      <c r="AO55" s="141" t="str">
        <f ca="1"/>
        <v>KAPITALO KAPPA ACCESS FIC MM</v>
      </c>
    </row>
    <row r="56" spans="13:41" s="141" customFormat="1" ht="15.75">
      <c r="M56" s="141" t="str">
        <f ca="1"/>
        <v>JGP SELECT FIC FIM CP</v>
      </c>
      <c r="T56" s="141" t="str">
        <f ca="1"/>
        <v>KAPITALO KAPPA ACCESS FIC MM</v>
      </c>
      <c r="AH56" s="141" t="str">
        <f ca="1"/>
        <v>JGP SELECT PREMIUM FIM CP IE</v>
      </c>
      <c r="AO56" s="141" t="str">
        <f ca="1"/>
        <v>MAR ABSOLUTO FIC FIM</v>
      </c>
    </row>
    <row r="57" spans="13:41" s="141" customFormat="1" ht="15.75">
      <c r="M57" s="141" t="str">
        <f ca="1"/>
        <v>JGP SELECT PREMIUM FIM CP IE</v>
      </c>
      <c r="T57" s="141" t="str">
        <f ca="1"/>
        <v>MAR ABSOLUTO FIC FIM</v>
      </c>
      <c r="AH57" s="141" t="str">
        <f ca="1"/>
        <v>IBIUNA TOTAL CREDIT FIC FIM CP</v>
      </c>
      <c r="AO57" s="141" t="str">
        <f ca="1"/>
        <v>OCCAM RETORNO ABSOLUTO  FIC FIM</v>
      </c>
    </row>
    <row r="58" spans="13:41">
      <c r="M58" s="141" t="str">
        <f ca="1"/>
        <v>IBIUNA TOTAL CREDIT FIC FIM CP</v>
      </c>
      <c r="T58" s="141" t="str">
        <f ca="1"/>
        <v>OCCAM RETORNO ABSOLUTO  FIC FIM</v>
      </c>
      <c r="AH58" s="141" t="str">
        <f ca="1"/>
        <v>K2 FIC FIM CP</v>
      </c>
      <c r="AO58" s="141" t="str">
        <f ca="1"/>
        <v>ARCAH FIC FIM CP</v>
      </c>
    </row>
    <row r="59" spans="13:41">
      <c r="M59" s="141" t="str">
        <f ca="1"/>
        <v>K2 FIC FIM CP</v>
      </c>
      <c r="T59" s="141" t="str">
        <f ca="1"/>
        <v>ARCAH FIC FIM CP</v>
      </c>
      <c r="AH59" s="141" t="str">
        <f ca="1"/>
        <v>LESTE CREDIT ABS I FIC FIM CP IE</v>
      </c>
      <c r="AO59" s="141" t="str">
        <f ca="1"/>
        <v>VRB FIM</v>
      </c>
    </row>
    <row r="60" spans="13:41">
      <c r="M60" s="141" t="str">
        <f ca="1"/>
        <v>LESTE CREDIT ABS I FIC FIM CP IE</v>
      </c>
      <c r="T60" s="141" t="str">
        <f ca="1"/>
        <v>VRB FIM</v>
      </c>
      <c r="AH60" s="141" t="str">
        <f ca="1"/>
        <v>LESTE CP BRASIL FIC FIM CP IE</v>
      </c>
      <c r="AO60" s="141" t="str">
        <f ca="1"/>
        <v>KAPITALO ZETA FIC FIM</v>
      </c>
    </row>
    <row r="61" spans="13:41">
      <c r="M61" s="141" t="str">
        <f ca="1"/>
        <v>LESTE CP BRASIL FIC FIM CP IE</v>
      </c>
      <c r="T61" s="141" t="str">
        <f ca="1"/>
        <v>KAPITALO ZETA FIC FIM</v>
      </c>
      <c r="AH61" s="141" t="str">
        <f ca="1"/>
        <v>FIQ FIDC VIA MULTICREDITO - SENIOR</v>
      </c>
    </row>
    <row r="62" spans="13:41">
      <c r="M62" s="141" t="str">
        <f ca="1"/>
        <v>FIQ FIDC VIA MULTICREDITO - SENIOR</v>
      </c>
      <c r="AH62" s="141" t="str">
        <f ca="1"/>
        <v>LFT 2025 - Liquidez Diária (Selic+0.09%)</v>
      </c>
    </row>
    <row r="63" spans="13:41">
      <c r="M63" s="141" t="str">
        <f ca="1"/>
        <v>LFT 2025 - Liquidez Diária (Selic+0.09%)</v>
      </c>
      <c r="AH63" s="141" t="str">
        <f ca="1"/>
        <v>Títulos Bancários - Liquidez Diária (102.5% CDI)</v>
      </c>
    </row>
    <row r="64" spans="13:41">
      <c r="M64" s="141" t="str">
        <f ca="1"/>
        <v>Títulos Bancários - Liquidez Diária (102.5% CDI)</v>
      </c>
      <c r="AH64" s="141" t="str">
        <f ca="1"/>
        <v>Títulos Bancários - 6 meses (120.0% CDI)</v>
      </c>
    </row>
    <row r="65" spans="13:34">
      <c r="M65" s="141" t="str">
        <f ca="1"/>
        <v>Títulos Bancários - 6 meses (120.0% CDI)</v>
      </c>
      <c r="AH65" s="141" t="str">
        <f ca="1"/>
        <v>Títulos Bancários - 1 ano (118.0% CDI)</v>
      </c>
    </row>
    <row r="66" spans="13:34">
      <c r="M66" s="141" t="str">
        <f ca="1"/>
        <v>Títulos Bancários - 1 ano (118.0% CDI)</v>
      </c>
      <c r="AH66" s="141" t="str">
        <f ca="1"/>
        <v>Títulos Bancários - 2 anos (119.0% CDI)</v>
      </c>
    </row>
    <row r="67" spans="13:34">
      <c r="M67" s="141" t="str">
        <f ca="1"/>
        <v>Títulos Bancários - 2 anos (119.0% CDI)</v>
      </c>
      <c r="AH67" s="141" t="str">
        <f ca="1"/>
        <v>Títulos Bancários - 3 anos (116.0% CDI)</v>
      </c>
    </row>
    <row r="68" spans="13:34">
      <c r="M68" s="141" t="str">
        <f ca="1"/>
        <v>Títulos Bancários - 3 anos (116.0% CDI)</v>
      </c>
      <c r="AH68" s="141" t="str">
        <f ca="1"/>
        <v>Títulos Corporativos - 2 anos (CDI+1.30%)</v>
      </c>
    </row>
    <row r="69" spans="13:34">
      <c r="M69" s="141" t="str">
        <f ca="1"/>
        <v>Títulos Corporativos - 2 anos (CDI+1.30%)</v>
      </c>
      <c r="AH69" s="141" t="str">
        <f ca="1"/>
        <v>Títulos Corporativos - 3 anos (CDI+1.40%)</v>
      </c>
    </row>
    <row r="70" spans="13:34">
      <c r="M70" s="141" t="str">
        <f ca="1"/>
        <v>Títulos Corporativos - 3 anos (CDI+1.40%)</v>
      </c>
      <c r="AH70" s="141" t="str">
        <f ca="1"/>
        <v>Títulos Corporativos - 4 anos (CDI+1.65%)</v>
      </c>
    </row>
    <row r="71" spans="13:34">
      <c r="M71" s="141" t="str">
        <f ca="1"/>
        <v>Títulos Corporativos - 4 anos (CDI+1.65%)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3.xml><?xml version="1.0" encoding="utf-8"?>
<ds:datastoreItem xmlns:ds="http://schemas.openxmlformats.org/officeDocument/2006/customXml" ds:itemID="{8F3C45BE-A0B0-4A82-BF5D-BB938A81BCC0}">
  <ds:schemaRefs>
    <ds:schemaRef ds:uri="http://schemas.microsoft.com/DataMashup"/>
  </ds:schemaRefs>
</ds:datastoreItem>
</file>

<file path=customXml/itemProps4.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vt:i4>
      </vt:variant>
    </vt:vector>
  </HeadingPairs>
  <TitlesOfParts>
    <vt:vector size="17" baseType="lpstr">
      <vt:lpstr>Inicio</vt:lpstr>
      <vt:lpstr>Base Carteiras</vt:lpstr>
      <vt:lpstr>Asset Allocation Estrutural</vt:lpstr>
      <vt:lpstr>Asset Allocation</vt:lpstr>
      <vt:lpstr>Fund Guide</vt:lpstr>
      <vt:lpstr>RF &amp; RV Guide</vt:lpstr>
      <vt:lpstr>Taxas Diárias</vt:lpstr>
      <vt:lpstr>Produtos Selecionados</vt:lpstr>
      <vt:lpstr>Portfólios Modelo MFO</vt:lpstr>
      <vt:lpstr>Portfólios Modelo AAI</vt:lpstr>
      <vt:lpstr>Portfólio Sugerido</vt:lpstr>
      <vt:lpstr>OUTPUT_MFO</vt:lpstr>
      <vt:lpstr>OUTPUT_AAI</vt:lpstr>
      <vt:lpstr>Disclaimer</vt:lpstr>
      <vt:lpstr>Classificação</vt:lpstr>
      <vt:lpstr>OUTPUT_AAI!Print_Titles</vt:lpstr>
      <vt:lpstr>OUTPUT_MFO!Print_Titles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2022-09-27T12:45:16Z</cp:lastPrinted>
  <dcterms:created xsi:type="dcterms:W3CDTF">2020-12-28T22:16:49Z</dcterms:created>
  <dcterms:modified xsi:type="dcterms:W3CDTF">2022-10-03T22:24:40Z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